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16.xml" ContentType="application/vnd.openxmlformats-officedocument.spreadsheetml.worksheet+xml"/>
  <Override PartName="/xl/chartsheets/sheet5.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6.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22.xml" ContentType="application/vnd.openxmlformats-officedocument.spreadsheetml.worksheet+xml"/>
  <Override PartName="/xl/worksheets/sheet23.xml" ContentType="application/vnd.openxmlformats-officedocument.spreadsheetml.worksheet+xml"/>
  <Override PartName="/xl/chartsheets/sheet10.xml" ContentType="application/vnd.openxmlformats-officedocument.spreadsheetml.chart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comments5.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xml" ContentType="application/vnd.openxmlformats-officedocument.themeOverride+xml"/>
  <Override PartName="/xl/drawings/drawing13.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9.xml" ContentType="application/vnd.openxmlformats-officedocument.drawing+xml"/>
  <Override PartName="/xl/comments7.xml" ContentType="application/vnd.openxmlformats-officedocument.spreadsheetml.comment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comments8.xml" ContentType="application/vnd.openxmlformats-officedocument.spreadsheetml.comment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Models\SATIMGE\Inventory2017\"/>
    </mc:Choice>
  </mc:AlternateContent>
  <xr:revisionPtr revIDLastSave="0" documentId="13_ncr:1_{3DF7E233-62FF-43DB-A3DD-6FFA11654615}" xr6:coauthVersionLast="46" xr6:coauthVersionMax="46" xr10:uidLastSave="{00000000-0000-0000-0000-000000000000}"/>
  <bookViews>
    <workbookView xWindow="-5055" yWindow="-21330" windowWidth="30795" windowHeight="19275" tabRatio="919" firstSheet="21" activeTab="21" xr2:uid="{00000000-000D-0000-FFFF-FFFF00000000}"/>
  </bookViews>
  <sheets>
    <sheet name="QA Log" sheetId="63" r:id="rId1"/>
    <sheet name="QA Sheet" sheetId="40" r:id="rId2"/>
    <sheet name="# Lookup Table" sheetId="55" r:id="rId3"/>
    <sheet name="CheckLibrary" sheetId="53" r:id="rId4"/>
    <sheet name="Version notes" sheetId="54" r:id="rId5"/>
    <sheet name="Reviewer comments" sheetId="64" r:id="rId6"/>
    <sheet name="Conversion Factors" sheetId="41" r:id="rId7"/>
    <sheet name="Chart1" sheetId="66" state="hidden" r:id="rId8"/>
    <sheet name="Summary Tables" sheetId="73" r:id="rId9"/>
    <sheet name="Tables ALL" sheetId="72" r:id="rId10"/>
    <sheet name="Reference Approach" sheetId="75" r:id="rId11"/>
    <sheet name="Sectoral table" sheetId="65" r:id="rId12"/>
    <sheet name="Completeness" sheetId="68" r:id="rId13"/>
    <sheet name="Data sources" sheetId="69" r:id="rId14"/>
    <sheet name="Trend table" sheetId="67" r:id="rId15"/>
    <sheet name="Energy Summary" sheetId="19" r:id="rId16"/>
    <sheet name="Energy Trend" sheetId="56" r:id="rId17"/>
    <sheet name="Annual change" sheetId="70" r:id="rId18"/>
    <sheet name="Energy recalculations" sheetId="71" r:id="rId19"/>
    <sheet name="1A Summary" sheetId="14" r:id="rId20"/>
    <sheet name="Fuel combustion Trend" sheetId="57" r:id="rId21"/>
    <sheet name="1A1 Energy Industries" sheetId="4" r:id="rId22"/>
    <sheet name="1A2 Manufacturing Construction" sheetId="42" r:id="rId23"/>
    <sheet name="1A3 Transport" sheetId="44" r:id="rId24"/>
    <sheet name="Road fuel consumption trend" sheetId="59" r:id="rId25"/>
    <sheet name="Transport recalculation" sheetId="74" r:id="rId26"/>
    <sheet name="1A4 Other Sectors" sheetId="46" r:id="rId27"/>
    <sheet name="Commercial consumption trend" sheetId="60" r:id="rId28"/>
    <sheet name="Residential consumption trend" sheetId="61" r:id="rId29"/>
    <sheet name="Agriculture consumption trend" sheetId="62" r:id="rId30"/>
    <sheet name="1A5 Non-Specified" sheetId="47" r:id="rId31"/>
    <sheet name="1B Summary" sheetId="48" r:id="rId32"/>
    <sheet name="Solid oils and gas trend" sheetId="58" r:id="rId33"/>
    <sheet name="1B1 Solid Fuels" sheetId="49" r:id="rId34"/>
    <sheet name="1B2 Oil and Natural Gas" sheetId="50" r:id="rId35"/>
    <sheet name="1C Summary" sheetId="52" r:id="rId36"/>
    <sheet name="1B3 Other Emissions" sheetId="51" r:id="rId37"/>
    <sheet name="DbaseIndices" sheetId="76" r:id="rId38"/>
    <sheet name="Dbase" sheetId="77" r:id="rId39"/>
  </sheets>
  <externalReferences>
    <externalReference r:id="rId40"/>
    <externalReference r:id="rId41"/>
  </externalReferences>
  <definedNames>
    <definedName name="_AtRisk_SimSetting_AutomaticallyGenerateReports">FALSE</definedName>
    <definedName name="_AtRisk_SimSetting_AutomaticResultsDisplayMode">0</definedName>
    <definedName name="_AtRisk_SimSetting_ConvergenceConfidenceLevel">0.95</definedName>
    <definedName name="_AtRisk_SimSetting_ConvergencePercentileToTest">0.9</definedName>
    <definedName name="_AtRisk_SimSetting_ConvergencePerformMeanTest">TRUE</definedName>
    <definedName name="_AtRisk_SimSetting_ConvergencePerformPercentileTest">FALSE</definedName>
    <definedName name="_AtRisk_SimSetting_ConvergencePerformStdDeviationTest">FALSE</definedName>
    <definedName name="_AtRisk_SimSetting_ConvergenceTestAllOutputs">TRUE</definedName>
    <definedName name="_AtRisk_SimSetting_ConvergenceTestingPeriod">100</definedName>
    <definedName name="_AtRisk_SimSetting_ConvergenceTolerance">0.03</definedName>
    <definedName name="_AtRisk_SimSetting_LiveUpdate">TRUE</definedName>
    <definedName name="_AtRisk_SimSetting_LiveUpdatePeriod">-1</definedName>
    <definedName name="_AtRisk_SimSetting_RandomNumberGenerator">0</definedName>
    <definedName name="_AtRisk_SimSetting_ReportsList">0</definedName>
    <definedName name="_AtRisk_SimSetting_SimNameCount">0</definedName>
    <definedName name="_AtRisk_SimSetting_SmartSensitivityAnalysisEnabled">TRUE</definedName>
    <definedName name="_AtRisk_SimSetting_StatisticFunctionUpdating">1</definedName>
    <definedName name="_AtRisk_SimSetting_StdRecalcBehavior">0</definedName>
    <definedName name="_AtRisk_SimSetting_StdRecalcWithoutRiskStatic">0</definedName>
    <definedName name="_AtRisk_SimSetting_StdRecalcWithoutRiskStaticPercentile">0.5</definedName>
    <definedName name="_xlnm._FilterDatabase" localSheetId="3" hidden="1">CheckLibrary!$A$5:$F$5</definedName>
    <definedName name="_xlnm._FilterDatabase" localSheetId="38" hidden="1">Dbase!$A$1:$J$1333</definedName>
    <definedName name="_xlnm._FilterDatabase" localSheetId="37" hidden="1">DbaseIndices!$A$1:$J$304</definedName>
    <definedName name="_Ref531600445" localSheetId="9">'Tables ALL'!$I$3</definedName>
    <definedName name="BMGHIndex">"O"</definedName>
    <definedName name="Cell_Range" localSheetId="0">'QA Log'!$F$21</definedName>
    <definedName name="CH4GWP">'Conversion Factors'!$I$4</definedName>
    <definedName name="Comments" localSheetId="0">'QA Log'!#REF!</definedName>
    <definedName name="Date_comment_added" localSheetId="0">'QA Log'!$H$21</definedName>
    <definedName name="DME_LocalFile">"True"</definedName>
    <definedName name="Documentation" localSheetId="0">'QA Log'!$I$21</definedName>
    <definedName name="Fix_Status" localSheetId="0">'QA Log'!$K$21</definedName>
    <definedName name="Fix_Status_Analyst" localSheetId="0">'QA Log'!$M$21</definedName>
    <definedName name="Fix_Status_Comments" localSheetId="0">'QA Log'!#REF!</definedName>
    <definedName name="Fix_Status_Date" localSheetId="0">'QA Log'!$L$21</definedName>
    <definedName name="Full_Discussion" localSheetId="0">'QA Log'!#REF!</definedName>
    <definedName name="Full_String" localSheetId="0">'QA Log'!$O$21</definedName>
    <definedName name="Good_Practice" localSheetId="0">'QA Log'!#REF!</definedName>
    <definedName name="Impact" localSheetId="0">'QA Log'!#REF!</definedName>
    <definedName name="Issue_Score" localSheetId="0">'QA Log'!#REF!</definedName>
    <definedName name="N2OGWP">'Conversion Factors'!$I$5</definedName>
    <definedName name="Pal_Workbook_GUID">"1LMS2U6TLKFBVGQISFA5FIYM"</definedName>
    <definedName name="Problem" localSheetId="0">'QA Log'!$J$21</definedName>
    <definedName name="QA_analyst" localSheetId="0">'QA Log'!$D$21</definedName>
    <definedName name="QA_analysts_reference" localSheetId="0">'QA Log'!$C$21</definedName>
    <definedName name="QA_Requirement" localSheetId="0">'QA Log'!#REF!</definedName>
    <definedName name="QA_Requirement_Rating" localSheetId="0">'QA Log'!#REF!</definedName>
    <definedName name="QAAnalystCopyright" localSheetId="0">'QA Log'!$D$3</definedName>
    <definedName name="QAAnalystLicenceExpiry" comment="Text for licence expiry date, but has no effect on expiry date" localSheetId="0">'QA Log'!$E$4</definedName>
    <definedName name="QALogValues" localSheetId="0">'QA Log'!$B$22:$O$186</definedName>
    <definedName name="RiskAfterRecalcMacro">""</definedName>
    <definedName name="RiskAfterSimMacro">""</definedName>
    <definedName name="RiskBeforeRecalcMacro">""</definedName>
    <definedName name="RiskBeforeSimMacro">""</definedName>
    <definedName name="RiskCollectDistributionSamples">2</definedName>
    <definedName name="RiskFixedSeed">1</definedName>
    <definedName name="RiskHasSettings">5</definedName>
    <definedName name="RiskMinimizeOnStart">FALSE</definedName>
    <definedName name="RiskMonitorConvergence">FALSE</definedName>
    <definedName name="RiskMultipleCPUSupportEnabled">TRUE</definedName>
    <definedName name="RiskNumIterations">3000</definedName>
    <definedName name="RiskNumSimulations">1</definedName>
    <definedName name="RiskPauseOnError">FALSE</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tandardRecalc">1</definedName>
    <definedName name="RiskUpdateDisplay">FALSE</definedName>
    <definedName name="RiskUseDifferentSeedForEachSim">FALSE</definedName>
    <definedName name="RiskUseFixedSeed">FALSE</definedName>
    <definedName name="RiskUseMultipleCPUs">TRUE</definedName>
    <definedName name="Status">[1]Sheet1!$A$7:$A$10</definedName>
    <definedName name="Unknown_Hashtag" localSheetId="0">'QA Log'!$N$21</definedName>
    <definedName name="Workbook" localSheetId="0">'QA Log'!#REF!</definedName>
    <definedName name="Worksheet" localSheetId="0">'QA Log'!$E$21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6" i="4" l="1"/>
  <c r="H26" i="4"/>
  <c r="I26" i="4"/>
  <c r="J26" i="4"/>
  <c r="K26" i="4"/>
  <c r="L26" i="4"/>
  <c r="M26" i="4"/>
  <c r="N26" i="4"/>
  <c r="O26" i="4"/>
  <c r="P26" i="4"/>
  <c r="Q26" i="4"/>
  <c r="R26" i="4"/>
  <c r="S26" i="4"/>
  <c r="T26" i="4"/>
  <c r="U26" i="4"/>
  <c r="V26" i="4"/>
  <c r="W26" i="4"/>
  <c r="F26" i="4"/>
  <c r="J41" i="76"/>
  <c r="J53" i="76"/>
  <c r="J42" i="76"/>
  <c r="J43" i="76"/>
  <c r="J55" i="76"/>
  <c r="J57" i="76"/>
  <c r="J44" i="76"/>
  <c r="J56" i="76"/>
  <c r="J45" i="76"/>
  <c r="J46" i="76"/>
  <c r="J58" i="76"/>
  <c r="J51" i="76"/>
  <c r="J47" i="76"/>
  <c r="J59" i="76"/>
  <c r="J50" i="76"/>
  <c r="J48" i="76"/>
  <c r="J60" i="76"/>
  <c r="J49" i="76"/>
  <c r="J52" i="76"/>
  <c r="J54" i="76"/>
  <c r="J33" i="76"/>
  <c r="J34" i="76"/>
  <c r="J35" i="76"/>
  <c r="J37" i="76"/>
  <c r="J38" i="76"/>
  <c r="J39" i="76"/>
  <c r="J40" i="76"/>
  <c r="J32" i="76"/>
  <c r="J31" i="76"/>
  <c r="J36" i="76"/>
  <c r="J28" i="76"/>
  <c r="J30" i="76"/>
  <c r="J29" i="76"/>
  <c r="J27" i="76"/>
  <c r="J26" i="76"/>
  <c r="J129" i="76"/>
  <c r="J141" i="76"/>
  <c r="J153" i="76"/>
  <c r="J165" i="76"/>
  <c r="J177" i="76"/>
  <c r="J163" i="76"/>
  <c r="J152" i="76"/>
  <c r="J130" i="76"/>
  <c r="J142" i="76"/>
  <c r="J154" i="76"/>
  <c r="J166" i="76"/>
  <c r="J131" i="76"/>
  <c r="J143" i="76"/>
  <c r="J155" i="76"/>
  <c r="J167" i="76"/>
  <c r="J148" i="76"/>
  <c r="J137" i="76"/>
  <c r="J138" i="76"/>
  <c r="J139" i="76"/>
  <c r="J128" i="76"/>
  <c r="J132" i="76"/>
  <c r="J144" i="76"/>
  <c r="J156" i="76"/>
  <c r="J168" i="76"/>
  <c r="J122" i="76"/>
  <c r="J134" i="76"/>
  <c r="J158" i="76"/>
  <c r="J170" i="76"/>
  <c r="J135" i="76"/>
  <c r="J159" i="76"/>
  <c r="J171" i="76"/>
  <c r="J136" i="76"/>
  <c r="J160" i="76"/>
  <c r="J125" i="76"/>
  <c r="J161" i="76"/>
  <c r="J173" i="76"/>
  <c r="J150" i="76"/>
  <c r="J162" i="76"/>
  <c r="J127" i="76"/>
  <c r="J151" i="76"/>
  <c r="J140" i="76"/>
  <c r="J164" i="76"/>
  <c r="J133" i="76"/>
  <c r="J145" i="76"/>
  <c r="J157" i="76"/>
  <c r="J169" i="76"/>
  <c r="J146" i="76"/>
  <c r="J123" i="76"/>
  <c r="J147" i="76"/>
  <c r="J124" i="76"/>
  <c r="J172" i="76"/>
  <c r="J149" i="76"/>
  <c r="J126" i="76"/>
  <c r="J174" i="76"/>
  <c r="J175" i="76"/>
  <c r="J176" i="76"/>
  <c r="J121" i="76"/>
  <c r="J118" i="76"/>
  <c r="J119" i="76"/>
  <c r="J117" i="76"/>
  <c r="J115" i="76"/>
  <c r="J114" i="76"/>
  <c r="J108" i="76"/>
  <c r="J112" i="76"/>
  <c r="J109" i="76"/>
  <c r="J111" i="76"/>
  <c r="J110" i="76"/>
  <c r="J107" i="76"/>
  <c r="J104" i="76"/>
  <c r="J105" i="76"/>
  <c r="J103" i="76"/>
  <c r="J96" i="76"/>
  <c r="J84" i="76"/>
  <c r="J74" i="76"/>
  <c r="J75" i="76"/>
  <c r="J76" i="76"/>
  <c r="J88" i="76"/>
  <c r="J100" i="76"/>
  <c r="J90" i="76"/>
  <c r="J80" i="76"/>
  <c r="J85" i="76"/>
  <c r="J87" i="76"/>
  <c r="J77" i="76"/>
  <c r="J89" i="76"/>
  <c r="J101" i="76"/>
  <c r="J78" i="76"/>
  <c r="J79" i="76"/>
  <c r="J92" i="76"/>
  <c r="J93" i="76"/>
  <c r="J86" i="76"/>
  <c r="J81" i="76"/>
  <c r="J91" i="76"/>
  <c r="J82" i="76"/>
  <c r="J94" i="76"/>
  <c r="J71" i="76"/>
  <c r="J83" i="76"/>
  <c r="J95" i="76"/>
  <c r="J72" i="76"/>
  <c r="J73" i="76"/>
  <c r="J97" i="76"/>
  <c r="J98" i="76"/>
  <c r="J99" i="76"/>
  <c r="J68" i="76"/>
  <c r="J67" i="76"/>
  <c r="J63" i="76"/>
  <c r="J66" i="76"/>
  <c r="J64" i="76"/>
  <c r="J65" i="76"/>
  <c r="J62" i="76"/>
  <c r="J70" i="76"/>
  <c r="I271" i="76" l="1"/>
  <c r="I247" i="76"/>
  <c r="I45" i="76"/>
  <c r="I2" i="77"/>
  <c r="A3" i="77" s="1"/>
  <c r="B3" i="77" s="1"/>
  <c r="H3" i="77" s="1" a="1"/>
  <c r="H3" i="77" s="1"/>
  <c r="B2" i="77"/>
  <c r="D290" i="76"/>
  <c r="D289" i="76"/>
  <c r="D288" i="76"/>
  <c r="D284" i="76"/>
  <c r="D283" i="76"/>
  <c r="D282" i="76"/>
  <c r="D278" i="76"/>
  <c r="D277" i="76"/>
  <c r="D276" i="76"/>
  <c r="D274" i="76"/>
  <c r="D273" i="76"/>
  <c r="D272" i="76"/>
  <c r="D271" i="76"/>
  <c r="D270" i="76"/>
  <c r="D269" i="76"/>
  <c r="D268" i="76"/>
  <c r="D267" i="76"/>
  <c r="D266" i="76"/>
  <c r="D265" i="76"/>
  <c r="D264" i="76"/>
  <c r="D263" i="76"/>
  <c r="D262" i="76"/>
  <c r="D261" i="76"/>
  <c r="D260" i="76"/>
  <c r="D259" i="76"/>
  <c r="D258" i="76"/>
  <c r="D257" i="76"/>
  <c r="D256" i="76"/>
  <c r="D255" i="76"/>
  <c r="D254" i="76"/>
  <c r="D253" i="76"/>
  <c r="D252" i="76"/>
  <c r="D251" i="76"/>
  <c r="D250" i="76"/>
  <c r="D249" i="76"/>
  <c r="D248" i="76"/>
  <c r="D247" i="76"/>
  <c r="D246" i="76"/>
  <c r="D245" i="76"/>
  <c r="D244" i="76"/>
  <c r="D243" i="76"/>
  <c r="D242" i="76"/>
  <c r="D241" i="76"/>
  <c r="D240" i="76"/>
  <c r="D239" i="76"/>
  <c r="D238" i="76"/>
  <c r="D237" i="76"/>
  <c r="D236" i="76"/>
  <c r="D235" i="76"/>
  <c r="D234" i="76"/>
  <c r="D233" i="76"/>
  <c r="D232" i="76"/>
  <c r="D231" i="76"/>
  <c r="D230" i="76"/>
  <c r="D229" i="76"/>
  <c r="D228" i="76"/>
  <c r="D227" i="76"/>
  <c r="D226" i="76"/>
  <c r="D225" i="76"/>
  <c r="D224" i="76"/>
  <c r="I223" i="76"/>
  <c r="D223" i="76"/>
  <c r="D222" i="76"/>
  <c r="D221" i="76"/>
  <c r="D220" i="76"/>
  <c r="D219" i="76"/>
  <c r="D218" i="76"/>
  <c r="D217" i="76"/>
  <c r="D216" i="76"/>
  <c r="D215" i="76"/>
  <c r="D214" i="76"/>
  <c r="D213" i="76"/>
  <c r="D212" i="76"/>
  <c r="D211" i="76"/>
  <c r="D210" i="76"/>
  <c r="D209" i="76"/>
  <c r="D208" i="76"/>
  <c r="D207" i="76"/>
  <c r="D206" i="76"/>
  <c r="D205" i="76"/>
  <c r="D204" i="76"/>
  <c r="D203" i="76"/>
  <c r="D202" i="76"/>
  <c r="D201" i="76"/>
  <c r="D200" i="76"/>
  <c r="D199" i="76"/>
  <c r="D198" i="76"/>
  <c r="D197" i="76"/>
  <c r="D196" i="76"/>
  <c r="D195" i="76"/>
  <c r="D194" i="76"/>
  <c r="D193" i="76"/>
  <c r="D192" i="76"/>
  <c r="D191" i="76"/>
  <c r="D190" i="76"/>
  <c r="D189" i="76"/>
  <c r="D188" i="76"/>
  <c r="D187" i="76"/>
  <c r="D186" i="76"/>
  <c r="D185" i="76"/>
  <c r="D184" i="76"/>
  <c r="D183" i="76"/>
  <c r="D182" i="76"/>
  <c r="D181" i="76"/>
  <c r="D180" i="76"/>
  <c r="D179" i="76"/>
  <c r="D178" i="76"/>
  <c r="D177" i="76"/>
  <c r="D176" i="76"/>
  <c r="D175" i="76"/>
  <c r="D174" i="76"/>
  <c r="I173" i="76"/>
  <c r="D173" i="76"/>
  <c r="I172" i="76"/>
  <c r="D172" i="76"/>
  <c r="D171" i="76"/>
  <c r="I170" i="76"/>
  <c r="D170" i="76"/>
  <c r="I169" i="76"/>
  <c r="D169" i="76"/>
  <c r="I168" i="76"/>
  <c r="D168" i="76"/>
  <c r="I167" i="76"/>
  <c r="D167" i="76"/>
  <c r="I166" i="76"/>
  <c r="D166" i="76"/>
  <c r="I165" i="76"/>
  <c r="D165" i="76"/>
  <c r="D164" i="76"/>
  <c r="D163" i="76"/>
  <c r="D162" i="76"/>
  <c r="D161" i="76"/>
  <c r="D160" i="76"/>
  <c r="D159" i="76"/>
  <c r="D158" i="76"/>
  <c r="D157" i="76"/>
  <c r="D156" i="76"/>
  <c r="D155" i="76"/>
  <c r="D154" i="76"/>
  <c r="I153" i="76"/>
  <c r="D153" i="76"/>
  <c r="I152" i="76"/>
  <c r="D152" i="76"/>
  <c r="D151" i="76"/>
  <c r="I150" i="76"/>
  <c r="D150" i="76"/>
  <c r="I149" i="76"/>
  <c r="D149" i="76"/>
  <c r="I148" i="76"/>
  <c r="D148" i="76"/>
  <c r="I147" i="76"/>
  <c r="D147" i="76"/>
  <c r="I146" i="76"/>
  <c r="D146" i="76"/>
  <c r="I145" i="76"/>
  <c r="D145" i="76"/>
  <c r="D144" i="76"/>
  <c r="D143" i="76"/>
  <c r="D142" i="76"/>
  <c r="D141" i="76"/>
  <c r="D140" i="76"/>
  <c r="D139" i="76"/>
  <c r="D138" i="76"/>
  <c r="D137" i="76"/>
  <c r="D136" i="76"/>
  <c r="D135" i="76"/>
  <c r="D134" i="76"/>
  <c r="I133" i="76"/>
  <c r="D133" i="76"/>
  <c r="I132" i="76"/>
  <c r="D132" i="76"/>
  <c r="D131" i="76"/>
  <c r="I130" i="76"/>
  <c r="D130" i="76"/>
  <c r="I129" i="76"/>
  <c r="D129" i="76"/>
  <c r="I128" i="76"/>
  <c r="D128" i="76"/>
  <c r="I127" i="76"/>
  <c r="D127" i="76"/>
  <c r="I126" i="76"/>
  <c r="D126" i="76"/>
  <c r="I125" i="76"/>
  <c r="D125" i="76"/>
  <c r="D124" i="76"/>
  <c r="D123" i="76"/>
  <c r="D122" i="76"/>
  <c r="D121" i="76"/>
  <c r="D120" i="76"/>
  <c r="D119" i="76"/>
  <c r="D118" i="76"/>
  <c r="D117" i="76"/>
  <c r="D116" i="76"/>
  <c r="I115" i="76"/>
  <c r="D115" i="76"/>
  <c r="I114" i="76"/>
  <c r="D114" i="76"/>
  <c r="D113" i="76"/>
  <c r="I112" i="76"/>
  <c r="D112" i="76"/>
  <c r="I111" i="76"/>
  <c r="D111" i="76"/>
  <c r="I110" i="76"/>
  <c r="D110" i="76"/>
  <c r="I109" i="76"/>
  <c r="D109" i="76"/>
  <c r="I108" i="76"/>
  <c r="D108" i="76"/>
  <c r="I107" i="76"/>
  <c r="D107" i="76"/>
  <c r="D106" i="76"/>
  <c r="D105" i="76"/>
  <c r="D104" i="76"/>
  <c r="D103" i="76"/>
  <c r="D102" i="76"/>
  <c r="I101" i="76"/>
  <c r="D101" i="76"/>
  <c r="I100" i="76"/>
  <c r="D100" i="76"/>
  <c r="I99" i="76"/>
  <c r="D99" i="76"/>
  <c r="I98" i="76"/>
  <c r="D98" i="76"/>
  <c r="I97" i="76"/>
  <c r="D97" i="76"/>
  <c r="I96" i="76"/>
  <c r="D96" i="76"/>
  <c r="I95" i="76"/>
  <c r="D95" i="76"/>
  <c r="I94" i="76"/>
  <c r="D94" i="76"/>
  <c r="I93" i="76"/>
  <c r="D93" i="76"/>
  <c r="D92" i="76"/>
  <c r="D91" i="76"/>
  <c r="I90" i="76"/>
  <c r="D90" i="76"/>
  <c r="I89" i="76"/>
  <c r="D89" i="76"/>
  <c r="I87" i="76"/>
  <c r="D87" i="76"/>
  <c r="I86" i="76"/>
  <c r="D86" i="76"/>
  <c r="I85" i="76"/>
  <c r="D85" i="76"/>
  <c r="I84" i="76"/>
  <c r="D84" i="76"/>
  <c r="I83" i="76"/>
  <c r="D83" i="76"/>
  <c r="I82" i="76"/>
  <c r="D82" i="76"/>
  <c r="I81" i="76"/>
  <c r="D81" i="76"/>
  <c r="D80" i="76"/>
  <c r="D79" i="76"/>
  <c r="I78" i="76"/>
  <c r="D78" i="76"/>
  <c r="I76" i="76"/>
  <c r="D76" i="76"/>
  <c r="I75" i="76"/>
  <c r="D75" i="76"/>
  <c r="I74" i="76"/>
  <c r="D74" i="76"/>
  <c r="I73" i="76"/>
  <c r="D73" i="76"/>
  <c r="I72" i="76"/>
  <c r="D72" i="76"/>
  <c r="I71" i="76"/>
  <c r="D71" i="76"/>
  <c r="I70" i="76"/>
  <c r="D70" i="76"/>
  <c r="D69" i="76"/>
  <c r="I68" i="76"/>
  <c r="D68" i="76"/>
  <c r="I67" i="76"/>
  <c r="D67" i="76"/>
  <c r="I66" i="76"/>
  <c r="D66" i="76"/>
  <c r="I65" i="76"/>
  <c r="D65" i="76"/>
  <c r="I64" i="76"/>
  <c r="D64" i="76"/>
  <c r="I63" i="76"/>
  <c r="D63" i="76"/>
  <c r="I62" i="76"/>
  <c r="D62" i="76"/>
  <c r="D61" i="76"/>
  <c r="C60" i="76"/>
  <c r="D60" i="76" s="1"/>
  <c r="D59" i="76"/>
  <c r="D58" i="76"/>
  <c r="D56" i="76"/>
  <c r="D55" i="76"/>
  <c r="D54" i="76"/>
  <c r="D53" i="76"/>
  <c r="D52" i="76"/>
  <c r="D51" i="76"/>
  <c r="D50" i="76"/>
  <c r="D49" i="76"/>
  <c r="D48" i="76"/>
  <c r="D47" i="76"/>
  <c r="D46" i="76"/>
  <c r="D45" i="76"/>
  <c r="D43" i="76"/>
  <c r="D42" i="76"/>
  <c r="D40" i="76"/>
  <c r="D39" i="76"/>
  <c r="D38" i="76"/>
  <c r="D37" i="76"/>
  <c r="D36" i="76"/>
  <c r="D35" i="76"/>
  <c r="D34" i="76"/>
  <c r="D33" i="76"/>
  <c r="D32" i="76"/>
  <c r="D31" i="76"/>
  <c r="D30" i="76"/>
  <c r="I29" i="76"/>
  <c r="D29" i="76"/>
  <c r="D26" i="76"/>
  <c r="D24" i="76"/>
  <c r="D23" i="76"/>
  <c r="D22" i="76"/>
  <c r="D21" i="76"/>
  <c r="D20" i="76"/>
  <c r="D19" i="76"/>
  <c r="D18" i="76"/>
  <c r="D17" i="76"/>
  <c r="D16" i="76"/>
  <c r="D15" i="76"/>
  <c r="C14" i="76"/>
  <c r="D14" i="76" s="1"/>
  <c r="D13" i="76"/>
  <c r="D12" i="76"/>
  <c r="D11" i="76"/>
  <c r="D10" i="76"/>
  <c r="D9" i="76"/>
  <c r="D8" i="76"/>
  <c r="D7" i="76"/>
  <c r="D6" i="76"/>
  <c r="D5" i="76"/>
  <c r="D4" i="76"/>
  <c r="A4" i="76"/>
  <c r="A5" i="76" s="1"/>
  <c r="A6" i="76" s="1"/>
  <c r="A7" i="76" s="1"/>
  <c r="A9" i="76" s="1"/>
  <c r="A10" i="76" s="1"/>
  <c r="A11" i="76" s="1"/>
  <c r="A14" i="76" s="1"/>
  <c r="A16" i="76" s="1"/>
  <c r="A17" i="76" s="1"/>
  <c r="A18" i="76" s="1"/>
  <c r="A19" i="76" s="1"/>
  <c r="A20" i="76" s="1"/>
  <c r="A22" i="76" s="1"/>
  <c r="A23" i="76" s="1"/>
  <c r="A24" i="76" s="1"/>
  <c r="A27" i="76" s="1"/>
  <c r="A28" i="76" s="1"/>
  <c r="A32" i="76" s="1"/>
  <c r="A33" i="76" s="1"/>
  <c r="A34" i="76" s="1"/>
  <c r="A35" i="76" s="1"/>
  <c r="A36" i="76" s="1"/>
  <c r="A38" i="76" s="1"/>
  <c r="A39" i="76" s="1"/>
  <c r="A40" i="76" s="1"/>
  <c r="A44" i="76" s="1"/>
  <c r="A48" i="76" s="1"/>
  <c r="A49" i="76" s="1"/>
  <c r="A50" i="76" s="1"/>
  <c r="A51" i="76" s="1"/>
  <c r="A52" i="76" s="1"/>
  <c r="A54" i="76" s="1"/>
  <c r="A55" i="76" s="1"/>
  <c r="A56" i="76" s="1"/>
  <c r="A60" i="76" s="1"/>
  <c r="A62" i="76" s="1"/>
  <c r="A63" i="76" s="1"/>
  <c r="A64" i="76" s="1"/>
  <c r="A65" i="76" s="1"/>
  <c r="A66" i="76" s="1"/>
  <c r="A67" i="76" s="1"/>
  <c r="A68" i="76" s="1"/>
  <c r="A70" i="76" s="1"/>
  <c r="A71" i="76" s="1"/>
  <c r="A72" i="76" s="1"/>
  <c r="A73" i="76" s="1"/>
  <c r="A74" i="76" s="1"/>
  <c r="A75" i="76" s="1"/>
  <c r="A76" i="76" s="1"/>
  <c r="A81" i="76" s="1"/>
  <c r="A82" i="76" s="1"/>
  <c r="A83" i="76" s="1"/>
  <c r="A84" i="76" s="1"/>
  <c r="A85" i="76" s="1"/>
  <c r="A86" i="76" s="1"/>
  <c r="A87" i="76" s="1"/>
  <c r="A93" i="76" s="1"/>
  <c r="A94" i="76" s="1"/>
  <c r="A95" i="76" s="1"/>
  <c r="A96" i="76" s="1"/>
  <c r="A97" i="76" s="1"/>
  <c r="A98" i="76" s="1"/>
  <c r="A99" i="76" s="1"/>
  <c r="A103" i="76" s="1"/>
  <c r="A104" i="76" s="1"/>
  <c r="A105" i="76" s="1"/>
  <c r="A107" i="76" s="1"/>
  <c r="A108" i="76" s="1"/>
  <c r="A109" i="76" s="1"/>
  <c r="A110" i="76" s="1"/>
  <c r="A111" i="76" s="1"/>
  <c r="A112" i="76" s="1"/>
  <c r="A114" i="76" s="1"/>
  <c r="A115" i="76" s="1"/>
  <c r="A117" i="76" s="1"/>
  <c r="A118" i="76" s="1"/>
  <c r="A119" i="76" s="1"/>
  <c r="A121" i="76" s="1"/>
  <c r="A122" i="76" s="1"/>
  <c r="A123" i="76" s="1"/>
  <c r="A125" i="76" s="1"/>
  <c r="A126" i="76" s="1"/>
  <c r="A127" i="76" s="1"/>
  <c r="A128" i="76" s="1"/>
  <c r="A129" i="76" s="1"/>
  <c r="A130" i="76" s="1"/>
  <c r="A132" i="76" s="1"/>
  <c r="A133" i="76" s="1"/>
  <c r="A135" i="76" s="1"/>
  <c r="A136" i="76" s="1"/>
  <c r="A137" i="76" s="1"/>
  <c r="A141" i="76" s="1"/>
  <c r="A142" i="76" s="1"/>
  <c r="A143" i="76" s="1"/>
  <c r="A145" i="76" s="1"/>
  <c r="A146" i="76" s="1"/>
  <c r="A147" i="76" s="1"/>
  <c r="A148" i="76" s="1"/>
  <c r="A149" i="76" s="1"/>
  <c r="A150" i="76" s="1"/>
  <c r="A152" i="76" s="1"/>
  <c r="A153" i="76" s="1"/>
  <c r="A155" i="76" s="1"/>
  <c r="A156" i="76" s="1"/>
  <c r="A157" i="76" s="1"/>
  <c r="A161" i="76" s="1"/>
  <c r="A162" i="76" s="1"/>
  <c r="A163" i="76" s="1"/>
  <c r="A165" i="76" s="1"/>
  <c r="A166" i="76" s="1"/>
  <c r="A167" i="76" s="1"/>
  <c r="A168" i="76" s="1"/>
  <c r="A169" i="76" s="1"/>
  <c r="A170" i="76" s="1"/>
  <c r="A172" i="76" s="1"/>
  <c r="A173" i="76" s="1"/>
  <c r="A175" i="76" s="1"/>
  <c r="A176" i="76" s="1"/>
  <c r="A177" i="76" s="1"/>
  <c r="A180" i="76" s="1"/>
  <c r="A181" i="76" s="1"/>
  <c r="A182" i="76" s="1"/>
  <c r="A183" i="76" s="1"/>
  <c r="A184" i="76" s="1"/>
  <c r="A185" i="76" s="1"/>
  <c r="A187" i="76" s="1"/>
  <c r="A188" i="76" s="1"/>
  <c r="A189" i="76" s="1"/>
  <c r="A190" i="76" s="1"/>
  <c r="A191" i="76" s="1"/>
  <c r="A192" i="76" s="1"/>
  <c r="A193" i="76" s="1"/>
  <c r="A195" i="76" s="1"/>
  <c r="A196" i="76" s="1"/>
  <c r="A197" i="76" s="1"/>
  <c r="A198" i="76" s="1"/>
  <c r="A199" i="76" s="1"/>
  <c r="A200" i="76" s="1"/>
  <c r="A202" i="76" s="1"/>
  <c r="A203" i="76" s="1"/>
  <c r="A204" i="76" s="1"/>
  <c r="A205" i="76" s="1"/>
  <c r="A206" i="76" s="1"/>
  <c r="A207" i="76" s="1"/>
  <c r="A209" i="76" s="1"/>
  <c r="A210" i="76" s="1"/>
  <c r="A211" i="76" s="1"/>
  <c r="A212" i="76" s="1"/>
  <c r="A213" i="76" s="1"/>
  <c r="A214" i="76" s="1"/>
  <c r="A215" i="76" s="1"/>
  <c r="A217" i="76" s="1"/>
  <c r="A218" i="76" s="1"/>
  <c r="A219" i="76" s="1"/>
  <c r="A220" i="76" s="1"/>
  <c r="A221" i="76" s="1"/>
  <c r="A222" i="76" s="1"/>
  <c r="A226" i="76" s="1"/>
  <c r="A227" i="76" s="1"/>
  <c r="A228" i="76" s="1"/>
  <c r="A229" i="76" s="1"/>
  <c r="A230" i="76" s="1"/>
  <c r="A231" i="76" s="1"/>
  <c r="A233" i="76" s="1"/>
  <c r="A234" i="76" s="1"/>
  <c r="A235" i="76" s="1"/>
  <c r="A236" i="76" s="1"/>
  <c r="A237" i="76" s="1"/>
  <c r="A238" i="76" s="1"/>
  <c r="A239" i="76" s="1"/>
  <c r="A241" i="76" s="1"/>
  <c r="A242" i="76" s="1"/>
  <c r="A243" i="76" s="1"/>
  <c r="A244" i="76" s="1"/>
  <c r="A245" i="76" s="1"/>
  <c r="A246" i="76" s="1"/>
  <c r="A250" i="76" s="1"/>
  <c r="A251" i="76" s="1"/>
  <c r="A252" i="76" s="1"/>
  <c r="A253" i="76" s="1"/>
  <c r="A254" i="76" s="1"/>
  <c r="A255" i="76" s="1"/>
  <c r="A257" i="76" s="1"/>
  <c r="A258" i="76" s="1"/>
  <c r="A259" i="76" s="1"/>
  <c r="A260" i="76" s="1"/>
  <c r="A261" i="76" s="1"/>
  <c r="A262" i="76" s="1"/>
  <c r="A263" i="76" s="1"/>
  <c r="A265" i="76" s="1"/>
  <c r="A266" i="76" s="1"/>
  <c r="A267" i="76" s="1"/>
  <c r="A268" i="76" s="1"/>
  <c r="A269" i="76" s="1"/>
  <c r="A270" i="76" s="1"/>
  <c r="A272" i="76" s="1"/>
  <c r="A273" i="76" s="1"/>
  <c r="A274" i="76" s="1"/>
  <c r="A276" i="76" s="1"/>
  <c r="A277" i="76" s="1"/>
  <c r="A278" i="76" s="1"/>
  <c r="A282" i="76" s="1"/>
  <c r="A283" i="76" s="1"/>
  <c r="A284" i="76" s="1"/>
  <c r="A288" i="76" s="1"/>
  <c r="A289" i="76" s="1"/>
  <c r="A290" i="76" s="1"/>
  <c r="A292" i="76" s="1"/>
  <c r="A293" i="76" s="1"/>
  <c r="A294" i="76" s="1"/>
  <c r="A295" i="76" s="1"/>
  <c r="A296" i="76" s="1"/>
  <c r="A297" i="76" s="1"/>
  <c r="A298" i="76" s="1"/>
  <c r="A299" i="76" s="1"/>
  <c r="A300" i="76" s="1"/>
  <c r="A301" i="76" s="1"/>
  <c r="A302" i="76" s="1"/>
  <c r="A303" i="76" s="1"/>
  <c r="A304" i="76" s="1"/>
  <c r="D3" i="76"/>
  <c r="J192" i="76"/>
  <c r="J207" i="76"/>
  <c r="J17" i="76"/>
  <c r="J217" i="76"/>
  <c r="J264" i="76"/>
  <c r="J202" i="76"/>
  <c r="J297" i="76"/>
  <c r="J296" i="76"/>
  <c r="J247" i="76"/>
  <c r="J6" i="76"/>
  <c r="J184" i="76"/>
  <c r="J195" i="76"/>
  <c r="J302" i="76"/>
  <c r="J205" i="76"/>
  <c r="J252" i="76"/>
  <c r="J215" i="76"/>
  <c r="J189" i="76"/>
  <c r="J285" i="76"/>
  <c r="J9" i="76"/>
  <c r="J284" i="76"/>
  <c r="J235" i="76"/>
  <c r="J21" i="76"/>
  <c r="J258" i="76"/>
  <c r="J197" i="76"/>
  <c r="J4" i="76"/>
  <c r="J256" i="76"/>
  <c r="J181" i="76"/>
  <c r="J290" i="76"/>
  <c r="J240" i="76"/>
  <c r="J273" i="76"/>
  <c r="J294" i="76"/>
  <c r="J272" i="76"/>
  <c r="J223" i="76"/>
  <c r="J282" i="76"/>
  <c r="J183" i="76"/>
  <c r="J304" i="76"/>
  <c r="J279" i="76"/>
  <c r="J263" i="76"/>
  <c r="J278" i="76"/>
  <c r="J228" i="76"/>
  <c r="J11" i="76"/>
  <c r="J261" i="76"/>
  <c r="J23" i="76"/>
  <c r="J246" i="76"/>
  <c r="J260" i="76"/>
  <c r="J211" i="76"/>
  <c r="J234" i="76"/>
  <c r="J292" i="76"/>
  <c r="J199" i="76"/>
  <c r="J275" i="76"/>
  <c r="J280" i="76"/>
  <c r="J242" i="76"/>
  <c r="J303" i="76"/>
  <c r="J266" i="76"/>
  <c r="J287" i="76"/>
  <c r="J216" i="76"/>
  <c r="J298" i="76"/>
  <c r="J249" i="76"/>
  <c r="J270" i="76"/>
  <c r="J210" i="76"/>
  <c r="J248" i="76"/>
  <c r="J198" i="76"/>
  <c r="J224" i="76"/>
  <c r="J291" i="76"/>
  <c r="J254" i="76"/>
  <c r="J301" i="76"/>
  <c r="J204" i="76"/>
  <c r="J286" i="76"/>
  <c r="J237" i="76"/>
  <c r="J222" i="76"/>
  <c r="J236" i="76"/>
  <c r="J185" i="76"/>
  <c r="J293" i="76"/>
  <c r="J268" i="76"/>
  <c r="J16" i="76"/>
  <c r="J267" i="76"/>
  <c r="J230" i="76"/>
  <c r="J277" i="76"/>
  <c r="J239" i="76"/>
  <c r="J262" i="76"/>
  <c r="J201" i="76"/>
  <c r="J212" i="76"/>
  <c r="J7" i="76"/>
  <c r="J20" i="76"/>
  <c r="J269" i="76"/>
  <c r="J244" i="76"/>
  <c r="J18" i="76"/>
  <c r="J225" i="76"/>
  <c r="J281" i="76"/>
  <c r="J208" i="76"/>
  <c r="J255" i="76"/>
  <c r="J218" i="76"/>
  <c r="J14" i="76"/>
  <c r="J265" i="76"/>
  <c r="J250" i="76"/>
  <c r="J188" i="76"/>
  <c r="J5" i="76"/>
  <c r="J200" i="76"/>
  <c r="J295" i="76"/>
  <c r="J299" i="76"/>
  <c r="J257" i="76"/>
  <c r="J232" i="76"/>
  <c r="J274" i="76"/>
  <c r="J243" i="76"/>
  <c r="J206" i="76"/>
  <c r="J253" i="76"/>
  <c r="J300" i="76"/>
  <c r="J238" i="76"/>
  <c r="J251" i="76"/>
  <c r="J227" i="76"/>
  <c r="J187" i="76"/>
  <c r="J283" i="76"/>
  <c r="J245" i="76"/>
  <c r="J220" i="76"/>
  <c r="J19" i="76"/>
  <c r="J289" i="76"/>
  <c r="J22" i="76"/>
  <c r="J231" i="76"/>
  <c r="J193" i="76"/>
  <c r="J203" i="76"/>
  <c r="J241" i="76"/>
  <c r="J288" i="76"/>
  <c r="J226" i="76"/>
  <c r="J24" i="76"/>
  <c r="J213" i="76"/>
  <c r="J271" i="76"/>
  <c r="J233" i="76"/>
  <c r="J196" i="76"/>
  <c r="J190" i="76"/>
  <c r="J13" i="76"/>
  <c r="J3" i="76"/>
  <c r="J219" i="76"/>
  <c r="J180" i="76"/>
  <c r="J229" i="76"/>
  <c r="J276" i="76"/>
  <c r="J214" i="76"/>
  <c r="J10" i="76"/>
  <c r="J259" i="76"/>
  <c r="J221" i="76"/>
  <c r="J182" i="76"/>
  <c r="J209" i="76"/>
  <c r="J191" i="76"/>
  <c r="J2" i="77" a="1"/>
  <c r="I158" i="76" l="1"/>
  <c r="G2" i="77" a="1"/>
  <c r="G2" i="77" s="1"/>
  <c r="I178" i="76"/>
  <c r="I3" i="77"/>
  <c r="H2" i="77" a="1"/>
  <c r="H2" i="77" s="1"/>
  <c r="C3" i="77" a="1"/>
  <c r="C3" i="77" s="1"/>
  <c r="D3" i="77" a="1"/>
  <c r="D3" i="77" s="1"/>
  <c r="E3" i="77" a="1"/>
  <c r="E3" i="77" s="1"/>
  <c r="F3" i="77" a="1"/>
  <c r="F3" i="77" s="1"/>
  <c r="G3" i="77" a="1"/>
  <c r="G3" i="77" s="1"/>
  <c r="C2" i="77" a="1"/>
  <c r="C2" i="77" s="1"/>
  <c r="I138" i="76"/>
  <c r="D2" i="77" a="1"/>
  <c r="D2" i="77" s="1"/>
  <c r="E2" i="77" a="1"/>
  <c r="E2" i="77" s="1"/>
  <c r="F2" i="77" a="1"/>
  <c r="F2" i="77" s="1"/>
  <c r="J2" i="77"/>
  <c r="J178" i="76"/>
  <c r="I4" i="77"/>
  <c r="A4" i="77"/>
  <c r="B4" i="77" s="1"/>
  <c r="J3" i="77" a="1"/>
  <c r="J4" i="77" a="1"/>
  <c r="J4" i="77" l="1"/>
  <c r="J3" i="77"/>
  <c r="F4" i="77" a="1"/>
  <c r="F4" i="77" s="1"/>
  <c r="E4" i="77" a="1"/>
  <c r="E4" i="77" s="1"/>
  <c r="D4" i="77" a="1"/>
  <c r="D4" i="77" s="1"/>
  <c r="C4" i="77" a="1"/>
  <c r="C4" i="77" s="1"/>
  <c r="H4" i="77" a="1"/>
  <c r="H4" i="77" s="1"/>
  <c r="G4" i="77" a="1"/>
  <c r="G4" i="77" s="1"/>
  <c r="I5" i="77"/>
  <c r="A5" i="77"/>
  <c r="B5" i="77" s="1"/>
  <c r="J5" i="77" a="1"/>
  <c r="J5" i="77" l="1"/>
  <c r="H5" i="77" a="1"/>
  <c r="H5" i="77" s="1"/>
  <c r="G5" i="77" a="1"/>
  <c r="G5" i="77" s="1"/>
  <c r="F5" i="77" a="1"/>
  <c r="F5" i="77" s="1"/>
  <c r="E5" i="77" a="1"/>
  <c r="E5" i="77" s="1"/>
  <c r="D5" i="77" a="1"/>
  <c r="D5" i="77" s="1"/>
  <c r="C5" i="77" a="1"/>
  <c r="C5" i="77" s="1"/>
  <c r="A6" i="77"/>
  <c r="B6" i="77" s="1"/>
  <c r="I6" i="77"/>
  <c r="J6" i="77" a="1"/>
  <c r="J6" i="77" l="1"/>
  <c r="D6" i="77" a="1"/>
  <c r="D6" i="77" s="1"/>
  <c r="C6" i="77" a="1"/>
  <c r="C6" i="77" s="1"/>
  <c r="H6" i="77" a="1"/>
  <c r="H6" i="77" s="1"/>
  <c r="G6" i="77" a="1"/>
  <c r="G6" i="77" s="1"/>
  <c r="F6" i="77" a="1"/>
  <c r="F6" i="77" s="1"/>
  <c r="E6" i="77" a="1"/>
  <c r="E6" i="77" s="1"/>
  <c r="A7" i="77"/>
  <c r="B7" i="77" s="1"/>
  <c r="I7" i="77"/>
  <c r="J7" i="77" a="1"/>
  <c r="J7" i="77" l="1"/>
  <c r="H7" i="77" a="1"/>
  <c r="H7" i="77" s="1"/>
  <c r="G7" i="77" a="1"/>
  <c r="G7" i="77" s="1"/>
  <c r="F7" i="77" a="1"/>
  <c r="F7" i="77" s="1"/>
  <c r="E7" i="77" a="1"/>
  <c r="E7" i="77" s="1"/>
  <c r="D7" i="77" a="1"/>
  <c r="D7" i="77" s="1"/>
  <c r="C7" i="77" a="1"/>
  <c r="C7" i="77" s="1"/>
  <c r="A8" i="77"/>
  <c r="B8" i="77" s="1"/>
  <c r="I8" i="77"/>
  <c r="J8" i="77" a="1"/>
  <c r="J8" i="77" l="1"/>
  <c r="H8" i="77" a="1"/>
  <c r="H8" i="77" s="1"/>
  <c r="G8" i="77" a="1"/>
  <c r="G8" i="77" s="1"/>
  <c r="F8" i="77" a="1"/>
  <c r="F8" i="77" s="1"/>
  <c r="E8" i="77" a="1"/>
  <c r="E8" i="77" s="1"/>
  <c r="D8" i="77" a="1"/>
  <c r="D8" i="77" s="1"/>
  <c r="C8" i="77" a="1"/>
  <c r="C8" i="77" s="1"/>
  <c r="A9" i="77"/>
  <c r="B9" i="77" s="1"/>
  <c r="I9" i="77"/>
  <c r="J9" i="77" a="1"/>
  <c r="J9" i="77" l="1"/>
  <c r="G9" i="77" a="1"/>
  <c r="G9" i="77" s="1"/>
  <c r="F9" i="77" a="1"/>
  <c r="F9" i="77" s="1"/>
  <c r="E9" i="77" a="1"/>
  <c r="E9" i="77" s="1"/>
  <c r="D9" i="77" a="1"/>
  <c r="D9" i="77" s="1"/>
  <c r="C9" i="77" a="1"/>
  <c r="C9" i="77" s="1"/>
  <c r="H9" i="77" a="1"/>
  <c r="H9" i="77" s="1"/>
  <c r="I10" i="77"/>
  <c r="A10" i="77"/>
  <c r="B10" i="77" s="1"/>
  <c r="J10" i="77" a="1"/>
  <c r="J10" i="77" l="1"/>
  <c r="H10" i="77" a="1"/>
  <c r="H10" i="77" s="1"/>
  <c r="G10" i="77" a="1"/>
  <c r="G10" i="77" s="1"/>
  <c r="F10" i="77" a="1"/>
  <c r="F10" i="77" s="1"/>
  <c r="E10" i="77" a="1"/>
  <c r="E10" i="77" s="1"/>
  <c r="D10" i="77" a="1"/>
  <c r="D10" i="77" s="1"/>
  <c r="C10" i="77" a="1"/>
  <c r="C10" i="77" s="1"/>
  <c r="I11" i="77"/>
  <c r="A11" i="77"/>
  <c r="B11" i="77" s="1"/>
  <c r="J11" i="77" a="1"/>
  <c r="J11" i="77" l="1"/>
  <c r="E11" i="77" a="1"/>
  <c r="E11" i="77" s="1"/>
  <c r="D11" i="77" a="1"/>
  <c r="D11" i="77" s="1"/>
  <c r="C11" i="77" a="1"/>
  <c r="C11" i="77" s="1"/>
  <c r="H11" i="77" a="1"/>
  <c r="H11" i="77" s="1"/>
  <c r="G11" i="77" a="1"/>
  <c r="G11" i="77" s="1"/>
  <c r="F11" i="77" a="1"/>
  <c r="F11" i="77" s="1"/>
  <c r="A12" i="77"/>
  <c r="B12" i="77" s="1"/>
  <c r="I12" i="77"/>
  <c r="J12" i="77" a="1"/>
  <c r="J12" i="77" l="1"/>
  <c r="H12" i="77" a="1"/>
  <c r="H12" i="77" s="1"/>
  <c r="G12" i="77" a="1"/>
  <c r="G12" i="77" s="1"/>
  <c r="F12" i="77" a="1"/>
  <c r="F12" i="77" s="1"/>
  <c r="E12" i="77" a="1"/>
  <c r="E12" i="77" s="1"/>
  <c r="D12" i="77" a="1"/>
  <c r="D12" i="77" s="1"/>
  <c r="C12" i="77" a="1"/>
  <c r="C12" i="77" s="1"/>
  <c r="A13" i="77"/>
  <c r="B13" i="77" s="1"/>
  <c r="I13" i="77"/>
  <c r="J13" i="77" a="1"/>
  <c r="J13" i="77" l="1"/>
  <c r="C13" i="77" a="1"/>
  <c r="C13" i="77" s="1"/>
  <c r="H13" i="77" a="1"/>
  <c r="H13" i="77" s="1"/>
  <c r="G13" i="77" a="1"/>
  <c r="G13" i="77" s="1"/>
  <c r="F13" i="77" a="1"/>
  <c r="F13" i="77" s="1"/>
  <c r="E13" i="77" a="1"/>
  <c r="E13" i="77" s="1"/>
  <c r="D13" i="77" a="1"/>
  <c r="D13" i="77" s="1"/>
  <c r="A14" i="77"/>
  <c r="B14" i="77" s="1"/>
  <c r="I14" i="77"/>
  <c r="J14" i="77" a="1"/>
  <c r="J14" i="77" l="1"/>
  <c r="G14" i="77" a="1"/>
  <c r="G14" i="77" s="1"/>
  <c r="F14" i="77" a="1"/>
  <c r="F14" i="77" s="1"/>
  <c r="E14" i="77" a="1"/>
  <c r="E14" i="77" s="1"/>
  <c r="D14" i="77" a="1"/>
  <c r="D14" i="77" s="1"/>
  <c r="C14" i="77" a="1"/>
  <c r="C14" i="77" s="1"/>
  <c r="H14" i="77" a="1"/>
  <c r="H14" i="77" s="1"/>
  <c r="A15" i="77"/>
  <c r="B15" i="77" s="1"/>
  <c r="I15" i="77"/>
  <c r="J15" i="77" a="1"/>
  <c r="J15" i="77" l="1"/>
  <c r="H15" i="77" a="1"/>
  <c r="H15" i="77" s="1"/>
  <c r="G15" i="77" a="1"/>
  <c r="G15" i="77" s="1"/>
  <c r="F15" i="77" a="1"/>
  <c r="F15" i="77" s="1"/>
  <c r="E15" i="77" a="1"/>
  <c r="E15" i="77" s="1"/>
  <c r="D15" i="77" a="1"/>
  <c r="D15" i="77" s="1"/>
  <c r="C15" i="77" a="1"/>
  <c r="C15" i="77" s="1"/>
  <c r="I16" i="77"/>
  <c r="A16" i="77"/>
  <c r="B16" i="77" s="1"/>
  <c r="J16" i="77" a="1"/>
  <c r="J16" i="77" l="1"/>
  <c r="F16" i="77" a="1"/>
  <c r="F16" i="77" s="1"/>
  <c r="E16" i="77" a="1"/>
  <c r="E16" i="77" s="1"/>
  <c r="D16" i="77" a="1"/>
  <c r="D16" i="77" s="1"/>
  <c r="C16" i="77" a="1"/>
  <c r="C16" i="77" s="1"/>
  <c r="H16" i="77" a="1"/>
  <c r="H16" i="77" s="1"/>
  <c r="G16" i="77" a="1"/>
  <c r="G16" i="77" s="1"/>
  <c r="I17" i="77"/>
  <c r="A17" i="77"/>
  <c r="B17" i="77" s="1"/>
  <c r="J17" i="77" a="1"/>
  <c r="J17" i="77" l="1"/>
  <c r="H17" i="77" a="1"/>
  <c r="H17" i="77" s="1"/>
  <c r="G17" i="77" a="1"/>
  <c r="G17" i="77" s="1"/>
  <c r="F17" i="77" a="1"/>
  <c r="F17" i="77" s="1"/>
  <c r="E17" i="77" a="1"/>
  <c r="E17" i="77" s="1"/>
  <c r="D17" i="77" a="1"/>
  <c r="D17" i="77" s="1"/>
  <c r="C17" i="77" a="1"/>
  <c r="C17" i="77" s="1"/>
  <c r="A18" i="77"/>
  <c r="B18" i="77" s="1"/>
  <c r="I18" i="77"/>
  <c r="J18" i="77" a="1"/>
  <c r="J18" i="77" l="1"/>
  <c r="D18" i="77" a="1"/>
  <c r="D18" i="77" s="1"/>
  <c r="C18" i="77" a="1"/>
  <c r="C18" i="77" s="1"/>
  <c r="H18" i="77" a="1"/>
  <c r="H18" i="77" s="1"/>
  <c r="G18" i="77" a="1"/>
  <c r="G18" i="77" s="1"/>
  <c r="F18" i="77" a="1"/>
  <c r="F18" i="77" s="1"/>
  <c r="E18" i="77" a="1"/>
  <c r="E18" i="77" s="1"/>
  <c r="A19" i="77"/>
  <c r="B19" i="77" s="1"/>
  <c r="I19" i="77"/>
  <c r="J19" i="77" a="1"/>
  <c r="J19" i="77" l="1"/>
  <c r="H19" i="77" a="1"/>
  <c r="H19" i="77" s="1"/>
  <c r="G19" i="77" a="1"/>
  <c r="G19" i="77" s="1"/>
  <c r="F19" i="77" a="1"/>
  <c r="F19" i="77" s="1"/>
  <c r="E19" i="77" a="1"/>
  <c r="E19" i="77" s="1"/>
  <c r="D19" i="77" a="1"/>
  <c r="D19" i="77" s="1"/>
  <c r="C19" i="77" a="1"/>
  <c r="C19" i="77" s="1"/>
  <c r="A20" i="77"/>
  <c r="B20" i="77" s="1"/>
  <c r="I20" i="77"/>
  <c r="J20" i="77" a="1"/>
  <c r="J20" i="77" l="1"/>
  <c r="H20" i="77" a="1"/>
  <c r="H20" i="77" s="1"/>
  <c r="G20" i="77" a="1"/>
  <c r="G20" i="77" s="1"/>
  <c r="F20" i="77" a="1"/>
  <c r="F20" i="77" s="1"/>
  <c r="E20" i="77" a="1"/>
  <c r="E20" i="77" s="1"/>
  <c r="D20" i="77" a="1"/>
  <c r="D20" i="77" s="1"/>
  <c r="C20" i="77" a="1"/>
  <c r="C20" i="77" s="1"/>
  <c r="A21" i="77"/>
  <c r="B21" i="77" s="1"/>
  <c r="I21" i="77"/>
  <c r="J21" i="77" a="1"/>
  <c r="J21" i="77" l="1"/>
  <c r="G21" i="77" a="1"/>
  <c r="G21" i="77" s="1"/>
  <c r="F21" i="77" a="1"/>
  <c r="F21" i="77" s="1"/>
  <c r="E21" i="77" a="1"/>
  <c r="E21" i="77" s="1"/>
  <c r="D21" i="77" a="1"/>
  <c r="D21" i="77" s="1"/>
  <c r="C21" i="77" a="1"/>
  <c r="C21" i="77" s="1"/>
  <c r="H21" i="77" a="1"/>
  <c r="H21" i="77" s="1"/>
  <c r="I22" i="77"/>
  <c r="A22" i="77"/>
  <c r="B22" i="77" s="1"/>
  <c r="J22" i="77" a="1"/>
  <c r="J22" i="77" l="1"/>
  <c r="H22" i="77" a="1"/>
  <c r="H22" i="77" s="1"/>
  <c r="G22" i="77" a="1"/>
  <c r="G22" i="77" s="1"/>
  <c r="F22" i="77" a="1"/>
  <c r="F22" i="77" s="1"/>
  <c r="E22" i="77" a="1"/>
  <c r="E22" i="77" s="1"/>
  <c r="D22" i="77" a="1"/>
  <c r="D22" i="77" s="1"/>
  <c r="C22" i="77" a="1"/>
  <c r="C22" i="77" s="1"/>
  <c r="I23" i="77"/>
  <c r="A23" i="77"/>
  <c r="B23" i="77" s="1"/>
  <c r="J23" i="77" a="1"/>
  <c r="J23" i="77" l="1"/>
  <c r="E23" i="77" a="1"/>
  <c r="E23" i="77" s="1"/>
  <c r="D23" i="77" a="1"/>
  <c r="D23" i="77" s="1"/>
  <c r="C23" i="77" a="1"/>
  <c r="C23" i="77" s="1"/>
  <c r="H23" i="77" a="1"/>
  <c r="H23" i="77" s="1"/>
  <c r="G23" i="77" a="1"/>
  <c r="G23" i="77" s="1"/>
  <c r="F23" i="77" a="1"/>
  <c r="F23" i="77" s="1"/>
  <c r="A24" i="77"/>
  <c r="B24" i="77" s="1"/>
  <c r="I24" i="77"/>
  <c r="J24" i="77" a="1"/>
  <c r="J24" i="77" l="1"/>
  <c r="H24" i="77" a="1"/>
  <c r="H24" i="77" s="1"/>
  <c r="G24" i="77" a="1"/>
  <c r="G24" i="77" s="1"/>
  <c r="F24" i="77" a="1"/>
  <c r="F24" i="77" s="1"/>
  <c r="E24" i="77" a="1"/>
  <c r="E24" i="77" s="1"/>
  <c r="D24" i="77" a="1"/>
  <c r="D24" i="77" s="1"/>
  <c r="C24" i="77" a="1"/>
  <c r="C24" i="77" s="1"/>
  <c r="A25" i="77"/>
  <c r="B25" i="77" s="1"/>
  <c r="I25" i="77"/>
  <c r="J25" i="77" a="1"/>
  <c r="J25" i="77" l="1"/>
  <c r="C25" i="77" a="1"/>
  <c r="C25" i="77" s="1"/>
  <c r="H25" i="77" a="1"/>
  <c r="H25" i="77" s="1"/>
  <c r="G25" i="77" a="1"/>
  <c r="G25" i="77" s="1"/>
  <c r="F25" i="77" a="1"/>
  <c r="F25" i="77" s="1"/>
  <c r="E25" i="77" a="1"/>
  <c r="E25" i="77" s="1"/>
  <c r="D25" i="77" a="1"/>
  <c r="D25" i="77" s="1"/>
  <c r="A26" i="77"/>
  <c r="B26" i="77" s="1"/>
  <c r="I26" i="77"/>
  <c r="J26" i="77" a="1"/>
  <c r="J26" i="77" l="1"/>
  <c r="G26" i="77" a="1"/>
  <c r="G26" i="77" s="1"/>
  <c r="F26" i="77" a="1"/>
  <c r="F26" i="77" s="1"/>
  <c r="E26" i="77" a="1"/>
  <c r="E26" i="77" s="1"/>
  <c r="D26" i="77" a="1"/>
  <c r="D26" i="77" s="1"/>
  <c r="C26" i="77" a="1"/>
  <c r="C26" i="77" s="1"/>
  <c r="H26" i="77" a="1"/>
  <c r="H26" i="77" s="1"/>
  <c r="A27" i="77"/>
  <c r="B27" i="77" s="1"/>
  <c r="I27" i="77"/>
  <c r="J27" i="77" a="1"/>
  <c r="J27" i="77" l="1"/>
  <c r="H27" i="77" a="1"/>
  <c r="H27" i="77" s="1"/>
  <c r="G27" i="77" a="1"/>
  <c r="G27" i="77" s="1"/>
  <c r="F27" i="77" a="1"/>
  <c r="F27" i="77" s="1"/>
  <c r="E27" i="77" a="1"/>
  <c r="E27" i="77" s="1"/>
  <c r="D27" i="77" a="1"/>
  <c r="D27" i="77" s="1"/>
  <c r="C27" i="77" a="1"/>
  <c r="C27" i="77" s="1"/>
  <c r="I28" i="77"/>
  <c r="A28" i="77"/>
  <c r="B28" i="77" s="1"/>
  <c r="J28" i="77" a="1"/>
  <c r="J28" i="77" l="1"/>
  <c r="F28" i="77" a="1"/>
  <c r="F28" i="77" s="1"/>
  <c r="E28" i="77" a="1"/>
  <c r="E28" i="77" s="1"/>
  <c r="D28" i="77" a="1"/>
  <c r="D28" i="77" s="1"/>
  <c r="C28" i="77" a="1"/>
  <c r="C28" i="77" s="1"/>
  <c r="H28" i="77" a="1"/>
  <c r="H28" i="77" s="1"/>
  <c r="G28" i="77" a="1"/>
  <c r="G28" i="77" s="1"/>
  <c r="I29" i="77"/>
  <c r="A29" i="77"/>
  <c r="B29" i="77" s="1"/>
  <c r="J29" i="77" a="1"/>
  <c r="J29" i="77" l="1"/>
  <c r="H29" i="77" a="1"/>
  <c r="H29" i="77" s="1"/>
  <c r="G29" i="77" a="1"/>
  <c r="G29" i="77" s="1"/>
  <c r="F29" i="77" a="1"/>
  <c r="F29" i="77" s="1"/>
  <c r="E29" i="77" a="1"/>
  <c r="E29" i="77" s="1"/>
  <c r="D29" i="77" a="1"/>
  <c r="D29" i="77" s="1"/>
  <c r="C29" i="77" a="1"/>
  <c r="C29" i="77" s="1"/>
  <c r="A30" i="77"/>
  <c r="B30" i="77" s="1"/>
  <c r="I30" i="77"/>
  <c r="J30" i="77" a="1"/>
  <c r="J30" i="77" l="1"/>
  <c r="D30" i="77" a="1"/>
  <c r="D30" i="77" s="1"/>
  <c r="C30" i="77" a="1"/>
  <c r="C30" i="77" s="1"/>
  <c r="H30" i="77" a="1"/>
  <c r="H30" i="77" s="1"/>
  <c r="G30" i="77" a="1"/>
  <c r="G30" i="77" s="1"/>
  <c r="F30" i="77" a="1"/>
  <c r="F30" i="77" s="1"/>
  <c r="E30" i="77" a="1"/>
  <c r="E30" i="77" s="1"/>
  <c r="A31" i="77"/>
  <c r="B31" i="77" s="1"/>
  <c r="I31" i="77"/>
  <c r="J31" i="77" a="1"/>
  <c r="J31" i="77" l="1"/>
  <c r="H31" i="77" a="1"/>
  <c r="H31" i="77" s="1"/>
  <c r="G31" i="77" a="1"/>
  <c r="G31" i="77" s="1"/>
  <c r="F31" i="77" a="1"/>
  <c r="F31" i="77" s="1"/>
  <c r="E31" i="77" a="1"/>
  <c r="E31" i="77" s="1"/>
  <c r="D31" i="77" a="1"/>
  <c r="D31" i="77" s="1"/>
  <c r="C31" i="77" a="1"/>
  <c r="C31" i="77" s="1"/>
  <c r="A32" i="77"/>
  <c r="B32" i="77" s="1"/>
  <c r="I32" i="77"/>
  <c r="J32" i="77" a="1"/>
  <c r="J32" i="77" l="1"/>
  <c r="H32" i="77" a="1"/>
  <c r="H32" i="77" s="1"/>
  <c r="G32" i="77" a="1"/>
  <c r="G32" i="77" s="1"/>
  <c r="F32" i="77" a="1"/>
  <c r="F32" i="77" s="1"/>
  <c r="E32" i="77" a="1"/>
  <c r="E32" i="77" s="1"/>
  <c r="D32" i="77" a="1"/>
  <c r="D32" i="77" s="1"/>
  <c r="C32" i="77" a="1"/>
  <c r="C32" i="77" s="1"/>
  <c r="A33" i="77"/>
  <c r="B33" i="77" s="1"/>
  <c r="I33" i="77"/>
  <c r="J33" i="77" a="1"/>
  <c r="J33" i="77" l="1"/>
  <c r="G33" i="77" a="1"/>
  <c r="G33" i="77" s="1"/>
  <c r="F33" i="77" a="1"/>
  <c r="F33" i="77" s="1"/>
  <c r="E33" i="77" a="1"/>
  <c r="E33" i="77" s="1"/>
  <c r="D33" i="77" a="1"/>
  <c r="D33" i="77" s="1"/>
  <c r="C33" i="77" a="1"/>
  <c r="C33" i="77" s="1"/>
  <c r="H33" i="77" a="1"/>
  <c r="H33" i="77" s="1"/>
  <c r="I34" i="77"/>
  <c r="A34" i="77"/>
  <c r="B34" i="77" s="1"/>
  <c r="J34" i="77" a="1"/>
  <c r="J34" i="77" l="1"/>
  <c r="H34" i="77" a="1"/>
  <c r="H34" i="77" s="1"/>
  <c r="G34" i="77" a="1"/>
  <c r="G34" i="77" s="1"/>
  <c r="F34" i="77" a="1"/>
  <c r="F34" i="77" s="1"/>
  <c r="E34" i="77" a="1"/>
  <c r="E34" i="77" s="1"/>
  <c r="D34" i="77" a="1"/>
  <c r="D34" i="77" s="1"/>
  <c r="C34" i="77" a="1"/>
  <c r="C34" i="77" s="1"/>
  <c r="I35" i="77"/>
  <c r="A35" i="77"/>
  <c r="B35" i="77" s="1"/>
  <c r="J35" i="77" a="1"/>
  <c r="J35" i="77" l="1"/>
  <c r="E35" i="77" a="1"/>
  <c r="E35" i="77" s="1"/>
  <c r="D35" i="77" a="1"/>
  <c r="D35" i="77" s="1"/>
  <c r="C35" i="77" a="1"/>
  <c r="C35" i="77" s="1"/>
  <c r="H35" i="77" a="1"/>
  <c r="H35" i="77" s="1"/>
  <c r="G35" i="77" a="1"/>
  <c r="G35" i="77" s="1"/>
  <c r="F35" i="77" a="1"/>
  <c r="F35" i="77" s="1"/>
  <c r="A36" i="77"/>
  <c r="B36" i="77" s="1"/>
  <c r="I36" i="77"/>
  <c r="J36" i="77" a="1"/>
  <c r="J36" i="77" l="1"/>
  <c r="H36" i="77" a="1"/>
  <c r="H36" i="77" s="1"/>
  <c r="G36" i="77" a="1"/>
  <c r="G36" i="77" s="1"/>
  <c r="F36" i="77" a="1"/>
  <c r="F36" i="77" s="1"/>
  <c r="E36" i="77" a="1"/>
  <c r="E36" i="77" s="1"/>
  <c r="D36" i="77" a="1"/>
  <c r="D36" i="77" s="1"/>
  <c r="C36" i="77" a="1"/>
  <c r="C36" i="77" s="1"/>
  <c r="A37" i="77"/>
  <c r="B37" i="77" s="1"/>
  <c r="I37" i="77"/>
  <c r="J37" i="77" a="1"/>
  <c r="J37" i="77" l="1"/>
  <c r="C37" i="77" a="1"/>
  <c r="C37" i="77" s="1"/>
  <c r="H37" i="77" a="1"/>
  <c r="H37" i="77" s="1"/>
  <c r="G37" i="77" a="1"/>
  <c r="G37" i="77" s="1"/>
  <c r="F37" i="77" a="1"/>
  <c r="F37" i="77" s="1"/>
  <c r="E37" i="77" a="1"/>
  <c r="E37" i="77" s="1"/>
  <c r="D37" i="77" a="1"/>
  <c r="D37" i="77" s="1"/>
  <c r="A38" i="77"/>
  <c r="B38" i="77" s="1"/>
  <c r="I38" i="77"/>
  <c r="J38" i="77" a="1"/>
  <c r="J38" i="77" l="1"/>
  <c r="G38" i="77" a="1"/>
  <c r="G38" i="77" s="1"/>
  <c r="F38" i="77" a="1"/>
  <c r="F38" i="77" s="1"/>
  <c r="E38" i="77" a="1"/>
  <c r="E38" i="77" s="1"/>
  <c r="D38" i="77" a="1"/>
  <c r="D38" i="77" s="1"/>
  <c r="C38" i="77" a="1"/>
  <c r="C38" i="77" s="1"/>
  <c r="H38" i="77" a="1"/>
  <c r="H38" i="77" s="1"/>
  <c r="A39" i="77"/>
  <c r="B39" i="77" s="1"/>
  <c r="I39" i="77"/>
  <c r="J39" i="77" a="1"/>
  <c r="J39" i="77" l="1"/>
  <c r="H39" i="77" a="1"/>
  <c r="H39" i="77" s="1"/>
  <c r="G39" i="77" a="1"/>
  <c r="G39" i="77" s="1"/>
  <c r="F39" i="77" a="1"/>
  <c r="F39" i="77" s="1"/>
  <c r="E39" i="77" a="1"/>
  <c r="E39" i="77" s="1"/>
  <c r="D39" i="77" a="1"/>
  <c r="D39" i="77" s="1"/>
  <c r="C39" i="77" a="1"/>
  <c r="C39" i="77" s="1"/>
  <c r="I40" i="77"/>
  <c r="A40" i="77"/>
  <c r="B40" i="77" s="1"/>
  <c r="J40" i="77" a="1"/>
  <c r="J40" i="77" l="1"/>
  <c r="F40" i="77" a="1"/>
  <c r="F40" i="77" s="1"/>
  <c r="E40" i="77" a="1"/>
  <c r="E40" i="77" s="1"/>
  <c r="D40" i="77" a="1"/>
  <c r="D40" i="77" s="1"/>
  <c r="C40" i="77" a="1"/>
  <c r="C40" i="77" s="1"/>
  <c r="H40" i="77" a="1"/>
  <c r="H40" i="77" s="1"/>
  <c r="G40" i="77" a="1"/>
  <c r="G40" i="77" s="1"/>
  <c r="I41" i="77"/>
  <c r="A41" i="77"/>
  <c r="B41" i="77" s="1"/>
  <c r="J41" i="77" a="1"/>
  <c r="J41" i="77" l="1"/>
  <c r="H41" i="77" a="1"/>
  <c r="H41" i="77" s="1"/>
  <c r="G41" i="77" a="1"/>
  <c r="G41" i="77" s="1"/>
  <c r="F41" i="77" a="1"/>
  <c r="F41" i="77" s="1"/>
  <c r="E41" i="77" a="1"/>
  <c r="E41" i="77" s="1"/>
  <c r="D41" i="77" a="1"/>
  <c r="D41" i="77" s="1"/>
  <c r="C41" i="77" a="1"/>
  <c r="C41" i="77" s="1"/>
  <c r="A42" i="77"/>
  <c r="B42" i="77" s="1"/>
  <c r="I42" i="77"/>
  <c r="J42" i="77" a="1"/>
  <c r="J42" i="77" l="1"/>
  <c r="D42" i="77" a="1"/>
  <c r="D42" i="77" s="1"/>
  <c r="C42" i="77" a="1"/>
  <c r="C42" i="77" s="1"/>
  <c r="H42" i="77" a="1"/>
  <c r="H42" i="77" s="1"/>
  <c r="G42" i="77" a="1"/>
  <c r="G42" i="77" s="1"/>
  <c r="F42" i="77" a="1"/>
  <c r="F42" i="77" s="1"/>
  <c r="E42" i="77" a="1"/>
  <c r="E42" i="77" s="1"/>
  <c r="A43" i="77"/>
  <c r="B43" i="77" s="1"/>
  <c r="I43" i="77"/>
  <c r="J43" i="77" a="1"/>
  <c r="J43" i="77" l="1"/>
  <c r="H43" i="77" a="1"/>
  <c r="H43" i="77" s="1"/>
  <c r="G43" i="77" a="1"/>
  <c r="G43" i="77" s="1"/>
  <c r="F43" i="77" a="1"/>
  <c r="F43" i="77" s="1"/>
  <c r="E43" i="77" a="1"/>
  <c r="E43" i="77" s="1"/>
  <c r="D43" i="77" a="1"/>
  <c r="D43" i="77" s="1"/>
  <c r="C43" i="77" a="1"/>
  <c r="C43" i="77" s="1"/>
  <c r="A44" i="77"/>
  <c r="B44" i="77" s="1"/>
  <c r="I44" i="77"/>
  <c r="J44" i="77" a="1"/>
  <c r="J44" i="77" l="1"/>
  <c r="H44" i="77" a="1"/>
  <c r="H44" i="77" s="1"/>
  <c r="G44" i="77" a="1"/>
  <c r="G44" i="77" s="1"/>
  <c r="F44" i="77" a="1"/>
  <c r="F44" i="77" s="1"/>
  <c r="E44" i="77" a="1"/>
  <c r="E44" i="77" s="1"/>
  <c r="D44" i="77" a="1"/>
  <c r="D44" i="77" s="1"/>
  <c r="C44" i="77" a="1"/>
  <c r="C44" i="77" s="1"/>
  <c r="A45" i="77"/>
  <c r="B45" i="77" s="1"/>
  <c r="I45" i="77"/>
  <c r="J45" i="77" a="1"/>
  <c r="J45" i="77" l="1"/>
  <c r="G45" i="77" a="1"/>
  <c r="G45" i="77" s="1"/>
  <c r="F45" i="77" a="1"/>
  <c r="F45" i="77" s="1"/>
  <c r="E45" i="77" a="1"/>
  <c r="E45" i="77" s="1"/>
  <c r="D45" i="77" a="1"/>
  <c r="D45" i="77" s="1"/>
  <c r="C45" i="77" a="1"/>
  <c r="C45" i="77" s="1"/>
  <c r="H45" i="77" a="1"/>
  <c r="H45" i="77" s="1"/>
  <c r="I46" i="77"/>
  <c r="A46" i="77"/>
  <c r="B46" i="77" s="1"/>
  <c r="J46" i="77" a="1"/>
  <c r="J46" i="77" l="1"/>
  <c r="H46" i="77" a="1"/>
  <c r="H46" i="77" s="1"/>
  <c r="G46" i="77" a="1"/>
  <c r="G46" i="77" s="1"/>
  <c r="F46" i="77" a="1"/>
  <c r="F46" i="77" s="1"/>
  <c r="E46" i="77" a="1"/>
  <c r="E46" i="77" s="1"/>
  <c r="D46" i="77" a="1"/>
  <c r="D46" i="77" s="1"/>
  <c r="C46" i="77" a="1"/>
  <c r="C46" i="77" s="1"/>
  <c r="I47" i="77"/>
  <c r="A47" i="77"/>
  <c r="B47" i="77" s="1"/>
  <c r="J47" i="77" a="1"/>
  <c r="J47" i="77" l="1"/>
  <c r="E47" i="77" a="1"/>
  <c r="E47" i="77" s="1"/>
  <c r="D47" i="77" a="1"/>
  <c r="D47" i="77" s="1"/>
  <c r="C47" i="77" a="1"/>
  <c r="C47" i="77" s="1"/>
  <c r="H47" i="77" a="1"/>
  <c r="H47" i="77" s="1"/>
  <c r="G47" i="77" a="1"/>
  <c r="G47" i="77" s="1"/>
  <c r="F47" i="77" a="1"/>
  <c r="F47" i="77" s="1"/>
  <c r="A48" i="77"/>
  <c r="B48" i="77" s="1"/>
  <c r="I48" i="77"/>
  <c r="J48" i="77" a="1"/>
  <c r="J48" i="77" l="1"/>
  <c r="H48" i="77" a="1"/>
  <c r="H48" i="77" s="1"/>
  <c r="G48" i="77" a="1"/>
  <c r="G48" i="77" s="1"/>
  <c r="F48" i="77" a="1"/>
  <c r="F48" i="77" s="1"/>
  <c r="E48" i="77" a="1"/>
  <c r="E48" i="77" s="1"/>
  <c r="D48" i="77" a="1"/>
  <c r="D48" i="77" s="1"/>
  <c r="C48" i="77" a="1"/>
  <c r="C48" i="77" s="1"/>
  <c r="A49" i="77"/>
  <c r="B49" i="77" s="1"/>
  <c r="I49" i="77"/>
  <c r="J49" i="77" a="1"/>
  <c r="J49" i="77" l="1"/>
  <c r="C49" i="77" a="1"/>
  <c r="C49" i="77" s="1"/>
  <c r="H49" i="77" a="1"/>
  <c r="H49" i="77" s="1"/>
  <c r="G49" i="77" a="1"/>
  <c r="G49" i="77" s="1"/>
  <c r="F49" i="77" a="1"/>
  <c r="F49" i="77" s="1"/>
  <c r="E49" i="77" a="1"/>
  <c r="E49" i="77" s="1"/>
  <c r="D49" i="77" a="1"/>
  <c r="D49" i="77" s="1"/>
  <c r="A50" i="77"/>
  <c r="B50" i="77" s="1"/>
  <c r="I50" i="77"/>
  <c r="J50" i="77" a="1"/>
  <c r="J50" i="77" l="1"/>
  <c r="G50" i="77" a="1"/>
  <c r="G50" i="77" s="1"/>
  <c r="F50" i="77" a="1"/>
  <c r="F50" i="77" s="1"/>
  <c r="E50" i="77" a="1"/>
  <c r="E50" i="77" s="1"/>
  <c r="D50" i="77" a="1"/>
  <c r="D50" i="77" s="1"/>
  <c r="C50" i="77" a="1"/>
  <c r="C50" i="77" s="1"/>
  <c r="H50" i="77" a="1"/>
  <c r="H50" i="77" s="1"/>
  <c r="A51" i="77"/>
  <c r="B51" i="77" s="1"/>
  <c r="I51" i="77"/>
  <c r="J51" i="77" a="1"/>
  <c r="J51" i="77" l="1"/>
  <c r="H51" i="77" a="1"/>
  <c r="H51" i="77" s="1"/>
  <c r="G51" i="77" a="1"/>
  <c r="G51" i="77" s="1"/>
  <c r="F51" i="77" a="1"/>
  <c r="F51" i="77" s="1"/>
  <c r="E51" i="77" a="1"/>
  <c r="E51" i="77" s="1"/>
  <c r="D51" i="77" a="1"/>
  <c r="D51" i="77" s="1"/>
  <c r="C51" i="77" a="1"/>
  <c r="C51" i="77" s="1"/>
  <c r="I52" i="77"/>
  <c r="A52" i="77"/>
  <c r="B52" i="77" s="1"/>
  <c r="J52" i="77" a="1"/>
  <c r="J52" i="77" l="1"/>
  <c r="F52" i="77" a="1"/>
  <c r="F52" i="77" s="1"/>
  <c r="E52" i="77" a="1"/>
  <c r="E52" i="77" s="1"/>
  <c r="D52" i="77" a="1"/>
  <c r="D52" i="77" s="1"/>
  <c r="C52" i="77" a="1"/>
  <c r="C52" i="77" s="1"/>
  <c r="H52" i="77" a="1"/>
  <c r="H52" i="77" s="1"/>
  <c r="G52" i="77" a="1"/>
  <c r="G52" i="77" s="1"/>
  <c r="I53" i="77"/>
  <c r="A53" i="77"/>
  <c r="B53" i="77" s="1"/>
  <c r="J53" i="77" a="1"/>
  <c r="J53" i="77" l="1"/>
  <c r="H53" i="77" a="1"/>
  <c r="H53" i="77" s="1"/>
  <c r="G53" i="77" a="1"/>
  <c r="G53" i="77" s="1"/>
  <c r="F53" i="77" a="1"/>
  <c r="F53" i="77" s="1"/>
  <c r="E53" i="77" a="1"/>
  <c r="E53" i="77" s="1"/>
  <c r="D53" i="77" a="1"/>
  <c r="D53" i="77" s="1"/>
  <c r="C53" i="77" a="1"/>
  <c r="C53" i="77" s="1"/>
  <c r="A54" i="77"/>
  <c r="B54" i="77" s="1"/>
  <c r="I54" i="77"/>
  <c r="J54" i="77" a="1"/>
  <c r="J54" i="77" l="1"/>
  <c r="D54" i="77" a="1"/>
  <c r="D54" i="77" s="1"/>
  <c r="C54" i="77" a="1"/>
  <c r="C54" i="77" s="1"/>
  <c r="H54" i="77" a="1"/>
  <c r="H54" i="77" s="1"/>
  <c r="G54" i="77" a="1"/>
  <c r="G54" i="77" s="1"/>
  <c r="F54" i="77" a="1"/>
  <c r="F54" i="77" s="1"/>
  <c r="E54" i="77" a="1"/>
  <c r="E54" i="77" s="1"/>
  <c r="A55" i="77"/>
  <c r="B55" i="77" s="1"/>
  <c r="I55" i="77"/>
  <c r="J55" i="77" a="1"/>
  <c r="J55" i="77" l="1"/>
  <c r="H55" i="77" a="1"/>
  <c r="H55" i="77" s="1"/>
  <c r="G55" i="77" a="1"/>
  <c r="G55" i="77" s="1"/>
  <c r="F55" i="77" a="1"/>
  <c r="F55" i="77" s="1"/>
  <c r="E55" i="77" a="1"/>
  <c r="E55" i="77" s="1"/>
  <c r="D55" i="77" a="1"/>
  <c r="D55" i="77" s="1"/>
  <c r="C55" i="77" a="1"/>
  <c r="C55" i="77" s="1"/>
  <c r="A56" i="77"/>
  <c r="B56" i="77" s="1"/>
  <c r="I56" i="77"/>
  <c r="J56" i="77" a="1"/>
  <c r="J56" i="77" l="1"/>
  <c r="H56" i="77" a="1"/>
  <c r="H56" i="77" s="1"/>
  <c r="G56" i="77" a="1"/>
  <c r="G56" i="77" s="1"/>
  <c r="F56" i="77" a="1"/>
  <c r="F56" i="77" s="1"/>
  <c r="E56" i="77" a="1"/>
  <c r="E56" i="77" s="1"/>
  <c r="D56" i="77" a="1"/>
  <c r="D56" i="77" s="1"/>
  <c r="C56" i="77" a="1"/>
  <c r="C56" i="77" s="1"/>
  <c r="A57" i="77"/>
  <c r="B57" i="77" s="1"/>
  <c r="I57" i="77"/>
  <c r="J57" i="77" a="1"/>
  <c r="J57" i="77" l="1"/>
  <c r="G57" i="77" a="1"/>
  <c r="G57" i="77" s="1"/>
  <c r="F57" i="77" a="1"/>
  <c r="F57" i="77" s="1"/>
  <c r="E57" i="77" a="1"/>
  <c r="E57" i="77" s="1"/>
  <c r="D57" i="77" a="1"/>
  <c r="D57" i="77" s="1"/>
  <c r="C57" i="77" a="1"/>
  <c r="C57" i="77" s="1"/>
  <c r="H57" i="77" a="1"/>
  <c r="H57" i="77" s="1"/>
  <c r="I58" i="77"/>
  <c r="A58" i="77"/>
  <c r="B58" i="77" s="1"/>
  <c r="J58" i="77" a="1"/>
  <c r="J58" i="77" l="1"/>
  <c r="H58" i="77" a="1"/>
  <c r="H58" i="77" s="1"/>
  <c r="G58" i="77" a="1"/>
  <c r="G58" i="77" s="1"/>
  <c r="F58" i="77" a="1"/>
  <c r="F58" i="77" s="1"/>
  <c r="E58" i="77" a="1"/>
  <c r="E58" i="77" s="1"/>
  <c r="D58" i="77" a="1"/>
  <c r="D58" i="77" s="1"/>
  <c r="C58" i="77" a="1"/>
  <c r="C58" i="77" s="1"/>
  <c r="A59" i="77"/>
  <c r="B59" i="77" s="1"/>
  <c r="I59" i="77"/>
  <c r="J59" i="77" a="1"/>
  <c r="J59" i="77" l="1"/>
  <c r="E59" i="77" a="1"/>
  <c r="E59" i="77" s="1"/>
  <c r="D59" i="77" a="1"/>
  <c r="D59" i="77" s="1"/>
  <c r="C59" i="77" a="1"/>
  <c r="C59" i="77" s="1"/>
  <c r="H59" i="77" a="1"/>
  <c r="H59" i="77" s="1"/>
  <c r="G59" i="77" a="1"/>
  <c r="G59" i="77" s="1"/>
  <c r="F59" i="77" a="1"/>
  <c r="F59" i="77" s="1"/>
  <c r="A60" i="77"/>
  <c r="B60" i="77" s="1"/>
  <c r="I60" i="77"/>
  <c r="J60" i="77" a="1"/>
  <c r="J60" i="77" l="1"/>
  <c r="H60" i="77" a="1"/>
  <c r="H60" i="77" s="1"/>
  <c r="G60" i="77" a="1"/>
  <c r="G60" i="77" s="1"/>
  <c r="F60" i="77" a="1"/>
  <c r="F60" i="77" s="1"/>
  <c r="E60" i="77" a="1"/>
  <c r="E60" i="77" s="1"/>
  <c r="D60" i="77" a="1"/>
  <c r="D60" i="77" s="1"/>
  <c r="C60" i="77" a="1"/>
  <c r="C60" i="77" s="1"/>
  <c r="I61" i="77"/>
  <c r="A61" i="77"/>
  <c r="B61" i="77" s="1"/>
  <c r="J61" i="77" a="1"/>
  <c r="J61" i="77" l="1"/>
  <c r="C61" i="77" a="1"/>
  <c r="C61" i="77" s="1"/>
  <c r="H61" i="77" a="1"/>
  <c r="H61" i="77" s="1"/>
  <c r="G61" i="77" a="1"/>
  <c r="G61" i="77" s="1"/>
  <c r="F61" i="77" a="1"/>
  <c r="F61" i="77" s="1"/>
  <c r="E61" i="77" a="1"/>
  <c r="E61" i="77" s="1"/>
  <c r="D61" i="77" a="1"/>
  <c r="D61" i="77" s="1"/>
  <c r="I62" i="77"/>
  <c r="A62" i="77"/>
  <c r="B62" i="77" s="1"/>
  <c r="J62" i="77" a="1"/>
  <c r="J62" i="77" l="1"/>
  <c r="G62" i="77" a="1"/>
  <c r="G62" i="77" s="1"/>
  <c r="F62" i="77" a="1"/>
  <c r="F62" i="77" s="1"/>
  <c r="E62" i="77" a="1"/>
  <c r="E62" i="77" s="1"/>
  <c r="D62" i="77" a="1"/>
  <c r="D62" i="77" s="1"/>
  <c r="C62" i="77" a="1"/>
  <c r="C62" i="77" s="1"/>
  <c r="H62" i="77" a="1"/>
  <c r="H62" i="77" s="1"/>
  <c r="I63" i="77"/>
  <c r="A63" i="77"/>
  <c r="B63" i="77" s="1"/>
  <c r="J63" i="77" a="1"/>
  <c r="J63" i="77" l="1"/>
  <c r="H63" i="77" a="1"/>
  <c r="H63" i="77" s="1"/>
  <c r="G63" i="77" a="1"/>
  <c r="G63" i="77" s="1"/>
  <c r="F63" i="77" a="1"/>
  <c r="F63" i="77" s="1"/>
  <c r="E63" i="77" a="1"/>
  <c r="E63" i="77" s="1"/>
  <c r="D63" i="77" a="1"/>
  <c r="D63" i="77" s="1"/>
  <c r="C63" i="77" a="1"/>
  <c r="C63" i="77" s="1"/>
  <c r="A64" i="77"/>
  <c r="B64" i="77" s="1"/>
  <c r="I64" i="77"/>
  <c r="J64" i="77" a="1"/>
  <c r="J64" i="77" l="1"/>
  <c r="F64" i="77" a="1"/>
  <c r="F64" i="77" s="1"/>
  <c r="E64" i="77" a="1"/>
  <c r="E64" i="77" s="1"/>
  <c r="D64" i="77" a="1"/>
  <c r="D64" i="77" s="1"/>
  <c r="C64" i="77" a="1"/>
  <c r="C64" i="77" s="1"/>
  <c r="H64" i="77" a="1"/>
  <c r="H64" i="77" s="1"/>
  <c r="G64" i="77" a="1"/>
  <c r="G64" i="77" s="1"/>
  <c r="A65" i="77"/>
  <c r="B65" i="77" s="1"/>
  <c r="I65" i="77"/>
  <c r="J65" i="77" a="1"/>
  <c r="J65" i="77" l="1"/>
  <c r="H65" i="77" a="1"/>
  <c r="H65" i="77" s="1"/>
  <c r="G65" i="77" a="1"/>
  <c r="G65" i="77" s="1"/>
  <c r="F65" i="77" a="1"/>
  <c r="F65" i="77" s="1"/>
  <c r="E65" i="77" a="1"/>
  <c r="E65" i="77" s="1"/>
  <c r="D65" i="77" a="1"/>
  <c r="D65" i="77" s="1"/>
  <c r="C65" i="77" a="1"/>
  <c r="C65" i="77" s="1"/>
  <c r="A66" i="77"/>
  <c r="B66" i="77" s="1"/>
  <c r="I66" i="77"/>
  <c r="J66" i="77" a="1"/>
  <c r="J66" i="77" l="1"/>
  <c r="D66" i="77" a="1"/>
  <c r="D66" i="77" s="1"/>
  <c r="C66" i="77" a="1"/>
  <c r="C66" i="77" s="1"/>
  <c r="H66" i="77" a="1"/>
  <c r="H66" i="77" s="1"/>
  <c r="G66" i="77" a="1"/>
  <c r="G66" i="77" s="1"/>
  <c r="F66" i="77" a="1"/>
  <c r="F66" i="77" s="1"/>
  <c r="E66" i="77" a="1"/>
  <c r="E66" i="77" s="1"/>
  <c r="A67" i="77"/>
  <c r="B67" i="77" s="1"/>
  <c r="I67" i="77"/>
  <c r="J67" i="77" a="1"/>
  <c r="J67" i="77" l="1"/>
  <c r="H67" i="77" a="1"/>
  <c r="H67" i="77" s="1"/>
  <c r="G67" i="77" a="1"/>
  <c r="G67" i="77" s="1"/>
  <c r="F67" i="77" a="1"/>
  <c r="F67" i="77" s="1"/>
  <c r="E67" i="77" a="1"/>
  <c r="E67" i="77" s="1"/>
  <c r="D67" i="77" a="1"/>
  <c r="D67" i="77" s="1"/>
  <c r="C67" i="77" a="1"/>
  <c r="C67" i="77" s="1"/>
  <c r="I68" i="77"/>
  <c r="A68" i="77"/>
  <c r="B68" i="77" s="1"/>
  <c r="J68" i="77" a="1"/>
  <c r="J68" i="77" l="1"/>
  <c r="H68" i="77" a="1"/>
  <c r="H68" i="77" s="1"/>
  <c r="G68" i="77" a="1"/>
  <c r="G68" i="77" s="1"/>
  <c r="F68" i="77" a="1"/>
  <c r="F68" i="77" s="1"/>
  <c r="E68" i="77" a="1"/>
  <c r="E68" i="77" s="1"/>
  <c r="D68" i="77" a="1"/>
  <c r="D68" i="77" s="1"/>
  <c r="C68" i="77" a="1"/>
  <c r="C68" i="77" s="1"/>
  <c r="I69" i="77"/>
  <c r="A69" i="77"/>
  <c r="B69" i="77" s="1"/>
  <c r="J69" i="77" a="1"/>
  <c r="J69" i="77" l="1"/>
  <c r="G69" i="77" a="1"/>
  <c r="G69" i="77" s="1"/>
  <c r="F69" i="77" a="1"/>
  <c r="F69" i="77" s="1"/>
  <c r="E69" i="77" a="1"/>
  <c r="E69" i="77" s="1"/>
  <c r="D69" i="77" a="1"/>
  <c r="D69" i="77" s="1"/>
  <c r="C69" i="77" a="1"/>
  <c r="C69" i="77" s="1"/>
  <c r="H69" i="77" a="1"/>
  <c r="H69" i="77" s="1"/>
  <c r="A70" i="77"/>
  <c r="B70" i="77" s="1"/>
  <c r="I70" i="77"/>
  <c r="J70" i="77" a="1"/>
  <c r="J70" i="77" l="1"/>
  <c r="H70" i="77" a="1"/>
  <c r="H70" i="77" s="1"/>
  <c r="G70" i="77" a="1"/>
  <c r="G70" i="77" s="1"/>
  <c r="F70" i="77" a="1"/>
  <c r="F70" i="77" s="1"/>
  <c r="E70" i="77" a="1"/>
  <c r="E70" i="77" s="1"/>
  <c r="D70" i="77" a="1"/>
  <c r="D70" i="77" s="1"/>
  <c r="C70" i="77" a="1"/>
  <c r="C70" i="77" s="1"/>
  <c r="A71" i="77"/>
  <c r="B71" i="77" s="1"/>
  <c r="I71" i="77"/>
  <c r="J71" i="77" a="1"/>
  <c r="J71" i="77" l="1"/>
  <c r="E71" i="77" a="1"/>
  <c r="E71" i="77" s="1"/>
  <c r="D71" i="77" a="1"/>
  <c r="D71" i="77" s="1"/>
  <c r="C71" i="77" a="1"/>
  <c r="C71" i="77" s="1"/>
  <c r="H71" i="77" a="1"/>
  <c r="H71" i="77" s="1"/>
  <c r="G71" i="77" a="1"/>
  <c r="G71" i="77" s="1"/>
  <c r="F71" i="77" a="1"/>
  <c r="F71" i="77" s="1"/>
  <c r="A72" i="77"/>
  <c r="B72" i="77" s="1"/>
  <c r="I72" i="77"/>
  <c r="J72" i="77" a="1"/>
  <c r="J72" i="77" l="1"/>
  <c r="H72" i="77" a="1"/>
  <c r="H72" i="77" s="1"/>
  <c r="G72" i="77" a="1"/>
  <c r="G72" i="77" s="1"/>
  <c r="F72" i="77" a="1"/>
  <c r="F72" i="77" s="1"/>
  <c r="E72" i="77" a="1"/>
  <c r="E72" i="77" s="1"/>
  <c r="D72" i="77" a="1"/>
  <c r="D72" i="77" s="1"/>
  <c r="C72" i="77" a="1"/>
  <c r="C72" i="77" s="1"/>
  <c r="I73" i="77"/>
  <c r="A73" i="77"/>
  <c r="B73" i="77" s="1"/>
  <c r="J73" i="77" a="1"/>
  <c r="J73" i="77" l="1"/>
  <c r="C73" i="77" a="1"/>
  <c r="C73" i="77" s="1"/>
  <c r="H73" i="77" a="1"/>
  <c r="H73" i="77" s="1"/>
  <c r="G73" i="77" a="1"/>
  <c r="G73" i="77" s="1"/>
  <c r="F73" i="77" a="1"/>
  <c r="F73" i="77" s="1"/>
  <c r="E73" i="77" a="1"/>
  <c r="E73" i="77" s="1"/>
  <c r="D73" i="77" a="1"/>
  <c r="D73" i="77" s="1"/>
  <c r="I74" i="77"/>
  <c r="A74" i="77"/>
  <c r="B74" i="77" s="1"/>
  <c r="J74" i="77" a="1"/>
  <c r="J74" i="77" l="1"/>
  <c r="G74" i="77" a="1"/>
  <c r="G74" i="77" s="1"/>
  <c r="F74" i="77" a="1"/>
  <c r="F74" i="77" s="1"/>
  <c r="E74" i="77" a="1"/>
  <c r="E74" i="77" s="1"/>
  <c r="D74" i="77" a="1"/>
  <c r="D74" i="77" s="1"/>
  <c r="C74" i="77" a="1"/>
  <c r="C74" i="77" s="1"/>
  <c r="H74" i="77" a="1"/>
  <c r="H74" i="77" s="1"/>
  <c r="I75" i="77"/>
  <c r="A75" i="77"/>
  <c r="B75" i="77" s="1"/>
  <c r="J75" i="77" a="1"/>
  <c r="J75" i="77" l="1"/>
  <c r="H75" i="77" a="1"/>
  <c r="H75" i="77" s="1"/>
  <c r="G75" i="77" a="1"/>
  <c r="G75" i="77" s="1"/>
  <c r="F75" i="77" a="1"/>
  <c r="F75" i="77" s="1"/>
  <c r="E75" i="77" a="1"/>
  <c r="E75" i="77" s="1"/>
  <c r="D75" i="77" a="1"/>
  <c r="D75" i="77" s="1"/>
  <c r="C75" i="77" a="1"/>
  <c r="C75" i="77" s="1"/>
  <c r="A76" i="77"/>
  <c r="B76" i="77" s="1"/>
  <c r="I76" i="77"/>
  <c r="J76" i="77" a="1"/>
  <c r="J76" i="77" l="1"/>
  <c r="F76" i="77" a="1"/>
  <c r="F76" i="77" s="1"/>
  <c r="E76" i="77" a="1"/>
  <c r="E76" i="77" s="1"/>
  <c r="D76" i="77" a="1"/>
  <c r="D76" i="77" s="1"/>
  <c r="C76" i="77" a="1"/>
  <c r="C76" i="77" s="1"/>
  <c r="H76" i="77" a="1"/>
  <c r="H76" i="77" s="1"/>
  <c r="G76" i="77" a="1"/>
  <c r="G76" i="77" s="1"/>
  <c r="A77" i="77"/>
  <c r="B77" i="77" s="1"/>
  <c r="I77" i="77"/>
  <c r="J77" i="77" a="1"/>
  <c r="J77" i="77" l="1"/>
  <c r="H77" i="77" a="1"/>
  <c r="H77" i="77" s="1"/>
  <c r="G77" i="77" a="1"/>
  <c r="G77" i="77" s="1"/>
  <c r="F77" i="77" a="1"/>
  <c r="F77" i="77" s="1"/>
  <c r="E77" i="77" a="1"/>
  <c r="E77" i="77" s="1"/>
  <c r="D77" i="77" a="1"/>
  <c r="D77" i="77" s="1"/>
  <c r="C77" i="77" a="1"/>
  <c r="C77" i="77" s="1"/>
  <c r="A78" i="77"/>
  <c r="B78" i="77" s="1"/>
  <c r="I78" i="77"/>
  <c r="J78" i="77" a="1"/>
  <c r="J78" i="77" l="1"/>
  <c r="D78" i="77" a="1"/>
  <c r="D78" i="77" s="1"/>
  <c r="C78" i="77" a="1"/>
  <c r="C78" i="77" s="1"/>
  <c r="H78" i="77" a="1"/>
  <c r="H78" i="77" s="1"/>
  <c r="G78" i="77" a="1"/>
  <c r="G78" i="77" s="1"/>
  <c r="F78" i="77" a="1"/>
  <c r="F78" i="77" s="1"/>
  <c r="E78" i="77" a="1"/>
  <c r="E78" i="77" s="1"/>
  <c r="A79" i="77"/>
  <c r="B79" i="77" s="1"/>
  <c r="I79" i="77"/>
  <c r="J79" i="77" a="1"/>
  <c r="J79" i="77" l="1"/>
  <c r="G79" i="77" a="1"/>
  <c r="G79" i="77" s="1"/>
  <c r="F79" i="77" a="1"/>
  <c r="F79" i="77" s="1"/>
  <c r="E79" i="77" a="1"/>
  <c r="E79" i="77" s="1"/>
  <c r="D79" i="77" a="1"/>
  <c r="D79" i="77" s="1"/>
  <c r="C79" i="77" a="1"/>
  <c r="C79" i="77" s="1"/>
  <c r="H79" i="77" a="1"/>
  <c r="H79" i="77" s="1"/>
  <c r="I80" i="77"/>
  <c r="A80" i="77"/>
  <c r="B80" i="77" s="1"/>
  <c r="J80" i="77" a="1"/>
  <c r="J80" i="77" l="1"/>
  <c r="F80" i="77" a="1"/>
  <c r="F80" i="77" s="1"/>
  <c r="E80" i="77" a="1"/>
  <c r="E80" i="77" s="1"/>
  <c r="H80" i="77" a="1"/>
  <c r="H80" i="77" s="1"/>
  <c r="G80" i="77" a="1"/>
  <c r="G80" i="77" s="1"/>
  <c r="D80" i="77" a="1"/>
  <c r="D80" i="77" s="1"/>
  <c r="C80" i="77" a="1"/>
  <c r="C80" i="77" s="1"/>
  <c r="I81" i="77"/>
  <c r="A81" i="77"/>
  <c r="B81" i="77" s="1"/>
  <c r="J81" i="77" a="1"/>
  <c r="J81" i="77" l="1"/>
  <c r="H81" i="77" a="1"/>
  <c r="H81" i="77" s="1"/>
  <c r="G81" i="77" a="1"/>
  <c r="G81" i="77" s="1"/>
  <c r="F81" i="77" a="1"/>
  <c r="F81" i="77" s="1"/>
  <c r="E81" i="77" a="1"/>
  <c r="E81" i="77" s="1"/>
  <c r="D81" i="77" a="1"/>
  <c r="D81" i="77" s="1"/>
  <c r="C81" i="77" a="1"/>
  <c r="C81" i="77" s="1"/>
  <c r="A82" i="77"/>
  <c r="B82" i="77" s="1"/>
  <c r="I82" i="77"/>
  <c r="J82" i="77" a="1"/>
  <c r="J82" i="77" l="1"/>
  <c r="C82" i="77" a="1"/>
  <c r="C82" i="77" s="1"/>
  <c r="H82" i="77" a="1"/>
  <c r="H82" i="77" s="1"/>
  <c r="G82" i="77" a="1"/>
  <c r="G82" i="77" s="1"/>
  <c r="F82" i="77" a="1"/>
  <c r="F82" i="77" s="1"/>
  <c r="E82" i="77" a="1"/>
  <c r="E82" i="77" s="1"/>
  <c r="D82" i="77" a="1"/>
  <c r="D82" i="77" s="1"/>
  <c r="A83" i="77"/>
  <c r="B83" i="77" s="1"/>
  <c r="I83" i="77"/>
  <c r="J83" i="77" a="1"/>
  <c r="J83" i="77" l="1"/>
  <c r="F83" i="77" a="1"/>
  <c r="F83" i="77" s="1"/>
  <c r="E83" i="77" a="1"/>
  <c r="E83" i="77" s="1"/>
  <c r="D83" i="77" a="1"/>
  <c r="D83" i="77" s="1"/>
  <c r="C83" i="77" a="1"/>
  <c r="C83" i="77" s="1"/>
  <c r="H83" i="77" a="1"/>
  <c r="H83" i="77" s="1"/>
  <c r="G83" i="77" a="1"/>
  <c r="G83" i="77" s="1"/>
  <c r="A84" i="77"/>
  <c r="B84" i="77" s="1"/>
  <c r="I84" i="77"/>
  <c r="J84" i="77" a="1"/>
  <c r="J84" i="77" l="1"/>
  <c r="H84" i="77" a="1"/>
  <c r="H84" i="77" s="1"/>
  <c r="G84" i="77" a="1"/>
  <c r="G84" i="77" s="1"/>
  <c r="F84" i="77" a="1"/>
  <c r="F84" i="77" s="1"/>
  <c r="E84" i="77" a="1"/>
  <c r="E84" i="77" s="1"/>
  <c r="D84" i="77" a="1"/>
  <c r="D84" i="77" s="1"/>
  <c r="C84" i="77" a="1"/>
  <c r="C84" i="77" s="1"/>
  <c r="A85" i="77"/>
  <c r="B85" i="77" s="1"/>
  <c r="I85" i="77"/>
  <c r="J85" i="77" a="1"/>
  <c r="J85" i="77" l="1"/>
  <c r="D85" i="77" a="1"/>
  <c r="D85" i="77" s="1"/>
  <c r="C85" i="77" a="1"/>
  <c r="C85" i="77" s="1"/>
  <c r="H85" i="77" a="1"/>
  <c r="H85" i="77" s="1"/>
  <c r="G85" i="77" a="1"/>
  <c r="G85" i="77" s="1"/>
  <c r="F85" i="77" a="1"/>
  <c r="F85" i="77" s="1"/>
  <c r="E85" i="77" a="1"/>
  <c r="E85" i="77" s="1"/>
  <c r="I86" i="77"/>
  <c r="A86" i="77"/>
  <c r="B86" i="77" s="1"/>
  <c r="J86" i="77" a="1"/>
  <c r="J86" i="77" l="1"/>
  <c r="H86" i="77" a="1"/>
  <c r="H86" i="77" s="1"/>
  <c r="G86" i="77" a="1"/>
  <c r="G86" i="77" s="1"/>
  <c r="F86" i="77" a="1"/>
  <c r="F86" i="77" s="1"/>
  <c r="E86" i="77" a="1"/>
  <c r="E86" i="77" s="1"/>
  <c r="D86" i="77" a="1"/>
  <c r="D86" i="77" s="1"/>
  <c r="C86" i="77" a="1"/>
  <c r="C86" i="77" s="1"/>
  <c r="I87" i="77"/>
  <c r="A87" i="77"/>
  <c r="B87" i="77" s="1"/>
  <c r="J87" i="77" a="1"/>
  <c r="J87" i="77" l="1"/>
  <c r="H87" i="77" a="1"/>
  <c r="H87" i="77" s="1"/>
  <c r="G87" i="77" a="1"/>
  <c r="G87" i="77" s="1"/>
  <c r="F87" i="77" a="1"/>
  <c r="F87" i="77" s="1"/>
  <c r="E87" i="77" a="1"/>
  <c r="E87" i="77" s="1"/>
  <c r="D87" i="77" a="1"/>
  <c r="D87" i="77" s="1"/>
  <c r="C87" i="77" a="1"/>
  <c r="C87" i="77" s="1"/>
  <c r="A88" i="77"/>
  <c r="B88" i="77" s="1"/>
  <c r="I88" i="77"/>
  <c r="J88" i="77" a="1"/>
  <c r="J88" i="77" l="1"/>
  <c r="E88" i="77" a="1"/>
  <c r="E88" i="77" s="1"/>
  <c r="D88" i="77" a="1"/>
  <c r="D88" i="77" s="1"/>
  <c r="C88" i="77" a="1"/>
  <c r="C88" i="77" s="1"/>
  <c r="H88" i="77" a="1"/>
  <c r="H88" i="77" s="1"/>
  <c r="G88" i="77" a="1"/>
  <c r="G88" i="77" s="1"/>
  <c r="F88" i="77" a="1"/>
  <c r="F88" i="77" s="1"/>
  <c r="A89" i="77"/>
  <c r="B89" i="77" s="1"/>
  <c r="I89" i="77"/>
  <c r="J89" i="77" a="1"/>
  <c r="J89" i="77" l="1"/>
  <c r="H89" i="77" a="1"/>
  <c r="H89" i="77" s="1"/>
  <c r="G89" i="77" a="1"/>
  <c r="G89" i="77" s="1"/>
  <c r="F89" i="77" a="1"/>
  <c r="F89" i="77" s="1"/>
  <c r="E89" i="77" a="1"/>
  <c r="E89" i="77" s="1"/>
  <c r="D89" i="77" a="1"/>
  <c r="D89" i="77" s="1"/>
  <c r="C89" i="77" a="1"/>
  <c r="C89" i="77" s="1"/>
  <c r="A90" i="77"/>
  <c r="B90" i="77" s="1"/>
  <c r="I90" i="77"/>
  <c r="J90" i="77" a="1"/>
  <c r="J90" i="77" l="1"/>
  <c r="D90" i="77" a="1"/>
  <c r="D90" i="77" s="1"/>
  <c r="C90" i="77" a="1"/>
  <c r="C90" i="77" s="1"/>
  <c r="H90" i="77" a="1"/>
  <c r="H90" i="77" s="1"/>
  <c r="G90" i="77" a="1"/>
  <c r="G90" i="77" s="1"/>
  <c r="F90" i="77" a="1"/>
  <c r="F90" i="77" s="1"/>
  <c r="E90" i="77" a="1"/>
  <c r="E90" i="77" s="1"/>
  <c r="A91" i="77"/>
  <c r="B91" i="77" s="1"/>
  <c r="I91" i="77"/>
  <c r="J91" i="77" a="1"/>
  <c r="J91" i="77" l="1"/>
  <c r="G91" i="77" a="1"/>
  <c r="G91" i="77" s="1"/>
  <c r="F91" i="77" a="1"/>
  <c r="F91" i="77" s="1"/>
  <c r="E91" i="77" a="1"/>
  <c r="E91" i="77" s="1"/>
  <c r="D91" i="77" a="1"/>
  <c r="D91" i="77" s="1"/>
  <c r="C91" i="77" a="1"/>
  <c r="C91" i="77" s="1"/>
  <c r="H91" i="77" a="1"/>
  <c r="H91" i="77" s="1"/>
  <c r="I92" i="77"/>
  <c r="A92" i="77"/>
  <c r="B92" i="77" s="1"/>
  <c r="J92" i="77" a="1"/>
  <c r="J92" i="77" l="1"/>
  <c r="H92" i="77" a="1"/>
  <c r="H92" i="77" s="1"/>
  <c r="G92" i="77" a="1"/>
  <c r="G92" i="77" s="1"/>
  <c r="F92" i="77" a="1"/>
  <c r="F92" i="77" s="1"/>
  <c r="E92" i="77" a="1"/>
  <c r="E92" i="77" s="1"/>
  <c r="D92" i="77" a="1"/>
  <c r="D92" i="77" s="1"/>
  <c r="C92" i="77" a="1"/>
  <c r="C92" i="77" s="1"/>
  <c r="I93" i="77"/>
  <c r="A93" i="77"/>
  <c r="B93" i="77" s="1"/>
  <c r="J93" i="77" a="1"/>
  <c r="J93" i="77" l="1"/>
  <c r="E93" i="77" a="1"/>
  <c r="E93" i="77" s="1"/>
  <c r="D93" i="77" a="1"/>
  <c r="D93" i="77" s="1"/>
  <c r="C93" i="77" a="1"/>
  <c r="C93" i="77" s="1"/>
  <c r="H93" i="77" a="1"/>
  <c r="H93" i="77" s="1"/>
  <c r="G93" i="77" a="1"/>
  <c r="G93" i="77" s="1"/>
  <c r="F93" i="77" a="1"/>
  <c r="F93" i="77" s="1"/>
  <c r="A94" i="77"/>
  <c r="B94" i="77" s="1"/>
  <c r="I94" i="77"/>
  <c r="J94" i="77" a="1"/>
  <c r="J94" i="77" l="1"/>
  <c r="H94" i="77" a="1"/>
  <c r="H94" i="77" s="1"/>
  <c r="G94" i="77" a="1"/>
  <c r="G94" i="77" s="1"/>
  <c r="F94" i="77" a="1"/>
  <c r="F94" i="77" s="1"/>
  <c r="E94" i="77" a="1"/>
  <c r="E94" i="77" s="1"/>
  <c r="D94" i="77" a="1"/>
  <c r="D94" i="77" s="1"/>
  <c r="C94" i="77" a="1"/>
  <c r="C94" i="77" s="1"/>
  <c r="A95" i="77"/>
  <c r="B95" i="77" s="1"/>
  <c r="I95" i="77"/>
  <c r="J95" i="77" a="1"/>
  <c r="J95" i="77" l="1"/>
  <c r="D95" i="77" a="1"/>
  <c r="D95" i="77" s="1"/>
  <c r="C95" i="77" a="1"/>
  <c r="C95" i="77" s="1"/>
  <c r="H95" i="77" a="1"/>
  <c r="H95" i="77" s="1"/>
  <c r="G95" i="77" a="1"/>
  <c r="G95" i="77" s="1"/>
  <c r="F95" i="77" a="1"/>
  <c r="F95" i="77" s="1"/>
  <c r="E95" i="77" a="1"/>
  <c r="E95" i="77" s="1"/>
  <c r="A96" i="77"/>
  <c r="B96" i="77" s="1"/>
  <c r="I96" i="77"/>
  <c r="J96" i="77" a="1"/>
  <c r="J96" i="77" l="1"/>
  <c r="H96" i="77" a="1"/>
  <c r="H96" i="77" s="1"/>
  <c r="G96" i="77" a="1"/>
  <c r="G96" i="77" s="1"/>
  <c r="F96" i="77" a="1"/>
  <c r="F96" i="77" s="1"/>
  <c r="E96" i="77" a="1"/>
  <c r="E96" i="77" s="1"/>
  <c r="D96" i="77" a="1"/>
  <c r="D96" i="77" s="1"/>
  <c r="C96" i="77" a="1"/>
  <c r="C96" i="77" s="1"/>
  <c r="A97" i="77"/>
  <c r="B97" i="77" s="1"/>
  <c r="I97" i="77"/>
  <c r="J97" i="77" a="1"/>
  <c r="J97" i="77" l="1"/>
  <c r="H97" i="77" a="1"/>
  <c r="H97" i="77" s="1"/>
  <c r="G97" i="77" a="1"/>
  <c r="G97" i="77" s="1"/>
  <c r="F97" i="77" a="1"/>
  <c r="F97" i="77" s="1"/>
  <c r="E97" i="77" a="1"/>
  <c r="E97" i="77" s="1"/>
  <c r="D97" i="77" a="1"/>
  <c r="D97" i="77" s="1"/>
  <c r="C97" i="77" a="1"/>
  <c r="C97" i="77" s="1"/>
  <c r="I98" i="77"/>
  <c r="A98" i="77"/>
  <c r="B98" i="77" s="1"/>
  <c r="J98" i="77" a="1"/>
  <c r="J98" i="77" l="1"/>
  <c r="F98" i="77" a="1"/>
  <c r="F98" i="77" s="1"/>
  <c r="E98" i="77" a="1"/>
  <c r="E98" i="77" s="1"/>
  <c r="D98" i="77" a="1"/>
  <c r="D98" i="77" s="1"/>
  <c r="C98" i="77" a="1"/>
  <c r="C98" i="77" s="1"/>
  <c r="H98" i="77" a="1"/>
  <c r="H98" i="77" s="1"/>
  <c r="G98" i="77" a="1"/>
  <c r="G98" i="77" s="1"/>
  <c r="I99" i="77"/>
  <c r="A99" i="77"/>
  <c r="B99" i="77" s="1"/>
  <c r="J99" i="77" a="1"/>
  <c r="J99" i="77" l="1"/>
  <c r="H99" i="77" a="1"/>
  <c r="H99" i="77" s="1"/>
  <c r="G99" i="77" a="1"/>
  <c r="G99" i="77" s="1"/>
  <c r="F99" i="77" a="1"/>
  <c r="F99" i="77" s="1"/>
  <c r="E99" i="77" a="1"/>
  <c r="E99" i="77" s="1"/>
  <c r="D99" i="77" a="1"/>
  <c r="D99" i="77" s="1"/>
  <c r="C99" i="77" a="1"/>
  <c r="C99" i="77" s="1"/>
  <c r="A100" i="77"/>
  <c r="B100" i="77" s="1"/>
  <c r="I100" i="77"/>
  <c r="J100" i="77" a="1"/>
  <c r="J100" i="77" l="1"/>
  <c r="D100" i="77" a="1"/>
  <c r="D100" i="77" s="1"/>
  <c r="C100" i="77" a="1"/>
  <c r="C100" i="77" s="1"/>
  <c r="H100" i="77" a="1"/>
  <c r="H100" i="77" s="1"/>
  <c r="G100" i="77" a="1"/>
  <c r="G100" i="77" s="1"/>
  <c r="F100" i="77" a="1"/>
  <c r="F100" i="77" s="1"/>
  <c r="E100" i="77" a="1"/>
  <c r="E100" i="77" s="1"/>
  <c r="A101" i="77"/>
  <c r="B101" i="77" s="1"/>
  <c r="I101" i="77"/>
  <c r="J101" i="77" a="1"/>
  <c r="J101" i="77" l="1"/>
  <c r="H101" i="77" a="1"/>
  <c r="H101" i="77" s="1"/>
  <c r="G101" i="77" a="1"/>
  <c r="G101" i="77" s="1"/>
  <c r="F101" i="77" a="1"/>
  <c r="F101" i="77" s="1"/>
  <c r="E101" i="77" a="1"/>
  <c r="E101" i="77" s="1"/>
  <c r="D101" i="77" a="1"/>
  <c r="D101" i="77" s="1"/>
  <c r="C101" i="77" a="1"/>
  <c r="C101" i="77" s="1"/>
  <c r="A102" i="77"/>
  <c r="B102" i="77" s="1"/>
  <c r="I102" i="77"/>
  <c r="J102" i="77" a="1"/>
  <c r="J102" i="77" l="1"/>
  <c r="C102" i="77" a="1"/>
  <c r="C102" i="77" s="1"/>
  <c r="H102" i="77" a="1"/>
  <c r="H102" i="77" s="1"/>
  <c r="G102" i="77" a="1"/>
  <c r="G102" i="77" s="1"/>
  <c r="F102" i="77" a="1"/>
  <c r="F102" i="77" s="1"/>
  <c r="E102" i="77" a="1"/>
  <c r="E102" i="77" s="1"/>
  <c r="D102" i="77" a="1"/>
  <c r="D102" i="77" s="1"/>
  <c r="A103" i="77"/>
  <c r="B103" i="77" s="1"/>
  <c r="I103" i="77"/>
  <c r="J103" i="77" a="1"/>
  <c r="J103" i="77" l="1"/>
  <c r="F103" i="77" a="1"/>
  <c r="F103" i="77" s="1"/>
  <c r="E103" i="77" a="1"/>
  <c r="E103" i="77" s="1"/>
  <c r="D103" i="77" a="1"/>
  <c r="D103" i="77" s="1"/>
  <c r="C103" i="77" a="1"/>
  <c r="C103" i="77" s="1"/>
  <c r="H103" i="77" a="1"/>
  <c r="H103" i="77" s="1"/>
  <c r="G103" i="77" a="1"/>
  <c r="G103" i="77" s="1"/>
  <c r="I104" i="77"/>
  <c r="A104" i="77"/>
  <c r="B104" i="77" s="1"/>
  <c r="J104" i="77" a="1"/>
  <c r="J104" i="77" l="1"/>
  <c r="H104" i="77" a="1"/>
  <c r="H104" i="77" s="1"/>
  <c r="G104" i="77" a="1"/>
  <c r="G104" i="77" s="1"/>
  <c r="F104" i="77" a="1"/>
  <c r="F104" i="77" s="1"/>
  <c r="E104" i="77" a="1"/>
  <c r="E104" i="77" s="1"/>
  <c r="D104" i="77" a="1"/>
  <c r="D104" i="77" s="1"/>
  <c r="C104" i="77" a="1"/>
  <c r="C104" i="77" s="1"/>
  <c r="I105" i="77"/>
  <c r="A105" i="77"/>
  <c r="B105" i="77" s="1"/>
  <c r="J105" i="77" a="1"/>
  <c r="J105" i="77" l="1"/>
  <c r="D105" i="77" a="1"/>
  <c r="D105" i="77" s="1"/>
  <c r="C105" i="77" a="1"/>
  <c r="C105" i="77" s="1"/>
  <c r="H105" i="77" a="1"/>
  <c r="H105" i="77" s="1"/>
  <c r="G105" i="77" a="1"/>
  <c r="G105" i="77" s="1"/>
  <c r="F105" i="77" a="1"/>
  <c r="F105" i="77" s="1"/>
  <c r="E105" i="77" a="1"/>
  <c r="E105" i="77" s="1"/>
  <c r="A106" i="77"/>
  <c r="B106" i="77" s="1"/>
  <c r="I106" i="77"/>
  <c r="J106" i="77" a="1"/>
  <c r="J106" i="77" l="1"/>
  <c r="H106" i="77" a="1"/>
  <c r="H106" i="77" s="1"/>
  <c r="G106" i="77" a="1"/>
  <c r="G106" i="77" s="1"/>
  <c r="F106" i="77" a="1"/>
  <c r="F106" i="77" s="1"/>
  <c r="E106" i="77" a="1"/>
  <c r="E106" i="77" s="1"/>
  <c r="D106" i="77" a="1"/>
  <c r="D106" i="77" s="1"/>
  <c r="C106" i="77" a="1"/>
  <c r="C106" i="77" s="1"/>
  <c r="A107" i="77"/>
  <c r="B107" i="77" s="1"/>
  <c r="I107" i="77"/>
  <c r="J107" i="77" a="1"/>
  <c r="J107" i="77" l="1"/>
  <c r="H107" i="77" a="1"/>
  <c r="H107" i="77" s="1"/>
  <c r="G107" i="77" a="1"/>
  <c r="G107" i="77" s="1"/>
  <c r="F107" i="77" a="1"/>
  <c r="F107" i="77" s="1"/>
  <c r="E107" i="77" a="1"/>
  <c r="E107" i="77" s="1"/>
  <c r="D107" i="77" a="1"/>
  <c r="D107" i="77" s="1"/>
  <c r="C107" i="77" a="1"/>
  <c r="C107" i="77" s="1"/>
  <c r="A108" i="77"/>
  <c r="B108" i="77" s="1"/>
  <c r="I108" i="77"/>
  <c r="J108" i="77" a="1"/>
  <c r="J108" i="77" l="1"/>
  <c r="G108" i="77" a="1"/>
  <c r="G108" i="77" s="1"/>
  <c r="F108" i="77" a="1"/>
  <c r="F108" i="77" s="1"/>
  <c r="E108" i="77" a="1"/>
  <c r="E108" i="77" s="1"/>
  <c r="D108" i="77" a="1"/>
  <c r="D108" i="77" s="1"/>
  <c r="C108" i="77" a="1"/>
  <c r="C108" i="77" s="1"/>
  <c r="H108" i="77" a="1"/>
  <c r="H108" i="77" s="1"/>
  <c r="A109" i="77"/>
  <c r="B109" i="77" s="1"/>
  <c r="I109" i="77"/>
  <c r="J109" i="77" a="1"/>
  <c r="J109" i="77" l="1"/>
  <c r="H109" i="77" a="1"/>
  <c r="H109" i="77" s="1"/>
  <c r="G109" i="77" a="1"/>
  <c r="G109" i="77" s="1"/>
  <c r="F109" i="77" a="1"/>
  <c r="F109" i="77" s="1"/>
  <c r="E109" i="77" a="1"/>
  <c r="E109" i="77" s="1"/>
  <c r="D109" i="77" a="1"/>
  <c r="D109" i="77" s="1"/>
  <c r="C109" i="77" a="1"/>
  <c r="C109" i="77" s="1"/>
  <c r="I110" i="77"/>
  <c r="A110" i="77"/>
  <c r="B110" i="77" s="1"/>
  <c r="J110" i="77" a="1"/>
  <c r="J110" i="77" l="1"/>
  <c r="E110" i="77" a="1"/>
  <c r="E110" i="77" s="1"/>
  <c r="D110" i="77" a="1"/>
  <c r="D110" i="77" s="1"/>
  <c r="C110" i="77" a="1"/>
  <c r="C110" i="77" s="1"/>
  <c r="H110" i="77" a="1"/>
  <c r="H110" i="77" s="1"/>
  <c r="G110" i="77" a="1"/>
  <c r="G110" i="77" s="1"/>
  <c r="F110" i="77" a="1"/>
  <c r="F110" i="77" s="1"/>
  <c r="I111" i="77"/>
  <c r="A111" i="77"/>
  <c r="B111" i="77" s="1"/>
  <c r="J111" i="77" a="1"/>
  <c r="J111" i="77" l="1"/>
  <c r="H111" i="77" a="1"/>
  <c r="H111" i="77" s="1"/>
  <c r="G111" i="77" a="1"/>
  <c r="G111" i="77" s="1"/>
  <c r="F111" i="77" a="1"/>
  <c r="F111" i="77" s="1"/>
  <c r="E111" i="77" a="1"/>
  <c r="E111" i="77" s="1"/>
  <c r="D111" i="77" a="1"/>
  <c r="D111" i="77" s="1"/>
  <c r="C111" i="77" a="1"/>
  <c r="C111" i="77" s="1"/>
  <c r="A112" i="77"/>
  <c r="B112" i="77" s="1"/>
  <c r="I112" i="77"/>
  <c r="J112" i="77" a="1"/>
  <c r="J112" i="77" l="1"/>
  <c r="C112" i="77" a="1"/>
  <c r="C112" i="77" s="1"/>
  <c r="H112" i="77" a="1"/>
  <c r="H112" i="77" s="1"/>
  <c r="G112" i="77" a="1"/>
  <c r="G112" i="77" s="1"/>
  <c r="F112" i="77" a="1"/>
  <c r="F112" i="77" s="1"/>
  <c r="E112" i="77" a="1"/>
  <c r="E112" i="77" s="1"/>
  <c r="D112" i="77" a="1"/>
  <c r="D112" i="77" s="1"/>
  <c r="A113" i="77"/>
  <c r="B113" i="77" s="1"/>
  <c r="I113" i="77"/>
  <c r="J113" i="77" a="1"/>
  <c r="J113" i="77" l="1"/>
  <c r="G113" i="77" a="1"/>
  <c r="G113" i="77" s="1"/>
  <c r="F113" i="77" a="1"/>
  <c r="F113" i="77" s="1"/>
  <c r="E113" i="77" a="1"/>
  <c r="E113" i="77" s="1"/>
  <c r="D113" i="77" a="1"/>
  <c r="D113" i="77" s="1"/>
  <c r="C113" i="77" a="1"/>
  <c r="C113" i="77" s="1"/>
  <c r="H113" i="77" a="1"/>
  <c r="H113" i="77" s="1"/>
  <c r="A114" i="77"/>
  <c r="B114" i="77" s="1"/>
  <c r="I114" i="77"/>
  <c r="J114" i="77" a="1"/>
  <c r="J114" i="77" l="1"/>
  <c r="H114" i="77" a="1"/>
  <c r="H114" i="77" s="1"/>
  <c r="G114" i="77" a="1"/>
  <c r="G114" i="77" s="1"/>
  <c r="F114" i="77" a="1"/>
  <c r="F114" i="77" s="1"/>
  <c r="E114" i="77" a="1"/>
  <c r="E114" i="77" s="1"/>
  <c r="D114" i="77" a="1"/>
  <c r="D114" i="77" s="1"/>
  <c r="C114" i="77" a="1"/>
  <c r="C114" i="77" s="1"/>
  <c r="A115" i="77"/>
  <c r="B115" i="77" s="1"/>
  <c r="I115" i="77"/>
  <c r="J115" i="77" a="1"/>
  <c r="J115" i="77" l="1"/>
  <c r="E115" i="77" a="1"/>
  <c r="E115" i="77" s="1"/>
  <c r="D115" i="77" a="1"/>
  <c r="D115" i="77" s="1"/>
  <c r="C115" i="77" a="1"/>
  <c r="C115" i="77" s="1"/>
  <c r="H115" i="77" a="1"/>
  <c r="H115" i="77" s="1"/>
  <c r="G115" i="77" a="1"/>
  <c r="G115" i="77" s="1"/>
  <c r="F115" i="77" a="1"/>
  <c r="F115" i="77" s="1"/>
  <c r="I116" i="77"/>
  <c r="A116" i="77"/>
  <c r="B116" i="77" s="1"/>
  <c r="J116" i="77" a="1"/>
  <c r="J116" i="77" l="1"/>
  <c r="H116" i="77" a="1"/>
  <c r="H116" i="77" s="1"/>
  <c r="G116" i="77" a="1"/>
  <c r="G116" i="77" s="1"/>
  <c r="F116" i="77" a="1"/>
  <c r="F116" i="77" s="1"/>
  <c r="E116" i="77" a="1"/>
  <c r="E116" i="77" s="1"/>
  <c r="D116" i="77" a="1"/>
  <c r="D116" i="77" s="1"/>
  <c r="C116" i="77" a="1"/>
  <c r="C116" i="77" s="1"/>
  <c r="I117" i="77"/>
  <c r="A117" i="77"/>
  <c r="B117" i="77" s="1"/>
  <c r="J117" i="77" a="1"/>
  <c r="J117" i="77" l="1"/>
  <c r="H117" i="77" a="1"/>
  <c r="H117" i="77" s="1"/>
  <c r="G117" i="77" a="1"/>
  <c r="G117" i="77" s="1"/>
  <c r="F117" i="77" a="1"/>
  <c r="F117" i="77" s="1"/>
  <c r="E117" i="77" a="1"/>
  <c r="E117" i="77" s="1"/>
  <c r="D117" i="77" a="1"/>
  <c r="D117" i="77" s="1"/>
  <c r="C117" i="77" a="1"/>
  <c r="C117" i="77" s="1"/>
  <c r="A118" i="77"/>
  <c r="B118" i="77" s="1"/>
  <c r="I118" i="77"/>
  <c r="J118" i="77" a="1"/>
  <c r="J118" i="77" l="1"/>
  <c r="F118" i="77" a="1"/>
  <c r="F118" i="77" s="1"/>
  <c r="E118" i="77" a="1"/>
  <c r="E118" i="77" s="1"/>
  <c r="D118" i="77" a="1"/>
  <c r="D118" i="77" s="1"/>
  <c r="C118" i="77" a="1"/>
  <c r="C118" i="77" s="1"/>
  <c r="H118" i="77" a="1"/>
  <c r="H118" i="77" s="1"/>
  <c r="G118" i="77" a="1"/>
  <c r="G118" i="77" s="1"/>
  <c r="A119" i="77"/>
  <c r="B119" i="77" s="1"/>
  <c r="I119" i="77"/>
  <c r="J119" i="77" a="1"/>
  <c r="J119" i="77" l="1"/>
  <c r="H119" i="77" a="1"/>
  <c r="H119" i="77" s="1"/>
  <c r="G119" i="77" a="1"/>
  <c r="G119" i="77" s="1"/>
  <c r="F119" i="77" a="1"/>
  <c r="F119" i="77" s="1"/>
  <c r="E119" i="77" a="1"/>
  <c r="E119" i="77" s="1"/>
  <c r="D119" i="77" a="1"/>
  <c r="D119" i="77" s="1"/>
  <c r="C119" i="77" a="1"/>
  <c r="C119" i="77" s="1"/>
  <c r="A120" i="77"/>
  <c r="B120" i="77" s="1"/>
  <c r="I120" i="77"/>
  <c r="J120" i="77" a="1"/>
  <c r="J120" i="77" l="1"/>
  <c r="D120" i="77" a="1"/>
  <c r="D120" i="77" s="1"/>
  <c r="C120" i="77" a="1"/>
  <c r="C120" i="77" s="1"/>
  <c r="H120" i="77" a="1"/>
  <c r="H120" i="77" s="1"/>
  <c r="G120" i="77" a="1"/>
  <c r="G120" i="77" s="1"/>
  <c r="F120" i="77" a="1"/>
  <c r="F120" i="77" s="1"/>
  <c r="E120" i="77" a="1"/>
  <c r="E120" i="77" s="1"/>
  <c r="A121" i="77"/>
  <c r="B121" i="77" s="1"/>
  <c r="I121" i="77"/>
  <c r="J121" i="77" a="1"/>
  <c r="J121" i="77" l="1"/>
  <c r="H121" i="77" a="1"/>
  <c r="H121" i="77" s="1"/>
  <c r="G121" i="77" a="1"/>
  <c r="G121" i="77" s="1"/>
  <c r="F121" i="77" a="1"/>
  <c r="F121" i="77" s="1"/>
  <c r="E121" i="77" a="1"/>
  <c r="E121" i="77" s="1"/>
  <c r="D121" i="77" a="1"/>
  <c r="D121" i="77" s="1"/>
  <c r="C121" i="77" a="1"/>
  <c r="C121" i="77" s="1"/>
  <c r="I122" i="77"/>
  <c r="A122" i="77"/>
  <c r="B122" i="77" s="1"/>
  <c r="J122" i="77" a="1"/>
  <c r="J122" i="77" l="1"/>
  <c r="H122" i="77" a="1"/>
  <c r="H122" i="77" s="1"/>
  <c r="G122" i="77" a="1"/>
  <c r="G122" i="77" s="1"/>
  <c r="F122" i="77" a="1"/>
  <c r="F122" i="77" s="1"/>
  <c r="E122" i="77" a="1"/>
  <c r="E122" i="77" s="1"/>
  <c r="D122" i="77" a="1"/>
  <c r="D122" i="77" s="1"/>
  <c r="C122" i="77" a="1"/>
  <c r="C122" i="77" s="1"/>
  <c r="I123" i="77"/>
  <c r="A123" i="77"/>
  <c r="B123" i="77" s="1"/>
  <c r="J123" i="77" a="1"/>
  <c r="J123" i="77" l="1"/>
  <c r="E123" i="77" a="1"/>
  <c r="E123" i="77" s="1"/>
  <c r="D123" i="77" a="1"/>
  <c r="D123" i="77" s="1"/>
  <c r="C123" i="77" a="1"/>
  <c r="C123" i="77" s="1"/>
  <c r="H123" i="77" a="1"/>
  <c r="H123" i="77" s="1"/>
  <c r="G123" i="77" a="1"/>
  <c r="G123" i="77" s="1"/>
  <c r="F123" i="77" a="1"/>
  <c r="F123" i="77" s="1"/>
  <c r="A124" i="77"/>
  <c r="B124" i="77" s="1"/>
  <c r="I124" i="77"/>
  <c r="J124" i="77" a="1"/>
  <c r="J124" i="77" l="1"/>
  <c r="H124" i="77" a="1"/>
  <c r="H124" i="77" s="1"/>
  <c r="G124" i="77" a="1"/>
  <c r="G124" i="77" s="1"/>
  <c r="F124" i="77" a="1"/>
  <c r="F124" i="77" s="1"/>
  <c r="E124" i="77" a="1"/>
  <c r="E124" i="77" s="1"/>
  <c r="D124" i="77" a="1"/>
  <c r="D124" i="77" s="1"/>
  <c r="C124" i="77" a="1"/>
  <c r="C124" i="77" s="1"/>
  <c r="A125" i="77"/>
  <c r="B125" i="77" s="1"/>
  <c r="I125" i="77"/>
  <c r="J125" i="77" a="1"/>
  <c r="J125" i="77" l="1"/>
  <c r="D125" i="77" a="1"/>
  <c r="D125" i="77" s="1"/>
  <c r="C125" i="77" a="1"/>
  <c r="C125" i="77" s="1"/>
  <c r="H125" i="77" a="1"/>
  <c r="H125" i="77" s="1"/>
  <c r="G125" i="77" a="1"/>
  <c r="G125" i="77" s="1"/>
  <c r="F125" i="77" a="1"/>
  <c r="F125" i="77" s="1"/>
  <c r="E125" i="77" a="1"/>
  <c r="E125" i="77" s="1"/>
  <c r="A126" i="77"/>
  <c r="B126" i="77" s="1"/>
  <c r="I126" i="77"/>
  <c r="J126" i="77" a="1"/>
  <c r="J126" i="77" l="1"/>
  <c r="G126" i="77" a="1"/>
  <c r="G126" i="77" s="1"/>
  <c r="F126" i="77" a="1"/>
  <c r="F126" i="77" s="1"/>
  <c r="E126" i="77" a="1"/>
  <c r="E126" i="77" s="1"/>
  <c r="D126" i="77" a="1"/>
  <c r="D126" i="77" s="1"/>
  <c r="C126" i="77" a="1"/>
  <c r="C126" i="77" s="1"/>
  <c r="H126" i="77" a="1"/>
  <c r="H126" i="77" s="1"/>
  <c r="A127" i="77"/>
  <c r="B127" i="77" s="1"/>
  <c r="I127" i="77"/>
  <c r="J127" i="77" a="1"/>
  <c r="J127" i="77" l="1"/>
  <c r="H127" i="77" a="1"/>
  <c r="H127" i="77" s="1"/>
  <c r="G127" i="77" a="1"/>
  <c r="G127" i="77" s="1"/>
  <c r="F127" i="77" a="1"/>
  <c r="F127" i="77" s="1"/>
  <c r="E127" i="77" a="1"/>
  <c r="E127" i="77" s="1"/>
  <c r="D127" i="77" a="1"/>
  <c r="D127" i="77" s="1"/>
  <c r="C127" i="77" a="1"/>
  <c r="C127" i="77" s="1"/>
  <c r="I128" i="77"/>
  <c r="A128" i="77"/>
  <c r="B128" i="77" s="1"/>
  <c r="J128" i="77" a="1"/>
  <c r="J128" i="77" l="1"/>
  <c r="E128" i="77" a="1"/>
  <c r="E128" i="77" s="1"/>
  <c r="D128" i="77" a="1"/>
  <c r="D128" i="77" s="1"/>
  <c r="C128" i="77" a="1"/>
  <c r="C128" i="77" s="1"/>
  <c r="H128" i="77" a="1"/>
  <c r="H128" i="77" s="1"/>
  <c r="G128" i="77" a="1"/>
  <c r="G128" i="77" s="1"/>
  <c r="F128" i="77" a="1"/>
  <c r="F128" i="77" s="1"/>
  <c r="I129" i="77"/>
  <c r="A129" i="77"/>
  <c r="B129" i="77" s="1"/>
  <c r="J129" i="77" a="1"/>
  <c r="J129" i="77" l="1"/>
  <c r="H129" i="77" a="1"/>
  <c r="H129" i="77" s="1"/>
  <c r="G129" i="77" a="1"/>
  <c r="G129" i="77" s="1"/>
  <c r="F129" i="77" a="1"/>
  <c r="F129" i="77" s="1"/>
  <c r="E129" i="77" a="1"/>
  <c r="E129" i="77" s="1"/>
  <c r="D129" i="77" a="1"/>
  <c r="D129" i="77" s="1"/>
  <c r="C129" i="77" a="1"/>
  <c r="C129" i="77" s="1"/>
  <c r="A130" i="77"/>
  <c r="B130" i="77" s="1"/>
  <c r="I130" i="77"/>
  <c r="J130" i="77" a="1"/>
  <c r="J130" i="77" l="1"/>
  <c r="C130" i="77" a="1"/>
  <c r="C130" i="77" s="1"/>
  <c r="H130" i="77" a="1"/>
  <c r="H130" i="77" s="1"/>
  <c r="G130" i="77" a="1"/>
  <c r="G130" i="77" s="1"/>
  <c r="F130" i="77" a="1"/>
  <c r="F130" i="77" s="1"/>
  <c r="E130" i="77" a="1"/>
  <c r="E130" i="77" s="1"/>
  <c r="D130" i="77" a="1"/>
  <c r="D130" i="77" s="1"/>
  <c r="A131" i="77"/>
  <c r="B131" i="77" s="1"/>
  <c r="I131" i="77"/>
  <c r="J131" i="77" a="1"/>
  <c r="J131" i="77" l="1"/>
  <c r="H131" i="77" a="1"/>
  <c r="H131" i="77" s="1"/>
  <c r="G131" i="77" a="1"/>
  <c r="G131" i="77" s="1"/>
  <c r="F131" i="77" a="1"/>
  <c r="F131" i="77" s="1"/>
  <c r="E131" i="77" a="1"/>
  <c r="E131" i="77" s="1"/>
  <c r="D131" i="77" a="1"/>
  <c r="D131" i="77" s="1"/>
  <c r="C131" i="77" a="1"/>
  <c r="C131" i="77" s="1"/>
  <c r="A132" i="77"/>
  <c r="B132" i="77" s="1"/>
  <c r="I132" i="77"/>
  <c r="J132" i="77" a="1"/>
  <c r="J132" i="77" l="1"/>
  <c r="H132" i="77" a="1"/>
  <c r="H132" i="77" s="1"/>
  <c r="G132" i="77" a="1"/>
  <c r="G132" i="77" s="1"/>
  <c r="F132" i="77" a="1"/>
  <c r="F132" i="77" s="1"/>
  <c r="E132" i="77" a="1"/>
  <c r="E132" i="77" s="1"/>
  <c r="D132" i="77" a="1"/>
  <c r="D132" i="77" s="1"/>
  <c r="C132" i="77" a="1"/>
  <c r="C132" i="77" s="1"/>
  <c r="A133" i="77"/>
  <c r="B133" i="77" s="1"/>
  <c r="I133" i="77"/>
  <c r="J133" i="77" a="1"/>
  <c r="J133" i="77" l="1"/>
  <c r="F133" i="77" a="1"/>
  <c r="F133" i="77" s="1"/>
  <c r="E133" i="77" a="1"/>
  <c r="E133" i="77" s="1"/>
  <c r="D133" i="77" a="1"/>
  <c r="D133" i="77" s="1"/>
  <c r="C133" i="77" a="1"/>
  <c r="C133" i="77" s="1"/>
  <c r="H133" i="77" a="1"/>
  <c r="H133" i="77" s="1"/>
  <c r="G133" i="77" a="1"/>
  <c r="G133" i="77" s="1"/>
  <c r="I134" i="77"/>
  <c r="A134" i="77"/>
  <c r="B134" i="77" s="1"/>
  <c r="J134" i="77" a="1"/>
  <c r="J134" i="77" l="1"/>
  <c r="H134" i="77" a="1"/>
  <c r="H134" i="77" s="1"/>
  <c r="G134" i="77" a="1"/>
  <c r="G134" i="77" s="1"/>
  <c r="F134" i="77" a="1"/>
  <c r="F134" i="77" s="1"/>
  <c r="E134" i="77" a="1"/>
  <c r="E134" i="77" s="1"/>
  <c r="D134" i="77" a="1"/>
  <c r="D134" i="77" s="1"/>
  <c r="C134" i="77" a="1"/>
  <c r="C134" i="77" s="1"/>
  <c r="I135" i="77"/>
  <c r="A135" i="77"/>
  <c r="B135" i="77" s="1"/>
  <c r="J135" i="77" a="1"/>
  <c r="J135" i="77" l="1"/>
  <c r="D135" i="77" a="1"/>
  <c r="D135" i="77" s="1"/>
  <c r="C135" i="77" a="1"/>
  <c r="C135" i="77" s="1"/>
  <c r="H135" i="77" a="1"/>
  <c r="H135" i="77" s="1"/>
  <c r="G135" i="77" a="1"/>
  <c r="G135" i="77" s="1"/>
  <c r="F135" i="77" a="1"/>
  <c r="F135" i="77" s="1"/>
  <c r="E135" i="77" a="1"/>
  <c r="E135" i="77" s="1"/>
  <c r="A136" i="77"/>
  <c r="B136" i="77" s="1"/>
  <c r="I136" i="77"/>
  <c r="J136" i="77" a="1"/>
  <c r="J136" i="77" l="1"/>
  <c r="G136" i="77" a="1"/>
  <c r="G136" i="77" s="1"/>
  <c r="F136" i="77" a="1"/>
  <c r="F136" i="77" s="1"/>
  <c r="E136" i="77" a="1"/>
  <c r="E136" i="77" s="1"/>
  <c r="D136" i="77" a="1"/>
  <c r="D136" i="77" s="1"/>
  <c r="C136" i="77" a="1"/>
  <c r="C136" i="77" s="1"/>
  <c r="H136" i="77" a="1"/>
  <c r="H136" i="77" s="1"/>
  <c r="A137" i="77"/>
  <c r="B137" i="77" s="1"/>
  <c r="I137" i="77"/>
  <c r="J137" i="77" a="1"/>
  <c r="J137" i="77" l="1"/>
  <c r="H137" i="77" a="1"/>
  <c r="H137" i="77" s="1"/>
  <c r="G137" i="77" a="1"/>
  <c r="G137" i="77" s="1"/>
  <c r="F137" i="77" a="1"/>
  <c r="F137" i="77" s="1"/>
  <c r="E137" i="77" a="1"/>
  <c r="E137" i="77" s="1"/>
  <c r="D137" i="77" a="1"/>
  <c r="D137" i="77" s="1"/>
  <c r="C137" i="77" a="1"/>
  <c r="C137" i="77" s="1"/>
  <c r="A138" i="77"/>
  <c r="B138" i="77" s="1"/>
  <c r="I138" i="77"/>
  <c r="J138" i="77" a="1"/>
  <c r="J138" i="77" l="1"/>
  <c r="F138" i="77" a="1"/>
  <c r="F138" i="77" s="1"/>
  <c r="E138" i="77" a="1"/>
  <c r="E138" i="77" s="1"/>
  <c r="D138" i="77" a="1"/>
  <c r="D138" i="77" s="1"/>
  <c r="C138" i="77" a="1"/>
  <c r="C138" i="77" s="1"/>
  <c r="H138" i="77" a="1"/>
  <c r="H138" i="77" s="1"/>
  <c r="G138" i="77" a="1"/>
  <c r="G138" i="77" s="1"/>
  <c r="A139" i="77"/>
  <c r="B139" i="77" s="1"/>
  <c r="I139" i="77"/>
  <c r="J139" i="77" a="1"/>
  <c r="J139" i="77" l="1"/>
  <c r="H139" i="77" a="1"/>
  <c r="H139" i="77" s="1"/>
  <c r="G139" i="77" a="1"/>
  <c r="G139" i="77" s="1"/>
  <c r="F139" i="77" a="1"/>
  <c r="F139" i="77" s="1"/>
  <c r="E139" i="77" a="1"/>
  <c r="E139" i="77" s="1"/>
  <c r="D139" i="77" a="1"/>
  <c r="D139" i="77" s="1"/>
  <c r="C139" i="77" a="1"/>
  <c r="C139" i="77" s="1"/>
  <c r="I140" i="77"/>
  <c r="A140" i="77"/>
  <c r="B140" i="77" s="1"/>
  <c r="J140" i="77" a="1"/>
  <c r="J140" i="77" l="1"/>
  <c r="C140" i="77" a="1"/>
  <c r="C140" i="77" s="1"/>
  <c r="H140" i="77" a="1"/>
  <c r="H140" i="77" s="1"/>
  <c r="G140" i="77" a="1"/>
  <c r="G140" i="77" s="1"/>
  <c r="F140" i="77" a="1"/>
  <c r="F140" i="77" s="1"/>
  <c r="E140" i="77" a="1"/>
  <c r="E140" i="77" s="1"/>
  <c r="D140" i="77" a="1"/>
  <c r="D140" i="77" s="1"/>
  <c r="I141" i="77"/>
  <c r="A141" i="77"/>
  <c r="B141" i="77" s="1"/>
  <c r="J141" i="77" a="1"/>
  <c r="J141" i="77" l="1"/>
  <c r="G141" i="77" a="1"/>
  <c r="G141" i="77" s="1"/>
  <c r="F141" i="77" a="1"/>
  <c r="F141" i="77" s="1"/>
  <c r="E141" i="77" a="1"/>
  <c r="E141" i="77" s="1"/>
  <c r="D141" i="77" a="1"/>
  <c r="D141" i="77" s="1"/>
  <c r="C141" i="77" a="1"/>
  <c r="C141" i="77" s="1"/>
  <c r="H141" i="77" a="1"/>
  <c r="H141" i="77" s="1"/>
  <c r="A142" i="77"/>
  <c r="B142" i="77" s="1"/>
  <c r="I142" i="77"/>
  <c r="J142" i="77" a="1"/>
  <c r="J142" i="77" l="1"/>
  <c r="H142" i="77" a="1"/>
  <c r="H142" i="77" s="1"/>
  <c r="G142" i="77" a="1"/>
  <c r="G142" i="77" s="1"/>
  <c r="F142" i="77" a="1"/>
  <c r="F142" i="77" s="1"/>
  <c r="E142" i="77" a="1"/>
  <c r="E142" i="77" s="1"/>
  <c r="D142" i="77" a="1"/>
  <c r="D142" i="77" s="1"/>
  <c r="C142" i="77" a="1"/>
  <c r="C142" i="77" s="1"/>
  <c r="A143" i="77"/>
  <c r="B143" i="77" s="1"/>
  <c r="I143" i="77"/>
  <c r="J143" i="77" a="1"/>
  <c r="J143" i="77" l="1"/>
  <c r="E143" i="77" a="1"/>
  <c r="E143" i="77" s="1"/>
  <c r="D143" i="77" a="1"/>
  <c r="D143" i="77" s="1"/>
  <c r="C143" i="77" a="1"/>
  <c r="C143" i="77" s="1"/>
  <c r="H143" i="77" a="1"/>
  <c r="H143" i="77" s="1"/>
  <c r="G143" i="77" a="1"/>
  <c r="G143" i="77" s="1"/>
  <c r="F143" i="77" a="1"/>
  <c r="F143" i="77" s="1"/>
  <c r="I144" i="77"/>
  <c r="A144" i="77"/>
  <c r="B144" i="77" s="1"/>
  <c r="J144" i="77" a="1"/>
  <c r="J144" i="77" l="1"/>
  <c r="H144" i="77" a="1"/>
  <c r="H144" i="77" s="1"/>
  <c r="G144" i="77" a="1"/>
  <c r="G144" i="77" s="1"/>
  <c r="F144" i="77" a="1"/>
  <c r="F144" i="77" s="1"/>
  <c r="E144" i="77" a="1"/>
  <c r="E144" i="77" s="1"/>
  <c r="D144" i="77" a="1"/>
  <c r="D144" i="77" s="1"/>
  <c r="C144" i="77" a="1"/>
  <c r="C144" i="77" s="1"/>
  <c r="I145" i="77"/>
  <c r="A145" i="77"/>
  <c r="B145" i="77" s="1"/>
  <c r="J145" i="77" a="1"/>
  <c r="J145" i="77" l="1"/>
  <c r="C145" i="77" a="1"/>
  <c r="C145" i="77" s="1"/>
  <c r="H145" i="77" a="1"/>
  <c r="H145" i="77" s="1"/>
  <c r="G145" i="77" a="1"/>
  <c r="G145" i="77" s="1"/>
  <c r="F145" i="77" a="1"/>
  <c r="F145" i="77" s="1"/>
  <c r="E145" i="77" a="1"/>
  <c r="E145" i="77" s="1"/>
  <c r="D145" i="77" a="1"/>
  <c r="D145" i="77" s="1"/>
  <c r="I146" i="77"/>
  <c r="A146" i="77"/>
  <c r="B146" i="77" s="1"/>
  <c r="J146" i="77" a="1"/>
  <c r="J146" i="77" l="1"/>
  <c r="G146" i="77" a="1"/>
  <c r="G146" i="77" s="1"/>
  <c r="F146" i="77" a="1"/>
  <c r="F146" i="77" s="1"/>
  <c r="E146" i="77" a="1"/>
  <c r="E146" i="77" s="1"/>
  <c r="D146" i="77" a="1"/>
  <c r="D146" i="77" s="1"/>
  <c r="C146" i="77" a="1"/>
  <c r="C146" i="77" s="1"/>
  <c r="H146" i="77" a="1"/>
  <c r="H146" i="77" s="1"/>
  <c r="A147" i="77"/>
  <c r="B147" i="77" s="1"/>
  <c r="I147" i="77"/>
  <c r="J147" i="77" a="1"/>
  <c r="J147" i="77" l="1"/>
  <c r="H147" i="77" a="1"/>
  <c r="H147" i="77" s="1"/>
  <c r="G147" i="77" a="1"/>
  <c r="G147" i="77" s="1"/>
  <c r="F147" i="77" a="1"/>
  <c r="F147" i="77" s="1"/>
  <c r="E147" i="77" a="1"/>
  <c r="E147" i="77" s="1"/>
  <c r="D147" i="77" a="1"/>
  <c r="D147" i="77" s="1"/>
  <c r="C147" i="77" a="1"/>
  <c r="C147" i="77" s="1"/>
  <c r="A148" i="77"/>
  <c r="B148" i="77" s="1"/>
  <c r="I148" i="77"/>
  <c r="J148" i="77" a="1"/>
  <c r="J148" i="77" l="1"/>
  <c r="D148" i="77" a="1"/>
  <c r="D148" i="77" s="1"/>
  <c r="C148" i="77" a="1"/>
  <c r="C148" i="77" s="1"/>
  <c r="H148" i="77" a="1"/>
  <c r="H148" i="77" s="1"/>
  <c r="G148" i="77" a="1"/>
  <c r="G148" i="77" s="1"/>
  <c r="F148" i="77" a="1"/>
  <c r="F148" i="77" s="1"/>
  <c r="E148" i="77" a="1"/>
  <c r="E148" i="77" s="1"/>
  <c r="A149" i="77"/>
  <c r="B149" i="77" s="1"/>
  <c r="I149" i="77"/>
  <c r="J149" i="77" a="1"/>
  <c r="J149" i="77" l="1"/>
  <c r="H149" i="77" a="1"/>
  <c r="H149" i="77" s="1"/>
  <c r="G149" i="77" a="1"/>
  <c r="G149" i="77" s="1"/>
  <c r="F149" i="77" a="1"/>
  <c r="F149" i="77" s="1"/>
  <c r="E149" i="77" a="1"/>
  <c r="E149" i="77" s="1"/>
  <c r="D149" i="77" a="1"/>
  <c r="D149" i="77" s="1"/>
  <c r="C149" i="77" a="1"/>
  <c r="C149" i="77" s="1"/>
  <c r="A150" i="77"/>
  <c r="B150" i="77" s="1"/>
  <c r="I150" i="77"/>
  <c r="J150" i="77" a="1"/>
  <c r="J150" i="77" l="1"/>
  <c r="C150" i="77" a="1"/>
  <c r="C150" i="77" s="1"/>
  <c r="H150" i="77" a="1"/>
  <c r="H150" i="77" s="1"/>
  <c r="G150" i="77" a="1"/>
  <c r="G150" i="77" s="1"/>
  <c r="F150" i="77" a="1"/>
  <c r="F150" i="77" s="1"/>
  <c r="E150" i="77" a="1"/>
  <c r="E150" i="77" s="1"/>
  <c r="D150" i="77" a="1"/>
  <c r="D150" i="77" s="1"/>
  <c r="I151" i="77"/>
  <c r="A151" i="77"/>
  <c r="B151" i="77" s="1"/>
  <c r="J151" i="77" a="1"/>
  <c r="J151" i="77" l="1"/>
  <c r="F151" i="77" a="1"/>
  <c r="F151" i="77" s="1"/>
  <c r="E151" i="77" a="1"/>
  <c r="E151" i="77" s="1"/>
  <c r="D151" i="77" a="1"/>
  <c r="D151" i="77" s="1"/>
  <c r="C151" i="77" a="1"/>
  <c r="C151" i="77" s="1"/>
  <c r="H151" i="77" a="1"/>
  <c r="H151" i="77" s="1"/>
  <c r="G151" i="77" a="1"/>
  <c r="G151" i="77" s="1"/>
  <c r="I152" i="77"/>
  <c r="A152" i="77"/>
  <c r="B152" i="77" s="1"/>
  <c r="J152" i="77" a="1"/>
  <c r="J152" i="77" l="1"/>
  <c r="H152" i="77" a="1"/>
  <c r="H152" i="77" s="1"/>
  <c r="G152" i="77" a="1"/>
  <c r="G152" i="77" s="1"/>
  <c r="F152" i="77" a="1"/>
  <c r="F152" i="77" s="1"/>
  <c r="E152" i="77" a="1"/>
  <c r="E152" i="77" s="1"/>
  <c r="D152" i="77" a="1"/>
  <c r="D152" i="77" s="1"/>
  <c r="C152" i="77" a="1"/>
  <c r="C152" i="77" s="1"/>
  <c r="A153" i="77"/>
  <c r="B153" i="77" s="1"/>
  <c r="I153" i="77"/>
  <c r="J153" i="77" a="1"/>
  <c r="J153" i="77" l="1"/>
  <c r="D153" i="77" a="1"/>
  <c r="D153" i="77" s="1"/>
  <c r="C153" i="77" a="1"/>
  <c r="C153" i="77" s="1"/>
  <c r="H153" i="77" a="1"/>
  <c r="H153" i="77" s="1"/>
  <c r="G153" i="77" a="1"/>
  <c r="G153" i="77" s="1"/>
  <c r="F153" i="77" a="1"/>
  <c r="F153" i="77" s="1"/>
  <c r="E153" i="77" a="1"/>
  <c r="E153" i="77" s="1"/>
  <c r="A154" i="77"/>
  <c r="B154" i="77" s="1"/>
  <c r="I154" i="77"/>
  <c r="J154" i="77" a="1"/>
  <c r="J154" i="77" l="1"/>
  <c r="H154" i="77" a="1"/>
  <c r="H154" i="77" s="1"/>
  <c r="G154" i="77" a="1"/>
  <c r="G154" i="77" s="1"/>
  <c r="F154" i="77" a="1"/>
  <c r="F154" i="77" s="1"/>
  <c r="E154" i="77" a="1"/>
  <c r="E154" i="77" s="1"/>
  <c r="D154" i="77" a="1"/>
  <c r="D154" i="77" s="1"/>
  <c r="C154" i="77" a="1"/>
  <c r="C154" i="77" s="1"/>
  <c r="A155" i="77"/>
  <c r="B155" i="77" s="1"/>
  <c r="I155" i="77"/>
  <c r="J155" i="77" a="1"/>
  <c r="J155" i="77" l="1"/>
  <c r="H155" i="77" a="1"/>
  <c r="H155" i="77" s="1"/>
  <c r="G155" i="77" a="1"/>
  <c r="G155" i="77" s="1"/>
  <c r="F155" i="77" a="1"/>
  <c r="F155" i="77" s="1"/>
  <c r="E155" i="77" a="1"/>
  <c r="E155" i="77" s="1"/>
  <c r="D155" i="77" a="1"/>
  <c r="D155" i="77" s="1"/>
  <c r="C155" i="77" a="1"/>
  <c r="C155" i="77" s="1"/>
  <c r="A156" i="77"/>
  <c r="B156" i="77" s="1"/>
  <c r="I156" i="77"/>
  <c r="J156" i="77" a="1"/>
  <c r="J156" i="77" l="1"/>
  <c r="G156" i="77" a="1"/>
  <c r="G156" i="77" s="1"/>
  <c r="F156" i="77" a="1"/>
  <c r="F156" i="77" s="1"/>
  <c r="E156" i="77" a="1"/>
  <c r="E156" i="77" s="1"/>
  <c r="D156" i="77" a="1"/>
  <c r="D156" i="77" s="1"/>
  <c r="C156" i="77" a="1"/>
  <c r="C156" i="77" s="1"/>
  <c r="H156" i="77" a="1"/>
  <c r="H156" i="77" s="1"/>
  <c r="I157" i="77"/>
  <c r="A157" i="77"/>
  <c r="B157" i="77" s="1"/>
  <c r="J157" i="77" a="1"/>
  <c r="J157" i="77" l="1"/>
  <c r="H157" i="77" a="1"/>
  <c r="H157" i="77" s="1"/>
  <c r="G157" i="77" a="1"/>
  <c r="G157" i="77" s="1"/>
  <c r="F157" i="77" a="1"/>
  <c r="F157" i="77" s="1"/>
  <c r="E157" i="77" a="1"/>
  <c r="E157" i="77" s="1"/>
  <c r="D157" i="77" a="1"/>
  <c r="D157" i="77" s="1"/>
  <c r="C157" i="77" a="1"/>
  <c r="C157" i="77" s="1"/>
  <c r="I158" i="77"/>
  <c r="A158" i="77"/>
  <c r="B158" i="77" s="1"/>
  <c r="J158" i="77" a="1"/>
  <c r="J158" i="77" l="1"/>
  <c r="E158" i="77" a="1"/>
  <c r="E158" i="77" s="1"/>
  <c r="D158" i="77" a="1"/>
  <c r="D158" i="77" s="1"/>
  <c r="C158" i="77" a="1"/>
  <c r="C158" i="77" s="1"/>
  <c r="H158" i="77" a="1"/>
  <c r="H158" i="77" s="1"/>
  <c r="G158" i="77" a="1"/>
  <c r="G158" i="77" s="1"/>
  <c r="F158" i="77" a="1"/>
  <c r="F158" i="77" s="1"/>
  <c r="A159" i="77"/>
  <c r="B159" i="77" s="1"/>
  <c r="I159" i="77"/>
  <c r="J159" i="77" a="1"/>
  <c r="J159" i="77" l="1"/>
  <c r="H159" i="77" a="1"/>
  <c r="H159" i="77" s="1"/>
  <c r="G159" i="77" a="1"/>
  <c r="G159" i="77" s="1"/>
  <c r="F159" i="77" a="1"/>
  <c r="F159" i="77" s="1"/>
  <c r="E159" i="77" a="1"/>
  <c r="E159" i="77" s="1"/>
  <c r="D159" i="77" a="1"/>
  <c r="D159" i="77" s="1"/>
  <c r="C159" i="77" a="1"/>
  <c r="C159" i="77" s="1"/>
  <c r="A160" i="77"/>
  <c r="B160" i="77" s="1"/>
  <c r="I160" i="77"/>
  <c r="J160" i="77" a="1"/>
  <c r="J160" i="77" l="1"/>
  <c r="C160" i="77" a="1"/>
  <c r="C160" i="77" s="1"/>
  <c r="H160" i="77" a="1"/>
  <c r="H160" i="77" s="1"/>
  <c r="G160" i="77" a="1"/>
  <c r="G160" i="77" s="1"/>
  <c r="F160" i="77" a="1"/>
  <c r="F160" i="77" s="1"/>
  <c r="E160" i="77" a="1"/>
  <c r="E160" i="77" s="1"/>
  <c r="D160" i="77" a="1"/>
  <c r="D160" i="77" s="1"/>
  <c r="A161" i="77"/>
  <c r="B161" i="77" s="1"/>
  <c r="I161" i="77"/>
  <c r="J161" i="77" a="1"/>
  <c r="J161" i="77" l="1"/>
  <c r="G161" i="77" a="1"/>
  <c r="G161" i="77" s="1"/>
  <c r="F161" i="77" a="1"/>
  <c r="F161" i="77" s="1"/>
  <c r="E161" i="77" a="1"/>
  <c r="E161" i="77" s="1"/>
  <c r="D161" i="77" a="1"/>
  <c r="D161" i="77" s="1"/>
  <c r="C161" i="77" a="1"/>
  <c r="C161" i="77" s="1"/>
  <c r="H161" i="77" a="1"/>
  <c r="H161" i="77" s="1"/>
  <c r="A162" i="77"/>
  <c r="B162" i="77" s="1"/>
  <c r="I162" i="77"/>
  <c r="J162" i="77" a="1"/>
  <c r="J162" i="77" l="1"/>
  <c r="H162" i="77" a="1"/>
  <c r="H162" i="77" s="1"/>
  <c r="G162" i="77" a="1"/>
  <c r="G162" i="77" s="1"/>
  <c r="F162" i="77" a="1"/>
  <c r="F162" i="77" s="1"/>
  <c r="E162" i="77" a="1"/>
  <c r="E162" i="77" s="1"/>
  <c r="D162" i="77" a="1"/>
  <c r="D162" i="77" s="1"/>
  <c r="C162" i="77" a="1"/>
  <c r="C162" i="77" s="1"/>
  <c r="I163" i="77"/>
  <c r="A163" i="77"/>
  <c r="B163" i="77" s="1"/>
  <c r="J163" i="77" a="1"/>
  <c r="J163" i="77" l="1"/>
  <c r="E163" i="77" a="1"/>
  <c r="E163" i="77" s="1"/>
  <c r="D163" i="77" a="1"/>
  <c r="D163" i="77" s="1"/>
  <c r="C163" i="77" a="1"/>
  <c r="C163" i="77" s="1"/>
  <c r="H163" i="77" a="1"/>
  <c r="H163" i="77" s="1"/>
  <c r="G163" i="77" a="1"/>
  <c r="G163" i="77" s="1"/>
  <c r="F163" i="77" a="1"/>
  <c r="F163" i="77" s="1"/>
  <c r="I164" i="77"/>
  <c r="A164" i="77"/>
  <c r="B164" i="77" s="1"/>
  <c r="J164" i="77" a="1"/>
  <c r="J164" i="77" l="1"/>
  <c r="G164" i="77" a="1"/>
  <c r="G164" i="77" s="1"/>
  <c r="F164" i="77" a="1"/>
  <c r="F164" i="77" s="1"/>
  <c r="E164" i="77" a="1"/>
  <c r="E164" i="77" s="1"/>
  <c r="D164" i="77" a="1"/>
  <c r="D164" i="77" s="1"/>
  <c r="C164" i="77" a="1"/>
  <c r="C164" i="77" s="1"/>
  <c r="H164" i="77" a="1"/>
  <c r="H164" i="77" s="1"/>
  <c r="A165" i="77"/>
  <c r="B165" i="77" s="1"/>
  <c r="I165" i="77"/>
  <c r="J165" i="77" a="1"/>
  <c r="J165" i="77" l="1"/>
  <c r="H165" i="77" a="1"/>
  <c r="H165" i="77" s="1"/>
  <c r="G165" i="77" a="1"/>
  <c r="G165" i="77" s="1"/>
  <c r="F165" i="77" a="1"/>
  <c r="F165" i="77" s="1"/>
  <c r="E165" i="77" a="1"/>
  <c r="E165" i="77" s="1"/>
  <c r="D165" i="77" a="1"/>
  <c r="D165" i="77" s="1"/>
  <c r="C165" i="77" a="1"/>
  <c r="C165" i="77" s="1"/>
  <c r="A166" i="77"/>
  <c r="B166" i="77" s="1"/>
  <c r="I166" i="77"/>
  <c r="J166" i="77" a="1"/>
  <c r="J166" i="77" l="1"/>
  <c r="E166" i="77" a="1"/>
  <c r="E166" i="77" s="1"/>
  <c r="D166" i="77" a="1"/>
  <c r="D166" i="77" s="1"/>
  <c r="C166" i="77" a="1"/>
  <c r="C166" i="77" s="1"/>
  <c r="H166" i="77" a="1"/>
  <c r="H166" i="77" s="1"/>
  <c r="G166" i="77" a="1"/>
  <c r="G166" i="77" s="1"/>
  <c r="F166" i="77" a="1"/>
  <c r="F166" i="77" s="1"/>
  <c r="A167" i="77"/>
  <c r="B167" i="77" s="1"/>
  <c r="I167" i="77"/>
  <c r="J167" i="77" a="1"/>
  <c r="J167" i="77" l="1"/>
  <c r="H167" i="77" a="1"/>
  <c r="H167" i="77" s="1"/>
  <c r="G167" i="77" a="1"/>
  <c r="G167" i="77" s="1"/>
  <c r="F167" i="77" a="1"/>
  <c r="F167" i="77" s="1"/>
  <c r="E167" i="77" a="1"/>
  <c r="E167" i="77" s="1"/>
  <c r="D167" i="77" a="1"/>
  <c r="D167" i="77" s="1"/>
  <c r="C167" i="77" a="1"/>
  <c r="C167" i="77" s="1"/>
  <c r="A168" i="77"/>
  <c r="B168" i="77" s="1"/>
  <c r="I168" i="77"/>
  <c r="J168" i="77" a="1"/>
  <c r="J168" i="77" l="1"/>
  <c r="C168" i="77" a="1"/>
  <c r="C168" i="77" s="1"/>
  <c r="H168" i="77" a="1"/>
  <c r="H168" i="77" s="1"/>
  <c r="G168" i="77" a="1"/>
  <c r="G168" i="77" s="1"/>
  <c r="F168" i="77" a="1"/>
  <c r="F168" i="77" s="1"/>
  <c r="E168" i="77" a="1"/>
  <c r="E168" i="77" s="1"/>
  <c r="D168" i="77" a="1"/>
  <c r="D168" i="77" s="1"/>
  <c r="I169" i="77"/>
  <c r="A169" i="77"/>
  <c r="B169" i="77" s="1"/>
  <c r="J169" i="77" a="1"/>
  <c r="J169" i="77" l="1"/>
  <c r="G169" i="77" a="1"/>
  <c r="G169" i="77" s="1"/>
  <c r="F169" i="77" a="1"/>
  <c r="F169" i="77" s="1"/>
  <c r="E169" i="77" a="1"/>
  <c r="E169" i="77" s="1"/>
  <c r="D169" i="77" a="1"/>
  <c r="D169" i="77" s="1"/>
  <c r="C169" i="77" a="1"/>
  <c r="C169" i="77" s="1"/>
  <c r="H169" i="77" a="1"/>
  <c r="H169" i="77" s="1"/>
  <c r="I170" i="77"/>
  <c r="A170" i="77"/>
  <c r="B170" i="77" s="1"/>
  <c r="J170" i="77" a="1"/>
  <c r="J170" i="77" l="1"/>
  <c r="H170" i="77" a="1"/>
  <c r="H170" i="77" s="1"/>
  <c r="G170" i="77" a="1"/>
  <c r="G170" i="77" s="1"/>
  <c r="F170" i="77" a="1"/>
  <c r="F170" i="77" s="1"/>
  <c r="E170" i="77" a="1"/>
  <c r="E170" i="77" s="1"/>
  <c r="D170" i="77" a="1"/>
  <c r="D170" i="77" s="1"/>
  <c r="C170" i="77" a="1"/>
  <c r="C170" i="77" s="1"/>
  <c r="A171" i="77"/>
  <c r="B171" i="77" s="1"/>
  <c r="I171" i="77"/>
  <c r="J171" i="77" a="1"/>
  <c r="J171" i="77" l="1"/>
  <c r="E171" i="77" a="1"/>
  <c r="E171" i="77" s="1"/>
  <c r="D171" i="77" a="1"/>
  <c r="D171" i="77" s="1"/>
  <c r="C171" i="77" a="1"/>
  <c r="C171" i="77" s="1"/>
  <c r="H171" i="77" a="1"/>
  <c r="H171" i="77" s="1"/>
  <c r="G171" i="77" a="1"/>
  <c r="G171" i="77" s="1"/>
  <c r="F171" i="77" a="1"/>
  <c r="F171" i="77" s="1"/>
  <c r="A172" i="77"/>
  <c r="B172" i="77" s="1"/>
  <c r="I172" i="77"/>
  <c r="J172" i="77" a="1"/>
  <c r="J172" i="77" l="1"/>
  <c r="H172" i="77" a="1"/>
  <c r="H172" i="77" s="1"/>
  <c r="G172" i="77" a="1"/>
  <c r="G172" i="77" s="1"/>
  <c r="F172" i="77" a="1"/>
  <c r="F172" i="77" s="1"/>
  <c r="E172" i="77" a="1"/>
  <c r="E172" i="77" s="1"/>
  <c r="D172" i="77" a="1"/>
  <c r="D172" i="77" s="1"/>
  <c r="C172" i="77" a="1"/>
  <c r="C172" i="77" s="1"/>
  <c r="A173" i="77"/>
  <c r="B173" i="77" s="1"/>
  <c r="I173" i="77"/>
  <c r="J173" i="77" a="1"/>
  <c r="J173" i="77" l="1"/>
  <c r="C173" i="77" a="1"/>
  <c r="C173" i="77" s="1"/>
  <c r="H173" i="77" a="1"/>
  <c r="H173" i="77" s="1"/>
  <c r="G173" i="77" a="1"/>
  <c r="G173" i="77" s="1"/>
  <c r="F173" i="77" a="1"/>
  <c r="F173" i="77" s="1"/>
  <c r="E173" i="77" a="1"/>
  <c r="E173" i="77" s="1"/>
  <c r="D173" i="77" a="1"/>
  <c r="D173" i="77" s="1"/>
  <c r="A174" i="77"/>
  <c r="B174" i="77" s="1"/>
  <c r="I174" i="77"/>
  <c r="J174" i="77" a="1"/>
  <c r="J174" i="77" l="1"/>
  <c r="G174" i="77" a="1"/>
  <c r="G174" i="77" s="1"/>
  <c r="F174" i="77" a="1"/>
  <c r="F174" i="77" s="1"/>
  <c r="E174" i="77" a="1"/>
  <c r="E174" i="77" s="1"/>
  <c r="D174" i="77" a="1"/>
  <c r="D174" i="77" s="1"/>
  <c r="C174" i="77" a="1"/>
  <c r="C174" i="77" s="1"/>
  <c r="H174" i="77" a="1"/>
  <c r="H174" i="77" s="1"/>
  <c r="I175" i="77"/>
  <c r="A175" i="77"/>
  <c r="B175" i="77" s="1"/>
  <c r="J175" i="77" a="1"/>
  <c r="J175" i="77" l="1"/>
  <c r="H175" i="77" a="1"/>
  <c r="H175" i="77" s="1"/>
  <c r="G175" i="77" a="1"/>
  <c r="G175" i="77" s="1"/>
  <c r="F175" i="77" a="1"/>
  <c r="F175" i="77" s="1"/>
  <c r="E175" i="77" a="1"/>
  <c r="E175" i="77" s="1"/>
  <c r="D175" i="77" a="1"/>
  <c r="D175" i="77" s="1"/>
  <c r="C175" i="77" a="1"/>
  <c r="C175" i="77" s="1"/>
  <c r="I176" i="77"/>
  <c r="A176" i="77"/>
  <c r="B176" i="77" s="1"/>
  <c r="J176" i="77" a="1"/>
  <c r="J176" i="77" l="1"/>
  <c r="E176" i="77" a="1"/>
  <c r="E176" i="77" s="1"/>
  <c r="D176" i="77" a="1"/>
  <c r="D176" i="77" s="1"/>
  <c r="C176" i="77" a="1"/>
  <c r="C176" i="77" s="1"/>
  <c r="H176" i="77" a="1"/>
  <c r="H176" i="77" s="1"/>
  <c r="G176" i="77" a="1"/>
  <c r="G176" i="77" s="1"/>
  <c r="F176" i="77" a="1"/>
  <c r="F176" i="77" s="1"/>
  <c r="A177" i="77"/>
  <c r="B177" i="77" s="1"/>
  <c r="I177" i="77"/>
  <c r="J177" i="77" a="1"/>
  <c r="J177" i="77" l="1"/>
  <c r="G177" i="77" a="1"/>
  <c r="G177" i="77" s="1"/>
  <c r="F177" i="77" a="1"/>
  <c r="F177" i="77" s="1"/>
  <c r="E177" i="77" a="1"/>
  <c r="E177" i="77" s="1"/>
  <c r="D177" i="77" a="1"/>
  <c r="D177" i="77" s="1"/>
  <c r="C177" i="77" a="1"/>
  <c r="C177" i="77" s="1"/>
  <c r="H177" i="77" a="1"/>
  <c r="H177" i="77" s="1"/>
  <c r="A178" i="77"/>
  <c r="B178" i="77" s="1"/>
  <c r="I178" i="77"/>
  <c r="J178" i="77" a="1"/>
  <c r="J178" i="77" l="1"/>
  <c r="H178" i="77" a="1"/>
  <c r="H178" i="77" s="1"/>
  <c r="G178" i="77" a="1"/>
  <c r="G178" i="77" s="1"/>
  <c r="F178" i="77" a="1"/>
  <c r="F178" i="77" s="1"/>
  <c r="E178" i="77" a="1"/>
  <c r="E178" i="77" s="1"/>
  <c r="D178" i="77" a="1"/>
  <c r="D178" i="77" s="1"/>
  <c r="C178" i="77" a="1"/>
  <c r="C178" i="77" s="1"/>
  <c r="A179" i="77"/>
  <c r="B179" i="77" s="1"/>
  <c r="I179" i="77"/>
  <c r="J179" i="77" a="1"/>
  <c r="J179" i="77" l="1"/>
  <c r="E179" i="77" a="1"/>
  <c r="E179" i="77" s="1"/>
  <c r="D179" i="77" a="1"/>
  <c r="D179" i="77" s="1"/>
  <c r="C179" i="77" a="1"/>
  <c r="C179" i="77" s="1"/>
  <c r="H179" i="77" a="1"/>
  <c r="H179" i="77" s="1"/>
  <c r="G179" i="77" a="1"/>
  <c r="G179" i="77" s="1"/>
  <c r="F179" i="77" a="1"/>
  <c r="F179" i="77" s="1"/>
  <c r="A180" i="77"/>
  <c r="B180" i="77" s="1"/>
  <c r="I180" i="77"/>
  <c r="J180" i="77" a="1"/>
  <c r="J180" i="77" l="1"/>
  <c r="H180" i="77" a="1"/>
  <c r="H180" i="77" s="1"/>
  <c r="G180" i="77" a="1"/>
  <c r="G180" i="77" s="1"/>
  <c r="F180" i="77" a="1"/>
  <c r="F180" i="77" s="1"/>
  <c r="E180" i="77" a="1"/>
  <c r="E180" i="77" s="1"/>
  <c r="D180" i="77" a="1"/>
  <c r="D180" i="77" s="1"/>
  <c r="C180" i="77" a="1"/>
  <c r="C180" i="77" s="1"/>
  <c r="I181" i="77"/>
  <c r="A181" i="77"/>
  <c r="B181" i="77" s="1"/>
  <c r="J181" i="77" a="1"/>
  <c r="J181" i="77" l="1"/>
  <c r="H181" i="77" a="1"/>
  <c r="H181" i="77" s="1"/>
  <c r="G181" i="77" a="1"/>
  <c r="G181" i="77" s="1"/>
  <c r="F181" i="77" a="1"/>
  <c r="F181" i="77" s="1"/>
  <c r="E181" i="77" a="1"/>
  <c r="E181" i="77" s="1"/>
  <c r="D181" i="77" a="1"/>
  <c r="D181" i="77" s="1"/>
  <c r="C181" i="77" a="1"/>
  <c r="C181" i="77" s="1"/>
  <c r="I182" i="77"/>
  <c r="A182" i="77"/>
  <c r="B182" i="77" s="1"/>
  <c r="J182" i="77" a="1"/>
  <c r="J182" i="77" l="1"/>
  <c r="E182" i="77" a="1"/>
  <c r="E182" i="77" s="1"/>
  <c r="D182" i="77" a="1"/>
  <c r="D182" i="77" s="1"/>
  <c r="C182" i="77" a="1"/>
  <c r="C182" i="77" s="1"/>
  <c r="H182" i="77" a="1"/>
  <c r="H182" i="77" s="1"/>
  <c r="G182" i="77" a="1"/>
  <c r="G182" i="77" s="1"/>
  <c r="F182" i="77" a="1"/>
  <c r="F182" i="77" s="1"/>
  <c r="A183" i="77"/>
  <c r="B183" i="77" s="1"/>
  <c r="I183" i="77"/>
  <c r="J183" i="77" a="1"/>
  <c r="J183" i="77" l="1"/>
  <c r="F183" i="77" a="1"/>
  <c r="F183" i="77" s="1"/>
  <c r="E183" i="77" a="1"/>
  <c r="E183" i="77" s="1"/>
  <c r="D183" i="77" a="1"/>
  <c r="D183" i="77" s="1"/>
  <c r="C183" i="77" a="1"/>
  <c r="C183" i="77" s="1"/>
  <c r="H183" i="77" a="1"/>
  <c r="H183" i="77" s="1"/>
  <c r="G183" i="77" a="1"/>
  <c r="G183" i="77" s="1"/>
  <c r="A184" i="77"/>
  <c r="B184" i="77" s="1"/>
  <c r="I184" i="77"/>
  <c r="J184" i="77" a="1"/>
  <c r="J184" i="77" l="1"/>
  <c r="H184" i="77" a="1"/>
  <c r="H184" i="77" s="1"/>
  <c r="G184" i="77" a="1"/>
  <c r="G184" i="77" s="1"/>
  <c r="F184" i="77" a="1"/>
  <c r="F184" i="77" s="1"/>
  <c r="E184" i="77" a="1"/>
  <c r="E184" i="77" s="1"/>
  <c r="D184" i="77" a="1"/>
  <c r="D184" i="77" s="1"/>
  <c r="C184" i="77" a="1"/>
  <c r="C184" i="77" s="1"/>
  <c r="A185" i="77"/>
  <c r="B185" i="77" s="1"/>
  <c r="I185" i="77"/>
  <c r="J185" i="77" a="1"/>
  <c r="J185" i="77" l="1"/>
  <c r="D185" i="77" a="1"/>
  <c r="D185" i="77" s="1"/>
  <c r="C185" i="77" a="1"/>
  <c r="C185" i="77" s="1"/>
  <c r="H185" i="77" a="1"/>
  <c r="H185" i="77" s="1"/>
  <c r="G185" i="77" a="1"/>
  <c r="G185" i="77" s="1"/>
  <c r="F185" i="77" a="1"/>
  <c r="F185" i="77" s="1"/>
  <c r="E185" i="77" a="1"/>
  <c r="E185" i="77" s="1"/>
  <c r="A186" i="77"/>
  <c r="B186" i="77" s="1"/>
  <c r="I186" i="77"/>
  <c r="J186" i="77" a="1"/>
  <c r="J186" i="77" l="1"/>
  <c r="G186" i="77" a="1"/>
  <c r="G186" i="77" s="1"/>
  <c r="F186" i="77" a="1"/>
  <c r="F186" i="77" s="1"/>
  <c r="E186" i="77" a="1"/>
  <c r="E186" i="77" s="1"/>
  <c r="D186" i="77" a="1"/>
  <c r="D186" i="77" s="1"/>
  <c r="C186" i="77" a="1"/>
  <c r="C186" i="77" s="1"/>
  <c r="H186" i="77" a="1"/>
  <c r="H186" i="77" s="1"/>
  <c r="I187" i="77"/>
  <c r="A187" i="77"/>
  <c r="B187" i="77" s="1"/>
  <c r="J187" i="77" a="1"/>
  <c r="J187" i="77" l="1"/>
  <c r="H187" i="77" a="1"/>
  <c r="H187" i="77" s="1"/>
  <c r="G187" i="77" a="1"/>
  <c r="G187" i="77" s="1"/>
  <c r="F187" i="77" a="1"/>
  <c r="F187" i="77" s="1"/>
  <c r="E187" i="77" a="1"/>
  <c r="E187" i="77" s="1"/>
  <c r="D187" i="77" a="1"/>
  <c r="D187" i="77" s="1"/>
  <c r="C187" i="77" a="1"/>
  <c r="C187" i="77" s="1"/>
  <c r="I188" i="77"/>
  <c r="A188" i="77"/>
  <c r="B188" i="77" s="1"/>
  <c r="J188" i="77" a="1"/>
  <c r="J188" i="77" l="1"/>
  <c r="D188" i="77" a="1"/>
  <c r="D188" i="77" s="1"/>
  <c r="C188" i="77" a="1"/>
  <c r="C188" i="77" s="1"/>
  <c r="H188" i="77" a="1"/>
  <c r="H188" i="77" s="1"/>
  <c r="G188" i="77" a="1"/>
  <c r="G188" i="77" s="1"/>
  <c r="F188" i="77" a="1"/>
  <c r="F188" i="77" s="1"/>
  <c r="E188" i="77" a="1"/>
  <c r="E188" i="77" s="1"/>
  <c r="A189" i="77"/>
  <c r="B189" i="77" s="1"/>
  <c r="I189" i="77"/>
  <c r="J189" i="77" a="1"/>
  <c r="J189" i="77" l="1"/>
  <c r="F189" i="77" a="1"/>
  <c r="F189" i="77" s="1"/>
  <c r="E189" i="77" a="1"/>
  <c r="E189" i="77" s="1"/>
  <c r="D189" i="77" a="1"/>
  <c r="D189" i="77" s="1"/>
  <c r="C189" i="77" a="1"/>
  <c r="C189" i="77" s="1"/>
  <c r="H189" i="77" a="1"/>
  <c r="H189" i="77" s="1"/>
  <c r="G189" i="77" a="1"/>
  <c r="G189" i="77" s="1"/>
  <c r="A190" i="77"/>
  <c r="B190" i="77" s="1"/>
  <c r="I190" i="77"/>
  <c r="J190" i="77" a="1"/>
  <c r="J190" i="77" l="1"/>
  <c r="H190" i="77" a="1"/>
  <c r="H190" i="77" s="1"/>
  <c r="G190" i="77" a="1"/>
  <c r="G190" i="77" s="1"/>
  <c r="F190" i="77" a="1"/>
  <c r="F190" i="77" s="1"/>
  <c r="E190" i="77" a="1"/>
  <c r="E190" i="77" s="1"/>
  <c r="D190" i="77" a="1"/>
  <c r="D190" i="77" s="1"/>
  <c r="C190" i="77" a="1"/>
  <c r="C190" i="77" s="1"/>
  <c r="A191" i="77"/>
  <c r="B191" i="77" s="1"/>
  <c r="I191" i="77"/>
  <c r="J191" i="77" a="1"/>
  <c r="J191" i="77" l="1"/>
  <c r="C191" i="77" a="1"/>
  <c r="C191" i="77" s="1"/>
  <c r="H191" i="77" a="1"/>
  <c r="H191" i="77" s="1"/>
  <c r="G191" i="77" a="1"/>
  <c r="G191" i="77" s="1"/>
  <c r="F191" i="77" a="1"/>
  <c r="F191" i="77" s="1"/>
  <c r="E191" i="77" a="1"/>
  <c r="E191" i="77" s="1"/>
  <c r="D191" i="77" a="1"/>
  <c r="D191" i="77" s="1"/>
  <c r="A192" i="77"/>
  <c r="B192" i="77" s="1"/>
  <c r="I192" i="77"/>
  <c r="J192" i="77" a="1"/>
  <c r="J192" i="77" l="1"/>
  <c r="H192" i="77" a="1"/>
  <c r="H192" i="77" s="1"/>
  <c r="G192" i="77" a="1"/>
  <c r="G192" i="77" s="1"/>
  <c r="F192" i="77" a="1"/>
  <c r="F192" i="77" s="1"/>
  <c r="E192" i="77" a="1"/>
  <c r="E192" i="77" s="1"/>
  <c r="D192" i="77" a="1"/>
  <c r="D192" i="77" s="1"/>
  <c r="C192" i="77" a="1"/>
  <c r="C192" i="77" s="1"/>
  <c r="I193" i="77"/>
  <c r="A193" i="77"/>
  <c r="B193" i="77" s="1"/>
  <c r="J193" i="77" a="1"/>
  <c r="J193" i="77" l="1"/>
  <c r="H193" i="77" a="1"/>
  <c r="H193" i="77" s="1"/>
  <c r="G193" i="77" a="1"/>
  <c r="G193" i="77" s="1"/>
  <c r="F193" i="77" a="1"/>
  <c r="F193" i="77" s="1"/>
  <c r="E193" i="77" a="1"/>
  <c r="E193" i="77" s="1"/>
  <c r="D193" i="77" a="1"/>
  <c r="D193" i="77" s="1"/>
  <c r="C193" i="77" a="1"/>
  <c r="C193" i="77" s="1"/>
  <c r="I194" i="77"/>
  <c r="A194" i="77"/>
  <c r="B194" i="77" s="1"/>
  <c r="J194" i="77" a="1"/>
  <c r="J194" i="77" l="1"/>
  <c r="D194" i="77" a="1"/>
  <c r="D194" i="77" s="1"/>
  <c r="C194" i="77" a="1"/>
  <c r="C194" i="77" s="1"/>
  <c r="H194" i="77" a="1"/>
  <c r="H194" i="77" s="1"/>
  <c r="G194" i="77" a="1"/>
  <c r="G194" i="77" s="1"/>
  <c r="F194" i="77" a="1"/>
  <c r="F194" i="77" s="1"/>
  <c r="E194" i="77" a="1"/>
  <c r="E194" i="77" s="1"/>
  <c r="A195" i="77"/>
  <c r="B195" i="77" s="1"/>
  <c r="I195" i="77"/>
  <c r="J195" i="77" a="1"/>
  <c r="J195" i="77" l="1"/>
  <c r="F195" i="77" a="1"/>
  <c r="F195" i="77" s="1"/>
  <c r="E195" i="77" a="1"/>
  <c r="E195" i="77" s="1"/>
  <c r="D195" i="77" a="1"/>
  <c r="D195" i="77" s="1"/>
  <c r="C195" i="77" a="1"/>
  <c r="C195" i="77" s="1"/>
  <c r="H195" i="77" a="1"/>
  <c r="H195" i="77" s="1"/>
  <c r="G195" i="77" a="1"/>
  <c r="G195" i="77" s="1"/>
  <c r="A196" i="77"/>
  <c r="B196" i="77" s="1"/>
  <c r="I196" i="77"/>
  <c r="J196" i="77" a="1"/>
  <c r="J196" i="77" l="1"/>
  <c r="H196" i="77" a="1"/>
  <c r="H196" i="77" s="1"/>
  <c r="G196" i="77" a="1"/>
  <c r="G196" i="77" s="1"/>
  <c r="F196" i="77" a="1"/>
  <c r="F196" i="77" s="1"/>
  <c r="E196" i="77" a="1"/>
  <c r="E196" i="77" s="1"/>
  <c r="D196" i="77" a="1"/>
  <c r="D196" i="77" s="1"/>
  <c r="C196" i="77" a="1"/>
  <c r="C196" i="77" s="1"/>
  <c r="A197" i="77"/>
  <c r="B197" i="77" s="1"/>
  <c r="I197" i="77"/>
  <c r="J197" i="77" a="1"/>
  <c r="J197" i="77" l="1"/>
  <c r="D197" i="77" a="1"/>
  <c r="D197" i="77" s="1"/>
  <c r="C197" i="77" a="1"/>
  <c r="C197" i="77" s="1"/>
  <c r="H197" i="77" a="1"/>
  <c r="H197" i="77" s="1"/>
  <c r="G197" i="77" a="1"/>
  <c r="G197" i="77" s="1"/>
  <c r="F197" i="77" a="1"/>
  <c r="F197" i="77" s="1"/>
  <c r="E197" i="77" a="1"/>
  <c r="E197" i="77" s="1"/>
  <c r="A198" i="77"/>
  <c r="B198" i="77" s="1"/>
  <c r="I198" i="77"/>
  <c r="J198" i="77" a="1"/>
  <c r="J198" i="77" l="1"/>
  <c r="H198" i="77" a="1"/>
  <c r="H198" i="77" s="1"/>
  <c r="G198" i="77" a="1"/>
  <c r="G198" i="77" s="1"/>
  <c r="F198" i="77" a="1"/>
  <c r="F198" i="77" s="1"/>
  <c r="E198" i="77" a="1"/>
  <c r="E198" i="77" s="1"/>
  <c r="D198" i="77" a="1"/>
  <c r="D198" i="77" s="1"/>
  <c r="C198" i="77" a="1"/>
  <c r="C198" i="77" s="1"/>
  <c r="I199" i="77"/>
  <c r="A199" i="77"/>
  <c r="B199" i="77" s="1"/>
  <c r="J199" i="77" a="1"/>
  <c r="J199" i="77" l="1"/>
  <c r="H199" i="77" a="1"/>
  <c r="H199" i="77" s="1"/>
  <c r="G199" i="77" a="1"/>
  <c r="G199" i="77" s="1"/>
  <c r="F199" i="77" a="1"/>
  <c r="F199" i="77" s="1"/>
  <c r="E199" i="77" a="1"/>
  <c r="E199" i="77" s="1"/>
  <c r="D199" i="77" a="1"/>
  <c r="D199" i="77" s="1"/>
  <c r="C199" i="77" a="1"/>
  <c r="C199" i="77" s="1"/>
  <c r="I200" i="77"/>
  <c r="A200" i="77"/>
  <c r="B200" i="77" s="1"/>
  <c r="J200" i="77" a="1"/>
  <c r="J200" i="77" l="1"/>
  <c r="D200" i="77" a="1"/>
  <c r="D200" i="77" s="1"/>
  <c r="C200" i="77" a="1"/>
  <c r="C200" i="77" s="1"/>
  <c r="H200" i="77" a="1"/>
  <c r="H200" i="77" s="1"/>
  <c r="G200" i="77" a="1"/>
  <c r="G200" i="77" s="1"/>
  <c r="F200" i="77" a="1"/>
  <c r="F200" i="77" s="1"/>
  <c r="E200" i="77" a="1"/>
  <c r="E200" i="77" s="1"/>
  <c r="A201" i="77"/>
  <c r="B201" i="77" s="1"/>
  <c r="I201" i="77"/>
  <c r="J201" i="77" a="1"/>
  <c r="J201" i="77" l="1"/>
  <c r="G201" i="77" a="1"/>
  <c r="G201" i="77" s="1"/>
  <c r="F201" i="77" a="1"/>
  <c r="F201" i="77" s="1"/>
  <c r="E201" i="77" a="1"/>
  <c r="E201" i="77" s="1"/>
  <c r="D201" i="77" a="1"/>
  <c r="D201" i="77" s="1"/>
  <c r="C201" i="77" a="1"/>
  <c r="C201" i="77" s="1"/>
  <c r="H201" i="77" a="1"/>
  <c r="H201" i="77" s="1"/>
  <c r="A202" i="77"/>
  <c r="B202" i="77" s="1"/>
  <c r="I202" i="77"/>
  <c r="J202" i="77" a="1"/>
  <c r="J202" i="77" l="1"/>
  <c r="H202" i="77" a="1"/>
  <c r="H202" i="77" s="1"/>
  <c r="G202" i="77" a="1"/>
  <c r="G202" i="77" s="1"/>
  <c r="F202" i="77" a="1"/>
  <c r="F202" i="77" s="1"/>
  <c r="E202" i="77" a="1"/>
  <c r="E202" i="77" s="1"/>
  <c r="D202" i="77" a="1"/>
  <c r="D202" i="77" s="1"/>
  <c r="C202" i="77" a="1"/>
  <c r="C202" i="77" s="1"/>
  <c r="A203" i="77"/>
  <c r="B203" i="77" s="1"/>
  <c r="I203" i="77"/>
  <c r="J203" i="77" a="1"/>
  <c r="J203" i="77" l="1"/>
  <c r="E203" i="77" a="1"/>
  <c r="E203" i="77" s="1"/>
  <c r="D203" i="77" a="1"/>
  <c r="D203" i="77" s="1"/>
  <c r="C203" i="77" a="1"/>
  <c r="C203" i="77" s="1"/>
  <c r="H203" i="77" a="1"/>
  <c r="H203" i="77" s="1"/>
  <c r="G203" i="77" a="1"/>
  <c r="G203" i="77" s="1"/>
  <c r="F203" i="77" a="1"/>
  <c r="F203" i="77" s="1"/>
  <c r="A204" i="77"/>
  <c r="B204" i="77" s="1"/>
  <c r="I204" i="77"/>
  <c r="J204" i="77" a="1"/>
  <c r="J204" i="77" l="1"/>
  <c r="H204" i="77" a="1"/>
  <c r="H204" i="77" s="1"/>
  <c r="G204" i="77" a="1"/>
  <c r="G204" i="77" s="1"/>
  <c r="F204" i="77" a="1"/>
  <c r="F204" i="77" s="1"/>
  <c r="E204" i="77" a="1"/>
  <c r="E204" i="77" s="1"/>
  <c r="D204" i="77" a="1"/>
  <c r="D204" i="77" s="1"/>
  <c r="C204" i="77" a="1"/>
  <c r="C204" i="77" s="1"/>
  <c r="I205" i="77"/>
  <c r="A205" i="77"/>
  <c r="B205" i="77" s="1"/>
  <c r="J205" i="77" a="1"/>
  <c r="J205" i="77" l="1"/>
  <c r="H205" i="77" a="1"/>
  <c r="H205" i="77" s="1"/>
  <c r="G205" i="77" a="1"/>
  <c r="G205" i="77" s="1"/>
  <c r="F205" i="77" a="1"/>
  <c r="F205" i="77" s="1"/>
  <c r="E205" i="77" a="1"/>
  <c r="E205" i="77" s="1"/>
  <c r="D205" i="77" a="1"/>
  <c r="D205" i="77" s="1"/>
  <c r="C205" i="77" a="1"/>
  <c r="C205" i="77" s="1"/>
  <c r="I206" i="77"/>
  <c r="A206" i="77"/>
  <c r="B206" i="77" s="1"/>
  <c r="J206" i="77" a="1"/>
  <c r="J206" i="77" l="1"/>
  <c r="D206" i="77" a="1"/>
  <c r="D206" i="77" s="1"/>
  <c r="C206" i="77" a="1"/>
  <c r="C206" i="77" s="1"/>
  <c r="H206" i="77" a="1"/>
  <c r="H206" i="77" s="1"/>
  <c r="G206" i="77" a="1"/>
  <c r="G206" i="77" s="1"/>
  <c r="F206" i="77" a="1"/>
  <c r="F206" i="77" s="1"/>
  <c r="E206" i="77" a="1"/>
  <c r="E206" i="77" s="1"/>
  <c r="A207" i="77"/>
  <c r="B207" i="77" s="1"/>
  <c r="I207" i="77"/>
  <c r="J207" i="77" a="1"/>
  <c r="J207" i="77" l="1"/>
  <c r="H207" i="77" a="1"/>
  <c r="H207" i="77" s="1"/>
  <c r="G207" i="77" a="1"/>
  <c r="G207" i="77" s="1"/>
  <c r="F207" i="77" a="1"/>
  <c r="F207" i="77" s="1"/>
  <c r="E207" i="77" a="1"/>
  <c r="E207" i="77" s="1"/>
  <c r="D207" i="77" a="1"/>
  <c r="D207" i="77" s="1"/>
  <c r="C207" i="77" a="1"/>
  <c r="C207" i="77" s="1"/>
  <c r="A208" i="77"/>
  <c r="B208" i="77" s="1"/>
  <c r="I208" i="77"/>
  <c r="J208" i="77" a="1"/>
  <c r="J208" i="77" l="1"/>
  <c r="H208" i="77" a="1"/>
  <c r="H208" i="77" s="1"/>
  <c r="G208" i="77" a="1"/>
  <c r="G208" i="77" s="1"/>
  <c r="F208" i="77" a="1"/>
  <c r="F208" i="77" s="1"/>
  <c r="E208" i="77" a="1"/>
  <c r="E208" i="77" s="1"/>
  <c r="D208" i="77" a="1"/>
  <c r="D208" i="77" s="1"/>
  <c r="C208" i="77" a="1"/>
  <c r="C208" i="77" s="1"/>
  <c r="A209" i="77"/>
  <c r="B209" i="77" s="1"/>
  <c r="I209" i="77"/>
  <c r="J209" i="77" a="1"/>
  <c r="J209" i="77" l="1"/>
  <c r="D209" i="77" a="1"/>
  <c r="D209" i="77" s="1"/>
  <c r="C209" i="77" a="1"/>
  <c r="C209" i="77" s="1"/>
  <c r="H209" i="77" a="1"/>
  <c r="H209" i="77" s="1"/>
  <c r="G209" i="77" a="1"/>
  <c r="G209" i="77" s="1"/>
  <c r="F209" i="77" a="1"/>
  <c r="F209" i="77" s="1"/>
  <c r="E209" i="77" a="1"/>
  <c r="E209" i="77" s="1"/>
  <c r="A210" i="77"/>
  <c r="B210" i="77" s="1"/>
  <c r="I210" i="77"/>
  <c r="J210" i="77" a="1"/>
  <c r="J210" i="77" l="1"/>
  <c r="H210" i="77" a="1"/>
  <c r="H210" i="77" s="1"/>
  <c r="G210" i="77" a="1"/>
  <c r="G210" i="77" s="1"/>
  <c r="F210" i="77" a="1"/>
  <c r="F210" i="77" s="1"/>
  <c r="E210" i="77" a="1"/>
  <c r="E210" i="77" s="1"/>
  <c r="D210" i="77" a="1"/>
  <c r="D210" i="77" s="1"/>
  <c r="C210" i="77" a="1"/>
  <c r="C210" i="77" s="1"/>
  <c r="I211" i="77"/>
  <c r="A211" i="77"/>
  <c r="B211" i="77" s="1"/>
  <c r="J211" i="77" a="1"/>
  <c r="J211" i="77" l="1"/>
  <c r="H211" i="77" a="1"/>
  <c r="H211" i="77" s="1"/>
  <c r="G211" i="77" a="1"/>
  <c r="G211" i="77" s="1"/>
  <c r="F211" i="77" a="1"/>
  <c r="F211" i="77" s="1"/>
  <c r="E211" i="77" a="1"/>
  <c r="E211" i="77" s="1"/>
  <c r="D211" i="77" a="1"/>
  <c r="D211" i="77" s="1"/>
  <c r="C211" i="77" a="1"/>
  <c r="C211" i="77" s="1"/>
  <c r="I212" i="77"/>
  <c r="A212" i="77"/>
  <c r="B212" i="77" s="1"/>
  <c r="J212" i="77" a="1"/>
  <c r="J212" i="77" l="1"/>
  <c r="F212" i="77" a="1"/>
  <c r="F212" i="77" s="1"/>
  <c r="E212" i="77" a="1"/>
  <c r="E212" i="77" s="1"/>
  <c r="D212" i="77" a="1"/>
  <c r="D212" i="77" s="1"/>
  <c r="C212" i="77" a="1"/>
  <c r="C212" i="77" s="1"/>
  <c r="H212" i="77" a="1"/>
  <c r="H212" i="77" s="1"/>
  <c r="G212" i="77" a="1"/>
  <c r="G212" i="77" s="1"/>
  <c r="A213" i="77"/>
  <c r="B213" i="77" s="1"/>
  <c r="I213" i="77"/>
  <c r="J213" i="77" a="1"/>
  <c r="J213" i="77" l="1"/>
  <c r="H213" i="77" a="1"/>
  <c r="H213" i="77" s="1"/>
  <c r="G213" i="77" a="1"/>
  <c r="G213" i="77" s="1"/>
  <c r="F213" i="77" a="1"/>
  <c r="F213" i="77" s="1"/>
  <c r="E213" i="77" a="1"/>
  <c r="E213" i="77" s="1"/>
  <c r="D213" i="77" a="1"/>
  <c r="D213" i="77" s="1"/>
  <c r="C213" i="77" a="1"/>
  <c r="C213" i="77" s="1"/>
  <c r="A214" i="77"/>
  <c r="B214" i="77" s="1"/>
  <c r="I214" i="77"/>
  <c r="J214" i="77" a="1"/>
  <c r="J214" i="77" l="1"/>
  <c r="C214" i="77" a="1"/>
  <c r="C214" i="77" s="1"/>
  <c r="H214" i="77" a="1"/>
  <c r="H214" i="77" s="1"/>
  <c r="G214" i="77" a="1"/>
  <c r="G214" i="77" s="1"/>
  <c r="F214" i="77" a="1"/>
  <c r="F214" i="77" s="1"/>
  <c r="E214" i="77" a="1"/>
  <c r="E214" i="77" s="1"/>
  <c r="D214" i="77" a="1"/>
  <c r="D214" i="77" s="1"/>
  <c r="A215" i="77"/>
  <c r="B215" i="77" s="1"/>
  <c r="I215" i="77"/>
  <c r="J215" i="77" a="1"/>
  <c r="J215" i="77" l="1"/>
  <c r="D215" i="77" a="1"/>
  <c r="D215" i="77" s="1"/>
  <c r="C215" i="77" a="1"/>
  <c r="C215" i="77" s="1"/>
  <c r="H215" i="77" a="1"/>
  <c r="H215" i="77" s="1"/>
  <c r="G215" i="77" a="1"/>
  <c r="G215" i="77" s="1"/>
  <c r="F215" i="77" a="1"/>
  <c r="F215" i="77" s="1"/>
  <c r="E215" i="77" a="1"/>
  <c r="E215" i="77" s="1"/>
  <c r="A216" i="77"/>
  <c r="B216" i="77" s="1"/>
  <c r="I216" i="77"/>
  <c r="J216" i="77" a="1"/>
  <c r="J216" i="77" l="1"/>
  <c r="H216" i="77" a="1"/>
  <c r="H216" i="77" s="1"/>
  <c r="G216" i="77" a="1"/>
  <c r="G216" i="77" s="1"/>
  <c r="F216" i="77" a="1"/>
  <c r="F216" i="77" s="1"/>
  <c r="E216" i="77" a="1"/>
  <c r="E216" i="77" s="1"/>
  <c r="D216" i="77" a="1"/>
  <c r="D216" i="77" s="1"/>
  <c r="C216" i="77" a="1"/>
  <c r="C216" i="77" s="1"/>
  <c r="I217" i="77"/>
  <c r="A217" i="77"/>
  <c r="B217" i="77" s="1"/>
  <c r="J217" i="77" a="1"/>
  <c r="J217" i="77" l="1"/>
  <c r="H217" i="77" a="1"/>
  <c r="H217" i="77" s="1"/>
  <c r="G217" i="77" a="1"/>
  <c r="G217" i="77" s="1"/>
  <c r="F217" i="77" a="1"/>
  <c r="F217" i="77" s="1"/>
  <c r="E217" i="77" a="1"/>
  <c r="E217" i="77" s="1"/>
  <c r="D217" i="77" a="1"/>
  <c r="D217" i="77" s="1"/>
  <c r="C217" i="77" a="1"/>
  <c r="C217" i="77" s="1"/>
  <c r="I218" i="77"/>
  <c r="A218" i="77"/>
  <c r="B218" i="77" s="1"/>
  <c r="J218" i="77" a="1"/>
  <c r="J218" i="77" l="1"/>
  <c r="C218" i="77" a="1"/>
  <c r="C218" i="77" s="1"/>
  <c r="H218" i="77" a="1"/>
  <c r="H218" i="77" s="1"/>
  <c r="G218" i="77" a="1"/>
  <c r="G218" i="77" s="1"/>
  <c r="F218" i="77" a="1"/>
  <c r="F218" i="77" s="1"/>
  <c r="E218" i="77" a="1"/>
  <c r="E218" i="77" s="1"/>
  <c r="D218" i="77" a="1"/>
  <c r="D218" i="77" s="1"/>
  <c r="A219" i="77"/>
  <c r="B219" i="77" s="1"/>
  <c r="I219" i="77"/>
  <c r="J219" i="77" a="1"/>
  <c r="J219" i="77" l="1"/>
  <c r="F219" i="77" a="1"/>
  <c r="F219" i="77" s="1"/>
  <c r="E219" i="77" a="1"/>
  <c r="E219" i="77" s="1"/>
  <c r="D219" i="77" a="1"/>
  <c r="D219" i="77" s="1"/>
  <c r="C219" i="77" a="1"/>
  <c r="C219" i="77" s="1"/>
  <c r="H219" i="77" a="1"/>
  <c r="H219" i="77" s="1"/>
  <c r="G219" i="77" a="1"/>
  <c r="G219" i="77" s="1"/>
  <c r="A220" i="77"/>
  <c r="B220" i="77" s="1"/>
  <c r="I220" i="77"/>
  <c r="J220" i="77" a="1"/>
  <c r="J220" i="77" l="1"/>
  <c r="H220" i="77" a="1"/>
  <c r="H220" i="77" s="1"/>
  <c r="G220" i="77" a="1"/>
  <c r="G220" i="77" s="1"/>
  <c r="F220" i="77" a="1"/>
  <c r="F220" i="77" s="1"/>
  <c r="E220" i="77" a="1"/>
  <c r="E220" i="77" s="1"/>
  <c r="D220" i="77" a="1"/>
  <c r="D220" i="77" s="1"/>
  <c r="C220" i="77" a="1"/>
  <c r="C220" i="77" s="1"/>
  <c r="A221" i="77"/>
  <c r="B221" i="77" s="1"/>
  <c r="I221" i="77"/>
  <c r="J221" i="77" a="1"/>
  <c r="J221" i="77" l="1"/>
  <c r="C221" i="77" a="1"/>
  <c r="C221" i="77" s="1"/>
  <c r="H221" i="77" a="1"/>
  <c r="H221" i="77" s="1"/>
  <c r="G221" i="77" a="1"/>
  <c r="G221" i="77" s="1"/>
  <c r="F221" i="77" a="1"/>
  <c r="F221" i="77" s="1"/>
  <c r="E221" i="77" a="1"/>
  <c r="E221" i="77" s="1"/>
  <c r="D221" i="77" a="1"/>
  <c r="D221" i="77" s="1"/>
  <c r="A222" i="77"/>
  <c r="B222" i="77" s="1"/>
  <c r="I222" i="77"/>
  <c r="J222" i="77" a="1"/>
  <c r="J222" i="77" l="1"/>
  <c r="E222" i="77" a="1"/>
  <c r="E222" i="77" s="1"/>
  <c r="D222" i="77" a="1"/>
  <c r="D222" i="77" s="1"/>
  <c r="C222" i="77" a="1"/>
  <c r="C222" i="77" s="1"/>
  <c r="H222" i="77" a="1"/>
  <c r="H222" i="77" s="1"/>
  <c r="G222" i="77" a="1"/>
  <c r="G222" i="77" s="1"/>
  <c r="F222" i="77" a="1"/>
  <c r="F222" i="77" s="1"/>
  <c r="I223" i="77"/>
  <c r="A223" i="77"/>
  <c r="B223" i="77" s="1"/>
  <c r="J223" i="77" a="1"/>
  <c r="J223" i="77" l="1"/>
  <c r="H223" i="77" a="1"/>
  <c r="H223" i="77" s="1"/>
  <c r="G223" i="77" a="1"/>
  <c r="G223" i="77" s="1"/>
  <c r="F223" i="77" a="1"/>
  <c r="F223" i="77" s="1"/>
  <c r="E223" i="77" a="1"/>
  <c r="E223" i="77" s="1"/>
  <c r="D223" i="77" a="1"/>
  <c r="D223" i="77" s="1"/>
  <c r="C223" i="77" a="1"/>
  <c r="C223" i="77" s="1"/>
  <c r="I224" i="77"/>
  <c r="A224" i="77"/>
  <c r="B224" i="77" s="1"/>
  <c r="J224" i="77" a="1"/>
  <c r="J224" i="77" l="1"/>
  <c r="C224" i="77" a="1"/>
  <c r="C224" i="77" s="1"/>
  <c r="H224" i="77" a="1"/>
  <c r="H224" i="77" s="1"/>
  <c r="G224" i="77" a="1"/>
  <c r="G224" i="77" s="1"/>
  <c r="F224" i="77" a="1"/>
  <c r="F224" i="77" s="1"/>
  <c r="E224" i="77" a="1"/>
  <c r="E224" i="77" s="1"/>
  <c r="D224" i="77" a="1"/>
  <c r="D224" i="77" s="1"/>
  <c r="A225" i="77"/>
  <c r="B225" i="77" s="1"/>
  <c r="I225" i="77"/>
  <c r="J225" i="77" a="1"/>
  <c r="J225" i="77" l="1"/>
  <c r="E225" i="77" a="1"/>
  <c r="E225" i="77" s="1"/>
  <c r="D225" i="77" a="1"/>
  <c r="D225" i="77" s="1"/>
  <c r="C225" i="77" a="1"/>
  <c r="C225" i="77" s="1"/>
  <c r="H225" i="77" a="1"/>
  <c r="H225" i="77" s="1"/>
  <c r="G225" i="77" a="1"/>
  <c r="G225" i="77" s="1"/>
  <c r="F225" i="77" a="1"/>
  <c r="F225" i="77" s="1"/>
  <c r="A226" i="77"/>
  <c r="B226" i="77" s="1"/>
  <c r="I226" i="77"/>
  <c r="J226" i="77" a="1"/>
  <c r="J226" i="77" l="1"/>
  <c r="G226" i="77" a="1"/>
  <c r="G226" i="77" s="1"/>
  <c r="F226" i="77" a="1"/>
  <c r="F226" i="77" s="1"/>
  <c r="E226" i="77" a="1"/>
  <c r="E226" i="77" s="1"/>
  <c r="D226" i="77" a="1"/>
  <c r="D226" i="77" s="1"/>
  <c r="C226" i="77" a="1"/>
  <c r="C226" i="77" s="1"/>
  <c r="H226" i="77" a="1"/>
  <c r="H226" i="77" s="1"/>
  <c r="A227" i="77"/>
  <c r="B227" i="77" s="1"/>
  <c r="I227" i="77"/>
  <c r="J227" i="77" a="1"/>
  <c r="J227" i="77" l="1"/>
  <c r="H227" i="77" a="1"/>
  <c r="H227" i="77" s="1"/>
  <c r="G227" i="77" a="1"/>
  <c r="G227" i="77" s="1"/>
  <c r="F227" i="77" a="1"/>
  <c r="F227" i="77" s="1"/>
  <c r="E227" i="77" a="1"/>
  <c r="E227" i="77" s="1"/>
  <c r="D227" i="77" a="1"/>
  <c r="D227" i="77" s="1"/>
  <c r="C227" i="77" a="1"/>
  <c r="C227" i="77" s="1"/>
  <c r="A228" i="77"/>
  <c r="B228" i="77" s="1"/>
  <c r="I228" i="77"/>
  <c r="J228" i="77" a="1"/>
  <c r="J228" i="77" l="1"/>
  <c r="E228" i="77" a="1"/>
  <c r="E228" i="77" s="1"/>
  <c r="D228" i="77" a="1"/>
  <c r="D228" i="77" s="1"/>
  <c r="C228" i="77" a="1"/>
  <c r="C228" i="77" s="1"/>
  <c r="H228" i="77" a="1"/>
  <c r="H228" i="77" s="1"/>
  <c r="G228" i="77" a="1"/>
  <c r="G228" i="77" s="1"/>
  <c r="F228" i="77" a="1"/>
  <c r="F228" i="77" s="1"/>
  <c r="I229" i="77"/>
  <c r="A229" i="77"/>
  <c r="B229" i="77" s="1"/>
  <c r="J229" i="77" a="1"/>
  <c r="J229" i="77" l="1"/>
  <c r="H229" i="77" a="1"/>
  <c r="H229" i="77" s="1"/>
  <c r="G229" i="77" a="1"/>
  <c r="G229" i="77" s="1"/>
  <c r="F229" i="77" a="1"/>
  <c r="F229" i="77" s="1"/>
  <c r="E229" i="77" a="1"/>
  <c r="E229" i="77" s="1"/>
  <c r="D229" i="77" a="1"/>
  <c r="D229" i="77" s="1"/>
  <c r="C229" i="77" a="1"/>
  <c r="C229" i="77" s="1"/>
  <c r="I230" i="77"/>
  <c r="A230" i="77"/>
  <c r="B230" i="77" s="1"/>
  <c r="J230" i="77" a="1"/>
  <c r="J230" i="77" l="1"/>
  <c r="H230" i="77" a="1"/>
  <c r="H230" i="77" s="1"/>
  <c r="G230" i="77" a="1"/>
  <c r="G230" i="77" s="1"/>
  <c r="F230" i="77" a="1"/>
  <c r="F230" i="77" s="1"/>
  <c r="E230" i="77" a="1"/>
  <c r="E230" i="77" s="1"/>
  <c r="D230" i="77" a="1"/>
  <c r="D230" i="77" s="1"/>
  <c r="C230" i="77" a="1"/>
  <c r="C230" i="77" s="1"/>
  <c r="A231" i="77"/>
  <c r="B231" i="77" s="1"/>
  <c r="I231" i="77"/>
  <c r="J231" i="77" a="1"/>
  <c r="J231" i="77" l="1"/>
  <c r="D231" i="77" a="1"/>
  <c r="D231" i="77" s="1"/>
  <c r="C231" i="77" a="1"/>
  <c r="C231" i="77" s="1"/>
  <c r="H231" i="77" a="1"/>
  <c r="H231" i="77" s="1"/>
  <c r="G231" i="77" a="1"/>
  <c r="G231" i="77" s="1"/>
  <c r="F231" i="77" a="1"/>
  <c r="F231" i="77" s="1"/>
  <c r="E231" i="77" a="1"/>
  <c r="E231" i="77" s="1"/>
  <c r="A232" i="77"/>
  <c r="B232" i="77" s="1"/>
  <c r="I232" i="77"/>
  <c r="J232" i="77" a="1"/>
  <c r="J232" i="77" l="1"/>
  <c r="G232" i="77" a="1"/>
  <c r="G232" i="77" s="1"/>
  <c r="F232" i="77" a="1"/>
  <c r="F232" i="77" s="1"/>
  <c r="E232" i="77" a="1"/>
  <c r="E232" i="77" s="1"/>
  <c r="D232" i="77" a="1"/>
  <c r="D232" i="77" s="1"/>
  <c r="C232" i="77" a="1"/>
  <c r="C232" i="77" s="1"/>
  <c r="H232" i="77" a="1"/>
  <c r="H232" i="77" s="1"/>
  <c r="A233" i="77"/>
  <c r="B233" i="77" s="1"/>
  <c r="I233" i="77"/>
  <c r="J233" i="77" a="1"/>
  <c r="J233" i="77" l="1"/>
  <c r="H233" i="77" a="1"/>
  <c r="H233" i="77" s="1"/>
  <c r="G233" i="77" a="1"/>
  <c r="G233" i="77" s="1"/>
  <c r="F233" i="77" a="1"/>
  <c r="F233" i="77" s="1"/>
  <c r="E233" i="77" a="1"/>
  <c r="E233" i="77" s="1"/>
  <c r="D233" i="77" a="1"/>
  <c r="D233" i="77" s="1"/>
  <c r="C233" i="77" a="1"/>
  <c r="C233" i="77" s="1"/>
  <c r="A234" i="77"/>
  <c r="B234" i="77" s="1"/>
  <c r="I234" i="77"/>
  <c r="J234" i="77" a="1"/>
  <c r="J234" i="77" l="1"/>
  <c r="F234" i="77" a="1"/>
  <c r="F234" i="77" s="1"/>
  <c r="E234" i="77" a="1"/>
  <c r="E234" i="77" s="1"/>
  <c r="D234" i="77" a="1"/>
  <c r="D234" i="77" s="1"/>
  <c r="C234" i="77" a="1"/>
  <c r="C234" i="77" s="1"/>
  <c r="H234" i="77" a="1"/>
  <c r="H234" i="77" s="1"/>
  <c r="G234" i="77" a="1"/>
  <c r="G234" i="77" s="1"/>
  <c r="I235" i="77"/>
  <c r="A235" i="77"/>
  <c r="B235" i="77" s="1"/>
  <c r="J235" i="77" a="1"/>
  <c r="J235" i="77" l="1"/>
  <c r="H235" i="77" a="1"/>
  <c r="H235" i="77" s="1"/>
  <c r="G235" i="77" a="1"/>
  <c r="G235" i="77" s="1"/>
  <c r="F235" i="77" a="1"/>
  <c r="F235" i="77" s="1"/>
  <c r="E235" i="77" a="1"/>
  <c r="E235" i="77" s="1"/>
  <c r="D235" i="77" a="1"/>
  <c r="D235" i="77" s="1"/>
  <c r="C235" i="77" a="1"/>
  <c r="C235" i="77" s="1"/>
  <c r="I236" i="77"/>
  <c r="A236" i="77"/>
  <c r="B236" i="77" s="1"/>
  <c r="J236" i="77" a="1"/>
  <c r="J236" i="77" l="1"/>
  <c r="H236" i="77" a="1"/>
  <c r="H236" i="77" s="1"/>
  <c r="G236" i="77" a="1"/>
  <c r="G236" i="77" s="1"/>
  <c r="F236" i="77" a="1"/>
  <c r="F236" i="77" s="1"/>
  <c r="E236" i="77" a="1"/>
  <c r="E236" i="77" s="1"/>
  <c r="D236" i="77" a="1"/>
  <c r="D236" i="77" s="1"/>
  <c r="C236" i="77" a="1"/>
  <c r="C236" i="77" s="1"/>
  <c r="A237" i="77"/>
  <c r="B237" i="77" s="1"/>
  <c r="I237" i="77"/>
  <c r="J237" i="77" a="1"/>
  <c r="J237" i="77" l="1"/>
  <c r="F237" i="77" a="1"/>
  <c r="F237" i="77" s="1"/>
  <c r="E237" i="77" a="1"/>
  <c r="E237" i="77" s="1"/>
  <c r="D237" i="77" a="1"/>
  <c r="D237" i="77" s="1"/>
  <c r="C237" i="77" a="1"/>
  <c r="C237" i="77" s="1"/>
  <c r="H237" i="77" a="1"/>
  <c r="H237" i="77" s="1"/>
  <c r="G237" i="77" a="1"/>
  <c r="G237" i="77" s="1"/>
  <c r="A238" i="77"/>
  <c r="B238" i="77" s="1"/>
  <c r="I238" i="77"/>
  <c r="J238" i="77" a="1"/>
  <c r="J238" i="77" l="1"/>
  <c r="H238" i="77" a="1"/>
  <c r="H238" i="77" s="1"/>
  <c r="G238" i="77" a="1"/>
  <c r="G238" i="77" s="1"/>
  <c r="F238" i="77" a="1"/>
  <c r="F238" i="77" s="1"/>
  <c r="E238" i="77" a="1"/>
  <c r="E238" i="77" s="1"/>
  <c r="D238" i="77" a="1"/>
  <c r="D238" i="77" s="1"/>
  <c r="C238" i="77" a="1"/>
  <c r="C238" i="77" s="1"/>
  <c r="A239" i="77"/>
  <c r="B239" i="77" s="1"/>
  <c r="I239" i="77"/>
  <c r="J239" i="77" a="1"/>
  <c r="J239" i="77" l="1"/>
  <c r="D239" i="77" a="1"/>
  <c r="D239" i="77" s="1"/>
  <c r="C239" i="77" a="1"/>
  <c r="C239" i="77" s="1"/>
  <c r="H239" i="77" a="1"/>
  <c r="H239" i="77" s="1"/>
  <c r="G239" i="77" a="1"/>
  <c r="G239" i="77" s="1"/>
  <c r="F239" i="77" a="1"/>
  <c r="F239" i="77" s="1"/>
  <c r="E239" i="77" a="1"/>
  <c r="E239" i="77" s="1"/>
  <c r="A240" i="77"/>
  <c r="B240" i="77" s="1"/>
  <c r="I240" i="77"/>
  <c r="J240" i="77" a="1"/>
  <c r="J240" i="77" l="1"/>
  <c r="G240" i="77" a="1"/>
  <c r="G240" i="77" s="1"/>
  <c r="F240" i="77" a="1"/>
  <c r="F240" i="77" s="1"/>
  <c r="E240" i="77" a="1"/>
  <c r="E240" i="77" s="1"/>
  <c r="D240" i="77" a="1"/>
  <c r="D240" i="77" s="1"/>
  <c r="C240" i="77" a="1"/>
  <c r="C240" i="77" s="1"/>
  <c r="H240" i="77" a="1"/>
  <c r="H240" i="77" s="1"/>
  <c r="I241" i="77"/>
  <c r="A241" i="77"/>
  <c r="B241" i="77" s="1"/>
  <c r="J241" i="77" a="1"/>
  <c r="J241" i="77" l="1"/>
  <c r="H241" i="77" a="1"/>
  <c r="H241" i="77" s="1"/>
  <c r="G241" i="77" a="1"/>
  <c r="G241" i="77" s="1"/>
  <c r="F241" i="77" a="1"/>
  <c r="F241" i="77" s="1"/>
  <c r="E241" i="77" a="1"/>
  <c r="E241" i="77" s="1"/>
  <c r="D241" i="77" a="1"/>
  <c r="D241" i="77" s="1"/>
  <c r="C241" i="77" a="1"/>
  <c r="C241" i="77" s="1"/>
  <c r="I242" i="77"/>
  <c r="A242" i="77"/>
  <c r="B242" i="77" s="1"/>
  <c r="J242" i="77" a="1"/>
  <c r="J242" i="77" l="1"/>
  <c r="C242" i="77" a="1"/>
  <c r="C242" i="77" s="1"/>
  <c r="H242" i="77" a="1"/>
  <c r="H242" i="77" s="1"/>
  <c r="G242" i="77" a="1"/>
  <c r="G242" i="77" s="1"/>
  <c r="F242" i="77" a="1"/>
  <c r="F242" i="77" s="1"/>
  <c r="E242" i="77" a="1"/>
  <c r="E242" i="77" s="1"/>
  <c r="D242" i="77" a="1"/>
  <c r="D242" i="77" s="1"/>
  <c r="A243" i="77"/>
  <c r="B243" i="77" s="1"/>
  <c r="I243" i="77"/>
  <c r="J243" i="77" a="1"/>
  <c r="J243" i="77" l="1"/>
  <c r="G243" i="77" a="1"/>
  <c r="G243" i="77" s="1"/>
  <c r="F243" i="77" a="1"/>
  <c r="F243" i="77" s="1"/>
  <c r="E243" i="77" a="1"/>
  <c r="E243" i="77" s="1"/>
  <c r="D243" i="77" a="1"/>
  <c r="D243" i="77" s="1"/>
  <c r="C243" i="77" a="1"/>
  <c r="C243" i="77" s="1"/>
  <c r="H243" i="77" a="1"/>
  <c r="H243" i="77" s="1"/>
  <c r="A244" i="77"/>
  <c r="B244" i="77" s="1"/>
  <c r="I244" i="77"/>
  <c r="J244" i="77" a="1"/>
  <c r="J244" i="77" l="1"/>
  <c r="H244" i="77" a="1"/>
  <c r="H244" i="77" s="1"/>
  <c r="G244" i="77" a="1"/>
  <c r="G244" i="77" s="1"/>
  <c r="F244" i="77" a="1"/>
  <c r="F244" i="77" s="1"/>
  <c r="E244" i="77" a="1"/>
  <c r="E244" i="77" s="1"/>
  <c r="D244" i="77" a="1"/>
  <c r="D244" i="77" s="1"/>
  <c r="C244" i="77" a="1"/>
  <c r="C244" i="77" s="1"/>
  <c r="A245" i="77"/>
  <c r="B245" i="77" s="1"/>
  <c r="I245" i="77"/>
  <c r="J245" i="77" a="1"/>
  <c r="J245" i="77" l="1"/>
  <c r="D245" i="77" a="1"/>
  <c r="D245" i="77" s="1"/>
  <c r="C245" i="77" a="1"/>
  <c r="C245" i="77" s="1"/>
  <c r="H245" i="77" a="1"/>
  <c r="H245" i="77" s="1"/>
  <c r="G245" i="77" a="1"/>
  <c r="G245" i="77" s="1"/>
  <c r="F245" i="77" a="1"/>
  <c r="F245" i="77" s="1"/>
  <c r="E245" i="77" a="1"/>
  <c r="E245" i="77" s="1"/>
  <c r="A246" i="77"/>
  <c r="B246" i="77" s="1"/>
  <c r="I246" i="77"/>
  <c r="J246" i="77" a="1"/>
  <c r="J246" i="77" l="1"/>
  <c r="G246" i="77" a="1"/>
  <c r="G246" i="77" s="1"/>
  <c r="F246" i="77" a="1"/>
  <c r="F246" i="77" s="1"/>
  <c r="E246" i="77" a="1"/>
  <c r="E246" i="77" s="1"/>
  <c r="D246" i="77" a="1"/>
  <c r="D246" i="77" s="1"/>
  <c r="C246" i="77" a="1"/>
  <c r="C246" i="77" s="1"/>
  <c r="H246" i="77" a="1"/>
  <c r="H246" i="77" s="1"/>
  <c r="I247" i="77"/>
  <c r="A247" i="77"/>
  <c r="B247" i="77" s="1"/>
  <c r="J247" i="77" a="1"/>
  <c r="J247" i="77" l="1"/>
  <c r="H247" i="77" a="1"/>
  <c r="H247" i="77" s="1"/>
  <c r="G247" i="77" a="1"/>
  <c r="G247" i="77" s="1"/>
  <c r="F247" i="77" a="1"/>
  <c r="F247" i="77" s="1"/>
  <c r="E247" i="77" a="1"/>
  <c r="E247" i="77" s="1"/>
  <c r="D247" i="77" a="1"/>
  <c r="D247" i="77" s="1"/>
  <c r="C247" i="77" a="1"/>
  <c r="C247" i="77" s="1"/>
  <c r="I248" i="77"/>
  <c r="A248" i="77"/>
  <c r="B248" i="77" s="1"/>
  <c r="J248" i="77" a="1"/>
  <c r="J248" i="77" l="1"/>
  <c r="F248" i="77" a="1"/>
  <c r="F248" i="77" s="1"/>
  <c r="E248" i="77" a="1"/>
  <c r="E248" i="77" s="1"/>
  <c r="D248" i="77" a="1"/>
  <c r="D248" i="77" s="1"/>
  <c r="C248" i="77" a="1"/>
  <c r="C248" i="77" s="1"/>
  <c r="H248" i="77" a="1"/>
  <c r="H248" i="77" s="1"/>
  <c r="G248" i="77" a="1"/>
  <c r="G248" i="77" s="1"/>
  <c r="A249" i="77"/>
  <c r="B249" i="77" s="1"/>
  <c r="I249" i="77"/>
  <c r="J249" i="77" a="1"/>
  <c r="J249" i="77" l="1"/>
  <c r="H249" i="77" a="1"/>
  <c r="H249" i="77" s="1"/>
  <c r="G249" i="77" a="1"/>
  <c r="G249" i="77" s="1"/>
  <c r="F249" i="77" a="1"/>
  <c r="F249" i="77" s="1"/>
  <c r="E249" i="77" a="1"/>
  <c r="E249" i="77" s="1"/>
  <c r="D249" i="77" a="1"/>
  <c r="D249" i="77" s="1"/>
  <c r="C249" i="77" a="1"/>
  <c r="C249" i="77" s="1"/>
  <c r="A250" i="77"/>
  <c r="B250" i="77" s="1"/>
  <c r="I250" i="77"/>
  <c r="J250" i="77" a="1"/>
  <c r="J250" i="77" l="1"/>
  <c r="F250" i="77" a="1"/>
  <c r="F250" i="77" s="1"/>
  <c r="E250" i="77" a="1"/>
  <c r="E250" i="77" s="1"/>
  <c r="D250" i="77" a="1"/>
  <c r="D250" i="77" s="1"/>
  <c r="C250" i="77" a="1"/>
  <c r="C250" i="77" s="1"/>
  <c r="H250" i="77" a="1"/>
  <c r="H250" i="77" s="1"/>
  <c r="G250" i="77" a="1"/>
  <c r="G250" i="77" s="1"/>
  <c r="A251" i="77"/>
  <c r="B251" i="77" s="1"/>
  <c r="I251" i="77"/>
  <c r="J251" i="77" a="1"/>
  <c r="J251" i="77" l="1"/>
  <c r="H251" i="77" a="1"/>
  <c r="H251" i="77" s="1"/>
  <c r="G251" i="77" a="1"/>
  <c r="G251" i="77" s="1"/>
  <c r="F251" i="77" a="1"/>
  <c r="F251" i="77" s="1"/>
  <c r="E251" i="77" a="1"/>
  <c r="E251" i="77" s="1"/>
  <c r="D251" i="77" a="1"/>
  <c r="D251" i="77" s="1"/>
  <c r="C251" i="77" a="1"/>
  <c r="C251" i="77" s="1"/>
  <c r="A252" i="77"/>
  <c r="B252" i="77" s="1"/>
  <c r="I252" i="77"/>
  <c r="J252" i="77" a="1"/>
  <c r="J252" i="77" l="1"/>
  <c r="E252" i="77" a="1"/>
  <c r="E252" i="77" s="1"/>
  <c r="D252" i="77" a="1"/>
  <c r="D252" i="77" s="1"/>
  <c r="C252" i="77" a="1"/>
  <c r="C252" i="77" s="1"/>
  <c r="H252" i="77" a="1"/>
  <c r="H252" i="77" s="1"/>
  <c r="G252" i="77" a="1"/>
  <c r="G252" i="77" s="1"/>
  <c r="F252" i="77" a="1"/>
  <c r="F252" i="77" s="1"/>
  <c r="I253" i="77"/>
  <c r="A253" i="77"/>
  <c r="B253" i="77" s="1"/>
  <c r="J253" i="77" a="1"/>
  <c r="J253" i="77" l="1"/>
  <c r="H253" i="77" a="1"/>
  <c r="H253" i="77" s="1"/>
  <c r="G253" i="77" a="1"/>
  <c r="G253" i="77" s="1"/>
  <c r="F253" i="77" a="1"/>
  <c r="F253" i="77" s="1"/>
  <c r="E253" i="77" a="1"/>
  <c r="E253" i="77" s="1"/>
  <c r="D253" i="77" a="1"/>
  <c r="D253" i="77" s="1"/>
  <c r="C253" i="77" a="1"/>
  <c r="C253" i="77" s="1"/>
  <c r="I254" i="77"/>
  <c r="A254" i="77"/>
  <c r="B254" i="77" s="1"/>
  <c r="J254" i="77" a="1"/>
  <c r="J254" i="77" l="1"/>
  <c r="C254" i="77" a="1"/>
  <c r="C254" i="77" s="1"/>
  <c r="H254" i="77" a="1"/>
  <c r="H254" i="77" s="1"/>
  <c r="G254" i="77" a="1"/>
  <c r="G254" i="77" s="1"/>
  <c r="F254" i="77" a="1"/>
  <c r="F254" i="77" s="1"/>
  <c r="E254" i="77" a="1"/>
  <c r="E254" i="77" s="1"/>
  <c r="D254" i="77" a="1"/>
  <c r="D254" i="77" s="1"/>
  <c r="A255" i="77"/>
  <c r="B255" i="77" s="1"/>
  <c r="I255" i="77"/>
  <c r="J255" i="77" a="1"/>
  <c r="J255" i="77" l="1"/>
  <c r="H255" i="77" a="1"/>
  <c r="H255" i="77" s="1"/>
  <c r="G255" i="77" a="1"/>
  <c r="G255" i="77" s="1"/>
  <c r="F255" i="77" a="1"/>
  <c r="F255" i="77" s="1"/>
  <c r="E255" i="77" a="1"/>
  <c r="E255" i="77" s="1"/>
  <c r="D255" i="77" a="1"/>
  <c r="D255" i="77" s="1"/>
  <c r="C255" i="77" a="1"/>
  <c r="C255" i="77" s="1"/>
  <c r="A256" i="77"/>
  <c r="B256" i="77" s="1"/>
  <c r="I256" i="77"/>
  <c r="J256" i="77" a="1"/>
  <c r="J256" i="77" l="1"/>
  <c r="H256" i="77" a="1"/>
  <c r="H256" i="77" s="1"/>
  <c r="G256" i="77" a="1"/>
  <c r="G256" i="77" s="1"/>
  <c r="F256" i="77" a="1"/>
  <c r="F256" i="77" s="1"/>
  <c r="E256" i="77" a="1"/>
  <c r="E256" i="77" s="1"/>
  <c r="D256" i="77" a="1"/>
  <c r="D256" i="77" s="1"/>
  <c r="C256" i="77" a="1"/>
  <c r="C256" i="77" s="1"/>
  <c r="A257" i="77"/>
  <c r="B257" i="77" s="1"/>
  <c r="I257" i="77"/>
  <c r="J257" i="77" a="1"/>
  <c r="J257" i="77" l="1"/>
  <c r="G257" i="77" a="1"/>
  <c r="G257" i="77" s="1"/>
  <c r="F257" i="77" a="1"/>
  <c r="F257" i="77" s="1"/>
  <c r="E257" i="77" a="1"/>
  <c r="E257" i="77" s="1"/>
  <c r="D257" i="77" a="1"/>
  <c r="D257" i="77" s="1"/>
  <c r="C257" i="77" a="1"/>
  <c r="C257" i="77" s="1"/>
  <c r="H257" i="77" a="1"/>
  <c r="H257" i="77" s="1"/>
  <c r="A258" i="77"/>
  <c r="B258" i="77" s="1"/>
  <c r="I258" i="77"/>
  <c r="J258" i="77" a="1"/>
  <c r="J258" i="77" l="1"/>
  <c r="H258" i="77" a="1"/>
  <c r="H258" i="77" s="1"/>
  <c r="G258" i="77" a="1"/>
  <c r="G258" i="77" s="1"/>
  <c r="F258" i="77" a="1"/>
  <c r="F258" i="77" s="1"/>
  <c r="E258" i="77" a="1"/>
  <c r="E258" i="77" s="1"/>
  <c r="D258" i="77" a="1"/>
  <c r="D258" i="77" s="1"/>
  <c r="C258" i="77" a="1"/>
  <c r="C258" i="77" s="1"/>
  <c r="I259" i="77"/>
  <c r="A259" i="77"/>
  <c r="B259" i="77" s="1"/>
  <c r="J259" i="77" a="1"/>
  <c r="J259" i="77" l="1"/>
  <c r="E259" i="77" a="1"/>
  <c r="E259" i="77" s="1"/>
  <c r="D259" i="77" a="1"/>
  <c r="D259" i="77" s="1"/>
  <c r="C259" i="77" a="1"/>
  <c r="C259" i="77" s="1"/>
  <c r="H259" i="77" a="1"/>
  <c r="H259" i="77" s="1"/>
  <c r="G259" i="77" a="1"/>
  <c r="G259" i="77" s="1"/>
  <c r="F259" i="77" a="1"/>
  <c r="F259" i="77" s="1"/>
  <c r="I260" i="77"/>
  <c r="A260" i="77"/>
  <c r="B260" i="77" s="1"/>
  <c r="J260" i="77" a="1"/>
  <c r="J260" i="77" l="1"/>
  <c r="H260" i="77" a="1"/>
  <c r="H260" i="77" s="1"/>
  <c r="G260" i="77" a="1"/>
  <c r="G260" i="77" s="1"/>
  <c r="F260" i="77" a="1"/>
  <c r="F260" i="77" s="1"/>
  <c r="E260" i="77" a="1"/>
  <c r="E260" i="77" s="1"/>
  <c r="D260" i="77" a="1"/>
  <c r="D260" i="77" s="1"/>
  <c r="C260" i="77" a="1"/>
  <c r="C260" i="77" s="1"/>
  <c r="A261" i="77"/>
  <c r="B261" i="77" s="1"/>
  <c r="I261" i="77"/>
  <c r="J261" i="77" a="1"/>
  <c r="J261" i="77" l="1"/>
  <c r="E261" i="77" a="1"/>
  <c r="E261" i="77" s="1"/>
  <c r="D261" i="77" a="1"/>
  <c r="D261" i="77" s="1"/>
  <c r="C261" i="77" a="1"/>
  <c r="C261" i="77" s="1"/>
  <c r="H261" i="77" a="1"/>
  <c r="H261" i="77" s="1"/>
  <c r="G261" i="77" a="1"/>
  <c r="G261" i="77" s="1"/>
  <c r="F261" i="77" a="1"/>
  <c r="F261" i="77" s="1"/>
  <c r="A262" i="77"/>
  <c r="B262" i="77" s="1"/>
  <c r="I262" i="77"/>
  <c r="J262" i="77" a="1"/>
  <c r="J262" i="77" l="1"/>
  <c r="H262" i="77" a="1"/>
  <c r="H262" i="77" s="1"/>
  <c r="G262" i="77" a="1"/>
  <c r="G262" i="77" s="1"/>
  <c r="F262" i="77" a="1"/>
  <c r="F262" i="77" s="1"/>
  <c r="E262" i="77" a="1"/>
  <c r="E262" i="77" s="1"/>
  <c r="D262" i="77" a="1"/>
  <c r="D262" i="77" s="1"/>
  <c r="C262" i="77" a="1"/>
  <c r="C262" i="77" s="1"/>
  <c r="A263" i="77"/>
  <c r="B263" i="77" s="1"/>
  <c r="I263" i="77"/>
  <c r="J263" i="77" a="1"/>
  <c r="J263" i="77" l="1"/>
  <c r="E263" i="77" a="1"/>
  <c r="E263" i="77" s="1"/>
  <c r="D263" i="77" a="1"/>
  <c r="D263" i="77" s="1"/>
  <c r="C263" i="77" a="1"/>
  <c r="C263" i="77" s="1"/>
  <c r="H263" i="77" a="1"/>
  <c r="H263" i="77" s="1"/>
  <c r="G263" i="77" a="1"/>
  <c r="G263" i="77" s="1"/>
  <c r="F263" i="77" a="1"/>
  <c r="F263" i="77" s="1"/>
  <c r="A264" i="77"/>
  <c r="B264" i="77" s="1"/>
  <c r="I264" i="77"/>
  <c r="J264" i="77" a="1"/>
  <c r="J264" i="77" l="1"/>
  <c r="H264" i="77" a="1"/>
  <c r="H264" i="77" s="1"/>
  <c r="G264" i="77" a="1"/>
  <c r="G264" i="77" s="1"/>
  <c r="F264" i="77" a="1"/>
  <c r="F264" i="77" s="1"/>
  <c r="E264" i="77" a="1"/>
  <c r="E264" i="77" s="1"/>
  <c r="D264" i="77" a="1"/>
  <c r="D264" i="77" s="1"/>
  <c r="C264" i="77" a="1"/>
  <c r="C264" i="77" s="1"/>
  <c r="I265" i="77"/>
  <c r="A265" i="77"/>
  <c r="B265" i="77" s="1"/>
  <c r="J265" i="77" a="1"/>
  <c r="J265" i="77" l="1"/>
  <c r="C265" i="77" a="1"/>
  <c r="C265" i="77" s="1"/>
  <c r="H265" i="77" a="1"/>
  <c r="H265" i="77" s="1"/>
  <c r="G265" i="77" a="1"/>
  <c r="G265" i="77" s="1"/>
  <c r="F265" i="77" a="1"/>
  <c r="F265" i="77" s="1"/>
  <c r="E265" i="77" a="1"/>
  <c r="E265" i="77" s="1"/>
  <c r="D265" i="77" a="1"/>
  <c r="D265" i="77" s="1"/>
  <c r="I266" i="77"/>
  <c r="A266" i="77"/>
  <c r="B266" i="77" s="1"/>
  <c r="J266" i="77" a="1"/>
  <c r="J266" i="77" l="1"/>
  <c r="H266" i="77" a="1"/>
  <c r="H266" i="77" s="1"/>
  <c r="G266" i="77" a="1"/>
  <c r="G266" i="77" s="1"/>
  <c r="F266" i="77" a="1"/>
  <c r="F266" i="77" s="1"/>
  <c r="E266" i="77" a="1"/>
  <c r="E266" i="77" s="1"/>
  <c r="D266" i="77" a="1"/>
  <c r="D266" i="77" s="1"/>
  <c r="C266" i="77" a="1"/>
  <c r="C266" i="77" s="1"/>
  <c r="A267" i="77"/>
  <c r="B267" i="77" s="1"/>
  <c r="I267" i="77"/>
  <c r="J267" i="77" a="1"/>
  <c r="J267" i="77" l="1"/>
  <c r="H267" i="77" a="1"/>
  <c r="H267" i="77" s="1"/>
  <c r="G267" i="77" a="1"/>
  <c r="G267" i="77" s="1"/>
  <c r="F267" i="77" a="1"/>
  <c r="F267" i="77" s="1"/>
  <c r="E267" i="77" a="1"/>
  <c r="E267" i="77" s="1"/>
  <c r="D267" i="77" a="1"/>
  <c r="D267" i="77" s="1"/>
  <c r="C267" i="77" a="1"/>
  <c r="C267" i="77" s="1"/>
  <c r="A268" i="77"/>
  <c r="B268" i="77" s="1"/>
  <c r="I268" i="77"/>
  <c r="J268" i="77" a="1"/>
  <c r="J268" i="77" l="1"/>
  <c r="G268" i="77" a="1"/>
  <c r="G268" i="77" s="1"/>
  <c r="F268" i="77" a="1"/>
  <c r="F268" i="77" s="1"/>
  <c r="E268" i="77" a="1"/>
  <c r="E268" i="77" s="1"/>
  <c r="D268" i="77" a="1"/>
  <c r="D268" i="77" s="1"/>
  <c r="C268" i="77" a="1"/>
  <c r="C268" i="77" s="1"/>
  <c r="H268" i="77" a="1"/>
  <c r="H268" i="77" s="1"/>
  <c r="A269" i="77"/>
  <c r="B269" i="77" s="1"/>
  <c r="I269" i="77"/>
  <c r="J269" i="77" a="1"/>
  <c r="J269" i="77" l="1"/>
  <c r="H269" i="77" a="1"/>
  <c r="H269" i="77" s="1"/>
  <c r="G269" i="77" a="1"/>
  <c r="G269" i="77" s="1"/>
  <c r="F269" i="77" a="1"/>
  <c r="F269" i="77" s="1"/>
  <c r="E269" i="77" a="1"/>
  <c r="E269" i="77" s="1"/>
  <c r="D269" i="77" a="1"/>
  <c r="D269" i="77" s="1"/>
  <c r="C269" i="77" a="1"/>
  <c r="C269" i="77" s="1"/>
  <c r="A270" i="77"/>
  <c r="B270" i="77" s="1"/>
  <c r="I270" i="77"/>
  <c r="J270" i="77" a="1"/>
  <c r="J270" i="77" l="1"/>
  <c r="F270" i="77" a="1"/>
  <c r="F270" i="77" s="1"/>
  <c r="E270" i="77" a="1"/>
  <c r="E270" i="77" s="1"/>
  <c r="D270" i="77" a="1"/>
  <c r="D270" i="77" s="1"/>
  <c r="C270" i="77" a="1"/>
  <c r="C270" i="77" s="1"/>
  <c r="H270" i="77" a="1"/>
  <c r="H270" i="77" s="1"/>
  <c r="G270" i="77" a="1"/>
  <c r="G270" i="77" s="1"/>
  <c r="I271" i="77"/>
  <c r="A271" i="77"/>
  <c r="B271" i="77" s="1"/>
  <c r="J271" i="77" a="1"/>
  <c r="J271" i="77" l="1"/>
  <c r="H271" i="77" a="1"/>
  <c r="H271" i="77" s="1"/>
  <c r="G271" i="77" a="1"/>
  <c r="G271" i="77" s="1"/>
  <c r="F271" i="77" a="1"/>
  <c r="F271" i="77" s="1"/>
  <c r="E271" i="77" a="1"/>
  <c r="E271" i="77" s="1"/>
  <c r="D271" i="77" a="1"/>
  <c r="D271" i="77" s="1"/>
  <c r="C271" i="77" a="1"/>
  <c r="C271" i="77" s="1"/>
  <c r="I272" i="77"/>
  <c r="A272" i="77"/>
  <c r="B272" i="77" s="1"/>
  <c r="J272" i="77" a="1"/>
  <c r="J272" i="77" l="1"/>
  <c r="E272" i="77" a="1"/>
  <c r="E272" i="77" s="1"/>
  <c r="D272" i="77" a="1"/>
  <c r="D272" i="77" s="1"/>
  <c r="C272" i="77" a="1"/>
  <c r="C272" i="77" s="1"/>
  <c r="H272" i="77" a="1"/>
  <c r="H272" i="77" s="1"/>
  <c r="G272" i="77" a="1"/>
  <c r="G272" i="77" s="1"/>
  <c r="F272" i="77" a="1"/>
  <c r="F272" i="77" s="1"/>
  <c r="A273" i="77"/>
  <c r="B273" i="77" s="1"/>
  <c r="I273" i="77"/>
  <c r="J273" i="77" a="1"/>
  <c r="J273" i="77" l="1"/>
  <c r="H273" i="77" a="1"/>
  <c r="H273" i="77" s="1"/>
  <c r="G273" i="77" a="1"/>
  <c r="G273" i="77" s="1"/>
  <c r="F273" i="77" a="1"/>
  <c r="F273" i="77" s="1"/>
  <c r="E273" i="77" a="1"/>
  <c r="E273" i="77" s="1"/>
  <c r="D273" i="77" a="1"/>
  <c r="D273" i="77" s="1"/>
  <c r="C273" i="77" a="1"/>
  <c r="C273" i="77" s="1"/>
  <c r="A274" i="77"/>
  <c r="B274" i="77" s="1"/>
  <c r="I274" i="77"/>
  <c r="J274" i="77" a="1"/>
  <c r="J274" i="77" l="1"/>
  <c r="D274" i="77" a="1"/>
  <c r="D274" i="77" s="1"/>
  <c r="C274" i="77" a="1"/>
  <c r="C274" i="77" s="1"/>
  <c r="H274" i="77" a="1"/>
  <c r="H274" i="77" s="1"/>
  <c r="G274" i="77" a="1"/>
  <c r="G274" i="77" s="1"/>
  <c r="F274" i="77" a="1"/>
  <c r="F274" i="77" s="1"/>
  <c r="E274" i="77" a="1"/>
  <c r="E274" i="77" s="1"/>
  <c r="A275" i="77"/>
  <c r="B275" i="77" s="1"/>
  <c r="I275" i="77"/>
  <c r="J275" i="77" a="1"/>
  <c r="J275" i="77" l="1"/>
  <c r="H275" i="77" a="1"/>
  <c r="H275" i="77" s="1"/>
  <c r="G275" i="77" a="1"/>
  <c r="G275" i="77" s="1"/>
  <c r="F275" i="77" a="1"/>
  <c r="F275" i="77" s="1"/>
  <c r="E275" i="77" a="1"/>
  <c r="E275" i="77" s="1"/>
  <c r="D275" i="77" a="1"/>
  <c r="D275" i="77" s="1"/>
  <c r="C275" i="77" a="1"/>
  <c r="C275" i="77" s="1"/>
  <c r="A276" i="77"/>
  <c r="B276" i="77" s="1"/>
  <c r="I276" i="77"/>
  <c r="J276" i="77" a="1"/>
  <c r="J276" i="77" l="1"/>
  <c r="C276" i="77" a="1"/>
  <c r="C276" i="77" s="1"/>
  <c r="H276" i="77" a="1"/>
  <c r="H276" i="77" s="1"/>
  <c r="G276" i="77" a="1"/>
  <c r="G276" i="77" s="1"/>
  <c r="F276" i="77" a="1"/>
  <c r="F276" i="77" s="1"/>
  <c r="E276" i="77" a="1"/>
  <c r="E276" i="77" s="1"/>
  <c r="D276" i="77" a="1"/>
  <c r="D276" i="77" s="1"/>
  <c r="I277" i="77"/>
  <c r="A277" i="77"/>
  <c r="B277" i="77" s="1"/>
  <c r="J277" i="77" a="1"/>
  <c r="J277" i="77" l="1"/>
  <c r="G277" i="77" a="1"/>
  <c r="G277" i="77" s="1"/>
  <c r="F277" i="77" a="1"/>
  <c r="F277" i="77" s="1"/>
  <c r="E277" i="77" a="1"/>
  <c r="E277" i="77" s="1"/>
  <c r="D277" i="77" a="1"/>
  <c r="D277" i="77" s="1"/>
  <c r="C277" i="77" a="1"/>
  <c r="C277" i="77" s="1"/>
  <c r="H277" i="77" a="1"/>
  <c r="H277" i="77" s="1"/>
  <c r="I278" i="77"/>
  <c r="A278" i="77"/>
  <c r="B278" i="77" s="1"/>
  <c r="J278" i="77" a="1"/>
  <c r="J278" i="77" l="1"/>
  <c r="H278" i="77" a="1"/>
  <c r="H278" i="77" s="1"/>
  <c r="G278" i="77" a="1"/>
  <c r="G278" i="77" s="1"/>
  <c r="F278" i="77" a="1"/>
  <c r="F278" i="77" s="1"/>
  <c r="E278" i="77" a="1"/>
  <c r="E278" i="77" s="1"/>
  <c r="D278" i="77" a="1"/>
  <c r="D278" i="77" s="1"/>
  <c r="C278" i="77" a="1"/>
  <c r="C278" i="77" s="1"/>
  <c r="A279" i="77"/>
  <c r="B279" i="77" s="1"/>
  <c r="I279" i="77"/>
  <c r="J279" i="77" a="1"/>
  <c r="J279" i="77" l="1"/>
  <c r="G279" i="77" a="1"/>
  <c r="G279" i="77" s="1"/>
  <c r="F279" i="77" a="1"/>
  <c r="F279" i="77" s="1"/>
  <c r="E279" i="77" a="1"/>
  <c r="E279" i="77" s="1"/>
  <c r="D279" i="77" a="1"/>
  <c r="D279" i="77" s="1"/>
  <c r="C279" i="77" a="1"/>
  <c r="C279" i="77" s="1"/>
  <c r="H279" i="77" a="1"/>
  <c r="H279" i="77" s="1"/>
  <c r="A280" i="77"/>
  <c r="B280" i="77" s="1"/>
  <c r="I280" i="77"/>
  <c r="J280" i="77" a="1"/>
  <c r="J280" i="77" l="1"/>
  <c r="H280" i="77" a="1"/>
  <c r="H280" i="77" s="1"/>
  <c r="G280" i="77" a="1"/>
  <c r="G280" i="77" s="1"/>
  <c r="F280" i="77" a="1"/>
  <c r="F280" i="77" s="1"/>
  <c r="E280" i="77" a="1"/>
  <c r="E280" i="77" s="1"/>
  <c r="D280" i="77" a="1"/>
  <c r="D280" i="77" s="1"/>
  <c r="C280" i="77" a="1"/>
  <c r="C280" i="77" s="1"/>
  <c r="A281" i="77"/>
  <c r="B281" i="77" s="1"/>
  <c r="I281" i="77"/>
  <c r="J281" i="77" a="1"/>
  <c r="J281" i="77" l="1"/>
  <c r="F281" i="77" a="1"/>
  <c r="F281" i="77" s="1"/>
  <c r="E281" i="77" a="1"/>
  <c r="E281" i="77" s="1"/>
  <c r="D281" i="77" a="1"/>
  <c r="D281" i="77" s="1"/>
  <c r="C281" i="77" a="1"/>
  <c r="C281" i="77" s="1"/>
  <c r="H281" i="77" a="1"/>
  <c r="H281" i="77" s="1"/>
  <c r="G281" i="77" a="1"/>
  <c r="G281" i="77" s="1"/>
  <c r="A282" i="77"/>
  <c r="B282" i="77" s="1"/>
  <c r="I282" i="77"/>
  <c r="J282" i="77" a="1"/>
  <c r="J282" i="77" l="1"/>
  <c r="H282" i="77" a="1"/>
  <c r="H282" i="77" s="1"/>
  <c r="G282" i="77" a="1"/>
  <c r="G282" i="77" s="1"/>
  <c r="F282" i="77" a="1"/>
  <c r="F282" i="77" s="1"/>
  <c r="E282" i="77" a="1"/>
  <c r="E282" i="77" s="1"/>
  <c r="D282" i="77" a="1"/>
  <c r="D282" i="77" s="1"/>
  <c r="C282" i="77" a="1"/>
  <c r="C282" i="77" s="1"/>
  <c r="I283" i="77"/>
  <c r="A283" i="77"/>
  <c r="B283" i="77" s="1"/>
  <c r="J283" i="77" a="1"/>
  <c r="J283" i="77" l="1"/>
  <c r="D283" i="77" a="1"/>
  <c r="D283" i="77" s="1"/>
  <c r="C283" i="77" a="1"/>
  <c r="C283" i="77" s="1"/>
  <c r="H283" i="77" a="1"/>
  <c r="H283" i="77" s="1"/>
  <c r="G283" i="77" a="1"/>
  <c r="G283" i="77" s="1"/>
  <c r="F283" i="77" a="1"/>
  <c r="F283" i="77" s="1"/>
  <c r="E283" i="77" a="1"/>
  <c r="E283" i="77" s="1"/>
  <c r="I284" i="77"/>
  <c r="A284" i="77"/>
  <c r="B284" i="77" s="1"/>
  <c r="J284" i="77" a="1"/>
  <c r="J284" i="77" l="1"/>
  <c r="H284" i="77" a="1"/>
  <c r="H284" i="77" s="1"/>
  <c r="G284" i="77" a="1"/>
  <c r="G284" i="77" s="1"/>
  <c r="F284" i="77" a="1"/>
  <c r="F284" i="77" s="1"/>
  <c r="E284" i="77" a="1"/>
  <c r="E284" i="77" s="1"/>
  <c r="D284" i="77" a="1"/>
  <c r="D284" i="77" s="1"/>
  <c r="C284" i="77" a="1"/>
  <c r="C284" i="77" s="1"/>
  <c r="A285" i="77"/>
  <c r="B285" i="77" s="1"/>
  <c r="I285" i="77"/>
  <c r="J285" i="77" a="1"/>
  <c r="J285" i="77" l="1"/>
  <c r="C285" i="77" a="1"/>
  <c r="C285" i="77" s="1"/>
  <c r="H285" i="77" a="1"/>
  <c r="H285" i="77" s="1"/>
  <c r="G285" i="77" a="1"/>
  <c r="G285" i="77" s="1"/>
  <c r="F285" i="77" a="1"/>
  <c r="F285" i="77" s="1"/>
  <c r="E285" i="77" a="1"/>
  <c r="E285" i="77" s="1"/>
  <c r="D285" i="77" a="1"/>
  <c r="D285" i="77" s="1"/>
  <c r="A286" i="77"/>
  <c r="B286" i="77" s="1"/>
  <c r="I286" i="77"/>
  <c r="J286" i="77" a="1"/>
  <c r="J286" i="77" l="1"/>
  <c r="G286" i="77" a="1"/>
  <c r="G286" i="77" s="1"/>
  <c r="F286" i="77" a="1"/>
  <c r="F286" i="77" s="1"/>
  <c r="E286" i="77" a="1"/>
  <c r="E286" i="77" s="1"/>
  <c r="D286" i="77" a="1"/>
  <c r="D286" i="77" s="1"/>
  <c r="C286" i="77" a="1"/>
  <c r="C286" i="77" s="1"/>
  <c r="H286" i="77" a="1"/>
  <c r="H286" i="77" s="1"/>
  <c r="A287" i="77"/>
  <c r="B287" i="77" s="1"/>
  <c r="I287" i="77"/>
  <c r="J287" i="77" a="1"/>
  <c r="J287" i="77" l="1"/>
  <c r="H287" i="77" a="1"/>
  <c r="H287" i="77" s="1"/>
  <c r="G287" i="77" a="1"/>
  <c r="G287" i="77" s="1"/>
  <c r="F287" i="77" a="1"/>
  <c r="F287" i="77" s="1"/>
  <c r="E287" i="77" a="1"/>
  <c r="E287" i="77" s="1"/>
  <c r="D287" i="77" a="1"/>
  <c r="D287" i="77" s="1"/>
  <c r="C287" i="77" a="1"/>
  <c r="C287" i="77" s="1"/>
  <c r="A288" i="77"/>
  <c r="B288" i="77" s="1"/>
  <c r="I288" i="77"/>
  <c r="J288" i="77" a="1"/>
  <c r="J288" i="77" l="1"/>
  <c r="E288" i="77" a="1"/>
  <c r="E288" i="77" s="1"/>
  <c r="D288" i="77" a="1"/>
  <c r="D288" i="77" s="1"/>
  <c r="C288" i="77" a="1"/>
  <c r="C288" i="77" s="1"/>
  <c r="H288" i="77" a="1"/>
  <c r="H288" i="77" s="1"/>
  <c r="G288" i="77" a="1"/>
  <c r="G288" i="77" s="1"/>
  <c r="F288" i="77" a="1"/>
  <c r="F288" i="77" s="1"/>
  <c r="I289" i="77"/>
  <c r="A289" i="77"/>
  <c r="B289" i="77" s="1"/>
  <c r="J289" i="77" a="1"/>
  <c r="J289" i="77" l="1"/>
  <c r="H289" i="77" a="1"/>
  <c r="H289" i="77" s="1"/>
  <c r="G289" i="77" a="1"/>
  <c r="G289" i="77" s="1"/>
  <c r="F289" i="77" a="1"/>
  <c r="F289" i="77" s="1"/>
  <c r="E289" i="77" a="1"/>
  <c r="E289" i="77" s="1"/>
  <c r="D289" i="77" a="1"/>
  <c r="D289" i="77" s="1"/>
  <c r="C289" i="77" a="1"/>
  <c r="C289" i="77" s="1"/>
  <c r="I290" i="77"/>
  <c r="A290" i="77"/>
  <c r="B290" i="77" s="1"/>
  <c r="J290" i="77" a="1"/>
  <c r="J290" i="77" l="1"/>
  <c r="D290" i="77" a="1"/>
  <c r="D290" i="77" s="1"/>
  <c r="C290" i="77" a="1"/>
  <c r="C290" i="77" s="1"/>
  <c r="H290" i="77" a="1"/>
  <c r="H290" i="77" s="1"/>
  <c r="G290" i="77" a="1"/>
  <c r="G290" i="77" s="1"/>
  <c r="F290" i="77" a="1"/>
  <c r="F290" i="77" s="1"/>
  <c r="E290" i="77" a="1"/>
  <c r="E290" i="77" s="1"/>
  <c r="A291" i="77"/>
  <c r="B291" i="77" s="1"/>
  <c r="I291" i="77"/>
  <c r="J291" i="77" a="1"/>
  <c r="J291" i="77" l="1"/>
  <c r="H291" i="77" a="1"/>
  <c r="H291" i="77" s="1"/>
  <c r="G291" i="77" a="1"/>
  <c r="G291" i="77" s="1"/>
  <c r="F291" i="77" a="1"/>
  <c r="F291" i="77" s="1"/>
  <c r="E291" i="77" a="1"/>
  <c r="E291" i="77" s="1"/>
  <c r="D291" i="77" a="1"/>
  <c r="D291" i="77" s="1"/>
  <c r="C291" i="77" a="1"/>
  <c r="C291" i="77" s="1"/>
  <c r="A292" i="77"/>
  <c r="B292" i="77" s="1"/>
  <c r="I292" i="77"/>
  <c r="J292" i="77" a="1"/>
  <c r="J292" i="77" l="1"/>
  <c r="H292" i="77" a="1"/>
  <c r="H292" i="77" s="1"/>
  <c r="G292" i="77" a="1"/>
  <c r="G292" i="77" s="1"/>
  <c r="F292" i="77" a="1"/>
  <c r="F292" i="77" s="1"/>
  <c r="E292" i="77" a="1"/>
  <c r="E292" i="77" s="1"/>
  <c r="D292" i="77" a="1"/>
  <c r="D292" i="77" s="1"/>
  <c r="C292" i="77" a="1"/>
  <c r="C292" i="77" s="1"/>
  <c r="A293" i="77"/>
  <c r="B293" i="77" s="1"/>
  <c r="I293" i="77"/>
  <c r="J293" i="77" a="1"/>
  <c r="J293" i="77" l="1"/>
  <c r="F293" i="77" a="1"/>
  <c r="F293" i="77" s="1"/>
  <c r="E293" i="77" a="1"/>
  <c r="E293" i="77" s="1"/>
  <c r="D293" i="77" a="1"/>
  <c r="D293" i="77" s="1"/>
  <c r="C293" i="77" a="1"/>
  <c r="C293" i="77" s="1"/>
  <c r="H293" i="77" a="1"/>
  <c r="H293" i="77" s="1"/>
  <c r="G293" i="77" a="1"/>
  <c r="G293" i="77" s="1"/>
  <c r="A294" i="77"/>
  <c r="B294" i="77" s="1"/>
  <c r="I294" i="77"/>
  <c r="J294" i="77" a="1"/>
  <c r="J294" i="77" l="1"/>
  <c r="H294" i="77" a="1"/>
  <c r="H294" i="77" s="1"/>
  <c r="G294" i="77" a="1"/>
  <c r="G294" i="77" s="1"/>
  <c r="F294" i="77" a="1"/>
  <c r="F294" i="77" s="1"/>
  <c r="E294" i="77" a="1"/>
  <c r="E294" i="77" s="1"/>
  <c r="D294" i="77" a="1"/>
  <c r="D294" i="77" s="1"/>
  <c r="C294" i="77" a="1"/>
  <c r="C294" i="77" s="1"/>
  <c r="I295" i="77"/>
  <c r="A295" i="77"/>
  <c r="B295" i="77" s="1"/>
  <c r="J295" i="77" a="1"/>
  <c r="J295" i="77" l="1"/>
  <c r="D295" i="77" a="1"/>
  <c r="D295" i="77" s="1"/>
  <c r="C295" i="77" a="1"/>
  <c r="C295" i="77" s="1"/>
  <c r="H295" i="77" a="1"/>
  <c r="H295" i="77" s="1"/>
  <c r="G295" i="77" a="1"/>
  <c r="G295" i="77" s="1"/>
  <c r="F295" i="77" a="1"/>
  <c r="F295" i="77" s="1"/>
  <c r="E295" i="77" a="1"/>
  <c r="E295" i="77" s="1"/>
  <c r="I296" i="77"/>
  <c r="A296" i="77"/>
  <c r="B296" i="77" s="1"/>
  <c r="J296" i="77" a="1"/>
  <c r="J296" i="77" l="1"/>
  <c r="E296" i="77" a="1"/>
  <c r="E296" i="77" s="1"/>
  <c r="D296" i="77" a="1"/>
  <c r="D296" i="77" s="1"/>
  <c r="C296" i="77" a="1"/>
  <c r="C296" i="77" s="1"/>
  <c r="H296" i="77" a="1"/>
  <c r="H296" i="77" s="1"/>
  <c r="G296" i="77" a="1"/>
  <c r="G296" i="77" s="1"/>
  <c r="F296" i="77" a="1"/>
  <c r="F296" i="77" s="1"/>
  <c r="A297" i="77"/>
  <c r="B297" i="77" s="1"/>
  <c r="I297" i="77"/>
  <c r="J297" i="77" a="1"/>
  <c r="J297" i="77" l="1"/>
  <c r="H297" i="77" a="1"/>
  <c r="H297" i="77" s="1"/>
  <c r="G297" i="77" a="1"/>
  <c r="G297" i="77" s="1"/>
  <c r="F297" i="77" a="1"/>
  <c r="F297" i="77" s="1"/>
  <c r="E297" i="77" a="1"/>
  <c r="E297" i="77" s="1"/>
  <c r="D297" i="77" a="1"/>
  <c r="D297" i="77" s="1"/>
  <c r="C297" i="77" a="1"/>
  <c r="C297" i="77" s="1"/>
  <c r="A298" i="77"/>
  <c r="B298" i="77" s="1"/>
  <c r="I298" i="77"/>
  <c r="J298" i="77" a="1"/>
  <c r="J298" i="77" l="1"/>
  <c r="H298" i="77" a="1"/>
  <c r="H298" i="77" s="1"/>
  <c r="G298" i="77" a="1"/>
  <c r="G298" i="77" s="1"/>
  <c r="F298" i="77" a="1"/>
  <c r="F298" i="77" s="1"/>
  <c r="E298" i="77" a="1"/>
  <c r="E298" i="77" s="1"/>
  <c r="D298" i="77" a="1"/>
  <c r="D298" i="77" s="1"/>
  <c r="C298" i="77" a="1"/>
  <c r="C298" i="77" s="1"/>
  <c r="A299" i="77"/>
  <c r="B299" i="77" s="1"/>
  <c r="I299" i="77"/>
  <c r="J299" i="77" a="1"/>
  <c r="J299" i="77" l="1"/>
  <c r="D299" i="77" a="1"/>
  <c r="D299" i="77" s="1"/>
  <c r="C299" i="77" a="1"/>
  <c r="C299" i="77" s="1"/>
  <c r="H299" i="77" a="1"/>
  <c r="H299" i="77" s="1"/>
  <c r="G299" i="77" a="1"/>
  <c r="G299" i="77" s="1"/>
  <c r="F299" i="77" a="1"/>
  <c r="F299" i="77" s="1"/>
  <c r="E299" i="77" a="1"/>
  <c r="E299" i="77" s="1"/>
  <c r="A300" i="77"/>
  <c r="B300" i="77" s="1"/>
  <c r="I300" i="77"/>
  <c r="J300" i="77" a="1"/>
  <c r="J300" i="77" l="1"/>
  <c r="F300" i="77" a="1"/>
  <c r="F300" i="77" s="1"/>
  <c r="E300" i="77" a="1"/>
  <c r="E300" i="77" s="1"/>
  <c r="D300" i="77" a="1"/>
  <c r="D300" i="77" s="1"/>
  <c r="C300" i="77" a="1"/>
  <c r="C300" i="77" s="1"/>
  <c r="H300" i="77" a="1"/>
  <c r="H300" i="77" s="1"/>
  <c r="G300" i="77" a="1"/>
  <c r="G300" i="77" s="1"/>
  <c r="I301" i="77"/>
  <c r="A301" i="77"/>
  <c r="B301" i="77" s="1"/>
  <c r="J301" i="77" a="1"/>
  <c r="J301" i="77" l="1"/>
  <c r="H301" i="77" a="1"/>
  <c r="H301" i="77" s="1"/>
  <c r="G301" i="77" a="1"/>
  <c r="G301" i="77" s="1"/>
  <c r="F301" i="77" a="1"/>
  <c r="F301" i="77" s="1"/>
  <c r="E301" i="77" a="1"/>
  <c r="E301" i="77" s="1"/>
  <c r="D301" i="77" a="1"/>
  <c r="D301" i="77" s="1"/>
  <c r="C301" i="77" a="1"/>
  <c r="C301" i="77" s="1"/>
  <c r="I302" i="77"/>
  <c r="A302" i="77"/>
  <c r="B302" i="77" s="1"/>
  <c r="J302" i="77" a="1"/>
  <c r="J302" i="77" l="1"/>
  <c r="H302" i="77" a="1"/>
  <c r="H302" i="77" s="1"/>
  <c r="G302" i="77" a="1"/>
  <c r="G302" i="77" s="1"/>
  <c r="F302" i="77" a="1"/>
  <c r="F302" i="77" s="1"/>
  <c r="E302" i="77" a="1"/>
  <c r="E302" i="77" s="1"/>
  <c r="D302" i="77" a="1"/>
  <c r="D302" i="77" s="1"/>
  <c r="C302" i="77" a="1"/>
  <c r="C302" i="77" s="1"/>
  <c r="A303" i="77"/>
  <c r="B303" i="77" s="1"/>
  <c r="I303" i="77"/>
  <c r="J303" i="77" a="1"/>
  <c r="J303" i="77" l="1"/>
  <c r="E303" i="77" a="1"/>
  <c r="E303" i="77" s="1"/>
  <c r="D303" i="77" a="1"/>
  <c r="D303" i="77" s="1"/>
  <c r="C303" i="77" a="1"/>
  <c r="C303" i="77" s="1"/>
  <c r="H303" i="77" a="1"/>
  <c r="H303" i="77" s="1"/>
  <c r="G303" i="77" a="1"/>
  <c r="G303" i="77" s="1"/>
  <c r="F303" i="77" a="1"/>
  <c r="F303" i="77" s="1"/>
  <c r="A304" i="77"/>
  <c r="B304" i="77" s="1"/>
  <c r="I304" i="77"/>
  <c r="J304" i="77" a="1"/>
  <c r="J304" i="77" l="1"/>
  <c r="G304" i="77" a="1"/>
  <c r="G304" i="77" s="1"/>
  <c r="F304" i="77" a="1"/>
  <c r="F304" i="77" s="1"/>
  <c r="E304" i="77" a="1"/>
  <c r="E304" i="77" s="1"/>
  <c r="D304" i="77" a="1"/>
  <c r="D304" i="77" s="1"/>
  <c r="C304" i="77" a="1"/>
  <c r="C304" i="77" s="1"/>
  <c r="H304" i="77" a="1"/>
  <c r="H304" i="77" s="1"/>
  <c r="A305" i="77"/>
  <c r="B305" i="77" s="1"/>
  <c r="I305" i="77"/>
  <c r="J305" i="77" a="1"/>
  <c r="J305" i="77" l="1"/>
  <c r="H305" i="77" a="1"/>
  <c r="H305" i="77" s="1"/>
  <c r="G305" i="77" a="1"/>
  <c r="G305" i="77" s="1"/>
  <c r="F305" i="77" a="1"/>
  <c r="F305" i="77" s="1"/>
  <c r="E305" i="77" a="1"/>
  <c r="E305" i="77" s="1"/>
  <c r="D305" i="77" a="1"/>
  <c r="D305" i="77" s="1"/>
  <c r="C305" i="77" a="1"/>
  <c r="C305" i="77" s="1"/>
  <c r="A306" i="77"/>
  <c r="B306" i="77" s="1"/>
  <c r="I306" i="77"/>
  <c r="J306" i="77" a="1"/>
  <c r="J306" i="77" l="1"/>
  <c r="C306" i="77" a="1"/>
  <c r="C306" i="77" s="1"/>
  <c r="H306" i="77" a="1"/>
  <c r="H306" i="77" s="1"/>
  <c r="G306" i="77" a="1"/>
  <c r="G306" i="77" s="1"/>
  <c r="F306" i="77" a="1"/>
  <c r="F306" i="77" s="1"/>
  <c r="E306" i="77" a="1"/>
  <c r="E306" i="77" s="1"/>
  <c r="D306" i="77" a="1"/>
  <c r="D306" i="77" s="1"/>
  <c r="I307" i="77"/>
  <c r="A307" i="77"/>
  <c r="B307" i="77" s="1"/>
  <c r="J307" i="77" a="1"/>
  <c r="J307" i="77" l="1"/>
  <c r="F307" i="77" a="1"/>
  <c r="F307" i="77" s="1"/>
  <c r="E307" i="77" a="1"/>
  <c r="E307" i="77" s="1"/>
  <c r="D307" i="77" a="1"/>
  <c r="D307" i="77" s="1"/>
  <c r="C307" i="77" a="1"/>
  <c r="C307" i="77" s="1"/>
  <c r="H307" i="77" a="1"/>
  <c r="H307" i="77" s="1"/>
  <c r="G307" i="77" a="1"/>
  <c r="G307" i="77" s="1"/>
  <c r="I308" i="77"/>
  <c r="A308" i="77"/>
  <c r="B308" i="77" s="1"/>
  <c r="J308" i="77" a="1"/>
  <c r="J308" i="77" l="1"/>
  <c r="H308" i="77" a="1"/>
  <c r="H308" i="77" s="1"/>
  <c r="G308" i="77" a="1"/>
  <c r="G308" i="77" s="1"/>
  <c r="F308" i="77" a="1"/>
  <c r="F308" i="77" s="1"/>
  <c r="E308" i="77" a="1"/>
  <c r="E308" i="77" s="1"/>
  <c r="D308" i="77" a="1"/>
  <c r="D308" i="77" s="1"/>
  <c r="C308" i="77" a="1"/>
  <c r="C308" i="77" s="1"/>
  <c r="A309" i="77"/>
  <c r="B309" i="77" s="1"/>
  <c r="I309" i="77"/>
  <c r="J309" i="77" a="1"/>
  <c r="J309" i="77" l="1"/>
  <c r="C309" i="77" a="1"/>
  <c r="C309" i="77" s="1"/>
  <c r="H309" i="77" a="1"/>
  <c r="H309" i="77" s="1"/>
  <c r="G309" i="77" a="1"/>
  <c r="G309" i="77" s="1"/>
  <c r="F309" i="77" a="1"/>
  <c r="F309" i="77" s="1"/>
  <c r="E309" i="77" a="1"/>
  <c r="E309" i="77" s="1"/>
  <c r="D309" i="77" a="1"/>
  <c r="D309" i="77" s="1"/>
  <c r="A310" i="77"/>
  <c r="B310" i="77" s="1"/>
  <c r="I310" i="77"/>
  <c r="J310" i="77" a="1"/>
  <c r="J310" i="77" l="1"/>
  <c r="E310" i="77" a="1"/>
  <c r="E310" i="77" s="1"/>
  <c r="D310" i="77" a="1"/>
  <c r="D310" i="77" s="1"/>
  <c r="C310" i="77" a="1"/>
  <c r="C310" i="77" s="1"/>
  <c r="H310" i="77" a="1"/>
  <c r="H310" i="77" s="1"/>
  <c r="G310" i="77" a="1"/>
  <c r="G310" i="77" s="1"/>
  <c r="F310" i="77" a="1"/>
  <c r="F310" i="77" s="1"/>
  <c r="A311" i="77"/>
  <c r="B311" i="77" s="1"/>
  <c r="I311" i="77"/>
  <c r="J311" i="77" a="1"/>
  <c r="J311" i="77" l="1"/>
  <c r="G311" i="77" a="1"/>
  <c r="G311" i="77" s="1"/>
  <c r="F311" i="77" a="1"/>
  <c r="F311" i="77" s="1"/>
  <c r="E311" i="77" a="1"/>
  <c r="E311" i="77" s="1"/>
  <c r="D311" i="77" a="1"/>
  <c r="D311" i="77" s="1"/>
  <c r="C311" i="77" a="1"/>
  <c r="C311" i="77" s="1"/>
  <c r="H311" i="77" a="1"/>
  <c r="H311" i="77" s="1"/>
  <c r="I312" i="77"/>
  <c r="A312" i="77"/>
  <c r="B312" i="77" s="1"/>
  <c r="J312" i="77" a="1"/>
  <c r="J312" i="77" l="1"/>
  <c r="H312" i="77" a="1"/>
  <c r="H312" i="77" s="1"/>
  <c r="G312" i="77" a="1"/>
  <c r="G312" i="77" s="1"/>
  <c r="F312" i="77" a="1"/>
  <c r="F312" i="77" s="1"/>
  <c r="E312" i="77" a="1"/>
  <c r="E312" i="77" s="1"/>
  <c r="D312" i="77" a="1"/>
  <c r="D312" i="77" s="1"/>
  <c r="C312" i="77" a="1"/>
  <c r="C312" i="77" s="1"/>
  <c r="I313" i="77"/>
  <c r="A313" i="77"/>
  <c r="B313" i="77" s="1"/>
  <c r="J313" i="77" a="1"/>
  <c r="J313" i="77" l="1"/>
  <c r="D313" i="77" a="1"/>
  <c r="D313" i="77" s="1"/>
  <c r="C313" i="77" a="1"/>
  <c r="C313" i="77" s="1"/>
  <c r="H313" i="77" a="1"/>
  <c r="H313" i="77" s="1"/>
  <c r="G313" i="77" a="1"/>
  <c r="G313" i="77" s="1"/>
  <c r="F313" i="77" a="1"/>
  <c r="F313" i="77" s="1"/>
  <c r="E313" i="77" a="1"/>
  <c r="E313" i="77" s="1"/>
  <c r="I314" i="77"/>
  <c r="A314" i="77"/>
  <c r="B314" i="77" s="1"/>
  <c r="J314" i="77" a="1"/>
  <c r="J314" i="77" l="1"/>
  <c r="G314" i="77" a="1"/>
  <c r="G314" i="77" s="1"/>
  <c r="F314" i="77" a="1"/>
  <c r="F314" i="77" s="1"/>
  <c r="E314" i="77" a="1"/>
  <c r="E314" i="77" s="1"/>
  <c r="D314" i="77" a="1"/>
  <c r="D314" i="77" s="1"/>
  <c r="C314" i="77" a="1"/>
  <c r="C314" i="77" s="1"/>
  <c r="H314" i="77" a="1"/>
  <c r="H314" i="77" s="1"/>
  <c r="I315" i="77"/>
  <c r="A315" i="77"/>
  <c r="B315" i="77" s="1"/>
  <c r="J315" i="77" a="1"/>
  <c r="J315" i="77" l="1"/>
  <c r="H315" i="77" a="1"/>
  <c r="H315" i="77" s="1"/>
  <c r="G315" i="77" a="1"/>
  <c r="G315" i="77" s="1"/>
  <c r="F315" i="77" a="1"/>
  <c r="F315" i="77" s="1"/>
  <c r="E315" i="77" a="1"/>
  <c r="E315" i="77" s="1"/>
  <c r="D315" i="77" a="1"/>
  <c r="D315" i="77" s="1"/>
  <c r="C315" i="77" a="1"/>
  <c r="C315" i="77" s="1"/>
  <c r="I316" i="77"/>
  <c r="A316" i="77"/>
  <c r="B316" i="77" s="1"/>
  <c r="J316" i="77" a="1"/>
  <c r="J316" i="77" l="1"/>
  <c r="C316" i="77" a="1"/>
  <c r="C316" i="77" s="1"/>
  <c r="H316" i="77" a="1"/>
  <c r="H316" i="77" s="1"/>
  <c r="G316" i="77" a="1"/>
  <c r="G316" i="77" s="1"/>
  <c r="F316" i="77" a="1"/>
  <c r="F316" i="77" s="1"/>
  <c r="E316" i="77" a="1"/>
  <c r="E316" i="77" s="1"/>
  <c r="D316" i="77" a="1"/>
  <c r="D316" i="77" s="1"/>
  <c r="A317" i="77"/>
  <c r="B317" i="77" s="1"/>
  <c r="I317" i="77"/>
  <c r="J317" i="77" a="1"/>
  <c r="J317" i="77" l="1"/>
  <c r="F317" i="77" a="1"/>
  <c r="F317" i="77" s="1"/>
  <c r="E317" i="77" a="1"/>
  <c r="E317" i="77" s="1"/>
  <c r="D317" i="77" a="1"/>
  <c r="D317" i="77" s="1"/>
  <c r="C317" i="77" a="1"/>
  <c r="C317" i="77" s="1"/>
  <c r="H317" i="77" a="1"/>
  <c r="H317" i="77" s="1"/>
  <c r="G317" i="77" a="1"/>
  <c r="G317" i="77" s="1"/>
  <c r="A318" i="77"/>
  <c r="B318" i="77" s="1"/>
  <c r="I318" i="77"/>
  <c r="J318" i="77" a="1"/>
  <c r="J318" i="77" l="1"/>
  <c r="H318" i="77" a="1"/>
  <c r="H318" i="77" s="1"/>
  <c r="G318" i="77" a="1"/>
  <c r="G318" i="77" s="1"/>
  <c r="F318" i="77" a="1"/>
  <c r="F318" i="77" s="1"/>
  <c r="E318" i="77" a="1"/>
  <c r="E318" i="77" s="1"/>
  <c r="D318" i="77" a="1"/>
  <c r="D318" i="77" s="1"/>
  <c r="C318" i="77" a="1"/>
  <c r="C318" i="77" s="1"/>
  <c r="A319" i="77"/>
  <c r="B319" i="77" s="1"/>
  <c r="I319" i="77"/>
  <c r="J319" i="77" a="1"/>
  <c r="J319" i="77" l="1"/>
  <c r="H319" i="77" a="1"/>
  <c r="H319" i="77" s="1"/>
  <c r="G319" i="77" a="1"/>
  <c r="G319" i="77" s="1"/>
  <c r="F319" i="77" a="1"/>
  <c r="F319" i="77" s="1"/>
  <c r="E319" i="77" a="1"/>
  <c r="E319" i="77" s="1"/>
  <c r="D319" i="77" a="1"/>
  <c r="D319" i="77" s="1"/>
  <c r="C319" i="77" a="1"/>
  <c r="C319" i="77" s="1"/>
  <c r="A320" i="77"/>
  <c r="B320" i="77" s="1"/>
  <c r="I320" i="77"/>
  <c r="J320" i="77" a="1"/>
  <c r="J320" i="77" l="1"/>
  <c r="D320" i="77" a="1"/>
  <c r="D320" i="77" s="1"/>
  <c r="C320" i="77" a="1"/>
  <c r="C320" i="77" s="1"/>
  <c r="H320" i="77" a="1"/>
  <c r="H320" i="77" s="1"/>
  <c r="G320" i="77" a="1"/>
  <c r="G320" i="77" s="1"/>
  <c r="F320" i="77" a="1"/>
  <c r="F320" i="77" s="1"/>
  <c r="E320" i="77" a="1"/>
  <c r="E320" i="77" s="1"/>
  <c r="I321" i="77"/>
  <c r="A321" i="77"/>
  <c r="B321" i="77" s="1"/>
  <c r="J321" i="77" a="1"/>
  <c r="J321" i="77" l="1"/>
  <c r="G321" i="77" a="1"/>
  <c r="G321" i="77" s="1"/>
  <c r="F321" i="77" a="1"/>
  <c r="F321" i="77" s="1"/>
  <c r="E321" i="77" a="1"/>
  <c r="E321" i="77" s="1"/>
  <c r="D321" i="77" a="1"/>
  <c r="D321" i="77" s="1"/>
  <c r="C321" i="77" a="1"/>
  <c r="C321" i="77" s="1"/>
  <c r="H321" i="77" a="1"/>
  <c r="H321" i="77" s="1"/>
  <c r="I322" i="77"/>
  <c r="A322" i="77"/>
  <c r="B322" i="77" s="1"/>
  <c r="J322" i="77" a="1"/>
  <c r="J322" i="77" l="1"/>
  <c r="H322" i="77" a="1"/>
  <c r="H322" i="77" s="1"/>
  <c r="G322" i="77" a="1"/>
  <c r="G322" i="77" s="1"/>
  <c r="F322" i="77" a="1"/>
  <c r="F322" i="77" s="1"/>
  <c r="E322" i="77" a="1"/>
  <c r="E322" i="77" s="1"/>
  <c r="D322" i="77" a="1"/>
  <c r="D322" i="77" s="1"/>
  <c r="C322" i="77" a="1"/>
  <c r="C322" i="77" s="1"/>
  <c r="A323" i="77"/>
  <c r="B323" i="77" s="1"/>
  <c r="I323" i="77"/>
  <c r="J323" i="77" a="1"/>
  <c r="J323" i="77" l="1"/>
  <c r="D323" i="77" a="1"/>
  <c r="D323" i="77" s="1"/>
  <c r="C323" i="77" a="1"/>
  <c r="C323" i="77" s="1"/>
  <c r="H323" i="77" a="1"/>
  <c r="H323" i="77" s="1"/>
  <c r="G323" i="77" a="1"/>
  <c r="G323" i="77" s="1"/>
  <c r="F323" i="77" a="1"/>
  <c r="F323" i="77" s="1"/>
  <c r="E323" i="77" a="1"/>
  <c r="E323" i="77" s="1"/>
  <c r="A324" i="77"/>
  <c r="B324" i="77" s="1"/>
  <c r="I324" i="77"/>
  <c r="J324" i="77" a="1"/>
  <c r="J324" i="77" l="1"/>
  <c r="E324" i="77" a="1"/>
  <c r="E324" i="77" s="1"/>
  <c r="D324" i="77" a="1"/>
  <c r="D324" i="77" s="1"/>
  <c r="C324" i="77" a="1"/>
  <c r="C324" i="77" s="1"/>
  <c r="H324" i="77" a="1"/>
  <c r="H324" i="77" s="1"/>
  <c r="G324" i="77" a="1"/>
  <c r="G324" i="77" s="1"/>
  <c r="F324" i="77" a="1"/>
  <c r="F324" i="77" s="1"/>
  <c r="A325" i="77"/>
  <c r="B325" i="77" s="1"/>
  <c r="I325" i="77"/>
  <c r="J325" i="77" a="1"/>
  <c r="J325" i="77" l="1"/>
  <c r="G325" i="77" a="1"/>
  <c r="G325" i="77" s="1"/>
  <c r="F325" i="77" a="1"/>
  <c r="F325" i="77" s="1"/>
  <c r="E325" i="77" a="1"/>
  <c r="E325" i="77" s="1"/>
  <c r="D325" i="77" a="1"/>
  <c r="D325" i="77" s="1"/>
  <c r="C325" i="77" a="1"/>
  <c r="C325" i="77" s="1"/>
  <c r="H325" i="77" a="1"/>
  <c r="H325" i="77" s="1"/>
  <c r="A326" i="77"/>
  <c r="B326" i="77" s="1"/>
  <c r="I326" i="77"/>
  <c r="J326" i="77" a="1"/>
  <c r="J326" i="77" l="1"/>
  <c r="H326" i="77" a="1"/>
  <c r="H326" i="77" s="1"/>
  <c r="G326" i="77" a="1"/>
  <c r="G326" i="77" s="1"/>
  <c r="F326" i="77" a="1"/>
  <c r="F326" i="77" s="1"/>
  <c r="E326" i="77" a="1"/>
  <c r="E326" i="77" s="1"/>
  <c r="D326" i="77" a="1"/>
  <c r="D326" i="77" s="1"/>
  <c r="C326" i="77" a="1"/>
  <c r="C326" i="77" s="1"/>
  <c r="I327" i="77"/>
  <c r="A327" i="77"/>
  <c r="B327" i="77" s="1"/>
  <c r="J327" i="77" a="1"/>
  <c r="J327" i="77" l="1"/>
  <c r="H327" i="77" a="1"/>
  <c r="H327" i="77" s="1"/>
  <c r="G327" i="77" a="1"/>
  <c r="G327" i="77" s="1"/>
  <c r="F327" i="77" a="1"/>
  <c r="F327" i="77" s="1"/>
  <c r="E327" i="77" a="1"/>
  <c r="E327" i="77" s="1"/>
  <c r="D327" i="77" a="1"/>
  <c r="D327" i="77" s="1"/>
  <c r="C327" i="77" a="1"/>
  <c r="C327" i="77" s="1"/>
  <c r="I328" i="77"/>
  <c r="A328" i="77"/>
  <c r="B328" i="77" s="1"/>
  <c r="J328" i="77" a="1"/>
  <c r="J328" i="77" l="1"/>
  <c r="D328" i="77" a="1"/>
  <c r="D328" i="77" s="1"/>
  <c r="C328" i="77" a="1"/>
  <c r="C328" i="77" s="1"/>
  <c r="H328" i="77" a="1"/>
  <c r="H328" i="77" s="1"/>
  <c r="G328" i="77" a="1"/>
  <c r="G328" i="77" s="1"/>
  <c r="F328" i="77" a="1"/>
  <c r="F328" i="77" s="1"/>
  <c r="E328" i="77" a="1"/>
  <c r="E328" i="77" s="1"/>
  <c r="A329" i="77"/>
  <c r="B329" i="77" s="1"/>
  <c r="I329" i="77"/>
  <c r="J329" i="77" a="1"/>
  <c r="J329" i="77" l="1"/>
  <c r="E329" i="77" a="1"/>
  <c r="E329" i="77" s="1"/>
  <c r="D329" i="77" a="1"/>
  <c r="D329" i="77" s="1"/>
  <c r="C329" i="77" a="1"/>
  <c r="C329" i="77" s="1"/>
  <c r="H329" i="77" a="1"/>
  <c r="H329" i="77" s="1"/>
  <c r="G329" i="77" a="1"/>
  <c r="G329" i="77" s="1"/>
  <c r="F329" i="77" a="1"/>
  <c r="F329" i="77" s="1"/>
  <c r="A330" i="77"/>
  <c r="B330" i="77" s="1"/>
  <c r="I330" i="77"/>
  <c r="J330" i="77" a="1"/>
  <c r="J330" i="77" l="1"/>
  <c r="E330" i="77" a="1"/>
  <c r="E330" i="77" s="1"/>
  <c r="D330" i="77" a="1"/>
  <c r="D330" i="77" s="1"/>
  <c r="C330" i="77" a="1"/>
  <c r="C330" i="77" s="1"/>
  <c r="H330" i="77" a="1"/>
  <c r="H330" i="77" s="1"/>
  <c r="G330" i="77" a="1"/>
  <c r="G330" i="77" s="1"/>
  <c r="F330" i="77" a="1"/>
  <c r="F330" i="77" s="1"/>
  <c r="A331" i="77"/>
  <c r="B331" i="77" s="1"/>
  <c r="I331" i="77"/>
  <c r="J331" i="77" a="1"/>
  <c r="J331" i="77" l="1"/>
  <c r="H331" i="77" a="1"/>
  <c r="H331" i="77" s="1"/>
  <c r="G331" i="77" a="1"/>
  <c r="G331" i="77" s="1"/>
  <c r="F331" i="77" a="1"/>
  <c r="F331" i="77" s="1"/>
  <c r="E331" i="77" a="1"/>
  <c r="E331" i="77" s="1"/>
  <c r="D331" i="77" a="1"/>
  <c r="D331" i="77" s="1"/>
  <c r="C331" i="77" a="1"/>
  <c r="C331" i="77" s="1"/>
  <c r="A332" i="77"/>
  <c r="B332" i="77" s="1"/>
  <c r="I332" i="77"/>
  <c r="J332" i="77" a="1"/>
  <c r="J332" i="77" l="1"/>
  <c r="H332" i="77" a="1"/>
  <c r="H332" i="77" s="1"/>
  <c r="G332" i="77" a="1"/>
  <c r="G332" i="77" s="1"/>
  <c r="F332" i="77" a="1"/>
  <c r="F332" i="77" s="1"/>
  <c r="E332" i="77" a="1"/>
  <c r="E332" i="77" s="1"/>
  <c r="D332" i="77" a="1"/>
  <c r="D332" i="77" s="1"/>
  <c r="C332" i="77" a="1"/>
  <c r="C332" i="77" s="1"/>
  <c r="I333" i="77"/>
  <c r="A333" i="77"/>
  <c r="B333" i="77" s="1"/>
  <c r="J333" i="77" a="1"/>
  <c r="J333" i="77" l="1"/>
  <c r="D333" i="77" a="1"/>
  <c r="D333" i="77" s="1"/>
  <c r="C333" i="77" a="1"/>
  <c r="C333" i="77" s="1"/>
  <c r="H333" i="77" a="1"/>
  <c r="H333" i="77" s="1"/>
  <c r="G333" i="77" a="1"/>
  <c r="G333" i="77" s="1"/>
  <c r="F333" i="77" a="1"/>
  <c r="F333" i="77" s="1"/>
  <c r="E333" i="77" a="1"/>
  <c r="E333" i="77" s="1"/>
  <c r="I334" i="77"/>
  <c r="A334" i="77"/>
  <c r="B334" i="77" s="1"/>
  <c r="J334" i="77" a="1"/>
  <c r="J334" i="77" l="1"/>
  <c r="G334" i="77" a="1"/>
  <c r="G334" i="77" s="1"/>
  <c r="F334" i="77" a="1"/>
  <c r="F334" i="77" s="1"/>
  <c r="E334" i="77" a="1"/>
  <c r="E334" i="77" s="1"/>
  <c r="D334" i="77" a="1"/>
  <c r="D334" i="77" s="1"/>
  <c r="C334" i="77" a="1"/>
  <c r="C334" i="77" s="1"/>
  <c r="H334" i="77" a="1"/>
  <c r="H334" i="77" s="1"/>
  <c r="A335" i="77"/>
  <c r="B335" i="77" s="1"/>
  <c r="I335" i="77"/>
  <c r="J335" i="77" a="1"/>
  <c r="J335" i="77" l="1"/>
  <c r="H335" i="77" a="1"/>
  <c r="H335" i="77" s="1"/>
  <c r="G335" i="77" a="1"/>
  <c r="G335" i="77" s="1"/>
  <c r="F335" i="77" a="1"/>
  <c r="F335" i="77" s="1"/>
  <c r="E335" i="77" a="1"/>
  <c r="E335" i="77" s="1"/>
  <c r="D335" i="77" a="1"/>
  <c r="D335" i="77" s="1"/>
  <c r="C335" i="77" a="1"/>
  <c r="C335" i="77" s="1"/>
  <c r="A336" i="77"/>
  <c r="B336" i="77" s="1"/>
  <c r="I336" i="77"/>
  <c r="J336" i="77" a="1"/>
  <c r="J336" i="77" l="1"/>
  <c r="G336" i="77" a="1"/>
  <c r="G336" i="77" s="1"/>
  <c r="F336" i="77" a="1"/>
  <c r="F336" i="77" s="1"/>
  <c r="E336" i="77" a="1"/>
  <c r="E336" i="77" s="1"/>
  <c r="D336" i="77" a="1"/>
  <c r="D336" i="77" s="1"/>
  <c r="C336" i="77" a="1"/>
  <c r="C336" i="77" s="1"/>
  <c r="H336" i="77" a="1"/>
  <c r="H336" i="77" s="1"/>
  <c r="A337" i="77"/>
  <c r="B337" i="77" s="1"/>
  <c r="I337" i="77"/>
  <c r="J337" i="77" a="1"/>
  <c r="J337" i="77" l="1"/>
  <c r="H337" i="77" a="1"/>
  <c r="H337" i="77" s="1"/>
  <c r="G337" i="77" a="1"/>
  <c r="G337" i="77" s="1"/>
  <c r="F337" i="77" a="1"/>
  <c r="F337" i="77" s="1"/>
  <c r="E337" i="77" a="1"/>
  <c r="E337" i="77" s="1"/>
  <c r="D337" i="77" a="1"/>
  <c r="D337" i="77" s="1"/>
  <c r="C337" i="77" a="1"/>
  <c r="C337" i="77" s="1"/>
  <c r="A338" i="77"/>
  <c r="B338" i="77" s="1"/>
  <c r="I338" i="77"/>
  <c r="J338" i="77" a="1"/>
  <c r="J338" i="77" l="1"/>
  <c r="G338" i="77" a="1"/>
  <c r="G338" i="77" s="1"/>
  <c r="F338" i="77" a="1"/>
  <c r="F338" i="77" s="1"/>
  <c r="E338" i="77" a="1"/>
  <c r="E338" i="77" s="1"/>
  <c r="D338" i="77" a="1"/>
  <c r="D338" i="77" s="1"/>
  <c r="C338" i="77" a="1"/>
  <c r="C338" i="77" s="1"/>
  <c r="H338" i="77" a="1"/>
  <c r="H338" i="77" s="1"/>
  <c r="I339" i="77"/>
  <c r="A339" i="77"/>
  <c r="B339" i="77" s="1"/>
  <c r="J339" i="77" a="1"/>
  <c r="J339" i="77" l="1"/>
  <c r="H339" i="77" a="1"/>
  <c r="H339" i="77" s="1"/>
  <c r="G339" i="77" a="1"/>
  <c r="G339" i="77" s="1"/>
  <c r="F339" i="77" a="1"/>
  <c r="F339" i="77" s="1"/>
  <c r="E339" i="77" a="1"/>
  <c r="E339" i="77" s="1"/>
  <c r="D339" i="77" a="1"/>
  <c r="D339" i="77" s="1"/>
  <c r="C339" i="77" a="1"/>
  <c r="C339" i="77" s="1"/>
  <c r="I340" i="77"/>
  <c r="A340" i="77"/>
  <c r="B340" i="77" s="1"/>
  <c r="J340" i="77" a="1"/>
  <c r="J340" i="77" l="1"/>
  <c r="F340" i="77" a="1"/>
  <c r="F340" i="77" s="1"/>
  <c r="E340" i="77" a="1"/>
  <c r="E340" i="77" s="1"/>
  <c r="D340" i="77" a="1"/>
  <c r="D340" i="77" s="1"/>
  <c r="C340" i="77" a="1"/>
  <c r="C340" i="77" s="1"/>
  <c r="H340" i="77" a="1"/>
  <c r="H340" i="77" s="1"/>
  <c r="G340" i="77" a="1"/>
  <c r="G340" i="77" s="1"/>
  <c r="A341" i="77"/>
  <c r="B341" i="77" s="1"/>
  <c r="I341" i="77"/>
  <c r="J341" i="77" a="1"/>
  <c r="J341" i="77" l="1"/>
  <c r="H341" i="77" a="1"/>
  <c r="H341" i="77" s="1"/>
  <c r="G341" i="77" a="1"/>
  <c r="G341" i="77" s="1"/>
  <c r="F341" i="77" a="1"/>
  <c r="F341" i="77" s="1"/>
  <c r="E341" i="77" a="1"/>
  <c r="E341" i="77" s="1"/>
  <c r="D341" i="77" a="1"/>
  <c r="D341" i="77" s="1"/>
  <c r="C341" i="77" a="1"/>
  <c r="C341" i="77" s="1"/>
  <c r="A342" i="77"/>
  <c r="B342" i="77" s="1"/>
  <c r="I342" i="77"/>
  <c r="J342" i="77" a="1"/>
  <c r="J342" i="77" l="1"/>
  <c r="D342" i="77" a="1"/>
  <c r="D342" i="77" s="1"/>
  <c r="C342" i="77" a="1"/>
  <c r="C342" i="77" s="1"/>
  <c r="H342" i="77" a="1"/>
  <c r="H342" i="77" s="1"/>
  <c r="G342" i="77" a="1"/>
  <c r="G342" i="77" s="1"/>
  <c r="F342" i="77" a="1"/>
  <c r="F342" i="77" s="1"/>
  <c r="E342" i="77" a="1"/>
  <c r="E342" i="77" s="1"/>
  <c r="A343" i="77"/>
  <c r="B343" i="77" s="1"/>
  <c r="I343" i="77"/>
  <c r="J343" i="77" a="1"/>
  <c r="J343" i="77" l="1"/>
  <c r="H343" i="77" a="1"/>
  <c r="H343" i="77" s="1"/>
  <c r="G343" i="77" a="1"/>
  <c r="G343" i="77" s="1"/>
  <c r="F343" i="77" a="1"/>
  <c r="F343" i="77" s="1"/>
  <c r="E343" i="77" a="1"/>
  <c r="E343" i="77" s="1"/>
  <c r="D343" i="77" a="1"/>
  <c r="D343" i="77" s="1"/>
  <c r="C343" i="77" a="1"/>
  <c r="C343" i="77" s="1"/>
  <c r="A344" i="77"/>
  <c r="B344" i="77" s="1"/>
  <c r="I344" i="77"/>
  <c r="J344" i="77" a="1"/>
  <c r="J344" i="77" l="1"/>
  <c r="C344" i="77" a="1"/>
  <c r="C344" i="77" s="1"/>
  <c r="H344" i="77" a="1"/>
  <c r="H344" i="77" s="1"/>
  <c r="G344" i="77" a="1"/>
  <c r="G344" i="77" s="1"/>
  <c r="F344" i="77" a="1"/>
  <c r="F344" i="77" s="1"/>
  <c r="E344" i="77" a="1"/>
  <c r="E344" i="77" s="1"/>
  <c r="D344" i="77" a="1"/>
  <c r="D344" i="77" s="1"/>
  <c r="I345" i="77"/>
  <c r="A345" i="77"/>
  <c r="B345" i="77" s="1"/>
  <c r="J345" i="77" a="1"/>
  <c r="J345" i="77" l="1"/>
  <c r="H345" i="77" a="1"/>
  <c r="H345" i="77" s="1"/>
  <c r="G345" i="77" a="1"/>
  <c r="G345" i="77" s="1"/>
  <c r="F345" i="77" a="1"/>
  <c r="F345" i="77" s="1"/>
  <c r="E345" i="77" a="1"/>
  <c r="E345" i="77" s="1"/>
  <c r="D345" i="77" a="1"/>
  <c r="D345" i="77" s="1"/>
  <c r="C345" i="77" a="1"/>
  <c r="C345" i="77" s="1"/>
  <c r="I346" i="77"/>
  <c r="A346" i="77"/>
  <c r="B346" i="77" s="1"/>
  <c r="J346" i="77" a="1"/>
  <c r="J346" i="77" l="1"/>
  <c r="C346" i="77" a="1"/>
  <c r="C346" i="77" s="1"/>
  <c r="H346" i="77" a="1"/>
  <c r="H346" i="77" s="1"/>
  <c r="G346" i="77" a="1"/>
  <c r="G346" i="77" s="1"/>
  <c r="F346" i="77" a="1"/>
  <c r="F346" i="77" s="1"/>
  <c r="E346" i="77" a="1"/>
  <c r="E346" i="77" s="1"/>
  <c r="D346" i="77" a="1"/>
  <c r="D346" i="77" s="1"/>
  <c r="A347" i="77"/>
  <c r="B347" i="77" s="1"/>
  <c r="I347" i="77"/>
  <c r="J347" i="77" a="1"/>
  <c r="J347" i="77" l="1"/>
  <c r="H347" i="77" a="1"/>
  <c r="H347" i="77" s="1"/>
  <c r="G347" i="77" a="1"/>
  <c r="G347" i="77" s="1"/>
  <c r="F347" i="77" a="1"/>
  <c r="F347" i="77" s="1"/>
  <c r="E347" i="77" a="1"/>
  <c r="E347" i="77" s="1"/>
  <c r="D347" i="77" a="1"/>
  <c r="D347" i="77" s="1"/>
  <c r="C347" i="77" a="1"/>
  <c r="C347" i="77" s="1"/>
  <c r="A348" i="77"/>
  <c r="B348" i="77" s="1"/>
  <c r="I348" i="77"/>
  <c r="J348" i="77" a="1"/>
  <c r="J348" i="77" l="1"/>
  <c r="C348" i="77" a="1"/>
  <c r="C348" i="77" s="1"/>
  <c r="H348" i="77" a="1"/>
  <c r="H348" i="77" s="1"/>
  <c r="G348" i="77" a="1"/>
  <c r="G348" i="77" s="1"/>
  <c r="F348" i="77" a="1"/>
  <c r="F348" i="77" s="1"/>
  <c r="E348" i="77" a="1"/>
  <c r="E348" i="77" s="1"/>
  <c r="D348" i="77" a="1"/>
  <c r="D348" i="77" s="1"/>
  <c r="A349" i="77"/>
  <c r="B349" i="77" s="1"/>
  <c r="I349" i="77"/>
  <c r="J349" i="77" a="1"/>
  <c r="J349" i="77" l="1"/>
  <c r="G349" i="77" a="1"/>
  <c r="G349" i="77" s="1"/>
  <c r="F349" i="77" a="1"/>
  <c r="F349" i="77" s="1"/>
  <c r="E349" i="77" a="1"/>
  <c r="E349" i="77" s="1"/>
  <c r="D349" i="77" a="1"/>
  <c r="D349" i="77" s="1"/>
  <c r="C349" i="77" a="1"/>
  <c r="C349" i="77" s="1"/>
  <c r="H349" i="77" a="1"/>
  <c r="H349" i="77" s="1"/>
  <c r="A350" i="77"/>
  <c r="B350" i="77" s="1"/>
  <c r="I350" i="77"/>
  <c r="J350" i="77" a="1"/>
  <c r="J350" i="77" l="1"/>
  <c r="H350" i="77" a="1"/>
  <c r="H350" i="77" s="1"/>
  <c r="G350" i="77" a="1"/>
  <c r="G350" i="77" s="1"/>
  <c r="F350" i="77" a="1"/>
  <c r="F350" i="77" s="1"/>
  <c r="E350" i="77" a="1"/>
  <c r="E350" i="77" s="1"/>
  <c r="D350" i="77" a="1"/>
  <c r="D350" i="77" s="1"/>
  <c r="C350" i="77" a="1"/>
  <c r="C350" i="77" s="1"/>
  <c r="I351" i="77"/>
  <c r="A351" i="77"/>
  <c r="B351" i="77" s="1"/>
  <c r="J351" i="77" a="1"/>
  <c r="J351" i="77" l="1"/>
  <c r="F351" i="77" a="1"/>
  <c r="F351" i="77" s="1"/>
  <c r="E351" i="77" a="1"/>
  <c r="E351" i="77" s="1"/>
  <c r="D351" i="77" a="1"/>
  <c r="D351" i="77" s="1"/>
  <c r="C351" i="77" a="1"/>
  <c r="C351" i="77" s="1"/>
  <c r="H351" i="77" a="1"/>
  <c r="H351" i="77" s="1"/>
  <c r="G351" i="77" a="1"/>
  <c r="G351" i="77" s="1"/>
  <c r="I352" i="77"/>
  <c r="A352" i="77"/>
  <c r="B352" i="77" s="1"/>
  <c r="J352" i="77" a="1"/>
  <c r="J352" i="77" l="1"/>
  <c r="H352" i="77" a="1"/>
  <c r="H352" i="77" s="1"/>
  <c r="G352" i="77" a="1"/>
  <c r="G352" i="77" s="1"/>
  <c r="F352" i="77" a="1"/>
  <c r="F352" i="77" s="1"/>
  <c r="E352" i="77" a="1"/>
  <c r="E352" i="77" s="1"/>
  <c r="D352" i="77" a="1"/>
  <c r="D352" i="77" s="1"/>
  <c r="C352" i="77" a="1"/>
  <c r="C352" i="77" s="1"/>
  <c r="A353" i="77"/>
  <c r="B353" i="77" s="1"/>
  <c r="I353" i="77"/>
  <c r="J353" i="77" a="1"/>
  <c r="J353" i="77" l="1"/>
  <c r="D353" i="77" a="1"/>
  <c r="D353" i="77" s="1"/>
  <c r="C353" i="77" a="1"/>
  <c r="C353" i="77" s="1"/>
  <c r="H353" i="77" a="1"/>
  <c r="H353" i="77" s="1"/>
  <c r="G353" i="77" a="1"/>
  <c r="G353" i="77" s="1"/>
  <c r="F353" i="77" a="1"/>
  <c r="F353" i="77" s="1"/>
  <c r="E353" i="77" a="1"/>
  <c r="E353" i="77" s="1"/>
  <c r="A354" i="77"/>
  <c r="B354" i="77" s="1"/>
  <c r="I354" i="77"/>
  <c r="J354" i="77" a="1"/>
  <c r="J354" i="77" l="1"/>
  <c r="H354" i="77" a="1"/>
  <c r="H354" i="77" s="1"/>
  <c r="G354" i="77" a="1"/>
  <c r="G354" i="77" s="1"/>
  <c r="F354" i="77" a="1"/>
  <c r="F354" i="77" s="1"/>
  <c r="E354" i="77" a="1"/>
  <c r="E354" i="77" s="1"/>
  <c r="D354" i="77" a="1"/>
  <c r="D354" i="77" s="1"/>
  <c r="C354" i="77" a="1"/>
  <c r="C354" i="77" s="1"/>
  <c r="A355" i="77"/>
  <c r="B355" i="77" s="1"/>
  <c r="I355" i="77"/>
  <c r="J355" i="77" a="1"/>
  <c r="J355" i="77" l="1"/>
  <c r="H355" i="77" a="1"/>
  <c r="H355" i="77" s="1"/>
  <c r="G355" i="77" a="1"/>
  <c r="G355" i="77" s="1"/>
  <c r="F355" i="77" a="1"/>
  <c r="F355" i="77" s="1"/>
  <c r="E355" i="77" a="1"/>
  <c r="E355" i="77" s="1"/>
  <c r="D355" i="77" a="1"/>
  <c r="D355" i="77" s="1"/>
  <c r="C355" i="77" a="1"/>
  <c r="C355" i="77" s="1"/>
  <c r="A356" i="77"/>
  <c r="B356" i="77" s="1"/>
  <c r="I356" i="77"/>
  <c r="J356" i="77" a="1"/>
  <c r="J356" i="77" l="1"/>
  <c r="D356" i="77" a="1"/>
  <c r="D356" i="77" s="1"/>
  <c r="C356" i="77" a="1"/>
  <c r="C356" i="77" s="1"/>
  <c r="H356" i="77" a="1"/>
  <c r="H356" i="77" s="1"/>
  <c r="G356" i="77" a="1"/>
  <c r="G356" i="77" s="1"/>
  <c r="F356" i="77" a="1"/>
  <c r="F356" i="77" s="1"/>
  <c r="E356" i="77" a="1"/>
  <c r="E356" i="77" s="1"/>
  <c r="I357" i="77"/>
  <c r="A357" i="77"/>
  <c r="B357" i="77" s="1"/>
  <c r="J357" i="77" a="1"/>
  <c r="J357" i="77" l="1"/>
  <c r="H357" i="77" a="1"/>
  <c r="H357" i="77" s="1"/>
  <c r="G357" i="77" a="1"/>
  <c r="G357" i="77" s="1"/>
  <c r="F357" i="77" a="1"/>
  <c r="F357" i="77" s="1"/>
  <c r="E357" i="77" a="1"/>
  <c r="E357" i="77" s="1"/>
  <c r="D357" i="77" a="1"/>
  <c r="D357" i="77" s="1"/>
  <c r="C357" i="77" a="1"/>
  <c r="C357" i="77" s="1"/>
  <c r="I358" i="77"/>
  <c r="A358" i="77"/>
  <c r="B358" i="77" s="1"/>
  <c r="J358" i="77" a="1"/>
  <c r="J358" i="77" l="1"/>
  <c r="D358" i="77" a="1"/>
  <c r="D358" i="77" s="1"/>
  <c r="C358" i="77" a="1"/>
  <c r="C358" i="77" s="1"/>
  <c r="H358" i="77" a="1"/>
  <c r="H358" i="77" s="1"/>
  <c r="G358" i="77" a="1"/>
  <c r="G358" i="77" s="1"/>
  <c r="F358" i="77" a="1"/>
  <c r="F358" i="77" s="1"/>
  <c r="E358" i="77" a="1"/>
  <c r="E358" i="77" s="1"/>
  <c r="A359" i="77"/>
  <c r="B359" i="77" s="1"/>
  <c r="I359" i="77"/>
  <c r="J359" i="77" a="1"/>
  <c r="J359" i="77" l="1"/>
  <c r="H359" i="77" a="1"/>
  <c r="H359" i="77" s="1"/>
  <c r="G359" i="77" a="1"/>
  <c r="G359" i="77" s="1"/>
  <c r="F359" i="77" a="1"/>
  <c r="F359" i="77" s="1"/>
  <c r="E359" i="77" a="1"/>
  <c r="E359" i="77" s="1"/>
  <c r="D359" i="77" a="1"/>
  <c r="D359" i="77" s="1"/>
  <c r="C359" i="77" a="1"/>
  <c r="C359" i="77" s="1"/>
  <c r="A360" i="77"/>
  <c r="B360" i="77" s="1"/>
  <c r="I360" i="77"/>
  <c r="J360" i="77" a="1"/>
  <c r="J360" i="77" l="1"/>
  <c r="H360" i="77" a="1"/>
  <c r="H360" i="77" s="1"/>
  <c r="G360" i="77" a="1"/>
  <c r="G360" i="77" s="1"/>
  <c r="F360" i="77" a="1"/>
  <c r="F360" i="77" s="1"/>
  <c r="E360" i="77" a="1"/>
  <c r="E360" i="77" s="1"/>
  <c r="D360" i="77" a="1"/>
  <c r="D360" i="77" s="1"/>
  <c r="C360" i="77" a="1"/>
  <c r="C360" i="77" s="1"/>
  <c r="A361" i="77"/>
  <c r="B361" i="77" s="1"/>
  <c r="I361" i="77"/>
  <c r="J361" i="77" a="1"/>
  <c r="J361" i="77" l="1"/>
  <c r="G361" i="77" a="1"/>
  <c r="G361" i="77" s="1"/>
  <c r="F361" i="77" a="1"/>
  <c r="F361" i="77" s="1"/>
  <c r="E361" i="77" a="1"/>
  <c r="E361" i="77" s="1"/>
  <c r="D361" i="77" a="1"/>
  <c r="D361" i="77" s="1"/>
  <c r="C361" i="77" a="1"/>
  <c r="C361" i="77" s="1"/>
  <c r="H361" i="77" a="1"/>
  <c r="H361" i="77" s="1"/>
  <c r="A362" i="77"/>
  <c r="B362" i="77" s="1"/>
  <c r="I362" i="77"/>
  <c r="J362" i="77" a="1"/>
  <c r="J362" i="77" l="1"/>
  <c r="H362" i="77" a="1"/>
  <c r="H362" i="77" s="1"/>
  <c r="G362" i="77" a="1"/>
  <c r="G362" i="77" s="1"/>
  <c r="F362" i="77" a="1"/>
  <c r="F362" i="77" s="1"/>
  <c r="E362" i="77" a="1"/>
  <c r="E362" i="77" s="1"/>
  <c r="D362" i="77" a="1"/>
  <c r="D362" i="77" s="1"/>
  <c r="C362" i="77" a="1"/>
  <c r="C362" i="77" s="1"/>
  <c r="I363" i="77"/>
  <c r="A363" i="77"/>
  <c r="B363" i="77" s="1"/>
  <c r="J363" i="77" a="1"/>
  <c r="J363" i="77" l="1"/>
  <c r="F363" i="77" a="1"/>
  <c r="F363" i="77" s="1"/>
  <c r="E363" i="77" a="1"/>
  <c r="E363" i="77" s="1"/>
  <c r="D363" i="77" a="1"/>
  <c r="D363" i="77" s="1"/>
  <c r="C363" i="77" a="1"/>
  <c r="C363" i="77" s="1"/>
  <c r="H363" i="77" a="1"/>
  <c r="H363" i="77" s="1"/>
  <c r="G363" i="77" a="1"/>
  <c r="G363" i="77" s="1"/>
  <c r="I364" i="77"/>
  <c r="A364" i="77"/>
  <c r="B364" i="77" s="1"/>
  <c r="J364" i="77" a="1"/>
  <c r="J364" i="77" l="1"/>
  <c r="H364" i="77" a="1"/>
  <c r="H364" i="77" s="1"/>
  <c r="G364" i="77" a="1"/>
  <c r="G364" i="77" s="1"/>
  <c r="F364" i="77" a="1"/>
  <c r="F364" i="77" s="1"/>
  <c r="E364" i="77" a="1"/>
  <c r="E364" i="77" s="1"/>
  <c r="D364" i="77" a="1"/>
  <c r="D364" i="77" s="1"/>
  <c r="C364" i="77" a="1"/>
  <c r="C364" i="77" s="1"/>
  <c r="A365" i="77"/>
  <c r="B365" i="77" s="1"/>
  <c r="I365" i="77"/>
  <c r="J365" i="77" a="1"/>
  <c r="J365" i="77" l="1"/>
  <c r="F365" i="77" a="1"/>
  <c r="F365" i="77" s="1"/>
  <c r="E365" i="77" a="1"/>
  <c r="E365" i="77" s="1"/>
  <c r="D365" i="77" a="1"/>
  <c r="D365" i="77" s="1"/>
  <c r="C365" i="77" a="1"/>
  <c r="C365" i="77" s="1"/>
  <c r="H365" i="77" a="1"/>
  <c r="H365" i="77" s="1"/>
  <c r="G365" i="77" a="1"/>
  <c r="G365" i="77" s="1"/>
  <c r="A366" i="77"/>
  <c r="B366" i="77" s="1"/>
  <c r="I366" i="77"/>
  <c r="J366" i="77" a="1"/>
  <c r="J366" i="77" l="1"/>
  <c r="H366" i="77" a="1"/>
  <c r="H366" i="77" s="1"/>
  <c r="G366" i="77" a="1"/>
  <c r="G366" i="77" s="1"/>
  <c r="F366" i="77" a="1"/>
  <c r="F366" i="77" s="1"/>
  <c r="E366" i="77" a="1"/>
  <c r="E366" i="77" s="1"/>
  <c r="D366" i="77" a="1"/>
  <c r="D366" i="77" s="1"/>
  <c r="C366" i="77" a="1"/>
  <c r="C366" i="77" s="1"/>
  <c r="A367" i="77"/>
  <c r="B367" i="77" s="1"/>
  <c r="I367" i="77"/>
  <c r="J367" i="77" a="1"/>
  <c r="J367" i="77" l="1"/>
  <c r="F367" i="77" a="1"/>
  <c r="F367" i="77" s="1"/>
  <c r="E367" i="77" a="1"/>
  <c r="E367" i="77" s="1"/>
  <c r="D367" i="77" a="1"/>
  <c r="D367" i="77" s="1"/>
  <c r="C367" i="77" a="1"/>
  <c r="C367" i="77" s="1"/>
  <c r="H367" i="77" a="1"/>
  <c r="H367" i="77" s="1"/>
  <c r="G367" i="77" a="1"/>
  <c r="G367" i="77" s="1"/>
  <c r="A368" i="77"/>
  <c r="B368" i="77" s="1"/>
  <c r="I368" i="77"/>
  <c r="J368" i="77" a="1"/>
  <c r="J368" i="77" l="1"/>
  <c r="H368" i="77" a="1"/>
  <c r="H368" i="77" s="1"/>
  <c r="G368" i="77" a="1"/>
  <c r="G368" i="77" s="1"/>
  <c r="F368" i="77" a="1"/>
  <c r="F368" i="77" s="1"/>
  <c r="E368" i="77" a="1"/>
  <c r="E368" i="77" s="1"/>
  <c r="D368" i="77" a="1"/>
  <c r="D368" i="77" s="1"/>
  <c r="C368" i="77" a="1"/>
  <c r="C368" i="77" s="1"/>
  <c r="I369" i="77"/>
  <c r="A369" i="77"/>
  <c r="B369" i="77" s="1"/>
  <c r="J369" i="77" a="1"/>
  <c r="J369" i="77" l="1"/>
  <c r="E369" i="77" a="1"/>
  <c r="E369" i="77" s="1"/>
  <c r="D369" i="77" a="1"/>
  <c r="D369" i="77" s="1"/>
  <c r="C369" i="77" a="1"/>
  <c r="C369" i="77" s="1"/>
  <c r="H369" i="77" a="1"/>
  <c r="H369" i="77" s="1"/>
  <c r="G369" i="77" a="1"/>
  <c r="G369" i="77" s="1"/>
  <c r="F369" i="77" a="1"/>
  <c r="F369" i="77" s="1"/>
  <c r="I370" i="77"/>
  <c r="A370" i="77"/>
  <c r="B370" i="77" s="1"/>
  <c r="J370" i="77" a="1"/>
  <c r="J370" i="77" l="1"/>
  <c r="H370" i="77" a="1"/>
  <c r="H370" i="77" s="1"/>
  <c r="G370" i="77" a="1"/>
  <c r="G370" i="77" s="1"/>
  <c r="F370" i="77" a="1"/>
  <c r="F370" i="77" s="1"/>
  <c r="E370" i="77" a="1"/>
  <c r="E370" i="77" s="1"/>
  <c r="D370" i="77" a="1"/>
  <c r="D370" i="77" s="1"/>
  <c r="C370" i="77" a="1"/>
  <c r="C370" i="77" s="1"/>
  <c r="A371" i="77"/>
  <c r="B371" i="77" s="1"/>
  <c r="I371" i="77"/>
  <c r="J371" i="77" a="1"/>
  <c r="J371" i="77" l="1"/>
  <c r="D371" i="77" a="1"/>
  <c r="D371" i="77" s="1"/>
  <c r="C371" i="77" a="1"/>
  <c r="C371" i="77" s="1"/>
  <c r="H371" i="77" a="1"/>
  <c r="H371" i="77" s="1"/>
  <c r="G371" i="77" a="1"/>
  <c r="G371" i="77" s="1"/>
  <c r="F371" i="77" a="1"/>
  <c r="F371" i="77" s="1"/>
  <c r="E371" i="77" a="1"/>
  <c r="E371" i="77" s="1"/>
  <c r="A372" i="77"/>
  <c r="B372" i="77" s="1"/>
  <c r="I372" i="77"/>
  <c r="J372" i="77" a="1"/>
  <c r="J372" i="77" l="1"/>
  <c r="H372" i="77" a="1"/>
  <c r="H372" i="77" s="1"/>
  <c r="G372" i="77" a="1"/>
  <c r="G372" i="77" s="1"/>
  <c r="F372" i="77" a="1"/>
  <c r="F372" i="77" s="1"/>
  <c r="E372" i="77" a="1"/>
  <c r="E372" i="77" s="1"/>
  <c r="D372" i="77" a="1"/>
  <c r="D372" i="77" s="1"/>
  <c r="C372" i="77" a="1"/>
  <c r="C372" i="77" s="1"/>
  <c r="A373" i="77"/>
  <c r="B373" i="77" s="1"/>
  <c r="I373" i="77"/>
  <c r="J373" i="77" a="1"/>
  <c r="J373" i="77" l="1"/>
  <c r="H373" i="77" a="1"/>
  <c r="H373" i="77" s="1"/>
  <c r="G373" i="77" a="1"/>
  <c r="G373" i="77" s="1"/>
  <c r="F373" i="77" a="1"/>
  <c r="F373" i="77" s="1"/>
  <c r="E373" i="77" a="1"/>
  <c r="E373" i="77" s="1"/>
  <c r="D373" i="77" a="1"/>
  <c r="D373" i="77" s="1"/>
  <c r="C373" i="77" a="1"/>
  <c r="C373" i="77" s="1"/>
  <c r="A374" i="77"/>
  <c r="B374" i="77" s="1"/>
  <c r="I374" i="77"/>
  <c r="J374" i="77" a="1"/>
  <c r="J374" i="77" l="1"/>
  <c r="G374" i="77" a="1"/>
  <c r="G374" i="77" s="1"/>
  <c r="F374" i="77" a="1"/>
  <c r="F374" i="77" s="1"/>
  <c r="E374" i="77" a="1"/>
  <c r="E374" i="77" s="1"/>
  <c r="D374" i="77" a="1"/>
  <c r="D374" i="77" s="1"/>
  <c r="C374" i="77" a="1"/>
  <c r="C374" i="77" s="1"/>
  <c r="H374" i="77" a="1"/>
  <c r="H374" i="77" s="1"/>
  <c r="I375" i="77"/>
  <c r="A375" i="77"/>
  <c r="B375" i="77" s="1"/>
  <c r="J375" i="77" a="1"/>
  <c r="J375" i="77" l="1"/>
  <c r="H375" i="77" a="1"/>
  <c r="H375" i="77" s="1"/>
  <c r="G375" i="77" a="1"/>
  <c r="G375" i="77" s="1"/>
  <c r="F375" i="77" a="1"/>
  <c r="F375" i="77" s="1"/>
  <c r="E375" i="77" a="1"/>
  <c r="E375" i="77" s="1"/>
  <c r="D375" i="77" a="1"/>
  <c r="D375" i="77" s="1"/>
  <c r="C375" i="77" a="1"/>
  <c r="C375" i="77" s="1"/>
  <c r="I376" i="77"/>
  <c r="A376" i="77"/>
  <c r="B376" i="77" s="1"/>
  <c r="J376" i="77" a="1"/>
  <c r="J376" i="77" l="1"/>
  <c r="G376" i="77" a="1"/>
  <c r="G376" i="77" s="1"/>
  <c r="F376" i="77" a="1"/>
  <c r="F376" i="77" s="1"/>
  <c r="E376" i="77" a="1"/>
  <c r="E376" i="77" s="1"/>
  <c r="D376" i="77" a="1"/>
  <c r="D376" i="77" s="1"/>
  <c r="C376" i="77" a="1"/>
  <c r="C376" i="77" s="1"/>
  <c r="H376" i="77" a="1"/>
  <c r="H376" i="77" s="1"/>
  <c r="A377" i="77"/>
  <c r="B377" i="77" s="1"/>
  <c r="I377" i="77"/>
  <c r="J377" i="77" a="1"/>
  <c r="J377" i="77" l="1"/>
  <c r="H377" i="77" a="1"/>
  <c r="H377" i="77" s="1"/>
  <c r="G377" i="77" a="1"/>
  <c r="G377" i="77" s="1"/>
  <c r="F377" i="77" a="1"/>
  <c r="F377" i="77" s="1"/>
  <c r="E377" i="77" a="1"/>
  <c r="E377" i="77" s="1"/>
  <c r="D377" i="77" a="1"/>
  <c r="D377" i="77" s="1"/>
  <c r="C377" i="77" a="1"/>
  <c r="C377" i="77" s="1"/>
  <c r="A378" i="77"/>
  <c r="B378" i="77" s="1"/>
  <c r="I378" i="77"/>
  <c r="J378" i="77" a="1"/>
  <c r="J378" i="77" l="1"/>
  <c r="G378" i="77" a="1"/>
  <c r="G378" i="77" s="1"/>
  <c r="F378" i="77" a="1"/>
  <c r="F378" i="77" s="1"/>
  <c r="E378" i="77" a="1"/>
  <c r="E378" i="77" s="1"/>
  <c r="D378" i="77" a="1"/>
  <c r="D378" i="77" s="1"/>
  <c r="C378" i="77" a="1"/>
  <c r="C378" i="77" s="1"/>
  <c r="H378" i="77" a="1"/>
  <c r="H378" i="77" s="1"/>
  <c r="A379" i="77"/>
  <c r="B379" i="77" s="1"/>
  <c r="I379" i="77"/>
  <c r="J379" i="77" a="1"/>
  <c r="J379" i="77" l="1"/>
  <c r="H379" i="77" a="1"/>
  <c r="H379" i="77" s="1"/>
  <c r="G379" i="77" a="1"/>
  <c r="G379" i="77" s="1"/>
  <c r="F379" i="77" a="1"/>
  <c r="F379" i="77" s="1"/>
  <c r="E379" i="77" a="1"/>
  <c r="E379" i="77" s="1"/>
  <c r="D379" i="77" a="1"/>
  <c r="D379" i="77" s="1"/>
  <c r="C379" i="77" a="1"/>
  <c r="C379" i="77" s="1"/>
  <c r="A380" i="77"/>
  <c r="B380" i="77" s="1"/>
  <c r="I380" i="77"/>
  <c r="J380" i="77" a="1"/>
  <c r="J380" i="77" l="1"/>
  <c r="G380" i="77" a="1"/>
  <c r="G380" i="77" s="1"/>
  <c r="F380" i="77" a="1"/>
  <c r="F380" i="77" s="1"/>
  <c r="E380" i="77" a="1"/>
  <c r="E380" i="77" s="1"/>
  <c r="D380" i="77" a="1"/>
  <c r="D380" i="77" s="1"/>
  <c r="C380" i="77" a="1"/>
  <c r="C380" i="77" s="1"/>
  <c r="H380" i="77" a="1"/>
  <c r="H380" i="77" s="1"/>
  <c r="I381" i="77"/>
  <c r="A381" i="77"/>
  <c r="B381" i="77" s="1"/>
  <c r="J381" i="77" a="1"/>
  <c r="J381" i="77" l="1"/>
  <c r="H381" i="77" a="1"/>
  <c r="H381" i="77" s="1"/>
  <c r="G381" i="77" a="1"/>
  <c r="G381" i="77" s="1"/>
  <c r="F381" i="77" a="1"/>
  <c r="F381" i="77" s="1"/>
  <c r="E381" i="77" a="1"/>
  <c r="E381" i="77" s="1"/>
  <c r="D381" i="77" a="1"/>
  <c r="D381" i="77" s="1"/>
  <c r="C381" i="77" a="1"/>
  <c r="C381" i="77" s="1"/>
  <c r="I382" i="77"/>
  <c r="A382" i="77"/>
  <c r="B382" i="77" s="1"/>
  <c r="J382" i="77" a="1"/>
  <c r="J382" i="77" l="1"/>
  <c r="F382" i="77" a="1"/>
  <c r="F382" i="77" s="1"/>
  <c r="E382" i="77" a="1"/>
  <c r="E382" i="77" s="1"/>
  <c r="D382" i="77" a="1"/>
  <c r="D382" i="77" s="1"/>
  <c r="C382" i="77" a="1"/>
  <c r="C382" i="77" s="1"/>
  <c r="H382" i="77" a="1"/>
  <c r="H382" i="77" s="1"/>
  <c r="G382" i="77" a="1"/>
  <c r="G382" i="77" s="1"/>
  <c r="A383" i="77"/>
  <c r="B383" i="77" s="1"/>
  <c r="I383" i="77"/>
  <c r="J383" i="77" a="1"/>
  <c r="J383" i="77" l="1"/>
  <c r="H383" i="77" a="1"/>
  <c r="H383" i="77" s="1"/>
  <c r="G383" i="77" a="1"/>
  <c r="G383" i="77" s="1"/>
  <c r="F383" i="77" a="1"/>
  <c r="F383" i="77" s="1"/>
  <c r="E383" i="77" a="1"/>
  <c r="E383" i="77" s="1"/>
  <c r="D383" i="77" a="1"/>
  <c r="D383" i="77" s="1"/>
  <c r="C383" i="77" a="1"/>
  <c r="C383" i="77" s="1"/>
  <c r="A384" i="77"/>
  <c r="B384" i="77" s="1"/>
  <c r="I384" i="77"/>
  <c r="J384" i="77" a="1"/>
  <c r="J384" i="77" l="1"/>
  <c r="D384" i="77" a="1"/>
  <c r="D384" i="77" s="1"/>
  <c r="C384" i="77" a="1"/>
  <c r="C384" i="77" s="1"/>
  <c r="H384" i="77" a="1"/>
  <c r="H384" i="77" s="1"/>
  <c r="G384" i="77" a="1"/>
  <c r="G384" i="77" s="1"/>
  <c r="F384" i="77" a="1"/>
  <c r="F384" i="77" s="1"/>
  <c r="E384" i="77" a="1"/>
  <c r="E384" i="77" s="1"/>
  <c r="A385" i="77"/>
  <c r="B385" i="77" s="1"/>
  <c r="I385" i="77"/>
  <c r="J385" i="77" a="1"/>
  <c r="J385" i="77" l="1"/>
  <c r="H385" i="77" a="1"/>
  <c r="H385" i="77" s="1"/>
  <c r="G385" i="77" a="1"/>
  <c r="G385" i="77" s="1"/>
  <c r="F385" i="77" a="1"/>
  <c r="F385" i="77" s="1"/>
  <c r="E385" i="77" a="1"/>
  <c r="E385" i="77" s="1"/>
  <c r="D385" i="77" a="1"/>
  <c r="D385" i="77" s="1"/>
  <c r="C385" i="77" a="1"/>
  <c r="C385" i="77" s="1"/>
  <c r="A386" i="77"/>
  <c r="B386" i="77" s="1"/>
  <c r="I386" i="77"/>
  <c r="J386" i="77" a="1"/>
  <c r="J386" i="77" l="1"/>
  <c r="D386" i="77" a="1"/>
  <c r="D386" i="77" s="1"/>
  <c r="C386" i="77" a="1"/>
  <c r="C386" i="77" s="1"/>
  <c r="H386" i="77" a="1"/>
  <c r="H386" i="77" s="1"/>
  <c r="G386" i="77" a="1"/>
  <c r="G386" i="77" s="1"/>
  <c r="F386" i="77" a="1"/>
  <c r="F386" i="77" s="1"/>
  <c r="E386" i="77" a="1"/>
  <c r="E386" i="77" s="1"/>
  <c r="I387" i="77"/>
  <c r="A387" i="77"/>
  <c r="B387" i="77" s="1"/>
  <c r="J387" i="77" a="1"/>
  <c r="J387" i="77" l="1"/>
  <c r="H387" i="77" a="1"/>
  <c r="H387" i="77" s="1"/>
  <c r="G387" i="77" a="1"/>
  <c r="G387" i="77" s="1"/>
  <c r="F387" i="77" a="1"/>
  <c r="F387" i="77" s="1"/>
  <c r="E387" i="77" a="1"/>
  <c r="E387" i="77" s="1"/>
  <c r="D387" i="77" a="1"/>
  <c r="D387" i="77" s="1"/>
  <c r="C387" i="77" a="1"/>
  <c r="C387" i="77" s="1"/>
  <c r="I388" i="77"/>
  <c r="A388" i="77"/>
  <c r="B388" i="77" s="1"/>
  <c r="J388" i="77" a="1"/>
  <c r="J388" i="77" l="1"/>
  <c r="D388" i="77" a="1"/>
  <c r="D388" i="77" s="1"/>
  <c r="C388" i="77" a="1"/>
  <c r="C388" i="77" s="1"/>
  <c r="H388" i="77" a="1"/>
  <c r="H388" i="77" s="1"/>
  <c r="G388" i="77" a="1"/>
  <c r="G388" i="77" s="1"/>
  <c r="F388" i="77" a="1"/>
  <c r="F388" i="77" s="1"/>
  <c r="E388" i="77" a="1"/>
  <c r="E388" i="77" s="1"/>
  <c r="A389" i="77"/>
  <c r="B389" i="77" s="1"/>
  <c r="I389" i="77"/>
  <c r="J389" i="77" a="1"/>
  <c r="J389" i="77" l="1"/>
  <c r="H389" i="77" a="1"/>
  <c r="H389" i="77" s="1"/>
  <c r="G389" i="77" a="1"/>
  <c r="G389" i="77" s="1"/>
  <c r="F389" i="77" a="1"/>
  <c r="F389" i="77" s="1"/>
  <c r="E389" i="77" a="1"/>
  <c r="E389" i="77" s="1"/>
  <c r="D389" i="77" a="1"/>
  <c r="D389" i="77" s="1"/>
  <c r="C389" i="77" a="1"/>
  <c r="C389" i="77" s="1"/>
  <c r="A390" i="77"/>
  <c r="B390" i="77" s="1"/>
  <c r="I390" i="77"/>
  <c r="J390" i="77" a="1"/>
  <c r="J390" i="77" l="1"/>
  <c r="C390" i="77" a="1"/>
  <c r="C390" i="77" s="1"/>
  <c r="H390" i="77" a="1"/>
  <c r="H390" i="77" s="1"/>
  <c r="G390" i="77" a="1"/>
  <c r="G390" i="77" s="1"/>
  <c r="F390" i="77" a="1"/>
  <c r="F390" i="77" s="1"/>
  <c r="E390" i="77" a="1"/>
  <c r="E390" i="77" s="1"/>
  <c r="D390" i="77" a="1"/>
  <c r="D390" i="77" s="1"/>
  <c r="A391" i="77"/>
  <c r="B391" i="77" s="1"/>
  <c r="I391" i="77"/>
  <c r="J391" i="77" a="1"/>
  <c r="J391" i="77" l="1"/>
  <c r="H391" i="77" a="1"/>
  <c r="H391" i="77" s="1"/>
  <c r="G391" i="77" a="1"/>
  <c r="G391" i="77" s="1"/>
  <c r="F391" i="77" a="1"/>
  <c r="F391" i="77" s="1"/>
  <c r="E391" i="77" a="1"/>
  <c r="E391" i="77" s="1"/>
  <c r="D391" i="77" a="1"/>
  <c r="D391" i="77" s="1"/>
  <c r="C391" i="77" a="1"/>
  <c r="C391" i="77" s="1"/>
  <c r="A392" i="77"/>
  <c r="B392" i="77" s="1"/>
  <c r="I392" i="77"/>
  <c r="J392" i="77" a="1"/>
  <c r="J392" i="77" l="1"/>
  <c r="H392" i="77" a="1"/>
  <c r="H392" i="77" s="1"/>
  <c r="G392" i="77" a="1"/>
  <c r="G392" i="77" s="1"/>
  <c r="F392" i="77" a="1"/>
  <c r="F392" i="77" s="1"/>
  <c r="E392" i="77" a="1"/>
  <c r="E392" i="77" s="1"/>
  <c r="D392" i="77" a="1"/>
  <c r="D392" i="77" s="1"/>
  <c r="C392" i="77" a="1"/>
  <c r="C392" i="77" s="1"/>
  <c r="I393" i="77"/>
  <c r="A393" i="77"/>
  <c r="B393" i="77" s="1"/>
  <c r="J393" i="77" a="1"/>
  <c r="J393" i="77" l="1"/>
  <c r="G393" i="77" a="1"/>
  <c r="G393" i="77" s="1"/>
  <c r="F393" i="77" a="1"/>
  <c r="F393" i="77" s="1"/>
  <c r="E393" i="77" a="1"/>
  <c r="E393" i="77" s="1"/>
  <c r="D393" i="77" a="1"/>
  <c r="D393" i="77" s="1"/>
  <c r="C393" i="77" a="1"/>
  <c r="C393" i="77" s="1"/>
  <c r="H393" i="77" a="1"/>
  <c r="H393" i="77" s="1"/>
  <c r="I394" i="77"/>
  <c r="A394" i="77"/>
  <c r="B394" i="77" s="1"/>
  <c r="J394" i="77" a="1"/>
  <c r="J394" i="77" l="1"/>
  <c r="H394" i="77" a="1"/>
  <c r="H394" i="77" s="1"/>
  <c r="G394" i="77" a="1"/>
  <c r="G394" i="77" s="1"/>
  <c r="F394" i="77" a="1"/>
  <c r="F394" i="77" s="1"/>
  <c r="E394" i="77" a="1"/>
  <c r="E394" i="77" s="1"/>
  <c r="D394" i="77" a="1"/>
  <c r="D394" i="77" s="1"/>
  <c r="C394" i="77" a="1"/>
  <c r="C394" i="77" s="1"/>
  <c r="A395" i="77"/>
  <c r="B395" i="77" s="1"/>
  <c r="I395" i="77"/>
  <c r="J395" i="77" a="1"/>
  <c r="J395" i="77" l="1"/>
  <c r="F395" i="77" a="1"/>
  <c r="F395" i="77" s="1"/>
  <c r="E395" i="77" a="1"/>
  <c r="E395" i="77" s="1"/>
  <c r="D395" i="77" a="1"/>
  <c r="D395" i="77" s="1"/>
  <c r="C395" i="77" a="1"/>
  <c r="C395" i="77" s="1"/>
  <c r="H395" i="77" a="1"/>
  <c r="H395" i="77" s="1"/>
  <c r="G395" i="77" a="1"/>
  <c r="G395" i="77" s="1"/>
  <c r="A396" i="77"/>
  <c r="B396" i="77" s="1"/>
  <c r="I396" i="77"/>
  <c r="J396" i="77" a="1"/>
  <c r="J396" i="77" l="1"/>
  <c r="H396" i="77" a="1"/>
  <c r="H396" i="77" s="1"/>
  <c r="G396" i="77" a="1"/>
  <c r="G396" i="77" s="1"/>
  <c r="F396" i="77" a="1"/>
  <c r="F396" i="77" s="1"/>
  <c r="E396" i="77" a="1"/>
  <c r="E396" i="77" s="1"/>
  <c r="D396" i="77" a="1"/>
  <c r="D396" i="77" s="1"/>
  <c r="C396" i="77" a="1"/>
  <c r="C396" i="77" s="1"/>
  <c r="A397" i="77"/>
  <c r="B397" i="77" s="1"/>
  <c r="I397" i="77"/>
  <c r="J397" i="77" a="1"/>
  <c r="J397" i="77" l="1"/>
  <c r="F397" i="77" a="1"/>
  <c r="F397" i="77" s="1"/>
  <c r="E397" i="77" a="1"/>
  <c r="E397" i="77" s="1"/>
  <c r="D397" i="77" a="1"/>
  <c r="D397" i="77" s="1"/>
  <c r="C397" i="77" a="1"/>
  <c r="C397" i="77" s="1"/>
  <c r="H397" i="77" a="1"/>
  <c r="H397" i="77" s="1"/>
  <c r="G397" i="77" a="1"/>
  <c r="G397" i="77" s="1"/>
  <c r="A398" i="77"/>
  <c r="B398" i="77" s="1"/>
  <c r="I398" i="77"/>
  <c r="J398" i="77" a="1"/>
  <c r="J398" i="77" l="1"/>
  <c r="H398" i="77" a="1"/>
  <c r="H398" i="77" s="1"/>
  <c r="G398" i="77" a="1"/>
  <c r="G398" i="77" s="1"/>
  <c r="F398" i="77" a="1"/>
  <c r="F398" i="77" s="1"/>
  <c r="E398" i="77" a="1"/>
  <c r="E398" i="77" s="1"/>
  <c r="D398" i="77" a="1"/>
  <c r="D398" i="77" s="1"/>
  <c r="C398" i="77" a="1"/>
  <c r="C398" i="77" s="1"/>
  <c r="I399" i="77"/>
  <c r="A399" i="77"/>
  <c r="B399" i="77" s="1"/>
  <c r="J399" i="77" a="1"/>
  <c r="J399" i="77" l="1"/>
  <c r="F399" i="77" a="1"/>
  <c r="F399" i="77" s="1"/>
  <c r="E399" i="77" a="1"/>
  <c r="E399" i="77" s="1"/>
  <c r="D399" i="77" a="1"/>
  <c r="D399" i="77" s="1"/>
  <c r="C399" i="77" a="1"/>
  <c r="C399" i="77" s="1"/>
  <c r="H399" i="77" a="1"/>
  <c r="H399" i="77" s="1"/>
  <c r="G399" i="77" a="1"/>
  <c r="G399" i="77" s="1"/>
  <c r="I400" i="77"/>
  <c r="A400" i="77"/>
  <c r="B400" i="77" s="1"/>
  <c r="J400" i="77" a="1"/>
  <c r="J400" i="77" l="1"/>
  <c r="H400" i="77" a="1"/>
  <c r="H400" i="77" s="1"/>
  <c r="G400" i="77" a="1"/>
  <c r="G400" i="77" s="1"/>
  <c r="F400" i="77" a="1"/>
  <c r="F400" i="77" s="1"/>
  <c r="E400" i="77" a="1"/>
  <c r="E400" i="77" s="1"/>
  <c r="D400" i="77" a="1"/>
  <c r="D400" i="77" s="1"/>
  <c r="C400" i="77" a="1"/>
  <c r="C400" i="77" s="1"/>
  <c r="A401" i="77"/>
  <c r="B401" i="77" s="1"/>
  <c r="I401" i="77"/>
  <c r="J401" i="77" a="1"/>
  <c r="J401" i="77" l="1"/>
  <c r="D401" i="77" a="1"/>
  <c r="D401" i="77" s="1"/>
  <c r="C401" i="77" a="1"/>
  <c r="C401" i="77" s="1"/>
  <c r="H401" i="77" a="1"/>
  <c r="H401" i="77" s="1"/>
  <c r="G401" i="77" a="1"/>
  <c r="G401" i="77" s="1"/>
  <c r="F401" i="77" a="1"/>
  <c r="F401" i="77" s="1"/>
  <c r="E401" i="77" a="1"/>
  <c r="E401" i="77" s="1"/>
  <c r="A402" i="77"/>
  <c r="B402" i="77" s="1"/>
  <c r="I402" i="77"/>
  <c r="J402" i="77" a="1"/>
  <c r="J402" i="77" l="1"/>
  <c r="H402" i="77" a="1"/>
  <c r="H402" i="77" s="1"/>
  <c r="G402" i="77" a="1"/>
  <c r="G402" i="77" s="1"/>
  <c r="F402" i="77" a="1"/>
  <c r="F402" i="77" s="1"/>
  <c r="E402" i="77" a="1"/>
  <c r="E402" i="77" s="1"/>
  <c r="D402" i="77" a="1"/>
  <c r="D402" i="77" s="1"/>
  <c r="C402" i="77" a="1"/>
  <c r="C402" i="77" s="1"/>
  <c r="A403" i="77"/>
  <c r="B403" i="77" s="1"/>
  <c r="I403" i="77"/>
  <c r="J403" i="77" a="1"/>
  <c r="J403" i="77" l="1"/>
  <c r="C403" i="77" a="1"/>
  <c r="C403" i="77" s="1"/>
  <c r="H403" i="77" a="1"/>
  <c r="H403" i="77" s="1"/>
  <c r="G403" i="77" a="1"/>
  <c r="G403" i="77" s="1"/>
  <c r="F403" i="77" a="1"/>
  <c r="F403" i="77" s="1"/>
  <c r="E403" i="77" a="1"/>
  <c r="E403" i="77" s="1"/>
  <c r="D403" i="77" a="1"/>
  <c r="D403" i="77" s="1"/>
  <c r="A404" i="77"/>
  <c r="B404" i="77" s="1"/>
  <c r="I404" i="77"/>
  <c r="J404" i="77" a="1"/>
  <c r="J404" i="77" l="1"/>
  <c r="H404" i="77" a="1"/>
  <c r="H404" i="77" s="1"/>
  <c r="G404" i="77" a="1"/>
  <c r="G404" i="77" s="1"/>
  <c r="F404" i="77" a="1"/>
  <c r="F404" i="77" s="1"/>
  <c r="E404" i="77" a="1"/>
  <c r="E404" i="77" s="1"/>
  <c r="D404" i="77" a="1"/>
  <c r="D404" i="77" s="1"/>
  <c r="C404" i="77" a="1"/>
  <c r="C404" i="77" s="1"/>
  <c r="I405" i="77"/>
  <c r="A405" i="77"/>
  <c r="B405" i="77" s="1"/>
  <c r="J405" i="77" a="1"/>
  <c r="J405" i="77" l="1"/>
  <c r="H405" i="77" a="1"/>
  <c r="H405" i="77" s="1"/>
  <c r="G405" i="77" a="1"/>
  <c r="G405" i="77" s="1"/>
  <c r="F405" i="77" a="1"/>
  <c r="F405" i="77" s="1"/>
  <c r="E405" i="77" a="1"/>
  <c r="E405" i="77" s="1"/>
  <c r="D405" i="77" a="1"/>
  <c r="D405" i="77" s="1"/>
  <c r="C405" i="77" a="1"/>
  <c r="C405" i="77" s="1"/>
  <c r="I406" i="77"/>
  <c r="A406" i="77"/>
  <c r="B406" i="77" s="1"/>
  <c r="J406" i="77" a="1"/>
  <c r="J406" i="77" l="1"/>
  <c r="H406" i="77" a="1"/>
  <c r="H406" i="77" s="1"/>
  <c r="G406" i="77" a="1"/>
  <c r="G406" i="77" s="1"/>
  <c r="F406" i="77" a="1"/>
  <c r="F406" i="77" s="1"/>
  <c r="E406" i="77" a="1"/>
  <c r="E406" i="77" s="1"/>
  <c r="D406" i="77" a="1"/>
  <c r="D406" i="77" s="1"/>
  <c r="C406" i="77" a="1"/>
  <c r="C406" i="77" s="1"/>
  <c r="A407" i="77"/>
  <c r="B407" i="77" s="1"/>
  <c r="I407" i="77"/>
  <c r="J407" i="77" a="1"/>
  <c r="J407" i="77" l="1"/>
  <c r="H407" i="77" a="1"/>
  <c r="H407" i="77" s="1"/>
  <c r="G407" i="77" a="1"/>
  <c r="G407" i="77" s="1"/>
  <c r="F407" i="77" a="1"/>
  <c r="F407" i="77" s="1"/>
  <c r="E407" i="77" a="1"/>
  <c r="E407" i="77" s="1"/>
  <c r="D407" i="77" a="1"/>
  <c r="D407" i="77" s="1"/>
  <c r="C407" i="77" a="1"/>
  <c r="C407" i="77" s="1"/>
  <c r="A408" i="77"/>
  <c r="B408" i="77" s="1"/>
  <c r="I408" i="77"/>
  <c r="J408" i="77" a="1"/>
  <c r="J408" i="77" l="1"/>
  <c r="H408" i="77" a="1"/>
  <c r="H408" i="77" s="1"/>
  <c r="G408" i="77" a="1"/>
  <c r="G408" i="77" s="1"/>
  <c r="F408" i="77" a="1"/>
  <c r="F408" i="77" s="1"/>
  <c r="E408" i="77" a="1"/>
  <c r="E408" i="77" s="1"/>
  <c r="D408" i="77" a="1"/>
  <c r="D408" i="77" s="1"/>
  <c r="C408" i="77" a="1"/>
  <c r="C408" i="77" s="1"/>
  <c r="A409" i="77"/>
  <c r="B409" i="77" s="1"/>
  <c r="I409" i="77"/>
  <c r="J409" i="77" a="1"/>
  <c r="J409" i="77" l="1"/>
  <c r="H409" i="77" a="1"/>
  <c r="H409" i="77" s="1"/>
  <c r="G409" i="77" a="1"/>
  <c r="G409" i="77" s="1"/>
  <c r="F409" i="77" a="1"/>
  <c r="F409" i="77" s="1"/>
  <c r="E409" i="77" a="1"/>
  <c r="E409" i="77" s="1"/>
  <c r="D409" i="77" a="1"/>
  <c r="D409" i="77" s="1"/>
  <c r="C409" i="77" a="1"/>
  <c r="C409" i="77" s="1"/>
  <c r="A410" i="77"/>
  <c r="B410" i="77" s="1"/>
  <c r="I410" i="77"/>
  <c r="J410" i="77" a="1"/>
  <c r="J410" i="77" l="1"/>
  <c r="H410" i="77" a="1"/>
  <c r="H410" i="77" s="1"/>
  <c r="G410" i="77" a="1"/>
  <c r="G410" i="77" s="1"/>
  <c r="F410" i="77" a="1"/>
  <c r="F410" i="77" s="1"/>
  <c r="E410" i="77" a="1"/>
  <c r="E410" i="77" s="1"/>
  <c r="D410" i="77" a="1"/>
  <c r="D410" i="77" s="1"/>
  <c r="C410" i="77" a="1"/>
  <c r="C410" i="77" s="1"/>
  <c r="I411" i="77"/>
  <c r="A411" i="77"/>
  <c r="B411" i="77" s="1"/>
  <c r="J411" i="77" a="1"/>
  <c r="J411" i="77" l="1"/>
  <c r="H411" i="77" a="1"/>
  <c r="H411" i="77" s="1"/>
  <c r="G411" i="77" a="1"/>
  <c r="G411" i="77" s="1"/>
  <c r="F411" i="77" a="1"/>
  <c r="F411" i="77" s="1"/>
  <c r="E411" i="77" a="1"/>
  <c r="E411" i="77" s="1"/>
  <c r="D411" i="77" a="1"/>
  <c r="D411" i="77" s="1"/>
  <c r="C411" i="77" a="1"/>
  <c r="C411" i="77" s="1"/>
  <c r="I412" i="77"/>
  <c r="A412" i="77"/>
  <c r="B412" i="77" s="1"/>
  <c r="J412" i="77" a="1"/>
  <c r="J412" i="77" l="1"/>
  <c r="F412" i="77" a="1"/>
  <c r="F412" i="77" s="1"/>
  <c r="E412" i="77" a="1"/>
  <c r="E412" i="77" s="1"/>
  <c r="D412" i="77" a="1"/>
  <c r="D412" i="77" s="1"/>
  <c r="C412" i="77" a="1"/>
  <c r="C412" i="77" s="1"/>
  <c r="H412" i="77" a="1"/>
  <c r="H412" i="77" s="1"/>
  <c r="G412" i="77" a="1"/>
  <c r="G412" i="77" s="1"/>
  <c r="A413" i="77"/>
  <c r="B413" i="77" s="1"/>
  <c r="I413" i="77"/>
  <c r="J413" i="77" a="1"/>
  <c r="J413" i="77" l="1"/>
  <c r="H413" i="77" a="1"/>
  <c r="H413" i="77" s="1"/>
  <c r="G413" i="77" a="1"/>
  <c r="G413" i="77" s="1"/>
  <c r="F413" i="77" a="1"/>
  <c r="F413" i="77" s="1"/>
  <c r="E413" i="77" a="1"/>
  <c r="E413" i="77" s="1"/>
  <c r="D413" i="77" a="1"/>
  <c r="D413" i="77" s="1"/>
  <c r="C413" i="77" a="1"/>
  <c r="C413" i="77" s="1"/>
  <c r="A414" i="77"/>
  <c r="B414" i="77" s="1"/>
  <c r="I414" i="77"/>
  <c r="J414" i="77" a="1"/>
  <c r="J414" i="77" l="1"/>
  <c r="D414" i="77" a="1"/>
  <c r="D414" i="77" s="1"/>
  <c r="C414" i="77" a="1"/>
  <c r="C414" i="77" s="1"/>
  <c r="H414" i="77" a="1"/>
  <c r="H414" i="77" s="1"/>
  <c r="G414" i="77" a="1"/>
  <c r="G414" i="77" s="1"/>
  <c r="F414" i="77" a="1"/>
  <c r="F414" i="77" s="1"/>
  <c r="E414" i="77" a="1"/>
  <c r="E414" i="77" s="1"/>
  <c r="A415" i="77"/>
  <c r="B415" i="77" s="1"/>
  <c r="I415" i="77"/>
  <c r="J415" i="77" a="1"/>
  <c r="J415" i="77" l="1"/>
  <c r="H415" i="77" a="1"/>
  <c r="H415" i="77" s="1"/>
  <c r="G415" i="77" a="1"/>
  <c r="G415" i="77" s="1"/>
  <c r="F415" i="77" a="1"/>
  <c r="F415" i="77" s="1"/>
  <c r="E415" i="77" a="1"/>
  <c r="E415" i="77" s="1"/>
  <c r="D415" i="77" a="1"/>
  <c r="D415" i="77" s="1"/>
  <c r="C415" i="77" a="1"/>
  <c r="C415" i="77" s="1"/>
  <c r="A416" i="77"/>
  <c r="B416" i="77" s="1"/>
  <c r="I416" i="77"/>
  <c r="J416" i="77" a="1"/>
  <c r="J416" i="77" l="1"/>
  <c r="D416" i="77" a="1"/>
  <c r="D416" i="77" s="1"/>
  <c r="C416" i="77" a="1"/>
  <c r="C416" i="77" s="1"/>
  <c r="H416" i="77" a="1"/>
  <c r="H416" i="77" s="1"/>
  <c r="G416" i="77" a="1"/>
  <c r="G416" i="77" s="1"/>
  <c r="F416" i="77" a="1"/>
  <c r="F416" i="77" s="1"/>
  <c r="E416" i="77" a="1"/>
  <c r="E416" i="77" s="1"/>
  <c r="I417" i="77"/>
  <c r="A417" i="77"/>
  <c r="B417" i="77" s="1"/>
  <c r="J417" i="77" a="1"/>
  <c r="J417" i="77" l="1"/>
  <c r="H417" i="77" a="1"/>
  <c r="H417" i="77" s="1"/>
  <c r="G417" i="77" a="1"/>
  <c r="G417" i="77" s="1"/>
  <c r="F417" i="77" a="1"/>
  <c r="F417" i="77" s="1"/>
  <c r="E417" i="77" a="1"/>
  <c r="E417" i="77" s="1"/>
  <c r="D417" i="77" a="1"/>
  <c r="D417" i="77" s="1"/>
  <c r="C417" i="77" a="1"/>
  <c r="C417" i="77" s="1"/>
  <c r="I418" i="77"/>
  <c r="A418" i="77"/>
  <c r="B418" i="77" s="1"/>
  <c r="J418" i="77" a="1"/>
  <c r="J418" i="77" l="1"/>
  <c r="D418" i="77" a="1"/>
  <c r="D418" i="77" s="1"/>
  <c r="C418" i="77" a="1"/>
  <c r="C418" i="77" s="1"/>
  <c r="H418" i="77" a="1"/>
  <c r="H418" i="77" s="1"/>
  <c r="G418" i="77" a="1"/>
  <c r="G418" i="77" s="1"/>
  <c r="F418" i="77" a="1"/>
  <c r="F418" i="77" s="1"/>
  <c r="E418" i="77" a="1"/>
  <c r="E418" i="77" s="1"/>
  <c r="A419" i="77"/>
  <c r="B419" i="77" s="1"/>
  <c r="I419" i="77"/>
  <c r="J419" i="77" a="1"/>
  <c r="J419" i="77" l="1"/>
  <c r="H419" i="77" a="1"/>
  <c r="H419" i="77" s="1"/>
  <c r="G419" i="77" a="1"/>
  <c r="G419" i="77" s="1"/>
  <c r="F419" i="77" a="1"/>
  <c r="F419" i="77" s="1"/>
  <c r="E419" i="77" a="1"/>
  <c r="E419" i="77" s="1"/>
  <c r="D419" i="77" a="1"/>
  <c r="D419" i="77" s="1"/>
  <c r="C419" i="77" a="1"/>
  <c r="C419" i="77" s="1"/>
  <c r="A420" i="77"/>
  <c r="B420" i="77" s="1"/>
  <c r="I420" i="77"/>
  <c r="J420" i="77" a="1"/>
  <c r="J420" i="77" l="1"/>
  <c r="C420" i="77" a="1"/>
  <c r="C420" i="77" s="1"/>
  <c r="H420" i="77" a="1"/>
  <c r="H420" i="77" s="1"/>
  <c r="G420" i="77" a="1"/>
  <c r="G420" i="77" s="1"/>
  <c r="F420" i="77" a="1"/>
  <c r="F420" i="77" s="1"/>
  <c r="E420" i="77" a="1"/>
  <c r="E420" i="77" s="1"/>
  <c r="D420" i="77" a="1"/>
  <c r="D420" i="77" s="1"/>
  <c r="A421" i="77"/>
  <c r="B421" i="77" s="1"/>
  <c r="I421" i="77"/>
  <c r="J421" i="77" a="1"/>
  <c r="J421" i="77" l="1"/>
  <c r="G421" i="77" a="1"/>
  <c r="G421" i="77" s="1"/>
  <c r="F421" i="77" a="1"/>
  <c r="F421" i="77" s="1"/>
  <c r="E421" i="77" a="1"/>
  <c r="E421" i="77" s="1"/>
  <c r="D421" i="77" a="1"/>
  <c r="D421" i="77" s="1"/>
  <c r="C421" i="77" a="1"/>
  <c r="C421" i="77" s="1"/>
  <c r="H421" i="77" a="1"/>
  <c r="H421" i="77" s="1"/>
  <c r="A422" i="77"/>
  <c r="B422" i="77" s="1"/>
  <c r="I422" i="77"/>
  <c r="J422" i="77" a="1"/>
  <c r="J422" i="77" l="1"/>
  <c r="H422" i="77" a="1"/>
  <c r="H422" i="77" s="1"/>
  <c r="G422" i="77" a="1"/>
  <c r="G422" i="77" s="1"/>
  <c r="F422" i="77" a="1"/>
  <c r="F422" i="77" s="1"/>
  <c r="E422" i="77" a="1"/>
  <c r="E422" i="77" s="1"/>
  <c r="D422" i="77" a="1"/>
  <c r="D422" i="77" s="1"/>
  <c r="C422" i="77" a="1"/>
  <c r="C422" i="77" s="1"/>
  <c r="I423" i="77"/>
  <c r="A423" i="77"/>
  <c r="B423" i="77" s="1"/>
  <c r="J423" i="77" a="1"/>
  <c r="J423" i="77" l="1"/>
  <c r="F423" i="77" a="1"/>
  <c r="F423" i="77" s="1"/>
  <c r="E423" i="77" a="1"/>
  <c r="E423" i="77" s="1"/>
  <c r="D423" i="77" a="1"/>
  <c r="D423" i="77" s="1"/>
  <c r="C423" i="77" a="1"/>
  <c r="C423" i="77" s="1"/>
  <c r="H423" i="77" a="1"/>
  <c r="H423" i="77" s="1"/>
  <c r="G423" i="77" a="1"/>
  <c r="G423" i="77" s="1"/>
  <c r="I424" i="77"/>
  <c r="A424" i="77"/>
  <c r="B424" i="77" s="1"/>
  <c r="J424" i="77" a="1"/>
  <c r="J424" i="77" l="1"/>
  <c r="H424" i="77" a="1"/>
  <c r="H424" i="77" s="1"/>
  <c r="G424" i="77" a="1"/>
  <c r="G424" i="77" s="1"/>
  <c r="F424" i="77" a="1"/>
  <c r="F424" i="77" s="1"/>
  <c r="E424" i="77" a="1"/>
  <c r="E424" i="77" s="1"/>
  <c r="D424" i="77" a="1"/>
  <c r="D424" i="77" s="1"/>
  <c r="C424" i="77" a="1"/>
  <c r="C424" i="77" s="1"/>
  <c r="A425" i="77"/>
  <c r="B425" i="77" s="1"/>
  <c r="I425" i="77"/>
  <c r="J425" i="77" a="1"/>
  <c r="J425" i="77" l="1"/>
  <c r="D425" i="77" a="1"/>
  <c r="D425" i="77" s="1"/>
  <c r="C425" i="77" a="1"/>
  <c r="C425" i="77" s="1"/>
  <c r="H425" i="77" a="1"/>
  <c r="H425" i="77" s="1"/>
  <c r="G425" i="77" a="1"/>
  <c r="G425" i="77" s="1"/>
  <c r="F425" i="77" a="1"/>
  <c r="F425" i="77" s="1"/>
  <c r="E425" i="77" a="1"/>
  <c r="E425" i="77" s="1"/>
  <c r="A426" i="77"/>
  <c r="B426" i="77" s="1"/>
  <c r="I426" i="77"/>
  <c r="J426" i="77" a="1"/>
  <c r="J426" i="77" l="1"/>
  <c r="H426" i="77" a="1"/>
  <c r="H426" i="77" s="1"/>
  <c r="G426" i="77" a="1"/>
  <c r="G426" i="77" s="1"/>
  <c r="F426" i="77" a="1"/>
  <c r="F426" i="77" s="1"/>
  <c r="E426" i="77" a="1"/>
  <c r="E426" i="77" s="1"/>
  <c r="D426" i="77" a="1"/>
  <c r="D426" i="77" s="1"/>
  <c r="C426" i="77" a="1"/>
  <c r="C426" i="77" s="1"/>
  <c r="A427" i="77"/>
  <c r="B427" i="77" s="1"/>
  <c r="I427" i="77"/>
  <c r="J427" i="77" a="1"/>
  <c r="J427" i="77" l="1"/>
  <c r="H427" i="77" a="1"/>
  <c r="H427" i="77" s="1"/>
  <c r="G427" i="77" a="1"/>
  <c r="G427" i="77" s="1"/>
  <c r="F427" i="77" a="1"/>
  <c r="F427" i="77" s="1"/>
  <c r="E427" i="77" a="1"/>
  <c r="E427" i="77" s="1"/>
  <c r="D427" i="77" a="1"/>
  <c r="D427" i="77" s="1"/>
  <c r="C427" i="77" a="1"/>
  <c r="C427" i="77" s="1"/>
  <c r="A428" i="77"/>
  <c r="B428" i="77" s="1"/>
  <c r="I428" i="77"/>
  <c r="J428" i="77" a="1"/>
  <c r="J428" i="77" l="1"/>
  <c r="G428" i="77" a="1"/>
  <c r="G428" i="77" s="1"/>
  <c r="F428" i="77" a="1"/>
  <c r="F428" i="77" s="1"/>
  <c r="E428" i="77" a="1"/>
  <c r="E428" i="77" s="1"/>
  <c r="D428" i="77" a="1"/>
  <c r="D428" i="77" s="1"/>
  <c r="C428" i="77" a="1"/>
  <c r="C428" i="77" s="1"/>
  <c r="H428" i="77" a="1"/>
  <c r="H428" i="77" s="1"/>
  <c r="I429" i="77"/>
  <c r="A429" i="77"/>
  <c r="B429" i="77" s="1"/>
  <c r="J429" i="77" a="1"/>
  <c r="J429" i="77" l="1"/>
  <c r="H429" i="77" a="1"/>
  <c r="H429" i="77" s="1"/>
  <c r="G429" i="77" a="1"/>
  <c r="G429" i="77" s="1"/>
  <c r="F429" i="77" a="1"/>
  <c r="F429" i="77" s="1"/>
  <c r="E429" i="77" a="1"/>
  <c r="E429" i="77" s="1"/>
  <c r="D429" i="77" a="1"/>
  <c r="D429" i="77" s="1"/>
  <c r="C429" i="77" a="1"/>
  <c r="C429" i="77" s="1"/>
  <c r="I430" i="77"/>
  <c r="A430" i="77"/>
  <c r="B430" i="77" s="1"/>
  <c r="J430" i="77" a="1"/>
  <c r="J430" i="77" l="1"/>
  <c r="E430" i="77" a="1"/>
  <c r="E430" i="77" s="1"/>
  <c r="D430" i="77" a="1"/>
  <c r="D430" i="77" s="1"/>
  <c r="C430" i="77" a="1"/>
  <c r="C430" i="77" s="1"/>
  <c r="H430" i="77" a="1"/>
  <c r="H430" i="77" s="1"/>
  <c r="G430" i="77" a="1"/>
  <c r="G430" i="77" s="1"/>
  <c r="F430" i="77" a="1"/>
  <c r="F430" i="77" s="1"/>
  <c r="A431" i="77"/>
  <c r="B431" i="77" s="1"/>
  <c r="I431" i="77"/>
  <c r="J431" i="77" a="1"/>
  <c r="J431" i="77" l="1"/>
  <c r="H431" i="77" a="1"/>
  <c r="H431" i="77" s="1"/>
  <c r="G431" i="77" a="1"/>
  <c r="G431" i="77" s="1"/>
  <c r="F431" i="77" a="1"/>
  <c r="F431" i="77" s="1"/>
  <c r="E431" i="77" a="1"/>
  <c r="E431" i="77" s="1"/>
  <c r="D431" i="77" a="1"/>
  <c r="D431" i="77" s="1"/>
  <c r="C431" i="77" a="1"/>
  <c r="C431" i="77" s="1"/>
  <c r="A432" i="77"/>
  <c r="B432" i="77" s="1"/>
  <c r="I432" i="77"/>
  <c r="J432" i="77" a="1"/>
  <c r="J432" i="77" l="1"/>
  <c r="C432" i="77" a="1"/>
  <c r="C432" i="77" s="1"/>
  <c r="H432" i="77" a="1"/>
  <c r="H432" i="77" s="1"/>
  <c r="G432" i="77" a="1"/>
  <c r="G432" i="77" s="1"/>
  <c r="F432" i="77" a="1"/>
  <c r="F432" i="77" s="1"/>
  <c r="E432" i="77" a="1"/>
  <c r="E432" i="77" s="1"/>
  <c r="D432" i="77" a="1"/>
  <c r="D432" i="77" s="1"/>
  <c r="A433" i="77"/>
  <c r="B433" i="77" s="1"/>
  <c r="I433" i="77"/>
  <c r="J433" i="77" a="1"/>
  <c r="J433" i="77" l="1"/>
  <c r="G433" i="77" a="1"/>
  <c r="G433" i="77" s="1"/>
  <c r="F433" i="77" a="1"/>
  <c r="F433" i="77" s="1"/>
  <c r="E433" i="77" a="1"/>
  <c r="E433" i="77" s="1"/>
  <c r="D433" i="77" a="1"/>
  <c r="D433" i="77" s="1"/>
  <c r="C433" i="77" a="1"/>
  <c r="C433" i="77" s="1"/>
  <c r="H433" i="77" a="1"/>
  <c r="H433" i="77" s="1"/>
  <c r="A434" i="77"/>
  <c r="B434" i="77" s="1"/>
  <c r="I434" i="77"/>
  <c r="J434" i="77" a="1"/>
  <c r="J434" i="77" l="1"/>
  <c r="H434" i="77" a="1"/>
  <c r="H434" i="77" s="1"/>
  <c r="G434" i="77" a="1"/>
  <c r="G434" i="77" s="1"/>
  <c r="F434" i="77" a="1"/>
  <c r="F434" i="77" s="1"/>
  <c r="E434" i="77" a="1"/>
  <c r="E434" i="77" s="1"/>
  <c r="D434" i="77" a="1"/>
  <c r="D434" i="77" s="1"/>
  <c r="C434" i="77" a="1"/>
  <c r="C434" i="77" s="1"/>
  <c r="I435" i="77"/>
  <c r="A435" i="77"/>
  <c r="B435" i="77" s="1"/>
  <c r="J435" i="77" a="1"/>
  <c r="J435" i="77" l="1"/>
  <c r="F435" i="77" a="1"/>
  <c r="F435" i="77" s="1"/>
  <c r="E435" i="77" a="1"/>
  <c r="E435" i="77" s="1"/>
  <c r="D435" i="77" a="1"/>
  <c r="D435" i="77" s="1"/>
  <c r="C435" i="77" a="1"/>
  <c r="C435" i="77" s="1"/>
  <c r="H435" i="77" a="1"/>
  <c r="H435" i="77" s="1"/>
  <c r="G435" i="77" a="1"/>
  <c r="G435" i="77" s="1"/>
  <c r="I436" i="77"/>
  <c r="A436" i="77"/>
  <c r="B436" i="77" s="1"/>
  <c r="J436" i="77" a="1"/>
  <c r="J436" i="77" l="1"/>
  <c r="H436" i="77" a="1"/>
  <c r="H436" i="77" s="1"/>
  <c r="G436" i="77" a="1"/>
  <c r="G436" i="77" s="1"/>
  <c r="F436" i="77" a="1"/>
  <c r="F436" i="77" s="1"/>
  <c r="E436" i="77" a="1"/>
  <c r="E436" i="77" s="1"/>
  <c r="D436" i="77" a="1"/>
  <c r="D436" i="77" s="1"/>
  <c r="C436" i="77" a="1"/>
  <c r="C436" i="77" s="1"/>
  <c r="A437" i="77"/>
  <c r="B437" i="77" s="1"/>
  <c r="I437" i="77"/>
  <c r="J437" i="77" a="1"/>
  <c r="J437" i="77" l="1"/>
  <c r="D437" i="77" a="1"/>
  <c r="D437" i="77" s="1"/>
  <c r="C437" i="77" a="1"/>
  <c r="C437" i="77" s="1"/>
  <c r="H437" i="77" a="1"/>
  <c r="H437" i="77" s="1"/>
  <c r="G437" i="77" a="1"/>
  <c r="G437" i="77" s="1"/>
  <c r="F437" i="77" a="1"/>
  <c r="F437" i="77" s="1"/>
  <c r="E437" i="77" a="1"/>
  <c r="E437" i="77" s="1"/>
  <c r="A438" i="77"/>
  <c r="B438" i="77" s="1"/>
  <c r="I438" i="77"/>
  <c r="J438" i="77" a="1"/>
  <c r="J438" i="77" l="1"/>
  <c r="H438" i="77" a="1"/>
  <c r="H438" i="77" s="1"/>
  <c r="G438" i="77" a="1"/>
  <c r="G438" i="77" s="1"/>
  <c r="F438" i="77" a="1"/>
  <c r="F438" i="77" s="1"/>
  <c r="E438" i="77" a="1"/>
  <c r="E438" i="77" s="1"/>
  <c r="D438" i="77" a="1"/>
  <c r="D438" i="77" s="1"/>
  <c r="C438" i="77" a="1"/>
  <c r="C438" i="77" s="1"/>
  <c r="A439" i="77"/>
  <c r="B439" i="77" s="1"/>
  <c r="I439" i="77"/>
  <c r="J439" i="77" a="1"/>
  <c r="J439" i="77" l="1"/>
  <c r="H439" i="77" a="1"/>
  <c r="H439" i="77" s="1"/>
  <c r="G439" i="77" a="1"/>
  <c r="G439" i="77" s="1"/>
  <c r="F439" i="77" a="1"/>
  <c r="F439" i="77" s="1"/>
  <c r="E439" i="77" a="1"/>
  <c r="E439" i="77" s="1"/>
  <c r="D439" i="77" a="1"/>
  <c r="D439" i="77" s="1"/>
  <c r="C439" i="77" a="1"/>
  <c r="C439" i="77" s="1"/>
  <c r="A440" i="77"/>
  <c r="B440" i="77" s="1"/>
  <c r="I440" i="77"/>
  <c r="J440" i="77" a="1"/>
  <c r="J440" i="77" l="1"/>
  <c r="G440" i="77" a="1"/>
  <c r="G440" i="77" s="1"/>
  <c r="F440" i="77" a="1"/>
  <c r="F440" i="77" s="1"/>
  <c r="E440" i="77" a="1"/>
  <c r="E440" i="77" s="1"/>
  <c r="D440" i="77" a="1"/>
  <c r="D440" i="77" s="1"/>
  <c r="C440" i="77" a="1"/>
  <c r="C440" i="77" s="1"/>
  <c r="H440" i="77" a="1"/>
  <c r="H440" i="77" s="1"/>
  <c r="I441" i="77"/>
  <c r="A441" i="77"/>
  <c r="B441" i="77" s="1"/>
  <c r="J441" i="77" a="1"/>
  <c r="J441" i="77" l="1"/>
  <c r="H441" i="77" a="1"/>
  <c r="H441" i="77" s="1"/>
  <c r="G441" i="77" a="1"/>
  <c r="G441" i="77" s="1"/>
  <c r="F441" i="77" a="1"/>
  <c r="F441" i="77" s="1"/>
  <c r="E441" i="77" a="1"/>
  <c r="E441" i="77" s="1"/>
  <c r="D441" i="77" a="1"/>
  <c r="D441" i="77" s="1"/>
  <c r="C441" i="77" a="1"/>
  <c r="C441" i="77" s="1"/>
  <c r="I442" i="77"/>
  <c r="A442" i="77"/>
  <c r="B442" i="77" s="1"/>
  <c r="J442" i="77" a="1"/>
  <c r="J442" i="77" l="1"/>
  <c r="E442" i="77" a="1"/>
  <c r="E442" i="77" s="1"/>
  <c r="D442" i="77" a="1"/>
  <c r="D442" i="77" s="1"/>
  <c r="C442" i="77" a="1"/>
  <c r="C442" i="77" s="1"/>
  <c r="H442" i="77" a="1"/>
  <c r="H442" i="77" s="1"/>
  <c r="G442" i="77" a="1"/>
  <c r="G442" i="77" s="1"/>
  <c r="F442" i="77" a="1"/>
  <c r="F442" i="77" s="1"/>
  <c r="A443" i="77"/>
  <c r="B443" i="77" s="1"/>
  <c r="I443" i="77"/>
  <c r="J443" i="77" a="1"/>
  <c r="J443" i="77" l="1"/>
  <c r="H443" i="77" a="1"/>
  <c r="H443" i="77" s="1"/>
  <c r="G443" i="77" a="1"/>
  <c r="G443" i="77" s="1"/>
  <c r="F443" i="77" a="1"/>
  <c r="F443" i="77" s="1"/>
  <c r="E443" i="77" a="1"/>
  <c r="E443" i="77" s="1"/>
  <c r="D443" i="77" a="1"/>
  <c r="D443" i="77" s="1"/>
  <c r="C443" i="77" a="1"/>
  <c r="C443" i="77" s="1"/>
  <c r="A444" i="77"/>
  <c r="B444" i="77" s="1"/>
  <c r="I444" i="77"/>
  <c r="J444" i="77" a="1"/>
  <c r="J444" i="77" l="1"/>
  <c r="C444" i="77" a="1"/>
  <c r="C444" i="77" s="1"/>
  <c r="H444" i="77" a="1"/>
  <c r="H444" i="77" s="1"/>
  <c r="G444" i="77" a="1"/>
  <c r="G444" i="77" s="1"/>
  <c r="F444" i="77" a="1"/>
  <c r="F444" i="77" s="1"/>
  <c r="E444" i="77" a="1"/>
  <c r="E444" i="77" s="1"/>
  <c r="D444" i="77" a="1"/>
  <c r="D444" i="77" s="1"/>
  <c r="A445" i="77"/>
  <c r="B445" i="77" s="1"/>
  <c r="I445" i="77"/>
  <c r="J445" i="77" a="1"/>
  <c r="J445" i="77" l="1"/>
  <c r="G445" i="77" a="1"/>
  <c r="G445" i="77" s="1"/>
  <c r="F445" i="77" a="1"/>
  <c r="F445" i="77" s="1"/>
  <c r="E445" i="77" a="1"/>
  <c r="E445" i="77" s="1"/>
  <c r="D445" i="77" a="1"/>
  <c r="D445" i="77" s="1"/>
  <c r="C445" i="77" a="1"/>
  <c r="C445" i="77" s="1"/>
  <c r="H445" i="77" a="1"/>
  <c r="H445" i="77" s="1"/>
  <c r="A446" i="77"/>
  <c r="B446" i="77" s="1"/>
  <c r="I446" i="77"/>
  <c r="J446" i="77" a="1"/>
  <c r="J446" i="77" l="1"/>
  <c r="H446" i="77" a="1"/>
  <c r="H446" i="77" s="1"/>
  <c r="G446" i="77" a="1"/>
  <c r="G446" i="77" s="1"/>
  <c r="F446" i="77" a="1"/>
  <c r="F446" i="77" s="1"/>
  <c r="E446" i="77" a="1"/>
  <c r="E446" i="77" s="1"/>
  <c r="D446" i="77" a="1"/>
  <c r="D446" i="77" s="1"/>
  <c r="C446" i="77" a="1"/>
  <c r="C446" i="77" s="1"/>
  <c r="I447" i="77"/>
  <c r="A447" i="77"/>
  <c r="B447" i="77" s="1"/>
  <c r="J447" i="77" a="1"/>
  <c r="J447" i="77" l="1"/>
  <c r="F447" i="77" a="1"/>
  <c r="F447" i="77" s="1"/>
  <c r="E447" i="77" a="1"/>
  <c r="E447" i="77" s="1"/>
  <c r="D447" i="77" a="1"/>
  <c r="D447" i="77" s="1"/>
  <c r="C447" i="77" a="1"/>
  <c r="C447" i="77" s="1"/>
  <c r="H447" i="77" a="1"/>
  <c r="H447" i="77" s="1"/>
  <c r="G447" i="77" a="1"/>
  <c r="G447" i="77" s="1"/>
  <c r="I448" i="77"/>
  <c r="A448" i="77"/>
  <c r="B448" i="77" s="1"/>
  <c r="J448" i="77" a="1"/>
  <c r="J448" i="77" l="1"/>
  <c r="H448" i="77" a="1"/>
  <c r="H448" i="77" s="1"/>
  <c r="G448" i="77" a="1"/>
  <c r="G448" i="77" s="1"/>
  <c r="F448" i="77" a="1"/>
  <c r="F448" i="77" s="1"/>
  <c r="E448" i="77" a="1"/>
  <c r="E448" i="77" s="1"/>
  <c r="D448" i="77" a="1"/>
  <c r="D448" i="77" s="1"/>
  <c r="C448" i="77" a="1"/>
  <c r="C448" i="77" s="1"/>
  <c r="A449" i="77"/>
  <c r="B449" i="77" s="1"/>
  <c r="I449" i="77"/>
  <c r="J449" i="77" a="1"/>
  <c r="J449" i="77" l="1"/>
  <c r="D449" i="77" a="1"/>
  <c r="D449" i="77" s="1"/>
  <c r="C449" i="77" a="1"/>
  <c r="C449" i="77" s="1"/>
  <c r="H449" i="77" a="1"/>
  <c r="H449" i="77" s="1"/>
  <c r="G449" i="77" a="1"/>
  <c r="G449" i="77" s="1"/>
  <c r="F449" i="77" a="1"/>
  <c r="F449" i="77" s="1"/>
  <c r="E449" i="77" a="1"/>
  <c r="E449" i="77" s="1"/>
  <c r="A450" i="77"/>
  <c r="B450" i="77" s="1"/>
  <c r="I450" i="77"/>
  <c r="J450" i="77" a="1"/>
  <c r="J450" i="77" l="1"/>
  <c r="H450" i="77" a="1"/>
  <c r="H450" i="77" s="1"/>
  <c r="G450" i="77" a="1"/>
  <c r="G450" i="77" s="1"/>
  <c r="F450" i="77" a="1"/>
  <c r="F450" i="77" s="1"/>
  <c r="E450" i="77" a="1"/>
  <c r="E450" i="77" s="1"/>
  <c r="D450" i="77" a="1"/>
  <c r="D450" i="77" s="1"/>
  <c r="C450" i="77" a="1"/>
  <c r="C450" i="77" s="1"/>
  <c r="A451" i="77"/>
  <c r="B451" i="77" s="1"/>
  <c r="I451" i="77"/>
  <c r="J451" i="77" a="1"/>
  <c r="J451" i="77" l="1"/>
  <c r="H451" i="77" a="1"/>
  <c r="H451" i="77" s="1"/>
  <c r="G451" i="77" a="1"/>
  <c r="G451" i="77" s="1"/>
  <c r="F451" i="77" a="1"/>
  <c r="F451" i="77" s="1"/>
  <c r="E451" i="77" a="1"/>
  <c r="E451" i="77" s="1"/>
  <c r="D451" i="77" a="1"/>
  <c r="D451" i="77" s="1"/>
  <c r="C451" i="77" a="1"/>
  <c r="C451" i="77" s="1"/>
  <c r="A452" i="77"/>
  <c r="B452" i="77" s="1"/>
  <c r="I452" i="77"/>
  <c r="J452" i="77" a="1"/>
  <c r="J452" i="77" l="1"/>
  <c r="G452" i="77" a="1"/>
  <c r="G452" i="77" s="1"/>
  <c r="F452" i="77" a="1"/>
  <c r="F452" i="77" s="1"/>
  <c r="E452" i="77" a="1"/>
  <c r="E452" i="77" s="1"/>
  <c r="D452" i="77" a="1"/>
  <c r="D452" i="77" s="1"/>
  <c r="C452" i="77" a="1"/>
  <c r="C452" i="77" s="1"/>
  <c r="H452" i="77" a="1"/>
  <c r="H452" i="77" s="1"/>
  <c r="I453" i="77"/>
  <c r="A453" i="77"/>
  <c r="B453" i="77" s="1"/>
  <c r="J453" i="77" a="1"/>
  <c r="J453" i="77" l="1"/>
  <c r="H453" i="77" a="1"/>
  <c r="H453" i="77" s="1"/>
  <c r="G453" i="77" a="1"/>
  <c r="G453" i="77" s="1"/>
  <c r="F453" i="77" a="1"/>
  <c r="F453" i="77" s="1"/>
  <c r="E453" i="77" a="1"/>
  <c r="E453" i="77" s="1"/>
  <c r="D453" i="77" a="1"/>
  <c r="D453" i="77" s="1"/>
  <c r="C453" i="77" a="1"/>
  <c r="C453" i="77" s="1"/>
  <c r="I454" i="77"/>
  <c r="A454" i="77"/>
  <c r="B454" i="77" s="1"/>
  <c r="J454" i="77" a="1"/>
  <c r="J454" i="77" l="1"/>
  <c r="E454" i="77" a="1"/>
  <c r="E454" i="77" s="1"/>
  <c r="D454" i="77" a="1"/>
  <c r="D454" i="77" s="1"/>
  <c r="C454" i="77" a="1"/>
  <c r="C454" i="77" s="1"/>
  <c r="H454" i="77" a="1"/>
  <c r="H454" i="77" s="1"/>
  <c r="G454" i="77" a="1"/>
  <c r="G454" i="77" s="1"/>
  <c r="F454" i="77" a="1"/>
  <c r="F454" i="77" s="1"/>
  <c r="A455" i="77"/>
  <c r="B455" i="77" s="1"/>
  <c r="I455" i="77"/>
  <c r="J455" i="77" a="1"/>
  <c r="J455" i="77" l="1"/>
  <c r="H455" i="77" a="1"/>
  <c r="H455" i="77" s="1"/>
  <c r="G455" i="77" a="1"/>
  <c r="G455" i="77" s="1"/>
  <c r="F455" i="77" a="1"/>
  <c r="F455" i="77" s="1"/>
  <c r="E455" i="77" a="1"/>
  <c r="E455" i="77" s="1"/>
  <c r="D455" i="77" a="1"/>
  <c r="D455" i="77" s="1"/>
  <c r="C455" i="77" a="1"/>
  <c r="C455" i="77" s="1"/>
  <c r="A456" i="77"/>
  <c r="B456" i="77" s="1"/>
  <c r="I456" i="77"/>
  <c r="J456" i="77" a="1"/>
  <c r="J456" i="77" l="1"/>
  <c r="C456" i="77" a="1"/>
  <c r="C456" i="77" s="1"/>
  <c r="H456" i="77" a="1"/>
  <c r="H456" i="77" s="1"/>
  <c r="G456" i="77" a="1"/>
  <c r="G456" i="77" s="1"/>
  <c r="F456" i="77" a="1"/>
  <c r="F456" i="77" s="1"/>
  <c r="E456" i="77" a="1"/>
  <c r="E456" i="77" s="1"/>
  <c r="D456" i="77" a="1"/>
  <c r="D456" i="77" s="1"/>
  <c r="A457" i="77"/>
  <c r="B457" i="77" s="1"/>
  <c r="I457" i="77"/>
  <c r="J457" i="77" a="1"/>
  <c r="J457" i="77" l="1"/>
  <c r="G457" i="77" a="1"/>
  <c r="G457" i="77" s="1"/>
  <c r="F457" i="77" a="1"/>
  <c r="F457" i="77" s="1"/>
  <c r="E457" i="77" a="1"/>
  <c r="E457" i="77" s="1"/>
  <c r="D457" i="77" a="1"/>
  <c r="D457" i="77" s="1"/>
  <c r="C457" i="77" a="1"/>
  <c r="C457" i="77" s="1"/>
  <c r="H457" i="77" a="1"/>
  <c r="H457" i="77" s="1"/>
  <c r="A458" i="77"/>
  <c r="B458" i="77" s="1"/>
  <c r="I458" i="77"/>
  <c r="J458" i="77" a="1"/>
  <c r="J458" i="77" l="1"/>
  <c r="H458" i="77" a="1"/>
  <c r="H458" i="77" s="1"/>
  <c r="G458" i="77" a="1"/>
  <c r="G458" i="77" s="1"/>
  <c r="F458" i="77" a="1"/>
  <c r="F458" i="77" s="1"/>
  <c r="E458" i="77" a="1"/>
  <c r="E458" i="77" s="1"/>
  <c r="D458" i="77" a="1"/>
  <c r="D458" i="77" s="1"/>
  <c r="C458" i="77" a="1"/>
  <c r="C458" i="77" s="1"/>
  <c r="I459" i="77"/>
  <c r="A459" i="77"/>
  <c r="B459" i="77" s="1"/>
  <c r="J459" i="77" a="1"/>
  <c r="J459" i="77" l="1"/>
  <c r="F459" i="77" a="1"/>
  <c r="F459" i="77" s="1"/>
  <c r="E459" i="77" a="1"/>
  <c r="E459" i="77" s="1"/>
  <c r="D459" i="77" a="1"/>
  <c r="D459" i="77" s="1"/>
  <c r="C459" i="77" a="1"/>
  <c r="C459" i="77" s="1"/>
  <c r="H459" i="77" a="1"/>
  <c r="H459" i="77" s="1"/>
  <c r="G459" i="77" a="1"/>
  <c r="G459" i="77" s="1"/>
  <c r="I460" i="77"/>
  <c r="A460" i="77"/>
  <c r="B460" i="77" s="1"/>
  <c r="J460" i="77" a="1"/>
  <c r="J460" i="77" l="1"/>
  <c r="H460" i="77" a="1"/>
  <c r="H460" i="77" s="1"/>
  <c r="G460" i="77" a="1"/>
  <c r="G460" i="77" s="1"/>
  <c r="F460" i="77" a="1"/>
  <c r="F460" i="77" s="1"/>
  <c r="E460" i="77" a="1"/>
  <c r="E460" i="77" s="1"/>
  <c r="D460" i="77" a="1"/>
  <c r="D460" i="77" s="1"/>
  <c r="C460" i="77" a="1"/>
  <c r="C460" i="77" s="1"/>
  <c r="A461" i="77"/>
  <c r="B461" i="77" s="1"/>
  <c r="I461" i="77"/>
  <c r="J461" i="77" a="1"/>
  <c r="J461" i="77" l="1"/>
  <c r="D461" i="77" a="1"/>
  <c r="D461" i="77" s="1"/>
  <c r="C461" i="77" a="1"/>
  <c r="C461" i="77" s="1"/>
  <c r="H461" i="77" a="1"/>
  <c r="H461" i="77" s="1"/>
  <c r="G461" i="77" a="1"/>
  <c r="G461" i="77" s="1"/>
  <c r="F461" i="77" a="1"/>
  <c r="F461" i="77" s="1"/>
  <c r="E461" i="77" a="1"/>
  <c r="E461" i="77" s="1"/>
  <c r="A462" i="77"/>
  <c r="B462" i="77" s="1"/>
  <c r="I462" i="77"/>
  <c r="J462" i="77" a="1"/>
  <c r="J462" i="77" l="1"/>
  <c r="G462" i="77" a="1"/>
  <c r="G462" i="77" s="1"/>
  <c r="F462" i="77" a="1"/>
  <c r="F462" i="77" s="1"/>
  <c r="E462" i="77" a="1"/>
  <c r="E462" i="77" s="1"/>
  <c r="D462" i="77" a="1"/>
  <c r="D462" i="77" s="1"/>
  <c r="C462" i="77" a="1"/>
  <c r="C462" i="77" s="1"/>
  <c r="H462" i="77" a="1"/>
  <c r="H462" i="77" s="1"/>
  <c r="A463" i="77"/>
  <c r="B463" i="77" s="1"/>
  <c r="I463" i="77"/>
  <c r="J463" i="77" a="1"/>
  <c r="J463" i="77" l="1"/>
  <c r="H463" i="77" a="1"/>
  <c r="H463" i="77" s="1"/>
  <c r="G463" i="77" a="1"/>
  <c r="G463" i="77" s="1"/>
  <c r="F463" i="77" a="1"/>
  <c r="F463" i="77" s="1"/>
  <c r="E463" i="77" a="1"/>
  <c r="E463" i="77" s="1"/>
  <c r="D463" i="77" a="1"/>
  <c r="D463" i="77" s="1"/>
  <c r="C463" i="77" a="1"/>
  <c r="C463" i="77" s="1"/>
  <c r="A464" i="77"/>
  <c r="B464" i="77" s="1"/>
  <c r="I464" i="77"/>
  <c r="J464" i="77" a="1"/>
  <c r="J464" i="77" l="1"/>
  <c r="C464" i="77" a="1"/>
  <c r="C464" i="77" s="1"/>
  <c r="H464" i="77" a="1"/>
  <c r="H464" i="77" s="1"/>
  <c r="G464" i="77" a="1"/>
  <c r="G464" i="77" s="1"/>
  <c r="F464" i="77" a="1"/>
  <c r="F464" i="77" s="1"/>
  <c r="E464" i="77" a="1"/>
  <c r="E464" i="77" s="1"/>
  <c r="D464" i="77" a="1"/>
  <c r="D464" i="77" s="1"/>
  <c r="I465" i="77"/>
  <c r="A465" i="77"/>
  <c r="B465" i="77" s="1"/>
  <c r="J465" i="77" a="1"/>
  <c r="J465" i="77" l="1"/>
  <c r="E465" i="77" a="1"/>
  <c r="E465" i="77" s="1"/>
  <c r="D465" i="77" a="1"/>
  <c r="D465" i="77" s="1"/>
  <c r="C465" i="77" a="1"/>
  <c r="C465" i="77" s="1"/>
  <c r="H465" i="77" a="1"/>
  <c r="H465" i="77" s="1"/>
  <c r="G465" i="77" a="1"/>
  <c r="G465" i="77" s="1"/>
  <c r="F465" i="77" a="1"/>
  <c r="F465" i="77" s="1"/>
  <c r="I466" i="77"/>
  <c r="A466" i="77"/>
  <c r="B466" i="77" s="1"/>
  <c r="J466" i="77" a="1"/>
  <c r="J466" i="77" l="1"/>
  <c r="F466" i="77" a="1"/>
  <c r="F466" i="77" s="1"/>
  <c r="E466" i="77" a="1"/>
  <c r="E466" i="77" s="1"/>
  <c r="D466" i="77" a="1"/>
  <c r="D466" i="77" s="1"/>
  <c r="C466" i="77" a="1"/>
  <c r="C466" i="77" s="1"/>
  <c r="H466" i="77" a="1"/>
  <c r="H466" i="77" s="1"/>
  <c r="G466" i="77" a="1"/>
  <c r="G466" i="77" s="1"/>
  <c r="A467" i="77"/>
  <c r="B467" i="77" s="1"/>
  <c r="I467" i="77"/>
  <c r="J467" i="77" a="1"/>
  <c r="J467" i="77" l="1"/>
  <c r="H467" i="77" a="1"/>
  <c r="H467" i="77" s="1"/>
  <c r="G467" i="77" a="1"/>
  <c r="G467" i="77" s="1"/>
  <c r="F467" i="77" a="1"/>
  <c r="F467" i="77" s="1"/>
  <c r="E467" i="77" a="1"/>
  <c r="E467" i="77" s="1"/>
  <c r="D467" i="77" a="1"/>
  <c r="D467" i="77" s="1"/>
  <c r="C467" i="77" a="1"/>
  <c r="C467" i="77" s="1"/>
  <c r="A468" i="77"/>
  <c r="B468" i="77" s="1"/>
  <c r="I468" i="77"/>
  <c r="J468" i="77" a="1"/>
  <c r="J468" i="77" l="1"/>
  <c r="C468" i="77" a="1"/>
  <c r="C468" i="77" s="1"/>
  <c r="H468" i="77" a="1"/>
  <c r="H468" i="77" s="1"/>
  <c r="G468" i="77" a="1"/>
  <c r="G468" i="77" s="1"/>
  <c r="F468" i="77" a="1"/>
  <c r="F468" i="77" s="1"/>
  <c r="E468" i="77" a="1"/>
  <c r="E468" i="77" s="1"/>
  <c r="D468" i="77" a="1"/>
  <c r="D468" i="77" s="1"/>
  <c r="A469" i="77"/>
  <c r="B469" i="77" s="1"/>
  <c r="I469" i="77"/>
  <c r="J469" i="77" a="1"/>
  <c r="J469" i="77" l="1"/>
  <c r="D469" i="77" a="1"/>
  <c r="D469" i="77" s="1"/>
  <c r="C469" i="77" a="1"/>
  <c r="C469" i="77" s="1"/>
  <c r="H469" i="77" a="1"/>
  <c r="H469" i="77" s="1"/>
  <c r="G469" i="77" a="1"/>
  <c r="G469" i="77" s="1"/>
  <c r="F469" i="77" a="1"/>
  <c r="F469" i="77" s="1"/>
  <c r="E469" i="77" a="1"/>
  <c r="E469" i="77" s="1"/>
  <c r="A470" i="77"/>
  <c r="B470" i="77" s="1"/>
  <c r="I470" i="77"/>
  <c r="J470" i="77" a="1"/>
  <c r="J470" i="77" l="1"/>
  <c r="F470" i="77" a="1"/>
  <c r="F470" i="77" s="1"/>
  <c r="E470" i="77" a="1"/>
  <c r="E470" i="77" s="1"/>
  <c r="D470" i="77" a="1"/>
  <c r="D470" i="77" s="1"/>
  <c r="C470" i="77" a="1"/>
  <c r="C470" i="77" s="1"/>
  <c r="H470" i="77" a="1"/>
  <c r="H470" i="77" s="1"/>
  <c r="G470" i="77" a="1"/>
  <c r="G470" i="77" s="1"/>
  <c r="I471" i="77"/>
  <c r="A471" i="77"/>
  <c r="B471" i="77" s="1"/>
  <c r="J471" i="77" a="1"/>
  <c r="J471" i="77" l="1"/>
  <c r="F471" i="77" a="1"/>
  <c r="F471" i="77" s="1"/>
  <c r="E471" i="77" a="1"/>
  <c r="E471" i="77" s="1"/>
  <c r="D471" i="77" a="1"/>
  <c r="D471" i="77" s="1"/>
  <c r="C471" i="77" a="1"/>
  <c r="C471" i="77" s="1"/>
  <c r="H471" i="77" a="1"/>
  <c r="H471" i="77" s="1"/>
  <c r="G471" i="77" a="1"/>
  <c r="G471" i="77" s="1"/>
  <c r="I472" i="77"/>
  <c r="A472" i="77"/>
  <c r="B472" i="77" s="1"/>
  <c r="J472" i="77" a="1"/>
  <c r="J472" i="77" l="1"/>
  <c r="G472" i="77" a="1"/>
  <c r="G472" i="77" s="1"/>
  <c r="F472" i="77" a="1"/>
  <c r="F472" i="77" s="1"/>
  <c r="E472" i="77" a="1"/>
  <c r="E472" i="77" s="1"/>
  <c r="D472" i="77" a="1"/>
  <c r="D472" i="77" s="1"/>
  <c r="C472" i="77" a="1"/>
  <c r="C472" i="77" s="1"/>
  <c r="H472" i="77" a="1"/>
  <c r="H472" i="77" s="1"/>
  <c r="A473" i="77"/>
  <c r="B473" i="77" s="1"/>
  <c r="I473" i="77"/>
  <c r="J473" i="77" a="1"/>
  <c r="J473" i="77" l="1"/>
  <c r="H473" i="77" a="1"/>
  <c r="H473" i="77" s="1"/>
  <c r="G473" i="77" a="1"/>
  <c r="G473" i="77" s="1"/>
  <c r="F473" i="77" a="1"/>
  <c r="F473" i="77" s="1"/>
  <c r="E473" i="77" a="1"/>
  <c r="E473" i="77" s="1"/>
  <c r="D473" i="77" a="1"/>
  <c r="D473" i="77" s="1"/>
  <c r="C473" i="77" a="1"/>
  <c r="C473" i="77" s="1"/>
  <c r="A474" i="77"/>
  <c r="B474" i="77" s="1"/>
  <c r="I474" i="77"/>
  <c r="J474" i="77" a="1"/>
  <c r="J474" i="77" l="1"/>
  <c r="C474" i="77" a="1"/>
  <c r="C474" i="77" s="1"/>
  <c r="H474" i="77" a="1"/>
  <c r="H474" i="77" s="1"/>
  <c r="G474" i="77" a="1"/>
  <c r="G474" i="77" s="1"/>
  <c r="F474" i="77" a="1"/>
  <c r="F474" i="77" s="1"/>
  <c r="E474" i="77" a="1"/>
  <c r="E474" i="77" s="1"/>
  <c r="D474" i="77" a="1"/>
  <c r="D474" i="77" s="1"/>
  <c r="A475" i="77"/>
  <c r="B475" i="77" s="1"/>
  <c r="I475" i="77"/>
  <c r="J475" i="77" a="1"/>
  <c r="J475" i="77" l="1"/>
  <c r="D475" i="77" a="1"/>
  <c r="D475" i="77" s="1"/>
  <c r="C475" i="77" a="1"/>
  <c r="C475" i="77" s="1"/>
  <c r="H475" i="77" a="1"/>
  <c r="H475" i="77" s="1"/>
  <c r="G475" i="77" a="1"/>
  <c r="G475" i="77" s="1"/>
  <c r="F475" i="77" a="1"/>
  <c r="F475" i="77" s="1"/>
  <c r="E475" i="77" a="1"/>
  <c r="E475" i="77" s="1"/>
  <c r="A476" i="77"/>
  <c r="B476" i="77" s="1"/>
  <c r="I476" i="77"/>
  <c r="J476" i="77" a="1"/>
  <c r="J476" i="77" l="1"/>
  <c r="G476" i="77" a="1"/>
  <c r="G476" i="77" s="1"/>
  <c r="F476" i="77" a="1"/>
  <c r="F476" i="77" s="1"/>
  <c r="E476" i="77" a="1"/>
  <c r="E476" i="77" s="1"/>
  <c r="D476" i="77" a="1"/>
  <c r="D476" i="77" s="1"/>
  <c r="C476" i="77" a="1"/>
  <c r="C476" i="77" s="1"/>
  <c r="H476" i="77" a="1"/>
  <c r="H476" i="77" s="1"/>
  <c r="I477" i="77"/>
  <c r="A477" i="77"/>
  <c r="B477" i="77" s="1"/>
  <c r="J477" i="77" a="1"/>
  <c r="J477" i="77" l="1"/>
  <c r="H477" i="77" a="1"/>
  <c r="H477" i="77" s="1"/>
  <c r="G477" i="77" a="1"/>
  <c r="G477" i="77" s="1"/>
  <c r="F477" i="77" a="1"/>
  <c r="F477" i="77" s="1"/>
  <c r="E477" i="77" a="1"/>
  <c r="E477" i="77" s="1"/>
  <c r="D477" i="77" a="1"/>
  <c r="D477" i="77" s="1"/>
  <c r="C477" i="77" a="1"/>
  <c r="C477" i="77" s="1"/>
  <c r="I478" i="77"/>
  <c r="A478" i="77"/>
  <c r="B478" i="77" s="1"/>
  <c r="J478" i="77" a="1"/>
  <c r="J478" i="77" l="1"/>
  <c r="C478" i="77" a="1"/>
  <c r="C478" i="77" s="1"/>
  <c r="H478" i="77" a="1"/>
  <c r="H478" i="77" s="1"/>
  <c r="G478" i="77" a="1"/>
  <c r="G478" i="77" s="1"/>
  <c r="F478" i="77" a="1"/>
  <c r="F478" i="77" s="1"/>
  <c r="E478" i="77" a="1"/>
  <c r="E478" i="77" s="1"/>
  <c r="D478" i="77" a="1"/>
  <c r="D478" i="77" s="1"/>
  <c r="A479" i="77"/>
  <c r="B479" i="77" s="1"/>
  <c r="I479" i="77"/>
  <c r="J479" i="77" a="1"/>
  <c r="J479" i="77" l="1"/>
  <c r="F479" i="77" a="1"/>
  <c r="F479" i="77" s="1"/>
  <c r="E479" i="77" a="1"/>
  <c r="E479" i="77" s="1"/>
  <c r="D479" i="77" a="1"/>
  <c r="D479" i="77" s="1"/>
  <c r="C479" i="77" a="1"/>
  <c r="C479" i="77" s="1"/>
  <c r="H479" i="77" a="1"/>
  <c r="H479" i="77" s="1"/>
  <c r="G479" i="77" a="1"/>
  <c r="G479" i="77" s="1"/>
  <c r="A480" i="77"/>
  <c r="B480" i="77" s="1"/>
  <c r="I480" i="77"/>
  <c r="J480" i="77" a="1"/>
  <c r="J480" i="77" l="1"/>
  <c r="H480" i="77" a="1"/>
  <c r="H480" i="77" s="1"/>
  <c r="G480" i="77" a="1"/>
  <c r="G480" i="77" s="1"/>
  <c r="F480" i="77" a="1"/>
  <c r="F480" i="77" s="1"/>
  <c r="E480" i="77" a="1"/>
  <c r="E480" i="77" s="1"/>
  <c r="D480" i="77" a="1"/>
  <c r="D480" i="77" s="1"/>
  <c r="C480" i="77" a="1"/>
  <c r="C480" i="77" s="1"/>
  <c r="I481" i="77"/>
  <c r="A481" i="77"/>
  <c r="B481" i="77" s="1"/>
  <c r="J481" i="77" a="1"/>
  <c r="J481" i="77" l="1"/>
  <c r="H481" i="77" a="1"/>
  <c r="H481" i="77" s="1"/>
  <c r="G481" i="77" a="1"/>
  <c r="G481" i="77" s="1"/>
  <c r="F481" i="77" a="1"/>
  <c r="F481" i="77" s="1"/>
  <c r="E481" i="77" a="1"/>
  <c r="E481" i="77" s="1"/>
  <c r="D481" i="77" a="1"/>
  <c r="D481" i="77" s="1"/>
  <c r="C481" i="77" a="1"/>
  <c r="C481" i="77" s="1"/>
  <c r="I482" i="77"/>
  <c r="A482" i="77"/>
  <c r="B482" i="77" s="1"/>
  <c r="J482" i="77" a="1"/>
  <c r="J482" i="77" l="1"/>
  <c r="E482" i="77" a="1"/>
  <c r="E482" i="77" s="1"/>
  <c r="D482" i="77" a="1"/>
  <c r="D482" i="77" s="1"/>
  <c r="C482" i="77" a="1"/>
  <c r="C482" i="77" s="1"/>
  <c r="H482" i="77" a="1"/>
  <c r="H482" i="77" s="1"/>
  <c r="G482" i="77" a="1"/>
  <c r="G482" i="77" s="1"/>
  <c r="F482" i="77" a="1"/>
  <c r="F482" i="77" s="1"/>
  <c r="I483" i="77"/>
  <c r="A483" i="77"/>
  <c r="B483" i="77" s="1"/>
  <c r="J483" i="77" a="1"/>
  <c r="J483" i="77" l="1"/>
  <c r="H483" i="77" a="1"/>
  <c r="H483" i="77" s="1"/>
  <c r="G483" i="77" a="1"/>
  <c r="G483" i="77" s="1"/>
  <c r="F483" i="77" a="1"/>
  <c r="F483" i="77" s="1"/>
  <c r="E483" i="77" a="1"/>
  <c r="E483" i="77" s="1"/>
  <c r="D483" i="77" a="1"/>
  <c r="D483" i="77" s="1"/>
  <c r="C483" i="77" a="1"/>
  <c r="C483" i="77" s="1"/>
  <c r="I484" i="77"/>
  <c r="A484" i="77"/>
  <c r="B484" i="77" s="1"/>
  <c r="J484" i="77" a="1"/>
  <c r="J484" i="77" l="1"/>
  <c r="H484" i="77" a="1"/>
  <c r="H484" i="77" s="1"/>
  <c r="G484" i="77" a="1"/>
  <c r="G484" i="77" s="1"/>
  <c r="F484" i="77" a="1"/>
  <c r="F484" i="77" s="1"/>
  <c r="E484" i="77" a="1"/>
  <c r="E484" i="77" s="1"/>
  <c r="D484" i="77" a="1"/>
  <c r="D484" i="77" s="1"/>
  <c r="C484" i="77" a="1"/>
  <c r="C484" i="77" s="1"/>
  <c r="A485" i="77"/>
  <c r="B485" i="77" s="1"/>
  <c r="I485" i="77"/>
  <c r="J485" i="77" a="1"/>
  <c r="J485" i="77" l="1"/>
  <c r="D485" i="77" a="1"/>
  <c r="D485" i="77" s="1"/>
  <c r="C485" i="77" a="1"/>
  <c r="C485" i="77" s="1"/>
  <c r="H485" i="77" a="1"/>
  <c r="H485" i="77" s="1"/>
  <c r="G485" i="77" a="1"/>
  <c r="G485" i="77" s="1"/>
  <c r="F485" i="77" a="1"/>
  <c r="F485" i="77" s="1"/>
  <c r="E485" i="77" a="1"/>
  <c r="E485" i="77" s="1"/>
  <c r="A486" i="77"/>
  <c r="B486" i="77" s="1"/>
  <c r="I486" i="77"/>
  <c r="J486" i="77" a="1"/>
  <c r="J486" i="77" l="1"/>
  <c r="F486" i="77" a="1"/>
  <c r="F486" i="77" s="1"/>
  <c r="E486" i="77" a="1"/>
  <c r="E486" i="77" s="1"/>
  <c r="D486" i="77" a="1"/>
  <c r="D486" i="77" s="1"/>
  <c r="C486" i="77" a="1"/>
  <c r="C486" i="77" s="1"/>
  <c r="H486" i="77" a="1"/>
  <c r="H486" i="77" s="1"/>
  <c r="G486" i="77" a="1"/>
  <c r="G486" i="77" s="1"/>
  <c r="A487" i="77"/>
  <c r="B487" i="77" s="1"/>
  <c r="I487" i="77"/>
  <c r="J487" i="77" a="1"/>
  <c r="J487" i="77" l="1"/>
  <c r="H487" i="77" a="1"/>
  <c r="H487" i="77" s="1"/>
  <c r="G487" i="77" a="1"/>
  <c r="G487" i="77" s="1"/>
  <c r="F487" i="77" a="1"/>
  <c r="F487" i="77" s="1"/>
  <c r="E487" i="77" a="1"/>
  <c r="E487" i="77" s="1"/>
  <c r="D487" i="77" a="1"/>
  <c r="D487" i="77" s="1"/>
  <c r="C487" i="77" a="1"/>
  <c r="C487" i="77" s="1"/>
  <c r="A488" i="77"/>
  <c r="B488" i="77" s="1"/>
  <c r="I488" i="77"/>
  <c r="J488" i="77" a="1"/>
  <c r="J488" i="77" l="1"/>
  <c r="D488" i="77" a="1"/>
  <c r="D488" i="77" s="1"/>
  <c r="C488" i="77" a="1"/>
  <c r="C488" i="77" s="1"/>
  <c r="H488" i="77" a="1"/>
  <c r="H488" i="77" s="1"/>
  <c r="G488" i="77" a="1"/>
  <c r="G488" i="77" s="1"/>
  <c r="F488" i="77" a="1"/>
  <c r="F488" i="77" s="1"/>
  <c r="E488" i="77" a="1"/>
  <c r="E488" i="77" s="1"/>
  <c r="I489" i="77"/>
  <c r="A489" i="77"/>
  <c r="B489" i="77" s="1"/>
  <c r="J489" i="77" a="1"/>
  <c r="J489" i="77" l="1"/>
  <c r="F489" i="77" a="1"/>
  <c r="F489" i="77" s="1"/>
  <c r="E489" i="77" a="1"/>
  <c r="E489" i="77" s="1"/>
  <c r="D489" i="77" a="1"/>
  <c r="D489" i="77" s="1"/>
  <c r="C489" i="77" a="1"/>
  <c r="C489" i="77" s="1"/>
  <c r="H489" i="77" a="1"/>
  <c r="H489" i="77" s="1"/>
  <c r="G489" i="77" a="1"/>
  <c r="G489" i="77" s="1"/>
  <c r="I490" i="77"/>
  <c r="A490" i="77"/>
  <c r="B490" i="77" s="1"/>
  <c r="J490" i="77" a="1"/>
  <c r="J490" i="77" l="1"/>
  <c r="G490" i="77" a="1"/>
  <c r="G490" i="77" s="1"/>
  <c r="F490" i="77" a="1"/>
  <c r="F490" i="77" s="1"/>
  <c r="E490" i="77" a="1"/>
  <c r="E490" i="77" s="1"/>
  <c r="D490" i="77" a="1"/>
  <c r="D490" i="77" s="1"/>
  <c r="C490" i="77" a="1"/>
  <c r="C490" i="77" s="1"/>
  <c r="H490" i="77" a="1"/>
  <c r="H490" i="77" s="1"/>
  <c r="A491" i="77"/>
  <c r="B491" i="77" s="1"/>
  <c r="I491" i="77"/>
  <c r="J491" i="77" a="1"/>
  <c r="J491" i="77" l="1"/>
  <c r="H491" i="77" a="1"/>
  <c r="H491" i="77" s="1"/>
  <c r="G491" i="77" a="1"/>
  <c r="G491" i="77" s="1"/>
  <c r="F491" i="77" a="1"/>
  <c r="F491" i="77" s="1"/>
  <c r="E491" i="77" a="1"/>
  <c r="E491" i="77" s="1"/>
  <c r="D491" i="77" a="1"/>
  <c r="D491" i="77" s="1"/>
  <c r="C491" i="77" a="1"/>
  <c r="C491" i="77" s="1"/>
  <c r="A492" i="77"/>
  <c r="B492" i="77" s="1"/>
  <c r="I492" i="77"/>
  <c r="J492" i="77" a="1"/>
  <c r="J492" i="77" l="1"/>
  <c r="C492" i="77" a="1"/>
  <c r="C492" i="77" s="1"/>
  <c r="H492" i="77" a="1"/>
  <c r="H492" i="77" s="1"/>
  <c r="G492" i="77" a="1"/>
  <c r="G492" i="77" s="1"/>
  <c r="F492" i="77" a="1"/>
  <c r="F492" i="77" s="1"/>
  <c r="E492" i="77" a="1"/>
  <c r="E492" i="77" s="1"/>
  <c r="D492" i="77" a="1"/>
  <c r="D492" i="77" s="1"/>
  <c r="A493" i="77"/>
  <c r="B493" i="77" s="1"/>
  <c r="I493" i="77"/>
  <c r="J493" i="77" a="1"/>
  <c r="J493" i="77" l="1"/>
  <c r="F493" i="77" a="1"/>
  <c r="F493" i="77" s="1"/>
  <c r="E493" i="77" a="1"/>
  <c r="E493" i="77" s="1"/>
  <c r="D493" i="77" a="1"/>
  <c r="D493" i="77" s="1"/>
  <c r="C493" i="77" a="1"/>
  <c r="C493" i="77" s="1"/>
  <c r="H493" i="77" a="1"/>
  <c r="H493" i="77" s="1"/>
  <c r="G493" i="77" a="1"/>
  <c r="G493" i="77" s="1"/>
  <c r="A494" i="77"/>
  <c r="B494" i="77" s="1"/>
  <c r="I494" i="77"/>
  <c r="J494" i="77" a="1"/>
  <c r="J494" i="77" l="1"/>
  <c r="G494" i="77" a="1"/>
  <c r="G494" i="77" s="1"/>
  <c r="F494" i="77" a="1"/>
  <c r="F494" i="77" s="1"/>
  <c r="E494" i="77" a="1"/>
  <c r="E494" i="77" s="1"/>
  <c r="D494" i="77" a="1"/>
  <c r="D494" i="77" s="1"/>
  <c r="C494" i="77" a="1"/>
  <c r="C494" i="77" s="1"/>
  <c r="H494" i="77" a="1"/>
  <c r="H494" i="77" s="1"/>
  <c r="I495" i="77"/>
  <c r="A495" i="77"/>
  <c r="B495" i="77" s="1"/>
  <c r="J495" i="77" a="1"/>
  <c r="J495" i="77" l="1"/>
  <c r="H495" i="77" a="1"/>
  <c r="H495" i="77" s="1"/>
  <c r="G495" i="77" a="1"/>
  <c r="G495" i="77" s="1"/>
  <c r="F495" i="77" a="1"/>
  <c r="F495" i="77" s="1"/>
  <c r="E495" i="77" a="1"/>
  <c r="E495" i="77" s="1"/>
  <c r="D495" i="77" a="1"/>
  <c r="D495" i="77" s="1"/>
  <c r="C495" i="77" a="1"/>
  <c r="C495" i="77" s="1"/>
  <c r="I496" i="77"/>
  <c r="A496" i="77"/>
  <c r="B496" i="77" s="1"/>
  <c r="J496" i="77" a="1"/>
  <c r="J496" i="77" l="1"/>
  <c r="G496" i="77" a="1"/>
  <c r="G496" i="77" s="1"/>
  <c r="F496" i="77" a="1"/>
  <c r="F496" i="77" s="1"/>
  <c r="C496" i="77" a="1"/>
  <c r="C496" i="77" s="1"/>
  <c r="H496" i="77" a="1"/>
  <c r="H496" i="77" s="1"/>
  <c r="E496" i="77" a="1"/>
  <c r="E496" i="77" s="1"/>
  <c r="D496" i="77" a="1"/>
  <c r="D496" i="77" s="1"/>
  <c r="A497" i="77"/>
  <c r="B497" i="77" s="1"/>
  <c r="I497" i="77"/>
  <c r="J497" i="77" a="1"/>
  <c r="J497" i="77" l="1"/>
  <c r="E497" i="77" a="1"/>
  <c r="E497" i="77" s="1"/>
  <c r="C497" i="77" a="1"/>
  <c r="C497" i="77" s="1"/>
  <c r="H497" i="77" a="1"/>
  <c r="H497" i="77" s="1"/>
  <c r="G497" i="77" a="1"/>
  <c r="G497" i="77" s="1"/>
  <c r="F497" i="77" a="1"/>
  <c r="F497" i="77" s="1"/>
  <c r="D497" i="77" a="1"/>
  <c r="D497" i="77" s="1"/>
  <c r="A498" i="77"/>
  <c r="B498" i="77" s="1"/>
  <c r="I498" i="77"/>
  <c r="J498" i="77" a="1"/>
  <c r="J498" i="77" l="1"/>
  <c r="H498" i="77" a="1"/>
  <c r="H498" i="77" s="1"/>
  <c r="G498" i="77" a="1"/>
  <c r="G498" i="77" s="1"/>
  <c r="F498" i="77" a="1"/>
  <c r="F498" i="77" s="1"/>
  <c r="E498" i="77" a="1"/>
  <c r="E498" i="77" s="1"/>
  <c r="D498" i="77" a="1"/>
  <c r="D498" i="77" s="1"/>
  <c r="C498" i="77" a="1"/>
  <c r="C498" i="77" s="1"/>
  <c r="A499" i="77"/>
  <c r="B499" i="77" s="1"/>
  <c r="I499" i="77"/>
  <c r="J499" i="77" a="1"/>
  <c r="J499" i="77" l="1"/>
  <c r="H499" i="77" a="1"/>
  <c r="H499" i="77" s="1"/>
  <c r="G499" i="77" a="1"/>
  <c r="G499" i="77" s="1"/>
  <c r="F499" i="77" a="1"/>
  <c r="F499" i="77" s="1"/>
  <c r="E499" i="77" a="1"/>
  <c r="E499" i="77" s="1"/>
  <c r="D499" i="77" a="1"/>
  <c r="D499" i="77" s="1"/>
  <c r="C499" i="77" a="1"/>
  <c r="C499" i="77" s="1"/>
  <c r="A500" i="77"/>
  <c r="B500" i="77" s="1"/>
  <c r="I500" i="77"/>
  <c r="J500" i="77" a="1"/>
  <c r="J500" i="77" l="1"/>
  <c r="D500" i="77" a="1"/>
  <c r="D500" i="77" s="1"/>
  <c r="C500" i="77" a="1"/>
  <c r="C500" i="77" s="1"/>
  <c r="H500" i="77" a="1"/>
  <c r="H500" i="77" s="1"/>
  <c r="G500" i="77" a="1"/>
  <c r="G500" i="77" s="1"/>
  <c r="F500" i="77" a="1"/>
  <c r="F500" i="77" s="1"/>
  <c r="E500" i="77" a="1"/>
  <c r="E500" i="77" s="1"/>
  <c r="I501" i="77"/>
  <c r="A501" i="77"/>
  <c r="B501" i="77" s="1"/>
  <c r="J501" i="77" a="1"/>
  <c r="J501" i="77" l="1"/>
  <c r="E501" i="77" a="1"/>
  <c r="E501" i="77" s="1"/>
  <c r="D501" i="77" a="1"/>
  <c r="D501" i="77" s="1"/>
  <c r="C501" i="77" a="1"/>
  <c r="C501" i="77" s="1"/>
  <c r="H501" i="77" a="1"/>
  <c r="H501" i="77" s="1"/>
  <c r="G501" i="77" a="1"/>
  <c r="G501" i="77" s="1"/>
  <c r="F501" i="77" a="1"/>
  <c r="F501" i="77" s="1"/>
  <c r="I502" i="77"/>
  <c r="A502" i="77"/>
  <c r="B502" i="77" s="1"/>
  <c r="J502" i="77" a="1"/>
  <c r="J502" i="77" l="1"/>
  <c r="G502" i="77" a="1"/>
  <c r="G502" i="77" s="1"/>
  <c r="F502" i="77" a="1"/>
  <c r="F502" i="77" s="1"/>
  <c r="E502" i="77" a="1"/>
  <c r="E502" i="77" s="1"/>
  <c r="D502" i="77" a="1"/>
  <c r="D502" i="77" s="1"/>
  <c r="C502" i="77" a="1"/>
  <c r="C502" i="77" s="1"/>
  <c r="H502" i="77" a="1"/>
  <c r="H502" i="77" s="1"/>
  <c r="A503" i="77"/>
  <c r="B503" i="77" s="1"/>
  <c r="I503" i="77"/>
  <c r="J503" i="77" a="1"/>
  <c r="J503" i="77" l="1"/>
  <c r="H503" i="77" a="1"/>
  <c r="H503" i="77" s="1"/>
  <c r="G503" i="77" a="1"/>
  <c r="G503" i="77" s="1"/>
  <c r="F503" i="77" a="1"/>
  <c r="F503" i="77" s="1"/>
  <c r="E503" i="77" a="1"/>
  <c r="E503" i="77" s="1"/>
  <c r="D503" i="77" a="1"/>
  <c r="D503" i="77" s="1"/>
  <c r="C503" i="77" a="1"/>
  <c r="C503" i="77" s="1"/>
  <c r="A504" i="77"/>
  <c r="B504" i="77" s="1"/>
  <c r="I504" i="77"/>
  <c r="J504" i="77" a="1"/>
  <c r="J504" i="77" l="1"/>
  <c r="E504" i="77" a="1"/>
  <c r="E504" i="77" s="1"/>
  <c r="D504" i="77" a="1"/>
  <c r="D504" i="77" s="1"/>
  <c r="C504" i="77" a="1"/>
  <c r="C504" i="77" s="1"/>
  <c r="H504" i="77" a="1"/>
  <c r="H504" i="77" s="1"/>
  <c r="G504" i="77" a="1"/>
  <c r="G504" i="77" s="1"/>
  <c r="F504" i="77" a="1"/>
  <c r="F504" i="77" s="1"/>
  <c r="A505" i="77"/>
  <c r="B505" i="77" s="1"/>
  <c r="I505" i="77"/>
  <c r="J505" i="77" a="1"/>
  <c r="J505" i="77" l="1"/>
  <c r="G505" i="77" a="1"/>
  <c r="G505" i="77" s="1"/>
  <c r="F505" i="77" a="1"/>
  <c r="F505" i="77" s="1"/>
  <c r="E505" i="77" a="1"/>
  <c r="E505" i="77" s="1"/>
  <c r="D505" i="77" a="1"/>
  <c r="D505" i="77" s="1"/>
  <c r="C505" i="77" a="1"/>
  <c r="C505" i="77" s="1"/>
  <c r="H505" i="77" a="1"/>
  <c r="H505" i="77" s="1"/>
  <c r="A506" i="77"/>
  <c r="B506" i="77" s="1"/>
  <c r="I506" i="77"/>
  <c r="J506" i="77" a="1"/>
  <c r="J506" i="77" l="1"/>
  <c r="H506" i="77" a="1"/>
  <c r="H506" i="77" s="1"/>
  <c r="G506" i="77" a="1"/>
  <c r="G506" i="77" s="1"/>
  <c r="F506" i="77" a="1"/>
  <c r="F506" i="77" s="1"/>
  <c r="E506" i="77" a="1"/>
  <c r="E506" i="77" s="1"/>
  <c r="D506" i="77" a="1"/>
  <c r="D506" i="77" s="1"/>
  <c r="C506" i="77" a="1"/>
  <c r="C506" i="77" s="1"/>
  <c r="I507" i="77"/>
  <c r="A507" i="77"/>
  <c r="B507" i="77" s="1"/>
  <c r="J507" i="77" a="1"/>
  <c r="J507" i="77" l="1"/>
  <c r="C507" i="77" a="1"/>
  <c r="C507" i="77" s="1"/>
  <c r="H507" i="77" a="1"/>
  <c r="H507" i="77" s="1"/>
  <c r="G507" i="77" a="1"/>
  <c r="G507" i="77" s="1"/>
  <c r="F507" i="77" a="1"/>
  <c r="F507" i="77" s="1"/>
  <c r="E507" i="77" a="1"/>
  <c r="E507" i="77" s="1"/>
  <c r="D507" i="77" a="1"/>
  <c r="D507" i="77" s="1"/>
  <c r="I508" i="77"/>
  <c r="A508" i="77"/>
  <c r="B508" i="77" s="1"/>
  <c r="J508" i="77" a="1"/>
  <c r="J508" i="77" l="1"/>
  <c r="F508" i="77" a="1"/>
  <c r="F508" i="77" s="1"/>
  <c r="E508" i="77" a="1"/>
  <c r="E508" i="77" s="1"/>
  <c r="D508" i="77" a="1"/>
  <c r="D508" i="77" s="1"/>
  <c r="C508" i="77" a="1"/>
  <c r="C508" i="77" s="1"/>
  <c r="H508" i="77" a="1"/>
  <c r="H508" i="77" s="1"/>
  <c r="G508" i="77" a="1"/>
  <c r="G508" i="77" s="1"/>
  <c r="A509" i="77"/>
  <c r="B509" i="77" s="1"/>
  <c r="I509" i="77"/>
  <c r="J509" i="77" a="1"/>
  <c r="J509" i="77" l="1"/>
  <c r="H509" i="77" a="1"/>
  <c r="H509" i="77" s="1"/>
  <c r="G509" i="77" a="1"/>
  <c r="G509" i="77" s="1"/>
  <c r="F509" i="77" a="1"/>
  <c r="F509" i="77" s="1"/>
  <c r="E509" i="77" a="1"/>
  <c r="E509" i="77" s="1"/>
  <c r="D509" i="77" a="1"/>
  <c r="D509" i="77" s="1"/>
  <c r="C509" i="77" a="1"/>
  <c r="C509" i="77" s="1"/>
  <c r="A510" i="77"/>
  <c r="B510" i="77" s="1"/>
  <c r="I510" i="77"/>
  <c r="J510" i="77" a="1"/>
  <c r="J510" i="77" l="1"/>
  <c r="E510" i="77" a="1"/>
  <c r="E510" i="77" s="1"/>
  <c r="D510" i="77" a="1"/>
  <c r="D510" i="77" s="1"/>
  <c r="C510" i="77" a="1"/>
  <c r="C510" i="77" s="1"/>
  <c r="H510" i="77" a="1"/>
  <c r="H510" i="77" s="1"/>
  <c r="G510" i="77" a="1"/>
  <c r="G510" i="77" s="1"/>
  <c r="F510" i="77" a="1"/>
  <c r="F510" i="77" s="1"/>
  <c r="A511" i="77"/>
  <c r="B511" i="77" s="1"/>
  <c r="I511" i="77"/>
  <c r="J511" i="77" a="1"/>
  <c r="J511" i="77" l="1"/>
  <c r="H511" i="77" a="1"/>
  <c r="H511" i="77" s="1"/>
  <c r="G511" i="77" a="1"/>
  <c r="G511" i="77" s="1"/>
  <c r="F511" i="77" a="1"/>
  <c r="F511" i="77" s="1"/>
  <c r="E511" i="77" a="1"/>
  <c r="E511" i="77" s="1"/>
  <c r="D511" i="77" a="1"/>
  <c r="D511" i="77" s="1"/>
  <c r="C511" i="77" a="1"/>
  <c r="C511" i="77" s="1"/>
  <c r="A512" i="77"/>
  <c r="B512" i="77" s="1"/>
  <c r="I512" i="77"/>
  <c r="J512" i="77" a="1"/>
  <c r="J512" i="77" l="1"/>
  <c r="C512" i="77" a="1"/>
  <c r="C512" i="77" s="1"/>
  <c r="H512" i="77" a="1"/>
  <c r="H512" i="77" s="1"/>
  <c r="G512" i="77" a="1"/>
  <c r="G512" i="77" s="1"/>
  <c r="F512" i="77" a="1"/>
  <c r="F512" i="77" s="1"/>
  <c r="E512" i="77" a="1"/>
  <c r="E512" i="77" s="1"/>
  <c r="D512" i="77" a="1"/>
  <c r="D512" i="77" s="1"/>
  <c r="I513" i="77"/>
  <c r="A513" i="77"/>
  <c r="B513" i="77" s="1"/>
  <c r="J513" i="77" a="1"/>
  <c r="J513" i="77" l="1"/>
  <c r="G513" i="77" a="1"/>
  <c r="G513" i="77" s="1"/>
  <c r="F513" i="77" a="1"/>
  <c r="F513" i="77" s="1"/>
  <c r="E513" i="77" a="1"/>
  <c r="E513" i="77" s="1"/>
  <c r="D513" i="77" a="1"/>
  <c r="D513" i="77" s="1"/>
  <c r="C513" i="77" a="1"/>
  <c r="C513" i="77" s="1"/>
  <c r="H513" i="77" a="1"/>
  <c r="H513" i="77" s="1"/>
  <c r="I514" i="77"/>
  <c r="A514" i="77"/>
  <c r="B514" i="77" s="1"/>
  <c r="J514" i="77" a="1"/>
  <c r="J514" i="77" l="1"/>
  <c r="H514" i="77" a="1"/>
  <c r="H514" i="77" s="1"/>
  <c r="G514" i="77" a="1"/>
  <c r="G514" i="77" s="1"/>
  <c r="F514" i="77" a="1"/>
  <c r="F514" i="77" s="1"/>
  <c r="E514" i="77" a="1"/>
  <c r="E514" i="77" s="1"/>
  <c r="D514" i="77" a="1"/>
  <c r="D514" i="77" s="1"/>
  <c r="C514" i="77" a="1"/>
  <c r="C514" i="77" s="1"/>
  <c r="A515" i="77"/>
  <c r="B515" i="77" s="1"/>
  <c r="I515" i="77"/>
  <c r="J515" i="77" a="1"/>
  <c r="J515" i="77" l="1"/>
  <c r="F515" i="77" a="1"/>
  <c r="F515" i="77" s="1"/>
  <c r="E515" i="77" a="1"/>
  <c r="E515" i="77" s="1"/>
  <c r="D515" i="77" a="1"/>
  <c r="D515" i="77" s="1"/>
  <c r="C515" i="77" a="1"/>
  <c r="C515" i="77" s="1"/>
  <c r="H515" i="77" a="1"/>
  <c r="H515" i="77" s="1"/>
  <c r="G515" i="77" a="1"/>
  <c r="G515" i="77" s="1"/>
  <c r="A516" i="77"/>
  <c r="B516" i="77" s="1"/>
  <c r="I516" i="77"/>
  <c r="J516" i="77" a="1"/>
  <c r="J516" i="77" l="1"/>
  <c r="H516" i="77" a="1"/>
  <c r="H516" i="77" s="1"/>
  <c r="G516" i="77" a="1"/>
  <c r="G516" i="77" s="1"/>
  <c r="F516" i="77" a="1"/>
  <c r="F516" i="77" s="1"/>
  <c r="E516" i="77" a="1"/>
  <c r="E516" i="77" s="1"/>
  <c r="D516" i="77" a="1"/>
  <c r="D516" i="77" s="1"/>
  <c r="C516" i="77" a="1"/>
  <c r="C516" i="77" s="1"/>
  <c r="A517" i="77"/>
  <c r="B517" i="77" s="1"/>
  <c r="I517" i="77"/>
  <c r="J517" i="77" a="1"/>
  <c r="J517" i="77" l="1"/>
  <c r="D517" i="77" a="1"/>
  <c r="D517" i="77" s="1"/>
  <c r="C517" i="77" a="1"/>
  <c r="C517" i="77" s="1"/>
  <c r="H517" i="77" a="1"/>
  <c r="H517" i="77" s="1"/>
  <c r="G517" i="77" a="1"/>
  <c r="G517" i="77" s="1"/>
  <c r="F517" i="77" a="1"/>
  <c r="F517" i="77" s="1"/>
  <c r="E517" i="77" a="1"/>
  <c r="E517" i="77" s="1"/>
  <c r="A518" i="77"/>
  <c r="B518" i="77" s="1"/>
  <c r="I518" i="77"/>
  <c r="J518" i="77" a="1"/>
  <c r="J518" i="77" l="1"/>
  <c r="H518" i="77" a="1"/>
  <c r="H518" i="77" s="1"/>
  <c r="G518" i="77" a="1"/>
  <c r="G518" i="77" s="1"/>
  <c r="F518" i="77" a="1"/>
  <c r="F518" i="77" s="1"/>
  <c r="E518" i="77" a="1"/>
  <c r="E518" i="77" s="1"/>
  <c r="D518" i="77" a="1"/>
  <c r="D518" i="77" s="1"/>
  <c r="C518" i="77" a="1"/>
  <c r="C518" i="77" s="1"/>
  <c r="I519" i="77"/>
  <c r="A519" i="77"/>
  <c r="B519" i="77" s="1"/>
  <c r="J519" i="77" a="1"/>
  <c r="J519" i="77" l="1"/>
  <c r="C519" i="77" a="1"/>
  <c r="C519" i="77" s="1"/>
  <c r="H519" i="77" a="1"/>
  <c r="H519" i="77" s="1"/>
  <c r="G519" i="77" a="1"/>
  <c r="G519" i="77" s="1"/>
  <c r="F519" i="77" a="1"/>
  <c r="F519" i="77" s="1"/>
  <c r="E519" i="77" a="1"/>
  <c r="E519" i="77" s="1"/>
  <c r="D519" i="77" a="1"/>
  <c r="D519" i="77" s="1"/>
  <c r="I520" i="77"/>
  <c r="A520" i="77"/>
  <c r="B520" i="77" s="1"/>
  <c r="J520" i="77" a="1"/>
  <c r="J520" i="77" l="1"/>
  <c r="G520" i="77" a="1"/>
  <c r="G520" i="77" s="1"/>
  <c r="F520" i="77" a="1"/>
  <c r="F520" i="77" s="1"/>
  <c r="E520" i="77" a="1"/>
  <c r="E520" i="77" s="1"/>
  <c r="D520" i="77" a="1"/>
  <c r="D520" i="77" s="1"/>
  <c r="C520" i="77" a="1"/>
  <c r="C520" i="77" s="1"/>
  <c r="H520" i="77" a="1"/>
  <c r="H520" i="77" s="1"/>
  <c r="A521" i="77"/>
  <c r="B521" i="77" s="1"/>
  <c r="I521" i="77"/>
  <c r="J521" i="77" a="1"/>
  <c r="J521" i="77" l="1"/>
  <c r="H521" i="77" a="1"/>
  <c r="H521" i="77" s="1"/>
  <c r="G521" i="77" a="1"/>
  <c r="G521" i="77" s="1"/>
  <c r="F521" i="77" a="1"/>
  <c r="F521" i="77" s="1"/>
  <c r="E521" i="77" a="1"/>
  <c r="E521" i="77" s="1"/>
  <c r="D521" i="77" a="1"/>
  <c r="D521" i="77" s="1"/>
  <c r="C521" i="77" a="1"/>
  <c r="C521" i="77" s="1"/>
  <c r="A522" i="77"/>
  <c r="B522" i="77" s="1"/>
  <c r="I522" i="77"/>
  <c r="J522" i="77" a="1"/>
  <c r="J522" i="77" l="1"/>
  <c r="E522" i="77" a="1"/>
  <c r="E522" i="77" s="1"/>
  <c r="D522" i="77" a="1"/>
  <c r="D522" i="77" s="1"/>
  <c r="C522" i="77" a="1"/>
  <c r="C522" i="77" s="1"/>
  <c r="H522" i="77" a="1"/>
  <c r="H522" i="77" s="1"/>
  <c r="G522" i="77" a="1"/>
  <c r="G522" i="77" s="1"/>
  <c r="F522" i="77" a="1"/>
  <c r="F522" i="77" s="1"/>
  <c r="A523" i="77"/>
  <c r="B523" i="77" s="1"/>
  <c r="I523" i="77"/>
  <c r="J523" i="77" a="1"/>
  <c r="J523" i="77" l="1"/>
  <c r="H523" i="77" a="1"/>
  <c r="H523" i="77" s="1"/>
  <c r="G523" i="77" a="1"/>
  <c r="G523" i="77" s="1"/>
  <c r="F523" i="77" a="1"/>
  <c r="F523" i="77" s="1"/>
  <c r="E523" i="77" a="1"/>
  <c r="E523" i="77" s="1"/>
  <c r="D523" i="77" a="1"/>
  <c r="D523" i="77" s="1"/>
  <c r="C523" i="77" a="1"/>
  <c r="C523" i="77" s="1"/>
  <c r="A524" i="77"/>
  <c r="B524" i="77" s="1"/>
  <c r="I524" i="77"/>
  <c r="J524" i="77" a="1"/>
  <c r="J524" i="77" l="1"/>
  <c r="C524" i="77" a="1"/>
  <c r="C524" i="77" s="1"/>
  <c r="H524" i="77" a="1"/>
  <c r="H524" i="77" s="1"/>
  <c r="G524" i="77" a="1"/>
  <c r="G524" i="77" s="1"/>
  <c r="F524" i="77" a="1"/>
  <c r="F524" i="77" s="1"/>
  <c r="E524" i="77" a="1"/>
  <c r="E524" i="77" s="1"/>
  <c r="D524" i="77" a="1"/>
  <c r="D524" i="77" s="1"/>
  <c r="I525" i="77"/>
  <c r="A525" i="77"/>
  <c r="B525" i="77" s="1"/>
  <c r="J525" i="77" a="1"/>
  <c r="J525" i="77" l="1"/>
  <c r="G525" i="77" a="1"/>
  <c r="G525" i="77" s="1"/>
  <c r="F525" i="77" a="1"/>
  <c r="F525" i="77" s="1"/>
  <c r="E525" i="77" a="1"/>
  <c r="E525" i="77" s="1"/>
  <c r="D525" i="77" a="1"/>
  <c r="D525" i="77" s="1"/>
  <c r="C525" i="77" a="1"/>
  <c r="C525" i="77" s="1"/>
  <c r="H525" i="77" a="1"/>
  <c r="H525" i="77" s="1"/>
  <c r="I526" i="77"/>
  <c r="A526" i="77"/>
  <c r="B526" i="77" s="1"/>
  <c r="J526" i="77" a="1"/>
  <c r="J526" i="77" l="1"/>
  <c r="H526" i="77" a="1"/>
  <c r="H526" i="77" s="1"/>
  <c r="G526" i="77" a="1"/>
  <c r="G526" i="77" s="1"/>
  <c r="F526" i="77" a="1"/>
  <c r="F526" i="77" s="1"/>
  <c r="E526" i="77" a="1"/>
  <c r="E526" i="77" s="1"/>
  <c r="D526" i="77" a="1"/>
  <c r="D526" i="77" s="1"/>
  <c r="C526" i="77" a="1"/>
  <c r="C526" i="77" s="1"/>
  <c r="A527" i="77"/>
  <c r="B527" i="77" s="1"/>
  <c r="I527" i="77"/>
  <c r="J527" i="77" a="1"/>
  <c r="J527" i="77" l="1"/>
  <c r="F527" i="77" a="1"/>
  <c r="F527" i="77" s="1"/>
  <c r="E527" i="77" a="1"/>
  <c r="E527" i="77" s="1"/>
  <c r="D527" i="77" a="1"/>
  <c r="D527" i="77" s="1"/>
  <c r="C527" i="77" a="1"/>
  <c r="C527" i="77" s="1"/>
  <c r="H527" i="77" a="1"/>
  <c r="H527" i="77" s="1"/>
  <c r="G527" i="77" a="1"/>
  <c r="G527" i="77" s="1"/>
  <c r="A528" i="77"/>
  <c r="B528" i="77" s="1"/>
  <c r="I528" i="77"/>
  <c r="J528" i="77" a="1"/>
  <c r="J528" i="77" l="1"/>
  <c r="H528" i="77" a="1"/>
  <c r="H528" i="77" s="1"/>
  <c r="G528" i="77" a="1"/>
  <c r="G528" i="77" s="1"/>
  <c r="F528" i="77" a="1"/>
  <c r="F528" i="77" s="1"/>
  <c r="E528" i="77" a="1"/>
  <c r="E528" i="77" s="1"/>
  <c r="D528" i="77" a="1"/>
  <c r="D528" i="77" s="1"/>
  <c r="C528" i="77" a="1"/>
  <c r="C528" i="77" s="1"/>
  <c r="A529" i="77"/>
  <c r="B529" i="77" s="1"/>
  <c r="I529" i="77"/>
  <c r="J529" i="77" a="1"/>
  <c r="J529" i="77" l="1"/>
  <c r="D529" i="77" a="1"/>
  <c r="D529" i="77" s="1"/>
  <c r="C529" i="77" a="1"/>
  <c r="C529" i="77" s="1"/>
  <c r="H529" i="77" a="1"/>
  <c r="H529" i="77" s="1"/>
  <c r="G529" i="77" a="1"/>
  <c r="G529" i="77" s="1"/>
  <c r="F529" i="77" a="1"/>
  <c r="F529" i="77" s="1"/>
  <c r="E529" i="77" a="1"/>
  <c r="E529" i="77" s="1"/>
  <c r="A530" i="77"/>
  <c r="B530" i="77" s="1"/>
  <c r="I530" i="77"/>
  <c r="J530" i="77" a="1"/>
  <c r="J530" i="77" l="1"/>
  <c r="H530" i="77" a="1"/>
  <c r="H530" i="77" s="1"/>
  <c r="G530" i="77" a="1"/>
  <c r="G530" i="77" s="1"/>
  <c r="F530" i="77" a="1"/>
  <c r="F530" i="77" s="1"/>
  <c r="E530" i="77" a="1"/>
  <c r="E530" i="77" s="1"/>
  <c r="D530" i="77" a="1"/>
  <c r="D530" i="77" s="1"/>
  <c r="C530" i="77" a="1"/>
  <c r="C530" i="77" s="1"/>
  <c r="I531" i="77"/>
  <c r="A531" i="77"/>
  <c r="B531" i="77" s="1"/>
  <c r="J531" i="77" a="1"/>
  <c r="J531" i="77" l="1"/>
  <c r="H531" i="77" a="1"/>
  <c r="H531" i="77" s="1"/>
  <c r="G531" i="77" a="1"/>
  <c r="G531" i="77" s="1"/>
  <c r="F531" i="77" a="1"/>
  <c r="F531" i="77" s="1"/>
  <c r="E531" i="77" a="1"/>
  <c r="E531" i="77" s="1"/>
  <c r="D531" i="77" a="1"/>
  <c r="D531" i="77" s="1"/>
  <c r="C531" i="77" a="1"/>
  <c r="C531" i="77" s="1"/>
  <c r="I532" i="77"/>
  <c r="A532" i="77"/>
  <c r="B532" i="77" s="1"/>
  <c r="J532" i="77" a="1"/>
  <c r="J532" i="77" l="1"/>
  <c r="F532" i="77" a="1"/>
  <c r="F532" i="77" s="1"/>
  <c r="E532" i="77" a="1"/>
  <c r="E532" i="77" s="1"/>
  <c r="D532" i="77" a="1"/>
  <c r="D532" i="77" s="1"/>
  <c r="C532" i="77" a="1"/>
  <c r="C532" i="77" s="1"/>
  <c r="H532" i="77" a="1"/>
  <c r="H532" i="77" s="1"/>
  <c r="G532" i="77" a="1"/>
  <c r="G532" i="77" s="1"/>
  <c r="A533" i="77"/>
  <c r="B533" i="77" s="1"/>
  <c r="I533" i="77"/>
  <c r="J533" i="77" a="1"/>
  <c r="J533" i="77" l="1"/>
  <c r="H533" i="77" a="1"/>
  <c r="H533" i="77" s="1"/>
  <c r="G533" i="77" a="1"/>
  <c r="G533" i="77" s="1"/>
  <c r="F533" i="77" a="1"/>
  <c r="F533" i="77" s="1"/>
  <c r="E533" i="77" a="1"/>
  <c r="E533" i="77" s="1"/>
  <c r="D533" i="77" a="1"/>
  <c r="D533" i="77" s="1"/>
  <c r="C533" i="77" a="1"/>
  <c r="C533" i="77" s="1"/>
  <c r="A534" i="77"/>
  <c r="B534" i="77" s="1"/>
  <c r="I534" i="77"/>
  <c r="J534" i="77" a="1"/>
  <c r="J534" i="77" l="1"/>
  <c r="E534" i="77" a="1"/>
  <c r="E534" i="77" s="1"/>
  <c r="D534" i="77" a="1"/>
  <c r="D534" i="77" s="1"/>
  <c r="C534" i="77" a="1"/>
  <c r="C534" i="77" s="1"/>
  <c r="H534" i="77" a="1"/>
  <c r="H534" i="77" s="1"/>
  <c r="G534" i="77" a="1"/>
  <c r="G534" i="77" s="1"/>
  <c r="F534" i="77" a="1"/>
  <c r="F534" i="77" s="1"/>
  <c r="A535" i="77"/>
  <c r="B535" i="77" s="1"/>
  <c r="I535" i="77"/>
  <c r="J535" i="77" a="1"/>
  <c r="J535" i="77" l="1"/>
  <c r="H535" i="77" a="1"/>
  <c r="H535" i="77" s="1"/>
  <c r="G535" i="77" a="1"/>
  <c r="G535" i="77" s="1"/>
  <c r="F535" i="77" a="1"/>
  <c r="F535" i="77" s="1"/>
  <c r="E535" i="77" a="1"/>
  <c r="E535" i="77" s="1"/>
  <c r="D535" i="77" a="1"/>
  <c r="D535" i="77" s="1"/>
  <c r="C535" i="77" a="1"/>
  <c r="C535" i="77" s="1"/>
  <c r="A536" i="77"/>
  <c r="B536" i="77" s="1"/>
  <c r="I536" i="77"/>
  <c r="J536" i="77" a="1"/>
  <c r="J536" i="77" l="1"/>
  <c r="C536" i="77" a="1"/>
  <c r="C536" i="77" s="1"/>
  <c r="H536" i="77" a="1"/>
  <c r="H536" i="77" s="1"/>
  <c r="G536" i="77" a="1"/>
  <c r="G536" i="77" s="1"/>
  <c r="F536" i="77" a="1"/>
  <c r="F536" i="77" s="1"/>
  <c r="E536" i="77" a="1"/>
  <c r="E536" i="77" s="1"/>
  <c r="D536" i="77" a="1"/>
  <c r="D536" i="77" s="1"/>
  <c r="I537" i="77"/>
  <c r="A537" i="77"/>
  <c r="B537" i="77" s="1"/>
  <c r="J537" i="77" a="1"/>
  <c r="J537" i="77" l="1"/>
  <c r="G537" i="77" a="1"/>
  <c r="G537" i="77" s="1"/>
  <c r="F537" i="77" a="1"/>
  <c r="F537" i="77" s="1"/>
  <c r="E537" i="77" a="1"/>
  <c r="E537" i="77" s="1"/>
  <c r="D537" i="77" a="1"/>
  <c r="D537" i="77" s="1"/>
  <c r="C537" i="77" a="1"/>
  <c r="C537" i="77" s="1"/>
  <c r="H537" i="77" a="1"/>
  <c r="H537" i="77" s="1"/>
  <c r="I538" i="77"/>
  <c r="A538" i="77"/>
  <c r="B538" i="77" s="1"/>
  <c r="J538" i="77" a="1"/>
  <c r="J538" i="77" l="1"/>
  <c r="H538" i="77" a="1"/>
  <c r="H538" i="77" s="1"/>
  <c r="G538" i="77" a="1"/>
  <c r="G538" i="77" s="1"/>
  <c r="F538" i="77" a="1"/>
  <c r="F538" i="77" s="1"/>
  <c r="E538" i="77" a="1"/>
  <c r="E538" i="77" s="1"/>
  <c r="D538" i="77" a="1"/>
  <c r="D538" i="77" s="1"/>
  <c r="C538" i="77" a="1"/>
  <c r="C538" i="77" s="1"/>
  <c r="A539" i="77"/>
  <c r="B539" i="77" s="1"/>
  <c r="I539" i="77"/>
  <c r="J539" i="77" a="1"/>
  <c r="J539" i="77" l="1"/>
  <c r="F539" i="77" a="1"/>
  <c r="F539" i="77" s="1"/>
  <c r="E539" i="77" a="1"/>
  <c r="E539" i="77" s="1"/>
  <c r="D539" i="77" a="1"/>
  <c r="D539" i="77" s="1"/>
  <c r="C539" i="77" a="1"/>
  <c r="C539" i="77" s="1"/>
  <c r="H539" i="77" a="1"/>
  <c r="H539" i="77" s="1"/>
  <c r="G539" i="77" a="1"/>
  <c r="G539" i="77" s="1"/>
  <c r="A540" i="77"/>
  <c r="B540" i="77" s="1"/>
  <c r="I540" i="77"/>
  <c r="J540" i="77" a="1"/>
  <c r="J540" i="77" l="1"/>
  <c r="H540" i="77" a="1"/>
  <c r="H540" i="77" s="1"/>
  <c r="G540" i="77" a="1"/>
  <c r="G540" i="77" s="1"/>
  <c r="F540" i="77" a="1"/>
  <c r="F540" i="77" s="1"/>
  <c r="E540" i="77" a="1"/>
  <c r="E540" i="77" s="1"/>
  <c r="D540" i="77" a="1"/>
  <c r="D540" i="77" s="1"/>
  <c r="C540" i="77" a="1"/>
  <c r="C540" i="77" s="1"/>
  <c r="A541" i="77"/>
  <c r="B541" i="77" s="1"/>
  <c r="I541" i="77"/>
  <c r="J541" i="77" a="1"/>
  <c r="J541" i="77" l="1"/>
  <c r="D541" i="77" a="1"/>
  <c r="D541" i="77" s="1"/>
  <c r="C541" i="77" a="1"/>
  <c r="C541" i="77" s="1"/>
  <c r="H541" i="77" a="1"/>
  <c r="H541" i="77" s="1"/>
  <c r="G541" i="77" a="1"/>
  <c r="G541" i="77" s="1"/>
  <c r="F541" i="77" a="1"/>
  <c r="F541" i="77" s="1"/>
  <c r="E541" i="77" a="1"/>
  <c r="E541" i="77" s="1"/>
  <c r="A542" i="77"/>
  <c r="B542" i="77" s="1"/>
  <c r="I542" i="77"/>
  <c r="J542" i="77" a="1"/>
  <c r="J542" i="77" l="1"/>
  <c r="H542" i="77" a="1"/>
  <c r="H542" i="77" s="1"/>
  <c r="G542" i="77" a="1"/>
  <c r="G542" i="77" s="1"/>
  <c r="F542" i="77" a="1"/>
  <c r="F542" i="77" s="1"/>
  <c r="E542" i="77" a="1"/>
  <c r="E542" i="77" s="1"/>
  <c r="D542" i="77" a="1"/>
  <c r="D542" i="77" s="1"/>
  <c r="C542" i="77" a="1"/>
  <c r="C542" i="77" s="1"/>
  <c r="I543" i="77"/>
  <c r="A543" i="77"/>
  <c r="B543" i="77" s="1"/>
  <c r="J543" i="77" a="1"/>
  <c r="J543" i="77" l="1"/>
  <c r="H543" i="77" a="1"/>
  <c r="H543" i="77" s="1"/>
  <c r="G543" i="77" a="1"/>
  <c r="G543" i="77" s="1"/>
  <c r="F543" i="77" a="1"/>
  <c r="F543" i="77" s="1"/>
  <c r="E543" i="77" a="1"/>
  <c r="E543" i="77" s="1"/>
  <c r="D543" i="77" a="1"/>
  <c r="D543" i="77" s="1"/>
  <c r="C543" i="77" a="1"/>
  <c r="C543" i="77" s="1"/>
  <c r="I544" i="77"/>
  <c r="A544" i="77"/>
  <c r="B544" i="77" s="1"/>
  <c r="J544" i="77" a="1"/>
  <c r="J544" i="77" l="1"/>
  <c r="F544" i="77" a="1"/>
  <c r="F544" i="77" s="1"/>
  <c r="E544" i="77" a="1"/>
  <c r="E544" i="77" s="1"/>
  <c r="D544" i="77" a="1"/>
  <c r="D544" i="77" s="1"/>
  <c r="C544" i="77" a="1"/>
  <c r="C544" i="77" s="1"/>
  <c r="H544" i="77" a="1"/>
  <c r="H544" i="77" s="1"/>
  <c r="G544" i="77" a="1"/>
  <c r="G544" i="77" s="1"/>
  <c r="A545" i="77"/>
  <c r="B545" i="77" s="1"/>
  <c r="I545" i="77"/>
  <c r="J545" i="77" a="1"/>
  <c r="J545" i="77" l="1"/>
  <c r="H545" i="77" a="1"/>
  <c r="H545" i="77" s="1"/>
  <c r="G545" i="77" a="1"/>
  <c r="G545" i="77" s="1"/>
  <c r="F545" i="77" a="1"/>
  <c r="F545" i="77" s="1"/>
  <c r="E545" i="77" a="1"/>
  <c r="E545" i="77" s="1"/>
  <c r="D545" i="77" a="1"/>
  <c r="D545" i="77" s="1"/>
  <c r="C545" i="77" a="1"/>
  <c r="C545" i="77" s="1"/>
  <c r="A546" i="77"/>
  <c r="B546" i="77" s="1"/>
  <c r="I546" i="77"/>
  <c r="J546" i="77" a="1"/>
  <c r="J546" i="77" l="1"/>
  <c r="C546" i="77" a="1"/>
  <c r="C546" i="77" s="1"/>
  <c r="H546" i="77" a="1"/>
  <c r="H546" i="77" s="1"/>
  <c r="G546" i="77" a="1"/>
  <c r="G546" i="77" s="1"/>
  <c r="F546" i="77" a="1"/>
  <c r="F546" i="77" s="1"/>
  <c r="E546" i="77" a="1"/>
  <c r="E546" i="77" s="1"/>
  <c r="D546" i="77" a="1"/>
  <c r="D546" i="77" s="1"/>
  <c r="A547" i="77"/>
  <c r="B547" i="77" s="1"/>
  <c r="I547" i="77"/>
  <c r="J547" i="77" a="1"/>
  <c r="J547" i="77" l="1"/>
  <c r="G547" i="77" a="1"/>
  <c r="G547" i="77" s="1"/>
  <c r="F547" i="77" a="1"/>
  <c r="F547" i="77" s="1"/>
  <c r="E547" i="77" a="1"/>
  <c r="E547" i="77" s="1"/>
  <c r="D547" i="77" a="1"/>
  <c r="D547" i="77" s="1"/>
  <c r="C547" i="77" a="1"/>
  <c r="C547" i="77" s="1"/>
  <c r="H547" i="77" a="1"/>
  <c r="H547" i="77" s="1"/>
  <c r="A548" i="77"/>
  <c r="B548" i="77" s="1"/>
  <c r="I548" i="77"/>
  <c r="J548" i="77" a="1"/>
  <c r="J548" i="77" l="1"/>
  <c r="H548" i="77" a="1"/>
  <c r="H548" i="77" s="1"/>
  <c r="G548" i="77" a="1"/>
  <c r="G548" i="77" s="1"/>
  <c r="F548" i="77" a="1"/>
  <c r="F548" i="77" s="1"/>
  <c r="E548" i="77" a="1"/>
  <c r="E548" i="77" s="1"/>
  <c r="D548" i="77" a="1"/>
  <c r="D548" i="77" s="1"/>
  <c r="C548" i="77" a="1"/>
  <c r="C548" i="77" s="1"/>
  <c r="I549" i="77"/>
  <c r="A549" i="77"/>
  <c r="B549" i="77" s="1"/>
  <c r="J549" i="77" a="1"/>
  <c r="J549" i="77" l="1"/>
  <c r="D549" i="77" a="1"/>
  <c r="D549" i="77" s="1"/>
  <c r="C549" i="77" a="1"/>
  <c r="C549" i="77" s="1"/>
  <c r="H549" i="77" a="1"/>
  <c r="H549" i="77" s="1"/>
  <c r="G549" i="77" a="1"/>
  <c r="G549" i="77" s="1"/>
  <c r="F549" i="77" a="1"/>
  <c r="F549" i="77" s="1"/>
  <c r="E549" i="77" a="1"/>
  <c r="E549" i="77" s="1"/>
  <c r="I550" i="77"/>
  <c r="A550" i="77"/>
  <c r="B550" i="77" s="1"/>
  <c r="J550" i="77" a="1"/>
  <c r="J550" i="77" l="1"/>
  <c r="H550" i="77" a="1"/>
  <c r="H550" i="77" s="1"/>
  <c r="G550" i="77" a="1"/>
  <c r="G550" i="77" s="1"/>
  <c r="F550" i="77" a="1"/>
  <c r="F550" i="77" s="1"/>
  <c r="E550" i="77" a="1"/>
  <c r="E550" i="77" s="1"/>
  <c r="D550" i="77" a="1"/>
  <c r="D550" i="77" s="1"/>
  <c r="C550" i="77" a="1"/>
  <c r="C550" i="77" s="1"/>
  <c r="A551" i="77"/>
  <c r="B551" i="77" s="1"/>
  <c r="I551" i="77"/>
  <c r="J551" i="77" a="1"/>
  <c r="J551" i="77" l="1"/>
  <c r="H551" i="77" a="1"/>
  <c r="H551" i="77" s="1"/>
  <c r="G551" i="77" a="1"/>
  <c r="G551" i="77" s="1"/>
  <c r="F551" i="77" a="1"/>
  <c r="F551" i="77" s="1"/>
  <c r="E551" i="77" a="1"/>
  <c r="E551" i="77" s="1"/>
  <c r="D551" i="77" a="1"/>
  <c r="D551" i="77" s="1"/>
  <c r="C551" i="77" a="1"/>
  <c r="C551" i="77" s="1"/>
  <c r="A552" i="77"/>
  <c r="B552" i="77" s="1"/>
  <c r="I552" i="77"/>
  <c r="J552" i="77" a="1"/>
  <c r="J552" i="77" l="1"/>
  <c r="H552" i="77" a="1"/>
  <c r="H552" i="77" s="1"/>
  <c r="G552" i="77" a="1"/>
  <c r="G552" i="77" s="1"/>
  <c r="F552" i="77" a="1"/>
  <c r="F552" i="77" s="1"/>
  <c r="E552" i="77" a="1"/>
  <c r="E552" i="77" s="1"/>
  <c r="D552" i="77" a="1"/>
  <c r="D552" i="77" s="1"/>
  <c r="C552" i="77" a="1"/>
  <c r="C552" i="77" s="1"/>
  <c r="A553" i="77"/>
  <c r="B553" i="77" s="1"/>
  <c r="I553" i="77"/>
  <c r="J553" i="77" a="1"/>
  <c r="J553" i="77" l="1"/>
  <c r="H553" i="77" a="1"/>
  <c r="H553" i="77" s="1"/>
  <c r="G553" i="77" a="1"/>
  <c r="G553" i="77" s="1"/>
  <c r="F553" i="77" a="1"/>
  <c r="F553" i="77" s="1"/>
  <c r="E553" i="77" a="1"/>
  <c r="E553" i="77" s="1"/>
  <c r="D553" i="77" a="1"/>
  <c r="D553" i="77" s="1"/>
  <c r="C553" i="77" a="1"/>
  <c r="C553" i="77" s="1"/>
  <c r="A554" i="77"/>
  <c r="B554" i="77" s="1"/>
  <c r="I554" i="77"/>
  <c r="J554" i="77" a="1"/>
  <c r="J554" i="77" l="1"/>
  <c r="F554" i="77" a="1"/>
  <c r="F554" i="77" s="1"/>
  <c r="E554" i="77" a="1"/>
  <c r="E554" i="77" s="1"/>
  <c r="D554" i="77" a="1"/>
  <c r="D554" i="77" s="1"/>
  <c r="C554" i="77" a="1"/>
  <c r="C554" i="77" s="1"/>
  <c r="H554" i="77" a="1"/>
  <c r="H554" i="77" s="1"/>
  <c r="G554" i="77" a="1"/>
  <c r="G554" i="77" s="1"/>
  <c r="I555" i="77"/>
  <c r="A555" i="77"/>
  <c r="B555" i="77" s="1"/>
  <c r="J555" i="77" a="1"/>
  <c r="J555" i="77" l="1"/>
  <c r="H555" i="77" a="1"/>
  <c r="H555" i="77" s="1"/>
  <c r="G555" i="77" a="1"/>
  <c r="G555" i="77" s="1"/>
  <c r="F555" i="77" a="1"/>
  <c r="F555" i="77" s="1"/>
  <c r="E555" i="77" a="1"/>
  <c r="E555" i="77" s="1"/>
  <c r="D555" i="77" a="1"/>
  <c r="D555" i="77" s="1"/>
  <c r="C555" i="77" a="1"/>
  <c r="C555" i="77" s="1"/>
  <c r="I556" i="77"/>
  <c r="A556" i="77"/>
  <c r="B556" i="77" s="1"/>
  <c r="J556" i="77" a="1"/>
  <c r="J556" i="77" l="1"/>
  <c r="E556" i="77" a="1"/>
  <c r="E556" i="77" s="1"/>
  <c r="D556" i="77" a="1"/>
  <c r="D556" i="77" s="1"/>
  <c r="C556" i="77" a="1"/>
  <c r="C556" i="77" s="1"/>
  <c r="H556" i="77" a="1"/>
  <c r="H556" i="77" s="1"/>
  <c r="G556" i="77" a="1"/>
  <c r="G556" i="77" s="1"/>
  <c r="F556" i="77" a="1"/>
  <c r="F556" i="77" s="1"/>
  <c r="A557" i="77"/>
  <c r="B557" i="77" s="1"/>
  <c r="I557" i="77"/>
  <c r="J557" i="77" a="1"/>
  <c r="J557" i="77" l="1"/>
  <c r="H557" i="77" a="1"/>
  <c r="H557" i="77" s="1"/>
  <c r="G557" i="77" a="1"/>
  <c r="G557" i="77" s="1"/>
  <c r="F557" i="77" a="1"/>
  <c r="F557" i="77" s="1"/>
  <c r="E557" i="77" a="1"/>
  <c r="E557" i="77" s="1"/>
  <c r="D557" i="77" a="1"/>
  <c r="D557" i="77" s="1"/>
  <c r="C557" i="77" a="1"/>
  <c r="C557" i="77" s="1"/>
  <c r="A558" i="77"/>
  <c r="B558" i="77" s="1"/>
  <c r="I558" i="77"/>
  <c r="J558" i="77" a="1"/>
  <c r="J558" i="77" l="1"/>
  <c r="E558" i="77" a="1"/>
  <c r="E558" i="77" s="1"/>
  <c r="D558" i="77" a="1"/>
  <c r="D558" i="77" s="1"/>
  <c r="C558" i="77" a="1"/>
  <c r="C558" i="77" s="1"/>
  <c r="H558" i="77" a="1"/>
  <c r="H558" i="77" s="1"/>
  <c r="G558" i="77" a="1"/>
  <c r="G558" i="77" s="1"/>
  <c r="F558" i="77" a="1"/>
  <c r="F558" i="77" s="1"/>
  <c r="A559" i="77"/>
  <c r="B559" i="77" s="1"/>
  <c r="I559" i="77"/>
  <c r="J559" i="77" a="1"/>
  <c r="J559" i="77" l="1"/>
  <c r="H559" i="77" a="1"/>
  <c r="H559" i="77" s="1"/>
  <c r="G559" i="77" a="1"/>
  <c r="G559" i="77" s="1"/>
  <c r="F559" i="77" a="1"/>
  <c r="F559" i="77" s="1"/>
  <c r="E559" i="77" a="1"/>
  <c r="E559" i="77" s="1"/>
  <c r="D559" i="77" a="1"/>
  <c r="D559" i="77" s="1"/>
  <c r="C559" i="77" a="1"/>
  <c r="C559" i="77" s="1"/>
  <c r="A560" i="77"/>
  <c r="B560" i="77" s="1"/>
  <c r="I560" i="77"/>
  <c r="J560" i="77" a="1"/>
  <c r="J560" i="77" l="1"/>
  <c r="C560" i="77" a="1"/>
  <c r="C560" i="77" s="1"/>
  <c r="H560" i="77" a="1"/>
  <c r="H560" i="77" s="1"/>
  <c r="G560" i="77" a="1"/>
  <c r="G560" i="77" s="1"/>
  <c r="F560" i="77" a="1"/>
  <c r="F560" i="77" s="1"/>
  <c r="E560" i="77" a="1"/>
  <c r="E560" i="77" s="1"/>
  <c r="D560" i="77" a="1"/>
  <c r="D560" i="77" s="1"/>
  <c r="I561" i="77"/>
  <c r="A561" i="77"/>
  <c r="B561" i="77" s="1"/>
  <c r="J561" i="77" a="1"/>
  <c r="J561" i="77" l="1"/>
  <c r="H561" i="77" a="1"/>
  <c r="H561" i="77" s="1"/>
  <c r="G561" i="77" a="1"/>
  <c r="G561" i="77" s="1"/>
  <c r="F561" i="77" a="1"/>
  <c r="F561" i="77" s="1"/>
  <c r="E561" i="77" a="1"/>
  <c r="E561" i="77" s="1"/>
  <c r="D561" i="77" a="1"/>
  <c r="D561" i="77" s="1"/>
  <c r="C561" i="77" a="1"/>
  <c r="C561" i="77" s="1"/>
  <c r="I562" i="77"/>
  <c r="A562" i="77"/>
  <c r="B562" i="77" s="1"/>
  <c r="J562" i="77" a="1"/>
  <c r="J562" i="77" l="1"/>
  <c r="H562" i="77" a="1"/>
  <c r="H562" i="77" s="1"/>
  <c r="G562" i="77" a="1"/>
  <c r="G562" i="77" s="1"/>
  <c r="F562" i="77" a="1"/>
  <c r="F562" i="77" s="1"/>
  <c r="E562" i="77" a="1"/>
  <c r="E562" i="77" s="1"/>
  <c r="D562" i="77" a="1"/>
  <c r="D562" i="77" s="1"/>
  <c r="C562" i="77" a="1"/>
  <c r="C562" i="77" s="1"/>
  <c r="A563" i="77"/>
  <c r="B563" i="77" s="1"/>
  <c r="I563" i="77"/>
  <c r="J563" i="77" a="1"/>
  <c r="J563" i="77" l="1"/>
  <c r="G563" i="77" a="1"/>
  <c r="G563" i="77" s="1"/>
  <c r="F563" i="77" a="1"/>
  <c r="F563" i="77" s="1"/>
  <c r="E563" i="77" a="1"/>
  <c r="E563" i="77" s="1"/>
  <c r="D563" i="77" a="1"/>
  <c r="D563" i="77" s="1"/>
  <c r="C563" i="77" a="1"/>
  <c r="C563" i="77" s="1"/>
  <c r="H563" i="77" a="1"/>
  <c r="H563" i="77" s="1"/>
  <c r="A564" i="77"/>
  <c r="B564" i="77" s="1"/>
  <c r="I564" i="77"/>
  <c r="J564" i="77" a="1"/>
  <c r="J564" i="77" l="1"/>
  <c r="H564" i="77" a="1"/>
  <c r="H564" i="77" s="1"/>
  <c r="G564" i="77" a="1"/>
  <c r="G564" i="77" s="1"/>
  <c r="F564" i="77" a="1"/>
  <c r="F564" i="77" s="1"/>
  <c r="E564" i="77" a="1"/>
  <c r="E564" i="77" s="1"/>
  <c r="D564" i="77" a="1"/>
  <c r="D564" i="77" s="1"/>
  <c r="C564" i="77" a="1"/>
  <c r="C564" i="77" s="1"/>
  <c r="A565" i="77"/>
  <c r="B565" i="77" s="1"/>
  <c r="I565" i="77"/>
  <c r="J565" i="77" a="1"/>
  <c r="J565" i="77" l="1"/>
  <c r="F565" i="77" a="1"/>
  <c r="F565" i="77" s="1"/>
  <c r="E565" i="77" a="1"/>
  <c r="E565" i="77" s="1"/>
  <c r="D565" i="77" a="1"/>
  <c r="D565" i="77" s="1"/>
  <c r="C565" i="77" a="1"/>
  <c r="C565" i="77" s="1"/>
  <c r="H565" i="77" a="1"/>
  <c r="H565" i="77" s="1"/>
  <c r="G565" i="77" a="1"/>
  <c r="G565" i="77" s="1"/>
  <c r="A566" i="77"/>
  <c r="B566" i="77" s="1"/>
  <c r="I566" i="77"/>
  <c r="J566" i="77" a="1"/>
  <c r="J566" i="77" l="1"/>
  <c r="H566" i="77" a="1"/>
  <c r="H566" i="77" s="1"/>
  <c r="G566" i="77" a="1"/>
  <c r="G566" i="77" s="1"/>
  <c r="F566" i="77" a="1"/>
  <c r="F566" i="77" s="1"/>
  <c r="E566" i="77" a="1"/>
  <c r="E566" i="77" s="1"/>
  <c r="D566" i="77" a="1"/>
  <c r="D566" i="77" s="1"/>
  <c r="C566" i="77" a="1"/>
  <c r="C566" i="77" s="1"/>
  <c r="I567" i="77"/>
  <c r="A567" i="77"/>
  <c r="B567" i="77" s="1"/>
  <c r="J567" i="77" a="1"/>
  <c r="J567" i="77" l="1"/>
  <c r="D567" i="77" a="1"/>
  <c r="D567" i="77" s="1"/>
  <c r="C567" i="77" a="1"/>
  <c r="C567" i="77" s="1"/>
  <c r="H567" i="77" a="1"/>
  <c r="H567" i="77" s="1"/>
  <c r="G567" i="77" a="1"/>
  <c r="G567" i="77" s="1"/>
  <c r="F567" i="77" a="1"/>
  <c r="F567" i="77" s="1"/>
  <c r="E567" i="77" a="1"/>
  <c r="E567" i="77" s="1"/>
  <c r="I568" i="77"/>
  <c r="A568" i="77"/>
  <c r="B568" i="77" s="1"/>
  <c r="J568" i="77" a="1"/>
  <c r="J568" i="77" l="1"/>
  <c r="H568" i="77" a="1"/>
  <c r="H568" i="77" s="1"/>
  <c r="G568" i="77" a="1"/>
  <c r="G568" i="77" s="1"/>
  <c r="F568" i="77" a="1"/>
  <c r="F568" i="77" s="1"/>
  <c r="E568" i="77" a="1"/>
  <c r="E568" i="77" s="1"/>
  <c r="D568" i="77" a="1"/>
  <c r="D568" i="77" s="1"/>
  <c r="C568" i="77" a="1"/>
  <c r="C568" i="77" s="1"/>
  <c r="A569" i="77"/>
  <c r="B569" i="77" s="1"/>
  <c r="I569" i="77"/>
  <c r="J569" i="77" a="1"/>
  <c r="J569" i="77" l="1"/>
  <c r="D569" i="77" a="1"/>
  <c r="D569" i="77" s="1"/>
  <c r="C569" i="77" a="1"/>
  <c r="C569" i="77" s="1"/>
  <c r="H569" i="77" a="1"/>
  <c r="H569" i="77" s="1"/>
  <c r="G569" i="77" a="1"/>
  <c r="G569" i="77" s="1"/>
  <c r="F569" i="77" a="1"/>
  <c r="F569" i="77" s="1"/>
  <c r="E569" i="77" a="1"/>
  <c r="E569" i="77" s="1"/>
  <c r="A570" i="77"/>
  <c r="B570" i="77" s="1"/>
  <c r="I570" i="77"/>
  <c r="J570" i="77" a="1"/>
  <c r="J570" i="77" l="1"/>
  <c r="H570" i="77" a="1"/>
  <c r="H570" i="77" s="1"/>
  <c r="G570" i="77" a="1"/>
  <c r="G570" i="77" s="1"/>
  <c r="F570" i="77" a="1"/>
  <c r="F570" i="77" s="1"/>
  <c r="E570" i="77" a="1"/>
  <c r="E570" i="77" s="1"/>
  <c r="D570" i="77" a="1"/>
  <c r="D570" i="77" s="1"/>
  <c r="C570" i="77" a="1"/>
  <c r="C570" i="77" s="1"/>
  <c r="A571" i="77"/>
  <c r="B571" i="77" s="1"/>
  <c r="I571" i="77"/>
  <c r="J571" i="77" a="1"/>
  <c r="J571" i="77" l="1"/>
  <c r="C571" i="77" a="1"/>
  <c r="C571" i="77" s="1"/>
  <c r="H571" i="77" a="1"/>
  <c r="H571" i="77" s="1"/>
  <c r="G571" i="77" a="1"/>
  <c r="G571" i="77" s="1"/>
  <c r="F571" i="77" a="1"/>
  <c r="F571" i="77" s="1"/>
  <c r="E571" i="77" a="1"/>
  <c r="E571" i="77" s="1"/>
  <c r="D571" i="77" a="1"/>
  <c r="D571" i="77" s="1"/>
  <c r="A572" i="77"/>
  <c r="B572" i="77" s="1"/>
  <c r="I572" i="77"/>
  <c r="J572" i="77" a="1"/>
  <c r="J572" i="77" l="1"/>
  <c r="F572" i="77" a="1"/>
  <c r="F572" i="77" s="1"/>
  <c r="E572" i="77" a="1"/>
  <c r="E572" i="77" s="1"/>
  <c r="D572" i="77" a="1"/>
  <c r="D572" i="77" s="1"/>
  <c r="C572" i="77" a="1"/>
  <c r="C572" i="77" s="1"/>
  <c r="H572" i="77" a="1"/>
  <c r="H572" i="77" s="1"/>
  <c r="G572" i="77" a="1"/>
  <c r="G572" i="77" s="1"/>
  <c r="I573" i="77"/>
  <c r="A573" i="77"/>
  <c r="B573" i="77" s="1"/>
  <c r="J573" i="77" a="1"/>
  <c r="J573" i="77" l="1"/>
  <c r="H573" i="77" a="1"/>
  <c r="H573" i="77" s="1"/>
  <c r="G573" i="77" a="1"/>
  <c r="G573" i="77" s="1"/>
  <c r="F573" i="77" a="1"/>
  <c r="F573" i="77" s="1"/>
  <c r="E573" i="77" a="1"/>
  <c r="E573" i="77" s="1"/>
  <c r="D573" i="77" a="1"/>
  <c r="D573" i="77" s="1"/>
  <c r="C573" i="77" a="1"/>
  <c r="C573" i="77" s="1"/>
  <c r="I574" i="77"/>
  <c r="A574" i="77"/>
  <c r="B574" i="77" s="1"/>
  <c r="J574" i="77" a="1"/>
  <c r="J574" i="77" l="1"/>
  <c r="H574" i="77" a="1"/>
  <c r="H574" i="77" s="1"/>
  <c r="G574" i="77" a="1"/>
  <c r="G574" i="77" s="1"/>
  <c r="F574" i="77" a="1"/>
  <c r="F574" i="77" s="1"/>
  <c r="E574" i="77" a="1"/>
  <c r="E574" i="77" s="1"/>
  <c r="D574" i="77" a="1"/>
  <c r="D574" i="77" s="1"/>
  <c r="C574" i="77" a="1"/>
  <c r="C574" i="77" s="1"/>
  <c r="A575" i="77"/>
  <c r="B575" i="77" s="1"/>
  <c r="I575" i="77"/>
  <c r="J575" i="77" a="1"/>
  <c r="J575" i="77" l="1"/>
  <c r="E575" i="77" a="1"/>
  <c r="E575" i="77" s="1"/>
  <c r="D575" i="77" a="1"/>
  <c r="D575" i="77" s="1"/>
  <c r="C575" i="77" a="1"/>
  <c r="C575" i="77" s="1"/>
  <c r="H575" i="77" a="1"/>
  <c r="H575" i="77" s="1"/>
  <c r="G575" i="77" a="1"/>
  <c r="G575" i="77" s="1"/>
  <c r="F575" i="77" a="1"/>
  <c r="F575" i="77" s="1"/>
  <c r="A576" i="77"/>
  <c r="B576" i="77" s="1"/>
  <c r="I576" i="77"/>
  <c r="J576" i="77" a="1"/>
  <c r="J576" i="77" l="1"/>
  <c r="H576" i="77" a="1"/>
  <c r="H576" i="77" s="1"/>
  <c r="G576" i="77" a="1"/>
  <c r="G576" i="77" s="1"/>
  <c r="F576" i="77" a="1"/>
  <c r="F576" i="77" s="1"/>
  <c r="E576" i="77" a="1"/>
  <c r="E576" i="77" s="1"/>
  <c r="D576" i="77" a="1"/>
  <c r="D576" i="77" s="1"/>
  <c r="C576" i="77" a="1"/>
  <c r="C576" i="77" s="1"/>
  <c r="A577" i="77"/>
  <c r="B577" i="77" s="1"/>
  <c r="I577" i="77"/>
  <c r="J577" i="77" a="1"/>
  <c r="J577" i="77" l="1"/>
  <c r="C577" i="77" a="1"/>
  <c r="C577" i="77" s="1"/>
  <c r="H577" i="77" a="1"/>
  <c r="H577" i="77" s="1"/>
  <c r="G577" i="77" a="1"/>
  <c r="G577" i="77" s="1"/>
  <c r="F577" i="77" a="1"/>
  <c r="F577" i="77" s="1"/>
  <c r="E577" i="77" a="1"/>
  <c r="E577" i="77" s="1"/>
  <c r="D577" i="77" a="1"/>
  <c r="D577" i="77" s="1"/>
  <c r="A578" i="77"/>
  <c r="B578" i="77" s="1"/>
  <c r="I578" i="77"/>
  <c r="J578" i="77" a="1"/>
  <c r="J578" i="77" l="1"/>
  <c r="F578" i="77" a="1"/>
  <c r="F578" i="77" s="1"/>
  <c r="E578" i="77" a="1"/>
  <c r="E578" i="77" s="1"/>
  <c r="D578" i="77" a="1"/>
  <c r="D578" i="77" s="1"/>
  <c r="C578" i="77" a="1"/>
  <c r="C578" i="77" s="1"/>
  <c r="H578" i="77" a="1"/>
  <c r="H578" i="77" s="1"/>
  <c r="G578" i="77" a="1"/>
  <c r="G578" i="77" s="1"/>
  <c r="I579" i="77"/>
  <c r="A579" i="77"/>
  <c r="B579" i="77" s="1"/>
  <c r="J579" i="77" a="1"/>
  <c r="J579" i="77" l="1"/>
  <c r="H579" i="77" a="1"/>
  <c r="H579" i="77" s="1"/>
  <c r="G579" i="77" a="1"/>
  <c r="G579" i="77" s="1"/>
  <c r="F579" i="77" a="1"/>
  <c r="F579" i="77" s="1"/>
  <c r="E579" i="77" a="1"/>
  <c r="E579" i="77" s="1"/>
  <c r="D579" i="77" a="1"/>
  <c r="D579" i="77" s="1"/>
  <c r="C579" i="77" a="1"/>
  <c r="C579" i="77" s="1"/>
  <c r="I580" i="77"/>
  <c r="A580" i="77"/>
  <c r="B580" i="77" s="1"/>
  <c r="J580" i="77" a="1"/>
  <c r="J580" i="77" l="1"/>
  <c r="D580" i="77" a="1"/>
  <c r="D580" i="77" s="1"/>
  <c r="C580" i="77" a="1"/>
  <c r="C580" i="77" s="1"/>
  <c r="H580" i="77" a="1"/>
  <c r="H580" i="77" s="1"/>
  <c r="G580" i="77" a="1"/>
  <c r="G580" i="77" s="1"/>
  <c r="F580" i="77" a="1"/>
  <c r="F580" i="77" s="1"/>
  <c r="E580" i="77" a="1"/>
  <c r="E580" i="77" s="1"/>
  <c r="A581" i="77"/>
  <c r="B581" i="77" s="1"/>
  <c r="I581" i="77"/>
  <c r="J581" i="77" a="1"/>
  <c r="J581" i="77" l="1"/>
  <c r="H581" i="77" a="1"/>
  <c r="H581" i="77" s="1"/>
  <c r="G581" i="77" a="1"/>
  <c r="G581" i="77" s="1"/>
  <c r="F581" i="77" a="1"/>
  <c r="F581" i="77" s="1"/>
  <c r="E581" i="77" a="1"/>
  <c r="E581" i="77" s="1"/>
  <c r="D581" i="77" a="1"/>
  <c r="D581" i="77" s="1"/>
  <c r="C581" i="77" a="1"/>
  <c r="C581" i="77" s="1"/>
  <c r="A582" i="77"/>
  <c r="B582" i="77" s="1"/>
  <c r="I582" i="77"/>
  <c r="J582" i="77" a="1"/>
  <c r="J582" i="77" l="1"/>
  <c r="H582" i="77" a="1"/>
  <c r="H582" i="77" s="1"/>
  <c r="G582" i="77" a="1"/>
  <c r="G582" i="77" s="1"/>
  <c r="F582" i="77" a="1"/>
  <c r="F582" i="77" s="1"/>
  <c r="E582" i="77" a="1"/>
  <c r="E582" i="77" s="1"/>
  <c r="D582" i="77" a="1"/>
  <c r="D582" i="77" s="1"/>
  <c r="C582" i="77" a="1"/>
  <c r="C582" i="77" s="1"/>
  <c r="A583" i="77"/>
  <c r="B583" i="77" s="1"/>
  <c r="I583" i="77"/>
  <c r="J583" i="77" a="1"/>
  <c r="J583" i="77" l="1"/>
  <c r="F583" i="77" a="1"/>
  <c r="F583" i="77" s="1"/>
  <c r="E583" i="77" a="1"/>
  <c r="E583" i="77" s="1"/>
  <c r="D583" i="77" a="1"/>
  <c r="D583" i="77" s="1"/>
  <c r="C583" i="77" a="1"/>
  <c r="C583" i="77" s="1"/>
  <c r="H583" i="77" a="1"/>
  <c r="H583" i="77" s="1"/>
  <c r="G583" i="77" a="1"/>
  <c r="G583" i="77" s="1"/>
  <c r="A584" i="77"/>
  <c r="B584" i="77" s="1"/>
  <c r="I584" i="77"/>
  <c r="J584" i="77" a="1"/>
  <c r="J584" i="77" l="1"/>
  <c r="H584" i="77" a="1"/>
  <c r="H584" i="77" s="1"/>
  <c r="G584" i="77" a="1"/>
  <c r="G584" i="77" s="1"/>
  <c r="F584" i="77" a="1"/>
  <c r="F584" i="77" s="1"/>
  <c r="E584" i="77" a="1"/>
  <c r="E584" i="77" s="1"/>
  <c r="D584" i="77" a="1"/>
  <c r="D584" i="77" s="1"/>
  <c r="C584" i="77" a="1"/>
  <c r="C584" i="77" s="1"/>
  <c r="I585" i="77"/>
  <c r="A585" i="77"/>
  <c r="B585" i="77" s="1"/>
  <c r="J585" i="77" a="1"/>
  <c r="J585" i="77" l="1"/>
  <c r="D585" i="77" a="1"/>
  <c r="D585" i="77" s="1"/>
  <c r="C585" i="77" a="1"/>
  <c r="C585" i="77" s="1"/>
  <c r="H585" i="77" a="1"/>
  <c r="H585" i="77" s="1"/>
  <c r="G585" i="77" a="1"/>
  <c r="G585" i="77" s="1"/>
  <c r="F585" i="77" a="1"/>
  <c r="F585" i="77" s="1"/>
  <c r="E585" i="77" a="1"/>
  <c r="E585" i="77" s="1"/>
  <c r="I586" i="77"/>
  <c r="A586" i="77"/>
  <c r="B586" i="77" s="1"/>
  <c r="J586" i="77" a="1"/>
  <c r="J586" i="77" l="1"/>
  <c r="H586" i="77" a="1"/>
  <c r="H586" i="77" s="1"/>
  <c r="G586" i="77" a="1"/>
  <c r="G586" i="77" s="1"/>
  <c r="F586" i="77" a="1"/>
  <c r="F586" i="77" s="1"/>
  <c r="E586" i="77" a="1"/>
  <c r="E586" i="77" s="1"/>
  <c r="D586" i="77" a="1"/>
  <c r="D586" i="77" s="1"/>
  <c r="C586" i="77" a="1"/>
  <c r="C586" i="77" s="1"/>
  <c r="A587" i="77"/>
  <c r="B587" i="77" s="1"/>
  <c r="I587" i="77"/>
  <c r="J587" i="77" a="1"/>
  <c r="J587" i="77" l="1"/>
  <c r="H587" i="77" a="1"/>
  <c r="H587" i="77" s="1"/>
  <c r="G587" i="77" a="1"/>
  <c r="G587" i="77" s="1"/>
  <c r="F587" i="77" a="1"/>
  <c r="F587" i="77" s="1"/>
  <c r="E587" i="77" a="1"/>
  <c r="E587" i="77" s="1"/>
  <c r="D587" i="77" a="1"/>
  <c r="D587" i="77" s="1"/>
  <c r="C587" i="77" a="1"/>
  <c r="C587" i="77" s="1"/>
  <c r="A588" i="77"/>
  <c r="B588" i="77" s="1"/>
  <c r="I588" i="77"/>
  <c r="J588" i="77" a="1"/>
  <c r="J588" i="77" l="1"/>
  <c r="F588" i="77" a="1"/>
  <c r="F588" i="77" s="1"/>
  <c r="E588" i="77" a="1"/>
  <c r="E588" i="77" s="1"/>
  <c r="D588" i="77" a="1"/>
  <c r="D588" i="77" s="1"/>
  <c r="C588" i="77" a="1"/>
  <c r="C588" i="77" s="1"/>
  <c r="H588" i="77" a="1"/>
  <c r="H588" i="77" s="1"/>
  <c r="G588" i="77" a="1"/>
  <c r="G588" i="77" s="1"/>
  <c r="A589" i="77"/>
  <c r="B589" i="77" s="1"/>
  <c r="I589" i="77"/>
  <c r="J589" i="77" a="1"/>
  <c r="J589" i="77" l="1"/>
  <c r="H589" i="77" a="1"/>
  <c r="H589" i="77" s="1"/>
  <c r="G589" i="77" a="1"/>
  <c r="G589" i="77" s="1"/>
  <c r="F589" i="77" a="1"/>
  <c r="F589" i="77" s="1"/>
  <c r="E589" i="77" a="1"/>
  <c r="E589" i="77" s="1"/>
  <c r="D589" i="77" a="1"/>
  <c r="D589" i="77" s="1"/>
  <c r="C589" i="77" a="1"/>
  <c r="C589" i="77" s="1"/>
  <c r="A590" i="77"/>
  <c r="B590" i="77" s="1"/>
  <c r="I590" i="77"/>
  <c r="J590" i="77" a="1"/>
  <c r="J590" i="77" l="1"/>
  <c r="H590" i="77" a="1"/>
  <c r="H590" i="77" s="1"/>
  <c r="G590" i="77" a="1"/>
  <c r="G590" i="77" s="1"/>
  <c r="F590" i="77" a="1"/>
  <c r="F590" i="77" s="1"/>
  <c r="E590" i="77" a="1"/>
  <c r="E590" i="77" s="1"/>
  <c r="D590" i="77" a="1"/>
  <c r="D590" i="77" s="1"/>
  <c r="C590" i="77" a="1"/>
  <c r="C590" i="77" s="1"/>
  <c r="I591" i="77"/>
  <c r="A591" i="77"/>
  <c r="B591" i="77" s="1"/>
  <c r="J591" i="77" a="1"/>
  <c r="J591" i="77" l="1"/>
  <c r="G591" i="77" a="1"/>
  <c r="G591" i="77" s="1"/>
  <c r="F591" i="77" a="1"/>
  <c r="F591" i="77" s="1"/>
  <c r="E591" i="77" a="1"/>
  <c r="E591" i="77" s="1"/>
  <c r="D591" i="77" a="1"/>
  <c r="D591" i="77" s="1"/>
  <c r="C591" i="77" a="1"/>
  <c r="C591" i="77" s="1"/>
  <c r="H591" i="77" a="1"/>
  <c r="H591" i="77" s="1"/>
  <c r="I592" i="77"/>
  <c r="A592" i="77"/>
  <c r="B592" i="77" s="1"/>
  <c r="J592" i="77" a="1"/>
  <c r="J592" i="77" l="1"/>
  <c r="H592" i="77" a="1"/>
  <c r="H592" i="77" s="1"/>
  <c r="G592" i="77" a="1"/>
  <c r="G592" i="77" s="1"/>
  <c r="F592" i="77" a="1"/>
  <c r="F592" i="77" s="1"/>
  <c r="E592" i="77" a="1"/>
  <c r="E592" i="77" s="1"/>
  <c r="D592" i="77" a="1"/>
  <c r="D592" i="77" s="1"/>
  <c r="C592" i="77" a="1"/>
  <c r="C592" i="77" s="1"/>
  <c r="A593" i="77"/>
  <c r="B593" i="77" s="1"/>
  <c r="I593" i="77"/>
  <c r="J593" i="77" a="1"/>
  <c r="J593" i="77" l="1"/>
  <c r="D593" i="77" a="1"/>
  <c r="D593" i="77" s="1"/>
  <c r="C593" i="77" a="1"/>
  <c r="C593" i="77" s="1"/>
  <c r="H593" i="77" a="1"/>
  <c r="H593" i="77" s="1"/>
  <c r="G593" i="77" a="1"/>
  <c r="G593" i="77" s="1"/>
  <c r="F593" i="77" a="1"/>
  <c r="F593" i="77" s="1"/>
  <c r="E593" i="77" a="1"/>
  <c r="E593" i="77" s="1"/>
  <c r="A594" i="77"/>
  <c r="B594" i="77" s="1"/>
  <c r="I594" i="77"/>
  <c r="J594" i="77" a="1"/>
  <c r="J594" i="77" l="1"/>
  <c r="H594" i="77" a="1"/>
  <c r="H594" i="77" s="1"/>
  <c r="G594" i="77" a="1"/>
  <c r="G594" i="77" s="1"/>
  <c r="F594" i="77" a="1"/>
  <c r="F594" i="77" s="1"/>
  <c r="E594" i="77" a="1"/>
  <c r="E594" i="77" s="1"/>
  <c r="D594" i="77" a="1"/>
  <c r="D594" i="77" s="1"/>
  <c r="C594" i="77" a="1"/>
  <c r="C594" i="77" s="1"/>
  <c r="A595" i="77"/>
  <c r="B595" i="77" s="1"/>
  <c r="I595" i="77"/>
  <c r="J595" i="77" a="1"/>
  <c r="J595" i="77" l="1"/>
  <c r="H595" i="77" a="1"/>
  <c r="H595" i="77" s="1"/>
  <c r="G595" i="77" a="1"/>
  <c r="G595" i="77" s="1"/>
  <c r="F595" i="77" a="1"/>
  <c r="F595" i="77" s="1"/>
  <c r="E595" i="77" a="1"/>
  <c r="E595" i="77" s="1"/>
  <c r="D595" i="77" a="1"/>
  <c r="D595" i="77" s="1"/>
  <c r="C595" i="77" a="1"/>
  <c r="C595" i="77" s="1"/>
  <c r="A596" i="77"/>
  <c r="B596" i="77" s="1"/>
  <c r="I596" i="77"/>
  <c r="J596" i="77" a="1"/>
  <c r="J596" i="77" l="1"/>
  <c r="F596" i="77" a="1"/>
  <c r="F596" i="77" s="1"/>
  <c r="E596" i="77" a="1"/>
  <c r="E596" i="77" s="1"/>
  <c r="D596" i="77" a="1"/>
  <c r="D596" i="77" s="1"/>
  <c r="C596" i="77" a="1"/>
  <c r="C596" i="77" s="1"/>
  <c r="H596" i="77" a="1"/>
  <c r="H596" i="77" s="1"/>
  <c r="G596" i="77" a="1"/>
  <c r="G596" i="77" s="1"/>
  <c r="I597" i="77"/>
  <c r="A597" i="77"/>
  <c r="B597" i="77" s="1"/>
  <c r="J597" i="77" a="1"/>
  <c r="J597" i="77" l="1"/>
  <c r="H597" i="77" a="1"/>
  <c r="H597" i="77" s="1"/>
  <c r="G597" i="77" a="1"/>
  <c r="G597" i="77" s="1"/>
  <c r="F597" i="77" a="1"/>
  <c r="F597" i="77" s="1"/>
  <c r="E597" i="77" a="1"/>
  <c r="E597" i="77" s="1"/>
  <c r="D597" i="77" a="1"/>
  <c r="D597" i="77" s="1"/>
  <c r="C597" i="77" a="1"/>
  <c r="C597" i="77" s="1"/>
  <c r="I598" i="77"/>
  <c r="A598" i="77"/>
  <c r="B598" i="77" s="1"/>
  <c r="J598" i="77" a="1"/>
  <c r="J598" i="77" l="1"/>
  <c r="D598" i="77" a="1"/>
  <c r="D598" i="77" s="1"/>
  <c r="C598" i="77" a="1"/>
  <c r="C598" i="77" s="1"/>
  <c r="H598" i="77" a="1"/>
  <c r="H598" i="77" s="1"/>
  <c r="G598" i="77" a="1"/>
  <c r="G598" i="77" s="1"/>
  <c r="F598" i="77" a="1"/>
  <c r="F598" i="77" s="1"/>
  <c r="E598" i="77" a="1"/>
  <c r="E598" i="77" s="1"/>
  <c r="A599" i="77"/>
  <c r="B599" i="77" s="1"/>
  <c r="I599" i="77"/>
  <c r="J599" i="77" a="1"/>
  <c r="J599" i="77" l="1"/>
  <c r="H599" i="77" a="1"/>
  <c r="H599" i="77" s="1"/>
  <c r="G599" i="77" a="1"/>
  <c r="G599" i="77" s="1"/>
  <c r="F599" i="77" a="1"/>
  <c r="F599" i="77" s="1"/>
  <c r="E599" i="77" a="1"/>
  <c r="E599" i="77" s="1"/>
  <c r="D599" i="77" a="1"/>
  <c r="D599" i="77" s="1"/>
  <c r="C599" i="77" a="1"/>
  <c r="C599" i="77" s="1"/>
  <c r="A600" i="77"/>
  <c r="B600" i="77" s="1"/>
  <c r="I600" i="77"/>
  <c r="J600" i="77" a="1"/>
  <c r="J600" i="77" l="1"/>
  <c r="H600" i="77" a="1"/>
  <c r="H600" i="77" s="1"/>
  <c r="G600" i="77" a="1"/>
  <c r="G600" i="77" s="1"/>
  <c r="F600" i="77" a="1"/>
  <c r="F600" i="77" s="1"/>
  <c r="E600" i="77" a="1"/>
  <c r="E600" i="77" s="1"/>
  <c r="D600" i="77" a="1"/>
  <c r="D600" i="77" s="1"/>
  <c r="C600" i="77" a="1"/>
  <c r="C600" i="77" s="1"/>
  <c r="A601" i="77"/>
  <c r="B601" i="77" s="1"/>
  <c r="I601" i="77"/>
  <c r="J601" i="77" a="1"/>
  <c r="J601" i="77" l="1"/>
  <c r="G601" i="77" a="1"/>
  <c r="G601" i="77" s="1"/>
  <c r="F601" i="77" a="1"/>
  <c r="F601" i="77" s="1"/>
  <c r="E601" i="77" a="1"/>
  <c r="E601" i="77" s="1"/>
  <c r="D601" i="77" a="1"/>
  <c r="D601" i="77" s="1"/>
  <c r="C601" i="77" a="1"/>
  <c r="C601" i="77" s="1"/>
  <c r="H601" i="77" a="1"/>
  <c r="H601" i="77" s="1"/>
  <c r="A602" i="77"/>
  <c r="B602" i="77" s="1"/>
  <c r="I602" i="77"/>
  <c r="J602" i="77" a="1"/>
  <c r="J602" i="77" l="1"/>
  <c r="H602" i="77" a="1"/>
  <c r="H602" i="77" s="1"/>
  <c r="G602" i="77" a="1"/>
  <c r="G602" i="77" s="1"/>
  <c r="F602" i="77" a="1"/>
  <c r="F602" i="77" s="1"/>
  <c r="E602" i="77" a="1"/>
  <c r="E602" i="77" s="1"/>
  <c r="D602" i="77" a="1"/>
  <c r="D602" i="77" s="1"/>
  <c r="C602" i="77" a="1"/>
  <c r="C602" i="77" s="1"/>
  <c r="I603" i="77"/>
  <c r="A603" i="77"/>
  <c r="B603" i="77" s="1"/>
  <c r="J603" i="77" a="1"/>
  <c r="J603" i="77" l="1"/>
  <c r="E603" i="77" a="1"/>
  <c r="E603" i="77" s="1"/>
  <c r="D603" i="77" a="1"/>
  <c r="D603" i="77" s="1"/>
  <c r="C603" i="77" a="1"/>
  <c r="C603" i="77" s="1"/>
  <c r="H603" i="77" a="1"/>
  <c r="H603" i="77" s="1"/>
  <c r="G603" i="77" a="1"/>
  <c r="G603" i="77" s="1"/>
  <c r="F603" i="77" a="1"/>
  <c r="F603" i="77" s="1"/>
  <c r="I604" i="77"/>
  <c r="A604" i="77"/>
  <c r="B604" i="77" s="1"/>
  <c r="J604" i="77" a="1"/>
  <c r="J604" i="77" l="1"/>
  <c r="H604" i="77" a="1"/>
  <c r="H604" i="77" s="1"/>
  <c r="G604" i="77" a="1"/>
  <c r="G604" i="77" s="1"/>
  <c r="F604" i="77" a="1"/>
  <c r="F604" i="77" s="1"/>
  <c r="E604" i="77" a="1"/>
  <c r="E604" i="77" s="1"/>
  <c r="D604" i="77" a="1"/>
  <c r="D604" i="77" s="1"/>
  <c r="C604" i="77" a="1"/>
  <c r="C604" i="77" s="1"/>
  <c r="A605" i="77"/>
  <c r="B605" i="77" s="1"/>
  <c r="I605" i="77"/>
  <c r="J605" i="77" a="1"/>
  <c r="J605" i="77" l="1"/>
  <c r="D605" i="77" a="1"/>
  <c r="D605" i="77" s="1"/>
  <c r="C605" i="77" a="1"/>
  <c r="C605" i="77" s="1"/>
  <c r="H605" i="77" a="1"/>
  <c r="H605" i="77" s="1"/>
  <c r="G605" i="77" a="1"/>
  <c r="G605" i="77" s="1"/>
  <c r="F605" i="77" a="1"/>
  <c r="F605" i="77" s="1"/>
  <c r="E605" i="77" a="1"/>
  <c r="E605" i="77" s="1"/>
  <c r="A606" i="77"/>
  <c r="B606" i="77" s="1"/>
  <c r="I606" i="77"/>
  <c r="J606" i="77" a="1"/>
  <c r="J606" i="77" l="1"/>
  <c r="H606" i="77" a="1"/>
  <c r="H606" i="77" s="1"/>
  <c r="G606" i="77" a="1"/>
  <c r="G606" i="77" s="1"/>
  <c r="F606" i="77" a="1"/>
  <c r="F606" i="77" s="1"/>
  <c r="E606" i="77" a="1"/>
  <c r="E606" i="77" s="1"/>
  <c r="D606" i="77" a="1"/>
  <c r="D606" i="77" s="1"/>
  <c r="C606" i="77" a="1"/>
  <c r="C606" i="77" s="1"/>
  <c r="A607" i="77"/>
  <c r="B607" i="77" s="1"/>
  <c r="I607" i="77"/>
  <c r="J607" i="77" a="1"/>
  <c r="J607" i="77" l="1"/>
  <c r="H607" i="77" a="1"/>
  <c r="H607" i="77" s="1"/>
  <c r="G607" i="77" a="1"/>
  <c r="G607" i="77" s="1"/>
  <c r="F607" i="77" a="1"/>
  <c r="F607" i="77" s="1"/>
  <c r="E607" i="77" a="1"/>
  <c r="E607" i="77" s="1"/>
  <c r="D607" i="77" a="1"/>
  <c r="D607" i="77" s="1"/>
  <c r="C607" i="77" a="1"/>
  <c r="C607" i="77" s="1"/>
  <c r="A608" i="77"/>
  <c r="B608" i="77" s="1"/>
  <c r="I608" i="77"/>
  <c r="J608" i="77" a="1"/>
  <c r="J608" i="77" l="1"/>
  <c r="G608" i="77" a="1"/>
  <c r="G608" i="77" s="1"/>
  <c r="F608" i="77" a="1"/>
  <c r="F608" i="77" s="1"/>
  <c r="E608" i="77" a="1"/>
  <c r="E608" i="77" s="1"/>
  <c r="D608" i="77" a="1"/>
  <c r="D608" i="77" s="1"/>
  <c r="C608" i="77" a="1"/>
  <c r="C608" i="77" s="1"/>
  <c r="H608" i="77" a="1"/>
  <c r="H608" i="77" s="1"/>
  <c r="I609" i="77"/>
  <c r="A609" i="77"/>
  <c r="B609" i="77" s="1"/>
  <c r="J609" i="77" a="1"/>
  <c r="J609" i="77" l="1"/>
  <c r="H609" i="77" a="1"/>
  <c r="H609" i="77" s="1"/>
  <c r="G609" i="77" a="1"/>
  <c r="G609" i="77" s="1"/>
  <c r="F609" i="77" a="1"/>
  <c r="F609" i="77" s="1"/>
  <c r="E609" i="77" a="1"/>
  <c r="E609" i="77" s="1"/>
  <c r="D609" i="77" a="1"/>
  <c r="D609" i="77" s="1"/>
  <c r="C609" i="77" a="1"/>
  <c r="C609" i="77" s="1"/>
  <c r="I610" i="77"/>
  <c r="A610" i="77"/>
  <c r="B610" i="77" s="1"/>
  <c r="J610" i="77" a="1"/>
  <c r="J610" i="77" l="1"/>
  <c r="D610" i="77" a="1"/>
  <c r="D610" i="77" s="1"/>
  <c r="C610" i="77" a="1"/>
  <c r="C610" i="77" s="1"/>
  <c r="H610" i="77" a="1"/>
  <c r="H610" i="77" s="1"/>
  <c r="G610" i="77" a="1"/>
  <c r="G610" i="77" s="1"/>
  <c r="F610" i="77" a="1"/>
  <c r="F610" i="77" s="1"/>
  <c r="E610" i="77" a="1"/>
  <c r="E610" i="77" s="1"/>
  <c r="A611" i="77"/>
  <c r="B611" i="77" s="1"/>
  <c r="I611" i="77"/>
  <c r="J611" i="77" a="1"/>
  <c r="J611" i="77" l="1"/>
  <c r="H611" i="77" a="1"/>
  <c r="H611" i="77" s="1"/>
  <c r="G611" i="77" a="1"/>
  <c r="G611" i="77" s="1"/>
  <c r="F611" i="77" a="1"/>
  <c r="F611" i="77" s="1"/>
  <c r="E611" i="77" a="1"/>
  <c r="E611" i="77" s="1"/>
  <c r="D611" i="77" a="1"/>
  <c r="D611" i="77" s="1"/>
  <c r="C611" i="77" a="1"/>
  <c r="C611" i="77" s="1"/>
  <c r="A612" i="77"/>
  <c r="B612" i="77" s="1"/>
  <c r="I612" i="77"/>
  <c r="J612" i="77" a="1"/>
  <c r="J612" i="77" l="1"/>
  <c r="H612" i="77" a="1"/>
  <c r="H612" i="77" s="1"/>
  <c r="G612" i="77" a="1"/>
  <c r="G612" i="77" s="1"/>
  <c r="F612" i="77" a="1"/>
  <c r="F612" i="77" s="1"/>
  <c r="E612" i="77" a="1"/>
  <c r="E612" i="77" s="1"/>
  <c r="D612" i="77" a="1"/>
  <c r="D612" i="77" s="1"/>
  <c r="C612" i="77" a="1"/>
  <c r="C612" i="77" s="1"/>
  <c r="A613" i="77"/>
  <c r="B613" i="77" s="1"/>
  <c r="I613" i="77"/>
  <c r="J613" i="77" a="1"/>
  <c r="J613" i="77" l="1"/>
  <c r="F613" i="77" a="1"/>
  <c r="F613" i="77" s="1"/>
  <c r="E613" i="77" a="1"/>
  <c r="E613" i="77" s="1"/>
  <c r="D613" i="77" a="1"/>
  <c r="D613" i="77" s="1"/>
  <c r="C613" i="77" a="1"/>
  <c r="C613" i="77" s="1"/>
  <c r="H613" i="77" a="1"/>
  <c r="H613" i="77" s="1"/>
  <c r="G613" i="77" a="1"/>
  <c r="G613" i="77" s="1"/>
  <c r="A614" i="77"/>
  <c r="B614" i="77" s="1"/>
  <c r="I614" i="77"/>
  <c r="J614" i="77" a="1"/>
  <c r="J614" i="77" l="1"/>
  <c r="H614" i="77" a="1"/>
  <c r="H614" i="77" s="1"/>
  <c r="G614" i="77" a="1"/>
  <c r="G614" i="77" s="1"/>
  <c r="F614" i="77" a="1"/>
  <c r="F614" i="77" s="1"/>
  <c r="E614" i="77" a="1"/>
  <c r="E614" i="77" s="1"/>
  <c r="D614" i="77" a="1"/>
  <c r="D614" i="77" s="1"/>
  <c r="C614" i="77" a="1"/>
  <c r="C614" i="77" s="1"/>
  <c r="I615" i="77"/>
  <c r="A615" i="77"/>
  <c r="B615" i="77" s="1"/>
  <c r="J615" i="77" a="1"/>
  <c r="J615" i="77" l="1"/>
  <c r="E615" i="77" a="1"/>
  <c r="E615" i="77" s="1"/>
  <c r="D615" i="77" a="1"/>
  <c r="D615" i="77" s="1"/>
  <c r="C615" i="77" a="1"/>
  <c r="C615" i="77" s="1"/>
  <c r="H615" i="77" a="1"/>
  <c r="H615" i="77" s="1"/>
  <c r="G615" i="77" a="1"/>
  <c r="G615" i="77" s="1"/>
  <c r="F615" i="77" a="1"/>
  <c r="F615" i="77" s="1"/>
  <c r="I616" i="77"/>
  <c r="A616" i="77"/>
  <c r="B616" i="77" s="1"/>
  <c r="J616" i="77" a="1"/>
  <c r="J616" i="77" l="1"/>
  <c r="H616" i="77" a="1"/>
  <c r="H616" i="77" s="1"/>
  <c r="G616" i="77" a="1"/>
  <c r="G616" i="77" s="1"/>
  <c r="F616" i="77" a="1"/>
  <c r="F616" i="77" s="1"/>
  <c r="E616" i="77" a="1"/>
  <c r="E616" i="77" s="1"/>
  <c r="D616" i="77" a="1"/>
  <c r="D616" i="77" s="1"/>
  <c r="C616" i="77" a="1"/>
  <c r="C616" i="77" s="1"/>
  <c r="A617" i="77"/>
  <c r="B617" i="77" s="1"/>
  <c r="I617" i="77"/>
  <c r="J617" i="77" a="1"/>
  <c r="J617" i="77" l="1"/>
  <c r="C617" i="77" a="1"/>
  <c r="C617" i="77" s="1"/>
  <c r="H617" i="77" a="1"/>
  <c r="H617" i="77" s="1"/>
  <c r="G617" i="77" a="1"/>
  <c r="G617" i="77" s="1"/>
  <c r="F617" i="77" a="1"/>
  <c r="F617" i="77" s="1"/>
  <c r="E617" i="77" a="1"/>
  <c r="E617" i="77" s="1"/>
  <c r="D617" i="77" a="1"/>
  <c r="D617" i="77" s="1"/>
  <c r="A618" i="77"/>
  <c r="B618" i="77" s="1"/>
  <c r="I618" i="77"/>
  <c r="J618" i="77" a="1"/>
  <c r="J618" i="77" l="1"/>
  <c r="G618" i="77" a="1"/>
  <c r="G618" i="77" s="1"/>
  <c r="F618" i="77" a="1"/>
  <c r="F618" i="77" s="1"/>
  <c r="E618" i="77" a="1"/>
  <c r="E618" i="77" s="1"/>
  <c r="D618" i="77" a="1"/>
  <c r="D618" i="77" s="1"/>
  <c r="C618" i="77" a="1"/>
  <c r="C618" i="77" s="1"/>
  <c r="H618" i="77" a="1"/>
  <c r="H618" i="77" s="1"/>
  <c r="A619" i="77"/>
  <c r="B619" i="77" s="1"/>
  <c r="I619" i="77"/>
  <c r="J619" i="77" a="1"/>
  <c r="J619" i="77" l="1"/>
  <c r="H619" i="77" a="1"/>
  <c r="H619" i="77" s="1"/>
  <c r="G619" i="77" a="1"/>
  <c r="G619" i="77" s="1"/>
  <c r="F619" i="77" a="1"/>
  <c r="F619" i="77" s="1"/>
  <c r="E619" i="77" a="1"/>
  <c r="E619" i="77" s="1"/>
  <c r="D619" i="77" a="1"/>
  <c r="D619" i="77" s="1"/>
  <c r="C619" i="77" a="1"/>
  <c r="C619" i="77" s="1"/>
  <c r="A620" i="77"/>
  <c r="B620" i="77" s="1"/>
  <c r="I620" i="77"/>
  <c r="J620" i="77" a="1"/>
  <c r="J620" i="77" l="1"/>
  <c r="E620" i="77" a="1"/>
  <c r="E620" i="77" s="1"/>
  <c r="D620" i="77" a="1"/>
  <c r="D620" i="77" s="1"/>
  <c r="C620" i="77" a="1"/>
  <c r="C620" i="77" s="1"/>
  <c r="H620" i="77" a="1"/>
  <c r="H620" i="77" s="1"/>
  <c r="G620" i="77" a="1"/>
  <c r="G620" i="77" s="1"/>
  <c r="F620" i="77" a="1"/>
  <c r="F620" i="77" s="1"/>
  <c r="I621" i="77"/>
  <c r="A621" i="77"/>
  <c r="B621" i="77" s="1"/>
  <c r="J621" i="77" a="1"/>
  <c r="J621" i="77" l="1"/>
  <c r="H621" i="77" a="1"/>
  <c r="H621" i="77" s="1"/>
  <c r="G621" i="77" a="1"/>
  <c r="G621" i="77" s="1"/>
  <c r="F621" i="77" a="1"/>
  <c r="F621" i="77" s="1"/>
  <c r="E621" i="77" a="1"/>
  <c r="E621" i="77" s="1"/>
  <c r="D621" i="77" a="1"/>
  <c r="D621" i="77" s="1"/>
  <c r="C621" i="77" a="1"/>
  <c r="C621" i="77" s="1"/>
  <c r="I622" i="77"/>
  <c r="A622" i="77"/>
  <c r="B622" i="77" s="1"/>
  <c r="J622" i="77" a="1"/>
  <c r="J622" i="77" l="1"/>
  <c r="C622" i="77" a="1"/>
  <c r="C622" i="77" s="1"/>
  <c r="H622" i="77" a="1"/>
  <c r="H622" i="77" s="1"/>
  <c r="G622" i="77" a="1"/>
  <c r="G622" i="77" s="1"/>
  <c r="F622" i="77" a="1"/>
  <c r="F622" i="77" s="1"/>
  <c r="E622" i="77" a="1"/>
  <c r="E622" i="77" s="1"/>
  <c r="D622" i="77" a="1"/>
  <c r="D622" i="77" s="1"/>
  <c r="A623" i="77"/>
  <c r="B623" i="77" s="1"/>
  <c r="I623" i="77"/>
  <c r="J623" i="77" a="1"/>
  <c r="J623" i="77" l="1"/>
  <c r="F623" i="77" a="1"/>
  <c r="F623" i="77" s="1"/>
  <c r="E623" i="77" a="1"/>
  <c r="E623" i="77" s="1"/>
  <c r="D623" i="77" a="1"/>
  <c r="D623" i="77" s="1"/>
  <c r="C623" i="77" a="1"/>
  <c r="C623" i="77" s="1"/>
  <c r="H623" i="77" a="1"/>
  <c r="H623" i="77" s="1"/>
  <c r="G623" i="77" a="1"/>
  <c r="G623" i="77" s="1"/>
  <c r="A624" i="77"/>
  <c r="B624" i="77" s="1"/>
  <c r="I624" i="77"/>
  <c r="J624" i="77" a="1"/>
  <c r="J624" i="77" l="1"/>
  <c r="H624" i="77" a="1"/>
  <c r="H624" i="77" s="1"/>
  <c r="G624" i="77" a="1"/>
  <c r="G624" i="77" s="1"/>
  <c r="F624" i="77" a="1"/>
  <c r="F624" i="77" s="1"/>
  <c r="E624" i="77" a="1"/>
  <c r="E624" i="77" s="1"/>
  <c r="D624" i="77" a="1"/>
  <c r="D624" i="77" s="1"/>
  <c r="C624" i="77" a="1"/>
  <c r="C624" i="77" s="1"/>
  <c r="A625" i="77"/>
  <c r="B625" i="77" s="1"/>
  <c r="I625" i="77"/>
  <c r="J625" i="77" a="1"/>
  <c r="J625" i="77" l="1"/>
  <c r="D625" i="77" a="1"/>
  <c r="D625" i="77" s="1"/>
  <c r="C625" i="77" a="1"/>
  <c r="C625" i="77" s="1"/>
  <c r="H625" i="77" a="1"/>
  <c r="H625" i="77" s="1"/>
  <c r="G625" i="77" a="1"/>
  <c r="G625" i="77" s="1"/>
  <c r="F625" i="77" a="1"/>
  <c r="F625" i="77" s="1"/>
  <c r="E625" i="77" a="1"/>
  <c r="E625" i="77" s="1"/>
  <c r="A626" i="77"/>
  <c r="B626" i="77" s="1"/>
  <c r="I626" i="77"/>
  <c r="J626" i="77" a="1"/>
  <c r="J626" i="77" l="1"/>
  <c r="H626" i="77" a="1"/>
  <c r="H626" i="77" s="1"/>
  <c r="G626" i="77" a="1"/>
  <c r="G626" i="77" s="1"/>
  <c r="F626" i="77" a="1"/>
  <c r="F626" i="77" s="1"/>
  <c r="E626" i="77" a="1"/>
  <c r="E626" i="77" s="1"/>
  <c r="D626" i="77" a="1"/>
  <c r="D626" i="77" s="1"/>
  <c r="C626" i="77" a="1"/>
  <c r="C626" i="77" s="1"/>
  <c r="I627" i="77"/>
  <c r="A627" i="77"/>
  <c r="B627" i="77" s="1"/>
  <c r="J627" i="77" a="1"/>
  <c r="J627" i="77" l="1"/>
  <c r="H627" i="77" a="1"/>
  <c r="H627" i="77" s="1"/>
  <c r="G627" i="77" a="1"/>
  <c r="G627" i="77" s="1"/>
  <c r="F627" i="77" a="1"/>
  <c r="F627" i="77" s="1"/>
  <c r="E627" i="77" a="1"/>
  <c r="E627" i="77" s="1"/>
  <c r="D627" i="77" a="1"/>
  <c r="D627" i="77" s="1"/>
  <c r="C627" i="77" a="1"/>
  <c r="C627" i="77" s="1"/>
  <c r="I628" i="77"/>
  <c r="A628" i="77"/>
  <c r="B628" i="77" s="1"/>
  <c r="J628" i="77" a="1"/>
  <c r="J628" i="77" l="1"/>
  <c r="G628" i="77" a="1"/>
  <c r="G628" i="77" s="1"/>
  <c r="F628" i="77" a="1"/>
  <c r="F628" i="77" s="1"/>
  <c r="E628" i="77" a="1"/>
  <c r="E628" i="77" s="1"/>
  <c r="D628" i="77" a="1"/>
  <c r="D628" i="77" s="1"/>
  <c r="C628" i="77" a="1"/>
  <c r="C628" i="77" s="1"/>
  <c r="H628" i="77" a="1"/>
  <c r="H628" i="77" s="1"/>
  <c r="A629" i="77"/>
  <c r="B629" i="77" s="1"/>
  <c r="I629" i="77"/>
  <c r="J629" i="77" a="1"/>
  <c r="J629" i="77" l="1"/>
  <c r="H629" i="77" a="1"/>
  <c r="H629" i="77" s="1"/>
  <c r="G629" i="77" a="1"/>
  <c r="G629" i="77" s="1"/>
  <c r="F629" i="77" a="1"/>
  <c r="F629" i="77" s="1"/>
  <c r="E629" i="77" a="1"/>
  <c r="E629" i="77" s="1"/>
  <c r="D629" i="77" a="1"/>
  <c r="D629" i="77" s="1"/>
  <c r="C629" i="77" a="1"/>
  <c r="C629" i="77" s="1"/>
  <c r="A630" i="77"/>
  <c r="B630" i="77" s="1"/>
  <c r="I630" i="77"/>
  <c r="J630" i="77" a="1"/>
  <c r="J630" i="77" l="1"/>
  <c r="E630" i="77" a="1"/>
  <c r="E630" i="77" s="1"/>
  <c r="D630" i="77" a="1"/>
  <c r="D630" i="77" s="1"/>
  <c r="C630" i="77" a="1"/>
  <c r="C630" i="77" s="1"/>
  <c r="H630" i="77" a="1"/>
  <c r="H630" i="77" s="1"/>
  <c r="G630" i="77" a="1"/>
  <c r="G630" i="77" s="1"/>
  <c r="F630" i="77" a="1"/>
  <c r="F630" i="77" s="1"/>
  <c r="A631" i="77"/>
  <c r="B631" i="77" s="1"/>
  <c r="I631" i="77"/>
  <c r="J631" i="77" a="1"/>
  <c r="J631" i="77" l="1"/>
  <c r="H631" i="77" a="1"/>
  <c r="H631" i="77" s="1"/>
  <c r="G631" i="77" a="1"/>
  <c r="G631" i="77" s="1"/>
  <c r="F631" i="77" a="1"/>
  <c r="F631" i="77" s="1"/>
  <c r="E631" i="77" a="1"/>
  <c r="E631" i="77" s="1"/>
  <c r="D631" i="77" a="1"/>
  <c r="D631" i="77" s="1"/>
  <c r="C631" i="77" a="1"/>
  <c r="C631" i="77" s="1"/>
  <c r="A632" i="77"/>
  <c r="B632" i="77" s="1"/>
  <c r="I632" i="77"/>
  <c r="J632" i="77" a="1"/>
  <c r="J632" i="77" l="1"/>
  <c r="C632" i="77" a="1"/>
  <c r="C632" i="77" s="1"/>
  <c r="H632" i="77" a="1"/>
  <c r="H632" i="77" s="1"/>
  <c r="G632" i="77" a="1"/>
  <c r="G632" i="77" s="1"/>
  <c r="F632" i="77" a="1"/>
  <c r="F632" i="77" s="1"/>
  <c r="E632" i="77" a="1"/>
  <c r="E632" i="77" s="1"/>
  <c r="D632" i="77" a="1"/>
  <c r="D632" i="77" s="1"/>
  <c r="I633" i="77"/>
  <c r="A633" i="77"/>
  <c r="B633" i="77" s="1"/>
  <c r="J633" i="77" a="1"/>
  <c r="J633" i="77" l="1"/>
  <c r="H633" i="77" a="1"/>
  <c r="H633" i="77" s="1"/>
  <c r="G633" i="77" a="1"/>
  <c r="G633" i="77" s="1"/>
  <c r="F633" i="77" a="1"/>
  <c r="F633" i="77" s="1"/>
  <c r="E633" i="77" a="1"/>
  <c r="E633" i="77" s="1"/>
  <c r="D633" i="77" a="1"/>
  <c r="D633" i="77" s="1"/>
  <c r="C633" i="77" a="1"/>
  <c r="C633" i="77" s="1"/>
  <c r="I634" i="77"/>
  <c r="A634" i="77"/>
  <c r="B634" i="77" s="1"/>
  <c r="J634" i="77" a="1"/>
  <c r="J634" i="77" l="1"/>
  <c r="H634" i="77" a="1"/>
  <c r="H634" i="77" s="1"/>
  <c r="G634" i="77" a="1"/>
  <c r="G634" i="77" s="1"/>
  <c r="F634" i="77" a="1"/>
  <c r="F634" i="77" s="1"/>
  <c r="E634" i="77" a="1"/>
  <c r="E634" i="77" s="1"/>
  <c r="D634" i="77" a="1"/>
  <c r="D634" i="77" s="1"/>
  <c r="C634" i="77" a="1"/>
  <c r="C634" i="77" s="1"/>
  <c r="A635" i="77"/>
  <c r="B635" i="77" s="1"/>
  <c r="I635" i="77"/>
  <c r="J635" i="77" a="1"/>
  <c r="J635" i="77" l="1"/>
  <c r="F635" i="77" a="1"/>
  <c r="F635" i="77" s="1"/>
  <c r="E635" i="77" a="1"/>
  <c r="E635" i="77" s="1"/>
  <c r="D635" i="77" a="1"/>
  <c r="D635" i="77" s="1"/>
  <c r="C635" i="77" a="1"/>
  <c r="C635" i="77" s="1"/>
  <c r="H635" i="77" a="1"/>
  <c r="H635" i="77" s="1"/>
  <c r="G635" i="77" a="1"/>
  <c r="G635" i="77" s="1"/>
  <c r="A636" i="77"/>
  <c r="B636" i="77" s="1"/>
  <c r="I636" i="77"/>
  <c r="J636" i="77" a="1"/>
  <c r="J636" i="77" l="1"/>
  <c r="H636" i="77" a="1"/>
  <c r="H636" i="77" s="1"/>
  <c r="G636" i="77" a="1"/>
  <c r="G636" i="77" s="1"/>
  <c r="F636" i="77" a="1"/>
  <c r="F636" i="77" s="1"/>
  <c r="E636" i="77" a="1"/>
  <c r="E636" i="77" s="1"/>
  <c r="D636" i="77" a="1"/>
  <c r="D636" i="77" s="1"/>
  <c r="C636" i="77" a="1"/>
  <c r="C636" i="77" s="1"/>
  <c r="A637" i="77"/>
  <c r="B637" i="77" s="1"/>
  <c r="I637" i="77"/>
  <c r="J637" i="77" a="1"/>
  <c r="J637" i="77" l="1"/>
  <c r="H637" i="77" a="1"/>
  <c r="H637" i="77" s="1"/>
  <c r="D637" i="77" a="1"/>
  <c r="D637" i="77" s="1"/>
  <c r="C637" i="77" a="1"/>
  <c r="C637" i="77" s="1"/>
  <c r="G637" i="77" a="1"/>
  <c r="G637" i="77" s="1"/>
  <c r="F637" i="77" a="1"/>
  <c r="F637" i="77" s="1"/>
  <c r="E637" i="77" a="1"/>
  <c r="E637" i="77" s="1"/>
  <c r="A638" i="77"/>
  <c r="B638" i="77" s="1"/>
  <c r="I638" i="77"/>
  <c r="J638" i="77" a="1"/>
  <c r="J638" i="77" l="1"/>
  <c r="H638" i="77" a="1"/>
  <c r="H638" i="77" s="1"/>
  <c r="G638" i="77" a="1"/>
  <c r="G638" i="77" s="1"/>
  <c r="F638" i="77" a="1"/>
  <c r="F638" i="77" s="1"/>
  <c r="E638" i="77" a="1"/>
  <c r="E638" i="77" s="1"/>
  <c r="C638" i="77" a="1"/>
  <c r="C638" i="77" s="1"/>
  <c r="D638" i="77" a="1"/>
  <c r="D638" i="77" s="1"/>
  <c r="I639" i="77"/>
  <c r="A639" i="77"/>
  <c r="B639" i="77" s="1"/>
  <c r="J639" i="77" a="1"/>
  <c r="J639" i="77" l="1"/>
  <c r="E639" i="77" a="1"/>
  <c r="E639" i="77" s="1"/>
  <c r="D639" i="77" a="1"/>
  <c r="D639" i="77" s="1"/>
  <c r="C639" i="77" a="1"/>
  <c r="C639" i="77" s="1"/>
  <c r="H639" i="77" a="1"/>
  <c r="H639" i="77" s="1"/>
  <c r="G639" i="77" a="1"/>
  <c r="G639" i="77" s="1"/>
  <c r="F639" i="77" a="1"/>
  <c r="F639" i="77" s="1"/>
  <c r="I640" i="77"/>
  <c r="A640" i="77"/>
  <c r="B640" i="77" s="1"/>
  <c r="J640" i="77" a="1"/>
  <c r="J640" i="77" l="1"/>
  <c r="H640" i="77" a="1"/>
  <c r="H640" i="77" s="1"/>
  <c r="G640" i="77" a="1"/>
  <c r="G640" i="77" s="1"/>
  <c r="F640" i="77" a="1"/>
  <c r="F640" i="77" s="1"/>
  <c r="E640" i="77" a="1"/>
  <c r="E640" i="77" s="1"/>
  <c r="D640" i="77" a="1"/>
  <c r="D640" i="77" s="1"/>
  <c r="C640" i="77" a="1"/>
  <c r="C640" i="77" s="1"/>
  <c r="A641" i="77"/>
  <c r="B641" i="77" s="1"/>
  <c r="I641" i="77"/>
  <c r="J641" i="77" a="1"/>
  <c r="J641" i="77" l="1"/>
  <c r="C641" i="77" a="1"/>
  <c r="C641" i="77" s="1"/>
  <c r="H641" i="77" a="1"/>
  <c r="H641" i="77" s="1"/>
  <c r="G641" i="77" a="1"/>
  <c r="G641" i="77" s="1"/>
  <c r="F641" i="77" a="1"/>
  <c r="F641" i="77" s="1"/>
  <c r="E641" i="77" a="1"/>
  <c r="E641" i="77" s="1"/>
  <c r="D641" i="77" a="1"/>
  <c r="D641" i="77" s="1"/>
  <c r="A642" i="77"/>
  <c r="B642" i="77" s="1"/>
  <c r="I642" i="77"/>
  <c r="J642" i="77" a="1"/>
  <c r="J642" i="77" l="1"/>
  <c r="G642" i="77" a="1"/>
  <c r="G642" i="77" s="1"/>
  <c r="F642" i="77" a="1"/>
  <c r="F642" i="77" s="1"/>
  <c r="E642" i="77" a="1"/>
  <c r="E642" i="77" s="1"/>
  <c r="D642" i="77" a="1"/>
  <c r="D642" i="77" s="1"/>
  <c r="C642" i="77" a="1"/>
  <c r="C642" i="77" s="1"/>
  <c r="H642" i="77" a="1"/>
  <c r="H642" i="77" s="1"/>
  <c r="A643" i="77"/>
  <c r="B643" i="77" s="1"/>
  <c r="I643" i="77"/>
  <c r="J643" i="77" a="1"/>
  <c r="J643" i="77" l="1"/>
  <c r="H643" i="77" a="1"/>
  <c r="H643" i="77" s="1"/>
  <c r="G643" i="77" a="1"/>
  <c r="G643" i="77" s="1"/>
  <c r="F643" i="77" a="1"/>
  <c r="F643" i="77" s="1"/>
  <c r="E643" i="77" a="1"/>
  <c r="E643" i="77" s="1"/>
  <c r="D643" i="77" a="1"/>
  <c r="D643" i="77" s="1"/>
  <c r="C643" i="77" a="1"/>
  <c r="C643" i="77" s="1"/>
  <c r="A644" i="77"/>
  <c r="B644" i="77" s="1"/>
  <c r="I644" i="77"/>
  <c r="J644" i="77" a="1"/>
  <c r="J644" i="77" l="1"/>
  <c r="F644" i="77" a="1"/>
  <c r="F644" i="77" s="1"/>
  <c r="E644" i="77" a="1"/>
  <c r="E644" i="77" s="1"/>
  <c r="D644" i="77" a="1"/>
  <c r="D644" i="77" s="1"/>
  <c r="C644" i="77" a="1"/>
  <c r="C644" i="77" s="1"/>
  <c r="H644" i="77" a="1"/>
  <c r="H644" i="77" s="1"/>
  <c r="G644" i="77" a="1"/>
  <c r="G644" i="77" s="1"/>
  <c r="I645" i="77"/>
  <c r="A645" i="77"/>
  <c r="B645" i="77" s="1"/>
  <c r="J645" i="77" a="1"/>
  <c r="J645" i="77" l="1"/>
  <c r="H645" i="77" a="1"/>
  <c r="H645" i="77" s="1"/>
  <c r="G645" i="77" a="1"/>
  <c r="G645" i="77" s="1"/>
  <c r="F645" i="77" a="1"/>
  <c r="F645" i="77" s="1"/>
  <c r="E645" i="77" a="1"/>
  <c r="E645" i="77" s="1"/>
  <c r="D645" i="77" a="1"/>
  <c r="D645" i="77" s="1"/>
  <c r="C645" i="77" a="1"/>
  <c r="C645" i="77" s="1"/>
  <c r="I646" i="77"/>
  <c r="A646" i="77"/>
  <c r="B646" i="77" s="1"/>
  <c r="J646" i="77" a="1"/>
  <c r="J646" i="77" l="1"/>
  <c r="C646" i="77" a="1"/>
  <c r="C646" i="77" s="1"/>
  <c r="H646" i="77" a="1"/>
  <c r="H646" i="77" s="1"/>
  <c r="G646" i="77" a="1"/>
  <c r="G646" i="77" s="1"/>
  <c r="F646" i="77" a="1"/>
  <c r="F646" i="77" s="1"/>
  <c r="E646" i="77" a="1"/>
  <c r="E646" i="77" s="1"/>
  <c r="D646" i="77" a="1"/>
  <c r="D646" i="77" s="1"/>
  <c r="A647" i="77"/>
  <c r="B647" i="77" s="1"/>
  <c r="I647" i="77"/>
  <c r="J647" i="77" a="1"/>
  <c r="J647" i="77" l="1"/>
  <c r="H647" i="77" a="1"/>
  <c r="H647" i="77" s="1"/>
  <c r="G647" i="77" a="1"/>
  <c r="G647" i="77" s="1"/>
  <c r="F647" i="77" a="1"/>
  <c r="F647" i="77" s="1"/>
  <c r="E647" i="77" a="1"/>
  <c r="E647" i="77" s="1"/>
  <c r="D647" i="77" a="1"/>
  <c r="D647" i="77" s="1"/>
  <c r="C647" i="77" a="1"/>
  <c r="C647" i="77" s="1"/>
  <c r="A648" i="77"/>
  <c r="B648" i="77" s="1"/>
  <c r="I648" i="77"/>
  <c r="J648" i="77" a="1"/>
  <c r="J648" i="77" l="1"/>
  <c r="C648" i="77" a="1"/>
  <c r="C648" i="77" s="1"/>
  <c r="H648" i="77" a="1"/>
  <c r="H648" i="77" s="1"/>
  <c r="G648" i="77" a="1"/>
  <c r="G648" i="77" s="1"/>
  <c r="F648" i="77" a="1"/>
  <c r="F648" i="77" s="1"/>
  <c r="E648" i="77" a="1"/>
  <c r="E648" i="77" s="1"/>
  <c r="D648" i="77" a="1"/>
  <c r="D648" i="77" s="1"/>
  <c r="A649" i="77"/>
  <c r="B649" i="77" s="1"/>
  <c r="I649" i="77"/>
  <c r="J649" i="77" a="1"/>
  <c r="J649" i="77" l="1"/>
  <c r="H649" i="77" a="1"/>
  <c r="H649" i="77" s="1"/>
  <c r="G649" i="77" a="1"/>
  <c r="G649" i="77" s="1"/>
  <c r="F649" i="77" a="1"/>
  <c r="F649" i="77" s="1"/>
  <c r="E649" i="77" a="1"/>
  <c r="E649" i="77" s="1"/>
  <c r="D649" i="77" a="1"/>
  <c r="D649" i="77" s="1"/>
  <c r="C649" i="77" a="1"/>
  <c r="C649" i="77" s="1"/>
  <c r="A650" i="77"/>
  <c r="B650" i="77" s="1"/>
  <c r="I650" i="77"/>
  <c r="J650" i="77" a="1"/>
  <c r="J650" i="77" l="1"/>
  <c r="C650" i="77" a="1"/>
  <c r="C650" i="77" s="1"/>
  <c r="H650" i="77" a="1"/>
  <c r="H650" i="77" s="1"/>
  <c r="G650" i="77" a="1"/>
  <c r="G650" i="77" s="1"/>
  <c r="F650" i="77" a="1"/>
  <c r="F650" i="77" s="1"/>
  <c r="E650" i="77" a="1"/>
  <c r="E650" i="77" s="1"/>
  <c r="D650" i="77" a="1"/>
  <c r="D650" i="77" s="1"/>
  <c r="I651" i="77"/>
  <c r="A651" i="77"/>
  <c r="B651" i="77" s="1"/>
  <c r="J651" i="77" a="1"/>
  <c r="J651" i="77" l="1"/>
  <c r="H651" i="77" a="1"/>
  <c r="H651" i="77" s="1"/>
  <c r="G651" i="77" a="1"/>
  <c r="G651" i="77" s="1"/>
  <c r="F651" i="77" a="1"/>
  <c r="F651" i="77" s="1"/>
  <c r="E651" i="77" a="1"/>
  <c r="E651" i="77" s="1"/>
  <c r="D651" i="77" a="1"/>
  <c r="D651" i="77" s="1"/>
  <c r="C651" i="77" a="1"/>
  <c r="C651" i="77" s="1"/>
  <c r="I652" i="77"/>
  <c r="A652" i="77"/>
  <c r="B652" i="77" s="1"/>
  <c r="J652" i="77" a="1"/>
  <c r="J652" i="77" l="1"/>
  <c r="H652" i="77" a="1"/>
  <c r="H652" i="77" s="1"/>
  <c r="G652" i="77" a="1"/>
  <c r="G652" i="77" s="1"/>
  <c r="F652" i="77" a="1"/>
  <c r="F652" i="77" s="1"/>
  <c r="E652" i="77" a="1"/>
  <c r="E652" i="77" s="1"/>
  <c r="D652" i="77" a="1"/>
  <c r="D652" i="77" s="1"/>
  <c r="C652" i="77" a="1"/>
  <c r="C652" i="77" s="1"/>
  <c r="A653" i="77"/>
  <c r="B653" i="77" s="1"/>
  <c r="I653" i="77"/>
  <c r="J653" i="77" a="1"/>
  <c r="J653" i="77" l="1"/>
  <c r="G653" i="77" a="1"/>
  <c r="G653" i="77" s="1"/>
  <c r="F653" i="77" a="1"/>
  <c r="F653" i="77" s="1"/>
  <c r="E653" i="77" a="1"/>
  <c r="E653" i="77" s="1"/>
  <c r="D653" i="77" a="1"/>
  <c r="D653" i="77" s="1"/>
  <c r="C653" i="77" a="1"/>
  <c r="C653" i="77" s="1"/>
  <c r="H653" i="77" a="1"/>
  <c r="H653" i="77" s="1"/>
  <c r="A654" i="77"/>
  <c r="B654" i="77" s="1"/>
  <c r="I654" i="77"/>
  <c r="J654" i="77" a="1"/>
  <c r="J654" i="77" l="1"/>
  <c r="H654" i="77" a="1"/>
  <c r="H654" i="77" s="1"/>
  <c r="G654" i="77" a="1"/>
  <c r="G654" i="77" s="1"/>
  <c r="F654" i="77" a="1"/>
  <c r="F654" i="77" s="1"/>
  <c r="E654" i="77" a="1"/>
  <c r="E654" i="77" s="1"/>
  <c r="D654" i="77" a="1"/>
  <c r="D654" i="77" s="1"/>
  <c r="C654" i="77" a="1"/>
  <c r="C654" i="77" s="1"/>
  <c r="A655" i="77"/>
  <c r="B655" i="77" s="1"/>
  <c r="I655" i="77"/>
  <c r="J655" i="77" a="1"/>
  <c r="J655" i="77" l="1"/>
  <c r="F655" i="77" a="1"/>
  <c r="F655" i="77" s="1"/>
  <c r="E655" i="77" a="1"/>
  <c r="E655" i="77" s="1"/>
  <c r="D655" i="77" a="1"/>
  <c r="D655" i="77" s="1"/>
  <c r="C655" i="77" a="1"/>
  <c r="C655" i="77" s="1"/>
  <c r="H655" i="77" a="1"/>
  <c r="H655" i="77" s="1"/>
  <c r="G655" i="77" a="1"/>
  <c r="G655" i="77" s="1"/>
  <c r="A656" i="77"/>
  <c r="B656" i="77" s="1"/>
  <c r="I656" i="77"/>
  <c r="J656" i="77" a="1"/>
  <c r="J656" i="77" l="1"/>
  <c r="H656" i="77" a="1"/>
  <c r="H656" i="77" s="1"/>
  <c r="G656" i="77" a="1"/>
  <c r="G656" i="77" s="1"/>
  <c r="F656" i="77" a="1"/>
  <c r="F656" i="77" s="1"/>
  <c r="E656" i="77" a="1"/>
  <c r="E656" i="77" s="1"/>
  <c r="D656" i="77" a="1"/>
  <c r="D656" i="77" s="1"/>
  <c r="C656" i="77" a="1"/>
  <c r="C656" i="77" s="1"/>
  <c r="I657" i="77"/>
  <c r="A657" i="77"/>
  <c r="B657" i="77" s="1"/>
  <c r="J657" i="77" a="1"/>
  <c r="J657" i="77" l="1"/>
  <c r="E657" i="77" a="1"/>
  <c r="E657" i="77" s="1"/>
  <c r="D657" i="77" a="1"/>
  <c r="D657" i="77" s="1"/>
  <c r="C657" i="77" a="1"/>
  <c r="C657" i="77" s="1"/>
  <c r="H657" i="77" a="1"/>
  <c r="H657" i="77" s="1"/>
  <c r="G657" i="77" a="1"/>
  <c r="G657" i="77" s="1"/>
  <c r="F657" i="77" a="1"/>
  <c r="F657" i="77" s="1"/>
  <c r="I658" i="77"/>
  <c r="A658" i="77"/>
  <c r="B658" i="77" s="1"/>
  <c r="J658" i="77" a="1"/>
  <c r="J658" i="77" l="1"/>
  <c r="H658" i="77" a="1"/>
  <c r="H658" i="77" s="1"/>
  <c r="G658" i="77" a="1"/>
  <c r="G658" i="77" s="1"/>
  <c r="F658" i="77" a="1"/>
  <c r="F658" i="77" s="1"/>
  <c r="E658" i="77" a="1"/>
  <c r="E658" i="77" s="1"/>
  <c r="D658" i="77" a="1"/>
  <c r="D658" i="77" s="1"/>
  <c r="C658" i="77" a="1"/>
  <c r="C658" i="77" s="1"/>
  <c r="A659" i="77"/>
  <c r="B659" i="77" s="1"/>
  <c r="I659" i="77"/>
  <c r="J659" i="77" a="1"/>
  <c r="J659" i="77" l="1"/>
  <c r="D659" i="77" a="1"/>
  <c r="D659" i="77" s="1"/>
  <c r="C659" i="77" a="1"/>
  <c r="C659" i="77" s="1"/>
  <c r="H659" i="77" a="1"/>
  <c r="H659" i="77" s="1"/>
  <c r="G659" i="77" a="1"/>
  <c r="G659" i="77" s="1"/>
  <c r="F659" i="77" a="1"/>
  <c r="F659" i="77" s="1"/>
  <c r="E659" i="77" a="1"/>
  <c r="E659" i="77" s="1"/>
  <c r="A660" i="77"/>
  <c r="B660" i="77" s="1"/>
  <c r="I660" i="77"/>
  <c r="J660" i="77" a="1"/>
  <c r="J660" i="77" l="1"/>
  <c r="H660" i="77" a="1"/>
  <c r="H660" i="77" s="1"/>
  <c r="G660" i="77" a="1"/>
  <c r="G660" i="77" s="1"/>
  <c r="F660" i="77" a="1"/>
  <c r="F660" i="77" s="1"/>
  <c r="E660" i="77" a="1"/>
  <c r="E660" i="77" s="1"/>
  <c r="D660" i="77" a="1"/>
  <c r="D660" i="77" s="1"/>
  <c r="C660" i="77" a="1"/>
  <c r="C660" i="77" s="1"/>
  <c r="A661" i="77"/>
  <c r="B661" i="77" s="1"/>
  <c r="I661" i="77"/>
  <c r="J661" i="77" a="1"/>
  <c r="J661" i="77" l="1"/>
  <c r="D661" i="77" a="1"/>
  <c r="D661" i="77" s="1"/>
  <c r="C661" i="77" a="1"/>
  <c r="C661" i="77" s="1"/>
  <c r="H661" i="77" a="1"/>
  <c r="H661" i="77" s="1"/>
  <c r="G661" i="77" a="1"/>
  <c r="G661" i="77" s="1"/>
  <c r="F661" i="77" a="1"/>
  <c r="F661" i="77" s="1"/>
  <c r="E661" i="77" a="1"/>
  <c r="E661" i="77" s="1"/>
  <c r="A662" i="77"/>
  <c r="B662" i="77" s="1"/>
  <c r="I662" i="77"/>
  <c r="J662" i="77" a="1"/>
  <c r="J662" i="77" l="1"/>
  <c r="H662" i="77" a="1"/>
  <c r="H662" i="77" s="1"/>
  <c r="G662" i="77" a="1"/>
  <c r="G662" i="77" s="1"/>
  <c r="F662" i="77" a="1"/>
  <c r="F662" i="77" s="1"/>
  <c r="E662" i="77" a="1"/>
  <c r="E662" i="77" s="1"/>
  <c r="D662" i="77" a="1"/>
  <c r="D662" i="77" s="1"/>
  <c r="C662" i="77" a="1"/>
  <c r="C662" i="77" s="1"/>
  <c r="I663" i="77"/>
  <c r="A663" i="77"/>
  <c r="B663" i="77" s="1"/>
  <c r="J663" i="77" a="1"/>
  <c r="J663" i="77" l="1"/>
  <c r="C663" i="77" a="1"/>
  <c r="C663" i="77" s="1"/>
  <c r="H663" i="77" a="1"/>
  <c r="H663" i="77" s="1"/>
  <c r="G663" i="77" a="1"/>
  <c r="G663" i="77" s="1"/>
  <c r="F663" i="77" a="1"/>
  <c r="F663" i="77" s="1"/>
  <c r="E663" i="77" a="1"/>
  <c r="E663" i="77" s="1"/>
  <c r="D663" i="77" a="1"/>
  <c r="D663" i="77" s="1"/>
  <c r="I664" i="77"/>
  <c r="A664" i="77"/>
  <c r="B664" i="77" s="1"/>
  <c r="J664" i="77" a="1"/>
  <c r="J664" i="77" l="1"/>
  <c r="H664" i="77" a="1"/>
  <c r="H664" i="77" s="1"/>
  <c r="G664" i="77" a="1"/>
  <c r="G664" i="77" s="1"/>
  <c r="F664" i="77" a="1"/>
  <c r="F664" i="77" s="1"/>
  <c r="E664" i="77" a="1"/>
  <c r="E664" i="77" s="1"/>
  <c r="D664" i="77" a="1"/>
  <c r="D664" i="77" s="1"/>
  <c r="C664" i="77" a="1"/>
  <c r="C664" i="77" s="1"/>
  <c r="A665" i="77"/>
  <c r="B665" i="77" s="1"/>
  <c r="I665" i="77"/>
  <c r="J665" i="77" a="1"/>
  <c r="J665" i="77" l="1"/>
  <c r="H665" i="77" a="1"/>
  <c r="H665" i="77" s="1"/>
  <c r="G665" i="77" a="1"/>
  <c r="G665" i="77" s="1"/>
  <c r="F665" i="77" a="1"/>
  <c r="F665" i="77" s="1"/>
  <c r="E665" i="77" a="1"/>
  <c r="E665" i="77" s="1"/>
  <c r="D665" i="77" a="1"/>
  <c r="D665" i="77" s="1"/>
  <c r="C665" i="77" a="1"/>
  <c r="C665" i="77" s="1"/>
  <c r="I666" i="77"/>
  <c r="A666" i="77"/>
  <c r="B666" i="77" s="1"/>
  <c r="J666" i="77" a="1"/>
  <c r="J666" i="77" l="1"/>
  <c r="G666" i="77" a="1"/>
  <c r="G666" i="77" s="1"/>
  <c r="F666" i="77" a="1"/>
  <c r="F666" i="77" s="1"/>
  <c r="E666" i="77" a="1"/>
  <c r="E666" i="77" s="1"/>
  <c r="D666" i="77" a="1"/>
  <c r="D666" i="77" s="1"/>
  <c r="C666" i="77" a="1"/>
  <c r="C666" i="77" s="1"/>
  <c r="H666" i="77" a="1"/>
  <c r="H666" i="77" s="1"/>
  <c r="I667" i="77"/>
  <c r="A667" i="77"/>
  <c r="B667" i="77" s="1"/>
  <c r="J667" i="77" a="1"/>
  <c r="J667" i="77" l="1"/>
  <c r="H667" i="77" a="1"/>
  <c r="H667" i="77" s="1"/>
  <c r="G667" i="77" a="1"/>
  <c r="G667" i="77" s="1"/>
  <c r="F667" i="77" a="1"/>
  <c r="F667" i="77" s="1"/>
  <c r="E667" i="77" a="1"/>
  <c r="E667" i="77" s="1"/>
  <c r="D667" i="77" a="1"/>
  <c r="D667" i="77" s="1"/>
  <c r="C667" i="77" a="1"/>
  <c r="C667" i="77" s="1"/>
  <c r="A668" i="77"/>
  <c r="B668" i="77" s="1"/>
  <c r="I668" i="77"/>
  <c r="J668" i="77" a="1"/>
  <c r="J668" i="77" l="1"/>
  <c r="G668" i="77" a="1"/>
  <c r="G668" i="77" s="1"/>
  <c r="F668" i="77" a="1"/>
  <c r="F668" i="77" s="1"/>
  <c r="E668" i="77" a="1"/>
  <c r="E668" i="77" s="1"/>
  <c r="D668" i="77" a="1"/>
  <c r="D668" i="77" s="1"/>
  <c r="C668" i="77" a="1"/>
  <c r="C668" i="77" s="1"/>
  <c r="H668" i="77" a="1"/>
  <c r="H668" i="77" s="1"/>
  <c r="A669" i="77"/>
  <c r="B669" i="77" s="1"/>
  <c r="I669" i="77"/>
  <c r="J669" i="77" a="1"/>
  <c r="J669" i="77" l="1"/>
  <c r="H669" i="77" a="1"/>
  <c r="H669" i="77" s="1"/>
  <c r="G669" i="77" a="1"/>
  <c r="G669" i="77" s="1"/>
  <c r="F669" i="77" a="1"/>
  <c r="F669" i="77" s="1"/>
  <c r="E669" i="77" a="1"/>
  <c r="E669" i="77" s="1"/>
  <c r="D669" i="77" a="1"/>
  <c r="D669" i="77" s="1"/>
  <c r="C669" i="77" a="1"/>
  <c r="C669" i="77" s="1"/>
  <c r="A670" i="77"/>
  <c r="B670" i="77" s="1"/>
  <c r="I670" i="77"/>
  <c r="J670" i="77" a="1"/>
  <c r="J670" i="77" l="1"/>
  <c r="G670" i="77" a="1"/>
  <c r="G670" i="77" s="1"/>
  <c r="F670" i="77" a="1"/>
  <c r="F670" i="77" s="1"/>
  <c r="E670" i="77" a="1"/>
  <c r="E670" i="77" s="1"/>
  <c r="D670" i="77" a="1"/>
  <c r="D670" i="77" s="1"/>
  <c r="C670" i="77" a="1"/>
  <c r="C670" i="77" s="1"/>
  <c r="H670" i="77" a="1"/>
  <c r="H670" i="77" s="1"/>
  <c r="A671" i="77"/>
  <c r="B671" i="77" s="1"/>
  <c r="I671" i="77"/>
  <c r="J671" i="77" a="1"/>
  <c r="J671" i="77" l="1"/>
  <c r="H671" i="77" a="1"/>
  <c r="H671" i="77" s="1"/>
  <c r="G671" i="77" a="1"/>
  <c r="G671" i="77" s="1"/>
  <c r="F671" i="77" a="1"/>
  <c r="F671" i="77" s="1"/>
  <c r="E671" i="77" a="1"/>
  <c r="E671" i="77" s="1"/>
  <c r="D671" i="77" a="1"/>
  <c r="D671" i="77" s="1"/>
  <c r="C671" i="77" a="1"/>
  <c r="C671" i="77" s="1"/>
  <c r="I672" i="77"/>
  <c r="A672" i="77"/>
  <c r="B672" i="77" s="1"/>
  <c r="J672" i="77" a="1"/>
  <c r="J672" i="77" l="1"/>
  <c r="F672" i="77" a="1"/>
  <c r="F672" i="77" s="1"/>
  <c r="E672" i="77" a="1"/>
  <c r="E672" i="77" s="1"/>
  <c r="D672" i="77" a="1"/>
  <c r="D672" i="77" s="1"/>
  <c r="C672" i="77" a="1"/>
  <c r="C672" i="77" s="1"/>
  <c r="H672" i="77" a="1"/>
  <c r="H672" i="77" s="1"/>
  <c r="G672" i="77" a="1"/>
  <c r="G672" i="77" s="1"/>
  <c r="I673" i="77"/>
  <c r="A673" i="77"/>
  <c r="B673" i="77" s="1"/>
  <c r="J673" i="77" a="1"/>
  <c r="J673" i="77" l="1"/>
  <c r="H673" i="77" a="1"/>
  <c r="H673" i="77" s="1"/>
  <c r="G673" i="77" a="1"/>
  <c r="G673" i="77" s="1"/>
  <c r="F673" i="77" a="1"/>
  <c r="F673" i="77" s="1"/>
  <c r="E673" i="77" a="1"/>
  <c r="E673" i="77" s="1"/>
  <c r="D673" i="77" a="1"/>
  <c r="D673" i="77" s="1"/>
  <c r="C673" i="77" a="1"/>
  <c r="C673" i="77" s="1"/>
  <c r="A674" i="77"/>
  <c r="B674" i="77" s="1"/>
  <c r="I674" i="77"/>
  <c r="J674" i="77" a="1"/>
  <c r="J674" i="77" l="1"/>
  <c r="E674" i="77" a="1"/>
  <c r="E674" i="77" s="1"/>
  <c r="D674" i="77" a="1"/>
  <c r="D674" i="77" s="1"/>
  <c r="C674" i="77" a="1"/>
  <c r="C674" i="77" s="1"/>
  <c r="H674" i="77" a="1"/>
  <c r="H674" i="77" s="1"/>
  <c r="G674" i="77" a="1"/>
  <c r="G674" i="77" s="1"/>
  <c r="F674" i="77" a="1"/>
  <c r="F674" i="77" s="1"/>
  <c r="A675" i="77"/>
  <c r="B675" i="77" s="1"/>
  <c r="I675" i="77"/>
  <c r="J675" i="77" a="1"/>
  <c r="J675" i="77" l="1"/>
  <c r="H675" i="77" a="1"/>
  <c r="H675" i="77" s="1"/>
  <c r="G675" i="77" a="1"/>
  <c r="G675" i="77" s="1"/>
  <c r="F675" i="77" a="1"/>
  <c r="F675" i="77" s="1"/>
  <c r="E675" i="77" a="1"/>
  <c r="E675" i="77" s="1"/>
  <c r="D675" i="77" a="1"/>
  <c r="D675" i="77" s="1"/>
  <c r="C675" i="77" a="1"/>
  <c r="C675" i="77" s="1"/>
  <c r="A676" i="77"/>
  <c r="B676" i="77" s="1"/>
  <c r="I676" i="77"/>
  <c r="J676" i="77" a="1"/>
  <c r="J676" i="77" l="1"/>
  <c r="E676" i="77" a="1"/>
  <c r="E676" i="77" s="1"/>
  <c r="D676" i="77" a="1"/>
  <c r="D676" i="77" s="1"/>
  <c r="C676" i="77" a="1"/>
  <c r="C676" i="77" s="1"/>
  <c r="H676" i="77" a="1"/>
  <c r="H676" i="77" s="1"/>
  <c r="G676" i="77" a="1"/>
  <c r="G676" i="77" s="1"/>
  <c r="F676" i="77" a="1"/>
  <c r="F676" i="77" s="1"/>
  <c r="A677" i="77"/>
  <c r="B677" i="77" s="1"/>
  <c r="I677" i="77"/>
  <c r="J677" i="77" a="1"/>
  <c r="J677" i="77" l="1"/>
  <c r="H677" i="77" a="1"/>
  <c r="H677" i="77" s="1"/>
  <c r="G677" i="77" a="1"/>
  <c r="G677" i="77" s="1"/>
  <c r="F677" i="77" a="1"/>
  <c r="F677" i="77" s="1"/>
  <c r="E677" i="77" a="1"/>
  <c r="E677" i="77" s="1"/>
  <c r="D677" i="77" a="1"/>
  <c r="D677" i="77" s="1"/>
  <c r="C677" i="77" a="1"/>
  <c r="C677" i="77" s="1"/>
  <c r="I678" i="77"/>
  <c r="A678" i="77"/>
  <c r="B678" i="77" s="1"/>
  <c r="J678" i="77" a="1"/>
  <c r="J678" i="77" l="1"/>
  <c r="D678" i="77" a="1"/>
  <c r="D678" i="77" s="1"/>
  <c r="C678" i="77" a="1"/>
  <c r="C678" i="77" s="1"/>
  <c r="H678" i="77" a="1"/>
  <c r="H678" i="77" s="1"/>
  <c r="G678" i="77" a="1"/>
  <c r="G678" i="77" s="1"/>
  <c r="F678" i="77" a="1"/>
  <c r="F678" i="77" s="1"/>
  <c r="E678" i="77" a="1"/>
  <c r="E678" i="77" s="1"/>
  <c r="I679" i="77"/>
  <c r="A679" i="77"/>
  <c r="B679" i="77" s="1"/>
  <c r="J679" i="77" a="1"/>
  <c r="J679" i="77" l="1"/>
  <c r="H679" i="77" a="1"/>
  <c r="H679" i="77" s="1"/>
  <c r="G679" i="77" a="1"/>
  <c r="G679" i="77" s="1"/>
  <c r="F679" i="77" a="1"/>
  <c r="F679" i="77" s="1"/>
  <c r="E679" i="77" a="1"/>
  <c r="E679" i="77" s="1"/>
  <c r="D679" i="77" a="1"/>
  <c r="D679" i="77" s="1"/>
  <c r="C679" i="77" a="1"/>
  <c r="C679" i="77" s="1"/>
  <c r="A680" i="77"/>
  <c r="B680" i="77" s="1"/>
  <c r="I680" i="77"/>
  <c r="J680" i="77" a="1"/>
  <c r="J680" i="77" l="1"/>
  <c r="C680" i="77" a="1"/>
  <c r="C680" i="77" s="1"/>
  <c r="H680" i="77" a="1"/>
  <c r="H680" i="77" s="1"/>
  <c r="G680" i="77" a="1"/>
  <c r="G680" i="77" s="1"/>
  <c r="F680" i="77" a="1"/>
  <c r="F680" i="77" s="1"/>
  <c r="E680" i="77" a="1"/>
  <c r="E680" i="77" s="1"/>
  <c r="D680" i="77" a="1"/>
  <c r="D680" i="77" s="1"/>
  <c r="A681" i="77"/>
  <c r="B681" i="77" s="1"/>
  <c r="I681" i="77"/>
  <c r="J681" i="77" a="1"/>
  <c r="J681" i="77" l="1"/>
  <c r="H681" i="77" a="1"/>
  <c r="H681" i="77" s="1"/>
  <c r="G681" i="77" a="1"/>
  <c r="G681" i="77" s="1"/>
  <c r="F681" i="77" a="1"/>
  <c r="F681" i="77" s="1"/>
  <c r="E681" i="77" a="1"/>
  <c r="E681" i="77" s="1"/>
  <c r="D681" i="77" a="1"/>
  <c r="D681" i="77" s="1"/>
  <c r="C681" i="77" a="1"/>
  <c r="C681" i="77" s="1"/>
  <c r="A682" i="77"/>
  <c r="B682" i="77" s="1"/>
  <c r="I682" i="77"/>
  <c r="J682" i="77" a="1"/>
  <c r="J682" i="77" l="1"/>
  <c r="C682" i="77" a="1"/>
  <c r="C682" i="77" s="1"/>
  <c r="H682" i="77" a="1"/>
  <c r="H682" i="77" s="1"/>
  <c r="G682" i="77" a="1"/>
  <c r="G682" i="77" s="1"/>
  <c r="F682" i="77" a="1"/>
  <c r="F682" i="77" s="1"/>
  <c r="E682" i="77" a="1"/>
  <c r="E682" i="77" s="1"/>
  <c r="D682" i="77" a="1"/>
  <c r="D682" i="77" s="1"/>
  <c r="A683" i="77"/>
  <c r="B683" i="77" s="1"/>
  <c r="I683" i="77"/>
  <c r="J683" i="77" a="1"/>
  <c r="J683" i="77" l="1"/>
  <c r="H683" i="77" a="1"/>
  <c r="H683" i="77" s="1"/>
  <c r="G683" i="77" a="1"/>
  <c r="G683" i="77" s="1"/>
  <c r="F683" i="77" a="1"/>
  <c r="F683" i="77" s="1"/>
  <c r="E683" i="77" a="1"/>
  <c r="E683" i="77" s="1"/>
  <c r="D683" i="77" a="1"/>
  <c r="D683" i="77" s="1"/>
  <c r="C683" i="77" a="1"/>
  <c r="C683" i="77" s="1"/>
  <c r="I684" i="77"/>
  <c r="A684" i="77"/>
  <c r="B684" i="77" s="1"/>
  <c r="J684" i="77" a="1"/>
  <c r="J684" i="77" l="1"/>
  <c r="H684" i="77" a="1"/>
  <c r="H684" i="77" s="1"/>
  <c r="G684" i="77" a="1"/>
  <c r="G684" i="77" s="1"/>
  <c r="F684" i="77" a="1"/>
  <c r="F684" i="77" s="1"/>
  <c r="E684" i="77" a="1"/>
  <c r="E684" i="77" s="1"/>
  <c r="D684" i="77" a="1"/>
  <c r="D684" i="77" s="1"/>
  <c r="C684" i="77" a="1"/>
  <c r="C684" i="77" s="1"/>
  <c r="I685" i="77"/>
  <c r="A685" i="77"/>
  <c r="B685" i="77" s="1"/>
  <c r="J685" i="77" a="1"/>
  <c r="J685" i="77" l="1"/>
  <c r="G685" i="77" a="1"/>
  <c r="G685" i="77" s="1"/>
  <c r="F685" i="77" a="1"/>
  <c r="F685" i="77" s="1"/>
  <c r="E685" i="77" a="1"/>
  <c r="E685" i="77" s="1"/>
  <c r="D685" i="77" a="1"/>
  <c r="D685" i="77" s="1"/>
  <c r="C685" i="77" a="1"/>
  <c r="C685" i="77" s="1"/>
  <c r="H685" i="77" a="1"/>
  <c r="H685" i="77" s="1"/>
  <c r="A686" i="77"/>
  <c r="B686" i="77" s="1"/>
  <c r="I686" i="77"/>
  <c r="J686" i="77" a="1"/>
  <c r="J686" i="77" l="1"/>
  <c r="H686" i="77" a="1"/>
  <c r="H686" i="77" s="1"/>
  <c r="G686" i="77" a="1"/>
  <c r="G686" i="77" s="1"/>
  <c r="F686" i="77" a="1"/>
  <c r="F686" i="77" s="1"/>
  <c r="E686" i="77" a="1"/>
  <c r="E686" i="77" s="1"/>
  <c r="D686" i="77" a="1"/>
  <c r="D686" i="77" s="1"/>
  <c r="C686" i="77" a="1"/>
  <c r="C686" i="77" s="1"/>
  <c r="A687" i="77"/>
  <c r="B687" i="77" s="1"/>
  <c r="I687" i="77"/>
  <c r="J687" i="77" a="1"/>
  <c r="J687" i="77" l="1"/>
  <c r="D687" i="77" a="1"/>
  <c r="D687" i="77" s="1"/>
  <c r="C687" i="77" a="1"/>
  <c r="C687" i="77" s="1"/>
  <c r="H687" i="77" a="1"/>
  <c r="H687" i="77" s="1"/>
  <c r="G687" i="77" a="1"/>
  <c r="G687" i="77" s="1"/>
  <c r="F687" i="77" a="1"/>
  <c r="F687" i="77" s="1"/>
  <c r="E687" i="77" a="1"/>
  <c r="E687" i="77" s="1"/>
  <c r="A688" i="77"/>
  <c r="B688" i="77" s="1"/>
  <c r="I688" i="77"/>
  <c r="J688" i="77" a="1"/>
  <c r="J688" i="77" l="1"/>
  <c r="H688" i="77" a="1"/>
  <c r="H688" i="77" s="1"/>
  <c r="G688" i="77" a="1"/>
  <c r="G688" i="77" s="1"/>
  <c r="F688" i="77" a="1"/>
  <c r="F688" i="77" s="1"/>
  <c r="E688" i="77" a="1"/>
  <c r="E688" i="77" s="1"/>
  <c r="D688" i="77" a="1"/>
  <c r="D688" i="77" s="1"/>
  <c r="C688" i="77" a="1"/>
  <c r="C688" i="77" s="1"/>
  <c r="A689" i="77"/>
  <c r="B689" i="77" s="1"/>
  <c r="I689" i="77"/>
  <c r="J689" i="77" a="1"/>
  <c r="J689" i="77" l="1"/>
  <c r="H689" i="77" a="1"/>
  <c r="H689" i="77" s="1"/>
  <c r="G689" i="77" a="1"/>
  <c r="G689" i="77" s="1"/>
  <c r="F689" i="77" a="1"/>
  <c r="F689" i="77" s="1"/>
  <c r="E689" i="77" a="1"/>
  <c r="E689" i="77" s="1"/>
  <c r="D689" i="77" a="1"/>
  <c r="D689" i="77" s="1"/>
  <c r="C689" i="77" a="1"/>
  <c r="C689" i="77" s="1"/>
  <c r="I690" i="77"/>
  <c r="A690" i="77"/>
  <c r="B690" i="77" s="1"/>
  <c r="J690" i="77" a="1"/>
  <c r="J690" i="77" l="1"/>
  <c r="E690" i="77" a="1"/>
  <c r="E690" i="77" s="1"/>
  <c r="D690" i="77" a="1"/>
  <c r="D690" i="77" s="1"/>
  <c r="C690" i="77" a="1"/>
  <c r="C690" i="77" s="1"/>
  <c r="H690" i="77" a="1"/>
  <c r="H690" i="77" s="1"/>
  <c r="G690" i="77" a="1"/>
  <c r="G690" i="77" s="1"/>
  <c r="F690" i="77" a="1"/>
  <c r="F690" i="77" s="1"/>
  <c r="I691" i="77"/>
  <c r="A691" i="77"/>
  <c r="B691" i="77" s="1"/>
  <c r="J691" i="77" a="1"/>
  <c r="J691" i="77" l="1"/>
  <c r="H691" i="77" a="1"/>
  <c r="H691" i="77" s="1"/>
  <c r="G691" i="77" a="1"/>
  <c r="G691" i="77" s="1"/>
  <c r="F691" i="77" a="1"/>
  <c r="F691" i="77" s="1"/>
  <c r="E691" i="77" a="1"/>
  <c r="E691" i="77" s="1"/>
  <c r="D691" i="77" a="1"/>
  <c r="D691" i="77" s="1"/>
  <c r="C691" i="77" a="1"/>
  <c r="C691" i="77" s="1"/>
  <c r="A692" i="77"/>
  <c r="B692" i="77" s="1"/>
  <c r="I692" i="77"/>
  <c r="J692" i="77" a="1"/>
  <c r="J692" i="77" l="1"/>
  <c r="H692" i="77" a="1"/>
  <c r="H692" i="77" s="1"/>
  <c r="G692" i="77" a="1"/>
  <c r="G692" i="77" s="1"/>
  <c r="F692" i="77" a="1"/>
  <c r="F692" i="77" s="1"/>
  <c r="E692" i="77" a="1"/>
  <c r="E692" i="77" s="1"/>
  <c r="D692" i="77" a="1"/>
  <c r="D692" i="77" s="1"/>
  <c r="C692" i="77" a="1"/>
  <c r="C692" i="77" s="1"/>
  <c r="A693" i="77"/>
  <c r="B693" i="77" s="1"/>
  <c r="I693" i="77"/>
  <c r="J693" i="77" a="1"/>
  <c r="J693" i="77" l="1"/>
  <c r="E693" i="77" a="1"/>
  <c r="E693" i="77" s="1"/>
  <c r="D693" i="77" a="1"/>
  <c r="D693" i="77" s="1"/>
  <c r="C693" i="77" a="1"/>
  <c r="C693" i="77" s="1"/>
  <c r="H693" i="77" a="1"/>
  <c r="H693" i="77" s="1"/>
  <c r="G693" i="77" a="1"/>
  <c r="G693" i="77" s="1"/>
  <c r="F693" i="77" a="1"/>
  <c r="F693" i="77" s="1"/>
  <c r="A694" i="77"/>
  <c r="B694" i="77" s="1"/>
  <c r="I694" i="77"/>
  <c r="J694" i="77" a="1"/>
  <c r="J694" i="77" l="1"/>
  <c r="F694" i="77" a="1"/>
  <c r="F694" i="77" s="1"/>
  <c r="E694" i="77" a="1"/>
  <c r="E694" i="77" s="1"/>
  <c r="D694" i="77" a="1"/>
  <c r="D694" i="77" s="1"/>
  <c r="C694" i="77" a="1"/>
  <c r="C694" i="77" s="1"/>
  <c r="H694" i="77" a="1"/>
  <c r="H694" i="77" s="1"/>
  <c r="G694" i="77" a="1"/>
  <c r="G694" i="77" s="1"/>
  <c r="A695" i="77"/>
  <c r="B695" i="77" s="1"/>
  <c r="I695" i="77"/>
  <c r="J695" i="77" a="1"/>
  <c r="J695" i="77" l="1"/>
  <c r="H695" i="77" a="1"/>
  <c r="H695" i="77" s="1"/>
  <c r="G695" i="77" a="1"/>
  <c r="G695" i="77" s="1"/>
  <c r="F695" i="77" a="1"/>
  <c r="F695" i="77" s="1"/>
  <c r="E695" i="77" a="1"/>
  <c r="E695" i="77" s="1"/>
  <c r="D695" i="77" a="1"/>
  <c r="D695" i="77" s="1"/>
  <c r="C695" i="77" a="1"/>
  <c r="C695" i="77" s="1"/>
  <c r="I696" i="77"/>
  <c r="A696" i="77"/>
  <c r="B696" i="77" s="1"/>
  <c r="J696" i="77" a="1"/>
  <c r="J696" i="77" l="1"/>
  <c r="C696" i="77" a="1"/>
  <c r="C696" i="77" s="1"/>
  <c r="H696" i="77" a="1"/>
  <c r="H696" i="77" s="1"/>
  <c r="G696" i="77" a="1"/>
  <c r="G696" i="77" s="1"/>
  <c r="F696" i="77" a="1"/>
  <c r="F696" i="77" s="1"/>
  <c r="E696" i="77" a="1"/>
  <c r="E696" i="77" s="1"/>
  <c r="D696" i="77" a="1"/>
  <c r="D696" i="77" s="1"/>
  <c r="I697" i="77"/>
  <c r="A697" i="77"/>
  <c r="B697" i="77" s="1"/>
  <c r="J697" i="77" a="1"/>
  <c r="J697" i="77" l="1"/>
  <c r="G697" i="77" a="1"/>
  <c r="G697" i="77" s="1"/>
  <c r="F697" i="77" a="1"/>
  <c r="F697" i="77" s="1"/>
  <c r="E697" i="77" a="1"/>
  <c r="E697" i="77" s="1"/>
  <c r="D697" i="77" a="1"/>
  <c r="D697" i="77" s="1"/>
  <c r="C697" i="77" a="1"/>
  <c r="C697" i="77" s="1"/>
  <c r="H697" i="77" a="1"/>
  <c r="H697" i="77" s="1"/>
  <c r="A698" i="77"/>
  <c r="B698" i="77" s="1"/>
  <c r="I698" i="77"/>
  <c r="J698" i="77" a="1"/>
  <c r="J698" i="77" l="1"/>
  <c r="H698" i="77" a="1"/>
  <c r="H698" i="77" s="1"/>
  <c r="G698" i="77" a="1"/>
  <c r="G698" i="77" s="1"/>
  <c r="F698" i="77" a="1"/>
  <c r="F698" i="77" s="1"/>
  <c r="E698" i="77" a="1"/>
  <c r="E698" i="77" s="1"/>
  <c r="D698" i="77" a="1"/>
  <c r="D698" i="77" s="1"/>
  <c r="C698" i="77" a="1"/>
  <c r="C698" i="77" s="1"/>
  <c r="A699" i="77"/>
  <c r="B699" i="77" s="1"/>
  <c r="I699" i="77"/>
  <c r="J699" i="77" a="1"/>
  <c r="J699" i="77" l="1"/>
  <c r="C699" i="77" a="1"/>
  <c r="C699" i="77" s="1"/>
  <c r="H699" i="77" a="1"/>
  <c r="H699" i="77" s="1"/>
  <c r="G699" i="77" a="1"/>
  <c r="G699" i="77" s="1"/>
  <c r="F699" i="77" a="1"/>
  <c r="F699" i="77" s="1"/>
  <c r="E699" i="77" a="1"/>
  <c r="E699" i="77" s="1"/>
  <c r="D699" i="77" a="1"/>
  <c r="D699" i="77" s="1"/>
  <c r="A700" i="77"/>
  <c r="B700" i="77" s="1"/>
  <c r="I700" i="77"/>
  <c r="J700" i="77" a="1"/>
  <c r="J700" i="77" l="1"/>
  <c r="E700" i="77" a="1"/>
  <c r="E700" i="77" s="1"/>
  <c r="D700" i="77" a="1"/>
  <c r="D700" i="77" s="1"/>
  <c r="C700" i="77" a="1"/>
  <c r="C700" i="77" s="1"/>
  <c r="H700" i="77" a="1"/>
  <c r="H700" i="77" s="1"/>
  <c r="G700" i="77" a="1"/>
  <c r="G700" i="77" s="1"/>
  <c r="F700" i="77" a="1"/>
  <c r="F700" i="77" s="1"/>
  <c r="A701" i="77"/>
  <c r="B701" i="77" s="1"/>
  <c r="I701" i="77"/>
  <c r="J701" i="77" a="1"/>
  <c r="J701" i="77" l="1"/>
  <c r="H701" i="77" a="1"/>
  <c r="H701" i="77" s="1"/>
  <c r="G701" i="77" a="1"/>
  <c r="G701" i="77" s="1"/>
  <c r="F701" i="77" a="1"/>
  <c r="F701" i="77" s="1"/>
  <c r="E701" i="77" a="1"/>
  <c r="E701" i="77" s="1"/>
  <c r="D701" i="77" a="1"/>
  <c r="D701" i="77" s="1"/>
  <c r="C701" i="77" a="1"/>
  <c r="C701" i="77" s="1"/>
  <c r="I702" i="77"/>
  <c r="A702" i="77"/>
  <c r="B702" i="77" s="1"/>
  <c r="J702" i="77" a="1"/>
  <c r="J702" i="77" l="1"/>
  <c r="H702" i="77" a="1"/>
  <c r="H702" i="77" s="1"/>
  <c r="G702" i="77" a="1"/>
  <c r="G702" i="77" s="1"/>
  <c r="F702" i="77" a="1"/>
  <c r="F702" i="77" s="1"/>
  <c r="E702" i="77" a="1"/>
  <c r="E702" i="77" s="1"/>
  <c r="D702" i="77" a="1"/>
  <c r="D702" i="77" s="1"/>
  <c r="C702" i="77" a="1"/>
  <c r="C702" i="77" s="1"/>
  <c r="I703" i="77"/>
  <c r="A703" i="77"/>
  <c r="B703" i="77" s="1"/>
  <c r="J703" i="77" a="1"/>
  <c r="J703" i="77" l="1"/>
  <c r="E703" i="77" a="1"/>
  <c r="E703" i="77" s="1"/>
  <c r="D703" i="77" a="1"/>
  <c r="D703" i="77" s="1"/>
  <c r="C703" i="77" a="1"/>
  <c r="C703" i="77" s="1"/>
  <c r="H703" i="77" a="1"/>
  <c r="H703" i="77" s="1"/>
  <c r="G703" i="77" a="1"/>
  <c r="G703" i="77" s="1"/>
  <c r="F703" i="77" a="1"/>
  <c r="F703" i="77" s="1"/>
  <c r="A704" i="77"/>
  <c r="B704" i="77" s="1"/>
  <c r="I704" i="77"/>
  <c r="J704" i="77" a="1"/>
  <c r="J704" i="77" l="1"/>
  <c r="F704" i="77" a="1"/>
  <c r="F704" i="77" s="1"/>
  <c r="E704" i="77" a="1"/>
  <c r="E704" i="77" s="1"/>
  <c r="D704" i="77" a="1"/>
  <c r="D704" i="77" s="1"/>
  <c r="C704" i="77" a="1"/>
  <c r="C704" i="77" s="1"/>
  <c r="H704" i="77" a="1"/>
  <c r="H704" i="77" s="1"/>
  <c r="G704" i="77" a="1"/>
  <c r="G704" i="77" s="1"/>
  <c r="A705" i="77"/>
  <c r="B705" i="77" s="1"/>
  <c r="I705" i="77"/>
  <c r="J705" i="77" a="1"/>
  <c r="J705" i="77" l="1"/>
  <c r="H705" i="77" a="1"/>
  <c r="H705" i="77" s="1"/>
  <c r="G705" i="77" a="1"/>
  <c r="G705" i="77" s="1"/>
  <c r="F705" i="77" a="1"/>
  <c r="F705" i="77" s="1"/>
  <c r="E705" i="77" a="1"/>
  <c r="E705" i="77" s="1"/>
  <c r="D705" i="77" a="1"/>
  <c r="D705" i="77" s="1"/>
  <c r="C705" i="77" a="1"/>
  <c r="C705" i="77" s="1"/>
  <c r="A706" i="77"/>
  <c r="B706" i="77" s="1"/>
  <c r="I706" i="77"/>
  <c r="J706" i="77" a="1"/>
  <c r="J706" i="77" l="1"/>
  <c r="H706" i="77" a="1"/>
  <c r="H706" i="77" s="1"/>
  <c r="G706" i="77" a="1"/>
  <c r="G706" i="77" s="1"/>
  <c r="F706" i="77" a="1"/>
  <c r="F706" i="77" s="1"/>
  <c r="E706" i="77" a="1"/>
  <c r="E706" i="77" s="1"/>
  <c r="D706" i="77" a="1"/>
  <c r="D706" i="77" s="1"/>
  <c r="C706" i="77" a="1"/>
  <c r="C706" i="77" s="1"/>
  <c r="A707" i="77"/>
  <c r="B707" i="77" s="1"/>
  <c r="I707" i="77"/>
  <c r="J707" i="77" a="1"/>
  <c r="J707" i="77" l="1"/>
  <c r="C707" i="77" a="1"/>
  <c r="C707" i="77" s="1"/>
  <c r="H707" i="77" a="1"/>
  <c r="H707" i="77" s="1"/>
  <c r="G707" i="77" a="1"/>
  <c r="G707" i="77" s="1"/>
  <c r="F707" i="77" a="1"/>
  <c r="F707" i="77" s="1"/>
  <c r="E707" i="77" a="1"/>
  <c r="E707" i="77" s="1"/>
  <c r="D707" i="77" a="1"/>
  <c r="D707" i="77" s="1"/>
  <c r="I708" i="77"/>
  <c r="A708" i="77"/>
  <c r="B708" i="77" s="1"/>
  <c r="J708" i="77" a="1"/>
  <c r="J708" i="77" l="1"/>
  <c r="D708" i="77" a="1"/>
  <c r="D708" i="77" s="1"/>
  <c r="C708" i="77" a="1"/>
  <c r="C708" i="77" s="1"/>
  <c r="H708" i="77" a="1"/>
  <c r="H708" i="77" s="1"/>
  <c r="G708" i="77" a="1"/>
  <c r="G708" i="77" s="1"/>
  <c r="F708" i="77" a="1"/>
  <c r="F708" i="77" s="1"/>
  <c r="E708" i="77" a="1"/>
  <c r="E708" i="77" s="1"/>
  <c r="I709" i="77"/>
  <c r="A709" i="77"/>
  <c r="B709" i="77" s="1"/>
  <c r="J709" i="77" a="1"/>
  <c r="J709" i="77" l="1"/>
  <c r="F709" i="77" a="1"/>
  <c r="F709" i="77" s="1"/>
  <c r="E709" i="77" a="1"/>
  <c r="E709" i="77" s="1"/>
  <c r="D709" i="77" a="1"/>
  <c r="D709" i="77" s="1"/>
  <c r="C709" i="77" a="1"/>
  <c r="C709" i="77" s="1"/>
  <c r="H709" i="77" a="1"/>
  <c r="H709" i="77" s="1"/>
  <c r="G709" i="77" a="1"/>
  <c r="G709" i="77" s="1"/>
  <c r="A710" i="77"/>
  <c r="B710" i="77" s="1"/>
  <c r="I710" i="77"/>
  <c r="J710" i="77" a="1"/>
  <c r="J710" i="77" l="1"/>
  <c r="G710" i="77" a="1"/>
  <c r="G710" i="77" s="1"/>
  <c r="F710" i="77" a="1"/>
  <c r="F710" i="77" s="1"/>
  <c r="E710" i="77" a="1"/>
  <c r="E710" i="77" s="1"/>
  <c r="D710" i="77" a="1"/>
  <c r="D710" i="77" s="1"/>
  <c r="C710" i="77" a="1"/>
  <c r="C710" i="77" s="1"/>
  <c r="H710" i="77" a="1"/>
  <c r="H710" i="77" s="1"/>
  <c r="A711" i="77"/>
  <c r="B711" i="77" s="1"/>
  <c r="I711" i="77"/>
  <c r="J711" i="77" a="1"/>
  <c r="J711" i="77" l="1"/>
  <c r="G711" i="77" a="1"/>
  <c r="G711" i="77" s="1"/>
  <c r="F711" i="77" a="1"/>
  <c r="F711" i="77" s="1"/>
  <c r="E711" i="77" a="1"/>
  <c r="E711" i="77" s="1"/>
  <c r="D711" i="77" a="1"/>
  <c r="D711" i="77" s="1"/>
  <c r="C711" i="77" a="1"/>
  <c r="C711" i="77" s="1"/>
  <c r="H711" i="77" a="1"/>
  <c r="H711" i="77" s="1"/>
  <c r="A712" i="77"/>
  <c r="B712" i="77" s="1"/>
  <c r="I712" i="77"/>
  <c r="J712" i="77" a="1"/>
  <c r="J712" i="77" l="1"/>
  <c r="H712" i="77" a="1"/>
  <c r="H712" i="77" s="1"/>
  <c r="G712" i="77" a="1"/>
  <c r="G712" i="77" s="1"/>
  <c r="F712" i="77" a="1"/>
  <c r="F712" i="77" s="1"/>
  <c r="E712" i="77" a="1"/>
  <c r="E712" i="77" s="1"/>
  <c r="D712" i="77" a="1"/>
  <c r="D712" i="77" s="1"/>
  <c r="C712" i="77" a="1"/>
  <c r="C712" i="77" s="1"/>
  <c r="A713" i="77"/>
  <c r="B713" i="77" s="1"/>
  <c r="I713" i="77"/>
  <c r="J713" i="77" a="1"/>
  <c r="J713" i="77" l="1"/>
  <c r="H713" i="77" a="1"/>
  <c r="H713" i="77" s="1"/>
  <c r="G713" i="77" a="1"/>
  <c r="G713" i="77" s="1"/>
  <c r="F713" i="77" a="1"/>
  <c r="F713" i="77" s="1"/>
  <c r="E713" i="77" a="1"/>
  <c r="E713" i="77" s="1"/>
  <c r="D713" i="77" a="1"/>
  <c r="D713" i="77" s="1"/>
  <c r="C713" i="77" a="1"/>
  <c r="C713" i="77" s="1"/>
  <c r="I714" i="77"/>
  <c r="A714" i="77"/>
  <c r="B714" i="77" s="1"/>
  <c r="J714" i="77" a="1"/>
  <c r="J714" i="77" l="1"/>
  <c r="C714" i="77" a="1"/>
  <c r="C714" i="77" s="1"/>
  <c r="H714" i="77" a="1"/>
  <c r="H714" i="77" s="1"/>
  <c r="G714" i="77" a="1"/>
  <c r="G714" i="77" s="1"/>
  <c r="F714" i="77" a="1"/>
  <c r="F714" i="77" s="1"/>
  <c r="E714" i="77" a="1"/>
  <c r="E714" i="77" s="1"/>
  <c r="D714" i="77" a="1"/>
  <c r="D714" i="77" s="1"/>
  <c r="I715" i="77"/>
  <c r="A715" i="77"/>
  <c r="B715" i="77" s="1"/>
  <c r="J715" i="77" a="1"/>
  <c r="J715" i="77" l="1"/>
  <c r="C715" i="77" a="1"/>
  <c r="C715" i="77" s="1"/>
  <c r="H715" i="77" a="1"/>
  <c r="H715" i="77" s="1"/>
  <c r="G715" i="77" a="1"/>
  <c r="G715" i="77" s="1"/>
  <c r="F715" i="77" a="1"/>
  <c r="F715" i="77" s="1"/>
  <c r="E715" i="77" a="1"/>
  <c r="E715" i="77" s="1"/>
  <c r="D715" i="77" a="1"/>
  <c r="D715" i="77" s="1"/>
  <c r="A716" i="77"/>
  <c r="B716" i="77" s="1"/>
  <c r="I716" i="77"/>
  <c r="J716" i="77" a="1"/>
  <c r="J716" i="77" l="1"/>
  <c r="C716" i="77" a="1"/>
  <c r="C716" i="77" s="1"/>
  <c r="H716" i="77" a="1"/>
  <c r="H716" i="77" s="1"/>
  <c r="G716" i="77" a="1"/>
  <c r="G716" i="77" s="1"/>
  <c r="F716" i="77" a="1"/>
  <c r="F716" i="77" s="1"/>
  <c r="E716" i="77" a="1"/>
  <c r="E716" i="77" s="1"/>
  <c r="D716" i="77" a="1"/>
  <c r="D716" i="77" s="1"/>
  <c r="A717" i="77"/>
  <c r="B717" i="77" s="1"/>
  <c r="I717" i="77"/>
  <c r="J717" i="77" a="1"/>
  <c r="J717" i="77" l="1"/>
  <c r="C717" i="77" a="1"/>
  <c r="C717" i="77" s="1"/>
  <c r="H717" i="77" a="1"/>
  <c r="H717" i="77" s="1"/>
  <c r="G717" i="77" a="1"/>
  <c r="G717" i="77" s="1"/>
  <c r="F717" i="77" a="1"/>
  <c r="F717" i="77" s="1"/>
  <c r="E717" i="77" a="1"/>
  <c r="E717" i="77" s="1"/>
  <c r="D717" i="77" a="1"/>
  <c r="D717" i="77" s="1"/>
  <c r="A718" i="77"/>
  <c r="B718" i="77" s="1"/>
  <c r="I718" i="77"/>
  <c r="J718" i="77" a="1"/>
  <c r="J718" i="77" l="1"/>
  <c r="C718" i="77" a="1"/>
  <c r="C718" i="77" s="1"/>
  <c r="H718" i="77" a="1"/>
  <c r="H718" i="77" s="1"/>
  <c r="G718" i="77" a="1"/>
  <c r="G718" i="77" s="1"/>
  <c r="F718" i="77" a="1"/>
  <c r="F718" i="77" s="1"/>
  <c r="E718" i="77" a="1"/>
  <c r="E718" i="77" s="1"/>
  <c r="D718" i="77" a="1"/>
  <c r="D718" i="77" s="1"/>
  <c r="A719" i="77"/>
  <c r="B719" i="77" s="1"/>
  <c r="I719" i="77"/>
  <c r="J719" i="77" a="1"/>
  <c r="J719" i="77" l="1"/>
  <c r="C719" i="77" a="1"/>
  <c r="C719" i="77" s="1"/>
  <c r="H719" i="77" a="1"/>
  <c r="H719" i="77" s="1"/>
  <c r="G719" i="77" a="1"/>
  <c r="G719" i="77" s="1"/>
  <c r="F719" i="77" a="1"/>
  <c r="F719" i="77" s="1"/>
  <c r="E719" i="77" a="1"/>
  <c r="E719" i="77" s="1"/>
  <c r="D719" i="77" a="1"/>
  <c r="D719" i="77" s="1"/>
  <c r="I720" i="77"/>
  <c r="A720" i="77"/>
  <c r="B720" i="77" s="1"/>
  <c r="J720" i="77" a="1"/>
  <c r="J720" i="77" l="1"/>
  <c r="D720" i="77" a="1"/>
  <c r="D720" i="77" s="1"/>
  <c r="C720" i="77" a="1"/>
  <c r="C720" i="77" s="1"/>
  <c r="H720" i="77" a="1"/>
  <c r="H720" i="77" s="1"/>
  <c r="G720" i="77" a="1"/>
  <c r="G720" i="77" s="1"/>
  <c r="F720" i="77" a="1"/>
  <c r="F720" i="77" s="1"/>
  <c r="E720" i="77" a="1"/>
  <c r="E720" i="77" s="1"/>
  <c r="I721" i="77"/>
  <c r="A721" i="77"/>
  <c r="B721" i="77" s="1"/>
  <c r="J721" i="77" a="1"/>
  <c r="J721" i="77" l="1"/>
  <c r="D721" i="77" a="1"/>
  <c r="D721" i="77" s="1"/>
  <c r="C721" i="77" a="1"/>
  <c r="C721" i="77" s="1"/>
  <c r="H721" i="77" a="1"/>
  <c r="H721" i="77" s="1"/>
  <c r="G721" i="77" a="1"/>
  <c r="G721" i="77" s="1"/>
  <c r="F721" i="77" a="1"/>
  <c r="F721" i="77" s="1"/>
  <c r="E721" i="77" a="1"/>
  <c r="E721" i="77" s="1"/>
  <c r="A722" i="77"/>
  <c r="B722" i="77" s="1"/>
  <c r="I722" i="77"/>
  <c r="J722" i="77" a="1"/>
  <c r="J722" i="77" l="1"/>
  <c r="E722" i="77" a="1"/>
  <c r="E722" i="77" s="1"/>
  <c r="D722" i="77" a="1"/>
  <c r="D722" i="77" s="1"/>
  <c r="C722" i="77" a="1"/>
  <c r="C722" i="77" s="1"/>
  <c r="H722" i="77" a="1"/>
  <c r="H722" i="77" s="1"/>
  <c r="G722" i="77" a="1"/>
  <c r="G722" i="77" s="1"/>
  <c r="F722" i="77" a="1"/>
  <c r="F722" i="77" s="1"/>
  <c r="A723" i="77"/>
  <c r="B723" i="77" s="1"/>
  <c r="I723" i="77"/>
  <c r="J723" i="77" a="1"/>
  <c r="J723" i="77" l="1"/>
  <c r="E723" i="77" a="1"/>
  <c r="E723" i="77" s="1"/>
  <c r="D723" i="77" a="1"/>
  <c r="D723" i="77" s="1"/>
  <c r="C723" i="77" a="1"/>
  <c r="C723" i="77" s="1"/>
  <c r="H723" i="77" a="1"/>
  <c r="H723" i="77" s="1"/>
  <c r="G723" i="77" a="1"/>
  <c r="G723" i="77" s="1"/>
  <c r="F723" i="77" a="1"/>
  <c r="F723" i="77" s="1"/>
  <c r="A724" i="77"/>
  <c r="B724" i="77" s="1"/>
  <c r="I724" i="77"/>
  <c r="J724" i="77" a="1"/>
  <c r="J724" i="77" l="1"/>
  <c r="E724" i="77" a="1"/>
  <c r="E724" i="77" s="1"/>
  <c r="D724" i="77" a="1"/>
  <c r="D724" i="77" s="1"/>
  <c r="C724" i="77" a="1"/>
  <c r="C724" i="77" s="1"/>
  <c r="H724" i="77" a="1"/>
  <c r="H724" i="77" s="1"/>
  <c r="G724" i="77" a="1"/>
  <c r="G724" i="77" s="1"/>
  <c r="F724" i="77" a="1"/>
  <c r="F724" i="77" s="1"/>
  <c r="A725" i="77"/>
  <c r="B725" i="77" s="1"/>
  <c r="I725" i="77"/>
  <c r="J725" i="77" a="1"/>
  <c r="J725" i="77" l="1"/>
  <c r="E725" i="77" a="1"/>
  <c r="E725" i="77" s="1"/>
  <c r="D725" i="77" a="1"/>
  <c r="D725" i="77" s="1"/>
  <c r="C725" i="77" a="1"/>
  <c r="C725" i="77" s="1"/>
  <c r="H725" i="77" a="1"/>
  <c r="H725" i="77" s="1"/>
  <c r="G725" i="77" a="1"/>
  <c r="G725" i="77" s="1"/>
  <c r="F725" i="77" a="1"/>
  <c r="F725" i="77" s="1"/>
  <c r="I726" i="77"/>
  <c r="A726" i="77"/>
  <c r="B726" i="77" s="1"/>
  <c r="J726" i="77" a="1"/>
  <c r="J726" i="77" l="1"/>
  <c r="F726" i="77" a="1"/>
  <c r="F726" i="77" s="1"/>
  <c r="E726" i="77" a="1"/>
  <c r="E726" i="77" s="1"/>
  <c r="D726" i="77" a="1"/>
  <c r="D726" i="77" s="1"/>
  <c r="C726" i="77" a="1"/>
  <c r="C726" i="77" s="1"/>
  <c r="H726" i="77" a="1"/>
  <c r="H726" i="77" s="1"/>
  <c r="G726" i="77" a="1"/>
  <c r="G726" i="77" s="1"/>
  <c r="I727" i="77"/>
  <c r="A727" i="77"/>
  <c r="B727" i="77" s="1"/>
  <c r="J727" i="77" a="1"/>
  <c r="J727" i="77" l="1"/>
  <c r="G727" i="77" a="1"/>
  <c r="G727" i="77" s="1"/>
  <c r="F727" i="77" a="1"/>
  <c r="F727" i="77" s="1"/>
  <c r="E727" i="77" a="1"/>
  <c r="E727" i="77" s="1"/>
  <c r="D727" i="77" a="1"/>
  <c r="D727" i="77" s="1"/>
  <c r="C727" i="77" a="1"/>
  <c r="C727" i="77" s="1"/>
  <c r="H727" i="77" a="1"/>
  <c r="H727" i="77" s="1"/>
  <c r="A728" i="77"/>
  <c r="B728" i="77" s="1"/>
  <c r="I728" i="77"/>
  <c r="J728" i="77" a="1"/>
  <c r="J728" i="77" l="1"/>
  <c r="G728" i="77" a="1"/>
  <c r="G728" i="77" s="1"/>
  <c r="F728" i="77" a="1"/>
  <c r="F728" i="77" s="1"/>
  <c r="E728" i="77" a="1"/>
  <c r="E728" i="77" s="1"/>
  <c r="D728" i="77" a="1"/>
  <c r="D728" i="77" s="1"/>
  <c r="C728" i="77" a="1"/>
  <c r="C728" i="77" s="1"/>
  <c r="H728" i="77" a="1"/>
  <c r="H728" i="77" s="1"/>
  <c r="A729" i="77"/>
  <c r="B729" i="77" s="1"/>
  <c r="I729" i="77"/>
  <c r="J729" i="77" a="1"/>
  <c r="J729" i="77" l="1"/>
  <c r="G729" i="77" a="1"/>
  <c r="G729" i="77" s="1"/>
  <c r="F729" i="77" a="1"/>
  <c r="F729" i="77" s="1"/>
  <c r="E729" i="77" a="1"/>
  <c r="E729" i="77" s="1"/>
  <c r="D729" i="77" a="1"/>
  <c r="D729" i="77" s="1"/>
  <c r="C729" i="77" a="1"/>
  <c r="C729" i="77" s="1"/>
  <c r="H729" i="77" a="1"/>
  <c r="H729" i="77" s="1"/>
  <c r="A730" i="77"/>
  <c r="B730" i="77" s="1"/>
  <c r="I730" i="77"/>
  <c r="J730" i="77" a="1"/>
  <c r="J730" i="77" l="1"/>
  <c r="G730" i="77" a="1"/>
  <c r="G730" i="77" s="1"/>
  <c r="F730" i="77" a="1"/>
  <c r="F730" i="77" s="1"/>
  <c r="E730" i="77" a="1"/>
  <c r="E730" i="77" s="1"/>
  <c r="D730" i="77" a="1"/>
  <c r="D730" i="77" s="1"/>
  <c r="C730" i="77" a="1"/>
  <c r="C730" i="77" s="1"/>
  <c r="H730" i="77" a="1"/>
  <c r="H730" i="77" s="1"/>
  <c r="A731" i="77"/>
  <c r="B731" i="77" s="1"/>
  <c r="I731" i="77"/>
  <c r="J731" i="77" a="1"/>
  <c r="J731" i="77" l="1"/>
  <c r="G731" i="77" a="1"/>
  <c r="G731" i="77" s="1"/>
  <c r="F731" i="77" a="1"/>
  <c r="F731" i="77" s="1"/>
  <c r="E731" i="77" a="1"/>
  <c r="E731" i="77" s="1"/>
  <c r="D731" i="77" a="1"/>
  <c r="D731" i="77" s="1"/>
  <c r="C731" i="77" a="1"/>
  <c r="C731" i="77" s="1"/>
  <c r="H731" i="77" a="1"/>
  <c r="H731" i="77" s="1"/>
  <c r="I732" i="77"/>
  <c r="A732" i="77"/>
  <c r="B732" i="77" s="1"/>
  <c r="J732" i="77" a="1"/>
  <c r="J732" i="77" l="1"/>
  <c r="H732" i="77" a="1"/>
  <c r="H732" i="77" s="1"/>
  <c r="G732" i="77" a="1"/>
  <c r="G732" i="77" s="1"/>
  <c r="F732" i="77" a="1"/>
  <c r="F732" i="77" s="1"/>
  <c r="E732" i="77" a="1"/>
  <c r="E732" i="77" s="1"/>
  <c r="D732" i="77" a="1"/>
  <c r="D732" i="77" s="1"/>
  <c r="C732" i="77" a="1"/>
  <c r="C732" i="77" s="1"/>
  <c r="I733" i="77"/>
  <c r="A733" i="77"/>
  <c r="B733" i="77" s="1"/>
  <c r="J733" i="77" a="1"/>
  <c r="J733" i="77" l="1"/>
  <c r="E733" i="77" a="1"/>
  <c r="E733" i="77" s="1"/>
  <c r="D733" i="77" a="1"/>
  <c r="D733" i="77" s="1"/>
  <c r="C733" i="77" a="1"/>
  <c r="C733" i="77" s="1"/>
  <c r="H733" i="77" a="1"/>
  <c r="H733" i="77" s="1"/>
  <c r="G733" i="77" a="1"/>
  <c r="G733" i="77" s="1"/>
  <c r="F733" i="77" a="1"/>
  <c r="F733" i="77" s="1"/>
  <c r="A734" i="77"/>
  <c r="B734" i="77" s="1"/>
  <c r="I734" i="77"/>
  <c r="J734" i="77" a="1"/>
  <c r="J734" i="77" l="1"/>
  <c r="H734" i="77" a="1"/>
  <c r="H734" i="77" s="1"/>
  <c r="G734" i="77" a="1"/>
  <c r="G734" i="77" s="1"/>
  <c r="F734" i="77" a="1"/>
  <c r="F734" i="77" s="1"/>
  <c r="E734" i="77" a="1"/>
  <c r="E734" i="77" s="1"/>
  <c r="D734" i="77" a="1"/>
  <c r="D734" i="77" s="1"/>
  <c r="C734" i="77" a="1"/>
  <c r="C734" i="77" s="1"/>
  <c r="A735" i="77"/>
  <c r="B735" i="77" s="1"/>
  <c r="I735" i="77"/>
  <c r="J735" i="77" a="1"/>
  <c r="J735" i="77" l="1"/>
  <c r="H735" i="77" a="1"/>
  <c r="H735" i="77" s="1"/>
  <c r="G735" i="77" a="1"/>
  <c r="G735" i="77" s="1"/>
  <c r="F735" i="77" a="1"/>
  <c r="F735" i="77" s="1"/>
  <c r="E735" i="77" a="1"/>
  <c r="E735" i="77" s="1"/>
  <c r="D735" i="77" a="1"/>
  <c r="D735" i="77" s="1"/>
  <c r="C735" i="77" a="1"/>
  <c r="C735" i="77" s="1"/>
  <c r="A736" i="77"/>
  <c r="B736" i="77" s="1"/>
  <c r="I736" i="77"/>
  <c r="J736" i="77" a="1"/>
  <c r="J736" i="77" l="1"/>
  <c r="H736" i="77" a="1"/>
  <c r="H736" i="77" s="1"/>
  <c r="G736" i="77" a="1"/>
  <c r="G736" i="77" s="1"/>
  <c r="F736" i="77" a="1"/>
  <c r="F736" i="77" s="1"/>
  <c r="E736" i="77" a="1"/>
  <c r="E736" i="77" s="1"/>
  <c r="D736" i="77" a="1"/>
  <c r="D736" i="77" s="1"/>
  <c r="C736" i="77" a="1"/>
  <c r="C736" i="77" s="1"/>
  <c r="A737" i="77"/>
  <c r="B737" i="77" s="1"/>
  <c r="I737" i="77"/>
  <c r="J737" i="77" a="1"/>
  <c r="J737" i="77" l="1"/>
  <c r="H737" i="77" a="1"/>
  <c r="H737" i="77" s="1"/>
  <c r="G737" i="77" a="1"/>
  <c r="G737" i="77" s="1"/>
  <c r="F737" i="77" a="1"/>
  <c r="F737" i="77" s="1"/>
  <c r="E737" i="77" a="1"/>
  <c r="E737" i="77" s="1"/>
  <c r="D737" i="77" a="1"/>
  <c r="D737" i="77" s="1"/>
  <c r="C737" i="77" a="1"/>
  <c r="C737" i="77" s="1"/>
  <c r="I738" i="77"/>
  <c r="A738" i="77"/>
  <c r="B738" i="77" s="1"/>
  <c r="J738" i="77" a="1"/>
  <c r="J738" i="77" l="1"/>
  <c r="G738" i="77" a="1"/>
  <c r="G738" i="77" s="1"/>
  <c r="F738" i="77" a="1"/>
  <c r="F738" i="77" s="1"/>
  <c r="E738" i="77" a="1"/>
  <c r="E738" i="77" s="1"/>
  <c r="D738" i="77" a="1"/>
  <c r="D738" i="77" s="1"/>
  <c r="C738" i="77" a="1"/>
  <c r="C738" i="77" s="1"/>
  <c r="H738" i="77" a="1"/>
  <c r="H738" i="77" s="1"/>
  <c r="I739" i="77"/>
  <c r="A739" i="77"/>
  <c r="B739" i="77" s="1"/>
  <c r="J739" i="77" a="1"/>
  <c r="J739" i="77" l="1"/>
  <c r="H739" i="77" a="1"/>
  <c r="H739" i="77" s="1"/>
  <c r="G739" i="77" a="1"/>
  <c r="G739" i="77" s="1"/>
  <c r="F739" i="77" a="1"/>
  <c r="F739" i="77" s="1"/>
  <c r="E739" i="77" a="1"/>
  <c r="E739" i="77" s="1"/>
  <c r="D739" i="77" a="1"/>
  <c r="D739" i="77" s="1"/>
  <c r="C739" i="77" a="1"/>
  <c r="C739" i="77" s="1"/>
  <c r="A740" i="77"/>
  <c r="B740" i="77" s="1"/>
  <c r="I740" i="77"/>
  <c r="J740" i="77" a="1"/>
  <c r="J740" i="77" l="1"/>
  <c r="G740" i="77" a="1"/>
  <c r="G740" i="77" s="1"/>
  <c r="F740" i="77" a="1"/>
  <c r="F740" i="77" s="1"/>
  <c r="E740" i="77" a="1"/>
  <c r="E740" i="77" s="1"/>
  <c r="D740" i="77" a="1"/>
  <c r="D740" i="77" s="1"/>
  <c r="C740" i="77" a="1"/>
  <c r="C740" i="77" s="1"/>
  <c r="H740" i="77" a="1"/>
  <c r="H740" i="77" s="1"/>
  <c r="A741" i="77"/>
  <c r="B741" i="77" s="1"/>
  <c r="I741" i="77"/>
  <c r="J741" i="77" a="1"/>
  <c r="J741" i="77" l="1"/>
  <c r="H741" i="77" a="1"/>
  <c r="H741" i="77" s="1"/>
  <c r="G741" i="77" a="1"/>
  <c r="G741" i="77" s="1"/>
  <c r="F741" i="77" a="1"/>
  <c r="F741" i="77" s="1"/>
  <c r="E741" i="77" a="1"/>
  <c r="E741" i="77" s="1"/>
  <c r="D741" i="77" a="1"/>
  <c r="D741" i="77" s="1"/>
  <c r="C741" i="77" a="1"/>
  <c r="C741" i="77" s="1"/>
  <c r="A742" i="77"/>
  <c r="B742" i="77" s="1"/>
  <c r="I742" i="77"/>
  <c r="J742" i="77" a="1"/>
  <c r="J742" i="77" l="1"/>
  <c r="F742" i="77" a="1"/>
  <c r="F742" i="77" s="1"/>
  <c r="E742" i="77" a="1"/>
  <c r="E742" i="77" s="1"/>
  <c r="D742" i="77" a="1"/>
  <c r="D742" i="77" s="1"/>
  <c r="C742" i="77" a="1"/>
  <c r="C742" i="77" s="1"/>
  <c r="H742" i="77" a="1"/>
  <c r="H742" i="77" s="1"/>
  <c r="G742" i="77" a="1"/>
  <c r="G742" i="77" s="1"/>
  <c r="A743" i="77"/>
  <c r="B743" i="77" s="1"/>
  <c r="I743" i="77"/>
  <c r="J743" i="77" a="1"/>
  <c r="J743" i="77" l="1"/>
  <c r="H743" i="77" a="1"/>
  <c r="H743" i="77" s="1"/>
  <c r="G743" i="77" a="1"/>
  <c r="G743" i="77" s="1"/>
  <c r="F743" i="77" a="1"/>
  <c r="F743" i="77" s="1"/>
  <c r="E743" i="77" a="1"/>
  <c r="E743" i="77" s="1"/>
  <c r="D743" i="77" a="1"/>
  <c r="D743" i="77" s="1"/>
  <c r="C743" i="77" a="1"/>
  <c r="C743" i="77" s="1"/>
  <c r="I744" i="77"/>
  <c r="A744" i="77"/>
  <c r="B744" i="77" s="1"/>
  <c r="J744" i="77" a="1"/>
  <c r="J744" i="77" l="1"/>
  <c r="F744" i="77" a="1"/>
  <c r="F744" i="77" s="1"/>
  <c r="E744" i="77" a="1"/>
  <c r="E744" i="77" s="1"/>
  <c r="D744" i="77" a="1"/>
  <c r="D744" i="77" s="1"/>
  <c r="C744" i="77" a="1"/>
  <c r="C744" i="77" s="1"/>
  <c r="H744" i="77" a="1"/>
  <c r="H744" i="77" s="1"/>
  <c r="G744" i="77" a="1"/>
  <c r="G744" i="77" s="1"/>
  <c r="I745" i="77"/>
  <c r="A745" i="77"/>
  <c r="B745" i="77" s="1"/>
  <c r="J745" i="77" a="1"/>
  <c r="J745" i="77" l="1"/>
  <c r="H745" i="77" a="1"/>
  <c r="H745" i="77" s="1"/>
  <c r="G745" i="77" a="1"/>
  <c r="G745" i="77" s="1"/>
  <c r="F745" i="77" a="1"/>
  <c r="F745" i="77" s="1"/>
  <c r="E745" i="77" a="1"/>
  <c r="E745" i="77" s="1"/>
  <c r="D745" i="77" a="1"/>
  <c r="D745" i="77" s="1"/>
  <c r="C745" i="77" a="1"/>
  <c r="C745" i="77" s="1"/>
  <c r="A746" i="77"/>
  <c r="B746" i="77" s="1"/>
  <c r="I746" i="77"/>
  <c r="J746" i="77" a="1"/>
  <c r="J746" i="77" l="1"/>
  <c r="E746" i="77" a="1"/>
  <c r="E746" i="77" s="1"/>
  <c r="D746" i="77" a="1"/>
  <c r="D746" i="77" s="1"/>
  <c r="C746" i="77" a="1"/>
  <c r="C746" i="77" s="1"/>
  <c r="H746" i="77" a="1"/>
  <c r="H746" i="77" s="1"/>
  <c r="G746" i="77" a="1"/>
  <c r="G746" i="77" s="1"/>
  <c r="F746" i="77" a="1"/>
  <c r="F746" i="77" s="1"/>
  <c r="A747" i="77"/>
  <c r="B747" i="77" s="1"/>
  <c r="I747" i="77"/>
  <c r="J747" i="77" a="1"/>
  <c r="J747" i="77" l="1"/>
  <c r="H747" i="77" a="1"/>
  <c r="H747" i="77" s="1"/>
  <c r="G747" i="77" a="1"/>
  <c r="G747" i="77" s="1"/>
  <c r="F747" i="77" a="1"/>
  <c r="F747" i="77" s="1"/>
  <c r="E747" i="77" a="1"/>
  <c r="E747" i="77" s="1"/>
  <c r="D747" i="77" a="1"/>
  <c r="D747" i="77" s="1"/>
  <c r="C747" i="77" a="1"/>
  <c r="C747" i="77" s="1"/>
  <c r="A748" i="77"/>
  <c r="B748" i="77" s="1"/>
  <c r="I748" i="77"/>
  <c r="J748" i="77" a="1"/>
  <c r="J748" i="77" l="1"/>
  <c r="D748" i="77" a="1"/>
  <c r="D748" i="77" s="1"/>
  <c r="C748" i="77" a="1"/>
  <c r="C748" i="77" s="1"/>
  <c r="H748" i="77" a="1"/>
  <c r="H748" i="77" s="1"/>
  <c r="G748" i="77" a="1"/>
  <c r="G748" i="77" s="1"/>
  <c r="F748" i="77" a="1"/>
  <c r="F748" i="77" s="1"/>
  <c r="E748" i="77" a="1"/>
  <c r="E748" i="77" s="1"/>
  <c r="A749" i="77"/>
  <c r="B749" i="77" s="1"/>
  <c r="I749" i="77"/>
  <c r="J749" i="77" a="1"/>
  <c r="J749" i="77" l="1"/>
  <c r="H749" i="77" a="1"/>
  <c r="H749" i="77" s="1"/>
  <c r="G749" i="77" a="1"/>
  <c r="G749" i="77" s="1"/>
  <c r="F749" i="77" a="1"/>
  <c r="F749" i="77" s="1"/>
  <c r="E749" i="77" a="1"/>
  <c r="E749" i="77" s="1"/>
  <c r="D749" i="77" a="1"/>
  <c r="D749" i="77" s="1"/>
  <c r="C749" i="77" a="1"/>
  <c r="C749" i="77" s="1"/>
  <c r="I750" i="77"/>
  <c r="A750" i="77"/>
  <c r="B750" i="77" s="1"/>
  <c r="J750" i="77" a="1"/>
  <c r="J750" i="77" l="1"/>
  <c r="C750" i="77" a="1"/>
  <c r="C750" i="77" s="1"/>
  <c r="H750" i="77" a="1"/>
  <c r="H750" i="77" s="1"/>
  <c r="G750" i="77" a="1"/>
  <c r="G750" i="77" s="1"/>
  <c r="F750" i="77" a="1"/>
  <c r="F750" i="77" s="1"/>
  <c r="E750" i="77" a="1"/>
  <c r="E750" i="77" s="1"/>
  <c r="D750" i="77" a="1"/>
  <c r="D750" i="77" s="1"/>
  <c r="I751" i="77"/>
  <c r="A751" i="77"/>
  <c r="B751" i="77" s="1"/>
  <c r="J751" i="77" a="1"/>
  <c r="J751" i="77" l="1"/>
  <c r="H751" i="77" a="1"/>
  <c r="H751" i="77" s="1"/>
  <c r="G751" i="77" a="1"/>
  <c r="G751" i="77" s="1"/>
  <c r="F751" i="77" a="1"/>
  <c r="F751" i="77" s="1"/>
  <c r="E751" i="77" a="1"/>
  <c r="E751" i="77" s="1"/>
  <c r="D751" i="77" a="1"/>
  <c r="D751" i="77" s="1"/>
  <c r="C751" i="77" a="1"/>
  <c r="C751" i="77" s="1"/>
  <c r="A752" i="77"/>
  <c r="B752" i="77" s="1"/>
  <c r="I752" i="77"/>
  <c r="J752" i="77" a="1"/>
  <c r="J752" i="77" l="1"/>
  <c r="H752" i="77" a="1"/>
  <c r="H752" i="77" s="1"/>
  <c r="G752" i="77" a="1"/>
  <c r="G752" i="77" s="1"/>
  <c r="F752" i="77" a="1"/>
  <c r="F752" i="77" s="1"/>
  <c r="E752" i="77" a="1"/>
  <c r="E752" i="77" s="1"/>
  <c r="D752" i="77" a="1"/>
  <c r="D752" i="77" s="1"/>
  <c r="C752" i="77" a="1"/>
  <c r="C752" i="77" s="1"/>
  <c r="A753" i="77"/>
  <c r="B753" i="77" s="1"/>
  <c r="I753" i="77"/>
  <c r="J753" i="77" a="1"/>
  <c r="J753" i="77" l="1"/>
  <c r="D753" i="77" a="1"/>
  <c r="D753" i="77" s="1"/>
  <c r="C753" i="77" a="1"/>
  <c r="C753" i="77" s="1"/>
  <c r="H753" i="77" a="1"/>
  <c r="H753" i="77" s="1"/>
  <c r="G753" i="77" a="1"/>
  <c r="G753" i="77" s="1"/>
  <c r="F753" i="77" a="1"/>
  <c r="F753" i="77" s="1"/>
  <c r="E753" i="77" a="1"/>
  <c r="E753" i="77" s="1"/>
  <c r="A754" i="77"/>
  <c r="B754" i="77" s="1"/>
  <c r="I754" i="77"/>
  <c r="J754" i="77" a="1"/>
  <c r="J754" i="77" l="1"/>
  <c r="H754" i="77" a="1"/>
  <c r="H754" i="77" s="1"/>
  <c r="G754" i="77" a="1"/>
  <c r="G754" i="77" s="1"/>
  <c r="F754" i="77" a="1"/>
  <c r="F754" i="77" s="1"/>
  <c r="E754" i="77" a="1"/>
  <c r="E754" i="77" s="1"/>
  <c r="D754" i="77" a="1"/>
  <c r="D754" i="77" s="1"/>
  <c r="C754" i="77" a="1"/>
  <c r="C754" i="77" s="1"/>
  <c r="I755" i="77"/>
  <c r="A755" i="77"/>
  <c r="B755" i="77" s="1"/>
  <c r="J755" i="77" a="1"/>
  <c r="J755" i="77" l="1"/>
  <c r="D755" i="77" a="1"/>
  <c r="D755" i="77" s="1"/>
  <c r="C755" i="77" a="1"/>
  <c r="C755" i="77" s="1"/>
  <c r="H755" i="77" a="1"/>
  <c r="H755" i="77" s="1"/>
  <c r="G755" i="77" a="1"/>
  <c r="G755" i="77" s="1"/>
  <c r="F755" i="77" a="1"/>
  <c r="F755" i="77" s="1"/>
  <c r="E755" i="77" a="1"/>
  <c r="E755" i="77" s="1"/>
  <c r="I756" i="77"/>
  <c r="A756" i="77"/>
  <c r="B756" i="77" s="1"/>
  <c r="J756" i="77" a="1"/>
  <c r="J756" i="77" l="1"/>
  <c r="F756" i="77" a="1"/>
  <c r="F756" i="77" s="1"/>
  <c r="E756" i="77" a="1"/>
  <c r="E756" i="77" s="1"/>
  <c r="D756" i="77" a="1"/>
  <c r="D756" i="77" s="1"/>
  <c r="C756" i="77" a="1"/>
  <c r="C756" i="77" s="1"/>
  <c r="H756" i="77" a="1"/>
  <c r="H756" i="77" s="1"/>
  <c r="G756" i="77" a="1"/>
  <c r="G756" i="77" s="1"/>
  <c r="A757" i="77"/>
  <c r="B757" i="77" s="1"/>
  <c r="I757" i="77"/>
  <c r="J757" i="77" a="1"/>
  <c r="J757" i="77" l="1"/>
  <c r="H757" i="77" a="1"/>
  <c r="H757" i="77" s="1"/>
  <c r="G757" i="77" a="1"/>
  <c r="G757" i="77" s="1"/>
  <c r="F757" i="77" a="1"/>
  <c r="F757" i="77" s="1"/>
  <c r="E757" i="77" a="1"/>
  <c r="E757" i="77" s="1"/>
  <c r="D757" i="77" a="1"/>
  <c r="D757" i="77" s="1"/>
  <c r="C757" i="77" a="1"/>
  <c r="C757" i="77" s="1"/>
  <c r="A758" i="77"/>
  <c r="B758" i="77" s="1"/>
  <c r="I758" i="77"/>
  <c r="J758" i="77" a="1"/>
  <c r="J758" i="77" l="1"/>
  <c r="D758" i="77" a="1"/>
  <c r="D758" i="77" s="1"/>
  <c r="C758" i="77" a="1"/>
  <c r="C758" i="77" s="1"/>
  <c r="H758" i="77" a="1"/>
  <c r="H758" i="77" s="1"/>
  <c r="G758" i="77" a="1"/>
  <c r="G758" i="77" s="1"/>
  <c r="F758" i="77" a="1"/>
  <c r="F758" i="77" s="1"/>
  <c r="E758" i="77" a="1"/>
  <c r="E758" i="77" s="1"/>
  <c r="A759" i="77"/>
  <c r="B759" i="77" s="1"/>
  <c r="I759" i="77"/>
  <c r="J759" i="77" a="1"/>
  <c r="J759" i="77" l="1"/>
  <c r="H759" i="77" a="1"/>
  <c r="H759" i="77" s="1"/>
  <c r="G759" i="77" a="1"/>
  <c r="G759" i="77" s="1"/>
  <c r="F759" i="77" a="1"/>
  <c r="F759" i="77" s="1"/>
  <c r="E759" i="77" a="1"/>
  <c r="E759" i="77" s="1"/>
  <c r="D759" i="77" a="1"/>
  <c r="D759" i="77" s="1"/>
  <c r="C759" i="77" a="1"/>
  <c r="C759" i="77" s="1"/>
  <c r="I760" i="77"/>
  <c r="A760" i="77"/>
  <c r="B760" i="77" s="1"/>
  <c r="J760" i="77" a="1"/>
  <c r="J760" i="77" l="1"/>
  <c r="C760" i="77" a="1"/>
  <c r="C760" i="77" s="1"/>
  <c r="H760" i="77" a="1"/>
  <c r="H760" i="77" s="1"/>
  <c r="G760" i="77" a="1"/>
  <c r="G760" i="77" s="1"/>
  <c r="F760" i="77" a="1"/>
  <c r="F760" i="77" s="1"/>
  <c r="E760" i="77" a="1"/>
  <c r="E760" i="77" s="1"/>
  <c r="D760" i="77" a="1"/>
  <c r="D760" i="77" s="1"/>
  <c r="I761" i="77"/>
  <c r="A761" i="77"/>
  <c r="B761" i="77" s="1"/>
  <c r="J761" i="77" a="1"/>
  <c r="J761" i="77" l="1"/>
  <c r="F761" i="77" a="1"/>
  <c r="F761" i="77" s="1"/>
  <c r="E761" i="77" a="1"/>
  <c r="E761" i="77" s="1"/>
  <c r="D761" i="77" a="1"/>
  <c r="D761" i="77" s="1"/>
  <c r="C761" i="77" a="1"/>
  <c r="C761" i="77" s="1"/>
  <c r="H761" i="77" a="1"/>
  <c r="H761" i="77" s="1"/>
  <c r="G761" i="77" a="1"/>
  <c r="G761" i="77" s="1"/>
  <c r="I762" i="77"/>
  <c r="A762" i="77"/>
  <c r="B762" i="77" s="1"/>
  <c r="J762" i="77" a="1"/>
  <c r="J762" i="77" l="1"/>
  <c r="G762" i="77" a="1"/>
  <c r="G762" i="77" s="1"/>
  <c r="F762" i="77" a="1"/>
  <c r="F762" i="77" s="1"/>
  <c r="E762" i="77" a="1"/>
  <c r="E762" i="77" s="1"/>
  <c r="D762" i="77" a="1"/>
  <c r="D762" i="77" s="1"/>
  <c r="C762" i="77" a="1"/>
  <c r="C762" i="77" s="1"/>
  <c r="H762" i="77" a="1"/>
  <c r="H762" i="77" s="1"/>
  <c r="A763" i="77"/>
  <c r="B763" i="77" s="1"/>
  <c r="I763" i="77"/>
  <c r="J763" i="77" a="1"/>
  <c r="J763" i="77" l="1"/>
  <c r="H763" i="77" a="1"/>
  <c r="H763" i="77" s="1"/>
  <c r="G763" i="77" a="1"/>
  <c r="G763" i="77" s="1"/>
  <c r="F763" i="77" a="1"/>
  <c r="F763" i="77" s="1"/>
  <c r="E763" i="77" a="1"/>
  <c r="E763" i="77" s="1"/>
  <c r="D763" i="77" a="1"/>
  <c r="D763" i="77" s="1"/>
  <c r="C763" i="77" a="1"/>
  <c r="C763" i="77" s="1"/>
  <c r="A764" i="77"/>
  <c r="B764" i="77" s="1"/>
  <c r="I764" i="77"/>
  <c r="J764" i="77" a="1"/>
  <c r="J764" i="77" l="1"/>
  <c r="E764" i="77" a="1"/>
  <c r="E764" i="77" s="1"/>
  <c r="D764" i="77" a="1"/>
  <c r="D764" i="77" s="1"/>
  <c r="C764" i="77" a="1"/>
  <c r="C764" i="77" s="1"/>
  <c r="H764" i="77" a="1"/>
  <c r="H764" i="77" s="1"/>
  <c r="G764" i="77" a="1"/>
  <c r="G764" i="77" s="1"/>
  <c r="F764" i="77" a="1"/>
  <c r="F764" i="77" s="1"/>
  <c r="A765" i="77"/>
  <c r="B765" i="77" s="1"/>
  <c r="I765" i="77"/>
  <c r="J765" i="77" a="1"/>
  <c r="J765" i="77" l="1"/>
  <c r="H765" i="77" a="1"/>
  <c r="H765" i="77" s="1"/>
  <c r="G765" i="77" a="1"/>
  <c r="G765" i="77" s="1"/>
  <c r="F765" i="77" a="1"/>
  <c r="F765" i="77" s="1"/>
  <c r="E765" i="77" a="1"/>
  <c r="E765" i="77" s="1"/>
  <c r="D765" i="77" a="1"/>
  <c r="D765" i="77" s="1"/>
  <c r="C765" i="77" a="1"/>
  <c r="C765" i="77" s="1"/>
  <c r="I766" i="77"/>
  <c r="A766" i="77"/>
  <c r="B766" i="77" s="1"/>
  <c r="J766" i="77" a="1"/>
  <c r="J766" i="77" l="1"/>
  <c r="H766" i="77" a="1"/>
  <c r="H766" i="77" s="1"/>
  <c r="G766" i="77" a="1"/>
  <c r="G766" i="77" s="1"/>
  <c r="F766" i="77" a="1"/>
  <c r="F766" i="77" s="1"/>
  <c r="E766" i="77" a="1"/>
  <c r="E766" i="77" s="1"/>
  <c r="D766" i="77" a="1"/>
  <c r="D766" i="77" s="1"/>
  <c r="C766" i="77" a="1"/>
  <c r="C766" i="77" s="1"/>
  <c r="I767" i="77"/>
  <c r="A767" i="77"/>
  <c r="B767" i="77" s="1"/>
  <c r="J767" i="77" a="1"/>
  <c r="J767" i="77" l="1"/>
  <c r="D767" i="77" a="1"/>
  <c r="D767" i="77" s="1"/>
  <c r="C767" i="77" a="1"/>
  <c r="C767" i="77" s="1"/>
  <c r="H767" i="77" a="1"/>
  <c r="H767" i="77" s="1"/>
  <c r="G767" i="77" a="1"/>
  <c r="G767" i="77" s="1"/>
  <c r="F767" i="77" a="1"/>
  <c r="F767" i="77" s="1"/>
  <c r="E767" i="77" a="1"/>
  <c r="E767" i="77" s="1"/>
  <c r="I768" i="77"/>
  <c r="A768" i="77"/>
  <c r="B768" i="77" s="1"/>
  <c r="J768" i="77" a="1"/>
  <c r="J768" i="77" l="1"/>
  <c r="H768" i="77" a="1"/>
  <c r="H768" i="77" s="1"/>
  <c r="G768" i="77" a="1"/>
  <c r="G768" i="77" s="1"/>
  <c r="F768" i="77" a="1"/>
  <c r="F768" i="77" s="1"/>
  <c r="E768" i="77" a="1"/>
  <c r="E768" i="77" s="1"/>
  <c r="D768" i="77" a="1"/>
  <c r="D768" i="77" s="1"/>
  <c r="C768" i="77" a="1"/>
  <c r="C768" i="77" s="1"/>
  <c r="A769" i="77"/>
  <c r="B769" i="77" s="1"/>
  <c r="I769" i="77"/>
  <c r="J769" i="77" a="1"/>
  <c r="J769" i="77" l="1"/>
  <c r="C769" i="77" a="1"/>
  <c r="C769" i="77" s="1"/>
  <c r="H769" i="77" a="1"/>
  <c r="H769" i="77" s="1"/>
  <c r="G769" i="77" a="1"/>
  <c r="G769" i="77" s="1"/>
  <c r="F769" i="77" a="1"/>
  <c r="F769" i="77" s="1"/>
  <c r="E769" i="77" a="1"/>
  <c r="E769" i="77" s="1"/>
  <c r="D769" i="77" a="1"/>
  <c r="D769" i="77" s="1"/>
  <c r="A770" i="77"/>
  <c r="B770" i="77" s="1"/>
  <c r="I770" i="77"/>
  <c r="J770" i="77" a="1"/>
  <c r="J770" i="77" l="1"/>
  <c r="G770" i="77" a="1"/>
  <c r="G770" i="77" s="1"/>
  <c r="F770" i="77" a="1"/>
  <c r="F770" i="77" s="1"/>
  <c r="E770" i="77" a="1"/>
  <c r="E770" i="77" s="1"/>
  <c r="D770" i="77" a="1"/>
  <c r="D770" i="77" s="1"/>
  <c r="C770" i="77" a="1"/>
  <c r="C770" i="77" s="1"/>
  <c r="H770" i="77" a="1"/>
  <c r="H770" i="77" s="1"/>
  <c r="A771" i="77"/>
  <c r="B771" i="77" s="1"/>
  <c r="I771" i="77"/>
  <c r="J771" i="77" a="1"/>
  <c r="J771" i="77" l="1"/>
  <c r="H771" i="77" a="1"/>
  <c r="H771" i="77" s="1"/>
  <c r="G771" i="77" a="1"/>
  <c r="G771" i="77" s="1"/>
  <c r="F771" i="77" a="1"/>
  <c r="F771" i="77" s="1"/>
  <c r="E771" i="77" a="1"/>
  <c r="E771" i="77" s="1"/>
  <c r="D771" i="77" a="1"/>
  <c r="D771" i="77" s="1"/>
  <c r="C771" i="77" a="1"/>
  <c r="C771" i="77" s="1"/>
  <c r="I772" i="77"/>
  <c r="A772" i="77"/>
  <c r="B772" i="77" s="1"/>
  <c r="J772" i="77" a="1"/>
  <c r="J772" i="77" l="1"/>
  <c r="E772" i="77" a="1"/>
  <c r="E772" i="77" s="1"/>
  <c r="D772" i="77" a="1"/>
  <c r="D772" i="77" s="1"/>
  <c r="C772" i="77" a="1"/>
  <c r="C772" i="77" s="1"/>
  <c r="H772" i="77" a="1"/>
  <c r="H772" i="77" s="1"/>
  <c r="G772" i="77" a="1"/>
  <c r="G772" i="77" s="1"/>
  <c r="F772" i="77" a="1"/>
  <c r="F772" i="77" s="1"/>
  <c r="I773" i="77"/>
  <c r="A773" i="77"/>
  <c r="B773" i="77" s="1"/>
  <c r="J773" i="77" a="1"/>
  <c r="J773" i="77" l="1"/>
  <c r="H773" i="77" a="1"/>
  <c r="H773" i="77" s="1"/>
  <c r="G773" i="77" a="1"/>
  <c r="G773" i="77" s="1"/>
  <c r="F773" i="77" a="1"/>
  <c r="F773" i="77" s="1"/>
  <c r="E773" i="77" a="1"/>
  <c r="E773" i="77" s="1"/>
  <c r="D773" i="77" a="1"/>
  <c r="D773" i="77" s="1"/>
  <c r="C773" i="77" a="1"/>
  <c r="C773" i="77" s="1"/>
  <c r="I774" i="77"/>
  <c r="A774" i="77"/>
  <c r="B774" i="77" s="1"/>
  <c r="J774" i="77" a="1"/>
  <c r="J774" i="77" l="1"/>
  <c r="H774" i="77" a="1"/>
  <c r="H774" i="77" s="1"/>
  <c r="G774" i="77" a="1"/>
  <c r="G774" i="77" s="1"/>
  <c r="F774" i="77" a="1"/>
  <c r="F774" i="77" s="1"/>
  <c r="E774" i="77" a="1"/>
  <c r="E774" i="77" s="1"/>
  <c r="D774" i="77" a="1"/>
  <c r="D774" i="77" s="1"/>
  <c r="C774" i="77" a="1"/>
  <c r="C774" i="77" s="1"/>
  <c r="A775" i="77"/>
  <c r="B775" i="77" s="1"/>
  <c r="I775" i="77"/>
  <c r="J775" i="77" a="1"/>
  <c r="J775" i="77" l="1"/>
  <c r="G775" i="77" a="1"/>
  <c r="G775" i="77" s="1"/>
  <c r="F775" i="77" a="1"/>
  <c r="F775" i="77" s="1"/>
  <c r="E775" i="77" a="1"/>
  <c r="E775" i="77" s="1"/>
  <c r="D775" i="77" a="1"/>
  <c r="D775" i="77" s="1"/>
  <c r="C775" i="77" a="1"/>
  <c r="C775" i="77" s="1"/>
  <c r="H775" i="77" a="1"/>
  <c r="H775" i="77" s="1"/>
  <c r="A776" i="77"/>
  <c r="B776" i="77" s="1"/>
  <c r="I776" i="77"/>
  <c r="J776" i="77" a="1"/>
  <c r="J776" i="77" l="1"/>
  <c r="H776" i="77" a="1"/>
  <c r="H776" i="77" s="1"/>
  <c r="G776" i="77" a="1"/>
  <c r="G776" i="77" s="1"/>
  <c r="F776" i="77" a="1"/>
  <c r="F776" i="77" s="1"/>
  <c r="E776" i="77" a="1"/>
  <c r="E776" i="77" s="1"/>
  <c r="D776" i="77" a="1"/>
  <c r="D776" i="77" s="1"/>
  <c r="C776" i="77" a="1"/>
  <c r="C776" i="77" s="1"/>
  <c r="A777" i="77"/>
  <c r="B777" i="77" s="1"/>
  <c r="I777" i="77"/>
  <c r="J777" i="77" a="1"/>
  <c r="J777" i="77" l="1"/>
  <c r="E777" i="77" a="1"/>
  <c r="E777" i="77" s="1"/>
  <c r="D777" i="77" a="1"/>
  <c r="D777" i="77" s="1"/>
  <c r="C777" i="77" a="1"/>
  <c r="C777" i="77" s="1"/>
  <c r="H777" i="77" a="1"/>
  <c r="H777" i="77" s="1"/>
  <c r="G777" i="77" a="1"/>
  <c r="G777" i="77" s="1"/>
  <c r="F777" i="77" a="1"/>
  <c r="F777" i="77" s="1"/>
  <c r="A778" i="77"/>
  <c r="B778" i="77" s="1"/>
  <c r="I778" i="77"/>
  <c r="J778" i="77" a="1"/>
  <c r="J778" i="77" l="1"/>
  <c r="H778" i="77" a="1"/>
  <c r="H778" i="77" s="1"/>
  <c r="G778" i="77" a="1"/>
  <c r="G778" i="77" s="1"/>
  <c r="F778" i="77" a="1"/>
  <c r="F778" i="77" s="1"/>
  <c r="E778" i="77" a="1"/>
  <c r="E778" i="77" s="1"/>
  <c r="D778" i="77" a="1"/>
  <c r="D778" i="77" s="1"/>
  <c r="C778" i="77" a="1"/>
  <c r="C778" i="77" s="1"/>
  <c r="I779" i="77"/>
  <c r="A779" i="77"/>
  <c r="B779" i="77" s="1"/>
  <c r="J779" i="77" a="1"/>
  <c r="J779" i="77" l="1"/>
  <c r="C779" i="77" a="1"/>
  <c r="C779" i="77" s="1"/>
  <c r="H779" i="77" a="1"/>
  <c r="H779" i="77" s="1"/>
  <c r="G779" i="77" a="1"/>
  <c r="G779" i="77" s="1"/>
  <c r="F779" i="77" a="1"/>
  <c r="F779" i="77" s="1"/>
  <c r="E779" i="77" a="1"/>
  <c r="E779" i="77" s="1"/>
  <c r="D779" i="77" a="1"/>
  <c r="D779" i="77" s="1"/>
  <c r="I780" i="77"/>
  <c r="A780" i="77"/>
  <c r="B780" i="77" s="1"/>
  <c r="J780" i="77" a="1"/>
  <c r="J780" i="77" l="1"/>
  <c r="G780" i="77" a="1"/>
  <c r="G780" i="77" s="1"/>
  <c r="F780" i="77" a="1"/>
  <c r="F780" i="77" s="1"/>
  <c r="E780" i="77" a="1"/>
  <c r="E780" i="77" s="1"/>
  <c r="D780" i="77" a="1"/>
  <c r="D780" i="77" s="1"/>
  <c r="C780" i="77" a="1"/>
  <c r="C780" i="77" s="1"/>
  <c r="H780" i="77" a="1"/>
  <c r="H780" i="77" s="1"/>
  <c r="A781" i="77"/>
  <c r="B781" i="77" s="1"/>
  <c r="I781" i="77"/>
  <c r="J781" i="77" a="1"/>
  <c r="J781" i="77" l="1"/>
  <c r="H781" i="77" a="1"/>
  <c r="H781" i="77" s="1"/>
  <c r="G781" i="77" a="1"/>
  <c r="G781" i="77" s="1"/>
  <c r="F781" i="77" a="1"/>
  <c r="F781" i="77" s="1"/>
  <c r="E781" i="77" a="1"/>
  <c r="E781" i="77" s="1"/>
  <c r="D781" i="77" a="1"/>
  <c r="D781" i="77" s="1"/>
  <c r="C781" i="77" a="1"/>
  <c r="C781" i="77" s="1"/>
  <c r="A782" i="77"/>
  <c r="B782" i="77" s="1"/>
  <c r="I782" i="77"/>
  <c r="J782" i="77" a="1"/>
  <c r="J782" i="77" l="1"/>
  <c r="F782" i="77" a="1"/>
  <c r="F782" i="77" s="1"/>
  <c r="E782" i="77" a="1"/>
  <c r="E782" i="77" s="1"/>
  <c r="D782" i="77" a="1"/>
  <c r="D782" i="77" s="1"/>
  <c r="C782" i="77" a="1"/>
  <c r="C782" i="77" s="1"/>
  <c r="H782" i="77" a="1"/>
  <c r="H782" i="77" s="1"/>
  <c r="G782" i="77" a="1"/>
  <c r="G782" i="77" s="1"/>
  <c r="A783" i="77"/>
  <c r="B783" i="77" s="1"/>
  <c r="I783" i="77"/>
  <c r="J783" i="77" a="1"/>
  <c r="J783" i="77" l="1"/>
  <c r="H783" i="77" a="1"/>
  <c r="H783" i="77" s="1"/>
  <c r="G783" i="77" a="1"/>
  <c r="G783" i="77" s="1"/>
  <c r="F783" i="77" a="1"/>
  <c r="F783" i="77" s="1"/>
  <c r="E783" i="77" a="1"/>
  <c r="E783" i="77" s="1"/>
  <c r="D783" i="77" a="1"/>
  <c r="D783" i="77" s="1"/>
  <c r="C783" i="77" a="1"/>
  <c r="C783" i="77" s="1"/>
  <c r="A784" i="77"/>
  <c r="B784" i="77" s="1"/>
  <c r="I784" i="77"/>
  <c r="J784" i="77" a="1"/>
  <c r="J784" i="77" l="1"/>
  <c r="C784" i="77" a="1"/>
  <c r="C784" i="77" s="1"/>
  <c r="H784" i="77" a="1"/>
  <c r="H784" i="77" s="1"/>
  <c r="G784" i="77" a="1"/>
  <c r="G784" i="77" s="1"/>
  <c r="F784" i="77" a="1"/>
  <c r="F784" i="77" s="1"/>
  <c r="E784" i="77" a="1"/>
  <c r="E784" i="77" s="1"/>
  <c r="D784" i="77" a="1"/>
  <c r="D784" i="77" s="1"/>
  <c r="I785" i="77"/>
  <c r="A785" i="77"/>
  <c r="B785" i="77" s="1"/>
  <c r="J785" i="77" a="1"/>
  <c r="J785" i="77" l="1"/>
  <c r="G785" i="77" a="1"/>
  <c r="G785" i="77" s="1"/>
  <c r="F785" i="77" a="1"/>
  <c r="F785" i="77" s="1"/>
  <c r="E785" i="77" a="1"/>
  <c r="E785" i="77" s="1"/>
  <c r="D785" i="77" a="1"/>
  <c r="D785" i="77" s="1"/>
  <c r="C785" i="77" a="1"/>
  <c r="C785" i="77" s="1"/>
  <c r="H785" i="77" a="1"/>
  <c r="H785" i="77" s="1"/>
  <c r="I786" i="77"/>
  <c r="A786" i="77"/>
  <c r="B786" i="77" s="1"/>
  <c r="J786" i="77" a="1"/>
  <c r="J786" i="77" l="1"/>
  <c r="H786" i="77" a="1"/>
  <c r="H786" i="77" s="1"/>
  <c r="G786" i="77" a="1"/>
  <c r="G786" i="77" s="1"/>
  <c r="F786" i="77" a="1"/>
  <c r="F786" i="77" s="1"/>
  <c r="E786" i="77" a="1"/>
  <c r="E786" i="77" s="1"/>
  <c r="D786" i="77" a="1"/>
  <c r="D786" i="77" s="1"/>
  <c r="C786" i="77" a="1"/>
  <c r="C786" i="77" s="1"/>
  <c r="A787" i="77"/>
  <c r="B787" i="77" s="1"/>
  <c r="I787" i="77"/>
  <c r="J787" i="77" a="1"/>
  <c r="J787" i="77" l="1"/>
  <c r="F787" i="77" a="1"/>
  <c r="F787" i="77" s="1"/>
  <c r="E787" i="77" a="1"/>
  <c r="E787" i="77" s="1"/>
  <c r="D787" i="77" a="1"/>
  <c r="D787" i="77" s="1"/>
  <c r="C787" i="77" a="1"/>
  <c r="C787" i="77" s="1"/>
  <c r="H787" i="77" a="1"/>
  <c r="H787" i="77" s="1"/>
  <c r="G787" i="77" a="1"/>
  <c r="G787" i="77" s="1"/>
  <c r="A788" i="77"/>
  <c r="B788" i="77" s="1"/>
  <c r="I788" i="77"/>
  <c r="J788" i="77" a="1"/>
  <c r="J788" i="77" l="1"/>
  <c r="H788" i="77" a="1"/>
  <c r="H788" i="77" s="1"/>
  <c r="G788" i="77" a="1"/>
  <c r="G788" i="77" s="1"/>
  <c r="F788" i="77" a="1"/>
  <c r="F788" i="77" s="1"/>
  <c r="E788" i="77" a="1"/>
  <c r="E788" i="77" s="1"/>
  <c r="D788" i="77" a="1"/>
  <c r="D788" i="77" s="1"/>
  <c r="C788" i="77" a="1"/>
  <c r="C788" i="77" s="1"/>
  <c r="A789" i="77"/>
  <c r="B789" i="77" s="1"/>
  <c r="I789" i="77"/>
  <c r="J789" i="77" a="1"/>
  <c r="J789" i="77" l="1"/>
  <c r="C789" i="77" a="1"/>
  <c r="C789" i="77" s="1"/>
  <c r="H789" i="77" a="1"/>
  <c r="H789" i="77" s="1"/>
  <c r="G789" i="77" a="1"/>
  <c r="G789" i="77" s="1"/>
  <c r="F789" i="77" a="1"/>
  <c r="F789" i="77" s="1"/>
  <c r="E789" i="77" a="1"/>
  <c r="E789" i="77" s="1"/>
  <c r="D789" i="77" a="1"/>
  <c r="D789" i="77" s="1"/>
  <c r="A790" i="77"/>
  <c r="B790" i="77" s="1"/>
  <c r="I790" i="77"/>
  <c r="J790" i="77" a="1"/>
  <c r="J790" i="77" l="1"/>
  <c r="F790" i="77" a="1"/>
  <c r="F790" i="77" s="1"/>
  <c r="E790" i="77" a="1"/>
  <c r="E790" i="77" s="1"/>
  <c r="D790" i="77" a="1"/>
  <c r="D790" i="77" s="1"/>
  <c r="C790" i="77" a="1"/>
  <c r="C790" i="77" s="1"/>
  <c r="H790" i="77" a="1"/>
  <c r="H790" i="77" s="1"/>
  <c r="G790" i="77" a="1"/>
  <c r="G790" i="77" s="1"/>
  <c r="I791" i="77"/>
  <c r="A791" i="77"/>
  <c r="B791" i="77" s="1"/>
  <c r="J791" i="77" a="1"/>
  <c r="J791" i="77" l="1"/>
  <c r="H791" i="77" a="1"/>
  <c r="H791" i="77" s="1"/>
  <c r="G791" i="77" a="1"/>
  <c r="G791" i="77" s="1"/>
  <c r="F791" i="77" a="1"/>
  <c r="F791" i="77" s="1"/>
  <c r="E791" i="77" a="1"/>
  <c r="E791" i="77" s="1"/>
  <c r="D791" i="77" a="1"/>
  <c r="D791" i="77" s="1"/>
  <c r="C791" i="77" a="1"/>
  <c r="C791" i="77" s="1"/>
  <c r="I792" i="77"/>
  <c r="A792" i="77"/>
  <c r="B792" i="77" s="1"/>
  <c r="J792" i="77" a="1"/>
  <c r="J792" i="77" l="1"/>
  <c r="D792" i="77" a="1"/>
  <c r="D792" i="77" s="1"/>
  <c r="C792" i="77" a="1"/>
  <c r="C792" i="77" s="1"/>
  <c r="H792" i="77" a="1"/>
  <c r="H792" i="77" s="1"/>
  <c r="G792" i="77" a="1"/>
  <c r="G792" i="77" s="1"/>
  <c r="F792" i="77" a="1"/>
  <c r="F792" i="77" s="1"/>
  <c r="E792" i="77" a="1"/>
  <c r="E792" i="77" s="1"/>
  <c r="A793" i="77"/>
  <c r="B793" i="77" s="1"/>
  <c r="I793" i="77"/>
  <c r="J793" i="77" a="1"/>
  <c r="J793" i="77" l="1"/>
  <c r="H793" i="77" a="1"/>
  <c r="H793" i="77" s="1"/>
  <c r="G793" i="77" a="1"/>
  <c r="G793" i="77" s="1"/>
  <c r="F793" i="77" a="1"/>
  <c r="F793" i="77" s="1"/>
  <c r="E793" i="77" a="1"/>
  <c r="E793" i="77" s="1"/>
  <c r="D793" i="77" a="1"/>
  <c r="D793" i="77" s="1"/>
  <c r="C793" i="77" a="1"/>
  <c r="C793" i="77" s="1"/>
  <c r="A794" i="77"/>
  <c r="B794" i="77" s="1"/>
  <c r="I794" i="77"/>
  <c r="J794" i="77" a="1"/>
  <c r="J794" i="77" l="1"/>
  <c r="H794" i="77" a="1"/>
  <c r="H794" i="77" s="1"/>
  <c r="G794" i="77" a="1"/>
  <c r="G794" i="77" s="1"/>
  <c r="F794" i="77" a="1"/>
  <c r="F794" i="77" s="1"/>
  <c r="E794" i="77" a="1"/>
  <c r="E794" i="77" s="1"/>
  <c r="D794" i="77" a="1"/>
  <c r="D794" i="77" s="1"/>
  <c r="C794" i="77" a="1"/>
  <c r="C794" i="77" s="1"/>
  <c r="A795" i="77"/>
  <c r="B795" i="77" s="1"/>
  <c r="I795" i="77"/>
  <c r="J795" i="77" a="1"/>
  <c r="J795" i="77" l="1"/>
  <c r="G795" i="77" a="1"/>
  <c r="G795" i="77" s="1"/>
  <c r="F795" i="77" a="1"/>
  <c r="F795" i="77" s="1"/>
  <c r="E795" i="77" a="1"/>
  <c r="E795" i="77" s="1"/>
  <c r="D795" i="77" a="1"/>
  <c r="D795" i="77" s="1"/>
  <c r="C795" i="77" a="1"/>
  <c r="C795" i="77" s="1"/>
  <c r="H795" i="77" a="1"/>
  <c r="H795" i="77" s="1"/>
  <c r="A796" i="77"/>
  <c r="B796" i="77" s="1"/>
  <c r="I796" i="77"/>
  <c r="J796" i="77" a="1"/>
  <c r="J796" i="77" l="1"/>
  <c r="H796" i="77" a="1"/>
  <c r="H796" i="77" s="1"/>
  <c r="G796" i="77" a="1"/>
  <c r="G796" i="77" s="1"/>
  <c r="F796" i="77" a="1"/>
  <c r="F796" i="77" s="1"/>
  <c r="E796" i="77" a="1"/>
  <c r="E796" i="77" s="1"/>
  <c r="D796" i="77" a="1"/>
  <c r="D796" i="77" s="1"/>
  <c r="C796" i="77" a="1"/>
  <c r="C796" i="77" s="1"/>
  <c r="I797" i="77"/>
  <c r="A797" i="77"/>
  <c r="B797" i="77" s="1"/>
  <c r="J797" i="77" a="1"/>
  <c r="J797" i="77" l="1"/>
  <c r="E797" i="77" a="1"/>
  <c r="E797" i="77" s="1"/>
  <c r="D797" i="77" a="1"/>
  <c r="D797" i="77" s="1"/>
  <c r="C797" i="77" a="1"/>
  <c r="C797" i="77" s="1"/>
  <c r="H797" i="77" a="1"/>
  <c r="H797" i="77" s="1"/>
  <c r="G797" i="77" a="1"/>
  <c r="G797" i="77" s="1"/>
  <c r="F797" i="77" a="1"/>
  <c r="F797" i="77" s="1"/>
  <c r="I798" i="77"/>
  <c r="A798" i="77"/>
  <c r="B798" i="77" s="1"/>
  <c r="J798" i="77" a="1"/>
  <c r="J798" i="77" l="1"/>
  <c r="H798" i="77" a="1"/>
  <c r="H798" i="77" s="1"/>
  <c r="G798" i="77" a="1"/>
  <c r="G798" i="77" s="1"/>
  <c r="F798" i="77" a="1"/>
  <c r="F798" i="77" s="1"/>
  <c r="E798" i="77" a="1"/>
  <c r="E798" i="77" s="1"/>
  <c r="D798" i="77" a="1"/>
  <c r="D798" i="77" s="1"/>
  <c r="C798" i="77" a="1"/>
  <c r="C798" i="77" s="1"/>
  <c r="A799" i="77"/>
  <c r="B799" i="77" s="1"/>
  <c r="I799" i="77"/>
  <c r="J799" i="77" a="1"/>
  <c r="J799" i="77" l="1"/>
  <c r="C799" i="77" a="1"/>
  <c r="C799" i="77" s="1"/>
  <c r="H799" i="77" a="1"/>
  <c r="H799" i="77" s="1"/>
  <c r="G799" i="77" a="1"/>
  <c r="G799" i="77" s="1"/>
  <c r="F799" i="77" a="1"/>
  <c r="F799" i="77" s="1"/>
  <c r="E799" i="77" a="1"/>
  <c r="E799" i="77" s="1"/>
  <c r="D799" i="77" a="1"/>
  <c r="D799" i="77" s="1"/>
  <c r="A800" i="77"/>
  <c r="B800" i="77" s="1"/>
  <c r="I800" i="77"/>
  <c r="J800" i="77" a="1"/>
  <c r="J800" i="77" l="1"/>
  <c r="G800" i="77" a="1"/>
  <c r="G800" i="77" s="1"/>
  <c r="F800" i="77" a="1"/>
  <c r="F800" i="77" s="1"/>
  <c r="E800" i="77" a="1"/>
  <c r="E800" i="77" s="1"/>
  <c r="D800" i="77" a="1"/>
  <c r="D800" i="77" s="1"/>
  <c r="C800" i="77" a="1"/>
  <c r="C800" i="77" s="1"/>
  <c r="H800" i="77" a="1"/>
  <c r="H800" i="77" s="1"/>
  <c r="A801" i="77"/>
  <c r="B801" i="77" s="1"/>
  <c r="I801" i="77"/>
  <c r="J801" i="77" a="1"/>
  <c r="J801" i="77" l="1"/>
  <c r="H801" i="77" a="1"/>
  <c r="H801" i="77" s="1"/>
  <c r="G801" i="77" a="1"/>
  <c r="G801" i="77" s="1"/>
  <c r="F801" i="77" a="1"/>
  <c r="F801" i="77" s="1"/>
  <c r="E801" i="77" a="1"/>
  <c r="E801" i="77" s="1"/>
  <c r="D801" i="77" a="1"/>
  <c r="D801" i="77" s="1"/>
  <c r="C801" i="77" a="1"/>
  <c r="C801" i="77" s="1"/>
  <c r="A802" i="77"/>
  <c r="B802" i="77" s="1"/>
  <c r="I802" i="77"/>
  <c r="J802" i="77" a="1"/>
  <c r="J802" i="77" l="1"/>
  <c r="E802" i="77" a="1"/>
  <c r="E802" i="77" s="1"/>
  <c r="D802" i="77" a="1"/>
  <c r="D802" i="77" s="1"/>
  <c r="C802" i="77" a="1"/>
  <c r="C802" i="77" s="1"/>
  <c r="H802" i="77" a="1"/>
  <c r="H802" i="77" s="1"/>
  <c r="G802" i="77" a="1"/>
  <c r="G802" i="77" s="1"/>
  <c r="F802" i="77" a="1"/>
  <c r="F802" i="77" s="1"/>
  <c r="I803" i="77"/>
  <c r="A803" i="77"/>
  <c r="B803" i="77" s="1"/>
  <c r="J803" i="77" a="1"/>
  <c r="J803" i="77" l="1"/>
  <c r="H803" i="77" a="1"/>
  <c r="H803" i="77" s="1"/>
  <c r="G803" i="77" a="1"/>
  <c r="G803" i="77" s="1"/>
  <c r="F803" i="77" a="1"/>
  <c r="F803" i="77" s="1"/>
  <c r="E803" i="77" a="1"/>
  <c r="E803" i="77" s="1"/>
  <c r="D803" i="77" a="1"/>
  <c r="D803" i="77" s="1"/>
  <c r="C803" i="77" a="1"/>
  <c r="C803" i="77" s="1"/>
  <c r="I804" i="77"/>
  <c r="A804" i="77"/>
  <c r="B804" i="77" s="1"/>
  <c r="J804" i="77" a="1"/>
  <c r="J804" i="77" l="1"/>
  <c r="H804" i="77" a="1"/>
  <c r="H804" i="77" s="1"/>
  <c r="G804" i="77" a="1"/>
  <c r="G804" i="77" s="1"/>
  <c r="F804" i="77" a="1"/>
  <c r="F804" i="77" s="1"/>
  <c r="E804" i="77" a="1"/>
  <c r="E804" i="77" s="1"/>
  <c r="D804" i="77" a="1"/>
  <c r="D804" i="77" s="1"/>
  <c r="C804" i="77" a="1"/>
  <c r="C804" i="77" s="1"/>
  <c r="A805" i="77"/>
  <c r="B805" i="77" s="1"/>
  <c r="I805" i="77"/>
  <c r="J805" i="77" a="1"/>
  <c r="J805" i="77" l="1"/>
  <c r="G805" i="77" a="1"/>
  <c r="G805" i="77" s="1"/>
  <c r="F805" i="77" a="1"/>
  <c r="F805" i="77" s="1"/>
  <c r="E805" i="77" a="1"/>
  <c r="E805" i="77" s="1"/>
  <c r="D805" i="77" a="1"/>
  <c r="D805" i="77" s="1"/>
  <c r="C805" i="77" a="1"/>
  <c r="C805" i="77" s="1"/>
  <c r="H805" i="77" a="1"/>
  <c r="H805" i="77" s="1"/>
  <c r="A806" i="77"/>
  <c r="B806" i="77" s="1"/>
  <c r="I806" i="77"/>
  <c r="J806" i="77" a="1"/>
  <c r="J806" i="77" l="1"/>
  <c r="H806" i="77" a="1"/>
  <c r="H806" i="77" s="1"/>
  <c r="G806" i="77" a="1"/>
  <c r="G806" i="77" s="1"/>
  <c r="F806" i="77" a="1"/>
  <c r="F806" i="77" s="1"/>
  <c r="E806" i="77" a="1"/>
  <c r="E806" i="77" s="1"/>
  <c r="D806" i="77" a="1"/>
  <c r="D806" i="77" s="1"/>
  <c r="C806" i="77" a="1"/>
  <c r="C806" i="77" s="1"/>
  <c r="A807" i="77"/>
  <c r="B807" i="77" s="1"/>
  <c r="I807" i="77"/>
  <c r="J807" i="77" a="1"/>
  <c r="J807" i="77" l="1"/>
  <c r="F807" i="77" a="1"/>
  <c r="F807" i="77" s="1"/>
  <c r="E807" i="77" a="1"/>
  <c r="E807" i="77" s="1"/>
  <c r="D807" i="77" a="1"/>
  <c r="D807" i="77" s="1"/>
  <c r="C807" i="77" a="1"/>
  <c r="C807" i="77" s="1"/>
  <c r="H807" i="77" a="1"/>
  <c r="H807" i="77" s="1"/>
  <c r="G807" i="77" a="1"/>
  <c r="G807" i="77" s="1"/>
  <c r="A808" i="77"/>
  <c r="B808" i="77" s="1"/>
  <c r="I808" i="77"/>
  <c r="J808" i="77" a="1"/>
  <c r="J808" i="77" l="1"/>
  <c r="H808" i="77" a="1"/>
  <c r="H808" i="77" s="1"/>
  <c r="G808" i="77" a="1"/>
  <c r="G808" i="77" s="1"/>
  <c r="F808" i="77" a="1"/>
  <c r="F808" i="77" s="1"/>
  <c r="E808" i="77" a="1"/>
  <c r="E808" i="77" s="1"/>
  <c r="D808" i="77" a="1"/>
  <c r="D808" i="77" s="1"/>
  <c r="C808" i="77" a="1"/>
  <c r="C808" i="77" s="1"/>
  <c r="I809" i="77"/>
  <c r="A809" i="77"/>
  <c r="B809" i="77" s="1"/>
  <c r="J809" i="77" a="1"/>
  <c r="J809" i="77" l="1"/>
  <c r="D809" i="77" a="1"/>
  <c r="D809" i="77" s="1"/>
  <c r="C809" i="77" a="1"/>
  <c r="C809" i="77" s="1"/>
  <c r="H809" i="77" a="1"/>
  <c r="H809" i="77" s="1"/>
  <c r="G809" i="77" a="1"/>
  <c r="G809" i="77" s="1"/>
  <c r="F809" i="77" a="1"/>
  <c r="F809" i="77" s="1"/>
  <c r="E809" i="77" a="1"/>
  <c r="E809" i="77" s="1"/>
  <c r="I810" i="77"/>
  <c r="A810" i="77"/>
  <c r="B810" i="77" s="1"/>
  <c r="J810" i="77" a="1"/>
  <c r="J810" i="77" l="1"/>
  <c r="H810" i="77" a="1"/>
  <c r="H810" i="77" s="1"/>
  <c r="G810" i="77" a="1"/>
  <c r="G810" i="77" s="1"/>
  <c r="F810" i="77" a="1"/>
  <c r="F810" i="77" s="1"/>
  <c r="E810" i="77" a="1"/>
  <c r="E810" i="77" s="1"/>
  <c r="D810" i="77" a="1"/>
  <c r="D810" i="77" s="1"/>
  <c r="C810" i="77" a="1"/>
  <c r="C810" i="77" s="1"/>
  <c r="A811" i="77"/>
  <c r="B811" i="77" s="1"/>
  <c r="I811" i="77"/>
  <c r="J811" i="77" a="1"/>
  <c r="J811" i="77" l="1"/>
  <c r="C811" i="77" a="1"/>
  <c r="C811" i="77" s="1"/>
  <c r="H811" i="77" a="1"/>
  <c r="H811" i="77" s="1"/>
  <c r="G811" i="77" a="1"/>
  <c r="G811" i="77" s="1"/>
  <c r="F811" i="77" a="1"/>
  <c r="F811" i="77" s="1"/>
  <c r="E811" i="77" a="1"/>
  <c r="E811" i="77" s="1"/>
  <c r="D811" i="77" a="1"/>
  <c r="D811" i="77" s="1"/>
  <c r="A812" i="77"/>
  <c r="B812" i="77" s="1"/>
  <c r="I812" i="77"/>
  <c r="J812" i="77" a="1"/>
  <c r="J812" i="77" l="1"/>
  <c r="G812" i="77" a="1"/>
  <c r="G812" i="77" s="1"/>
  <c r="F812" i="77" a="1"/>
  <c r="F812" i="77" s="1"/>
  <c r="E812" i="77" a="1"/>
  <c r="E812" i="77" s="1"/>
  <c r="D812" i="77" a="1"/>
  <c r="D812" i="77" s="1"/>
  <c r="C812" i="77" a="1"/>
  <c r="C812" i="77" s="1"/>
  <c r="H812" i="77" a="1"/>
  <c r="H812" i="77" s="1"/>
  <c r="A813" i="77"/>
  <c r="B813" i="77" s="1"/>
  <c r="I813" i="77"/>
  <c r="J813" i="77" a="1"/>
  <c r="J813" i="77" l="1"/>
  <c r="H813" i="77" a="1"/>
  <c r="H813" i="77" s="1"/>
  <c r="G813" i="77" a="1"/>
  <c r="G813" i="77" s="1"/>
  <c r="F813" i="77" a="1"/>
  <c r="F813" i="77" s="1"/>
  <c r="E813" i="77" a="1"/>
  <c r="E813" i="77" s="1"/>
  <c r="D813" i="77" a="1"/>
  <c r="D813" i="77" s="1"/>
  <c r="C813" i="77" a="1"/>
  <c r="C813" i="77" s="1"/>
  <c r="A814" i="77"/>
  <c r="B814" i="77" s="1"/>
  <c r="I814" i="77"/>
  <c r="J814" i="77" a="1"/>
  <c r="J814" i="77" l="1"/>
  <c r="E814" i="77" a="1"/>
  <c r="E814" i="77" s="1"/>
  <c r="D814" i="77" a="1"/>
  <c r="D814" i="77" s="1"/>
  <c r="C814" i="77" a="1"/>
  <c r="C814" i="77" s="1"/>
  <c r="H814" i="77" a="1"/>
  <c r="H814" i="77" s="1"/>
  <c r="G814" i="77" a="1"/>
  <c r="G814" i="77" s="1"/>
  <c r="F814" i="77" a="1"/>
  <c r="F814" i="77" s="1"/>
  <c r="I815" i="77"/>
  <c r="A815" i="77"/>
  <c r="B815" i="77" s="1"/>
  <c r="J815" i="77" a="1"/>
  <c r="J815" i="77" l="1"/>
  <c r="H815" i="77" a="1"/>
  <c r="H815" i="77" s="1"/>
  <c r="G815" i="77" a="1"/>
  <c r="G815" i="77" s="1"/>
  <c r="F815" i="77" a="1"/>
  <c r="F815" i="77" s="1"/>
  <c r="E815" i="77" a="1"/>
  <c r="E815" i="77" s="1"/>
  <c r="D815" i="77" a="1"/>
  <c r="D815" i="77" s="1"/>
  <c r="C815" i="77" a="1"/>
  <c r="C815" i="77" s="1"/>
  <c r="I816" i="77"/>
  <c r="A816" i="77"/>
  <c r="B816" i="77" s="1"/>
  <c r="J816" i="77" a="1"/>
  <c r="J816" i="77" l="1"/>
  <c r="E816" i="77" a="1"/>
  <c r="E816" i="77" s="1"/>
  <c r="D816" i="77" a="1"/>
  <c r="D816" i="77" s="1"/>
  <c r="C816" i="77" a="1"/>
  <c r="C816" i="77" s="1"/>
  <c r="H816" i="77" a="1"/>
  <c r="H816" i="77" s="1"/>
  <c r="G816" i="77" a="1"/>
  <c r="G816" i="77" s="1"/>
  <c r="F816" i="77" a="1"/>
  <c r="F816" i="77" s="1"/>
  <c r="A817" i="77"/>
  <c r="B817" i="77" s="1"/>
  <c r="I817" i="77"/>
  <c r="J817" i="77" a="1"/>
  <c r="J817" i="77" l="1"/>
  <c r="H817" i="77" a="1"/>
  <c r="H817" i="77" s="1"/>
  <c r="G817" i="77" a="1"/>
  <c r="G817" i="77" s="1"/>
  <c r="F817" i="77" a="1"/>
  <c r="F817" i="77" s="1"/>
  <c r="E817" i="77" a="1"/>
  <c r="E817" i="77" s="1"/>
  <c r="D817" i="77" a="1"/>
  <c r="D817" i="77" s="1"/>
  <c r="C817" i="77" a="1"/>
  <c r="C817" i="77" s="1"/>
  <c r="A818" i="77"/>
  <c r="B818" i="77" s="1"/>
  <c r="I818" i="77"/>
  <c r="J818" i="77" a="1"/>
  <c r="J818" i="77" l="1"/>
  <c r="C818" i="77" a="1"/>
  <c r="C818" i="77" s="1"/>
  <c r="H818" i="77" a="1"/>
  <c r="H818" i="77" s="1"/>
  <c r="G818" i="77" a="1"/>
  <c r="G818" i="77" s="1"/>
  <c r="F818" i="77" a="1"/>
  <c r="F818" i="77" s="1"/>
  <c r="E818" i="77" a="1"/>
  <c r="E818" i="77" s="1"/>
  <c r="D818" i="77" a="1"/>
  <c r="D818" i="77" s="1"/>
  <c r="A819" i="77"/>
  <c r="B819" i="77" s="1"/>
  <c r="I819" i="77"/>
  <c r="J819" i="77" a="1"/>
  <c r="J819" i="77" l="1"/>
  <c r="F819" i="77" a="1"/>
  <c r="F819" i="77" s="1"/>
  <c r="E819" i="77" a="1"/>
  <c r="E819" i="77" s="1"/>
  <c r="D819" i="77" a="1"/>
  <c r="D819" i="77" s="1"/>
  <c r="C819" i="77" a="1"/>
  <c r="C819" i="77" s="1"/>
  <c r="H819" i="77" a="1"/>
  <c r="H819" i="77" s="1"/>
  <c r="G819" i="77" a="1"/>
  <c r="G819" i="77" s="1"/>
  <c r="I820" i="77"/>
  <c r="A820" i="77"/>
  <c r="B820" i="77" s="1"/>
  <c r="J820" i="77" a="1"/>
  <c r="J820" i="77" l="1"/>
  <c r="H820" i="77" a="1"/>
  <c r="H820" i="77" s="1"/>
  <c r="G820" i="77" a="1"/>
  <c r="G820" i="77" s="1"/>
  <c r="F820" i="77" a="1"/>
  <c r="F820" i="77" s="1"/>
  <c r="E820" i="77" a="1"/>
  <c r="E820" i="77" s="1"/>
  <c r="D820" i="77" a="1"/>
  <c r="D820" i="77" s="1"/>
  <c r="C820" i="77" a="1"/>
  <c r="C820" i="77" s="1"/>
  <c r="I821" i="77"/>
  <c r="A821" i="77"/>
  <c r="B821" i="77" s="1"/>
  <c r="J821" i="77" a="1"/>
  <c r="J821" i="77" l="1"/>
  <c r="E821" i="77" a="1"/>
  <c r="E821" i="77" s="1"/>
  <c r="D821" i="77" a="1"/>
  <c r="D821" i="77" s="1"/>
  <c r="C821" i="77" a="1"/>
  <c r="C821" i="77" s="1"/>
  <c r="H821" i="77" a="1"/>
  <c r="H821" i="77" s="1"/>
  <c r="G821" i="77" a="1"/>
  <c r="G821" i="77" s="1"/>
  <c r="F821" i="77" a="1"/>
  <c r="F821" i="77" s="1"/>
  <c r="I822" i="77"/>
  <c r="A822" i="77"/>
  <c r="B822" i="77" s="1"/>
  <c r="J822" i="77" a="1"/>
  <c r="J822" i="77" l="1"/>
  <c r="H822" i="77" a="1"/>
  <c r="H822" i="77" s="1"/>
  <c r="G822" i="77" a="1"/>
  <c r="G822" i="77" s="1"/>
  <c r="F822" i="77" a="1"/>
  <c r="F822" i="77" s="1"/>
  <c r="E822" i="77" a="1"/>
  <c r="E822" i="77" s="1"/>
  <c r="D822" i="77" a="1"/>
  <c r="D822" i="77" s="1"/>
  <c r="C822" i="77" a="1"/>
  <c r="C822" i="77" s="1"/>
  <c r="A823" i="77"/>
  <c r="B823" i="77" s="1"/>
  <c r="I823" i="77"/>
  <c r="J823" i="77" a="1"/>
  <c r="J823" i="77" l="1"/>
  <c r="D823" i="77" a="1"/>
  <c r="D823" i="77" s="1"/>
  <c r="C823" i="77" a="1"/>
  <c r="C823" i="77" s="1"/>
  <c r="H823" i="77" a="1"/>
  <c r="H823" i="77" s="1"/>
  <c r="G823" i="77" a="1"/>
  <c r="G823" i="77" s="1"/>
  <c r="F823" i="77" a="1"/>
  <c r="F823" i="77" s="1"/>
  <c r="E823" i="77" a="1"/>
  <c r="E823" i="77" s="1"/>
  <c r="A824" i="77"/>
  <c r="B824" i="77" s="1"/>
  <c r="I824" i="77"/>
  <c r="J824" i="77" a="1"/>
  <c r="J824" i="77" l="1"/>
  <c r="G824" i="77" a="1"/>
  <c r="G824" i="77" s="1"/>
  <c r="F824" i="77" a="1"/>
  <c r="F824" i="77" s="1"/>
  <c r="E824" i="77" a="1"/>
  <c r="E824" i="77" s="1"/>
  <c r="D824" i="77" a="1"/>
  <c r="D824" i="77" s="1"/>
  <c r="C824" i="77" a="1"/>
  <c r="C824" i="77" s="1"/>
  <c r="H824" i="77" a="1"/>
  <c r="H824" i="77" s="1"/>
  <c r="A825" i="77"/>
  <c r="B825" i="77" s="1"/>
  <c r="I825" i="77"/>
  <c r="J825" i="77" a="1"/>
  <c r="J825" i="77" l="1"/>
  <c r="H825" i="77" a="1"/>
  <c r="H825" i="77" s="1"/>
  <c r="G825" i="77" a="1"/>
  <c r="G825" i="77" s="1"/>
  <c r="F825" i="77" a="1"/>
  <c r="F825" i="77" s="1"/>
  <c r="E825" i="77" a="1"/>
  <c r="E825" i="77" s="1"/>
  <c r="D825" i="77" a="1"/>
  <c r="D825" i="77" s="1"/>
  <c r="C825" i="77" a="1"/>
  <c r="C825" i="77" s="1"/>
  <c r="A826" i="77"/>
  <c r="B826" i="77" s="1"/>
  <c r="I826" i="77"/>
  <c r="J826" i="77" a="1"/>
  <c r="J826" i="77" l="1"/>
  <c r="F826" i="77" a="1"/>
  <c r="F826" i="77" s="1"/>
  <c r="E826" i="77" a="1"/>
  <c r="E826" i="77" s="1"/>
  <c r="D826" i="77" a="1"/>
  <c r="D826" i="77" s="1"/>
  <c r="C826" i="77" a="1"/>
  <c r="C826" i="77" s="1"/>
  <c r="H826" i="77" a="1"/>
  <c r="H826" i="77" s="1"/>
  <c r="G826" i="77" a="1"/>
  <c r="G826" i="77" s="1"/>
  <c r="I827" i="77"/>
  <c r="A827" i="77"/>
  <c r="B827" i="77" s="1"/>
  <c r="J827" i="77" a="1"/>
  <c r="J827" i="77" l="1"/>
  <c r="H827" i="77" a="1"/>
  <c r="H827" i="77" s="1"/>
  <c r="G827" i="77" a="1"/>
  <c r="G827" i="77" s="1"/>
  <c r="F827" i="77" a="1"/>
  <c r="F827" i="77" s="1"/>
  <c r="E827" i="77" a="1"/>
  <c r="E827" i="77" s="1"/>
  <c r="D827" i="77" a="1"/>
  <c r="D827" i="77" s="1"/>
  <c r="C827" i="77" a="1"/>
  <c r="C827" i="77" s="1"/>
  <c r="I828" i="77"/>
  <c r="A828" i="77"/>
  <c r="B828" i="77" s="1"/>
  <c r="J828" i="77" a="1"/>
  <c r="J828" i="77" l="1"/>
  <c r="D828" i="77" a="1"/>
  <c r="D828" i="77" s="1"/>
  <c r="C828" i="77" a="1"/>
  <c r="C828" i="77" s="1"/>
  <c r="H828" i="77" a="1"/>
  <c r="H828" i="77" s="1"/>
  <c r="G828" i="77" a="1"/>
  <c r="G828" i="77" s="1"/>
  <c r="F828" i="77" a="1"/>
  <c r="F828" i="77" s="1"/>
  <c r="E828" i="77" a="1"/>
  <c r="E828" i="77" s="1"/>
  <c r="A829" i="77"/>
  <c r="B829" i="77" s="1"/>
  <c r="I829" i="77"/>
  <c r="J829" i="77" a="1"/>
  <c r="J829" i="77" l="1"/>
  <c r="H829" i="77" a="1"/>
  <c r="H829" i="77" s="1"/>
  <c r="G829" i="77" a="1"/>
  <c r="G829" i="77" s="1"/>
  <c r="F829" i="77" a="1"/>
  <c r="F829" i="77" s="1"/>
  <c r="E829" i="77" a="1"/>
  <c r="E829" i="77" s="1"/>
  <c r="D829" i="77" a="1"/>
  <c r="D829" i="77" s="1"/>
  <c r="C829" i="77" a="1"/>
  <c r="C829" i="77" s="1"/>
  <c r="A830" i="77"/>
  <c r="B830" i="77" s="1"/>
  <c r="I830" i="77"/>
  <c r="J830" i="77" a="1"/>
  <c r="J830" i="77" l="1"/>
  <c r="C830" i="77" a="1"/>
  <c r="C830" i="77" s="1"/>
  <c r="H830" i="77" a="1"/>
  <c r="H830" i="77" s="1"/>
  <c r="G830" i="77" a="1"/>
  <c r="G830" i="77" s="1"/>
  <c r="F830" i="77" a="1"/>
  <c r="F830" i="77" s="1"/>
  <c r="E830" i="77" a="1"/>
  <c r="E830" i="77" s="1"/>
  <c r="D830" i="77" a="1"/>
  <c r="D830" i="77" s="1"/>
  <c r="A831" i="77"/>
  <c r="B831" i="77" s="1"/>
  <c r="I831" i="77"/>
  <c r="J831" i="77" a="1"/>
  <c r="J831" i="77" l="1"/>
  <c r="H831" i="77" a="1"/>
  <c r="H831" i="77" s="1"/>
  <c r="G831" i="77" a="1"/>
  <c r="G831" i="77" s="1"/>
  <c r="F831" i="77" a="1"/>
  <c r="F831" i="77" s="1"/>
  <c r="E831" i="77" a="1"/>
  <c r="E831" i="77" s="1"/>
  <c r="D831" i="77" a="1"/>
  <c r="D831" i="77" s="1"/>
  <c r="C831" i="77" a="1"/>
  <c r="C831" i="77" s="1"/>
  <c r="A832" i="77"/>
  <c r="B832" i="77" s="1"/>
  <c r="I832" i="77"/>
  <c r="J832" i="77" a="1"/>
  <c r="J832" i="77" l="1"/>
  <c r="C832" i="77" a="1"/>
  <c r="C832" i="77" s="1"/>
  <c r="H832" i="77" a="1"/>
  <c r="H832" i="77" s="1"/>
  <c r="G832" i="77" a="1"/>
  <c r="G832" i="77" s="1"/>
  <c r="F832" i="77" a="1"/>
  <c r="F832" i="77" s="1"/>
  <c r="E832" i="77" a="1"/>
  <c r="E832" i="77" s="1"/>
  <c r="D832" i="77" a="1"/>
  <c r="D832" i="77" s="1"/>
  <c r="I833" i="77"/>
  <c r="A833" i="77"/>
  <c r="B833" i="77" s="1"/>
  <c r="J833" i="77" a="1"/>
  <c r="J833" i="77" l="1"/>
  <c r="F833" i="77" a="1"/>
  <c r="F833" i="77" s="1"/>
  <c r="E833" i="77" a="1"/>
  <c r="E833" i="77" s="1"/>
  <c r="D833" i="77" a="1"/>
  <c r="D833" i="77" s="1"/>
  <c r="C833" i="77" a="1"/>
  <c r="C833" i="77" s="1"/>
  <c r="H833" i="77" a="1"/>
  <c r="H833" i="77" s="1"/>
  <c r="G833" i="77" a="1"/>
  <c r="G833" i="77" s="1"/>
  <c r="I834" i="77"/>
  <c r="A834" i="77"/>
  <c r="B834" i="77" s="1"/>
  <c r="J834" i="77" a="1"/>
  <c r="J834" i="77" l="1"/>
  <c r="H834" i="77" a="1"/>
  <c r="H834" i="77" s="1"/>
  <c r="G834" i="77" a="1"/>
  <c r="G834" i="77" s="1"/>
  <c r="F834" i="77" a="1"/>
  <c r="F834" i="77" s="1"/>
  <c r="E834" i="77" a="1"/>
  <c r="E834" i="77" s="1"/>
  <c r="D834" i="77" a="1"/>
  <c r="D834" i="77" s="1"/>
  <c r="C834" i="77" a="1"/>
  <c r="C834" i="77" s="1"/>
  <c r="A835" i="77"/>
  <c r="B835" i="77" s="1"/>
  <c r="I835" i="77"/>
  <c r="J835" i="77" a="1"/>
  <c r="J835" i="77" l="1"/>
  <c r="E835" i="77" a="1"/>
  <c r="E835" i="77" s="1"/>
  <c r="D835" i="77" a="1"/>
  <c r="D835" i="77" s="1"/>
  <c r="C835" i="77" a="1"/>
  <c r="C835" i="77" s="1"/>
  <c r="H835" i="77" a="1"/>
  <c r="H835" i="77" s="1"/>
  <c r="G835" i="77" a="1"/>
  <c r="G835" i="77" s="1"/>
  <c r="F835" i="77" a="1"/>
  <c r="F835" i="77" s="1"/>
  <c r="A836" i="77"/>
  <c r="B836" i="77" s="1"/>
  <c r="I836" i="77"/>
  <c r="J836" i="77" a="1"/>
  <c r="J836" i="77" l="1"/>
  <c r="H836" i="77" a="1"/>
  <c r="H836" i="77" s="1"/>
  <c r="G836" i="77" a="1"/>
  <c r="G836" i="77" s="1"/>
  <c r="F836" i="77" a="1"/>
  <c r="F836" i="77" s="1"/>
  <c r="E836" i="77" a="1"/>
  <c r="E836" i="77" s="1"/>
  <c r="D836" i="77" a="1"/>
  <c r="D836" i="77" s="1"/>
  <c r="C836" i="77" a="1"/>
  <c r="C836" i="77" s="1"/>
  <c r="A837" i="77"/>
  <c r="B837" i="77" s="1"/>
  <c r="I837" i="77"/>
  <c r="J837" i="77" a="1"/>
  <c r="J837" i="77" l="1"/>
  <c r="E837" i="77" a="1"/>
  <c r="E837" i="77" s="1"/>
  <c r="D837" i="77" a="1"/>
  <c r="D837" i="77" s="1"/>
  <c r="C837" i="77" a="1"/>
  <c r="C837" i="77" s="1"/>
  <c r="H837" i="77" a="1"/>
  <c r="H837" i="77" s="1"/>
  <c r="G837" i="77" a="1"/>
  <c r="G837" i="77" s="1"/>
  <c r="F837" i="77" a="1"/>
  <c r="F837" i="77" s="1"/>
  <c r="A838" i="77"/>
  <c r="B838" i="77" s="1"/>
  <c r="I838" i="77"/>
  <c r="J838" i="77" a="1"/>
  <c r="J838" i="77" l="1"/>
  <c r="H838" i="77" a="1"/>
  <c r="H838" i="77" s="1"/>
  <c r="G838" i="77" a="1"/>
  <c r="G838" i="77" s="1"/>
  <c r="F838" i="77" a="1"/>
  <c r="F838" i="77" s="1"/>
  <c r="E838" i="77" a="1"/>
  <c r="E838" i="77" s="1"/>
  <c r="D838" i="77" a="1"/>
  <c r="D838" i="77" s="1"/>
  <c r="C838" i="77" a="1"/>
  <c r="C838" i="77" s="1"/>
  <c r="I839" i="77"/>
  <c r="A839" i="77"/>
  <c r="B839" i="77" s="1"/>
  <c r="J839" i="77" a="1"/>
  <c r="J839" i="77" l="1"/>
  <c r="H839" i="77" a="1"/>
  <c r="H839" i="77" s="1"/>
  <c r="G839" i="77" a="1"/>
  <c r="G839" i="77" s="1"/>
  <c r="F839" i="77" a="1"/>
  <c r="F839" i="77" s="1"/>
  <c r="E839" i="77" a="1"/>
  <c r="E839" i="77" s="1"/>
  <c r="D839" i="77" a="1"/>
  <c r="D839" i="77" s="1"/>
  <c r="C839" i="77" a="1"/>
  <c r="C839" i="77" s="1"/>
  <c r="I840" i="77"/>
  <c r="A840" i="77"/>
  <c r="B840" i="77" s="1"/>
  <c r="J840" i="77" a="1"/>
  <c r="J840" i="77" l="1"/>
  <c r="D840" i="77" a="1"/>
  <c r="D840" i="77" s="1"/>
  <c r="C840" i="77" a="1"/>
  <c r="C840" i="77" s="1"/>
  <c r="H840" i="77" a="1"/>
  <c r="H840" i="77" s="1"/>
  <c r="G840" i="77" a="1"/>
  <c r="G840" i="77" s="1"/>
  <c r="F840" i="77" a="1"/>
  <c r="F840" i="77" s="1"/>
  <c r="E840" i="77" a="1"/>
  <c r="E840" i="77" s="1"/>
  <c r="A841" i="77"/>
  <c r="B841" i="77" s="1"/>
  <c r="I841" i="77"/>
  <c r="J841" i="77" a="1"/>
  <c r="J841" i="77" l="1"/>
  <c r="H841" i="77" a="1"/>
  <c r="H841" i="77" s="1"/>
  <c r="G841" i="77" a="1"/>
  <c r="G841" i="77" s="1"/>
  <c r="F841" i="77" a="1"/>
  <c r="F841" i="77" s="1"/>
  <c r="E841" i="77" a="1"/>
  <c r="E841" i="77" s="1"/>
  <c r="D841" i="77" a="1"/>
  <c r="D841" i="77" s="1"/>
  <c r="C841" i="77" a="1"/>
  <c r="C841" i="77" s="1"/>
  <c r="A842" i="77"/>
  <c r="B842" i="77" s="1"/>
  <c r="I842" i="77"/>
  <c r="J842" i="77" a="1"/>
  <c r="J842" i="77" l="1"/>
  <c r="D842" i="77" a="1"/>
  <c r="D842" i="77" s="1"/>
  <c r="C842" i="77" a="1"/>
  <c r="C842" i="77" s="1"/>
  <c r="H842" i="77" a="1"/>
  <c r="H842" i="77" s="1"/>
  <c r="G842" i="77" a="1"/>
  <c r="G842" i="77" s="1"/>
  <c r="F842" i="77" a="1"/>
  <c r="F842" i="77" s="1"/>
  <c r="E842" i="77" a="1"/>
  <c r="E842" i="77" s="1"/>
  <c r="A843" i="77"/>
  <c r="B843" i="77" s="1"/>
  <c r="I843" i="77"/>
  <c r="J843" i="77" a="1"/>
  <c r="J843" i="77" l="1"/>
  <c r="H843" i="77" a="1"/>
  <c r="H843" i="77" s="1"/>
  <c r="G843" i="77" a="1"/>
  <c r="G843" i="77" s="1"/>
  <c r="F843" i="77" a="1"/>
  <c r="F843" i="77" s="1"/>
  <c r="E843" i="77" a="1"/>
  <c r="E843" i="77" s="1"/>
  <c r="D843" i="77" a="1"/>
  <c r="D843" i="77" s="1"/>
  <c r="C843" i="77" a="1"/>
  <c r="C843" i="77" s="1"/>
  <c r="A844" i="77"/>
  <c r="B844" i="77" s="1"/>
  <c r="I844" i="77"/>
  <c r="J844" i="77" a="1"/>
  <c r="J844" i="77" l="1"/>
  <c r="H844" i="77" a="1"/>
  <c r="H844" i="77" s="1"/>
  <c r="G844" i="77" a="1"/>
  <c r="G844" i="77" s="1"/>
  <c r="F844" i="77" a="1"/>
  <c r="F844" i="77" s="1"/>
  <c r="E844" i="77" a="1"/>
  <c r="E844" i="77" s="1"/>
  <c r="D844" i="77" a="1"/>
  <c r="D844" i="77" s="1"/>
  <c r="C844" i="77" a="1"/>
  <c r="C844" i="77" s="1"/>
  <c r="I845" i="77"/>
  <c r="A845" i="77"/>
  <c r="B845" i="77" s="1"/>
  <c r="J845" i="77" a="1"/>
  <c r="J845" i="77" l="1"/>
  <c r="F845" i="77" a="1"/>
  <c r="F845" i="77" s="1"/>
  <c r="E845" i="77" a="1"/>
  <c r="E845" i="77" s="1"/>
  <c r="D845" i="77" a="1"/>
  <c r="D845" i="77" s="1"/>
  <c r="C845" i="77" a="1"/>
  <c r="C845" i="77" s="1"/>
  <c r="H845" i="77" a="1"/>
  <c r="H845" i="77" s="1"/>
  <c r="G845" i="77" a="1"/>
  <c r="G845" i="77" s="1"/>
  <c r="I846" i="77"/>
  <c r="A846" i="77"/>
  <c r="B846" i="77" s="1"/>
  <c r="J846" i="77" a="1"/>
  <c r="J846" i="77" l="1"/>
  <c r="H846" i="77" a="1"/>
  <c r="H846" i="77" s="1"/>
  <c r="G846" i="77" a="1"/>
  <c r="G846" i="77" s="1"/>
  <c r="F846" i="77" a="1"/>
  <c r="F846" i="77" s="1"/>
  <c r="E846" i="77" a="1"/>
  <c r="E846" i="77" s="1"/>
  <c r="D846" i="77" a="1"/>
  <c r="D846" i="77" s="1"/>
  <c r="C846" i="77" a="1"/>
  <c r="C846" i="77" s="1"/>
  <c r="A847" i="77"/>
  <c r="B847" i="77" s="1"/>
  <c r="I847" i="77"/>
  <c r="J847" i="77" a="1"/>
  <c r="J847" i="77" l="1"/>
  <c r="F847" i="77" a="1"/>
  <c r="F847" i="77" s="1"/>
  <c r="E847" i="77" a="1"/>
  <c r="E847" i="77" s="1"/>
  <c r="D847" i="77" a="1"/>
  <c r="D847" i="77" s="1"/>
  <c r="C847" i="77" a="1"/>
  <c r="C847" i="77" s="1"/>
  <c r="H847" i="77" a="1"/>
  <c r="H847" i="77" s="1"/>
  <c r="G847" i="77" a="1"/>
  <c r="G847" i="77" s="1"/>
  <c r="A848" i="77"/>
  <c r="B848" i="77" s="1"/>
  <c r="I848" i="77"/>
  <c r="J848" i="77" a="1"/>
  <c r="J848" i="77" l="1"/>
  <c r="H848" i="77" a="1"/>
  <c r="H848" i="77" s="1"/>
  <c r="G848" i="77" a="1"/>
  <c r="G848" i="77" s="1"/>
  <c r="F848" i="77" a="1"/>
  <c r="F848" i="77" s="1"/>
  <c r="E848" i="77" a="1"/>
  <c r="E848" i="77" s="1"/>
  <c r="D848" i="77" a="1"/>
  <c r="D848" i="77" s="1"/>
  <c r="C848" i="77" a="1"/>
  <c r="C848" i="77" s="1"/>
  <c r="A849" i="77"/>
  <c r="B849" i="77" s="1"/>
  <c r="I849" i="77"/>
  <c r="J849" i="77" a="1"/>
  <c r="J849" i="77" l="1"/>
  <c r="C849" i="77" a="1"/>
  <c r="C849" i="77" s="1"/>
  <c r="H849" i="77" a="1"/>
  <c r="H849" i="77" s="1"/>
  <c r="G849" i="77" a="1"/>
  <c r="G849" i="77" s="1"/>
  <c r="F849" i="77" a="1"/>
  <c r="F849" i="77" s="1"/>
  <c r="E849" i="77" a="1"/>
  <c r="E849" i="77" s="1"/>
  <c r="D849" i="77" a="1"/>
  <c r="D849" i="77" s="1"/>
  <c r="A850" i="77"/>
  <c r="B850" i="77" s="1"/>
  <c r="I850" i="77"/>
  <c r="J850" i="77" a="1"/>
  <c r="J850" i="77" l="1"/>
  <c r="E850" i="77" a="1"/>
  <c r="E850" i="77" s="1"/>
  <c r="D850" i="77" a="1"/>
  <c r="D850" i="77" s="1"/>
  <c r="C850" i="77" a="1"/>
  <c r="C850" i="77" s="1"/>
  <c r="H850" i="77" a="1"/>
  <c r="H850" i="77" s="1"/>
  <c r="G850" i="77" a="1"/>
  <c r="G850" i="77" s="1"/>
  <c r="F850" i="77" a="1"/>
  <c r="F850" i="77" s="1"/>
  <c r="I851" i="77"/>
  <c r="A851" i="77"/>
  <c r="B851" i="77" s="1"/>
  <c r="J851" i="77" a="1"/>
  <c r="J851" i="77" l="1"/>
  <c r="H851" i="77" a="1"/>
  <c r="H851" i="77" s="1"/>
  <c r="G851" i="77" a="1"/>
  <c r="G851" i="77" s="1"/>
  <c r="F851" i="77" a="1"/>
  <c r="F851" i="77" s="1"/>
  <c r="E851" i="77" a="1"/>
  <c r="E851" i="77" s="1"/>
  <c r="D851" i="77" a="1"/>
  <c r="D851" i="77" s="1"/>
  <c r="C851" i="77" a="1"/>
  <c r="C851" i="77" s="1"/>
  <c r="I852" i="77"/>
  <c r="A852" i="77"/>
  <c r="B852" i="77" s="1"/>
  <c r="J852" i="77" a="1"/>
  <c r="J852" i="77" l="1"/>
  <c r="E852" i="77" a="1"/>
  <c r="E852" i="77" s="1"/>
  <c r="D852" i="77" a="1"/>
  <c r="D852" i="77" s="1"/>
  <c r="C852" i="77" a="1"/>
  <c r="C852" i="77" s="1"/>
  <c r="H852" i="77" a="1"/>
  <c r="H852" i="77" s="1"/>
  <c r="G852" i="77" a="1"/>
  <c r="G852" i="77" s="1"/>
  <c r="F852" i="77" a="1"/>
  <c r="F852" i="77" s="1"/>
  <c r="A853" i="77"/>
  <c r="B853" i="77" s="1"/>
  <c r="I853" i="77"/>
  <c r="J853" i="77" a="1"/>
  <c r="J853" i="77" l="1"/>
  <c r="H853" i="77" a="1"/>
  <c r="H853" i="77" s="1"/>
  <c r="G853" i="77" a="1"/>
  <c r="G853" i="77" s="1"/>
  <c r="F853" i="77" a="1"/>
  <c r="F853" i="77" s="1"/>
  <c r="E853" i="77" a="1"/>
  <c r="E853" i="77" s="1"/>
  <c r="D853" i="77" a="1"/>
  <c r="D853" i="77" s="1"/>
  <c r="C853" i="77" a="1"/>
  <c r="C853" i="77" s="1"/>
  <c r="A854" i="77"/>
  <c r="B854" i="77" s="1"/>
  <c r="I854" i="77"/>
  <c r="J854" i="77" a="1"/>
  <c r="J854" i="77" l="1"/>
  <c r="C854" i="77" a="1"/>
  <c r="C854" i="77" s="1"/>
  <c r="H854" i="77" a="1"/>
  <c r="H854" i="77" s="1"/>
  <c r="G854" i="77" a="1"/>
  <c r="G854" i="77" s="1"/>
  <c r="F854" i="77" a="1"/>
  <c r="F854" i="77" s="1"/>
  <c r="E854" i="77" a="1"/>
  <c r="E854" i="77" s="1"/>
  <c r="D854" i="77" a="1"/>
  <c r="D854" i="77" s="1"/>
  <c r="A855" i="77"/>
  <c r="B855" i="77" s="1"/>
  <c r="I855" i="77"/>
  <c r="J855" i="77" a="1"/>
  <c r="J855" i="77" l="1"/>
  <c r="H855" i="77" a="1"/>
  <c r="H855" i="77" s="1"/>
  <c r="G855" i="77" a="1"/>
  <c r="G855" i="77" s="1"/>
  <c r="F855" i="77" a="1"/>
  <c r="F855" i="77" s="1"/>
  <c r="E855" i="77" a="1"/>
  <c r="E855" i="77" s="1"/>
  <c r="D855" i="77" a="1"/>
  <c r="D855" i="77" s="1"/>
  <c r="C855" i="77" a="1"/>
  <c r="C855" i="77" s="1"/>
  <c r="A856" i="77"/>
  <c r="B856" i="77" s="1"/>
  <c r="I856" i="77"/>
  <c r="J856" i="77" a="1"/>
  <c r="J856" i="77" l="1"/>
  <c r="H856" i="77" a="1"/>
  <c r="H856" i="77" s="1"/>
  <c r="G856" i="77" a="1"/>
  <c r="G856" i="77" s="1"/>
  <c r="F856" i="77" a="1"/>
  <c r="F856" i="77" s="1"/>
  <c r="E856" i="77" a="1"/>
  <c r="E856" i="77" s="1"/>
  <c r="D856" i="77" a="1"/>
  <c r="D856" i="77" s="1"/>
  <c r="C856" i="77" a="1"/>
  <c r="C856" i="77" s="1"/>
  <c r="I857" i="77"/>
  <c r="A857" i="77"/>
  <c r="B857" i="77" s="1"/>
  <c r="J857" i="77" a="1"/>
  <c r="J857" i="77" l="1"/>
  <c r="F857" i="77" a="1"/>
  <c r="F857" i="77" s="1"/>
  <c r="E857" i="77" a="1"/>
  <c r="E857" i="77" s="1"/>
  <c r="D857" i="77" a="1"/>
  <c r="D857" i="77" s="1"/>
  <c r="C857" i="77" a="1"/>
  <c r="C857" i="77" s="1"/>
  <c r="H857" i="77" a="1"/>
  <c r="H857" i="77" s="1"/>
  <c r="G857" i="77" a="1"/>
  <c r="G857" i="77" s="1"/>
  <c r="I858" i="77"/>
  <c r="A858" i="77"/>
  <c r="B858" i="77" s="1"/>
  <c r="J858" i="77" a="1"/>
  <c r="J858" i="77" l="1"/>
  <c r="H858" i="77" a="1"/>
  <c r="H858" i="77" s="1"/>
  <c r="G858" i="77" a="1"/>
  <c r="G858" i="77" s="1"/>
  <c r="F858" i="77" a="1"/>
  <c r="F858" i="77" s="1"/>
  <c r="E858" i="77" a="1"/>
  <c r="E858" i="77" s="1"/>
  <c r="D858" i="77" a="1"/>
  <c r="D858" i="77" s="1"/>
  <c r="C858" i="77" a="1"/>
  <c r="C858" i="77" s="1"/>
  <c r="A859" i="77"/>
  <c r="B859" i="77" s="1"/>
  <c r="I859" i="77"/>
  <c r="J859" i="77" a="1"/>
  <c r="J859" i="77" l="1"/>
  <c r="D859" i="77" a="1"/>
  <c r="D859" i="77" s="1"/>
  <c r="C859" i="77" a="1"/>
  <c r="C859" i="77" s="1"/>
  <c r="H859" i="77" a="1"/>
  <c r="H859" i="77" s="1"/>
  <c r="G859" i="77" a="1"/>
  <c r="G859" i="77" s="1"/>
  <c r="F859" i="77" a="1"/>
  <c r="F859" i="77" s="1"/>
  <c r="E859" i="77" a="1"/>
  <c r="E859" i="77" s="1"/>
  <c r="A860" i="77"/>
  <c r="B860" i="77" s="1"/>
  <c r="I860" i="77"/>
  <c r="J860" i="77" a="1"/>
  <c r="J860" i="77" l="1"/>
  <c r="G860" i="77" a="1"/>
  <c r="G860" i="77" s="1"/>
  <c r="F860" i="77" a="1"/>
  <c r="F860" i="77" s="1"/>
  <c r="E860" i="77" a="1"/>
  <c r="E860" i="77" s="1"/>
  <c r="D860" i="77" a="1"/>
  <c r="D860" i="77" s="1"/>
  <c r="C860" i="77" a="1"/>
  <c r="C860" i="77" s="1"/>
  <c r="H860" i="77" a="1"/>
  <c r="H860" i="77" s="1"/>
  <c r="A861" i="77"/>
  <c r="B861" i="77" s="1"/>
  <c r="I861" i="77"/>
  <c r="J861" i="77" a="1"/>
  <c r="J861" i="77" l="1"/>
  <c r="H861" i="77" a="1"/>
  <c r="H861" i="77" s="1"/>
  <c r="G861" i="77" a="1"/>
  <c r="G861" i="77" s="1"/>
  <c r="F861" i="77" a="1"/>
  <c r="F861" i="77" s="1"/>
  <c r="E861" i="77" a="1"/>
  <c r="E861" i="77" s="1"/>
  <c r="D861" i="77" a="1"/>
  <c r="D861" i="77" s="1"/>
  <c r="C861" i="77" a="1"/>
  <c r="C861" i="77" s="1"/>
  <c r="A862" i="77"/>
  <c r="B862" i="77" s="1"/>
  <c r="I862" i="77"/>
  <c r="J862" i="77" a="1"/>
  <c r="J862" i="77" l="1"/>
  <c r="F862" i="77" a="1"/>
  <c r="F862" i="77" s="1"/>
  <c r="E862" i="77" a="1"/>
  <c r="E862" i="77" s="1"/>
  <c r="D862" i="77" a="1"/>
  <c r="D862" i="77" s="1"/>
  <c r="C862" i="77" a="1"/>
  <c r="C862" i="77" s="1"/>
  <c r="H862" i="77" a="1"/>
  <c r="H862" i="77" s="1"/>
  <c r="G862" i="77" a="1"/>
  <c r="G862" i="77" s="1"/>
  <c r="I863" i="77"/>
  <c r="A863" i="77"/>
  <c r="B863" i="77" s="1"/>
  <c r="J863" i="77" a="1"/>
  <c r="J863" i="77" l="1"/>
  <c r="H863" i="77" a="1"/>
  <c r="H863" i="77" s="1"/>
  <c r="G863" i="77" a="1"/>
  <c r="G863" i="77" s="1"/>
  <c r="F863" i="77" a="1"/>
  <c r="F863" i="77" s="1"/>
  <c r="E863" i="77" a="1"/>
  <c r="E863" i="77" s="1"/>
  <c r="D863" i="77" a="1"/>
  <c r="D863" i="77" s="1"/>
  <c r="C863" i="77" a="1"/>
  <c r="C863" i="77" s="1"/>
  <c r="I864" i="77"/>
  <c r="A864" i="77"/>
  <c r="B864" i="77" s="1"/>
  <c r="J864" i="77" a="1"/>
  <c r="J864" i="77" l="1"/>
  <c r="F864" i="77" a="1"/>
  <c r="F864" i="77" s="1"/>
  <c r="E864" i="77" a="1"/>
  <c r="E864" i="77" s="1"/>
  <c r="D864" i="77" a="1"/>
  <c r="D864" i="77" s="1"/>
  <c r="C864" i="77" a="1"/>
  <c r="C864" i="77" s="1"/>
  <c r="H864" i="77" a="1"/>
  <c r="H864" i="77" s="1"/>
  <c r="G864" i="77" a="1"/>
  <c r="G864" i="77" s="1"/>
  <c r="A865" i="77"/>
  <c r="B865" i="77" s="1"/>
  <c r="I865" i="77"/>
  <c r="J865" i="77" a="1"/>
  <c r="J865" i="77" l="1"/>
  <c r="H865" i="77" a="1"/>
  <c r="H865" i="77" s="1"/>
  <c r="G865" i="77" a="1"/>
  <c r="G865" i="77" s="1"/>
  <c r="F865" i="77" a="1"/>
  <c r="F865" i="77" s="1"/>
  <c r="E865" i="77" a="1"/>
  <c r="E865" i="77" s="1"/>
  <c r="D865" i="77" a="1"/>
  <c r="D865" i="77" s="1"/>
  <c r="C865" i="77" a="1"/>
  <c r="C865" i="77" s="1"/>
  <c r="A866" i="77"/>
  <c r="B866" i="77" s="1"/>
  <c r="I866" i="77"/>
  <c r="J866" i="77" a="1"/>
  <c r="J866" i="77" l="1"/>
  <c r="F866" i="77" a="1"/>
  <c r="F866" i="77" s="1"/>
  <c r="E866" i="77" a="1"/>
  <c r="E866" i="77" s="1"/>
  <c r="D866" i="77" a="1"/>
  <c r="D866" i="77" s="1"/>
  <c r="C866" i="77" a="1"/>
  <c r="C866" i="77" s="1"/>
  <c r="H866" i="77" a="1"/>
  <c r="H866" i="77" s="1"/>
  <c r="G866" i="77" a="1"/>
  <c r="G866" i="77" s="1"/>
  <c r="A867" i="77"/>
  <c r="B867" i="77" s="1"/>
  <c r="I867" i="77"/>
  <c r="J867" i="77" a="1"/>
  <c r="J867" i="77" l="1"/>
  <c r="H867" i="77" a="1"/>
  <c r="H867" i="77" s="1"/>
  <c r="G867" i="77" a="1"/>
  <c r="G867" i="77" s="1"/>
  <c r="F867" i="77" a="1"/>
  <c r="F867" i="77" s="1"/>
  <c r="E867" i="77" a="1"/>
  <c r="E867" i="77" s="1"/>
  <c r="D867" i="77" a="1"/>
  <c r="D867" i="77" s="1"/>
  <c r="C867" i="77" a="1"/>
  <c r="C867" i="77" s="1"/>
  <c r="A868" i="77"/>
  <c r="B868" i="77" s="1"/>
  <c r="I868" i="77"/>
  <c r="J868" i="77" a="1"/>
  <c r="J868" i="77" l="1"/>
  <c r="F868" i="77" a="1"/>
  <c r="F868" i="77" s="1"/>
  <c r="E868" i="77" a="1"/>
  <c r="E868" i="77" s="1"/>
  <c r="D868" i="77" a="1"/>
  <c r="D868" i="77" s="1"/>
  <c r="C868" i="77" a="1"/>
  <c r="C868" i="77" s="1"/>
  <c r="H868" i="77" a="1"/>
  <c r="H868" i="77" s="1"/>
  <c r="G868" i="77" a="1"/>
  <c r="G868" i="77" s="1"/>
  <c r="I869" i="77"/>
  <c r="A869" i="77"/>
  <c r="B869" i="77" s="1"/>
  <c r="J869" i="77" a="1"/>
  <c r="J869" i="77" l="1"/>
  <c r="H869" i="77" a="1"/>
  <c r="H869" i="77" s="1"/>
  <c r="G869" i="77" a="1"/>
  <c r="G869" i="77" s="1"/>
  <c r="F869" i="77" a="1"/>
  <c r="F869" i="77" s="1"/>
  <c r="E869" i="77" a="1"/>
  <c r="E869" i="77" s="1"/>
  <c r="D869" i="77" a="1"/>
  <c r="D869" i="77" s="1"/>
  <c r="C869" i="77" a="1"/>
  <c r="C869" i="77" s="1"/>
  <c r="I870" i="77"/>
  <c r="A870" i="77"/>
  <c r="B870" i="77" s="1"/>
  <c r="J870" i="77" a="1"/>
  <c r="J870" i="77" l="1"/>
  <c r="F870" i="77" a="1"/>
  <c r="F870" i="77" s="1"/>
  <c r="E870" i="77" a="1"/>
  <c r="E870" i="77" s="1"/>
  <c r="D870" i="77" a="1"/>
  <c r="D870" i="77" s="1"/>
  <c r="C870" i="77" a="1"/>
  <c r="C870" i="77" s="1"/>
  <c r="H870" i="77" a="1"/>
  <c r="H870" i="77" s="1"/>
  <c r="G870" i="77" a="1"/>
  <c r="G870" i="77" s="1"/>
  <c r="A871" i="77"/>
  <c r="B871" i="77" s="1"/>
  <c r="I871" i="77"/>
  <c r="J871" i="77" a="1"/>
  <c r="J871" i="77" l="1"/>
  <c r="H871" i="77" a="1"/>
  <c r="H871" i="77" s="1"/>
  <c r="G871" i="77" a="1"/>
  <c r="G871" i="77" s="1"/>
  <c r="F871" i="77" a="1"/>
  <c r="F871" i="77" s="1"/>
  <c r="E871" i="77" a="1"/>
  <c r="E871" i="77" s="1"/>
  <c r="D871" i="77" a="1"/>
  <c r="D871" i="77" s="1"/>
  <c r="C871" i="77" a="1"/>
  <c r="C871" i="77" s="1"/>
  <c r="A872" i="77"/>
  <c r="B872" i="77" s="1"/>
  <c r="I872" i="77"/>
  <c r="J872" i="77" a="1"/>
  <c r="J872" i="77" l="1"/>
  <c r="F872" i="77" a="1"/>
  <c r="F872" i="77" s="1"/>
  <c r="E872" i="77" a="1"/>
  <c r="E872" i="77" s="1"/>
  <c r="D872" i="77" a="1"/>
  <c r="D872" i="77" s="1"/>
  <c r="C872" i="77" a="1"/>
  <c r="C872" i="77" s="1"/>
  <c r="H872" i="77" a="1"/>
  <c r="H872" i="77" s="1"/>
  <c r="G872" i="77" a="1"/>
  <c r="G872" i="77" s="1"/>
  <c r="A873" i="77"/>
  <c r="B873" i="77" s="1"/>
  <c r="I873" i="77"/>
  <c r="J873" i="77" a="1"/>
  <c r="J873" i="77" l="1"/>
  <c r="H873" i="77" a="1"/>
  <c r="H873" i="77" s="1"/>
  <c r="G873" i="77" a="1"/>
  <c r="G873" i="77" s="1"/>
  <c r="F873" i="77" a="1"/>
  <c r="F873" i="77" s="1"/>
  <c r="E873" i="77" a="1"/>
  <c r="E873" i="77" s="1"/>
  <c r="D873" i="77" a="1"/>
  <c r="D873" i="77" s="1"/>
  <c r="C873" i="77" a="1"/>
  <c r="C873" i="77" s="1"/>
  <c r="A874" i="77"/>
  <c r="B874" i="77" s="1"/>
  <c r="I874" i="77"/>
  <c r="J874" i="77" a="1"/>
  <c r="J874" i="77" l="1"/>
  <c r="F874" i="77" a="1"/>
  <c r="F874" i="77" s="1"/>
  <c r="E874" i="77" a="1"/>
  <c r="E874" i="77" s="1"/>
  <c r="D874" i="77" a="1"/>
  <c r="D874" i="77" s="1"/>
  <c r="C874" i="77" a="1"/>
  <c r="C874" i="77" s="1"/>
  <c r="H874" i="77" a="1"/>
  <c r="H874" i="77" s="1"/>
  <c r="G874" i="77" a="1"/>
  <c r="G874" i="77" s="1"/>
  <c r="I875" i="77"/>
  <c r="A875" i="77"/>
  <c r="B875" i="77" s="1"/>
  <c r="J875" i="77" a="1"/>
  <c r="J875" i="77" l="1"/>
  <c r="H875" i="77" a="1"/>
  <c r="H875" i="77" s="1"/>
  <c r="G875" i="77" a="1"/>
  <c r="G875" i="77" s="1"/>
  <c r="F875" i="77" a="1"/>
  <c r="F875" i="77" s="1"/>
  <c r="E875" i="77" a="1"/>
  <c r="E875" i="77" s="1"/>
  <c r="D875" i="77" a="1"/>
  <c r="D875" i="77" s="1"/>
  <c r="C875" i="77" a="1"/>
  <c r="C875" i="77" s="1"/>
  <c r="I876" i="77"/>
  <c r="A876" i="77"/>
  <c r="B876" i="77" s="1"/>
  <c r="J876" i="77" a="1"/>
  <c r="J876" i="77" l="1"/>
  <c r="F876" i="77" a="1"/>
  <c r="F876" i="77" s="1"/>
  <c r="E876" i="77" a="1"/>
  <c r="E876" i="77" s="1"/>
  <c r="D876" i="77" a="1"/>
  <c r="D876" i="77" s="1"/>
  <c r="C876" i="77" a="1"/>
  <c r="C876" i="77" s="1"/>
  <c r="H876" i="77" a="1"/>
  <c r="H876" i="77" s="1"/>
  <c r="G876" i="77" a="1"/>
  <c r="G876" i="77" s="1"/>
  <c r="A877" i="77"/>
  <c r="B877" i="77" s="1"/>
  <c r="I877" i="77"/>
  <c r="J877" i="77" a="1"/>
  <c r="J877" i="77" l="1"/>
  <c r="H877" i="77" a="1"/>
  <c r="H877" i="77" s="1"/>
  <c r="G877" i="77" a="1"/>
  <c r="G877" i="77" s="1"/>
  <c r="F877" i="77" a="1"/>
  <c r="F877" i="77" s="1"/>
  <c r="E877" i="77" a="1"/>
  <c r="E877" i="77" s="1"/>
  <c r="D877" i="77" a="1"/>
  <c r="D877" i="77" s="1"/>
  <c r="C877" i="77" a="1"/>
  <c r="C877" i="77" s="1"/>
  <c r="A878" i="77"/>
  <c r="B878" i="77" s="1"/>
  <c r="I878" i="77"/>
  <c r="J878" i="77" a="1"/>
  <c r="J878" i="77" l="1"/>
  <c r="F878" i="77" a="1"/>
  <c r="F878" i="77" s="1"/>
  <c r="E878" i="77" a="1"/>
  <c r="E878" i="77" s="1"/>
  <c r="D878" i="77" a="1"/>
  <c r="D878" i="77" s="1"/>
  <c r="C878" i="77" a="1"/>
  <c r="C878" i="77" s="1"/>
  <c r="H878" i="77" a="1"/>
  <c r="H878" i="77" s="1"/>
  <c r="G878" i="77" a="1"/>
  <c r="G878" i="77" s="1"/>
  <c r="A879" i="77"/>
  <c r="B879" i="77" s="1"/>
  <c r="I879" i="77"/>
  <c r="J879" i="77" a="1"/>
  <c r="J879" i="77" l="1"/>
  <c r="H879" i="77" a="1"/>
  <c r="H879" i="77" s="1"/>
  <c r="G879" i="77" a="1"/>
  <c r="G879" i="77" s="1"/>
  <c r="F879" i="77" a="1"/>
  <c r="F879" i="77" s="1"/>
  <c r="E879" i="77" a="1"/>
  <c r="E879" i="77" s="1"/>
  <c r="D879" i="77" a="1"/>
  <c r="D879" i="77" s="1"/>
  <c r="C879" i="77" a="1"/>
  <c r="C879" i="77" s="1"/>
  <c r="A880" i="77"/>
  <c r="B880" i="77" s="1"/>
  <c r="I880" i="77"/>
  <c r="J880" i="77" a="1"/>
  <c r="J880" i="77" l="1"/>
  <c r="F880" i="77" a="1"/>
  <c r="F880" i="77" s="1"/>
  <c r="E880" i="77" a="1"/>
  <c r="E880" i="77" s="1"/>
  <c r="D880" i="77" a="1"/>
  <c r="D880" i="77" s="1"/>
  <c r="C880" i="77" a="1"/>
  <c r="C880" i="77" s="1"/>
  <c r="H880" i="77" a="1"/>
  <c r="H880" i="77" s="1"/>
  <c r="G880" i="77" a="1"/>
  <c r="G880" i="77" s="1"/>
  <c r="I881" i="77"/>
  <c r="A881" i="77"/>
  <c r="B881" i="77" s="1"/>
  <c r="J881" i="77" a="1"/>
  <c r="J881" i="77" l="1"/>
  <c r="H881" i="77" a="1"/>
  <c r="H881" i="77" s="1"/>
  <c r="G881" i="77" a="1"/>
  <c r="G881" i="77" s="1"/>
  <c r="F881" i="77" a="1"/>
  <c r="F881" i="77" s="1"/>
  <c r="E881" i="77" a="1"/>
  <c r="E881" i="77" s="1"/>
  <c r="D881" i="77" a="1"/>
  <c r="D881" i="77" s="1"/>
  <c r="C881" i="77" a="1"/>
  <c r="C881" i="77" s="1"/>
  <c r="I882" i="77"/>
  <c r="A882" i="77"/>
  <c r="B882" i="77" s="1"/>
  <c r="J882" i="77" a="1"/>
  <c r="J882" i="77" l="1"/>
  <c r="F882" i="77" a="1"/>
  <c r="F882" i="77" s="1"/>
  <c r="E882" i="77" a="1"/>
  <c r="E882" i="77" s="1"/>
  <c r="D882" i="77" a="1"/>
  <c r="D882" i="77" s="1"/>
  <c r="C882" i="77" a="1"/>
  <c r="C882" i="77" s="1"/>
  <c r="H882" i="77" a="1"/>
  <c r="H882" i="77" s="1"/>
  <c r="G882" i="77" a="1"/>
  <c r="G882" i="77" s="1"/>
  <c r="A883" i="77"/>
  <c r="B883" i="77" s="1"/>
  <c r="I883" i="77"/>
  <c r="J883" i="77" a="1"/>
  <c r="J883" i="77" l="1"/>
  <c r="H883" i="77" a="1"/>
  <c r="H883" i="77" s="1"/>
  <c r="G883" i="77" a="1"/>
  <c r="G883" i="77" s="1"/>
  <c r="F883" i="77" a="1"/>
  <c r="F883" i="77" s="1"/>
  <c r="E883" i="77" a="1"/>
  <c r="E883" i="77" s="1"/>
  <c r="D883" i="77" a="1"/>
  <c r="D883" i="77" s="1"/>
  <c r="C883" i="77" a="1"/>
  <c r="C883" i="77" s="1"/>
  <c r="A884" i="77"/>
  <c r="B884" i="77" s="1"/>
  <c r="I884" i="77"/>
  <c r="J884" i="77" a="1"/>
  <c r="J884" i="77" l="1"/>
  <c r="F884" i="77" a="1"/>
  <c r="F884" i="77" s="1"/>
  <c r="E884" i="77" a="1"/>
  <c r="E884" i="77" s="1"/>
  <c r="D884" i="77" a="1"/>
  <c r="D884" i="77" s="1"/>
  <c r="C884" i="77" a="1"/>
  <c r="C884" i="77" s="1"/>
  <c r="H884" i="77" a="1"/>
  <c r="H884" i="77" s="1"/>
  <c r="G884" i="77" a="1"/>
  <c r="G884" i="77" s="1"/>
  <c r="A885" i="77"/>
  <c r="B885" i="77" s="1"/>
  <c r="I885" i="77"/>
  <c r="J885" i="77" a="1"/>
  <c r="J885" i="77" l="1"/>
  <c r="H885" i="77" a="1"/>
  <c r="H885" i="77" s="1"/>
  <c r="G885" i="77" a="1"/>
  <c r="G885" i="77" s="1"/>
  <c r="F885" i="77" a="1"/>
  <c r="F885" i="77" s="1"/>
  <c r="E885" i="77" a="1"/>
  <c r="E885" i="77" s="1"/>
  <c r="D885" i="77" a="1"/>
  <c r="D885" i="77" s="1"/>
  <c r="C885" i="77" a="1"/>
  <c r="C885" i="77" s="1"/>
  <c r="A886" i="77"/>
  <c r="B886" i="77" s="1"/>
  <c r="I886" i="77"/>
  <c r="J886" i="77" a="1"/>
  <c r="J886" i="77" l="1"/>
  <c r="F886" i="77" a="1"/>
  <c r="F886" i="77" s="1"/>
  <c r="E886" i="77" a="1"/>
  <c r="E886" i="77" s="1"/>
  <c r="D886" i="77" a="1"/>
  <c r="D886" i="77" s="1"/>
  <c r="C886" i="77" a="1"/>
  <c r="C886" i="77" s="1"/>
  <c r="H886" i="77" a="1"/>
  <c r="H886" i="77" s="1"/>
  <c r="G886" i="77" a="1"/>
  <c r="G886" i="77" s="1"/>
  <c r="I887" i="77"/>
  <c r="A887" i="77"/>
  <c r="B887" i="77" s="1"/>
  <c r="J887" i="77" a="1"/>
  <c r="J887" i="77" l="1"/>
  <c r="H887" i="77" a="1"/>
  <c r="H887" i="77" s="1"/>
  <c r="G887" i="77" a="1"/>
  <c r="G887" i="77" s="1"/>
  <c r="F887" i="77" a="1"/>
  <c r="F887" i="77" s="1"/>
  <c r="E887" i="77" a="1"/>
  <c r="E887" i="77" s="1"/>
  <c r="D887" i="77" a="1"/>
  <c r="D887" i="77" s="1"/>
  <c r="C887" i="77" a="1"/>
  <c r="C887" i="77" s="1"/>
  <c r="I888" i="77"/>
  <c r="A888" i="77"/>
  <c r="B888" i="77" s="1"/>
  <c r="J888" i="77" a="1"/>
  <c r="J888" i="77" l="1"/>
  <c r="F888" i="77" a="1"/>
  <c r="F888" i="77" s="1"/>
  <c r="E888" i="77" a="1"/>
  <c r="E888" i="77" s="1"/>
  <c r="D888" i="77" a="1"/>
  <c r="D888" i="77" s="1"/>
  <c r="C888" i="77" a="1"/>
  <c r="C888" i="77" s="1"/>
  <c r="H888" i="77" a="1"/>
  <c r="H888" i="77" s="1"/>
  <c r="G888" i="77" a="1"/>
  <c r="G888" i="77" s="1"/>
  <c r="A889" i="77"/>
  <c r="B889" i="77" s="1"/>
  <c r="I889" i="77"/>
  <c r="J889" i="77" a="1"/>
  <c r="J889" i="77" l="1"/>
  <c r="H889" i="77" a="1"/>
  <c r="H889" i="77" s="1"/>
  <c r="G889" i="77" a="1"/>
  <c r="G889" i="77" s="1"/>
  <c r="F889" i="77" a="1"/>
  <c r="F889" i="77" s="1"/>
  <c r="E889" i="77" a="1"/>
  <c r="E889" i="77" s="1"/>
  <c r="D889" i="77" a="1"/>
  <c r="D889" i="77" s="1"/>
  <c r="C889" i="77" a="1"/>
  <c r="C889" i="77" s="1"/>
  <c r="A890" i="77"/>
  <c r="B890" i="77" s="1"/>
  <c r="I890" i="77"/>
  <c r="J890" i="77" a="1"/>
  <c r="J890" i="77" l="1"/>
  <c r="E890" i="77" a="1"/>
  <c r="E890" i="77" s="1"/>
  <c r="D890" i="77" a="1"/>
  <c r="D890" i="77" s="1"/>
  <c r="C890" i="77" a="1"/>
  <c r="C890" i="77" s="1"/>
  <c r="H890" i="77" a="1"/>
  <c r="H890" i="77" s="1"/>
  <c r="G890" i="77" a="1"/>
  <c r="G890" i="77" s="1"/>
  <c r="F890" i="77" a="1"/>
  <c r="F890" i="77" s="1"/>
  <c r="A891" i="77"/>
  <c r="B891" i="77" s="1"/>
  <c r="I891" i="77"/>
  <c r="J891" i="77" a="1"/>
  <c r="J891" i="77" l="1"/>
  <c r="H891" i="77" a="1"/>
  <c r="H891" i="77" s="1"/>
  <c r="G891" i="77" a="1"/>
  <c r="G891" i="77" s="1"/>
  <c r="F891" i="77" a="1"/>
  <c r="F891" i="77" s="1"/>
  <c r="E891" i="77" a="1"/>
  <c r="E891" i="77" s="1"/>
  <c r="D891" i="77" a="1"/>
  <c r="D891" i="77" s="1"/>
  <c r="C891" i="77" a="1"/>
  <c r="C891" i="77" s="1"/>
  <c r="I892" i="77"/>
  <c r="A892" i="77"/>
  <c r="B892" i="77" s="1"/>
  <c r="J892" i="77" a="1"/>
  <c r="J892" i="77" l="1"/>
  <c r="C892" i="77" a="1"/>
  <c r="C892" i="77" s="1"/>
  <c r="H892" i="77" a="1"/>
  <c r="H892" i="77" s="1"/>
  <c r="G892" i="77" a="1"/>
  <c r="G892" i="77" s="1"/>
  <c r="F892" i="77" a="1"/>
  <c r="F892" i="77" s="1"/>
  <c r="E892" i="77" a="1"/>
  <c r="E892" i="77" s="1"/>
  <c r="D892" i="77" a="1"/>
  <c r="D892" i="77" s="1"/>
  <c r="A893" i="77"/>
  <c r="B893" i="77" s="1"/>
  <c r="I893" i="77"/>
  <c r="J893" i="77" a="1"/>
  <c r="J893" i="77" l="1"/>
  <c r="H893" i="77" a="1"/>
  <c r="H893" i="77" s="1"/>
  <c r="G893" i="77" a="1"/>
  <c r="G893" i="77" s="1"/>
  <c r="F893" i="77" a="1"/>
  <c r="F893" i="77" s="1"/>
  <c r="E893" i="77" a="1"/>
  <c r="E893" i="77" s="1"/>
  <c r="D893" i="77" a="1"/>
  <c r="D893" i="77" s="1"/>
  <c r="C893" i="77" a="1"/>
  <c r="C893" i="77" s="1"/>
  <c r="A894" i="77"/>
  <c r="B894" i="77" s="1"/>
  <c r="I894" i="77"/>
  <c r="J894" i="77" a="1"/>
  <c r="J894" i="77" l="1"/>
  <c r="H894" i="77" a="1"/>
  <c r="H894" i="77" s="1"/>
  <c r="G894" i="77" a="1"/>
  <c r="G894" i="77" s="1"/>
  <c r="F894" i="77" a="1"/>
  <c r="F894" i="77" s="1"/>
  <c r="E894" i="77" a="1"/>
  <c r="E894" i="77" s="1"/>
  <c r="D894" i="77" a="1"/>
  <c r="D894" i="77" s="1"/>
  <c r="C894" i="77" a="1"/>
  <c r="C894" i="77" s="1"/>
  <c r="I895" i="77"/>
  <c r="A895" i="77"/>
  <c r="B895" i="77" s="1"/>
  <c r="J895" i="77" a="1"/>
  <c r="J895" i="77" l="1"/>
  <c r="G895" i="77" a="1"/>
  <c r="G895" i="77" s="1"/>
  <c r="F895" i="77" a="1"/>
  <c r="F895" i="77" s="1"/>
  <c r="E895" i="77" a="1"/>
  <c r="E895" i="77" s="1"/>
  <c r="D895" i="77" a="1"/>
  <c r="D895" i="77" s="1"/>
  <c r="C895" i="77" a="1"/>
  <c r="C895" i="77" s="1"/>
  <c r="H895" i="77" a="1"/>
  <c r="H895" i="77" s="1"/>
  <c r="A896" i="77"/>
  <c r="B896" i="77" s="1"/>
  <c r="I896" i="77"/>
  <c r="J896" i="77" a="1"/>
  <c r="J896" i="77" l="1"/>
  <c r="H896" i="77" a="1"/>
  <c r="H896" i="77" s="1"/>
  <c r="G896" i="77" a="1"/>
  <c r="G896" i="77" s="1"/>
  <c r="F896" i="77" a="1"/>
  <c r="F896" i="77" s="1"/>
  <c r="E896" i="77" a="1"/>
  <c r="E896" i="77" s="1"/>
  <c r="D896" i="77" a="1"/>
  <c r="D896" i="77" s="1"/>
  <c r="C896" i="77" a="1"/>
  <c r="C896" i="77" s="1"/>
  <c r="I897" i="77"/>
  <c r="A897" i="77"/>
  <c r="B897" i="77" s="1"/>
  <c r="J897" i="77" a="1"/>
  <c r="J897" i="77" l="1"/>
  <c r="F897" i="77" a="1"/>
  <c r="F897" i="77" s="1"/>
  <c r="E897" i="77" a="1"/>
  <c r="E897" i="77" s="1"/>
  <c r="D897" i="77" a="1"/>
  <c r="D897" i="77" s="1"/>
  <c r="C897" i="77" a="1"/>
  <c r="C897" i="77" s="1"/>
  <c r="H897" i="77" a="1"/>
  <c r="H897" i="77" s="1"/>
  <c r="G897" i="77" a="1"/>
  <c r="G897" i="77" s="1"/>
  <c r="I898" i="77"/>
  <c r="A898" i="77"/>
  <c r="B898" i="77" s="1"/>
  <c r="J898" i="77" a="1"/>
  <c r="J898" i="77" l="1"/>
  <c r="H898" i="77" a="1"/>
  <c r="H898" i="77" s="1"/>
  <c r="G898" i="77" a="1"/>
  <c r="G898" i="77" s="1"/>
  <c r="F898" i="77" a="1"/>
  <c r="F898" i="77" s="1"/>
  <c r="E898" i="77" a="1"/>
  <c r="E898" i="77" s="1"/>
  <c r="D898" i="77" a="1"/>
  <c r="D898" i="77" s="1"/>
  <c r="C898" i="77" a="1"/>
  <c r="C898" i="77" s="1"/>
  <c r="A899" i="77"/>
  <c r="B899" i="77" s="1"/>
  <c r="I899" i="77"/>
  <c r="J899" i="77" a="1"/>
  <c r="J899" i="77" l="1"/>
  <c r="E899" i="77" a="1"/>
  <c r="E899" i="77" s="1"/>
  <c r="D899" i="77" a="1"/>
  <c r="D899" i="77" s="1"/>
  <c r="C899" i="77" a="1"/>
  <c r="C899" i="77" s="1"/>
  <c r="H899" i="77" a="1"/>
  <c r="H899" i="77" s="1"/>
  <c r="G899" i="77" a="1"/>
  <c r="G899" i="77" s="1"/>
  <c r="F899" i="77" a="1"/>
  <c r="F899" i="77" s="1"/>
  <c r="A900" i="77"/>
  <c r="B900" i="77" s="1"/>
  <c r="I900" i="77"/>
  <c r="J900" i="77" a="1"/>
  <c r="J900" i="77" l="1"/>
  <c r="H900" i="77" a="1"/>
  <c r="H900" i="77" s="1"/>
  <c r="G900" i="77" a="1"/>
  <c r="G900" i="77" s="1"/>
  <c r="F900" i="77" a="1"/>
  <c r="F900" i="77" s="1"/>
  <c r="E900" i="77" a="1"/>
  <c r="E900" i="77" s="1"/>
  <c r="D900" i="77" a="1"/>
  <c r="D900" i="77" s="1"/>
  <c r="C900" i="77" a="1"/>
  <c r="C900" i="77" s="1"/>
  <c r="A901" i="77"/>
  <c r="B901" i="77" s="1"/>
  <c r="I901" i="77"/>
  <c r="J901" i="77" a="1"/>
  <c r="J901" i="77" l="1"/>
  <c r="C901" i="77" a="1"/>
  <c r="C901" i="77" s="1"/>
  <c r="H901" i="77" a="1"/>
  <c r="H901" i="77" s="1"/>
  <c r="G901" i="77" a="1"/>
  <c r="G901" i="77" s="1"/>
  <c r="F901" i="77" a="1"/>
  <c r="F901" i="77" s="1"/>
  <c r="E901" i="77" a="1"/>
  <c r="E901" i="77" s="1"/>
  <c r="D901" i="77" a="1"/>
  <c r="D901" i="77" s="1"/>
  <c r="A902" i="77"/>
  <c r="B902" i="77" s="1"/>
  <c r="I902" i="77"/>
  <c r="J902" i="77" a="1"/>
  <c r="J902" i="77" l="1"/>
  <c r="H902" i="77" a="1"/>
  <c r="H902" i="77" s="1"/>
  <c r="G902" i="77" a="1"/>
  <c r="G902" i="77" s="1"/>
  <c r="F902" i="77" a="1"/>
  <c r="F902" i="77" s="1"/>
  <c r="E902" i="77" a="1"/>
  <c r="E902" i="77" s="1"/>
  <c r="D902" i="77" a="1"/>
  <c r="D902" i="77" s="1"/>
  <c r="C902" i="77" a="1"/>
  <c r="C902" i="77" s="1"/>
  <c r="I903" i="77"/>
  <c r="A903" i="77"/>
  <c r="B903" i="77" s="1"/>
  <c r="J903" i="77" a="1"/>
  <c r="J903" i="77" l="1"/>
  <c r="H903" i="77" a="1"/>
  <c r="H903" i="77" s="1"/>
  <c r="G903" i="77" a="1"/>
  <c r="G903" i="77" s="1"/>
  <c r="F903" i="77" a="1"/>
  <c r="F903" i="77" s="1"/>
  <c r="E903" i="77" a="1"/>
  <c r="E903" i="77" s="1"/>
  <c r="D903" i="77" a="1"/>
  <c r="D903" i="77" s="1"/>
  <c r="C903" i="77" a="1"/>
  <c r="C903" i="77" s="1"/>
  <c r="I904" i="77"/>
  <c r="A904" i="77"/>
  <c r="B904" i="77" s="1"/>
  <c r="J904" i="77" a="1"/>
  <c r="J904" i="77" l="1"/>
  <c r="G904" i="77" a="1"/>
  <c r="G904" i="77" s="1"/>
  <c r="F904" i="77" a="1"/>
  <c r="F904" i="77" s="1"/>
  <c r="E904" i="77" a="1"/>
  <c r="E904" i="77" s="1"/>
  <c r="D904" i="77" a="1"/>
  <c r="D904" i="77" s="1"/>
  <c r="C904" i="77" a="1"/>
  <c r="C904" i="77" s="1"/>
  <c r="H904" i="77" a="1"/>
  <c r="H904" i="77" s="1"/>
  <c r="A905" i="77"/>
  <c r="B905" i="77" s="1"/>
  <c r="I905" i="77"/>
  <c r="J905" i="77" a="1"/>
  <c r="J905" i="77" l="1"/>
  <c r="H905" i="77" a="1"/>
  <c r="H905" i="77" s="1"/>
  <c r="G905" i="77" a="1"/>
  <c r="G905" i="77" s="1"/>
  <c r="F905" i="77" a="1"/>
  <c r="F905" i="77" s="1"/>
  <c r="E905" i="77" a="1"/>
  <c r="E905" i="77" s="1"/>
  <c r="D905" i="77" a="1"/>
  <c r="D905" i="77" s="1"/>
  <c r="C905" i="77" a="1"/>
  <c r="C905" i="77" s="1"/>
  <c r="A906" i="77"/>
  <c r="B906" i="77" s="1"/>
  <c r="I906" i="77"/>
  <c r="J906" i="77" a="1"/>
  <c r="J906" i="77" l="1"/>
  <c r="F906" i="77" a="1"/>
  <c r="F906" i="77" s="1"/>
  <c r="E906" i="77" a="1"/>
  <c r="E906" i="77" s="1"/>
  <c r="D906" i="77" a="1"/>
  <c r="D906" i="77" s="1"/>
  <c r="C906" i="77" a="1"/>
  <c r="C906" i="77" s="1"/>
  <c r="H906" i="77" a="1"/>
  <c r="H906" i="77" s="1"/>
  <c r="G906" i="77" a="1"/>
  <c r="G906" i="77" s="1"/>
  <c r="A907" i="77"/>
  <c r="B907" i="77" s="1"/>
  <c r="I907" i="77"/>
  <c r="J907" i="77" a="1"/>
  <c r="J907" i="77" l="1"/>
  <c r="H907" i="77" a="1"/>
  <c r="H907" i="77" s="1"/>
  <c r="G907" i="77" a="1"/>
  <c r="G907" i="77" s="1"/>
  <c r="F907" i="77" a="1"/>
  <c r="F907" i="77" s="1"/>
  <c r="E907" i="77" a="1"/>
  <c r="E907" i="77" s="1"/>
  <c r="D907" i="77" a="1"/>
  <c r="D907" i="77" s="1"/>
  <c r="C907" i="77" a="1"/>
  <c r="C907" i="77" s="1"/>
  <c r="A908" i="77"/>
  <c r="B908" i="77" s="1"/>
  <c r="I908" i="77"/>
  <c r="J908" i="77" a="1"/>
  <c r="J908" i="77" l="1"/>
  <c r="E908" i="77" a="1"/>
  <c r="E908" i="77" s="1"/>
  <c r="D908" i="77" a="1"/>
  <c r="D908" i="77" s="1"/>
  <c r="C908" i="77" a="1"/>
  <c r="C908" i="77" s="1"/>
  <c r="H908" i="77" a="1"/>
  <c r="H908" i="77" s="1"/>
  <c r="G908" i="77" a="1"/>
  <c r="G908" i="77" s="1"/>
  <c r="F908" i="77" a="1"/>
  <c r="F908" i="77" s="1"/>
  <c r="I909" i="77"/>
  <c r="A909" i="77"/>
  <c r="B909" i="77" s="1"/>
  <c r="J909" i="77" a="1"/>
  <c r="J909" i="77" l="1"/>
  <c r="H909" i="77" a="1"/>
  <c r="H909" i="77" s="1"/>
  <c r="G909" i="77" a="1"/>
  <c r="G909" i="77" s="1"/>
  <c r="F909" i="77" a="1"/>
  <c r="F909" i="77" s="1"/>
  <c r="E909" i="77" a="1"/>
  <c r="E909" i="77" s="1"/>
  <c r="D909" i="77" a="1"/>
  <c r="D909" i="77" s="1"/>
  <c r="C909" i="77" a="1"/>
  <c r="C909" i="77" s="1"/>
  <c r="I910" i="77"/>
  <c r="A910" i="77"/>
  <c r="B910" i="77" s="1"/>
  <c r="J910" i="77" a="1"/>
  <c r="J910" i="77" l="1"/>
  <c r="C910" i="77" a="1"/>
  <c r="C910" i="77" s="1"/>
  <c r="H910" i="77" a="1"/>
  <c r="H910" i="77" s="1"/>
  <c r="G910" i="77" a="1"/>
  <c r="G910" i="77" s="1"/>
  <c r="F910" i="77" a="1"/>
  <c r="F910" i="77" s="1"/>
  <c r="E910" i="77" a="1"/>
  <c r="E910" i="77" s="1"/>
  <c r="D910" i="77" a="1"/>
  <c r="D910" i="77" s="1"/>
  <c r="A911" i="77"/>
  <c r="B911" i="77" s="1"/>
  <c r="I911" i="77"/>
  <c r="J911" i="77" a="1"/>
  <c r="J911" i="77" l="1"/>
  <c r="G911" i="77" a="1"/>
  <c r="G911" i="77" s="1"/>
  <c r="F911" i="77" a="1"/>
  <c r="F911" i="77" s="1"/>
  <c r="E911" i="77" a="1"/>
  <c r="E911" i="77" s="1"/>
  <c r="D911" i="77" a="1"/>
  <c r="D911" i="77" s="1"/>
  <c r="C911" i="77" a="1"/>
  <c r="C911" i="77" s="1"/>
  <c r="H911" i="77" a="1"/>
  <c r="H911" i="77" s="1"/>
  <c r="A912" i="77"/>
  <c r="B912" i="77" s="1"/>
  <c r="I912" i="77"/>
  <c r="J912" i="77" a="1"/>
  <c r="J912" i="77" l="1"/>
  <c r="H912" i="77" a="1"/>
  <c r="H912" i="77" s="1"/>
  <c r="G912" i="77" a="1"/>
  <c r="G912" i="77" s="1"/>
  <c r="F912" i="77" a="1"/>
  <c r="F912" i="77" s="1"/>
  <c r="E912" i="77" a="1"/>
  <c r="E912" i="77" s="1"/>
  <c r="D912" i="77" a="1"/>
  <c r="D912" i="77" s="1"/>
  <c r="C912" i="77" a="1"/>
  <c r="C912" i="77" s="1"/>
  <c r="A913" i="77"/>
  <c r="B913" i="77" s="1"/>
  <c r="I913" i="77"/>
  <c r="J913" i="77" a="1"/>
  <c r="J913" i="77" l="1"/>
  <c r="D913" i="77" a="1"/>
  <c r="D913" i="77" s="1"/>
  <c r="C913" i="77" a="1"/>
  <c r="C913" i="77" s="1"/>
  <c r="H913" i="77" a="1"/>
  <c r="H913" i="77" s="1"/>
  <c r="G913" i="77" a="1"/>
  <c r="G913" i="77" s="1"/>
  <c r="F913" i="77" a="1"/>
  <c r="F913" i="77" s="1"/>
  <c r="E913" i="77" a="1"/>
  <c r="E913" i="77" s="1"/>
  <c r="A914" i="77"/>
  <c r="B914" i="77" s="1"/>
  <c r="I914" i="77"/>
  <c r="J914" i="77" a="1"/>
  <c r="J914" i="77" l="1"/>
  <c r="H914" i="77" a="1"/>
  <c r="H914" i="77" s="1"/>
  <c r="G914" i="77" a="1"/>
  <c r="G914" i="77" s="1"/>
  <c r="F914" i="77" a="1"/>
  <c r="F914" i="77" s="1"/>
  <c r="E914" i="77" a="1"/>
  <c r="E914" i="77" s="1"/>
  <c r="D914" i="77" a="1"/>
  <c r="D914" i="77" s="1"/>
  <c r="C914" i="77" a="1"/>
  <c r="C914" i="77" s="1"/>
  <c r="I915" i="77"/>
  <c r="A915" i="77"/>
  <c r="B915" i="77" s="1"/>
  <c r="J915" i="77" a="1"/>
  <c r="J915" i="77" l="1"/>
  <c r="D915" i="77" a="1"/>
  <c r="D915" i="77" s="1"/>
  <c r="C915" i="77" a="1"/>
  <c r="C915" i="77" s="1"/>
  <c r="H915" i="77" a="1"/>
  <c r="H915" i="77" s="1"/>
  <c r="G915" i="77" a="1"/>
  <c r="G915" i="77" s="1"/>
  <c r="F915" i="77" a="1"/>
  <c r="F915" i="77" s="1"/>
  <c r="E915" i="77" a="1"/>
  <c r="E915" i="77" s="1"/>
  <c r="I916" i="77"/>
  <c r="A916" i="77"/>
  <c r="B916" i="77" s="1"/>
  <c r="J916" i="77" a="1"/>
  <c r="J916" i="77" l="1"/>
  <c r="H916" i="77" a="1"/>
  <c r="H916" i="77" s="1"/>
  <c r="G916" i="77" a="1"/>
  <c r="G916" i="77" s="1"/>
  <c r="F916" i="77" a="1"/>
  <c r="F916" i="77" s="1"/>
  <c r="E916" i="77" a="1"/>
  <c r="E916" i="77" s="1"/>
  <c r="D916" i="77" a="1"/>
  <c r="D916" i="77" s="1"/>
  <c r="C916" i="77" a="1"/>
  <c r="C916" i="77" s="1"/>
  <c r="A917" i="77"/>
  <c r="B917" i="77" s="1"/>
  <c r="I917" i="77"/>
  <c r="J917" i="77" a="1"/>
  <c r="J917" i="77" l="1"/>
  <c r="C917" i="77" a="1"/>
  <c r="C917" i="77" s="1"/>
  <c r="H917" i="77" a="1"/>
  <c r="H917" i="77" s="1"/>
  <c r="G917" i="77" a="1"/>
  <c r="G917" i="77" s="1"/>
  <c r="F917" i="77" a="1"/>
  <c r="F917" i="77" s="1"/>
  <c r="E917" i="77" a="1"/>
  <c r="E917" i="77" s="1"/>
  <c r="D917" i="77" a="1"/>
  <c r="D917" i="77" s="1"/>
  <c r="A918" i="77"/>
  <c r="B918" i="77" s="1"/>
  <c r="I918" i="77"/>
  <c r="J918" i="77" a="1"/>
  <c r="J918" i="77" l="1"/>
  <c r="H918" i="77" a="1"/>
  <c r="H918" i="77" s="1"/>
  <c r="G918" i="77" a="1"/>
  <c r="G918" i="77" s="1"/>
  <c r="F918" i="77" a="1"/>
  <c r="F918" i="77" s="1"/>
  <c r="E918" i="77" a="1"/>
  <c r="E918" i="77" s="1"/>
  <c r="D918" i="77" a="1"/>
  <c r="D918" i="77" s="1"/>
  <c r="C918" i="77" a="1"/>
  <c r="C918" i="77" s="1"/>
  <c r="A919" i="77"/>
  <c r="B919" i="77" s="1"/>
  <c r="I919" i="77"/>
  <c r="J919" i="77" a="1"/>
  <c r="J919" i="77" l="1"/>
  <c r="D919" i="77" a="1"/>
  <c r="D919" i="77" s="1"/>
  <c r="C919" i="77" a="1"/>
  <c r="C919" i="77" s="1"/>
  <c r="H919" i="77" a="1"/>
  <c r="H919" i="77" s="1"/>
  <c r="G919" i="77" a="1"/>
  <c r="G919" i="77" s="1"/>
  <c r="F919" i="77" a="1"/>
  <c r="F919" i="77" s="1"/>
  <c r="E919" i="77" a="1"/>
  <c r="E919" i="77" s="1"/>
  <c r="A920" i="77"/>
  <c r="B920" i="77" s="1"/>
  <c r="I920" i="77"/>
  <c r="J920" i="77" a="1"/>
  <c r="J920" i="77" l="1"/>
  <c r="H920" i="77" a="1"/>
  <c r="H920" i="77" s="1"/>
  <c r="G920" i="77" a="1"/>
  <c r="G920" i="77" s="1"/>
  <c r="F920" i="77" a="1"/>
  <c r="F920" i="77" s="1"/>
  <c r="E920" i="77" a="1"/>
  <c r="E920" i="77" s="1"/>
  <c r="D920" i="77" a="1"/>
  <c r="D920" i="77" s="1"/>
  <c r="C920" i="77" a="1"/>
  <c r="C920" i="77" s="1"/>
  <c r="I921" i="77"/>
  <c r="A921" i="77"/>
  <c r="B921" i="77" s="1"/>
  <c r="J921" i="77" a="1"/>
  <c r="J921" i="77" l="1"/>
  <c r="C921" i="77" a="1"/>
  <c r="C921" i="77" s="1"/>
  <c r="H921" i="77" a="1"/>
  <c r="H921" i="77" s="1"/>
  <c r="G921" i="77" a="1"/>
  <c r="G921" i="77" s="1"/>
  <c r="F921" i="77" a="1"/>
  <c r="F921" i="77" s="1"/>
  <c r="E921" i="77" a="1"/>
  <c r="E921" i="77" s="1"/>
  <c r="D921" i="77" a="1"/>
  <c r="D921" i="77" s="1"/>
  <c r="I922" i="77"/>
  <c r="A922" i="77"/>
  <c r="B922" i="77" s="1"/>
  <c r="J922" i="77" a="1"/>
  <c r="J922" i="77" l="1"/>
  <c r="H922" i="77" a="1"/>
  <c r="H922" i="77" s="1"/>
  <c r="G922" i="77" a="1"/>
  <c r="G922" i="77" s="1"/>
  <c r="F922" i="77" a="1"/>
  <c r="F922" i="77" s="1"/>
  <c r="E922" i="77" a="1"/>
  <c r="E922" i="77" s="1"/>
  <c r="D922" i="77" a="1"/>
  <c r="D922" i="77" s="1"/>
  <c r="C922" i="77" a="1"/>
  <c r="C922" i="77" s="1"/>
  <c r="A923" i="77"/>
  <c r="B923" i="77" s="1"/>
  <c r="I923" i="77"/>
  <c r="J923" i="77" a="1"/>
  <c r="J923" i="77" l="1"/>
  <c r="C923" i="77" a="1"/>
  <c r="C923" i="77" s="1"/>
  <c r="H923" i="77" a="1"/>
  <c r="H923" i="77" s="1"/>
  <c r="G923" i="77" a="1"/>
  <c r="G923" i="77" s="1"/>
  <c r="F923" i="77" a="1"/>
  <c r="F923" i="77" s="1"/>
  <c r="E923" i="77" a="1"/>
  <c r="E923" i="77" s="1"/>
  <c r="D923" i="77" a="1"/>
  <c r="D923" i="77" s="1"/>
  <c r="A924" i="77"/>
  <c r="B924" i="77" s="1"/>
  <c r="I924" i="77"/>
  <c r="J924" i="77" a="1"/>
  <c r="J924" i="77" l="1"/>
  <c r="H924" i="77" a="1"/>
  <c r="H924" i="77" s="1"/>
  <c r="G924" i="77" a="1"/>
  <c r="G924" i="77" s="1"/>
  <c r="F924" i="77" a="1"/>
  <c r="F924" i="77" s="1"/>
  <c r="E924" i="77" a="1"/>
  <c r="E924" i="77" s="1"/>
  <c r="D924" i="77" a="1"/>
  <c r="D924" i="77" s="1"/>
  <c r="C924" i="77" a="1"/>
  <c r="C924" i="77" s="1"/>
  <c r="A925" i="77"/>
  <c r="B925" i="77" s="1"/>
  <c r="I925" i="77"/>
  <c r="J925" i="77" a="1"/>
  <c r="J925" i="77" l="1"/>
  <c r="C925" i="77" a="1"/>
  <c r="C925" i="77" s="1"/>
  <c r="H925" i="77" a="1"/>
  <c r="H925" i="77" s="1"/>
  <c r="G925" i="77" a="1"/>
  <c r="G925" i="77" s="1"/>
  <c r="F925" i="77" a="1"/>
  <c r="F925" i="77" s="1"/>
  <c r="E925" i="77" a="1"/>
  <c r="E925" i="77" s="1"/>
  <c r="D925" i="77" a="1"/>
  <c r="D925" i="77" s="1"/>
  <c r="A926" i="77"/>
  <c r="B926" i="77" s="1"/>
  <c r="I926" i="77"/>
  <c r="J926" i="77" a="1"/>
  <c r="J926" i="77" l="1"/>
  <c r="H926" i="77" a="1"/>
  <c r="H926" i="77" s="1"/>
  <c r="G926" i="77" a="1"/>
  <c r="G926" i="77" s="1"/>
  <c r="F926" i="77" a="1"/>
  <c r="F926" i="77" s="1"/>
  <c r="E926" i="77" a="1"/>
  <c r="E926" i="77" s="1"/>
  <c r="D926" i="77" a="1"/>
  <c r="D926" i="77" s="1"/>
  <c r="C926" i="77" a="1"/>
  <c r="C926" i="77" s="1"/>
  <c r="I927" i="77"/>
  <c r="A927" i="77"/>
  <c r="B927" i="77" s="1"/>
  <c r="J927" i="77" a="1"/>
  <c r="J927" i="77" l="1"/>
  <c r="H927" i="77" a="1"/>
  <c r="H927" i="77" s="1"/>
  <c r="G927" i="77" a="1"/>
  <c r="G927" i="77" s="1"/>
  <c r="F927" i="77" a="1"/>
  <c r="F927" i="77" s="1"/>
  <c r="E927" i="77" a="1"/>
  <c r="E927" i="77" s="1"/>
  <c r="D927" i="77" a="1"/>
  <c r="D927" i="77" s="1"/>
  <c r="C927" i="77" a="1"/>
  <c r="C927" i="77" s="1"/>
  <c r="I928" i="77"/>
  <c r="A928" i="77"/>
  <c r="B928" i="77" s="1"/>
  <c r="J928" i="77" a="1"/>
  <c r="J928" i="77" l="1"/>
  <c r="G928" i="77" a="1"/>
  <c r="G928" i="77" s="1"/>
  <c r="F928" i="77" a="1"/>
  <c r="F928" i="77" s="1"/>
  <c r="E928" i="77" a="1"/>
  <c r="E928" i="77" s="1"/>
  <c r="D928" i="77" a="1"/>
  <c r="D928" i="77" s="1"/>
  <c r="C928" i="77" a="1"/>
  <c r="C928" i="77" s="1"/>
  <c r="H928" i="77" a="1"/>
  <c r="H928" i="77" s="1"/>
  <c r="A929" i="77"/>
  <c r="B929" i="77" s="1"/>
  <c r="I929" i="77"/>
  <c r="J929" i="77" a="1"/>
  <c r="J929" i="77" l="1"/>
  <c r="H929" i="77" a="1"/>
  <c r="H929" i="77" s="1"/>
  <c r="G929" i="77" a="1"/>
  <c r="G929" i="77" s="1"/>
  <c r="F929" i="77" a="1"/>
  <c r="F929" i="77" s="1"/>
  <c r="E929" i="77" a="1"/>
  <c r="E929" i="77" s="1"/>
  <c r="D929" i="77" a="1"/>
  <c r="D929" i="77" s="1"/>
  <c r="C929" i="77" a="1"/>
  <c r="C929" i="77" s="1"/>
  <c r="A930" i="77"/>
  <c r="B930" i="77" s="1"/>
  <c r="I930" i="77"/>
  <c r="J930" i="77" a="1"/>
  <c r="J930" i="77" l="1"/>
  <c r="G930" i="77" a="1"/>
  <c r="G930" i="77" s="1"/>
  <c r="F930" i="77" a="1"/>
  <c r="F930" i="77" s="1"/>
  <c r="E930" i="77" a="1"/>
  <c r="E930" i="77" s="1"/>
  <c r="D930" i="77" a="1"/>
  <c r="D930" i="77" s="1"/>
  <c r="C930" i="77" a="1"/>
  <c r="C930" i="77" s="1"/>
  <c r="H930" i="77" a="1"/>
  <c r="H930" i="77" s="1"/>
  <c r="A931" i="77"/>
  <c r="B931" i="77" s="1"/>
  <c r="I931" i="77"/>
  <c r="J931" i="77" a="1"/>
  <c r="J931" i="77" l="1"/>
  <c r="H931" i="77" a="1"/>
  <c r="H931" i="77" s="1"/>
  <c r="G931" i="77" a="1"/>
  <c r="G931" i="77" s="1"/>
  <c r="F931" i="77" a="1"/>
  <c r="F931" i="77" s="1"/>
  <c r="E931" i="77" a="1"/>
  <c r="E931" i="77" s="1"/>
  <c r="D931" i="77" a="1"/>
  <c r="D931" i="77" s="1"/>
  <c r="C931" i="77" a="1"/>
  <c r="C931" i="77" s="1"/>
  <c r="A932" i="77"/>
  <c r="B932" i="77" s="1"/>
  <c r="I932" i="77"/>
  <c r="J932" i="77" a="1"/>
  <c r="J932" i="77" l="1"/>
  <c r="F932" i="77" a="1"/>
  <c r="F932" i="77" s="1"/>
  <c r="E932" i="77" a="1"/>
  <c r="E932" i="77" s="1"/>
  <c r="D932" i="77" a="1"/>
  <c r="D932" i="77" s="1"/>
  <c r="C932" i="77" a="1"/>
  <c r="C932" i="77" s="1"/>
  <c r="H932" i="77" a="1"/>
  <c r="H932" i="77" s="1"/>
  <c r="G932" i="77" a="1"/>
  <c r="G932" i="77" s="1"/>
  <c r="I933" i="77"/>
  <c r="A933" i="77"/>
  <c r="B933" i="77" s="1"/>
  <c r="J933" i="77" a="1"/>
  <c r="J933" i="77" l="1"/>
  <c r="H933" i="77" a="1"/>
  <c r="H933" i="77" s="1"/>
  <c r="G933" i="77" a="1"/>
  <c r="G933" i="77" s="1"/>
  <c r="F933" i="77" a="1"/>
  <c r="F933" i="77" s="1"/>
  <c r="E933" i="77" a="1"/>
  <c r="E933" i="77" s="1"/>
  <c r="D933" i="77" a="1"/>
  <c r="D933" i="77" s="1"/>
  <c r="C933" i="77" a="1"/>
  <c r="C933" i="77" s="1"/>
  <c r="I934" i="77"/>
  <c r="A934" i="77"/>
  <c r="B934" i="77" s="1"/>
  <c r="J934" i="77" a="1"/>
  <c r="J934" i="77" l="1"/>
  <c r="E934" i="77" a="1"/>
  <c r="E934" i="77" s="1"/>
  <c r="D934" i="77" a="1"/>
  <c r="D934" i="77" s="1"/>
  <c r="C934" i="77" a="1"/>
  <c r="C934" i="77" s="1"/>
  <c r="H934" i="77" a="1"/>
  <c r="H934" i="77" s="1"/>
  <c r="G934" i="77" a="1"/>
  <c r="G934" i="77" s="1"/>
  <c r="F934" i="77" a="1"/>
  <c r="F934" i="77" s="1"/>
  <c r="A935" i="77"/>
  <c r="B935" i="77" s="1"/>
  <c r="I935" i="77"/>
  <c r="J935" i="77" a="1"/>
  <c r="J935" i="77" l="1"/>
  <c r="H935" i="77" a="1"/>
  <c r="H935" i="77" s="1"/>
  <c r="G935" i="77" a="1"/>
  <c r="G935" i="77" s="1"/>
  <c r="F935" i="77" a="1"/>
  <c r="F935" i="77" s="1"/>
  <c r="E935" i="77" a="1"/>
  <c r="E935" i="77" s="1"/>
  <c r="D935" i="77" a="1"/>
  <c r="D935" i="77" s="1"/>
  <c r="C935" i="77" a="1"/>
  <c r="C935" i="77" s="1"/>
  <c r="A936" i="77"/>
  <c r="B936" i="77" s="1"/>
  <c r="I936" i="77"/>
  <c r="J936" i="77" a="1"/>
  <c r="J936" i="77" l="1"/>
  <c r="D936" i="77" a="1"/>
  <c r="D936" i="77" s="1"/>
  <c r="C936" i="77" a="1"/>
  <c r="C936" i="77" s="1"/>
  <c r="H936" i="77" a="1"/>
  <c r="H936" i="77" s="1"/>
  <c r="G936" i="77" a="1"/>
  <c r="G936" i="77" s="1"/>
  <c r="F936" i="77" a="1"/>
  <c r="F936" i="77" s="1"/>
  <c r="E936" i="77" a="1"/>
  <c r="E936" i="77" s="1"/>
  <c r="A937" i="77"/>
  <c r="B937" i="77" s="1"/>
  <c r="I937" i="77"/>
  <c r="J937" i="77" a="1"/>
  <c r="J937" i="77" l="1"/>
  <c r="H937" i="77" a="1"/>
  <c r="H937" i="77" s="1"/>
  <c r="G937" i="77" a="1"/>
  <c r="G937" i="77" s="1"/>
  <c r="F937" i="77" a="1"/>
  <c r="F937" i="77" s="1"/>
  <c r="E937" i="77" a="1"/>
  <c r="E937" i="77" s="1"/>
  <c r="D937" i="77" a="1"/>
  <c r="D937" i="77" s="1"/>
  <c r="C937" i="77" a="1"/>
  <c r="C937" i="77" s="1"/>
  <c r="A938" i="77"/>
  <c r="B938" i="77" s="1"/>
  <c r="I938" i="77"/>
  <c r="J938" i="77" a="1"/>
  <c r="J938" i="77" l="1"/>
  <c r="D938" i="77" a="1"/>
  <c r="D938" i="77" s="1"/>
  <c r="C938" i="77" a="1"/>
  <c r="C938" i="77" s="1"/>
  <c r="H938" i="77" a="1"/>
  <c r="H938" i="77" s="1"/>
  <c r="G938" i="77" a="1"/>
  <c r="G938" i="77" s="1"/>
  <c r="F938" i="77" a="1"/>
  <c r="F938" i="77" s="1"/>
  <c r="E938" i="77" a="1"/>
  <c r="E938" i="77" s="1"/>
  <c r="I939" i="77"/>
  <c r="A939" i="77"/>
  <c r="B939" i="77" s="1"/>
  <c r="J939" i="77" a="1"/>
  <c r="J939" i="77" l="1"/>
  <c r="H939" i="77" a="1"/>
  <c r="H939" i="77" s="1"/>
  <c r="G939" i="77" a="1"/>
  <c r="G939" i="77" s="1"/>
  <c r="F939" i="77" a="1"/>
  <c r="F939" i="77" s="1"/>
  <c r="E939" i="77" a="1"/>
  <c r="E939" i="77" s="1"/>
  <c r="D939" i="77" a="1"/>
  <c r="D939" i="77" s="1"/>
  <c r="C939" i="77" a="1"/>
  <c r="C939" i="77" s="1"/>
  <c r="I940" i="77"/>
  <c r="A940" i="77"/>
  <c r="B940" i="77" s="1"/>
  <c r="J940" i="77" a="1"/>
  <c r="J940" i="77" l="1"/>
  <c r="C940" i="77" a="1"/>
  <c r="C940" i="77" s="1"/>
  <c r="H940" i="77" a="1"/>
  <c r="H940" i="77" s="1"/>
  <c r="G940" i="77" a="1"/>
  <c r="G940" i="77" s="1"/>
  <c r="F940" i="77" a="1"/>
  <c r="F940" i="77" s="1"/>
  <c r="E940" i="77" a="1"/>
  <c r="E940" i="77" s="1"/>
  <c r="D940" i="77" a="1"/>
  <c r="D940" i="77" s="1"/>
  <c r="A941" i="77"/>
  <c r="B941" i="77" s="1"/>
  <c r="I941" i="77"/>
  <c r="J941" i="77" a="1"/>
  <c r="J941" i="77" l="1"/>
  <c r="H941" i="77" a="1"/>
  <c r="H941" i="77" s="1"/>
  <c r="G941" i="77" a="1"/>
  <c r="G941" i="77" s="1"/>
  <c r="F941" i="77" a="1"/>
  <c r="F941" i="77" s="1"/>
  <c r="E941" i="77" a="1"/>
  <c r="E941" i="77" s="1"/>
  <c r="D941" i="77" a="1"/>
  <c r="D941" i="77" s="1"/>
  <c r="C941" i="77" a="1"/>
  <c r="C941" i="77" s="1"/>
  <c r="A942" i="77"/>
  <c r="B942" i="77" s="1"/>
  <c r="I942" i="77"/>
  <c r="J942" i="77" a="1"/>
  <c r="J942" i="77" l="1"/>
  <c r="C942" i="77" a="1"/>
  <c r="C942" i="77" s="1"/>
  <c r="H942" i="77" a="1"/>
  <c r="H942" i="77" s="1"/>
  <c r="G942" i="77" a="1"/>
  <c r="G942" i="77" s="1"/>
  <c r="F942" i="77" a="1"/>
  <c r="F942" i="77" s="1"/>
  <c r="E942" i="77" a="1"/>
  <c r="E942" i="77" s="1"/>
  <c r="D942" i="77" a="1"/>
  <c r="D942" i="77" s="1"/>
  <c r="A943" i="77"/>
  <c r="B943" i="77" s="1"/>
  <c r="I943" i="77"/>
  <c r="J943" i="77" a="1"/>
  <c r="J943" i="77" l="1"/>
  <c r="H943" i="77" a="1"/>
  <c r="H943" i="77" s="1"/>
  <c r="G943" i="77" a="1"/>
  <c r="G943" i="77" s="1"/>
  <c r="F943" i="77" a="1"/>
  <c r="F943" i="77" s="1"/>
  <c r="E943" i="77" a="1"/>
  <c r="E943" i="77" s="1"/>
  <c r="D943" i="77" a="1"/>
  <c r="D943" i="77" s="1"/>
  <c r="C943" i="77" a="1"/>
  <c r="C943" i="77" s="1"/>
  <c r="A944" i="77"/>
  <c r="B944" i="77" s="1"/>
  <c r="I944" i="77"/>
  <c r="J944" i="77" a="1"/>
  <c r="J944" i="77" l="1"/>
  <c r="H944" i="77" a="1"/>
  <c r="H944" i="77" s="1"/>
  <c r="G944" i="77" a="1"/>
  <c r="G944" i="77" s="1"/>
  <c r="F944" i="77" a="1"/>
  <c r="F944" i="77" s="1"/>
  <c r="E944" i="77" a="1"/>
  <c r="E944" i="77" s="1"/>
  <c r="D944" i="77" a="1"/>
  <c r="D944" i="77" s="1"/>
  <c r="C944" i="77" a="1"/>
  <c r="C944" i="77" s="1"/>
  <c r="I945" i="77"/>
  <c r="A945" i="77"/>
  <c r="B945" i="77" s="1"/>
  <c r="J945" i="77" a="1"/>
  <c r="J945" i="77" l="1"/>
  <c r="H945" i="77" a="1"/>
  <c r="H945" i="77" s="1"/>
  <c r="G945" i="77" a="1"/>
  <c r="G945" i="77" s="1"/>
  <c r="F945" i="77" a="1"/>
  <c r="F945" i="77" s="1"/>
  <c r="E945" i="77" a="1"/>
  <c r="E945" i="77" s="1"/>
  <c r="D945" i="77" a="1"/>
  <c r="D945" i="77" s="1"/>
  <c r="C945" i="77" a="1"/>
  <c r="C945" i="77" s="1"/>
  <c r="I946" i="77"/>
  <c r="A946" i="77"/>
  <c r="B946" i="77" s="1"/>
  <c r="J946" i="77" a="1"/>
  <c r="J946" i="77" l="1"/>
  <c r="H946" i="77" a="1"/>
  <c r="H946" i="77" s="1"/>
  <c r="G946" i="77" a="1"/>
  <c r="G946" i="77" s="1"/>
  <c r="F946" i="77" a="1"/>
  <c r="F946" i="77" s="1"/>
  <c r="E946" i="77" a="1"/>
  <c r="E946" i="77" s="1"/>
  <c r="D946" i="77" a="1"/>
  <c r="D946" i="77" s="1"/>
  <c r="C946" i="77" a="1"/>
  <c r="C946" i="77" s="1"/>
  <c r="A947" i="77"/>
  <c r="B947" i="77" s="1"/>
  <c r="I947" i="77"/>
  <c r="J947" i="77" a="1"/>
  <c r="J947" i="77" l="1"/>
  <c r="G947" i="77" a="1"/>
  <c r="G947" i="77" s="1"/>
  <c r="F947" i="77" a="1"/>
  <c r="F947" i="77" s="1"/>
  <c r="E947" i="77" a="1"/>
  <c r="E947" i="77" s="1"/>
  <c r="D947" i="77" a="1"/>
  <c r="D947" i="77" s="1"/>
  <c r="C947" i="77" a="1"/>
  <c r="C947" i="77" s="1"/>
  <c r="H947" i="77" a="1"/>
  <c r="H947" i="77" s="1"/>
  <c r="A948" i="77"/>
  <c r="B948" i="77" s="1"/>
  <c r="I948" i="77"/>
  <c r="J948" i="77" a="1"/>
  <c r="J948" i="77" l="1"/>
  <c r="H948" i="77" a="1"/>
  <c r="H948" i="77" s="1"/>
  <c r="G948" i="77" a="1"/>
  <c r="G948" i="77" s="1"/>
  <c r="F948" i="77" a="1"/>
  <c r="F948" i="77" s="1"/>
  <c r="E948" i="77" a="1"/>
  <c r="E948" i="77" s="1"/>
  <c r="D948" i="77" a="1"/>
  <c r="D948" i="77" s="1"/>
  <c r="C948" i="77" a="1"/>
  <c r="C948" i="77" s="1"/>
  <c r="A949" i="77"/>
  <c r="B949" i="77" s="1"/>
  <c r="I949" i="77"/>
  <c r="J949" i="77" a="1"/>
  <c r="J949" i="77" l="1"/>
  <c r="F949" i="77" a="1"/>
  <c r="F949" i="77" s="1"/>
  <c r="E949" i="77" a="1"/>
  <c r="E949" i="77" s="1"/>
  <c r="D949" i="77" a="1"/>
  <c r="D949" i="77" s="1"/>
  <c r="C949" i="77" a="1"/>
  <c r="C949" i="77" s="1"/>
  <c r="H949" i="77" a="1"/>
  <c r="H949" i="77" s="1"/>
  <c r="G949" i="77" a="1"/>
  <c r="G949" i="77" s="1"/>
  <c r="A950" i="77"/>
  <c r="B950" i="77" s="1"/>
  <c r="I950" i="77"/>
  <c r="J950" i="77" a="1"/>
  <c r="J950" i="77" l="1"/>
  <c r="H950" i="77" a="1"/>
  <c r="H950" i="77" s="1"/>
  <c r="G950" i="77" a="1"/>
  <c r="G950" i="77" s="1"/>
  <c r="F950" i="77" a="1"/>
  <c r="F950" i="77" s="1"/>
  <c r="E950" i="77" a="1"/>
  <c r="E950" i="77" s="1"/>
  <c r="D950" i="77" a="1"/>
  <c r="D950" i="77" s="1"/>
  <c r="C950" i="77" a="1"/>
  <c r="C950" i="77" s="1"/>
  <c r="I951" i="77"/>
  <c r="A951" i="77"/>
  <c r="B951" i="77" s="1"/>
  <c r="J951" i="77" a="1"/>
  <c r="J951" i="77" l="1"/>
  <c r="E951" i="77" a="1"/>
  <c r="E951" i="77" s="1"/>
  <c r="D951" i="77" a="1"/>
  <c r="D951" i="77" s="1"/>
  <c r="C951" i="77" a="1"/>
  <c r="C951" i="77" s="1"/>
  <c r="H951" i="77" a="1"/>
  <c r="H951" i="77" s="1"/>
  <c r="G951" i="77" a="1"/>
  <c r="G951" i="77" s="1"/>
  <c r="F951" i="77" a="1"/>
  <c r="F951" i="77" s="1"/>
  <c r="I952" i="77"/>
  <c r="A952" i="77"/>
  <c r="B952" i="77" s="1"/>
  <c r="J952" i="77" a="1"/>
  <c r="J952" i="77" l="1"/>
  <c r="H952" i="77" a="1"/>
  <c r="H952" i="77" s="1"/>
  <c r="G952" i="77" a="1"/>
  <c r="G952" i="77" s="1"/>
  <c r="F952" i="77" a="1"/>
  <c r="F952" i="77" s="1"/>
  <c r="E952" i="77" a="1"/>
  <c r="E952" i="77" s="1"/>
  <c r="D952" i="77" a="1"/>
  <c r="D952" i="77" s="1"/>
  <c r="C952" i="77" a="1"/>
  <c r="C952" i="77" s="1"/>
  <c r="A953" i="77"/>
  <c r="B953" i="77" s="1"/>
  <c r="I953" i="77"/>
  <c r="J953" i="77" a="1"/>
  <c r="J953" i="77" l="1"/>
  <c r="E953" i="77" a="1"/>
  <c r="E953" i="77" s="1"/>
  <c r="D953" i="77" a="1"/>
  <c r="D953" i="77" s="1"/>
  <c r="C953" i="77" a="1"/>
  <c r="C953" i="77" s="1"/>
  <c r="H953" i="77" a="1"/>
  <c r="H953" i="77" s="1"/>
  <c r="G953" i="77" a="1"/>
  <c r="G953" i="77" s="1"/>
  <c r="F953" i="77" a="1"/>
  <c r="F953" i="77" s="1"/>
  <c r="A954" i="77"/>
  <c r="B954" i="77" s="1"/>
  <c r="I954" i="77"/>
  <c r="J954" i="77" a="1"/>
  <c r="J954" i="77" l="1"/>
  <c r="H954" i="77" a="1"/>
  <c r="H954" i="77" s="1"/>
  <c r="G954" i="77" a="1"/>
  <c r="G954" i="77" s="1"/>
  <c r="F954" i="77" a="1"/>
  <c r="F954" i="77" s="1"/>
  <c r="E954" i="77" a="1"/>
  <c r="E954" i="77" s="1"/>
  <c r="D954" i="77" a="1"/>
  <c r="D954" i="77" s="1"/>
  <c r="C954" i="77" a="1"/>
  <c r="C954" i="77" s="1"/>
  <c r="A955" i="77"/>
  <c r="B955" i="77" s="1"/>
  <c r="I955" i="77"/>
  <c r="J955" i="77" a="1"/>
  <c r="J955" i="77" l="1"/>
  <c r="D955" i="77" a="1"/>
  <c r="D955" i="77" s="1"/>
  <c r="C955" i="77" a="1"/>
  <c r="C955" i="77" s="1"/>
  <c r="H955" i="77" a="1"/>
  <c r="H955" i="77" s="1"/>
  <c r="G955" i="77" a="1"/>
  <c r="G955" i="77" s="1"/>
  <c r="F955" i="77" a="1"/>
  <c r="F955" i="77" s="1"/>
  <c r="E955" i="77" a="1"/>
  <c r="E955" i="77" s="1"/>
  <c r="A956" i="77"/>
  <c r="B956" i="77" s="1"/>
  <c r="I956" i="77"/>
  <c r="J956" i="77" a="1"/>
  <c r="J956" i="77" l="1"/>
  <c r="H956" i="77" a="1"/>
  <c r="H956" i="77" s="1"/>
  <c r="G956" i="77" a="1"/>
  <c r="G956" i="77" s="1"/>
  <c r="F956" i="77" a="1"/>
  <c r="F956" i="77" s="1"/>
  <c r="E956" i="77" a="1"/>
  <c r="E956" i="77" s="1"/>
  <c r="D956" i="77" a="1"/>
  <c r="D956" i="77" s="1"/>
  <c r="C956" i="77" a="1"/>
  <c r="C956" i="77" s="1"/>
  <c r="I957" i="77"/>
  <c r="A957" i="77"/>
  <c r="B957" i="77" s="1"/>
  <c r="J957" i="77" a="1"/>
  <c r="J957" i="77" l="1"/>
  <c r="H957" i="77" a="1"/>
  <c r="H957" i="77" s="1"/>
  <c r="G957" i="77" a="1"/>
  <c r="G957" i="77" s="1"/>
  <c r="F957" i="77" a="1"/>
  <c r="F957" i="77" s="1"/>
  <c r="E957" i="77" a="1"/>
  <c r="E957" i="77" s="1"/>
  <c r="D957" i="77" a="1"/>
  <c r="D957" i="77" s="1"/>
  <c r="C957" i="77" a="1"/>
  <c r="C957" i="77" s="1"/>
  <c r="I958" i="77"/>
  <c r="A958" i="77"/>
  <c r="B958" i="77" s="1"/>
  <c r="J958" i="77" a="1"/>
  <c r="J958" i="77" l="1"/>
  <c r="F958" i="77" a="1"/>
  <c r="F958" i="77" s="1"/>
  <c r="E958" i="77" a="1"/>
  <c r="E958" i="77" s="1"/>
  <c r="D958" i="77" a="1"/>
  <c r="D958" i="77" s="1"/>
  <c r="C958" i="77" a="1"/>
  <c r="C958" i="77" s="1"/>
  <c r="H958" i="77" a="1"/>
  <c r="H958" i="77" s="1"/>
  <c r="G958" i="77" a="1"/>
  <c r="G958" i="77" s="1"/>
  <c r="A959" i="77"/>
  <c r="B959" i="77" s="1"/>
  <c r="I959" i="77"/>
  <c r="J959" i="77" a="1"/>
  <c r="J959" i="77" l="1"/>
  <c r="H959" i="77" a="1"/>
  <c r="H959" i="77" s="1"/>
  <c r="G959" i="77" a="1"/>
  <c r="G959" i="77" s="1"/>
  <c r="F959" i="77" a="1"/>
  <c r="F959" i="77" s="1"/>
  <c r="E959" i="77" a="1"/>
  <c r="E959" i="77" s="1"/>
  <c r="D959" i="77" a="1"/>
  <c r="D959" i="77" s="1"/>
  <c r="C959" i="77" a="1"/>
  <c r="C959" i="77" s="1"/>
  <c r="A960" i="77"/>
  <c r="B960" i="77" s="1"/>
  <c r="I960" i="77"/>
  <c r="J960" i="77" a="1"/>
  <c r="J960" i="77" l="1"/>
  <c r="D960" i="77" a="1"/>
  <c r="D960" i="77" s="1"/>
  <c r="C960" i="77" a="1"/>
  <c r="C960" i="77" s="1"/>
  <c r="H960" i="77" a="1"/>
  <c r="H960" i="77" s="1"/>
  <c r="G960" i="77" a="1"/>
  <c r="G960" i="77" s="1"/>
  <c r="F960" i="77" a="1"/>
  <c r="F960" i="77" s="1"/>
  <c r="E960" i="77" a="1"/>
  <c r="E960" i="77" s="1"/>
  <c r="A961" i="77"/>
  <c r="B961" i="77" s="1"/>
  <c r="I961" i="77"/>
  <c r="J961" i="77" a="1"/>
  <c r="J961" i="77" l="1"/>
  <c r="G961" i="77" a="1"/>
  <c r="G961" i="77" s="1"/>
  <c r="F961" i="77" a="1"/>
  <c r="F961" i="77" s="1"/>
  <c r="E961" i="77" a="1"/>
  <c r="E961" i="77" s="1"/>
  <c r="D961" i="77" a="1"/>
  <c r="D961" i="77" s="1"/>
  <c r="C961" i="77" a="1"/>
  <c r="C961" i="77" s="1"/>
  <c r="H961" i="77" a="1"/>
  <c r="H961" i="77" s="1"/>
  <c r="A962" i="77"/>
  <c r="B962" i="77" s="1"/>
  <c r="I962" i="77"/>
  <c r="J962" i="77" a="1"/>
  <c r="J962" i="77" l="1"/>
  <c r="H962" i="77" a="1"/>
  <c r="H962" i="77" s="1"/>
  <c r="G962" i="77" a="1"/>
  <c r="G962" i="77" s="1"/>
  <c r="F962" i="77" a="1"/>
  <c r="F962" i="77" s="1"/>
  <c r="E962" i="77" a="1"/>
  <c r="E962" i="77" s="1"/>
  <c r="D962" i="77" a="1"/>
  <c r="D962" i="77" s="1"/>
  <c r="C962" i="77" a="1"/>
  <c r="C962" i="77" s="1"/>
  <c r="I963" i="77"/>
  <c r="A963" i="77"/>
  <c r="B963" i="77" s="1"/>
  <c r="J963" i="77" a="1"/>
  <c r="J963" i="77" l="1"/>
  <c r="D963" i="77" a="1"/>
  <c r="D963" i="77" s="1"/>
  <c r="C963" i="77" a="1"/>
  <c r="C963" i="77" s="1"/>
  <c r="H963" i="77" a="1"/>
  <c r="H963" i="77" s="1"/>
  <c r="G963" i="77" a="1"/>
  <c r="G963" i="77" s="1"/>
  <c r="F963" i="77" a="1"/>
  <c r="F963" i="77" s="1"/>
  <c r="E963" i="77" a="1"/>
  <c r="E963" i="77" s="1"/>
  <c r="I964" i="77"/>
  <c r="A964" i="77"/>
  <c r="B964" i="77" s="1"/>
  <c r="J964" i="77" a="1"/>
  <c r="J964" i="77" l="1"/>
  <c r="H964" i="77" a="1"/>
  <c r="H964" i="77" s="1"/>
  <c r="G964" i="77" a="1"/>
  <c r="G964" i="77" s="1"/>
  <c r="F964" i="77" a="1"/>
  <c r="F964" i="77" s="1"/>
  <c r="E964" i="77" a="1"/>
  <c r="E964" i="77" s="1"/>
  <c r="D964" i="77" a="1"/>
  <c r="D964" i="77" s="1"/>
  <c r="C964" i="77" a="1"/>
  <c r="C964" i="77" s="1"/>
  <c r="A965" i="77"/>
  <c r="B965" i="77" s="1"/>
  <c r="I965" i="77"/>
  <c r="J965" i="77" a="1"/>
  <c r="J965" i="77" l="1"/>
  <c r="C965" i="77" a="1"/>
  <c r="C965" i="77" s="1"/>
  <c r="H965" i="77" a="1"/>
  <c r="H965" i="77" s="1"/>
  <c r="G965" i="77" a="1"/>
  <c r="G965" i="77" s="1"/>
  <c r="F965" i="77" a="1"/>
  <c r="F965" i="77" s="1"/>
  <c r="E965" i="77" a="1"/>
  <c r="E965" i="77" s="1"/>
  <c r="D965" i="77" a="1"/>
  <c r="D965" i="77" s="1"/>
  <c r="A966" i="77"/>
  <c r="B966" i="77" s="1"/>
  <c r="I966" i="77"/>
  <c r="J966" i="77" a="1"/>
  <c r="J966" i="77" l="1"/>
  <c r="G966" i="77" a="1"/>
  <c r="G966" i="77" s="1"/>
  <c r="F966" i="77" a="1"/>
  <c r="F966" i="77" s="1"/>
  <c r="E966" i="77" a="1"/>
  <c r="E966" i="77" s="1"/>
  <c r="D966" i="77" a="1"/>
  <c r="D966" i="77" s="1"/>
  <c r="C966" i="77" a="1"/>
  <c r="C966" i="77" s="1"/>
  <c r="H966" i="77" a="1"/>
  <c r="H966" i="77" s="1"/>
  <c r="A967" i="77"/>
  <c r="B967" i="77" s="1"/>
  <c r="I967" i="77"/>
  <c r="J967" i="77" a="1"/>
  <c r="J967" i="77" l="1"/>
  <c r="H967" i="77" a="1"/>
  <c r="H967" i="77" s="1"/>
  <c r="G967" i="77" a="1"/>
  <c r="G967" i="77" s="1"/>
  <c r="F967" i="77" a="1"/>
  <c r="F967" i="77" s="1"/>
  <c r="E967" i="77" a="1"/>
  <c r="E967" i="77" s="1"/>
  <c r="D967" i="77" a="1"/>
  <c r="D967" i="77" s="1"/>
  <c r="C967" i="77" a="1"/>
  <c r="C967" i="77" s="1"/>
  <c r="I968" i="77"/>
  <c r="A968" i="77"/>
  <c r="B968" i="77" s="1"/>
  <c r="J968" i="77" a="1"/>
  <c r="J968" i="77" l="1"/>
  <c r="E968" i="77" a="1"/>
  <c r="E968" i="77" s="1"/>
  <c r="D968" i="77" a="1"/>
  <c r="D968" i="77" s="1"/>
  <c r="C968" i="77" a="1"/>
  <c r="C968" i="77" s="1"/>
  <c r="H968" i="77" a="1"/>
  <c r="H968" i="77" s="1"/>
  <c r="G968" i="77" a="1"/>
  <c r="G968" i="77" s="1"/>
  <c r="F968" i="77" a="1"/>
  <c r="F968" i="77" s="1"/>
  <c r="A969" i="77"/>
  <c r="B969" i="77" s="1"/>
  <c r="I969" i="77"/>
  <c r="J969" i="77" a="1"/>
  <c r="J969" i="77" l="1"/>
  <c r="H969" i="77" a="1"/>
  <c r="H969" i="77" s="1"/>
  <c r="G969" i="77" a="1"/>
  <c r="G969" i="77" s="1"/>
  <c r="F969" i="77" a="1"/>
  <c r="F969" i="77" s="1"/>
  <c r="E969" i="77" a="1"/>
  <c r="E969" i="77" s="1"/>
  <c r="D969" i="77" a="1"/>
  <c r="D969" i="77" s="1"/>
  <c r="C969" i="77" a="1"/>
  <c r="C969" i="77" s="1"/>
  <c r="I970" i="77"/>
  <c r="A970" i="77"/>
  <c r="B970" i="77" s="1"/>
  <c r="J970" i="77" a="1"/>
  <c r="J970" i="77" l="1"/>
  <c r="C970" i="77" a="1"/>
  <c r="C970" i="77" s="1"/>
  <c r="H970" i="77" a="1"/>
  <c r="H970" i="77" s="1"/>
  <c r="G970" i="77" a="1"/>
  <c r="G970" i="77" s="1"/>
  <c r="F970" i="77" a="1"/>
  <c r="F970" i="77" s="1"/>
  <c r="E970" i="77" a="1"/>
  <c r="E970" i="77" s="1"/>
  <c r="D970" i="77" a="1"/>
  <c r="D970" i="77" s="1"/>
  <c r="I971" i="77"/>
  <c r="A971" i="77"/>
  <c r="B971" i="77" s="1"/>
  <c r="J971" i="77" a="1"/>
  <c r="J971" i="77" l="1"/>
  <c r="G971" i="77" a="1"/>
  <c r="G971" i="77" s="1"/>
  <c r="F971" i="77" a="1"/>
  <c r="F971" i="77" s="1"/>
  <c r="E971" i="77" a="1"/>
  <c r="E971" i="77" s="1"/>
  <c r="D971" i="77" a="1"/>
  <c r="D971" i="77" s="1"/>
  <c r="C971" i="77" a="1"/>
  <c r="C971" i="77" s="1"/>
  <c r="H971" i="77" a="1"/>
  <c r="H971" i="77" s="1"/>
  <c r="A972" i="77"/>
  <c r="B972" i="77" s="1"/>
  <c r="I972" i="77"/>
  <c r="J972" i="77" a="1"/>
  <c r="J972" i="77" l="1"/>
  <c r="H972" i="77" a="1"/>
  <c r="H972" i="77" s="1"/>
  <c r="G972" i="77" a="1"/>
  <c r="G972" i="77" s="1"/>
  <c r="F972" i="77" a="1"/>
  <c r="F972" i="77" s="1"/>
  <c r="E972" i="77" a="1"/>
  <c r="E972" i="77" s="1"/>
  <c r="D972" i="77" a="1"/>
  <c r="D972" i="77" s="1"/>
  <c r="C972" i="77" a="1"/>
  <c r="C972" i="77" s="1"/>
  <c r="A973" i="77"/>
  <c r="B973" i="77" s="1"/>
  <c r="I973" i="77"/>
  <c r="J973" i="77" a="1"/>
  <c r="J973" i="77" l="1"/>
  <c r="D973" i="77" a="1"/>
  <c r="D973" i="77" s="1"/>
  <c r="C973" i="77" a="1"/>
  <c r="C973" i="77" s="1"/>
  <c r="H973" i="77" a="1"/>
  <c r="H973" i="77" s="1"/>
  <c r="G973" i="77" a="1"/>
  <c r="G973" i="77" s="1"/>
  <c r="F973" i="77" a="1"/>
  <c r="F973" i="77" s="1"/>
  <c r="E973" i="77" a="1"/>
  <c r="E973" i="77" s="1"/>
  <c r="A974" i="77"/>
  <c r="B974" i="77" s="1"/>
  <c r="I974" i="77"/>
  <c r="J974" i="77" a="1"/>
  <c r="J974" i="77" l="1"/>
  <c r="H974" i="77" a="1"/>
  <c r="H974" i="77" s="1"/>
  <c r="G974" i="77" a="1"/>
  <c r="G974" i="77" s="1"/>
  <c r="F974" i="77" a="1"/>
  <c r="F974" i="77" s="1"/>
  <c r="E974" i="77" a="1"/>
  <c r="E974" i="77" s="1"/>
  <c r="D974" i="77" a="1"/>
  <c r="D974" i="77" s="1"/>
  <c r="C974" i="77" a="1"/>
  <c r="C974" i="77" s="1"/>
  <c r="I975" i="77"/>
  <c r="A975" i="77"/>
  <c r="B975" i="77" s="1"/>
  <c r="J975" i="77" a="1"/>
  <c r="J975" i="77" l="1"/>
  <c r="H975" i="77" a="1"/>
  <c r="H975" i="77" s="1"/>
  <c r="G975" i="77" a="1"/>
  <c r="G975" i="77" s="1"/>
  <c r="F975" i="77" a="1"/>
  <c r="F975" i="77" s="1"/>
  <c r="E975" i="77" a="1"/>
  <c r="E975" i="77" s="1"/>
  <c r="D975" i="77" a="1"/>
  <c r="D975" i="77" s="1"/>
  <c r="C975" i="77" a="1"/>
  <c r="C975" i="77" s="1"/>
  <c r="I976" i="77"/>
  <c r="A976" i="77"/>
  <c r="B976" i="77" s="1"/>
  <c r="J976" i="77" a="1"/>
  <c r="J976" i="77" l="1"/>
  <c r="E976" i="77" a="1"/>
  <c r="E976" i="77" s="1"/>
  <c r="D976" i="77" a="1"/>
  <c r="D976" i="77" s="1"/>
  <c r="C976" i="77" a="1"/>
  <c r="C976" i="77" s="1"/>
  <c r="H976" i="77" a="1"/>
  <c r="H976" i="77" s="1"/>
  <c r="G976" i="77" a="1"/>
  <c r="G976" i="77" s="1"/>
  <c r="F976" i="77" a="1"/>
  <c r="F976" i="77" s="1"/>
  <c r="I977" i="77"/>
  <c r="A977" i="77"/>
  <c r="B977" i="77" s="1"/>
  <c r="J977" i="77" a="1"/>
  <c r="J977" i="77" l="1"/>
  <c r="H977" i="77" a="1"/>
  <c r="H977" i="77" s="1"/>
  <c r="G977" i="77" a="1"/>
  <c r="G977" i="77" s="1"/>
  <c r="F977" i="77" a="1"/>
  <c r="F977" i="77" s="1"/>
  <c r="E977" i="77" a="1"/>
  <c r="E977" i="77" s="1"/>
  <c r="D977" i="77" a="1"/>
  <c r="D977" i="77" s="1"/>
  <c r="C977" i="77" a="1"/>
  <c r="C977" i="77" s="1"/>
  <c r="A978" i="77"/>
  <c r="B978" i="77" s="1"/>
  <c r="I978" i="77"/>
  <c r="J978" i="77" a="1"/>
  <c r="J978" i="77" l="1"/>
  <c r="D978" i="77" a="1"/>
  <c r="D978" i="77" s="1"/>
  <c r="C978" i="77" a="1"/>
  <c r="C978" i="77" s="1"/>
  <c r="H978" i="77" a="1"/>
  <c r="H978" i="77" s="1"/>
  <c r="G978" i="77" a="1"/>
  <c r="G978" i="77" s="1"/>
  <c r="F978" i="77" a="1"/>
  <c r="F978" i="77" s="1"/>
  <c r="E978" i="77" a="1"/>
  <c r="E978" i="77" s="1"/>
  <c r="A979" i="77"/>
  <c r="B979" i="77" s="1"/>
  <c r="I979" i="77"/>
  <c r="J979" i="77" a="1"/>
  <c r="J979" i="77" l="1"/>
  <c r="H979" i="77" a="1"/>
  <c r="H979" i="77" s="1"/>
  <c r="G979" i="77" a="1"/>
  <c r="G979" i="77" s="1"/>
  <c r="F979" i="77" a="1"/>
  <c r="F979" i="77" s="1"/>
  <c r="E979" i="77" a="1"/>
  <c r="E979" i="77" s="1"/>
  <c r="D979" i="77" a="1"/>
  <c r="D979" i="77" s="1"/>
  <c r="C979" i="77" a="1"/>
  <c r="C979" i="77" s="1"/>
  <c r="A980" i="77"/>
  <c r="B980" i="77" s="1"/>
  <c r="I980" i="77"/>
  <c r="J980" i="77" a="1"/>
  <c r="J980" i="77" l="1"/>
  <c r="H980" i="77" a="1"/>
  <c r="H980" i="77" s="1"/>
  <c r="G980" i="77" a="1"/>
  <c r="G980" i="77" s="1"/>
  <c r="F980" i="77" a="1"/>
  <c r="F980" i="77" s="1"/>
  <c r="E980" i="77" a="1"/>
  <c r="E980" i="77" s="1"/>
  <c r="D980" i="77" a="1"/>
  <c r="D980" i="77" s="1"/>
  <c r="C980" i="77" a="1"/>
  <c r="C980" i="77" s="1"/>
  <c r="I981" i="77"/>
  <c r="A981" i="77"/>
  <c r="B981" i="77" s="1"/>
  <c r="J981" i="77" a="1"/>
  <c r="J981" i="77" l="1"/>
  <c r="F981" i="77" a="1"/>
  <c r="F981" i="77" s="1"/>
  <c r="E981" i="77" a="1"/>
  <c r="E981" i="77" s="1"/>
  <c r="D981" i="77" a="1"/>
  <c r="D981" i="77" s="1"/>
  <c r="C981" i="77" a="1"/>
  <c r="C981" i="77" s="1"/>
  <c r="H981" i="77" a="1"/>
  <c r="H981" i="77" s="1"/>
  <c r="G981" i="77" a="1"/>
  <c r="G981" i="77" s="1"/>
  <c r="I982" i="77"/>
  <c r="A982" i="77"/>
  <c r="B982" i="77" s="1"/>
  <c r="J982" i="77" a="1"/>
  <c r="J982" i="77" l="1"/>
  <c r="H982" i="77" a="1"/>
  <c r="H982" i="77" s="1"/>
  <c r="G982" i="77" a="1"/>
  <c r="G982" i="77" s="1"/>
  <c r="F982" i="77" a="1"/>
  <c r="F982" i="77" s="1"/>
  <c r="E982" i="77" a="1"/>
  <c r="E982" i="77" s="1"/>
  <c r="D982" i="77" a="1"/>
  <c r="D982" i="77" s="1"/>
  <c r="C982" i="77" a="1"/>
  <c r="C982" i="77" s="1"/>
  <c r="I983" i="77"/>
  <c r="A983" i="77"/>
  <c r="B983" i="77" s="1"/>
  <c r="J983" i="77" a="1"/>
  <c r="J983" i="77" l="1"/>
  <c r="C983" i="77" a="1"/>
  <c r="C983" i="77" s="1"/>
  <c r="H983" i="77" a="1"/>
  <c r="H983" i="77" s="1"/>
  <c r="G983" i="77" a="1"/>
  <c r="G983" i="77" s="1"/>
  <c r="F983" i="77" a="1"/>
  <c r="F983" i="77" s="1"/>
  <c r="E983" i="77" a="1"/>
  <c r="E983" i="77" s="1"/>
  <c r="D983" i="77" a="1"/>
  <c r="D983" i="77" s="1"/>
  <c r="A984" i="77"/>
  <c r="B984" i="77" s="1"/>
  <c r="I984" i="77"/>
  <c r="J984" i="77" a="1"/>
  <c r="J984" i="77" l="1"/>
  <c r="G984" i="77" a="1"/>
  <c r="G984" i="77" s="1"/>
  <c r="F984" i="77" a="1"/>
  <c r="F984" i="77" s="1"/>
  <c r="E984" i="77" a="1"/>
  <c r="E984" i="77" s="1"/>
  <c r="D984" i="77" a="1"/>
  <c r="D984" i="77" s="1"/>
  <c r="C984" i="77" a="1"/>
  <c r="C984" i="77" s="1"/>
  <c r="H984" i="77" a="1"/>
  <c r="H984" i="77" s="1"/>
  <c r="A985" i="77"/>
  <c r="B985" i="77" s="1"/>
  <c r="I985" i="77"/>
  <c r="J985" i="77" a="1"/>
  <c r="J985" i="77" l="1"/>
  <c r="H985" i="77" a="1"/>
  <c r="H985" i="77" s="1"/>
  <c r="G985" i="77" a="1"/>
  <c r="G985" i="77" s="1"/>
  <c r="F985" i="77" a="1"/>
  <c r="F985" i="77" s="1"/>
  <c r="E985" i="77" a="1"/>
  <c r="E985" i="77" s="1"/>
  <c r="D985" i="77" a="1"/>
  <c r="D985" i="77" s="1"/>
  <c r="C985" i="77" a="1"/>
  <c r="C985" i="77" s="1"/>
  <c r="A986" i="77"/>
  <c r="B986" i="77" s="1"/>
  <c r="I986" i="77"/>
  <c r="J986" i="77" a="1"/>
  <c r="J986" i="77" l="1"/>
  <c r="E986" i="77" a="1"/>
  <c r="E986" i="77" s="1"/>
  <c r="D986" i="77" a="1"/>
  <c r="D986" i="77" s="1"/>
  <c r="C986" i="77" a="1"/>
  <c r="C986" i="77" s="1"/>
  <c r="H986" i="77" a="1"/>
  <c r="H986" i="77" s="1"/>
  <c r="G986" i="77" a="1"/>
  <c r="G986" i="77" s="1"/>
  <c r="F986" i="77" a="1"/>
  <c r="F986" i="77" s="1"/>
  <c r="A987" i="77"/>
  <c r="B987" i="77" s="1"/>
  <c r="I987" i="77"/>
  <c r="J987" i="77" a="1"/>
  <c r="J987" i="77" l="1"/>
  <c r="H987" i="77" a="1"/>
  <c r="H987" i="77" s="1"/>
  <c r="G987" i="77" a="1"/>
  <c r="G987" i="77" s="1"/>
  <c r="F987" i="77" a="1"/>
  <c r="F987" i="77" s="1"/>
  <c r="E987" i="77" a="1"/>
  <c r="E987" i="77" s="1"/>
  <c r="D987" i="77" a="1"/>
  <c r="D987" i="77" s="1"/>
  <c r="C987" i="77" a="1"/>
  <c r="C987" i="77" s="1"/>
  <c r="I988" i="77"/>
  <c r="A988" i="77"/>
  <c r="B988" i="77" s="1"/>
  <c r="J988" i="77" a="1"/>
  <c r="J988" i="77" l="1"/>
  <c r="C988" i="77" a="1"/>
  <c r="C988" i="77" s="1"/>
  <c r="H988" i="77" a="1"/>
  <c r="H988" i="77" s="1"/>
  <c r="G988" i="77" a="1"/>
  <c r="G988" i="77" s="1"/>
  <c r="F988" i="77" a="1"/>
  <c r="F988" i="77" s="1"/>
  <c r="E988" i="77" a="1"/>
  <c r="E988" i="77" s="1"/>
  <c r="D988" i="77" a="1"/>
  <c r="D988" i="77" s="1"/>
  <c r="I989" i="77"/>
  <c r="A989" i="77"/>
  <c r="B989" i="77" s="1"/>
  <c r="J989" i="77" a="1"/>
  <c r="J989" i="77" l="1"/>
  <c r="F989" i="77" a="1"/>
  <c r="F989" i="77" s="1"/>
  <c r="E989" i="77" a="1"/>
  <c r="E989" i="77" s="1"/>
  <c r="D989" i="77" a="1"/>
  <c r="D989" i="77" s="1"/>
  <c r="C989" i="77" a="1"/>
  <c r="C989" i="77" s="1"/>
  <c r="H989" i="77" a="1"/>
  <c r="H989" i="77" s="1"/>
  <c r="G989" i="77" a="1"/>
  <c r="G989" i="77" s="1"/>
  <c r="A990" i="77"/>
  <c r="B990" i="77" s="1"/>
  <c r="I990" i="77"/>
  <c r="J990" i="77" a="1"/>
  <c r="J990" i="77" l="1"/>
  <c r="H990" i="77" a="1"/>
  <c r="H990" i="77" s="1"/>
  <c r="G990" i="77" a="1"/>
  <c r="G990" i="77" s="1"/>
  <c r="F990" i="77" a="1"/>
  <c r="F990" i="77" s="1"/>
  <c r="E990" i="77" a="1"/>
  <c r="E990" i="77" s="1"/>
  <c r="D990" i="77" a="1"/>
  <c r="D990" i="77" s="1"/>
  <c r="C990" i="77" a="1"/>
  <c r="C990" i="77" s="1"/>
  <c r="A991" i="77"/>
  <c r="B991" i="77" s="1"/>
  <c r="I991" i="77"/>
  <c r="J991" i="77" a="1"/>
  <c r="J991" i="77" l="1"/>
  <c r="E991" i="77" a="1"/>
  <c r="E991" i="77" s="1"/>
  <c r="D991" i="77" a="1"/>
  <c r="D991" i="77" s="1"/>
  <c r="C991" i="77" a="1"/>
  <c r="C991" i="77" s="1"/>
  <c r="H991" i="77" a="1"/>
  <c r="H991" i="77" s="1"/>
  <c r="G991" i="77" a="1"/>
  <c r="G991" i="77" s="1"/>
  <c r="F991" i="77" a="1"/>
  <c r="F991" i="77" s="1"/>
  <c r="A992" i="77"/>
  <c r="B992" i="77" s="1"/>
  <c r="I992" i="77"/>
  <c r="J992" i="77" a="1"/>
  <c r="J992" i="77" l="1"/>
  <c r="H992" i="77" a="1"/>
  <c r="H992" i="77" s="1"/>
  <c r="G992" i="77" a="1"/>
  <c r="G992" i="77" s="1"/>
  <c r="F992" i="77" a="1"/>
  <c r="F992" i="77" s="1"/>
  <c r="E992" i="77" a="1"/>
  <c r="E992" i="77" s="1"/>
  <c r="D992" i="77" a="1"/>
  <c r="D992" i="77" s="1"/>
  <c r="C992" i="77" a="1"/>
  <c r="C992" i="77" s="1"/>
  <c r="I993" i="77"/>
  <c r="A993" i="77"/>
  <c r="B993" i="77" s="1"/>
  <c r="J993" i="77" a="1"/>
  <c r="J993" i="77" l="1"/>
  <c r="H993" i="77" a="1"/>
  <c r="H993" i="77" s="1"/>
  <c r="G993" i="77" a="1"/>
  <c r="G993" i="77" s="1"/>
  <c r="F993" i="77" a="1"/>
  <c r="F993" i="77" s="1"/>
  <c r="E993" i="77" a="1"/>
  <c r="E993" i="77" s="1"/>
  <c r="D993" i="77" a="1"/>
  <c r="D993" i="77" s="1"/>
  <c r="C993" i="77" a="1"/>
  <c r="C993" i="77" s="1"/>
  <c r="I994" i="77"/>
  <c r="A994" i="77"/>
  <c r="B994" i="77" s="1"/>
  <c r="J994" i="77" a="1"/>
  <c r="J994" i="77" l="1"/>
  <c r="F994" i="77" a="1"/>
  <c r="F994" i="77" s="1"/>
  <c r="E994" i="77" a="1"/>
  <c r="E994" i="77" s="1"/>
  <c r="D994" i="77" a="1"/>
  <c r="D994" i="77" s="1"/>
  <c r="C994" i="77" a="1"/>
  <c r="C994" i="77" s="1"/>
  <c r="H994" i="77" a="1"/>
  <c r="H994" i="77" s="1"/>
  <c r="G994" i="77" a="1"/>
  <c r="G994" i="77" s="1"/>
  <c r="I995" i="77"/>
  <c r="A995" i="77"/>
  <c r="B995" i="77" s="1"/>
  <c r="J995" i="77" a="1"/>
  <c r="J995" i="77" l="1"/>
  <c r="H995" i="77" a="1"/>
  <c r="H995" i="77" s="1"/>
  <c r="G995" i="77" a="1"/>
  <c r="G995" i="77" s="1"/>
  <c r="F995" i="77" a="1"/>
  <c r="F995" i="77" s="1"/>
  <c r="E995" i="77" a="1"/>
  <c r="E995" i="77" s="1"/>
  <c r="D995" i="77" a="1"/>
  <c r="D995" i="77" s="1"/>
  <c r="C995" i="77" a="1"/>
  <c r="C995" i="77" s="1"/>
  <c r="A996" i="77"/>
  <c r="B996" i="77" s="1"/>
  <c r="I996" i="77"/>
  <c r="J996" i="77" a="1"/>
  <c r="J996" i="77" l="1"/>
  <c r="D996" i="77" a="1"/>
  <c r="D996" i="77" s="1"/>
  <c r="C996" i="77" a="1"/>
  <c r="C996" i="77" s="1"/>
  <c r="H996" i="77" a="1"/>
  <c r="H996" i="77" s="1"/>
  <c r="G996" i="77" a="1"/>
  <c r="G996" i="77" s="1"/>
  <c r="F996" i="77" a="1"/>
  <c r="F996" i="77" s="1"/>
  <c r="E996" i="77" a="1"/>
  <c r="E996" i="77" s="1"/>
  <c r="A997" i="77"/>
  <c r="B997" i="77" s="1"/>
  <c r="I997" i="77"/>
  <c r="J997" i="77" a="1"/>
  <c r="J997" i="77" l="1"/>
  <c r="H997" i="77" a="1"/>
  <c r="H997" i="77" s="1"/>
  <c r="G997" i="77" a="1"/>
  <c r="G997" i="77" s="1"/>
  <c r="F997" i="77" a="1"/>
  <c r="F997" i="77" s="1"/>
  <c r="E997" i="77" a="1"/>
  <c r="E997" i="77" s="1"/>
  <c r="D997" i="77" a="1"/>
  <c r="D997" i="77" s="1"/>
  <c r="C997" i="77" a="1"/>
  <c r="C997" i="77" s="1"/>
  <c r="A998" i="77"/>
  <c r="B998" i="77" s="1"/>
  <c r="I998" i="77"/>
  <c r="J998" i="77" a="1"/>
  <c r="J998" i="77" l="1"/>
  <c r="C998" i="77" a="1"/>
  <c r="C998" i="77" s="1"/>
  <c r="H998" i="77" a="1"/>
  <c r="H998" i="77" s="1"/>
  <c r="G998" i="77" a="1"/>
  <c r="G998" i="77" s="1"/>
  <c r="F998" i="77" a="1"/>
  <c r="F998" i="77" s="1"/>
  <c r="E998" i="77" a="1"/>
  <c r="E998" i="77" s="1"/>
  <c r="D998" i="77" a="1"/>
  <c r="D998" i="77" s="1"/>
  <c r="I999" i="77"/>
  <c r="A999" i="77"/>
  <c r="B999" i="77" s="1"/>
  <c r="J999" i="77" a="1"/>
  <c r="J999" i="77" l="1"/>
  <c r="F999" i="77" a="1"/>
  <c r="F999" i="77" s="1"/>
  <c r="E999" i="77" a="1"/>
  <c r="E999" i="77" s="1"/>
  <c r="D999" i="77" a="1"/>
  <c r="D999" i="77" s="1"/>
  <c r="C999" i="77" a="1"/>
  <c r="C999" i="77" s="1"/>
  <c r="H999" i="77" a="1"/>
  <c r="H999" i="77" s="1"/>
  <c r="G999" i="77" a="1"/>
  <c r="G999" i="77" s="1"/>
  <c r="I1000" i="77"/>
  <c r="A1000" i="77"/>
  <c r="B1000" i="77" s="1"/>
  <c r="J1000" i="77" a="1"/>
  <c r="J1000" i="77" l="1"/>
  <c r="H1000" i="77" a="1"/>
  <c r="H1000" i="77" s="1"/>
  <c r="G1000" i="77" a="1"/>
  <c r="G1000" i="77" s="1"/>
  <c r="F1000" i="77" a="1"/>
  <c r="F1000" i="77" s="1"/>
  <c r="E1000" i="77" a="1"/>
  <c r="E1000" i="77" s="1"/>
  <c r="D1000" i="77" a="1"/>
  <c r="D1000" i="77" s="1"/>
  <c r="C1000" i="77" a="1"/>
  <c r="C1000" i="77" s="1"/>
  <c r="I1001" i="77"/>
  <c r="A1001" i="77"/>
  <c r="B1001" i="77" s="1"/>
  <c r="J1001" i="77" a="1"/>
  <c r="J1001" i="77" l="1"/>
  <c r="D1001" i="77" a="1"/>
  <c r="D1001" i="77" s="1"/>
  <c r="C1001" i="77" a="1"/>
  <c r="C1001" i="77" s="1"/>
  <c r="H1001" i="77" a="1"/>
  <c r="H1001" i="77" s="1"/>
  <c r="G1001" i="77" a="1"/>
  <c r="G1001" i="77" s="1"/>
  <c r="F1001" i="77" a="1"/>
  <c r="F1001" i="77" s="1"/>
  <c r="E1001" i="77" a="1"/>
  <c r="E1001" i="77" s="1"/>
  <c r="A1002" i="77"/>
  <c r="B1002" i="77" s="1"/>
  <c r="I1002" i="77"/>
  <c r="J1002" i="77" a="1"/>
  <c r="J1002" i="77" l="1"/>
  <c r="G1002" i="77" a="1"/>
  <c r="G1002" i="77" s="1"/>
  <c r="F1002" i="77" a="1"/>
  <c r="F1002" i="77" s="1"/>
  <c r="E1002" i="77" a="1"/>
  <c r="E1002" i="77" s="1"/>
  <c r="D1002" i="77" a="1"/>
  <c r="D1002" i="77" s="1"/>
  <c r="C1002" i="77" a="1"/>
  <c r="C1002" i="77" s="1"/>
  <c r="H1002" i="77" a="1"/>
  <c r="H1002" i="77" s="1"/>
  <c r="A1003" i="77"/>
  <c r="B1003" i="77" s="1"/>
  <c r="I1003" i="77"/>
  <c r="J1003" i="77" a="1"/>
  <c r="J1003" i="77" l="1"/>
  <c r="H1003" i="77" a="1"/>
  <c r="H1003" i="77" s="1"/>
  <c r="G1003" i="77" a="1"/>
  <c r="G1003" i="77" s="1"/>
  <c r="F1003" i="77" a="1"/>
  <c r="F1003" i="77" s="1"/>
  <c r="E1003" i="77" a="1"/>
  <c r="E1003" i="77" s="1"/>
  <c r="D1003" i="77" a="1"/>
  <c r="D1003" i="77" s="1"/>
  <c r="C1003" i="77" a="1"/>
  <c r="C1003" i="77" s="1"/>
  <c r="A1004" i="77"/>
  <c r="B1004" i="77" s="1"/>
  <c r="I1004" i="77"/>
  <c r="J1004" i="77" a="1"/>
  <c r="J1004" i="77" l="1"/>
  <c r="E1004" i="77" a="1"/>
  <c r="E1004" i="77" s="1"/>
  <c r="D1004" i="77" a="1"/>
  <c r="D1004" i="77" s="1"/>
  <c r="C1004" i="77" a="1"/>
  <c r="C1004" i="77" s="1"/>
  <c r="H1004" i="77" a="1"/>
  <c r="H1004" i="77" s="1"/>
  <c r="G1004" i="77" a="1"/>
  <c r="G1004" i="77" s="1"/>
  <c r="F1004" i="77" a="1"/>
  <c r="F1004" i="77" s="1"/>
  <c r="A1005" i="77"/>
  <c r="B1005" i="77" s="1"/>
  <c r="I1005" i="77"/>
  <c r="J1005" i="77" a="1"/>
  <c r="J1005" i="77" l="1"/>
  <c r="H1005" i="77" a="1"/>
  <c r="H1005" i="77" s="1"/>
  <c r="G1005" i="77" a="1"/>
  <c r="G1005" i="77" s="1"/>
  <c r="F1005" i="77" a="1"/>
  <c r="F1005" i="77" s="1"/>
  <c r="E1005" i="77" a="1"/>
  <c r="E1005" i="77" s="1"/>
  <c r="D1005" i="77" a="1"/>
  <c r="D1005" i="77" s="1"/>
  <c r="C1005" i="77" a="1"/>
  <c r="C1005" i="77" s="1"/>
  <c r="I1006" i="77"/>
  <c r="A1006" i="77"/>
  <c r="B1006" i="77" s="1"/>
  <c r="J1006" i="77" a="1"/>
  <c r="J1006" i="77" l="1"/>
  <c r="C1006" i="77" a="1"/>
  <c r="C1006" i="77" s="1"/>
  <c r="H1006" i="77" a="1"/>
  <c r="H1006" i="77" s="1"/>
  <c r="G1006" i="77" a="1"/>
  <c r="G1006" i="77" s="1"/>
  <c r="F1006" i="77" a="1"/>
  <c r="F1006" i="77" s="1"/>
  <c r="E1006" i="77" a="1"/>
  <c r="E1006" i="77" s="1"/>
  <c r="D1006" i="77" a="1"/>
  <c r="D1006" i="77" s="1"/>
  <c r="I1007" i="77"/>
  <c r="A1007" i="77"/>
  <c r="B1007" i="77" s="1"/>
  <c r="J1007" i="77" a="1"/>
  <c r="J1007" i="77" l="1"/>
  <c r="E1007" i="77" a="1"/>
  <c r="E1007" i="77" s="1"/>
  <c r="D1007" i="77" a="1"/>
  <c r="D1007" i="77" s="1"/>
  <c r="C1007" i="77" a="1"/>
  <c r="C1007" i="77" s="1"/>
  <c r="H1007" i="77" a="1"/>
  <c r="H1007" i="77" s="1"/>
  <c r="G1007" i="77" a="1"/>
  <c r="G1007" i="77" s="1"/>
  <c r="F1007" i="77" a="1"/>
  <c r="F1007" i="77" s="1"/>
  <c r="A1008" i="77"/>
  <c r="B1008" i="77" s="1"/>
  <c r="I1008" i="77"/>
  <c r="J1008" i="77" a="1"/>
  <c r="J1008" i="77" l="1"/>
  <c r="H1008" i="77" a="1"/>
  <c r="H1008" i="77" s="1"/>
  <c r="G1008" i="77" a="1"/>
  <c r="G1008" i="77" s="1"/>
  <c r="F1008" i="77" a="1"/>
  <c r="F1008" i="77" s="1"/>
  <c r="E1008" i="77" a="1"/>
  <c r="E1008" i="77" s="1"/>
  <c r="D1008" i="77" a="1"/>
  <c r="D1008" i="77" s="1"/>
  <c r="C1008" i="77" a="1"/>
  <c r="C1008" i="77" s="1"/>
  <c r="A1009" i="77"/>
  <c r="B1009" i="77" s="1"/>
  <c r="I1009" i="77"/>
  <c r="J1009" i="77" a="1"/>
  <c r="J1009" i="77" l="1"/>
  <c r="C1009" i="77" a="1"/>
  <c r="C1009" i="77" s="1"/>
  <c r="H1009" i="77" a="1"/>
  <c r="H1009" i="77" s="1"/>
  <c r="G1009" i="77" a="1"/>
  <c r="G1009" i="77" s="1"/>
  <c r="F1009" i="77" a="1"/>
  <c r="F1009" i="77" s="1"/>
  <c r="E1009" i="77" a="1"/>
  <c r="E1009" i="77" s="1"/>
  <c r="D1009" i="77" a="1"/>
  <c r="D1009" i="77" s="1"/>
  <c r="A1010" i="77"/>
  <c r="B1010" i="77" s="1"/>
  <c r="I1010" i="77"/>
  <c r="J1010" i="77" a="1"/>
  <c r="J1010" i="77" l="1"/>
  <c r="G1010" i="77" a="1"/>
  <c r="G1010" i="77" s="1"/>
  <c r="F1010" i="77" a="1"/>
  <c r="F1010" i="77" s="1"/>
  <c r="E1010" i="77" a="1"/>
  <c r="E1010" i="77" s="1"/>
  <c r="D1010" i="77" a="1"/>
  <c r="D1010" i="77" s="1"/>
  <c r="C1010" i="77" a="1"/>
  <c r="C1010" i="77" s="1"/>
  <c r="H1010" i="77" a="1"/>
  <c r="H1010" i="77" s="1"/>
  <c r="A1011" i="77"/>
  <c r="B1011" i="77" s="1"/>
  <c r="I1011" i="77"/>
  <c r="J1011" i="77" a="1"/>
  <c r="J1011" i="77" l="1"/>
  <c r="H1011" i="77" a="1"/>
  <c r="H1011" i="77" s="1"/>
  <c r="G1011" i="77" a="1"/>
  <c r="G1011" i="77" s="1"/>
  <c r="F1011" i="77" a="1"/>
  <c r="F1011" i="77" s="1"/>
  <c r="E1011" i="77" a="1"/>
  <c r="E1011" i="77" s="1"/>
  <c r="D1011" i="77" a="1"/>
  <c r="D1011" i="77" s="1"/>
  <c r="C1011" i="77" a="1"/>
  <c r="C1011" i="77" s="1"/>
  <c r="I1012" i="77"/>
  <c r="A1012" i="77"/>
  <c r="B1012" i="77" s="1"/>
  <c r="J1012" i="77" a="1"/>
  <c r="J1012" i="77" l="1"/>
  <c r="E1012" i="77" a="1"/>
  <c r="E1012" i="77" s="1"/>
  <c r="D1012" i="77" a="1"/>
  <c r="D1012" i="77" s="1"/>
  <c r="C1012" i="77" a="1"/>
  <c r="C1012" i="77" s="1"/>
  <c r="H1012" i="77" a="1"/>
  <c r="H1012" i="77" s="1"/>
  <c r="G1012" i="77" a="1"/>
  <c r="G1012" i="77" s="1"/>
  <c r="F1012" i="77" a="1"/>
  <c r="F1012" i="77" s="1"/>
  <c r="I1013" i="77"/>
  <c r="A1013" i="77"/>
  <c r="B1013" i="77" s="1"/>
  <c r="J1013" i="77" a="1"/>
  <c r="J1013" i="77" l="1"/>
  <c r="H1013" i="77" a="1"/>
  <c r="H1013" i="77" s="1"/>
  <c r="G1013" i="77" a="1"/>
  <c r="G1013" i="77" s="1"/>
  <c r="F1013" i="77" a="1"/>
  <c r="F1013" i="77" s="1"/>
  <c r="E1013" i="77" a="1"/>
  <c r="E1013" i="77" s="1"/>
  <c r="D1013" i="77" a="1"/>
  <c r="D1013" i="77" s="1"/>
  <c r="C1013" i="77" a="1"/>
  <c r="C1013" i="77" s="1"/>
  <c r="A1014" i="77"/>
  <c r="B1014" i="77" s="1"/>
  <c r="I1014" i="77"/>
  <c r="J1014" i="77" a="1"/>
  <c r="J1014" i="77" l="1"/>
  <c r="H1014" i="77" a="1"/>
  <c r="H1014" i="77" s="1"/>
  <c r="G1014" i="77" a="1"/>
  <c r="G1014" i="77" s="1"/>
  <c r="F1014" i="77" a="1"/>
  <c r="F1014" i="77" s="1"/>
  <c r="E1014" i="77" a="1"/>
  <c r="E1014" i="77" s="1"/>
  <c r="D1014" i="77" a="1"/>
  <c r="D1014" i="77" s="1"/>
  <c r="C1014" i="77" a="1"/>
  <c r="C1014" i="77" s="1"/>
  <c r="A1015" i="77"/>
  <c r="B1015" i="77" s="1"/>
  <c r="I1015" i="77"/>
  <c r="J1015" i="77" a="1"/>
  <c r="J1015" i="77" l="1"/>
  <c r="F1015" i="77" a="1"/>
  <c r="F1015" i="77" s="1"/>
  <c r="E1015" i="77" a="1"/>
  <c r="E1015" i="77" s="1"/>
  <c r="D1015" i="77" a="1"/>
  <c r="D1015" i="77" s="1"/>
  <c r="C1015" i="77" a="1"/>
  <c r="C1015" i="77" s="1"/>
  <c r="H1015" i="77" a="1"/>
  <c r="H1015" i="77" s="1"/>
  <c r="G1015" i="77" a="1"/>
  <c r="G1015" i="77" s="1"/>
  <c r="A1016" i="77"/>
  <c r="B1016" i="77" s="1"/>
  <c r="I1016" i="77"/>
  <c r="J1016" i="77" a="1"/>
  <c r="J1016" i="77" l="1"/>
  <c r="H1016" i="77" a="1"/>
  <c r="H1016" i="77" s="1"/>
  <c r="G1016" i="77" a="1"/>
  <c r="G1016" i="77" s="1"/>
  <c r="F1016" i="77" a="1"/>
  <c r="F1016" i="77" s="1"/>
  <c r="E1016" i="77" a="1"/>
  <c r="E1016" i="77" s="1"/>
  <c r="D1016" i="77" a="1"/>
  <c r="D1016" i="77" s="1"/>
  <c r="C1016" i="77" a="1"/>
  <c r="C1016" i="77" s="1"/>
  <c r="A1017" i="77"/>
  <c r="B1017" i="77" s="1"/>
  <c r="I1017" i="77"/>
  <c r="J1017" i="77" a="1"/>
  <c r="J1017" i="77" l="1"/>
  <c r="D1017" i="77" a="1"/>
  <c r="D1017" i="77" s="1"/>
  <c r="C1017" i="77" a="1"/>
  <c r="C1017" i="77" s="1"/>
  <c r="H1017" i="77" a="1"/>
  <c r="H1017" i="77" s="1"/>
  <c r="G1017" i="77" a="1"/>
  <c r="G1017" i="77" s="1"/>
  <c r="F1017" i="77" a="1"/>
  <c r="F1017" i="77" s="1"/>
  <c r="E1017" i="77" a="1"/>
  <c r="E1017" i="77" s="1"/>
  <c r="I1018" i="77"/>
  <c r="A1018" i="77"/>
  <c r="B1018" i="77" s="1"/>
  <c r="J1018" i="77" a="1"/>
  <c r="J1018" i="77" l="1"/>
  <c r="F1018" i="77" a="1"/>
  <c r="F1018" i="77" s="1"/>
  <c r="E1018" i="77" a="1"/>
  <c r="E1018" i="77" s="1"/>
  <c r="D1018" i="77" a="1"/>
  <c r="D1018" i="77" s="1"/>
  <c r="C1018" i="77" a="1"/>
  <c r="C1018" i="77" s="1"/>
  <c r="H1018" i="77" a="1"/>
  <c r="H1018" i="77" s="1"/>
  <c r="G1018" i="77" a="1"/>
  <c r="G1018" i="77" s="1"/>
  <c r="I1019" i="77"/>
  <c r="A1019" i="77"/>
  <c r="B1019" i="77" s="1"/>
  <c r="J1019" i="77" a="1"/>
  <c r="J1019" i="77" l="1"/>
  <c r="H1019" i="77" a="1"/>
  <c r="H1019" i="77" s="1"/>
  <c r="G1019" i="77" a="1"/>
  <c r="G1019" i="77" s="1"/>
  <c r="F1019" i="77" a="1"/>
  <c r="F1019" i="77" s="1"/>
  <c r="E1019" i="77" a="1"/>
  <c r="E1019" i="77" s="1"/>
  <c r="D1019" i="77" a="1"/>
  <c r="D1019" i="77" s="1"/>
  <c r="C1019" i="77" a="1"/>
  <c r="C1019" i="77" s="1"/>
  <c r="A1020" i="77"/>
  <c r="B1020" i="77" s="1"/>
  <c r="I1020" i="77"/>
  <c r="J1020" i="77" a="1"/>
  <c r="J1020" i="77" l="1"/>
  <c r="D1020" i="77" a="1"/>
  <c r="D1020" i="77" s="1"/>
  <c r="C1020" i="77" a="1"/>
  <c r="C1020" i="77" s="1"/>
  <c r="H1020" i="77" a="1"/>
  <c r="H1020" i="77" s="1"/>
  <c r="G1020" i="77" a="1"/>
  <c r="G1020" i="77" s="1"/>
  <c r="F1020" i="77" a="1"/>
  <c r="F1020" i="77" s="1"/>
  <c r="E1020" i="77" a="1"/>
  <c r="E1020" i="77" s="1"/>
  <c r="A1021" i="77"/>
  <c r="B1021" i="77" s="1"/>
  <c r="I1021" i="77"/>
  <c r="J1021" i="77" a="1"/>
  <c r="J1021" i="77" l="1"/>
  <c r="F1021" i="77" a="1"/>
  <c r="F1021" i="77" s="1"/>
  <c r="E1021" i="77" a="1"/>
  <c r="E1021" i="77" s="1"/>
  <c r="D1021" i="77" a="1"/>
  <c r="D1021" i="77" s="1"/>
  <c r="C1021" i="77" a="1"/>
  <c r="C1021" i="77" s="1"/>
  <c r="H1021" i="77" a="1"/>
  <c r="H1021" i="77" s="1"/>
  <c r="G1021" i="77" a="1"/>
  <c r="G1021" i="77" s="1"/>
  <c r="A1022" i="77"/>
  <c r="B1022" i="77" s="1"/>
  <c r="I1022" i="77"/>
  <c r="J1022" i="77" a="1"/>
  <c r="J1022" i="77" l="1"/>
  <c r="H1022" i="77" a="1"/>
  <c r="H1022" i="77" s="1"/>
  <c r="G1022" i="77" a="1"/>
  <c r="G1022" i="77" s="1"/>
  <c r="F1022" i="77" a="1"/>
  <c r="F1022" i="77" s="1"/>
  <c r="E1022" i="77" a="1"/>
  <c r="E1022" i="77" s="1"/>
  <c r="D1022" i="77" a="1"/>
  <c r="D1022" i="77" s="1"/>
  <c r="C1022" i="77" a="1"/>
  <c r="C1022" i="77" s="1"/>
  <c r="A1023" i="77"/>
  <c r="B1023" i="77" s="1"/>
  <c r="I1023" i="77"/>
  <c r="J1023" i="77" a="1"/>
  <c r="J1023" i="77" l="1"/>
  <c r="D1023" i="77" a="1"/>
  <c r="D1023" i="77" s="1"/>
  <c r="C1023" i="77" a="1"/>
  <c r="C1023" i="77" s="1"/>
  <c r="H1023" i="77" a="1"/>
  <c r="H1023" i="77" s="1"/>
  <c r="G1023" i="77" a="1"/>
  <c r="G1023" i="77" s="1"/>
  <c r="F1023" i="77" a="1"/>
  <c r="F1023" i="77" s="1"/>
  <c r="E1023" i="77" a="1"/>
  <c r="E1023" i="77" s="1"/>
  <c r="I1024" i="77"/>
  <c r="A1024" i="77"/>
  <c r="B1024" i="77" s="1"/>
  <c r="J1024" i="77" a="1"/>
  <c r="J1024" i="77" l="1"/>
  <c r="E1024" i="77" a="1"/>
  <c r="E1024" i="77" s="1"/>
  <c r="D1024" i="77" a="1"/>
  <c r="D1024" i="77" s="1"/>
  <c r="C1024" i="77" a="1"/>
  <c r="C1024" i="77" s="1"/>
  <c r="H1024" i="77" a="1"/>
  <c r="H1024" i="77" s="1"/>
  <c r="G1024" i="77" a="1"/>
  <c r="G1024" i="77" s="1"/>
  <c r="F1024" i="77" a="1"/>
  <c r="F1024" i="77" s="1"/>
  <c r="A1025" i="77"/>
  <c r="B1025" i="77" s="1"/>
  <c r="I1025" i="77"/>
  <c r="J1025" i="77" a="1"/>
  <c r="J1025" i="77" l="1"/>
  <c r="H1025" i="77" a="1"/>
  <c r="H1025" i="77" s="1"/>
  <c r="G1025" i="77" a="1"/>
  <c r="G1025" i="77" s="1"/>
  <c r="F1025" i="77" a="1"/>
  <c r="F1025" i="77" s="1"/>
  <c r="E1025" i="77" a="1"/>
  <c r="E1025" i="77" s="1"/>
  <c r="D1025" i="77" a="1"/>
  <c r="D1025" i="77" s="1"/>
  <c r="C1025" i="77" a="1"/>
  <c r="C1025" i="77" s="1"/>
  <c r="A1026" i="77"/>
  <c r="B1026" i="77" s="1"/>
  <c r="I1026" i="77"/>
  <c r="J1026" i="77" a="1"/>
  <c r="J1026" i="77" l="1"/>
  <c r="H1026" i="77" a="1"/>
  <c r="H1026" i="77" s="1"/>
  <c r="G1026" i="77" a="1"/>
  <c r="G1026" i="77" s="1"/>
  <c r="F1026" i="77" a="1"/>
  <c r="F1026" i="77" s="1"/>
  <c r="E1026" i="77" a="1"/>
  <c r="E1026" i="77" s="1"/>
  <c r="D1026" i="77" a="1"/>
  <c r="D1026" i="77" s="1"/>
  <c r="C1026" i="77" a="1"/>
  <c r="C1026" i="77" s="1"/>
  <c r="I1027" i="77"/>
  <c r="A1027" i="77"/>
  <c r="B1027" i="77" s="1"/>
  <c r="J1027" i="77" a="1"/>
  <c r="J1027" i="77" l="1"/>
  <c r="D1027" i="77" a="1"/>
  <c r="D1027" i="77" s="1"/>
  <c r="C1027" i="77" a="1"/>
  <c r="C1027" i="77" s="1"/>
  <c r="H1027" i="77" a="1"/>
  <c r="H1027" i="77" s="1"/>
  <c r="G1027" i="77" a="1"/>
  <c r="G1027" i="77" s="1"/>
  <c r="F1027" i="77" a="1"/>
  <c r="F1027" i="77" s="1"/>
  <c r="E1027" i="77" a="1"/>
  <c r="E1027" i="77" s="1"/>
  <c r="A1028" i="77"/>
  <c r="B1028" i="77" s="1"/>
  <c r="I1028" i="77"/>
  <c r="J1028" i="77" a="1"/>
  <c r="J1028" i="77" l="1"/>
  <c r="H1028" i="77" a="1"/>
  <c r="H1028" i="77" s="1"/>
  <c r="G1028" i="77" a="1"/>
  <c r="G1028" i="77" s="1"/>
  <c r="F1028" i="77" a="1"/>
  <c r="F1028" i="77" s="1"/>
  <c r="E1028" i="77" a="1"/>
  <c r="E1028" i="77" s="1"/>
  <c r="D1028" i="77" a="1"/>
  <c r="D1028" i="77" s="1"/>
  <c r="C1028" i="77" a="1"/>
  <c r="C1028" i="77" s="1"/>
  <c r="A1029" i="77"/>
  <c r="B1029" i="77" s="1"/>
  <c r="I1029" i="77"/>
  <c r="J1029" i="77" a="1"/>
  <c r="J1029" i="77" l="1"/>
  <c r="H1029" i="77" a="1"/>
  <c r="H1029" i="77" s="1"/>
  <c r="G1029" i="77" a="1"/>
  <c r="G1029" i="77" s="1"/>
  <c r="F1029" i="77" a="1"/>
  <c r="F1029" i="77" s="1"/>
  <c r="E1029" i="77" a="1"/>
  <c r="E1029" i="77" s="1"/>
  <c r="D1029" i="77" a="1"/>
  <c r="D1029" i="77" s="1"/>
  <c r="C1029" i="77" a="1"/>
  <c r="C1029" i="77" s="1"/>
  <c r="I1030" i="77"/>
  <c r="A1030" i="77"/>
  <c r="B1030" i="77" s="1"/>
  <c r="J1030" i="77" a="1"/>
  <c r="J1030" i="77" l="1"/>
  <c r="F1030" i="77" a="1"/>
  <c r="F1030" i="77" s="1"/>
  <c r="E1030" i="77" a="1"/>
  <c r="E1030" i="77" s="1"/>
  <c r="D1030" i="77" a="1"/>
  <c r="D1030" i="77" s="1"/>
  <c r="C1030" i="77" a="1"/>
  <c r="C1030" i="77" s="1"/>
  <c r="H1030" i="77" a="1"/>
  <c r="H1030" i="77" s="1"/>
  <c r="G1030" i="77" a="1"/>
  <c r="G1030" i="77" s="1"/>
  <c r="I1031" i="77"/>
  <c r="A1031" i="77"/>
  <c r="B1031" i="77" s="1"/>
  <c r="J1031" i="77" a="1"/>
  <c r="J1031" i="77" l="1"/>
  <c r="H1031" i="77" a="1"/>
  <c r="H1031" i="77" s="1"/>
  <c r="G1031" i="77" a="1"/>
  <c r="G1031" i="77" s="1"/>
  <c r="F1031" i="77" a="1"/>
  <c r="F1031" i="77" s="1"/>
  <c r="E1031" i="77" a="1"/>
  <c r="E1031" i="77" s="1"/>
  <c r="D1031" i="77" a="1"/>
  <c r="D1031" i="77" s="1"/>
  <c r="C1031" i="77" a="1"/>
  <c r="C1031" i="77" s="1"/>
  <c r="I1032" i="77"/>
  <c r="A1032" i="77"/>
  <c r="B1032" i="77" s="1"/>
  <c r="J1032" i="77" a="1"/>
  <c r="J1032" i="77" l="1"/>
  <c r="H1032" i="77" a="1"/>
  <c r="H1032" i="77" s="1"/>
  <c r="G1032" i="77" a="1"/>
  <c r="G1032" i="77" s="1"/>
  <c r="F1032" i="77" a="1"/>
  <c r="F1032" i="77" s="1"/>
  <c r="E1032" i="77" a="1"/>
  <c r="E1032" i="77" s="1"/>
  <c r="D1032" i="77" a="1"/>
  <c r="D1032" i="77" s="1"/>
  <c r="C1032" i="77" a="1"/>
  <c r="C1032" i="77" s="1"/>
  <c r="I1033" i="77"/>
  <c r="A1033" i="77"/>
  <c r="B1033" i="77" s="1"/>
  <c r="J1033" i="77" a="1"/>
  <c r="J1033" i="77" l="1"/>
  <c r="E1033" i="77" a="1"/>
  <c r="E1033" i="77" s="1"/>
  <c r="D1033" i="77" a="1"/>
  <c r="D1033" i="77" s="1"/>
  <c r="C1033" i="77" a="1"/>
  <c r="C1033" i="77" s="1"/>
  <c r="H1033" i="77" a="1"/>
  <c r="H1033" i="77" s="1"/>
  <c r="G1033" i="77" a="1"/>
  <c r="G1033" i="77" s="1"/>
  <c r="F1033" i="77" a="1"/>
  <c r="F1033" i="77" s="1"/>
  <c r="A1034" i="77"/>
  <c r="B1034" i="77" s="1"/>
  <c r="I1034" i="77"/>
  <c r="J1034" i="77" a="1"/>
  <c r="J1034" i="77" l="1"/>
  <c r="H1034" i="77" a="1"/>
  <c r="H1034" i="77" s="1"/>
  <c r="G1034" i="77" a="1"/>
  <c r="G1034" i="77" s="1"/>
  <c r="F1034" i="77" a="1"/>
  <c r="F1034" i="77" s="1"/>
  <c r="E1034" i="77" a="1"/>
  <c r="E1034" i="77" s="1"/>
  <c r="D1034" i="77" a="1"/>
  <c r="D1034" i="77" s="1"/>
  <c r="C1034" i="77" a="1"/>
  <c r="C1034" i="77" s="1"/>
  <c r="A1035" i="77"/>
  <c r="B1035" i="77" s="1"/>
  <c r="I1035" i="77"/>
  <c r="J1035" i="77" a="1"/>
  <c r="J1035" i="77" l="1"/>
  <c r="C1035" i="77" a="1"/>
  <c r="C1035" i="77" s="1"/>
  <c r="H1035" i="77" a="1"/>
  <c r="H1035" i="77" s="1"/>
  <c r="G1035" i="77" a="1"/>
  <c r="G1035" i="77" s="1"/>
  <c r="F1035" i="77" a="1"/>
  <c r="F1035" i="77" s="1"/>
  <c r="E1035" i="77" a="1"/>
  <c r="E1035" i="77" s="1"/>
  <c r="D1035" i="77" a="1"/>
  <c r="D1035" i="77" s="1"/>
  <c r="I1036" i="77"/>
  <c r="A1036" i="77"/>
  <c r="B1036" i="77" s="1"/>
  <c r="J1036" i="77" a="1"/>
  <c r="J1036" i="77" l="1"/>
  <c r="F1036" i="77" a="1"/>
  <c r="F1036" i="77" s="1"/>
  <c r="E1036" i="77" a="1"/>
  <c r="E1036" i="77" s="1"/>
  <c r="D1036" i="77" a="1"/>
  <c r="D1036" i="77" s="1"/>
  <c r="C1036" i="77" a="1"/>
  <c r="C1036" i="77" s="1"/>
  <c r="H1036" i="77" a="1"/>
  <c r="H1036" i="77" s="1"/>
  <c r="G1036" i="77" a="1"/>
  <c r="G1036" i="77" s="1"/>
  <c r="A1037" i="77"/>
  <c r="B1037" i="77" s="1"/>
  <c r="I1037" i="77"/>
  <c r="J1037" i="77" a="1"/>
  <c r="J1037" i="77" l="1"/>
  <c r="H1037" i="77" a="1"/>
  <c r="H1037" i="77" s="1"/>
  <c r="G1037" i="77" a="1"/>
  <c r="G1037" i="77" s="1"/>
  <c r="F1037" i="77" a="1"/>
  <c r="F1037" i="77" s="1"/>
  <c r="E1037" i="77" a="1"/>
  <c r="E1037" i="77" s="1"/>
  <c r="D1037" i="77" a="1"/>
  <c r="D1037" i="77" s="1"/>
  <c r="C1037" i="77" a="1"/>
  <c r="C1037" i="77" s="1"/>
  <c r="I1038" i="77"/>
  <c r="A1038" i="77"/>
  <c r="B1038" i="77" s="1"/>
  <c r="J1038" i="77" a="1"/>
  <c r="J1038" i="77" l="1"/>
  <c r="C1038" i="77" a="1"/>
  <c r="C1038" i="77" s="1"/>
  <c r="H1038" i="77" a="1"/>
  <c r="H1038" i="77" s="1"/>
  <c r="G1038" i="77" a="1"/>
  <c r="G1038" i="77" s="1"/>
  <c r="F1038" i="77" a="1"/>
  <c r="F1038" i="77" s="1"/>
  <c r="E1038" i="77" a="1"/>
  <c r="E1038" i="77" s="1"/>
  <c r="D1038" i="77" a="1"/>
  <c r="D1038" i="77" s="1"/>
  <c r="I1039" i="77"/>
  <c r="A1039" i="77"/>
  <c r="B1039" i="77" s="1"/>
  <c r="J1039" i="77" a="1"/>
  <c r="J1039" i="77" l="1"/>
  <c r="F1039" i="77" a="1"/>
  <c r="F1039" i="77" s="1"/>
  <c r="E1039" i="77" a="1"/>
  <c r="E1039" i="77" s="1"/>
  <c r="D1039" i="77" a="1"/>
  <c r="D1039" i="77" s="1"/>
  <c r="C1039" i="77" a="1"/>
  <c r="C1039" i="77" s="1"/>
  <c r="H1039" i="77" a="1"/>
  <c r="H1039" i="77" s="1"/>
  <c r="G1039" i="77" a="1"/>
  <c r="G1039" i="77" s="1"/>
  <c r="A1040" i="77"/>
  <c r="B1040" i="77" s="1"/>
  <c r="I1040" i="77"/>
  <c r="J1040" i="77" a="1"/>
  <c r="J1040" i="77" l="1"/>
  <c r="H1040" i="77" a="1"/>
  <c r="H1040" i="77" s="1"/>
  <c r="G1040" i="77" a="1"/>
  <c r="G1040" i="77" s="1"/>
  <c r="F1040" i="77" a="1"/>
  <c r="F1040" i="77" s="1"/>
  <c r="E1040" i="77" a="1"/>
  <c r="E1040" i="77" s="1"/>
  <c r="D1040" i="77" a="1"/>
  <c r="D1040" i="77" s="1"/>
  <c r="C1040" i="77" a="1"/>
  <c r="C1040" i="77" s="1"/>
  <c r="A1041" i="77"/>
  <c r="B1041" i="77" s="1"/>
  <c r="I1041" i="77"/>
  <c r="J1041" i="77" a="1"/>
  <c r="J1041" i="77" l="1"/>
  <c r="D1041" i="77" a="1"/>
  <c r="D1041" i="77" s="1"/>
  <c r="C1041" i="77" a="1"/>
  <c r="C1041" i="77" s="1"/>
  <c r="H1041" i="77" a="1"/>
  <c r="H1041" i="77" s="1"/>
  <c r="G1041" i="77" a="1"/>
  <c r="G1041" i="77" s="1"/>
  <c r="F1041" i="77" a="1"/>
  <c r="F1041" i="77" s="1"/>
  <c r="E1041" i="77" a="1"/>
  <c r="E1041" i="77" s="1"/>
  <c r="A1042" i="77"/>
  <c r="B1042" i="77" s="1"/>
  <c r="I1042" i="77"/>
  <c r="J1042" i="77" a="1"/>
  <c r="J1042" i="77" l="1"/>
  <c r="E1042" i="77" a="1"/>
  <c r="E1042" i="77" s="1"/>
  <c r="D1042" i="77" a="1"/>
  <c r="D1042" i="77" s="1"/>
  <c r="C1042" i="77" a="1"/>
  <c r="C1042" i="77" s="1"/>
  <c r="H1042" i="77" a="1"/>
  <c r="H1042" i="77" s="1"/>
  <c r="G1042" i="77" a="1"/>
  <c r="G1042" i="77" s="1"/>
  <c r="F1042" i="77" a="1"/>
  <c r="F1042" i="77" s="1"/>
  <c r="I1043" i="77"/>
  <c r="A1043" i="77"/>
  <c r="B1043" i="77" s="1"/>
  <c r="J1043" i="77" a="1"/>
  <c r="J1043" i="77" l="1"/>
  <c r="H1043" i="77" a="1"/>
  <c r="H1043" i="77" s="1"/>
  <c r="G1043" i="77" a="1"/>
  <c r="G1043" i="77" s="1"/>
  <c r="F1043" i="77" a="1"/>
  <c r="F1043" i="77" s="1"/>
  <c r="E1043" i="77" a="1"/>
  <c r="E1043" i="77" s="1"/>
  <c r="D1043" i="77" a="1"/>
  <c r="D1043" i="77" s="1"/>
  <c r="C1043" i="77" a="1"/>
  <c r="C1043" i="77" s="1"/>
  <c r="I1044" i="77"/>
  <c r="A1044" i="77"/>
  <c r="B1044" i="77" s="1"/>
  <c r="J1044" i="77" a="1"/>
  <c r="J1044" i="77" l="1"/>
  <c r="C1044" i="77" a="1"/>
  <c r="C1044" i="77" s="1"/>
  <c r="H1044" i="77" a="1"/>
  <c r="H1044" i="77" s="1"/>
  <c r="G1044" i="77" a="1"/>
  <c r="G1044" i="77" s="1"/>
  <c r="F1044" i="77" a="1"/>
  <c r="F1044" i="77" s="1"/>
  <c r="E1044" i="77" a="1"/>
  <c r="E1044" i="77" s="1"/>
  <c r="D1044" i="77" a="1"/>
  <c r="D1044" i="77" s="1"/>
  <c r="I1045" i="77"/>
  <c r="A1045" i="77"/>
  <c r="B1045" i="77" s="1"/>
  <c r="J1045" i="77" a="1"/>
  <c r="J1045" i="77" l="1"/>
  <c r="G1045" i="77" a="1"/>
  <c r="G1045" i="77" s="1"/>
  <c r="F1045" i="77" a="1"/>
  <c r="F1045" i="77" s="1"/>
  <c r="E1045" i="77" a="1"/>
  <c r="E1045" i="77" s="1"/>
  <c r="D1045" i="77" a="1"/>
  <c r="D1045" i="77" s="1"/>
  <c r="C1045" i="77" a="1"/>
  <c r="C1045" i="77" s="1"/>
  <c r="H1045" i="77" a="1"/>
  <c r="H1045" i="77" s="1"/>
  <c r="A1046" i="77"/>
  <c r="B1046" i="77" s="1"/>
  <c r="I1046" i="77"/>
  <c r="J1046" i="77" a="1"/>
  <c r="J1046" i="77" l="1"/>
  <c r="H1046" i="77" a="1"/>
  <c r="H1046" i="77" s="1"/>
  <c r="G1046" i="77" a="1"/>
  <c r="G1046" i="77" s="1"/>
  <c r="F1046" i="77" a="1"/>
  <c r="F1046" i="77" s="1"/>
  <c r="E1046" i="77" a="1"/>
  <c r="E1046" i="77" s="1"/>
  <c r="D1046" i="77" a="1"/>
  <c r="D1046" i="77" s="1"/>
  <c r="C1046" i="77" a="1"/>
  <c r="C1046" i="77" s="1"/>
  <c r="A1047" i="77"/>
  <c r="B1047" i="77" s="1"/>
  <c r="I1047" i="77"/>
  <c r="J1047" i="77" a="1"/>
  <c r="J1047" i="77" l="1"/>
  <c r="D1047" i="77" a="1"/>
  <c r="D1047" i="77" s="1"/>
  <c r="C1047" i="77" a="1"/>
  <c r="C1047" i="77" s="1"/>
  <c r="H1047" i="77" a="1"/>
  <c r="H1047" i="77" s="1"/>
  <c r="G1047" i="77" a="1"/>
  <c r="G1047" i="77" s="1"/>
  <c r="F1047" i="77" a="1"/>
  <c r="F1047" i="77" s="1"/>
  <c r="E1047" i="77" a="1"/>
  <c r="E1047" i="77" s="1"/>
  <c r="I1048" i="77"/>
  <c r="A1048" i="77"/>
  <c r="B1048" i="77" s="1"/>
  <c r="J1048" i="77" a="1"/>
  <c r="J1048" i="77" l="1"/>
  <c r="G1048" i="77" a="1"/>
  <c r="G1048" i="77" s="1"/>
  <c r="F1048" i="77" a="1"/>
  <c r="F1048" i="77" s="1"/>
  <c r="E1048" i="77" a="1"/>
  <c r="E1048" i="77" s="1"/>
  <c r="D1048" i="77" a="1"/>
  <c r="D1048" i="77" s="1"/>
  <c r="C1048" i="77" a="1"/>
  <c r="C1048" i="77" s="1"/>
  <c r="H1048" i="77" a="1"/>
  <c r="H1048" i="77" s="1"/>
  <c r="I1049" i="77"/>
  <c r="A1049" i="77"/>
  <c r="B1049" i="77" s="1"/>
  <c r="J1049" i="77" a="1"/>
  <c r="J1049" i="77" l="1"/>
  <c r="H1049" i="77" a="1"/>
  <c r="H1049" i="77" s="1"/>
  <c r="G1049" i="77" a="1"/>
  <c r="G1049" i="77" s="1"/>
  <c r="F1049" i="77" a="1"/>
  <c r="F1049" i="77" s="1"/>
  <c r="E1049" i="77" a="1"/>
  <c r="E1049" i="77" s="1"/>
  <c r="D1049" i="77" a="1"/>
  <c r="D1049" i="77" s="1"/>
  <c r="C1049" i="77" a="1"/>
  <c r="C1049" i="77" s="1"/>
  <c r="I1050" i="77"/>
  <c r="A1050" i="77"/>
  <c r="B1050" i="77" s="1"/>
  <c r="J1050" i="77" a="1"/>
  <c r="J1050" i="77" l="1"/>
  <c r="E1050" i="77" a="1"/>
  <c r="E1050" i="77" s="1"/>
  <c r="D1050" i="77" a="1"/>
  <c r="D1050" i="77" s="1"/>
  <c r="C1050" i="77" a="1"/>
  <c r="C1050" i="77" s="1"/>
  <c r="H1050" i="77" a="1"/>
  <c r="H1050" i="77" s="1"/>
  <c r="G1050" i="77" a="1"/>
  <c r="G1050" i="77" s="1"/>
  <c r="F1050" i="77" a="1"/>
  <c r="F1050" i="77" s="1"/>
  <c r="I1051" i="77"/>
  <c r="A1051" i="77"/>
  <c r="B1051" i="77" s="1"/>
  <c r="J1051" i="77" a="1"/>
  <c r="J1051" i="77" l="1"/>
  <c r="H1051" i="77" a="1"/>
  <c r="H1051" i="77" s="1"/>
  <c r="G1051" i="77" a="1"/>
  <c r="G1051" i="77" s="1"/>
  <c r="F1051" i="77" a="1"/>
  <c r="F1051" i="77" s="1"/>
  <c r="E1051" i="77" a="1"/>
  <c r="E1051" i="77" s="1"/>
  <c r="D1051" i="77" a="1"/>
  <c r="D1051" i="77" s="1"/>
  <c r="C1051" i="77" a="1"/>
  <c r="C1051" i="77" s="1"/>
  <c r="A1052" i="77"/>
  <c r="B1052" i="77" s="1"/>
  <c r="I1052" i="77"/>
  <c r="J1052" i="77" a="1"/>
  <c r="J1052" i="77" l="1"/>
  <c r="H1052" i="77" a="1"/>
  <c r="H1052" i="77" s="1"/>
  <c r="G1052" i="77" a="1"/>
  <c r="G1052" i="77" s="1"/>
  <c r="F1052" i="77" a="1"/>
  <c r="F1052" i="77" s="1"/>
  <c r="E1052" i="77" a="1"/>
  <c r="E1052" i="77" s="1"/>
  <c r="D1052" i="77" a="1"/>
  <c r="D1052" i="77" s="1"/>
  <c r="C1052" i="77" a="1"/>
  <c r="C1052" i="77" s="1"/>
  <c r="A1053" i="77"/>
  <c r="B1053" i="77" s="1"/>
  <c r="I1053" i="77"/>
  <c r="J1053" i="77" a="1"/>
  <c r="J1053" i="77" l="1"/>
  <c r="E1053" i="77" a="1"/>
  <c r="E1053" i="77" s="1"/>
  <c r="D1053" i="77" a="1"/>
  <c r="D1053" i="77" s="1"/>
  <c r="C1053" i="77" a="1"/>
  <c r="C1053" i="77" s="1"/>
  <c r="H1053" i="77" a="1"/>
  <c r="H1053" i="77" s="1"/>
  <c r="G1053" i="77" a="1"/>
  <c r="G1053" i="77" s="1"/>
  <c r="F1053" i="77" a="1"/>
  <c r="F1053" i="77" s="1"/>
  <c r="I1054" i="77"/>
  <c r="A1054" i="77"/>
  <c r="B1054" i="77" s="1"/>
  <c r="J1054" i="77" a="1"/>
  <c r="J1054" i="77" l="1"/>
  <c r="H1054" i="77" a="1"/>
  <c r="H1054" i="77" s="1"/>
  <c r="G1054" i="77" a="1"/>
  <c r="G1054" i="77" s="1"/>
  <c r="F1054" i="77" a="1"/>
  <c r="F1054" i="77" s="1"/>
  <c r="E1054" i="77" a="1"/>
  <c r="E1054" i="77" s="1"/>
  <c r="D1054" i="77" a="1"/>
  <c r="D1054" i="77" s="1"/>
  <c r="C1054" i="77" a="1"/>
  <c r="C1054" i="77" s="1"/>
  <c r="A1055" i="77"/>
  <c r="B1055" i="77" s="1"/>
  <c r="I1055" i="77"/>
  <c r="J1055" i="77" a="1"/>
  <c r="J1055" i="77" l="1"/>
  <c r="H1055" i="77" a="1"/>
  <c r="H1055" i="77" s="1"/>
  <c r="G1055" i="77" a="1"/>
  <c r="G1055" i="77" s="1"/>
  <c r="F1055" i="77" a="1"/>
  <c r="F1055" i="77" s="1"/>
  <c r="E1055" i="77" a="1"/>
  <c r="E1055" i="77" s="1"/>
  <c r="D1055" i="77" a="1"/>
  <c r="D1055" i="77" s="1"/>
  <c r="C1055" i="77" a="1"/>
  <c r="C1055" i="77" s="1"/>
  <c r="I1056" i="77"/>
  <c r="A1056" i="77"/>
  <c r="B1056" i="77" s="1"/>
  <c r="J1056" i="77" a="1"/>
  <c r="J1056" i="77" l="1"/>
  <c r="G1056" i="77" a="1"/>
  <c r="G1056" i="77" s="1"/>
  <c r="F1056" i="77" a="1"/>
  <c r="F1056" i="77" s="1"/>
  <c r="E1056" i="77" a="1"/>
  <c r="E1056" i="77" s="1"/>
  <c r="D1056" i="77" a="1"/>
  <c r="D1056" i="77" s="1"/>
  <c r="C1056" i="77" a="1"/>
  <c r="C1056" i="77" s="1"/>
  <c r="H1056" i="77" a="1"/>
  <c r="H1056" i="77" s="1"/>
  <c r="I1057" i="77"/>
  <c r="A1057" i="77"/>
  <c r="B1057" i="77" s="1"/>
  <c r="J1057" i="77" a="1"/>
  <c r="J1057" i="77" l="1"/>
  <c r="H1057" i="77" a="1"/>
  <c r="H1057" i="77" s="1"/>
  <c r="G1057" i="77" a="1"/>
  <c r="G1057" i="77" s="1"/>
  <c r="F1057" i="77" a="1"/>
  <c r="F1057" i="77" s="1"/>
  <c r="E1057" i="77" a="1"/>
  <c r="E1057" i="77" s="1"/>
  <c r="D1057" i="77" a="1"/>
  <c r="D1057" i="77" s="1"/>
  <c r="C1057" i="77" a="1"/>
  <c r="C1057" i="77" s="1"/>
  <c r="A1058" i="77"/>
  <c r="B1058" i="77" s="1"/>
  <c r="I1058" i="77"/>
  <c r="J1058" i="77" a="1"/>
  <c r="J1058" i="77" l="1"/>
  <c r="C1058" i="77" a="1"/>
  <c r="C1058" i="77" s="1"/>
  <c r="H1058" i="77" a="1"/>
  <c r="H1058" i="77" s="1"/>
  <c r="G1058" i="77" a="1"/>
  <c r="G1058" i="77" s="1"/>
  <c r="F1058" i="77" a="1"/>
  <c r="F1058" i="77" s="1"/>
  <c r="E1058" i="77" a="1"/>
  <c r="E1058" i="77" s="1"/>
  <c r="D1058" i="77" a="1"/>
  <c r="D1058" i="77" s="1"/>
  <c r="A1059" i="77"/>
  <c r="B1059" i="77" s="1"/>
  <c r="I1059" i="77"/>
  <c r="J1059" i="77" a="1"/>
  <c r="J1059" i="77" l="1"/>
  <c r="H1059" i="77" a="1"/>
  <c r="H1059" i="77" s="1"/>
  <c r="G1059" i="77" a="1"/>
  <c r="G1059" i="77" s="1"/>
  <c r="F1059" i="77" a="1"/>
  <c r="F1059" i="77" s="1"/>
  <c r="E1059" i="77" a="1"/>
  <c r="E1059" i="77" s="1"/>
  <c r="D1059" i="77" a="1"/>
  <c r="D1059" i="77" s="1"/>
  <c r="C1059" i="77" a="1"/>
  <c r="C1059" i="77" s="1"/>
  <c r="A1060" i="77"/>
  <c r="B1060" i="77" s="1"/>
  <c r="I1060" i="77"/>
  <c r="J1060" i="77" a="1"/>
  <c r="J1060" i="77" l="1"/>
  <c r="H1060" i="77" a="1"/>
  <c r="H1060" i="77" s="1"/>
  <c r="G1060" i="77" a="1"/>
  <c r="G1060" i="77" s="1"/>
  <c r="F1060" i="77" a="1"/>
  <c r="F1060" i="77" s="1"/>
  <c r="E1060" i="77" a="1"/>
  <c r="E1060" i="77" s="1"/>
  <c r="D1060" i="77" a="1"/>
  <c r="D1060" i="77" s="1"/>
  <c r="C1060" i="77" a="1"/>
  <c r="C1060" i="77" s="1"/>
  <c r="A1061" i="77"/>
  <c r="B1061" i="77" s="1"/>
  <c r="I1061" i="77"/>
  <c r="J1061" i="77" a="1"/>
  <c r="J1061" i="77" l="1"/>
  <c r="E1061" i="77" a="1"/>
  <c r="E1061" i="77" s="1"/>
  <c r="D1061" i="77" a="1"/>
  <c r="D1061" i="77" s="1"/>
  <c r="C1061" i="77" a="1"/>
  <c r="C1061" i="77" s="1"/>
  <c r="H1061" i="77" a="1"/>
  <c r="H1061" i="77" s="1"/>
  <c r="G1061" i="77" a="1"/>
  <c r="G1061" i="77" s="1"/>
  <c r="F1061" i="77" a="1"/>
  <c r="F1061" i="77" s="1"/>
  <c r="I1062" i="77"/>
  <c r="A1062" i="77"/>
  <c r="B1062" i="77" s="1"/>
  <c r="J1062" i="77" a="1"/>
  <c r="J1062" i="77" l="1"/>
  <c r="G1062" i="77" a="1"/>
  <c r="G1062" i="77" s="1"/>
  <c r="F1062" i="77" a="1"/>
  <c r="F1062" i="77" s="1"/>
  <c r="E1062" i="77" a="1"/>
  <c r="E1062" i="77" s="1"/>
  <c r="D1062" i="77" a="1"/>
  <c r="D1062" i="77" s="1"/>
  <c r="C1062" i="77" a="1"/>
  <c r="C1062" i="77" s="1"/>
  <c r="H1062" i="77" a="1"/>
  <c r="H1062" i="77" s="1"/>
  <c r="A1063" i="77"/>
  <c r="B1063" i="77" s="1"/>
  <c r="I1063" i="77"/>
  <c r="J1063" i="77" a="1"/>
  <c r="J1063" i="77" l="1"/>
  <c r="H1063" i="77" a="1"/>
  <c r="H1063" i="77" s="1"/>
  <c r="G1063" i="77" a="1"/>
  <c r="G1063" i="77" s="1"/>
  <c r="F1063" i="77" a="1"/>
  <c r="F1063" i="77" s="1"/>
  <c r="E1063" i="77" a="1"/>
  <c r="E1063" i="77" s="1"/>
  <c r="D1063" i="77" a="1"/>
  <c r="D1063" i="77" s="1"/>
  <c r="C1063" i="77" a="1"/>
  <c r="C1063" i="77" s="1"/>
  <c r="A1064" i="77"/>
  <c r="B1064" i="77" s="1"/>
  <c r="I1064" i="77"/>
  <c r="J1064" i="77" a="1"/>
  <c r="J1064" i="77" l="1"/>
  <c r="E1064" i="77" a="1"/>
  <c r="E1064" i="77" s="1"/>
  <c r="D1064" i="77" a="1"/>
  <c r="D1064" i="77" s="1"/>
  <c r="C1064" i="77" a="1"/>
  <c r="C1064" i="77" s="1"/>
  <c r="H1064" i="77" a="1"/>
  <c r="H1064" i="77" s="1"/>
  <c r="G1064" i="77" a="1"/>
  <c r="G1064" i="77" s="1"/>
  <c r="F1064" i="77" a="1"/>
  <c r="F1064" i="77" s="1"/>
  <c r="I1065" i="77"/>
  <c r="A1065" i="77"/>
  <c r="B1065" i="77" s="1"/>
  <c r="J1065" i="77" a="1"/>
  <c r="J1065" i="77" l="1"/>
  <c r="H1065" i="77" a="1"/>
  <c r="H1065" i="77" s="1"/>
  <c r="G1065" i="77" a="1"/>
  <c r="G1065" i="77" s="1"/>
  <c r="F1065" i="77" a="1"/>
  <c r="F1065" i="77" s="1"/>
  <c r="E1065" i="77" a="1"/>
  <c r="E1065" i="77" s="1"/>
  <c r="D1065" i="77" a="1"/>
  <c r="D1065" i="77" s="1"/>
  <c r="C1065" i="77" a="1"/>
  <c r="C1065" i="77" s="1"/>
  <c r="I1066" i="77"/>
  <c r="A1066" i="77"/>
  <c r="B1066" i="77" s="1"/>
  <c r="J1066" i="77" a="1"/>
  <c r="J1066" i="77" l="1"/>
  <c r="D1066" i="77" a="1"/>
  <c r="D1066" i="77" s="1"/>
  <c r="C1066" i="77" a="1"/>
  <c r="C1066" i="77" s="1"/>
  <c r="H1066" i="77" a="1"/>
  <c r="H1066" i="77" s="1"/>
  <c r="G1066" i="77" a="1"/>
  <c r="G1066" i="77" s="1"/>
  <c r="F1066" i="77" a="1"/>
  <c r="F1066" i="77" s="1"/>
  <c r="E1066" i="77" a="1"/>
  <c r="E1066" i="77" s="1"/>
  <c r="A1067" i="77"/>
  <c r="B1067" i="77" s="1"/>
  <c r="I1067" i="77"/>
  <c r="J1067" i="77" a="1"/>
  <c r="J1067" i="77" l="1"/>
  <c r="H1067" i="77" a="1"/>
  <c r="H1067" i="77" s="1"/>
  <c r="G1067" i="77" a="1"/>
  <c r="G1067" i="77" s="1"/>
  <c r="F1067" i="77" a="1"/>
  <c r="F1067" i="77" s="1"/>
  <c r="E1067" i="77" a="1"/>
  <c r="E1067" i="77" s="1"/>
  <c r="D1067" i="77" a="1"/>
  <c r="D1067" i="77" s="1"/>
  <c r="C1067" i="77" a="1"/>
  <c r="C1067" i="77" s="1"/>
  <c r="I1068" i="77"/>
  <c r="A1068" i="77"/>
  <c r="B1068" i="77" s="1"/>
  <c r="J1068" i="77" a="1"/>
  <c r="J1068" i="77" l="1"/>
  <c r="C1068" i="77" a="1"/>
  <c r="C1068" i="77" s="1"/>
  <c r="H1068" i="77" a="1"/>
  <c r="H1068" i="77" s="1"/>
  <c r="G1068" i="77" a="1"/>
  <c r="G1068" i="77" s="1"/>
  <c r="F1068" i="77" a="1"/>
  <c r="F1068" i="77" s="1"/>
  <c r="E1068" i="77" a="1"/>
  <c r="E1068" i="77" s="1"/>
  <c r="D1068" i="77" a="1"/>
  <c r="D1068" i="77" s="1"/>
  <c r="I1069" i="77"/>
  <c r="A1069" i="77"/>
  <c r="B1069" i="77" s="1"/>
  <c r="J1069" i="77" a="1"/>
  <c r="J1069" i="77" l="1"/>
  <c r="H1069" i="77" a="1"/>
  <c r="H1069" i="77" s="1"/>
  <c r="G1069" i="77" a="1"/>
  <c r="G1069" i="77" s="1"/>
  <c r="F1069" i="77" a="1"/>
  <c r="F1069" i="77" s="1"/>
  <c r="E1069" i="77" a="1"/>
  <c r="E1069" i="77" s="1"/>
  <c r="D1069" i="77" a="1"/>
  <c r="D1069" i="77" s="1"/>
  <c r="C1069" i="77" a="1"/>
  <c r="C1069" i="77" s="1"/>
  <c r="A1070" i="77"/>
  <c r="B1070" i="77" s="1"/>
  <c r="I1070" i="77"/>
  <c r="J1070" i="77" a="1"/>
  <c r="J1070" i="77" l="1"/>
  <c r="H1070" i="77" a="1"/>
  <c r="H1070" i="77" s="1"/>
  <c r="G1070" i="77" a="1"/>
  <c r="G1070" i="77" s="1"/>
  <c r="F1070" i="77" a="1"/>
  <c r="F1070" i="77" s="1"/>
  <c r="E1070" i="77" a="1"/>
  <c r="E1070" i="77" s="1"/>
  <c r="D1070" i="77" a="1"/>
  <c r="D1070" i="77" s="1"/>
  <c r="C1070" i="77" a="1"/>
  <c r="C1070" i="77" s="1"/>
  <c r="A1071" i="77"/>
  <c r="B1071" i="77" s="1"/>
  <c r="I1071" i="77"/>
  <c r="J1071" i="77" a="1"/>
  <c r="J1071" i="77" l="1"/>
  <c r="G1071" i="77" a="1"/>
  <c r="G1071" i="77" s="1"/>
  <c r="F1071" i="77" a="1"/>
  <c r="F1071" i="77" s="1"/>
  <c r="E1071" i="77" a="1"/>
  <c r="E1071" i="77" s="1"/>
  <c r="D1071" i="77" a="1"/>
  <c r="D1071" i="77" s="1"/>
  <c r="C1071" i="77" a="1"/>
  <c r="C1071" i="77" s="1"/>
  <c r="H1071" i="77" a="1"/>
  <c r="H1071" i="77" s="1"/>
  <c r="I1072" i="77"/>
  <c r="A1072" i="77"/>
  <c r="B1072" i="77" s="1"/>
  <c r="J1072" i="77" a="1"/>
  <c r="J1072" i="77" l="1"/>
  <c r="H1072" i="77" a="1"/>
  <c r="H1072" i="77" s="1"/>
  <c r="G1072" i="77" a="1"/>
  <c r="G1072" i="77" s="1"/>
  <c r="F1072" i="77" a="1"/>
  <c r="F1072" i="77" s="1"/>
  <c r="E1072" i="77" a="1"/>
  <c r="E1072" i="77" s="1"/>
  <c r="D1072" i="77" a="1"/>
  <c r="D1072" i="77" s="1"/>
  <c r="C1072" i="77" a="1"/>
  <c r="C1072" i="77" s="1"/>
  <c r="A1073" i="77"/>
  <c r="B1073" i="77" s="1"/>
  <c r="I1073" i="77"/>
  <c r="J1073" i="77" a="1"/>
  <c r="J1073" i="77" l="1"/>
  <c r="D1073" i="77" a="1"/>
  <c r="D1073" i="77" s="1"/>
  <c r="C1073" i="77" a="1"/>
  <c r="C1073" i="77" s="1"/>
  <c r="H1073" i="77" a="1"/>
  <c r="H1073" i="77" s="1"/>
  <c r="G1073" i="77" a="1"/>
  <c r="G1073" i="77" s="1"/>
  <c r="F1073" i="77" a="1"/>
  <c r="F1073" i="77" s="1"/>
  <c r="E1073" i="77" a="1"/>
  <c r="E1073" i="77" s="1"/>
  <c r="I1074" i="77"/>
  <c r="A1074" i="77"/>
  <c r="B1074" i="77" s="1"/>
  <c r="J1074" i="77" a="1"/>
  <c r="J1074" i="77" l="1"/>
  <c r="H1074" i="77" a="1"/>
  <c r="H1074" i="77" s="1"/>
  <c r="G1074" i="77" a="1"/>
  <c r="G1074" i="77" s="1"/>
  <c r="F1074" i="77" a="1"/>
  <c r="F1074" i="77" s="1"/>
  <c r="E1074" i="77" a="1"/>
  <c r="E1074" i="77" s="1"/>
  <c r="D1074" i="77" a="1"/>
  <c r="D1074" i="77" s="1"/>
  <c r="C1074" i="77" a="1"/>
  <c r="C1074" i="77" s="1"/>
  <c r="I1075" i="77"/>
  <c r="A1075" i="77"/>
  <c r="B1075" i="77" s="1"/>
  <c r="J1075" i="77" a="1"/>
  <c r="J1075" i="77" l="1"/>
  <c r="H1075" i="77" a="1"/>
  <c r="H1075" i="77" s="1"/>
  <c r="G1075" i="77" a="1"/>
  <c r="G1075" i="77" s="1"/>
  <c r="F1075" i="77" a="1"/>
  <c r="F1075" i="77" s="1"/>
  <c r="E1075" i="77" a="1"/>
  <c r="E1075" i="77" s="1"/>
  <c r="D1075" i="77" a="1"/>
  <c r="D1075" i="77" s="1"/>
  <c r="C1075" i="77" a="1"/>
  <c r="C1075" i="77" s="1"/>
  <c r="A1076" i="77"/>
  <c r="B1076" i="77" s="1"/>
  <c r="I1076" i="77"/>
  <c r="J1076" i="77" a="1"/>
  <c r="J1076" i="77" l="1"/>
  <c r="E1076" i="77" a="1"/>
  <c r="E1076" i="77" s="1"/>
  <c r="D1076" i="77" a="1"/>
  <c r="D1076" i="77" s="1"/>
  <c r="C1076" i="77" a="1"/>
  <c r="C1076" i="77" s="1"/>
  <c r="H1076" i="77" a="1"/>
  <c r="H1076" i="77" s="1"/>
  <c r="G1076" i="77" a="1"/>
  <c r="G1076" i="77" s="1"/>
  <c r="F1076" i="77" a="1"/>
  <c r="F1076" i="77" s="1"/>
  <c r="A1077" i="77"/>
  <c r="B1077" i="77" s="1"/>
  <c r="I1077" i="77"/>
  <c r="J1077" i="77" a="1"/>
  <c r="J1077" i="77" l="1"/>
  <c r="H1077" i="77" a="1"/>
  <c r="H1077" i="77" s="1"/>
  <c r="G1077" i="77" a="1"/>
  <c r="G1077" i="77" s="1"/>
  <c r="F1077" i="77" a="1"/>
  <c r="F1077" i="77" s="1"/>
  <c r="E1077" i="77" a="1"/>
  <c r="E1077" i="77" s="1"/>
  <c r="D1077" i="77" a="1"/>
  <c r="D1077" i="77" s="1"/>
  <c r="C1077" i="77" a="1"/>
  <c r="C1077" i="77" s="1"/>
  <c r="I1078" i="77"/>
  <c r="A1078" i="77"/>
  <c r="B1078" i="77" s="1"/>
  <c r="J1078" i="77" a="1"/>
  <c r="J1078" i="77" l="1"/>
  <c r="C1078" i="77" a="1"/>
  <c r="C1078" i="77" s="1"/>
  <c r="H1078" i="77" a="1"/>
  <c r="H1078" i="77" s="1"/>
  <c r="G1078" i="77" a="1"/>
  <c r="G1078" i="77" s="1"/>
  <c r="F1078" i="77" a="1"/>
  <c r="F1078" i="77" s="1"/>
  <c r="E1078" i="77" a="1"/>
  <c r="E1078" i="77" s="1"/>
  <c r="D1078" i="77" a="1"/>
  <c r="D1078" i="77" s="1"/>
  <c r="I1079" i="77"/>
  <c r="A1079" i="77"/>
  <c r="B1079" i="77" s="1"/>
  <c r="J1079" i="77" a="1"/>
  <c r="J1079" i="77" l="1"/>
  <c r="G1079" i="77" a="1"/>
  <c r="G1079" i="77" s="1"/>
  <c r="F1079" i="77" a="1"/>
  <c r="F1079" i="77" s="1"/>
  <c r="E1079" i="77" a="1"/>
  <c r="E1079" i="77" s="1"/>
  <c r="D1079" i="77" a="1"/>
  <c r="D1079" i="77" s="1"/>
  <c r="C1079" i="77" a="1"/>
  <c r="C1079" i="77" s="1"/>
  <c r="H1079" i="77" a="1"/>
  <c r="H1079" i="77" s="1"/>
  <c r="I1080" i="77"/>
  <c r="A1080" i="77"/>
  <c r="B1080" i="77" s="1"/>
  <c r="J1080" i="77" a="1"/>
  <c r="J1080" i="77" l="1"/>
  <c r="H1080" i="77" a="1"/>
  <c r="H1080" i="77" s="1"/>
  <c r="G1080" i="77" a="1"/>
  <c r="G1080" i="77" s="1"/>
  <c r="F1080" i="77" a="1"/>
  <c r="F1080" i="77" s="1"/>
  <c r="E1080" i="77" a="1"/>
  <c r="E1080" i="77" s="1"/>
  <c r="D1080" i="77" a="1"/>
  <c r="D1080" i="77" s="1"/>
  <c r="C1080" i="77" a="1"/>
  <c r="C1080" i="77" s="1"/>
  <c r="A1081" i="77"/>
  <c r="B1081" i="77" s="1"/>
  <c r="I1081" i="77"/>
  <c r="J1081" i="77" a="1"/>
  <c r="J1081" i="77" l="1"/>
  <c r="E1081" i="77" a="1"/>
  <c r="E1081" i="77" s="1"/>
  <c r="D1081" i="77" a="1"/>
  <c r="D1081" i="77" s="1"/>
  <c r="C1081" i="77" a="1"/>
  <c r="C1081" i="77" s="1"/>
  <c r="H1081" i="77" a="1"/>
  <c r="H1081" i="77" s="1"/>
  <c r="G1081" i="77" a="1"/>
  <c r="G1081" i="77" s="1"/>
  <c r="F1081" i="77" a="1"/>
  <c r="F1081" i="77" s="1"/>
  <c r="A1082" i="77"/>
  <c r="B1082" i="77" s="1"/>
  <c r="I1082" i="77"/>
  <c r="J1082" i="77" a="1"/>
  <c r="J1082" i="77" l="1"/>
  <c r="H1082" i="77" a="1"/>
  <c r="H1082" i="77" s="1"/>
  <c r="G1082" i="77" a="1"/>
  <c r="G1082" i="77" s="1"/>
  <c r="F1082" i="77" a="1"/>
  <c r="F1082" i="77" s="1"/>
  <c r="E1082" i="77" a="1"/>
  <c r="E1082" i="77" s="1"/>
  <c r="D1082" i="77" a="1"/>
  <c r="D1082" i="77" s="1"/>
  <c r="C1082" i="77" a="1"/>
  <c r="C1082" i="77" s="1"/>
  <c r="A1083" i="77"/>
  <c r="B1083" i="77" s="1"/>
  <c r="I1083" i="77"/>
  <c r="J1083" i="77" a="1"/>
  <c r="J1083" i="77" l="1"/>
  <c r="C1083" i="77" a="1"/>
  <c r="C1083" i="77" s="1"/>
  <c r="H1083" i="77" a="1"/>
  <c r="H1083" i="77" s="1"/>
  <c r="G1083" i="77" a="1"/>
  <c r="G1083" i="77" s="1"/>
  <c r="F1083" i="77" a="1"/>
  <c r="F1083" i="77" s="1"/>
  <c r="E1083" i="77" a="1"/>
  <c r="E1083" i="77" s="1"/>
  <c r="D1083" i="77" a="1"/>
  <c r="D1083" i="77" s="1"/>
  <c r="A1084" i="77"/>
  <c r="B1084" i="77" s="1"/>
  <c r="I1084" i="77"/>
  <c r="J1084" i="77" a="1"/>
  <c r="J1084" i="77" l="1"/>
  <c r="F1084" i="77" a="1"/>
  <c r="F1084" i="77" s="1"/>
  <c r="E1084" i="77" a="1"/>
  <c r="E1084" i="77" s="1"/>
  <c r="D1084" i="77" a="1"/>
  <c r="D1084" i="77" s="1"/>
  <c r="C1084" i="77" a="1"/>
  <c r="C1084" i="77" s="1"/>
  <c r="H1084" i="77" a="1"/>
  <c r="H1084" i="77" s="1"/>
  <c r="G1084" i="77" a="1"/>
  <c r="G1084" i="77" s="1"/>
  <c r="A1085" i="77"/>
  <c r="B1085" i="77" s="1"/>
  <c r="I1085" i="77"/>
  <c r="J1085" i="77" a="1"/>
  <c r="J1085" i="77" l="1"/>
  <c r="H1085" i="77" a="1"/>
  <c r="H1085" i="77" s="1"/>
  <c r="G1085" i="77" a="1"/>
  <c r="G1085" i="77" s="1"/>
  <c r="F1085" i="77" a="1"/>
  <c r="F1085" i="77" s="1"/>
  <c r="E1085" i="77" a="1"/>
  <c r="E1085" i="77" s="1"/>
  <c r="D1085" i="77" a="1"/>
  <c r="D1085" i="77" s="1"/>
  <c r="C1085" i="77" a="1"/>
  <c r="C1085" i="77" s="1"/>
  <c r="I1086" i="77"/>
  <c r="A1086" i="77"/>
  <c r="B1086" i="77" s="1"/>
  <c r="J1086" i="77" a="1"/>
  <c r="J1086" i="77" l="1"/>
  <c r="F1086" i="77" a="1"/>
  <c r="F1086" i="77" s="1"/>
  <c r="E1086" i="77" a="1"/>
  <c r="E1086" i="77" s="1"/>
  <c r="D1086" i="77" a="1"/>
  <c r="D1086" i="77" s="1"/>
  <c r="C1086" i="77" a="1"/>
  <c r="C1086" i="77" s="1"/>
  <c r="H1086" i="77" a="1"/>
  <c r="H1086" i="77" s="1"/>
  <c r="G1086" i="77" a="1"/>
  <c r="G1086" i="77" s="1"/>
  <c r="I1087" i="77"/>
  <c r="A1087" i="77"/>
  <c r="B1087" i="77" s="1"/>
  <c r="J1087" i="77" a="1"/>
  <c r="J1087" i="77" l="1"/>
  <c r="H1087" i="77" a="1"/>
  <c r="H1087" i="77" s="1"/>
  <c r="G1087" i="77" a="1"/>
  <c r="G1087" i="77" s="1"/>
  <c r="F1087" i="77" a="1"/>
  <c r="F1087" i="77" s="1"/>
  <c r="E1087" i="77" a="1"/>
  <c r="E1087" i="77" s="1"/>
  <c r="D1087" i="77" a="1"/>
  <c r="D1087" i="77" s="1"/>
  <c r="C1087" i="77" a="1"/>
  <c r="C1087" i="77" s="1"/>
  <c r="A1088" i="77"/>
  <c r="B1088" i="77" s="1"/>
  <c r="I1088" i="77"/>
  <c r="J1088" i="77" a="1"/>
  <c r="J1088" i="77" l="1"/>
  <c r="D1088" i="77" a="1"/>
  <c r="D1088" i="77" s="1"/>
  <c r="C1088" i="77" a="1"/>
  <c r="C1088" i="77" s="1"/>
  <c r="H1088" i="77" a="1"/>
  <c r="H1088" i="77" s="1"/>
  <c r="G1088" i="77" a="1"/>
  <c r="G1088" i="77" s="1"/>
  <c r="F1088" i="77" a="1"/>
  <c r="F1088" i="77" s="1"/>
  <c r="E1088" i="77" a="1"/>
  <c r="E1088" i="77" s="1"/>
  <c r="A1089" i="77"/>
  <c r="B1089" i="77" s="1"/>
  <c r="I1089" i="77"/>
  <c r="J1089" i="77" a="1"/>
  <c r="J1089" i="77" l="1"/>
  <c r="H1089" i="77" a="1"/>
  <c r="H1089" i="77" s="1"/>
  <c r="G1089" i="77" a="1"/>
  <c r="G1089" i="77" s="1"/>
  <c r="F1089" i="77" a="1"/>
  <c r="F1089" i="77" s="1"/>
  <c r="E1089" i="77" a="1"/>
  <c r="E1089" i="77" s="1"/>
  <c r="D1089" i="77" a="1"/>
  <c r="D1089" i="77" s="1"/>
  <c r="C1089" i="77" a="1"/>
  <c r="C1089" i="77" s="1"/>
  <c r="A1090" i="77"/>
  <c r="B1090" i="77" s="1"/>
  <c r="I1090" i="77"/>
  <c r="J1090" i="77" a="1"/>
  <c r="J1090" i="77" l="1"/>
  <c r="H1090" i="77" a="1"/>
  <c r="H1090" i="77" s="1"/>
  <c r="G1090" i="77" a="1"/>
  <c r="G1090" i="77" s="1"/>
  <c r="F1090" i="77" a="1"/>
  <c r="F1090" i="77" s="1"/>
  <c r="E1090" i="77" a="1"/>
  <c r="E1090" i="77" s="1"/>
  <c r="D1090" i="77" a="1"/>
  <c r="D1090" i="77" s="1"/>
  <c r="C1090" i="77" a="1"/>
  <c r="C1090" i="77" s="1"/>
  <c r="I1091" i="77"/>
  <c r="A1091" i="77"/>
  <c r="B1091" i="77" s="1"/>
  <c r="J1091" i="77" a="1"/>
  <c r="J1091" i="77" l="1"/>
  <c r="G1091" i="77" a="1"/>
  <c r="G1091" i="77" s="1"/>
  <c r="F1091" i="77" a="1"/>
  <c r="F1091" i="77" s="1"/>
  <c r="E1091" i="77" a="1"/>
  <c r="E1091" i="77" s="1"/>
  <c r="D1091" i="77" a="1"/>
  <c r="D1091" i="77" s="1"/>
  <c r="C1091" i="77" a="1"/>
  <c r="C1091" i="77" s="1"/>
  <c r="H1091" i="77" a="1"/>
  <c r="H1091" i="77" s="1"/>
  <c r="I1092" i="77"/>
  <c r="A1092" i="77"/>
  <c r="B1092" i="77" s="1"/>
  <c r="J1092" i="77" a="1"/>
  <c r="J1092" i="77" l="1"/>
  <c r="H1092" i="77" a="1"/>
  <c r="H1092" i="77" s="1"/>
  <c r="G1092" i="77" a="1"/>
  <c r="G1092" i="77" s="1"/>
  <c r="F1092" i="77" a="1"/>
  <c r="F1092" i="77" s="1"/>
  <c r="E1092" i="77" a="1"/>
  <c r="E1092" i="77" s="1"/>
  <c r="D1092" i="77" a="1"/>
  <c r="D1092" i="77" s="1"/>
  <c r="C1092" i="77" a="1"/>
  <c r="C1092" i="77" s="1"/>
  <c r="I1093" i="77"/>
  <c r="A1093" i="77"/>
  <c r="B1093" i="77" s="1"/>
  <c r="J1093" i="77" a="1"/>
  <c r="J1093" i="77" l="1"/>
  <c r="E1093" i="77" a="1"/>
  <c r="E1093" i="77" s="1"/>
  <c r="D1093" i="77" a="1"/>
  <c r="D1093" i="77" s="1"/>
  <c r="C1093" i="77" a="1"/>
  <c r="C1093" i="77" s="1"/>
  <c r="H1093" i="77" a="1"/>
  <c r="H1093" i="77" s="1"/>
  <c r="G1093" i="77" a="1"/>
  <c r="G1093" i="77" s="1"/>
  <c r="F1093" i="77" a="1"/>
  <c r="F1093" i="77" s="1"/>
  <c r="A1094" i="77"/>
  <c r="B1094" i="77" s="1"/>
  <c r="I1094" i="77"/>
  <c r="J1094" i="77" a="1"/>
  <c r="J1094" i="77" l="1"/>
  <c r="H1094" i="77" a="1"/>
  <c r="H1094" i="77" s="1"/>
  <c r="G1094" i="77" a="1"/>
  <c r="G1094" i="77" s="1"/>
  <c r="F1094" i="77" a="1"/>
  <c r="F1094" i="77" s="1"/>
  <c r="E1094" i="77" a="1"/>
  <c r="E1094" i="77" s="1"/>
  <c r="D1094" i="77" a="1"/>
  <c r="D1094" i="77" s="1"/>
  <c r="C1094" i="77" a="1"/>
  <c r="C1094" i="77" s="1"/>
  <c r="A1095" i="77"/>
  <c r="B1095" i="77" s="1"/>
  <c r="I1095" i="77"/>
  <c r="J1095" i="77" a="1"/>
  <c r="J1095" i="77" l="1"/>
  <c r="H1095" i="77" a="1"/>
  <c r="H1095" i="77" s="1"/>
  <c r="G1095" i="77" a="1"/>
  <c r="G1095" i="77" s="1"/>
  <c r="F1095" i="77" a="1"/>
  <c r="F1095" i="77" s="1"/>
  <c r="E1095" i="77" a="1"/>
  <c r="E1095" i="77" s="1"/>
  <c r="D1095" i="77" a="1"/>
  <c r="D1095" i="77" s="1"/>
  <c r="C1095" i="77" a="1"/>
  <c r="C1095" i="77" s="1"/>
  <c r="A1096" i="77"/>
  <c r="B1096" i="77" s="1"/>
  <c r="I1096" i="77"/>
  <c r="J1096" i="77" a="1"/>
  <c r="J1096" i="77" l="1"/>
  <c r="G1096" i="77" a="1"/>
  <c r="G1096" i="77" s="1"/>
  <c r="F1096" i="77" a="1"/>
  <c r="F1096" i="77" s="1"/>
  <c r="E1096" i="77" a="1"/>
  <c r="E1096" i="77" s="1"/>
  <c r="D1096" i="77" a="1"/>
  <c r="D1096" i="77" s="1"/>
  <c r="C1096" i="77" a="1"/>
  <c r="C1096" i="77" s="1"/>
  <c r="H1096" i="77" a="1"/>
  <c r="H1096" i="77" s="1"/>
  <c r="A1097" i="77"/>
  <c r="B1097" i="77" s="1"/>
  <c r="I1097" i="77"/>
  <c r="J1097" i="77" a="1"/>
  <c r="J1097" i="77" l="1"/>
  <c r="H1097" i="77" a="1"/>
  <c r="H1097" i="77" s="1"/>
  <c r="G1097" i="77" a="1"/>
  <c r="G1097" i="77" s="1"/>
  <c r="F1097" i="77" a="1"/>
  <c r="F1097" i="77" s="1"/>
  <c r="E1097" i="77" a="1"/>
  <c r="E1097" i="77" s="1"/>
  <c r="D1097" i="77" a="1"/>
  <c r="D1097" i="77" s="1"/>
  <c r="C1097" i="77" a="1"/>
  <c r="C1097" i="77" s="1"/>
  <c r="I1098" i="77"/>
  <c r="A1098" i="77"/>
  <c r="B1098" i="77" s="1"/>
  <c r="J1098" i="77" a="1"/>
  <c r="J1098" i="77" l="1"/>
  <c r="E1098" i="77" a="1"/>
  <c r="E1098" i="77" s="1"/>
  <c r="D1098" i="77" a="1"/>
  <c r="D1098" i="77" s="1"/>
  <c r="C1098" i="77" a="1"/>
  <c r="C1098" i="77" s="1"/>
  <c r="H1098" i="77" a="1"/>
  <c r="H1098" i="77" s="1"/>
  <c r="G1098" i="77" a="1"/>
  <c r="G1098" i="77" s="1"/>
  <c r="F1098" i="77" a="1"/>
  <c r="F1098" i="77" s="1"/>
  <c r="I1099" i="77"/>
  <c r="A1099" i="77"/>
  <c r="B1099" i="77" s="1"/>
  <c r="J1099" i="77" a="1"/>
  <c r="J1099" i="77" l="1"/>
  <c r="H1099" i="77" a="1"/>
  <c r="H1099" i="77" s="1"/>
  <c r="G1099" i="77" a="1"/>
  <c r="G1099" i="77" s="1"/>
  <c r="F1099" i="77" a="1"/>
  <c r="F1099" i="77" s="1"/>
  <c r="E1099" i="77" a="1"/>
  <c r="E1099" i="77" s="1"/>
  <c r="D1099" i="77" a="1"/>
  <c r="D1099" i="77" s="1"/>
  <c r="C1099" i="77" a="1"/>
  <c r="C1099" i="77" s="1"/>
  <c r="A1100" i="77"/>
  <c r="B1100" i="77" s="1"/>
  <c r="I1100" i="77"/>
  <c r="J1100" i="77" a="1"/>
  <c r="J1100" i="77" l="1"/>
  <c r="C1100" i="77" a="1"/>
  <c r="C1100" i="77" s="1"/>
  <c r="H1100" i="77" a="1"/>
  <c r="H1100" i="77" s="1"/>
  <c r="G1100" i="77" a="1"/>
  <c r="G1100" i="77" s="1"/>
  <c r="F1100" i="77" a="1"/>
  <c r="F1100" i="77" s="1"/>
  <c r="E1100" i="77" a="1"/>
  <c r="E1100" i="77" s="1"/>
  <c r="D1100" i="77" a="1"/>
  <c r="D1100" i="77" s="1"/>
  <c r="A1101" i="77"/>
  <c r="B1101" i="77" s="1"/>
  <c r="I1101" i="77"/>
  <c r="J1101" i="77" a="1"/>
  <c r="J1101" i="77" l="1"/>
  <c r="F1101" i="77" a="1"/>
  <c r="F1101" i="77" s="1"/>
  <c r="E1101" i="77" a="1"/>
  <c r="E1101" i="77" s="1"/>
  <c r="D1101" i="77" a="1"/>
  <c r="D1101" i="77" s="1"/>
  <c r="C1101" i="77" a="1"/>
  <c r="C1101" i="77" s="1"/>
  <c r="H1101" i="77" a="1"/>
  <c r="H1101" i="77" s="1"/>
  <c r="G1101" i="77" a="1"/>
  <c r="G1101" i="77" s="1"/>
  <c r="A1102" i="77"/>
  <c r="B1102" i="77" s="1"/>
  <c r="I1102" i="77"/>
  <c r="J1102" i="77" a="1"/>
  <c r="J1102" i="77" l="1"/>
  <c r="H1102" i="77" a="1"/>
  <c r="H1102" i="77" s="1"/>
  <c r="G1102" i="77" a="1"/>
  <c r="G1102" i="77" s="1"/>
  <c r="F1102" i="77" a="1"/>
  <c r="F1102" i="77" s="1"/>
  <c r="E1102" i="77" a="1"/>
  <c r="E1102" i="77" s="1"/>
  <c r="D1102" i="77" a="1"/>
  <c r="D1102" i="77" s="1"/>
  <c r="C1102" i="77" a="1"/>
  <c r="C1102" i="77" s="1"/>
  <c r="I1103" i="77"/>
  <c r="A1103" i="77"/>
  <c r="B1103" i="77" s="1"/>
  <c r="J1103" i="77" a="1"/>
  <c r="J1103" i="77" l="1"/>
  <c r="E1103" i="77" a="1"/>
  <c r="E1103" i="77" s="1"/>
  <c r="D1103" i="77" a="1"/>
  <c r="D1103" i="77" s="1"/>
  <c r="C1103" i="77" a="1"/>
  <c r="C1103" i="77" s="1"/>
  <c r="H1103" i="77" a="1"/>
  <c r="H1103" i="77" s="1"/>
  <c r="G1103" i="77" a="1"/>
  <c r="G1103" i="77" s="1"/>
  <c r="F1103" i="77" a="1"/>
  <c r="F1103" i="77" s="1"/>
  <c r="I1104" i="77"/>
  <c r="A1104" i="77"/>
  <c r="B1104" i="77" s="1"/>
  <c r="J1104" i="77" a="1"/>
  <c r="J1104" i="77" l="1"/>
  <c r="H1104" i="77" a="1"/>
  <c r="H1104" i="77" s="1"/>
  <c r="G1104" i="77" a="1"/>
  <c r="G1104" i="77" s="1"/>
  <c r="F1104" i="77" a="1"/>
  <c r="F1104" i="77" s="1"/>
  <c r="E1104" i="77" a="1"/>
  <c r="E1104" i="77" s="1"/>
  <c r="D1104" i="77" a="1"/>
  <c r="D1104" i="77" s="1"/>
  <c r="C1104" i="77" a="1"/>
  <c r="C1104" i="77" s="1"/>
  <c r="I1105" i="77"/>
  <c r="A1105" i="77"/>
  <c r="B1105" i="77" s="1"/>
  <c r="J1105" i="77" a="1"/>
  <c r="J1105" i="77" l="1"/>
  <c r="C1105" i="77" a="1"/>
  <c r="C1105" i="77" s="1"/>
  <c r="H1105" i="77" a="1"/>
  <c r="H1105" i="77" s="1"/>
  <c r="G1105" i="77" a="1"/>
  <c r="G1105" i="77" s="1"/>
  <c r="F1105" i="77" a="1"/>
  <c r="F1105" i="77" s="1"/>
  <c r="E1105" i="77" a="1"/>
  <c r="E1105" i="77" s="1"/>
  <c r="D1105" i="77" a="1"/>
  <c r="D1105" i="77" s="1"/>
  <c r="A1106" i="77"/>
  <c r="B1106" i="77" s="1"/>
  <c r="I1106" i="77"/>
  <c r="J1106" i="77" a="1"/>
  <c r="J1106" i="77" l="1"/>
  <c r="G1106" i="77" a="1"/>
  <c r="G1106" i="77" s="1"/>
  <c r="F1106" i="77" a="1"/>
  <c r="F1106" i="77" s="1"/>
  <c r="E1106" i="77" a="1"/>
  <c r="E1106" i="77" s="1"/>
  <c r="D1106" i="77" a="1"/>
  <c r="D1106" i="77" s="1"/>
  <c r="C1106" i="77" a="1"/>
  <c r="C1106" i="77" s="1"/>
  <c r="H1106" i="77" a="1"/>
  <c r="H1106" i="77" s="1"/>
  <c r="A1107" i="77"/>
  <c r="B1107" i="77" s="1"/>
  <c r="I1107" i="77"/>
  <c r="J1107" i="77" a="1"/>
  <c r="J1107" i="77" l="1"/>
  <c r="H1107" i="77" a="1"/>
  <c r="H1107" i="77" s="1"/>
  <c r="G1107" i="77" a="1"/>
  <c r="G1107" i="77" s="1"/>
  <c r="F1107" i="77" a="1"/>
  <c r="F1107" i="77" s="1"/>
  <c r="E1107" i="77" a="1"/>
  <c r="E1107" i="77" s="1"/>
  <c r="D1107" i="77" a="1"/>
  <c r="D1107" i="77" s="1"/>
  <c r="C1107" i="77" a="1"/>
  <c r="C1107" i="77" s="1"/>
  <c r="A1108" i="77"/>
  <c r="B1108" i="77" s="1"/>
  <c r="I1108" i="77"/>
  <c r="J1108" i="77" a="1"/>
  <c r="J1108" i="77" l="1"/>
  <c r="F1108" i="77" a="1"/>
  <c r="F1108" i="77" s="1"/>
  <c r="E1108" i="77" a="1"/>
  <c r="E1108" i="77" s="1"/>
  <c r="D1108" i="77" a="1"/>
  <c r="D1108" i="77" s="1"/>
  <c r="C1108" i="77" a="1"/>
  <c r="C1108" i="77" s="1"/>
  <c r="H1108" i="77" a="1"/>
  <c r="H1108" i="77" s="1"/>
  <c r="G1108" i="77" a="1"/>
  <c r="G1108" i="77" s="1"/>
  <c r="A1109" i="77"/>
  <c r="B1109" i="77" s="1"/>
  <c r="I1109" i="77"/>
  <c r="J1109" i="77" a="1"/>
  <c r="J1109" i="77" l="1"/>
  <c r="H1109" i="77" a="1"/>
  <c r="H1109" i="77" s="1"/>
  <c r="G1109" i="77" a="1"/>
  <c r="G1109" i="77" s="1"/>
  <c r="F1109" i="77" a="1"/>
  <c r="F1109" i="77" s="1"/>
  <c r="E1109" i="77" a="1"/>
  <c r="E1109" i="77" s="1"/>
  <c r="D1109" i="77" a="1"/>
  <c r="D1109" i="77" s="1"/>
  <c r="C1109" i="77" a="1"/>
  <c r="C1109" i="77" s="1"/>
  <c r="I1110" i="77"/>
  <c r="A1110" i="77"/>
  <c r="B1110" i="77" s="1"/>
  <c r="J1110" i="77" a="1"/>
  <c r="J1110" i="77" l="1"/>
  <c r="E1110" i="77" a="1"/>
  <c r="E1110" i="77" s="1"/>
  <c r="D1110" i="77" a="1"/>
  <c r="D1110" i="77" s="1"/>
  <c r="C1110" i="77" a="1"/>
  <c r="C1110" i="77" s="1"/>
  <c r="H1110" i="77" a="1"/>
  <c r="H1110" i="77" s="1"/>
  <c r="G1110" i="77" a="1"/>
  <c r="G1110" i="77" s="1"/>
  <c r="F1110" i="77" a="1"/>
  <c r="F1110" i="77" s="1"/>
  <c r="I1111" i="77"/>
  <c r="A1111" i="77"/>
  <c r="B1111" i="77" s="1"/>
  <c r="J1111" i="77" a="1"/>
  <c r="J1111" i="77" l="1"/>
  <c r="H1111" i="77" a="1"/>
  <c r="H1111" i="77" s="1"/>
  <c r="G1111" i="77" a="1"/>
  <c r="G1111" i="77" s="1"/>
  <c r="F1111" i="77" a="1"/>
  <c r="F1111" i="77" s="1"/>
  <c r="E1111" i="77" a="1"/>
  <c r="E1111" i="77" s="1"/>
  <c r="D1111" i="77" a="1"/>
  <c r="D1111" i="77" s="1"/>
  <c r="C1111" i="77" a="1"/>
  <c r="C1111" i="77" s="1"/>
  <c r="A1112" i="77"/>
  <c r="B1112" i="77" s="1"/>
  <c r="I1112" i="77"/>
  <c r="J1112" i="77" a="1"/>
  <c r="J1112" i="77" l="1"/>
  <c r="D1112" i="77" a="1"/>
  <c r="D1112" i="77" s="1"/>
  <c r="C1112" i="77" a="1"/>
  <c r="C1112" i="77" s="1"/>
  <c r="H1112" i="77" a="1"/>
  <c r="H1112" i="77" s="1"/>
  <c r="G1112" i="77" a="1"/>
  <c r="G1112" i="77" s="1"/>
  <c r="F1112" i="77" a="1"/>
  <c r="F1112" i="77" s="1"/>
  <c r="E1112" i="77" a="1"/>
  <c r="E1112" i="77" s="1"/>
  <c r="A1113" i="77"/>
  <c r="B1113" i="77" s="1"/>
  <c r="I1113" i="77"/>
  <c r="J1113" i="77" a="1"/>
  <c r="J1113" i="77" l="1"/>
  <c r="H1113" i="77" a="1"/>
  <c r="H1113" i="77" s="1"/>
  <c r="G1113" i="77" a="1"/>
  <c r="G1113" i="77" s="1"/>
  <c r="F1113" i="77" a="1"/>
  <c r="F1113" i="77" s="1"/>
  <c r="E1113" i="77" a="1"/>
  <c r="E1113" i="77" s="1"/>
  <c r="D1113" i="77" a="1"/>
  <c r="D1113" i="77" s="1"/>
  <c r="C1113" i="77" a="1"/>
  <c r="C1113" i="77" s="1"/>
  <c r="A1114" i="77"/>
  <c r="B1114" i="77" s="1"/>
  <c r="I1114" i="77"/>
  <c r="J1114" i="77" a="1"/>
  <c r="J1114" i="77" l="1"/>
  <c r="C1114" i="77" a="1"/>
  <c r="C1114" i="77" s="1"/>
  <c r="H1114" i="77" a="1"/>
  <c r="H1114" i="77" s="1"/>
  <c r="G1114" i="77" a="1"/>
  <c r="G1114" i="77" s="1"/>
  <c r="F1114" i="77" a="1"/>
  <c r="F1114" i="77" s="1"/>
  <c r="E1114" i="77" a="1"/>
  <c r="E1114" i="77" s="1"/>
  <c r="D1114" i="77" a="1"/>
  <c r="D1114" i="77" s="1"/>
  <c r="I1115" i="77"/>
  <c r="A1115" i="77"/>
  <c r="B1115" i="77" s="1"/>
  <c r="J1115" i="77" a="1"/>
  <c r="J1115" i="77" l="1"/>
  <c r="G1115" i="77" a="1"/>
  <c r="G1115" i="77" s="1"/>
  <c r="F1115" i="77" a="1"/>
  <c r="F1115" i="77" s="1"/>
  <c r="E1115" i="77" a="1"/>
  <c r="E1115" i="77" s="1"/>
  <c r="D1115" i="77" a="1"/>
  <c r="D1115" i="77" s="1"/>
  <c r="C1115" i="77" a="1"/>
  <c r="C1115" i="77" s="1"/>
  <c r="H1115" i="77" a="1"/>
  <c r="H1115" i="77" s="1"/>
  <c r="I1116" i="77"/>
  <c r="A1116" i="77"/>
  <c r="B1116" i="77" s="1"/>
  <c r="J1116" i="77" a="1"/>
  <c r="J1116" i="77" l="1"/>
  <c r="H1116" i="77" a="1"/>
  <c r="H1116" i="77" s="1"/>
  <c r="G1116" i="77" a="1"/>
  <c r="G1116" i="77" s="1"/>
  <c r="F1116" i="77" a="1"/>
  <c r="F1116" i="77" s="1"/>
  <c r="E1116" i="77" a="1"/>
  <c r="E1116" i="77" s="1"/>
  <c r="D1116" i="77" a="1"/>
  <c r="D1116" i="77" s="1"/>
  <c r="C1116" i="77" a="1"/>
  <c r="C1116" i="77" s="1"/>
  <c r="I1117" i="77"/>
  <c r="A1117" i="77"/>
  <c r="B1117" i="77" s="1"/>
  <c r="J1117" i="77" a="1"/>
  <c r="J1117" i="77" l="1"/>
  <c r="E1117" i="77" a="1"/>
  <c r="E1117" i="77" s="1"/>
  <c r="D1117" i="77" a="1"/>
  <c r="D1117" i="77" s="1"/>
  <c r="C1117" i="77" a="1"/>
  <c r="C1117" i="77" s="1"/>
  <c r="H1117" i="77" a="1"/>
  <c r="H1117" i="77" s="1"/>
  <c r="G1117" i="77" a="1"/>
  <c r="G1117" i="77" s="1"/>
  <c r="F1117" i="77" a="1"/>
  <c r="F1117" i="77" s="1"/>
  <c r="A1118" i="77"/>
  <c r="B1118" i="77" s="1"/>
  <c r="I1118" i="77"/>
  <c r="J1118" i="77" a="1"/>
  <c r="J1118" i="77" l="1"/>
  <c r="H1118" i="77" a="1"/>
  <c r="H1118" i="77" s="1"/>
  <c r="G1118" i="77" a="1"/>
  <c r="G1118" i="77" s="1"/>
  <c r="F1118" i="77" a="1"/>
  <c r="F1118" i="77" s="1"/>
  <c r="E1118" i="77" a="1"/>
  <c r="E1118" i="77" s="1"/>
  <c r="D1118" i="77" a="1"/>
  <c r="D1118" i="77" s="1"/>
  <c r="C1118" i="77" a="1"/>
  <c r="C1118" i="77" s="1"/>
  <c r="A1119" i="77"/>
  <c r="B1119" i="77" s="1"/>
  <c r="I1119" i="77"/>
  <c r="J1119" i="77" a="1"/>
  <c r="J1119" i="77" l="1"/>
  <c r="C1119" i="77" a="1"/>
  <c r="C1119" i="77" s="1"/>
  <c r="H1119" i="77" a="1"/>
  <c r="H1119" i="77" s="1"/>
  <c r="G1119" i="77" a="1"/>
  <c r="G1119" i="77" s="1"/>
  <c r="F1119" i="77" a="1"/>
  <c r="F1119" i="77" s="1"/>
  <c r="E1119" i="77" a="1"/>
  <c r="E1119" i="77" s="1"/>
  <c r="D1119" i="77" a="1"/>
  <c r="D1119" i="77" s="1"/>
  <c r="A1120" i="77"/>
  <c r="B1120" i="77" s="1"/>
  <c r="I1120" i="77"/>
  <c r="J1120" i="77" a="1"/>
  <c r="J1120" i="77" l="1"/>
  <c r="H1120" i="77" a="1"/>
  <c r="H1120" i="77" s="1"/>
  <c r="G1120" i="77" a="1"/>
  <c r="G1120" i="77" s="1"/>
  <c r="F1120" i="77" a="1"/>
  <c r="F1120" i="77" s="1"/>
  <c r="E1120" i="77" a="1"/>
  <c r="E1120" i="77" s="1"/>
  <c r="D1120" i="77" a="1"/>
  <c r="D1120" i="77" s="1"/>
  <c r="C1120" i="77" a="1"/>
  <c r="C1120" i="77" s="1"/>
  <c r="A1121" i="77"/>
  <c r="B1121" i="77" s="1"/>
  <c r="I1121" i="77"/>
  <c r="J1121" i="77" a="1"/>
  <c r="J1121" i="77" l="1"/>
  <c r="H1121" i="77" a="1"/>
  <c r="H1121" i="77" s="1"/>
  <c r="G1121" i="77" a="1"/>
  <c r="G1121" i="77" s="1"/>
  <c r="F1121" i="77" a="1"/>
  <c r="F1121" i="77" s="1"/>
  <c r="E1121" i="77" a="1"/>
  <c r="E1121" i="77" s="1"/>
  <c r="D1121" i="77" a="1"/>
  <c r="D1121" i="77" s="1"/>
  <c r="C1121" i="77" a="1"/>
  <c r="C1121" i="77" s="1"/>
  <c r="I1122" i="77"/>
  <c r="A1122" i="77"/>
  <c r="B1122" i="77" s="1"/>
  <c r="J1122" i="77" a="1"/>
  <c r="J1122" i="77" l="1"/>
  <c r="F1122" i="77" a="1"/>
  <c r="F1122" i="77" s="1"/>
  <c r="E1122" i="77" a="1"/>
  <c r="E1122" i="77" s="1"/>
  <c r="D1122" i="77" a="1"/>
  <c r="D1122" i="77" s="1"/>
  <c r="C1122" i="77" a="1"/>
  <c r="C1122" i="77" s="1"/>
  <c r="H1122" i="77" a="1"/>
  <c r="H1122" i="77" s="1"/>
  <c r="G1122" i="77" a="1"/>
  <c r="G1122" i="77" s="1"/>
  <c r="I1123" i="77"/>
  <c r="A1123" i="77"/>
  <c r="B1123" i="77" s="1"/>
  <c r="J1123" i="77" a="1"/>
  <c r="J1123" i="77" l="1"/>
  <c r="H1123" i="77" a="1"/>
  <c r="H1123" i="77" s="1"/>
  <c r="G1123" i="77" a="1"/>
  <c r="G1123" i="77" s="1"/>
  <c r="F1123" i="77" a="1"/>
  <c r="F1123" i="77" s="1"/>
  <c r="E1123" i="77" a="1"/>
  <c r="E1123" i="77" s="1"/>
  <c r="D1123" i="77" a="1"/>
  <c r="D1123" i="77" s="1"/>
  <c r="C1123" i="77" a="1"/>
  <c r="C1123" i="77" s="1"/>
  <c r="A1124" i="77"/>
  <c r="B1124" i="77" s="1"/>
  <c r="I1124" i="77"/>
  <c r="J1124" i="77" a="1"/>
  <c r="J1124" i="77" l="1"/>
  <c r="D1124" i="77" a="1"/>
  <c r="D1124" i="77" s="1"/>
  <c r="C1124" i="77" a="1"/>
  <c r="C1124" i="77" s="1"/>
  <c r="H1124" i="77" a="1"/>
  <c r="H1124" i="77" s="1"/>
  <c r="G1124" i="77" a="1"/>
  <c r="G1124" i="77" s="1"/>
  <c r="F1124" i="77" a="1"/>
  <c r="F1124" i="77" s="1"/>
  <c r="E1124" i="77" a="1"/>
  <c r="E1124" i="77" s="1"/>
  <c r="A1125" i="77"/>
  <c r="B1125" i="77" s="1"/>
  <c r="I1125" i="77"/>
  <c r="J1125" i="77" a="1"/>
  <c r="J1125" i="77" l="1"/>
  <c r="H1125" i="77" a="1"/>
  <c r="H1125" i="77" s="1"/>
  <c r="G1125" i="77" a="1"/>
  <c r="G1125" i="77" s="1"/>
  <c r="F1125" i="77" a="1"/>
  <c r="F1125" i="77" s="1"/>
  <c r="E1125" i="77" a="1"/>
  <c r="E1125" i="77" s="1"/>
  <c r="D1125" i="77" a="1"/>
  <c r="D1125" i="77" s="1"/>
  <c r="C1125" i="77" a="1"/>
  <c r="C1125" i="77" s="1"/>
  <c r="A1126" i="77"/>
  <c r="B1126" i="77" s="1"/>
  <c r="I1126" i="77"/>
  <c r="J1126" i="77" a="1"/>
  <c r="J1126" i="77" l="1"/>
  <c r="C1126" i="77" a="1"/>
  <c r="C1126" i="77" s="1"/>
  <c r="H1126" i="77" a="1"/>
  <c r="H1126" i="77" s="1"/>
  <c r="G1126" i="77" a="1"/>
  <c r="G1126" i="77" s="1"/>
  <c r="F1126" i="77" a="1"/>
  <c r="F1126" i="77" s="1"/>
  <c r="E1126" i="77" a="1"/>
  <c r="E1126" i="77" s="1"/>
  <c r="D1126" i="77" a="1"/>
  <c r="D1126" i="77" s="1"/>
  <c r="I1127" i="77"/>
  <c r="A1127" i="77"/>
  <c r="B1127" i="77" s="1"/>
  <c r="J1127" i="77" a="1"/>
  <c r="J1127" i="77" l="1"/>
  <c r="E1127" i="77" a="1"/>
  <c r="E1127" i="77" s="1"/>
  <c r="D1127" i="77" a="1"/>
  <c r="D1127" i="77" s="1"/>
  <c r="C1127" i="77" a="1"/>
  <c r="C1127" i="77" s="1"/>
  <c r="H1127" i="77" a="1"/>
  <c r="H1127" i="77" s="1"/>
  <c r="G1127" i="77" a="1"/>
  <c r="G1127" i="77" s="1"/>
  <c r="F1127" i="77" a="1"/>
  <c r="F1127" i="77" s="1"/>
  <c r="A1128" i="77"/>
  <c r="B1128" i="77" s="1"/>
  <c r="I1128" i="77"/>
  <c r="J1128" i="77" a="1"/>
  <c r="J1128" i="77" l="1"/>
  <c r="H1128" i="77" a="1"/>
  <c r="H1128" i="77" s="1"/>
  <c r="G1128" i="77" a="1"/>
  <c r="G1128" i="77" s="1"/>
  <c r="F1128" i="77" a="1"/>
  <c r="F1128" i="77" s="1"/>
  <c r="E1128" i="77" a="1"/>
  <c r="E1128" i="77" s="1"/>
  <c r="D1128" i="77" a="1"/>
  <c r="D1128" i="77" s="1"/>
  <c r="C1128" i="77" a="1"/>
  <c r="C1128" i="77" s="1"/>
  <c r="A1129" i="77"/>
  <c r="B1129" i="77" s="1"/>
  <c r="I1129" i="77"/>
  <c r="J1129" i="77" a="1"/>
  <c r="J1129" i="77" l="1"/>
  <c r="H1129" i="77" a="1"/>
  <c r="H1129" i="77" s="1"/>
  <c r="G1129" i="77" a="1"/>
  <c r="G1129" i="77" s="1"/>
  <c r="F1129" i="77" a="1"/>
  <c r="F1129" i="77" s="1"/>
  <c r="E1129" i="77" a="1"/>
  <c r="E1129" i="77" s="1"/>
  <c r="D1129" i="77" a="1"/>
  <c r="D1129" i="77" s="1"/>
  <c r="C1129" i="77" a="1"/>
  <c r="C1129" i="77" s="1"/>
  <c r="I1130" i="77"/>
  <c r="A1130" i="77"/>
  <c r="B1130" i="77" s="1"/>
  <c r="J1130" i="77" a="1"/>
  <c r="J1130" i="77" l="1"/>
  <c r="D1130" i="77" a="1"/>
  <c r="D1130" i="77" s="1"/>
  <c r="C1130" i="77" a="1"/>
  <c r="C1130" i="77" s="1"/>
  <c r="H1130" i="77" a="1"/>
  <c r="H1130" i="77" s="1"/>
  <c r="G1130" i="77" a="1"/>
  <c r="G1130" i="77" s="1"/>
  <c r="F1130" i="77" a="1"/>
  <c r="F1130" i="77" s="1"/>
  <c r="E1130" i="77" a="1"/>
  <c r="E1130" i="77" s="1"/>
  <c r="I1131" i="77"/>
  <c r="A1131" i="77"/>
  <c r="B1131" i="77" s="1"/>
  <c r="J1131" i="77" a="1"/>
  <c r="J1131" i="77" l="1"/>
  <c r="F1131" i="77" a="1"/>
  <c r="F1131" i="77" s="1"/>
  <c r="E1131" i="77" a="1"/>
  <c r="E1131" i="77" s="1"/>
  <c r="D1131" i="77" a="1"/>
  <c r="D1131" i="77" s="1"/>
  <c r="C1131" i="77" a="1"/>
  <c r="C1131" i="77" s="1"/>
  <c r="H1131" i="77" a="1"/>
  <c r="H1131" i="77" s="1"/>
  <c r="G1131" i="77" a="1"/>
  <c r="G1131" i="77" s="1"/>
  <c r="A1132" i="77"/>
  <c r="B1132" i="77" s="1"/>
  <c r="I1132" i="77"/>
  <c r="J1132" i="77" a="1"/>
  <c r="J1132" i="77" l="1"/>
  <c r="H1132" i="77" a="1"/>
  <c r="H1132" i="77" s="1"/>
  <c r="G1132" i="77" a="1"/>
  <c r="G1132" i="77" s="1"/>
  <c r="F1132" i="77" a="1"/>
  <c r="F1132" i="77" s="1"/>
  <c r="E1132" i="77" a="1"/>
  <c r="E1132" i="77" s="1"/>
  <c r="D1132" i="77" a="1"/>
  <c r="D1132" i="77" s="1"/>
  <c r="C1132" i="77" a="1"/>
  <c r="C1132" i="77" s="1"/>
  <c r="I1133" i="77"/>
  <c r="A1133" i="77"/>
  <c r="B1133" i="77" s="1"/>
  <c r="J1133" i="77" a="1"/>
  <c r="J1133" i="77" l="1"/>
  <c r="C1133" i="77" a="1"/>
  <c r="C1133" i="77" s="1"/>
  <c r="H1133" i="77" a="1"/>
  <c r="H1133" i="77" s="1"/>
  <c r="G1133" i="77" a="1"/>
  <c r="G1133" i="77" s="1"/>
  <c r="F1133" i="77" a="1"/>
  <c r="F1133" i="77" s="1"/>
  <c r="E1133" i="77" a="1"/>
  <c r="E1133" i="77" s="1"/>
  <c r="D1133" i="77" a="1"/>
  <c r="D1133" i="77" s="1"/>
  <c r="I1134" i="77"/>
  <c r="A1134" i="77"/>
  <c r="B1134" i="77" s="1"/>
  <c r="J1134" i="77" a="1"/>
  <c r="J1134" i="77" l="1"/>
  <c r="F1134" i="77" a="1"/>
  <c r="F1134" i="77" s="1"/>
  <c r="E1134" i="77" a="1"/>
  <c r="E1134" i="77" s="1"/>
  <c r="D1134" i="77" a="1"/>
  <c r="D1134" i="77" s="1"/>
  <c r="C1134" i="77" a="1"/>
  <c r="C1134" i="77" s="1"/>
  <c r="H1134" i="77" a="1"/>
  <c r="H1134" i="77" s="1"/>
  <c r="G1134" i="77" a="1"/>
  <c r="G1134" i="77" s="1"/>
  <c r="A1135" i="77"/>
  <c r="B1135" i="77" s="1"/>
  <c r="I1135" i="77"/>
  <c r="J1135" i="77" a="1"/>
  <c r="J1135" i="77" l="1"/>
  <c r="H1135" i="77" a="1"/>
  <c r="H1135" i="77" s="1"/>
  <c r="G1135" i="77" a="1"/>
  <c r="G1135" i="77" s="1"/>
  <c r="F1135" i="77" a="1"/>
  <c r="F1135" i="77" s="1"/>
  <c r="E1135" i="77" a="1"/>
  <c r="E1135" i="77" s="1"/>
  <c r="D1135" i="77" a="1"/>
  <c r="D1135" i="77" s="1"/>
  <c r="C1135" i="77" a="1"/>
  <c r="C1135" i="77" s="1"/>
  <c r="A1136" i="77"/>
  <c r="B1136" i="77" s="1"/>
  <c r="I1136" i="77"/>
  <c r="J1136" i="77" a="1"/>
  <c r="J1136" i="77" l="1"/>
  <c r="H1136" i="77" a="1"/>
  <c r="H1136" i="77" s="1"/>
  <c r="G1136" i="77" a="1"/>
  <c r="G1136" i="77" s="1"/>
  <c r="F1136" i="77" a="1"/>
  <c r="F1136" i="77" s="1"/>
  <c r="E1136" i="77" a="1"/>
  <c r="E1136" i="77" s="1"/>
  <c r="D1136" i="77" a="1"/>
  <c r="D1136" i="77" s="1"/>
  <c r="C1136" i="77" a="1"/>
  <c r="C1136" i="77" s="1"/>
  <c r="A1137" i="77"/>
  <c r="B1137" i="77" s="1"/>
  <c r="I1137" i="77"/>
  <c r="J1137" i="77" a="1"/>
  <c r="J1137" i="77" l="1"/>
  <c r="E1137" i="77" a="1"/>
  <c r="E1137" i="77" s="1"/>
  <c r="D1137" i="77" a="1"/>
  <c r="D1137" i="77" s="1"/>
  <c r="C1137" i="77" a="1"/>
  <c r="C1137" i="77" s="1"/>
  <c r="H1137" i="77" a="1"/>
  <c r="H1137" i="77" s="1"/>
  <c r="G1137" i="77" a="1"/>
  <c r="G1137" i="77" s="1"/>
  <c r="F1137" i="77" a="1"/>
  <c r="F1137" i="77" s="1"/>
  <c r="I1138" i="77"/>
  <c r="A1138" i="77"/>
  <c r="B1138" i="77" s="1"/>
  <c r="J1138" i="77" a="1"/>
  <c r="J1138" i="77" l="1"/>
  <c r="H1138" i="77" a="1"/>
  <c r="H1138" i="77" s="1"/>
  <c r="G1138" i="77" a="1"/>
  <c r="G1138" i="77" s="1"/>
  <c r="F1138" i="77" a="1"/>
  <c r="F1138" i="77" s="1"/>
  <c r="E1138" i="77" a="1"/>
  <c r="E1138" i="77" s="1"/>
  <c r="D1138" i="77" a="1"/>
  <c r="D1138" i="77" s="1"/>
  <c r="C1138" i="77" a="1"/>
  <c r="C1138" i="77" s="1"/>
  <c r="I1139" i="77"/>
  <c r="A1139" i="77"/>
  <c r="B1139" i="77" s="1"/>
  <c r="J1139" i="77" a="1"/>
  <c r="J1139" i="77" l="1"/>
  <c r="C1139" i="77" a="1"/>
  <c r="C1139" i="77" s="1"/>
  <c r="H1139" i="77" a="1"/>
  <c r="H1139" i="77" s="1"/>
  <c r="G1139" i="77" a="1"/>
  <c r="G1139" i="77" s="1"/>
  <c r="F1139" i="77" a="1"/>
  <c r="F1139" i="77" s="1"/>
  <c r="E1139" i="77" a="1"/>
  <c r="E1139" i="77" s="1"/>
  <c r="D1139" i="77" a="1"/>
  <c r="D1139" i="77" s="1"/>
  <c r="I1140" i="77"/>
  <c r="A1140" i="77"/>
  <c r="B1140" i="77" s="1"/>
  <c r="J1140" i="77" a="1"/>
  <c r="J1140" i="77" l="1"/>
  <c r="D1140" i="77" a="1"/>
  <c r="D1140" i="77" s="1"/>
  <c r="C1140" i="77" a="1"/>
  <c r="C1140" i="77" s="1"/>
  <c r="H1140" i="77" a="1"/>
  <c r="H1140" i="77" s="1"/>
  <c r="G1140" i="77" a="1"/>
  <c r="G1140" i="77" s="1"/>
  <c r="F1140" i="77" a="1"/>
  <c r="F1140" i="77" s="1"/>
  <c r="E1140" i="77" a="1"/>
  <c r="E1140" i="77" s="1"/>
  <c r="A1141" i="77"/>
  <c r="B1141" i="77" s="1"/>
  <c r="I1141" i="77"/>
  <c r="J1141" i="77" a="1"/>
  <c r="J1141" i="77" l="1"/>
  <c r="G1141" i="77" a="1"/>
  <c r="G1141" i="77" s="1"/>
  <c r="F1141" i="77" a="1"/>
  <c r="F1141" i="77" s="1"/>
  <c r="E1141" i="77" a="1"/>
  <c r="E1141" i="77" s="1"/>
  <c r="D1141" i="77" a="1"/>
  <c r="D1141" i="77" s="1"/>
  <c r="C1141" i="77" a="1"/>
  <c r="C1141" i="77" s="1"/>
  <c r="H1141" i="77" a="1"/>
  <c r="H1141" i="77" s="1"/>
  <c r="I1142" i="77"/>
  <c r="A1142" i="77"/>
  <c r="B1142" i="77" s="1"/>
  <c r="J1142" i="77" a="1"/>
  <c r="J1142" i="77" l="1"/>
  <c r="H1142" i="77" a="1"/>
  <c r="H1142" i="77" s="1"/>
  <c r="G1142" i="77" a="1"/>
  <c r="G1142" i="77" s="1"/>
  <c r="F1142" i="77" a="1"/>
  <c r="F1142" i="77" s="1"/>
  <c r="E1142" i="77" a="1"/>
  <c r="E1142" i="77" s="1"/>
  <c r="D1142" i="77" a="1"/>
  <c r="D1142" i="77" s="1"/>
  <c r="C1142" i="77" a="1"/>
  <c r="C1142" i="77" s="1"/>
  <c r="A1143" i="77"/>
  <c r="B1143" i="77" s="1"/>
  <c r="I1143" i="77"/>
  <c r="J1143" i="77" a="1"/>
  <c r="J1143" i="77" l="1"/>
  <c r="D1143" i="77" a="1"/>
  <c r="D1143" i="77" s="1"/>
  <c r="C1143" i="77" a="1"/>
  <c r="C1143" i="77" s="1"/>
  <c r="H1143" i="77" a="1"/>
  <c r="H1143" i="77" s="1"/>
  <c r="G1143" i="77" a="1"/>
  <c r="G1143" i="77" s="1"/>
  <c r="F1143" i="77" a="1"/>
  <c r="F1143" i="77" s="1"/>
  <c r="E1143" i="77" a="1"/>
  <c r="E1143" i="77" s="1"/>
  <c r="I1144" i="77"/>
  <c r="A1144" i="77"/>
  <c r="B1144" i="77" s="1"/>
  <c r="J1144" i="77" a="1"/>
  <c r="J1144" i="77" l="1"/>
  <c r="G1144" i="77" a="1"/>
  <c r="G1144" i="77" s="1"/>
  <c r="F1144" i="77" a="1"/>
  <c r="F1144" i="77" s="1"/>
  <c r="E1144" i="77" a="1"/>
  <c r="E1144" i="77" s="1"/>
  <c r="D1144" i="77" a="1"/>
  <c r="D1144" i="77" s="1"/>
  <c r="C1144" i="77" a="1"/>
  <c r="C1144" i="77" s="1"/>
  <c r="H1144" i="77" a="1"/>
  <c r="H1144" i="77" s="1"/>
  <c r="I1145" i="77"/>
  <c r="A1145" i="77"/>
  <c r="B1145" i="77" s="1"/>
  <c r="J1145" i="77" a="1"/>
  <c r="J1145" i="77" l="1"/>
  <c r="H1145" i="77" a="1"/>
  <c r="H1145" i="77" s="1"/>
  <c r="G1145" i="77" a="1"/>
  <c r="G1145" i="77" s="1"/>
  <c r="F1145" i="77" a="1"/>
  <c r="F1145" i="77" s="1"/>
  <c r="E1145" i="77" a="1"/>
  <c r="E1145" i="77" s="1"/>
  <c r="D1145" i="77" a="1"/>
  <c r="D1145" i="77" s="1"/>
  <c r="C1145" i="77" a="1"/>
  <c r="C1145" i="77" s="1"/>
  <c r="I1146" i="77"/>
  <c r="A1146" i="77"/>
  <c r="B1146" i="77" s="1"/>
  <c r="J1146" i="77" a="1"/>
  <c r="J1146" i="77" l="1"/>
  <c r="D1146" i="77" a="1"/>
  <c r="D1146" i="77" s="1"/>
  <c r="C1146" i="77" a="1"/>
  <c r="C1146" i="77" s="1"/>
  <c r="H1146" i="77" a="1"/>
  <c r="H1146" i="77" s="1"/>
  <c r="G1146" i="77" a="1"/>
  <c r="G1146" i="77" s="1"/>
  <c r="F1146" i="77" a="1"/>
  <c r="F1146" i="77" s="1"/>
  <c r="E1146" i="77" a="1"/>
  <c r="E1146" i="77" s="1"/>
  <c r="A1147" i="77"/>
  <c r="B1147" i="77" s="1"/>
  <c r="I1147" i="77"/>
  <c r="J1147" i="77" a="1"/>
  <c r="J1147" i="77" l="1"/>
  <c r="F1147" i="77" a="1"/>
  <c r="F1147" i="77" s="1"/>
  <c r="E1147" i="77" a="1"/>
  <c r="E1147" i="77" s="1"/>
  <c r="D1147" i="77" a="1"/>
  <c r="D1147" i="77" s="1"/>
  <c r="C1147" i="77" a="1"/>
  <c r="C1147" i="77" s="1"/>
  <c r="H1147" i="77" a="1"/>
  <c r="H1147" i="77" s="1"/>
  <c r="G1147" i="77" a="1"/>
  <c r="G1147" i="77" s="1"/>
  <c r="A1148" i="77"/>
  <c r="B1148" i="77" s="1"/>
  <c r="I1148" i="77"/>
  <c r="J1148" i="77" a="1"/>
  <c r="J1148" i="77" l="1"/>
  <c r="H1148" i="77" a="1"/>
  <c r="H1148" i="77" s="1"/>
  <c r="G1148" i="77" a="1"/>
  <c r="G1148" i="77" s="1"/>
  <c r="F1148" i="77" a="1"/>
  <c r="F1148" i="77" s="1"/>
  <c r="E1148" i="77" a="1"/>
  <c r="E1148" i="77" s="1"/>
  <c r="D1148" i="77" a="1"/>
  <c r="D1148" i="77" s="1"/>
  <c r="C1148" i="77" a="1"/>
  <c r="C1148" i="77" s="1"/>
  <c r="A1149" i="77"/>
  <c r="B1149" i="77" s="1"/>
  <c r="I1149" i="77"/>
  <c r="J1149" i="77" a="1"/>
  <c r="J1149" i="77" l="1"/>
  <c r="H1149" i="77" a="1"/>
  <c r="H1149" i="77" s="1"/>
  <c r="G1149" i="77" a="1"/>
  <c r="G1149" i="77" s="1"/>
  <c r="F1149" i="77" a="1"/>
  <c r="F1149" i="77" s="1"/>
  <c r="E1149" i="77" a="1"/>
  <c r="E1149" i="77" s="1"/>
  <c r="D1149" i="77" a="1"/>
  <c r="D1149" i="77" s="1"/>
  <c r="C1149" i="77" a="1"/>
  <c r="C1149" i="77" s="1"/>
  <c r="I1150" i="77"/>
  <c r="A1150" i="77"/>
  <c r="B1150" i="77" s="1"/>
  <c r="J1150" i="77" a="1"/>
  <c r="J1150" i="77" l="1"/>
  <c r="F1150" i="77" a="1"/>
  <c r="F1150" i="77" s="1"/>
  <c r="E1150" i="77" a="1"/>
  <c r="E1150" i="77" s="1"/>
  <c r="D1150" i="77" a="1"/>
  <c r="D1150" i="77" s="1"/>
  <c r="C1150" i="77" a="1"/>
  <c r="C1150" i="77" s="1"/>
  <c r="H1150" i="77" a="1"/>
  <c r="H1150" i="77" s="1"/>
  <c r="G1150" i="77" a="1"/>
  <c r="G1150" i="77" s="1"/>
  <c r="I1151" i="77"/>
  <c r="A1151" i="77"/>
  <c r="B1151" i="77" s="1"/>
  <c r="J1151" i="77" a="1"/>
  <c r="J1151" i="77" l="1"/>
  <c r="H1151" i="77" a="1"/>
  <c r="H1151" i="77" s="1"/>
  <c r="G1151" i="77" a="1"/>
  <c r="G1151" i="77" s="1"/>
  <c r="F1151" i="77" a="1"/>
  <c r="F1151" i="77" s="1"/>
  <c r="E1151" i="77" a="1"/>
  <c r="E1151" i="77" s="1"/>
  <c r="D1151" i="77" a="1"/>
  <c r="D1151" i="77" s="1"/>
  <c r="C1151" i="77" a="1"/>
  <c r="C1151" i="77" s="1"/>
  <c r="I1152" i="77"/>
  <c r="A1152" i="77"/>
  <c r="B1152" i="77" s="1"/>
  <c r="J1152" i="77" a="1"/>
  <c r="J1152" i="77" l="1"/>
  <c r="C1152" i="77" a="1"/>
  <c r="C1152" i="77" s="1"/>
  <c r="H1152" i="77" a="1"/>
  <c r="H1152" i="77" s="1"/>
  <c r="G1152" i="77" a="1"/>
  <c r="G1152" i="77" s="1"/>
  <c r="F1152" i="77" a="1"/>
  <c r="F1152" i="77" s="1"/>
  <c r="E1152" i="77" a="1"/>
  <c r="E1152" i="77" s="1"/>
  <c r="D1152" i="77" a="1"/>
  <c r="D1152" i="77" s="1"/>
  <c r="A1153" i="77"/>
  <c r="B1153" i="77" s="1"/>
  <c r="I1153" i="77"/>
  <c r="J1153" i="77" a="1"/>
  <c r="J1153" i="77" l="1"/>
  <c r="D1153" i="77" a="1"/>
  <c r="D1153" i="77" s="1"/>
  <c r="C1153" i="77" a="1"/>
  <c r="C1153" i="77" s="1"/>
  <c r="H1153" i="77" a="1"/>
  <c r="H1153" i="77" s="1"/>
  <c r="G1153" i="77" a="1"/>
  <c r="G1153" i="77" s="1"/>
  <c r="F1153" i="77" a="1"/>
  <c r="F1153" i="77" s="1"/>
  <c r="E1153" i="77" a="1"/>
  <c r="E1153" i="77" s="1"/>
  <c r="A1154" i="77"/>
  <c r="B1154" i="77" s="1"/>
  <c r="I1154" i="77"/>
  <c r="J1154" i="77" a="1"/>
  <c r="J1154" i="77" l="1"/>
  <c r="G1154" i="77" a="1"/>
  <c r="G1154" i="77" s="1"/>
  <c r="F1154" i="77" a="1"/>
  <c r="F1154" i="77" s="1"/>
  <c r="E1154" i="77" a="1"/>
  <c r="E1154" i="77" s="1"/>
  <c r="D1154" i="77" a="1"/>
  <c r="D1154" i="77" s="1"/>
  <c r="C1154" i="77" a="1"/>
  <c r="C1154" i="77" s="1"/>
  <c r="H1154" i="77" a="1"/>
  <c r="H1154" i="77" s="1"/>
  <c r="A1155" i="77"/>
  <c r="B1155" i="77" s="1"/>
  <c r="I1155" i="77"/>
  <c r="J1155" i="77" a="1"/>
  <c r="J1155" i="77" l="1"/>
  <c r="H1155" i="77" a="1"/>
  <c r="H1155" i="77" s="1"/>
  <c r="G1155" i="77" a="1"/>
  <c r="G1155" i="77" s="1"/>
  <c r="F1155" i="77" a="1"/>
  <c r="F1155" i="77" s="1"/>
  <c r="E1155" i="77" a="1"/>
  <c r="E1155" i="77" s="1"/>
  <c r="D1155" i="77" a="1"/>
  <c r="D1155" i="77" s="1"/>
  <c r="C1155" i="77" a="1"/>
  <c r="C1155" i="77" s="1"/>
  <c r="I1156" i="77"/>
  <c r="A1156" i="77"/>
  <c r="B1156" i="77" s="1"/>
  <c r="J1156" i="77" a="1"/>
  <c r="J1156" i="77" l="1"/>
  <c r="F1156" i="77" a="1"/>
  <c r="F1156" i="77" s="1"/>
  <c r="E1156" i="77" a="1"/>
  <c r="E1156" i="77" s="1"/>
  <c r="D1156" i="77" a="1"/>
  <c r="D1156" i="77" s="1"/>
  <c r="C1156" i="77" a="1"/>
  <c r="C1156" i="77" s="1"/>
  <c r="H1156" i="77" a="1"/>
  <c r="H1156" i="77" s="1"/>
  <c r="G1156" i="77" a="1"/>
  <c r="G1156" i="77" s="1"/>
  <c r="I1157" i="77"/>
  <c r="A1157" i="77"/>
  <c r="B1157" i="77" s="1"/>
  <c r="J1157" i="77" a="1"/>
  <c r="J1157" i="77" l="1"/>
  <c r="H1157" i="77" a="1"/>
  <c r="H1157" i="77" s="1"/>
  <c r="G1157" i="77" a="1"/>
  <c r="G1157" i="77" s="1"/>
  <c r="F1157" i="77" a="1"/>
  <c r="F1157" i="77" s="1"/>
  <c r="E1157" i="77" a="1"/>
  <c r="E1157" i="77" s="1"/>
  <c r="D1157" i="77" a="1"/>
  <c r="D1157" i="77" s="1"/>
  <c r="C1157" i="77" a="1"/>
  <c r="C1157" i="77" s="1"/>
  <c r="I1158" i="77"/>
  <c r="A1158" i="77"/>
  <c r="B1158" i="77" s="1"/>
  <c r="J1158" i="77" a="1"/>
  <c r="J1158" i="77" l="1"/>
  <c r="H1158" i="77" a="1"/>
  <c r="H1158" i="77" s="1"/>
  <c r="G1158" i="77" a="1"/>
  <c r="G1158" i="77" s="1"/>
  <c r="F1158" i="77" a="1"/>
  <c r="F1158" i="77" s="1"/>
  <c r="E1158" i="77" a="1"/>
  <c r="E1158" i="77" s="1"/>
  <c r="D1158" i="77" a="1"/>
  <c r="D1158" i="77" s="1"/>
  <c r="C1158" i="77" a="1"/>
  <c r="C1158" i="77" s="1"/>
  <c r="A1159" i="77"/>
  <c r="B1159" i="77" s="1"/>
  <c r="I1159" i="77"/>
  <c r="J1159" i="77" a="1"/>
  <c r="J1159" i="77" l="1"/>
  <c r="D1159" i="77" a="1"/>
  <c r="D1159" i="77" s="1"/>
  <c r="C1159" i="77" a="1"/>
  <c r="C1159" i="77" s="1"/>
  <c r="H1159" i="77" a="1"/>
  <c r="H1159" i="77" s="1"/>
  <c r="G1159" i="77" a="1"/>
  <c r="G1159" i="77" s="1"/>
  <c r="F1159" i="77" a="1"/>
  <c r="F1159" i="77" s="1"/>
  <c r="E1159" i="77" a="1"/>
  <c r="E1159" i="77" s="1"/>
  <c r="A1160" i="77"/>
  <c r="B1160" i="77" s="1"/>
  <c r="I1160" i="77"/>
  <c r="J1160" i="77" a="1"/>
  <c r="J1160" i="77" l="1"/>
  <c r="H1160" i="77" a="1"/>
  <c r="H1160" i="77" s="1"/>
  <c r="G1160" i="77" a="1"/>
  <c r="G1160" i="77" s="1"/>
  <c r="F1160" i="77" a="1"/>
  <c r="F1160" i="77" s="1"/>
  <c r="E1160" i="77" a="1"/>
  <c r="E1160" i="77" s="1"/>
  <c r="D1160" i="77" a="1"/>
  <c r="D1160" i="77" s="1"/>
  <c r="C1160" i="77" a="1"/>
  <c r="C1160" i="77" s="1"/>
  <c r="A1161" i="77"/>
  <c r="B1161" i="77" s="1"/>
  <c r="I1161" i="77"/>
  <c r="J1161" i="77" a="1"/>
  <c r="J1161" i="77" l="1"/>
  <c r="H1161" i="77" a="1"/>
  <c r="H1161" i="77" s="1"/>
  <c r="G1161" i="77" a="1"/>
  <c r="G1161" i="77" s="1"/>
  <c r="F1161" i="77" a="1"/>
  <c r="F1161" i="77" s="1"/>
  <c r="E1161" i="77" a="1"/>
  <c r="E1161" i="77" s="1"/>
  <c r="D1161" i="77" a="1"/>
  <c r="D1161" i="77" s="1"/>
  <c r="C1161" i="77" a="1"/>
  <c r="C1161" i="77" s="1"/>
  <c r="I1162" i="77"/>
  <c r="A1162" i="77"/>
  <c r="B1162" i="77" s="1"/>
  <c r="J1162" i="77" a="1"/>
  <c r="J1162" i="77" l="1"/>
  <c r="F1162" i="77" a="1"/>
  <c r="F1162" i="77" s="1"/>
  <c r="E1162" i="77" a="1"/>
  <c r="E1162" i="77" s="1"/>
  <c r="D1162" i="77" a="1"/>
  <c r="D1162" i="77" s="1"/>
  <c r="C1162" i="77" a="1"/>
  <c r="C1162" i="77" s="1"/>
  <c r="H1162" i="77" a="1"/>
  <c r="H1162" i="77" s="1"/>
  <c r="G1162" i="77" a="1"/>
  <c r="G1162" i="77" s="1"/>
  <c r="I1163" i="77"/>
  <c r="A1163" i="77"/>
  <c r="B1163" i="77" s="1"/>
  <c r="J1163" i="77" a="1"/>
  <c r="J1163" i="77" l="1"/>
  <c r="H1163" i="77" a="1"/>
  <c r="H1163" i="77" s="1"/>
  <c r="G1163" i="77" a="1"/>
  <c r="G1163" i="77" s="1"/>
  <c r="F1163" i="77" a="1"/>
  <c r="F1163" i="77" s="1"/>
  <c r="E1163" i="77" a="1"/>
  <c r="E1163" i="77" s="1"/>
  <c r="D1163" i="77" a="1"/>
  <c r="D1163" i="77" s="1"/>
  <c r="C1163" i="77" a="1"/>
  <c r="C1163" i="77" s="1"/>
  <c r="I1164" i="77"/>
  <c r="A1164" i="77"/>
  <c r="B1164" i="77" s="1"/>
  <c r="J1164" i="77" a="1"/>
  <c r="J1164" i="77" l="1"/>
  <c r="C1164" i="77" a="1"/>
  <c r="C1164" i="77" s="1"/>
  <c r="H1164" i="77" a="1"/>
  <c r="H1164" i="77" s="1"/>
  <c r="G1164" i="77" a="1"/>
  <c r="G1164" i="77" s="1"/>
  <c r="F1164" i="77" a="1"/>
  <c r="F1164" i="77" s="1"/>
  <c r="E1164" i="77" a="1"/>
  <c r="E1164" i="77" s="1"/>
  <c r="D1164" i="77" a="1"/>
  <c r="D1164" i="77" s="1"/>
  <c r="A1165" i="77"/>
  <c r="B1165" i="77" s="1"/>
  <c r="I1165" i="77"/>
  <c r="J1165" i="77" a="1"/>
  <c r="J1165" i="77" l="1"/>
  <c r="E1165" i="77" a="1"/>
  <c r="E1165" i="77" s="1"/>
  <c r="D1165" i="77" a="1"/>
  <c r="D1165" i="77" s="1"/>
  <c r="C1165" i="77" a="1"/>
  <c r="C1165" i="77" s="1"/>
  <c r="H1165" i="77" a="1"/>
  <c r="H1165" i="77" s="1"/>
  <c r="G1165" i="77" a="1"/>
  <c r="G1165" i="77" s="1"/>
  <c r="F1165" i="77" a="1"/>
  <c r="F1165" i="77" s="1"/>
  <c r="A1166" i="77"/>
  <c r="B1166" i="77" s="1"/>
  <c r="I1166" i="77"/>
  <c r="J1166" i="77" a="1"/>
  <c r="J1166" i="77" l="1"/>
  <c r="H1166" i="77" a="1"/>
  <c r="H1166" i="77" s="1"/>
  <c r="G1166" i="77" a="1"/>
  <c r="G1166" i="77" s="1"/>
  <c r="F1166" i="77" a="1"/>
  <c r="F1166" i="77" s="1"/>
  <c r="E1166" i="77" a="1"/>
  <c r="E1166" i="77" s="1"/>
  <c r="D1166" i="77" a="1"/>
  <c r="D1166" i="77" s="1"/>
  <c r="C1166" i="77" a="1"/>
  <c r="C1166" i="77" s="1"/>
  <c r="A1167" i="77"/>
  <c r="B1167" i="77" s="1"/>
  <c r="I1167" i="77"/>
  <c r="J1167" i="77" a="1"/>
  <c r="J1167" i="77" l="1"/>
  <c r="D1167" i="77" a="1"/>
  <c r="D1167" i="77" s="1"/>
  <c r="C1167" i="77" a="1"/>
  <c r="C1167" i="77" s="1"/>
  <c r="H1167" i="77" a="1"/>
  <c r="H1167" i="77" s="1"/>
  <c r="G1167" i="77" a="1"/>
  <c r="G1167" i="77" s="1"/>
  <c r="F1167" i="77" a="1"/>
  <c r="F1167" i="77" s="1"/>
  <c r="E1167" i="77" a="1"/>
  <c r="E1167" i="77" s="1"/>
  <c r="I1168" i="77"/>
  <c r="A1168" i="77"/>
  <c r="B1168" i="77" s="1"/>
  <c r="J1168" i="77" a="1"/>
  <c r="J1168" i="77" l="1"/>
  <c r="F1168" i="77" a="1"/>
  <c r="F1168" i="77" s="1"/>
  <c r="E1168" i="77" a="1"/>
  <c r="E1168" i="77" s="1"/>
  <c r="D1168" i="77" a="1"/>
  <c r="D1168" i="77" s="1"/>
  <c r="C1168" i="77" a="1"/>
  <c r="C1168" i="77" s="1"/>
  <c r="H1168" i="77" a="1"/>
  <c r="H1168" i="77" s="1"/>
  <c r="G1168" i="77" a="1"/>
  <c r="G1168" i="77" s="1"/>
  <c r="I1169" i="77"/>
  <c r="A1169" i="77"/>
  <c r="B1169" i="77" s="1"/>
  <c r="J1169" i="77" a="1"/>
  <c r="J1169" i="77" l="1"/>
  <c r="H1169" i="77" a="1"/>
  <c r="H1169" i="77" s="1"/>
  <c r="G1169" i="77" a="1"/>
  <c r="G1169" i="77" s="1"/>
  <c r="F1169" i="77" a="1"/>
  <c r="F1169" i="77" s="1"/>
  <c r="E1169" i="77" a="1"/>
  <c r="E1169" i="77" s="1"/>
  <c r="D1169" i="77" a="1"/>
  <c r="D1169" i="77" s="1"/>
  <c r="C1169" i="77" a="1"/>
  <c r="C1169" i="77" s="1"/>
  <c r="I1170" i="77"/>
  <c r="A1170" i="77"/>
  <c r="B1170" i="77" s="1"/>
  <c r="J1170" i="77" a="1"/>
  <c r="J1170" i="77" l="1"/>
  <c r="H1170" i="77" a="1"/>
  <c r="H1170" i="77" s="1"/>
  <c r="G1170" i="77" a="1"/>
  <c r="G1170" i="77" s="1"/>
  <c r="F1170" i="77" a="1"/>
  <c r="F1170" i="77" s="1"/>
  <c r="E1170" i="77" a="1"/>
  <c r="E1170" i="77" s="1"/>
  <c r="D1170" i="77" a="1"/>
  <c r="D1170" i="77" s="1"/>
  <c r="C1170" i="77" a="1"/>
  <c r="C1170" i="77" s="1"/>
  <c r="A1171" i="77"/>
  <c r="B1171" i="77" s="1"/>
  <c r="I1171" i="77"/>
  <c r="J1171" i="77" a="1"/>
  <c r="J1171" i="77" l="1"/>
  <c r="F1171" i="77" a="1"/>
  <c r="F1171" i="77" s="1"/>
  <c r="E1171" i="77" a="1"/>
  <c r="E1171" i="77" s="1"/>
  <c r="D1171" i="77" a="1"/>
  <c r="D1171" i="77" s="1"/>
  <c r="C1171" i="77" a="1"/>
  <c r="C1171" i="77" s="1"/>
  <c r="H1171" i="77" a="1"/>
  <c r="H1171" i="77" s="1"/>
  <c r="G1171" i="77" a="1"/>
  <c r="G1171" i="77" s="1"/>
  <c r="A1172" i="77"/>
  <c r="B1172" i="77" s="1"/>
  <c r="I1172" i="77"/>
  <c r="J1172" i="77" a="1"/>
  <c r="J1172" i="77" l="1"/>
  <c r="H1172" i="77" a="1"/>
  <c r="H1172" i="77" s="1"/>
  <c r="G1172" i="77" a="1"/>
  <c r="G1172" i="77" s="1"/>
  <c r="F1172" i="77" a="1"/>
  <c r="F1172" i="77" s="1"/>
  <c r="E1172" i="77" a="1"/>
  <c r="E1172" i="77" s="1"/>
  <c r="D1172" i="77" a="1"/>
  <c r="D1172" i="77" s="1"/>
  <c r="C1172" i="77" a="1"/>
  <c r="C1172" i="77" s="1"/>
  <c r="I1173" i="77"/>
  <c r="A1173" i="77"/>
  <c r="B1173" i="77" s="1"/>
  <c r="J1173" i="77" a="1"/>
  <c r="J1173" i="77" l="1"/>
  <c r="C1173" i="77" a="1"/>
  <c r="C1173" i="77" s="1"/>
  <c r="H1173" i="77" a="1"/>
  <c r="H1173" i="77" s="1"/>
  <c r="G1173" i="77" a="1"/>
  <c r="G1173" i="77" s="1"/>
  <c r="F1173" i="77" a="1"/>
  <c r="F1173" i="77" s="1"/>
  <c r="E1173" i="77" a="1"/>
  <c r="E1173" i="77" s="1"/>
  <c r="D1173" i="77" a="1"/>
  <c r="D1173" i="77" s="1"/>
  <c r="A1174" i="77"/>
  <c r="B1174" i="77" s="1"/>
  <c r="I1174" i="77"/>
  <c r="J1174" i="77" a="1"/>
  <c r="J1174" i="77" l="1"/>
  <c r="H1174" i="77" a="1"/>
  <c r="H1174" i="77" s="1"/>
  <c r="G1174" i="77" a="1"/>
  <c r="G1174" i="77" s="1"/>
  <c r="F1174" i="77" a="1"/>
  <c r="F1174" i="77" s="1"/>
  <c r="E1174" i="77" a="1"/>
  <c r="E1174" i="77" s="1"/>
  <c r="D1174" i="77" a="1"/>
  <c r="D1174" i="77" s="1"/>
  <c r="C1174" i="77" a="1"/>
  <c r="C1174" i="77" s="1"/>
  <c r="A1175" i="77"/>
  <c r="B1175" i="77" s="1"/>
  <c r="I1175" i="77"/>
  <c r="J1175" i="77" a="1"/>
  <c r="J1175" i="77" l="1"/>
  <c r="H1175" i="77" a="1"/>
  <c r="H1175" i="77" s="1"/>
  <c r="G1175" i="77" a="1"/>
  <c r="G1175" i="77" s="1"/>
  <c r="F1175" i="77" a="1"/>
  <c r="F1175" i="77" s="1"/>
  <c r="E1175" i="77" a="1"/>
  <c r="E1175" i="77" s="1"/>
  <c r="D1175" i="77" a="1"/>
  <c r="D1175" i="77" s="1"/>
  <c r="C1175" i="77" a="1"/>
  <c r="C1175" i="77" s="1"/>
  <c r="A1176" i="77"/>
  <c r="B1176" i="77" s="1"/>
  <c r="I1176" i="77"/>
  <c r="J1176" i="77" a="1"/>
  <c r="J1176" i="77" l="1"/>
  <c r="H1176" i="77" a="1"/>
  <c r="H1176" i="77" s="1"/>
  <c r="G1176" i="77" a="1"/>
  <c r="G1176" i="77" s="1"/>
  <c r="F1176" i="77" a="1"/>
  <c r="F1176" i="77" s="1"/>
  <c r="E1176" i="77" a="1"/>
  <c r="E1176" i="77" s="1"/>
  <c r="D1176" i="77" a="1"/>
  <c r="D1176" i="77" s="1"/>
  <c r="C1176" i="77" a="1"/>
  <c r="C1176" i="77" s="1"/>
  <c r="I1177" i="77"/>
  <c r="A1177" i="77"/>
  <c r="B1177" i="77" s="1"/>
  <c r="J1177" i="77" a="1"/>
  <c r="J1177" i="77" l="1"/>
  <c r="H1177" i="77" a="1"/>
  <c r="H1177" i="77" s="1"/>
  <c r="G1177" i="77" a="1"/>
  <c r="G1177" i="77" s="1"/>
  <c r="F1177" i="77" a="1"/>
  <c r="F1177" i="77" s="1"/>
  <c r="E1177" i="77" a="1"/>
  <c r="E1177" i="77" s="1"/>
  <c r="D1177" i="77" a="1"/>
  <c r="D1177" i="77" s="1"/>
  <c r="C1177" i="77" a="1"/>
  <c r="C1177" i="77" s="1"/>
  <c r="I1178" i="77"/>
  <c r="A1178" i="77"/>
  <c r="B1178" i="77" s="1"/>
  <c r="J1178" i="77" a="1"/>
  <c r="J1178" i="77" l="1"/>
  <c r="H1178" i="77" a="1"/>
  <c r="H1178" i="77" s="1"/>
  <c r="G1178" i="77" a="1"/>
  <c r="G1178" i="77" s="1"/>
  <c r="F1178" i="77" a="1"/>
  <c r="F1178" i="77" s="1"/>
  <c r="E1178" i="77" a="1"/>
  <c r="E1178" i="77" s="1"/>
  <c r="D1178" i="77" a="1"/>
  <c r="D1178" i="77" s="1"/>
  <c r="C1178" i="77" a="1"/>
  <c r="C1178" i="77" s="1"/>
  <c r="I1179" i="77"/>
  <c r="A1179" i="77"/>
  <c r="B1179" i="77" s="1"/>
  <c r="J1179" i="77" a="1"/>
  <c r="J1179" i="77" l="1"/>
  <c r="H1179" i="77" a="1"/>
  <c r="H1179" i="77" s="1"/>
  <c r="G1179" i="77" a="1"/>
  <c r="G1179" i="77" s="1"/>
  <c r="F1179" i="77" a="1"/>
  <c r="F1179" i="77" s="1"/>
  <c r="E1179" i="77" a="1"/>
  <c r="E1179" i="77" s="1"/>
  <c r="D1179" i="77" a="1"/>
  <c r="D1179" i="77" s="1"/>
  <c r="C1179" i="77" a="1"/>
  <c r="C1179" i="77" s="1"/>
  <c r="A1180" i="77"/>
  <c r="B1180" i="77" s="1"/>
  <c r="I1180" i="77"/>
  <c r="J1180" i="77" a="1"/>
  <c r="J1180" i="77" l="1"/>
  <c r="H1180" i="77" a="1"/>
  <c r="H1180" i="77" s="1"/>
  <c r="G1180" i="77" a="1"/>
  <c r="G1180" i="77" s="1"/>
  <c r="F1180" i="77" a="1"/>
  <c r="F1180" i="77" s="1"/>
  <c r="E1180" i="77" a="1"/>
  <c r="E1180" i="77" s="1"/>
  <c r="D1180" i="77" a="1"/>
  <c r="D1180" i="77" s="1"/>
  <c r="C1180" i="77" a="1"/>
  <c r="C1180" i="77" s="1"/>
  <c r="A1181" i="77"/>
  <c r="B1181" i="77" s="1"/>
  <c r="I1181" i="77"/>
  <c r="J1181" i="77" a="1"/>
  <c r="J1181" i="77" l="1"/>
  <c r="H1181" i="77" a="1"/>
  <c r="H1181" i="77" s="1"/>
  <c r="G1181" i="77" a="1"/>
  <c r="G1181" i="77" s="1"/>
  <c r="F1181" i="77" a="1"/>
  <c r="F1181" i="77" s="1"/>
  <c r="E1181" i="77" a="1"/>
  <c r="E1181" i="77" s="1"/>
  <c r="D1181" i="77" a="1"/>
  <c r="D1181" i="77" s="1"/>
  <c r="C1181" i="77" a="1"/>
  <c r="C1181" i="77" s="1"/>
  <c r="A1182" i="77"/>
  <c r="B1182" i="77" s="1"/>
  <c r="I1182" i="77"/>
  <c r="J1182" i="77" a="1"/>
  <c r="J1182" i="77" l="1"/>
  <c r="F1182" i="77" a="1"/>
  <c r="F1182" i="77" s="1"/>
  <c r="E1182" i="77" a="1"/>
  <c r="E1182" i="77" s="1"/>
  <c r="D1182" i="77" a="1"/>
  <c r="D1182" i="77" s="1"/>
  <c r="C1182" i="77" a="1"/>
  <c r="C1182" i="77" s="1"/>
  <c r="H1182" i="77" a="1"/>
  <c r="H1182" i="77" s="1"/>
  <c r="G1182" i="77" a="1"/>
  <c r="G1182" i="77" s="1"/>
  <c r="I1183" i="77"/>
  <c r="A1183" i="77"/>
  <c r="B1183" i="77" s="1"/>
  <c r="J1183" i="77" a="1"/>
  <c r="J1183" i="77" l="1"/>
  <c r="H1183" i="77" a="1"/>
  <c r="H1183" i="77" s="1"/>
  <c r="G1183" i="77" a="1"/>
  <c r="G1183" i="77" s="1"/>
  <c r="F1183" i="77" a="1"/>
  <c r="F1183" i="77" s="1"/>
  <c r="E1183" i="77" a="1"/>
  <c r="E1183" i="77" s="1"/>
  <c r="D1183" i="77" a="1"/>
  <c r="D1183" i="77" s="1"/>
  <c r="C1183" i="77" a="1"/>
  <c r="C1183" i="77" s="1"/>
  <c r="I1184" i="77"/>
  <c r="A1184" i="77"/>
  <c r="B1184" i="77" s="1"/>
  <c r="J1184" i="77" a="1"/>
  <c r="J1184" i="77" l="1"/>
  <c r="E1184" i="77" a="1"/>
  <c r="E1184" i="77" s="1"/>
  <c r="D1184" i="77" a="1"/>
  <c r="D1184" i="77" s="1"/>
  <c r="C1184" i="77" a="1"/>
  <c r="C1184" i="77" s="1"/>
  <c r="H1184" i="77" a="1"/>
  <c r="H1184" i="77" s="1"/>
  <c r="G1184" i="77" a="1"/>
  <c r="G1184" i="77" s="1"/>
  <c r="F1184" i="77" a="1"/>
  <c r="F1184" i="77" s="1"/>
  <c r="I1185" i="77"/>
  <c r="A1185" i="77"/>
  <c r="B1185" i="77" s="1"/>
  <c r="J1185" i="77" a="1"/>
  <c r="J1185" i="77" l="1"/>
  <c r="H1185" i="77" a="1"/>
  <c r="H1185" i="77" s="1"/>
  <c r="G1185" i="77" a="1"/>
  <c r="G1185" i="77" s="1"/>
  <c r="F1185" i="77" a="1"/>
  <c r="F1185" i="77" s="1"/>
  <c r="E1185" i="77" a="1"/>
  <c r="E1185" i="77" s="1"/>
  <c r="D1185" i="77" a="1"/>
  <c r="D1185" i="77" s="1"/>
  <c r="C1185" i="77" a="1"/>
  <c r="C1185" i="77" s="1"/>
  <c r="I1186" i="77"/>
  <c r="A1186" i="77"/>
  <c r="B1186" i="77" s="1"/>
  <c r="J1186" i="77" a="1"/>
  <c r="J1186" i="77" l="1"/>
  <c r="C1186" i="77" a="1"/>
  <c r="C1186" i="77" s="1"/>
  <c r="H1186" i="77" a="1"/>
  <c r="H1186" i="77" s="1"/>
  <c r="G1186" i="77" a="1"/>
  <c r="G1186" i="77" s="1"/>
  <c r="F1186" i="77" a="1"/>
  <c r="F1186" i="77" s="1"/>
  <c r="E1186" i="77" a="1"/>
  <c r="E1186" i="77" s="1"/>
  <c r="D1186" i="77" a="1"/>
  <c r="D1186" i="77" s="1"/>
  <c r="A1187" i="77"/>
  <c r="B1187" i="77" s="1"/>
  <c r="I1187" i="77"/>
  <c r="J1187" i="77" a="1"/>
  <c r="J1187" i="77" l="1"/>
  <c r="G1187" i="77" a="1"/>
  <c r="G1187" i="77" s="1"/>
  <c r="F1187" i="77" a="1"/>
  <c r="F1187" i="77" s="1"/>
  <c r="E1187" i="77" a="1"/>
  <c r="E1187" i="77" s="1"/>
  <c r="D1187" i="77" a="1"/>
  <c r="D1187" i="77" s="1"/>
  <c r="C1187" i="77" a="1"/>
  <c r="C1187" i="77" s="1"/>
  <c r="H1187" i="77" a="1"/>
  <c r="H1187" i="77" s="1"/>
  <c r="I1188" i="77"/>
  <c r="A1188" i="77"/>
  <c r="B1188" i="77" s="1"/>
  <c r="J1188" i="77" a="1"/>
  <c r="J1188" i="77" l="1"/>
  <c r="H1188" i="77" a="1"/>
  <c r="H1188" i="77" s="1"/>
  <c r="G1188" i="77" a="1"/>
  <c r="G1188" i="77" s="1"/>
  <c r="F1188" i="77" a="1"/>
  <c r="F1188" i="77" s="1"/>
  <c r="E1188" i="77" a="1"/>
  <c r="E1188" i="77" s="1"/>
  <c r="D1188" i="77" a="1"/>
  <c r="D1188" i="77" s="1"/>
  <c r="C1188" i="77" a="1"/>
  <c r="C1188" i="77" s="1"/>
  <c r="I1189" i="77"/>
  <c r="A1189" i="77"/>
  <c r="B1189" i="77" s="1"/>
  <c r="J1189" i="77" a="1"/>
  <c r="J1189" i="77" l="1"/>
  <c r="F1189" i="77" a="1"/>
  <c r="F1189" i="77" s="1"/>
  <c r="E1189" i="77" a="1"/>
  <c r="E1189" i="77" s="1"/>
  <c r="D1189" i="77" a="1"/>
  <c r="D1189" i="77" s="1"/>
  <c r="C1189" i="77" a="1"/>
  <c r="C1189" i="77" s="1"/>
  <c r="H1189" i="77" a="1"/>
  <c r="H1189" i="77" s="1"/>
  <c r="G1189" i="77" a="1"/>
  <c r="G1189" i="77" s="1"/>
  <c r="A1190" i="77"/>
  <c r="B1190" i="77" s="1"/>
  <c r="I1190" i="77"/>
  <c r="J1190" i="77" a="1"/>
  <c r="J1190" i="77" l="1"/>
  <c r="H1190" i="77" a="1"/>
  <c r="H1190" i="77" s="1"/>
  <c r="G1190" i="77" a="1"/>
  <c r="G1190" i="77" s="1"/>
  <c r="F1190" i="77" a="1"/>
  <c r="F1190" i="77" s="1"/>
  <c r="E1190" i="77" a="1"/>
  <c r="E1190" i="77" s="1"/>
  <c r="D1190" i="77" a="1"/>
  <c r="D1190" i="77" s="1"/>
  <c r="C1190" i="77" a="1"/>
  <c r="C1190" i="77" s="1"/>
  <c r="I1191" i="77"/>
  <c r="A1191" i="77"/>
  <c r="B1191" i="77" s="1"/>
  <c r="J1191" i="77" a="1"/>
  <c r="J1191" i="77" l="1"/>
  <c r="E1191" i="77" a="1"/>
  <c r="E1191" i="77" s="1"/>
  <c r="D1191" i="77" a="1"/>
  <c r="D1191" i="77" s="1"/>
  <c r="C1191" i="77" a="1"/>
  <c r="C1191" i="77" s="1"/>
  <c r="H1191" i="77" a="1"/>
  <c r="H1191" i="77" s="1"/>
  <c r="G1191" i="77" a="1"/>
  <c r="G1191" i="77" s="1"/>
  <c r="F1191" i="77" a="1"/>
  <c r="F1191" i="77" s="1"/>
  <c r="I1192" i="77"/>
  <c r="A1192" i="77"/>
  <c r="B1192" i="77" s="1"/>
  <c r="J1192" i="77" a="1"/>
  <c r="J1192" i="77" l="1"/>
  <c r="H1192" i="77" a="1"/>
  <c r="H1192" i="77" s="1"/>
  <c r="G1192" i="77" a="1"/>
  <c r="G1192" i="77" s="1"/>
  <c r="F1192" i="77" a="1"/>
  <c r="F1192" i="77" s="1"/>
  <c r="E1192" i="77" a="1"/>
  <c r="E1192" i="77" s="1"/>
  <c r="D1192" i="77" a="1"/>
  <c r="D1192" i="77" s="1"/>
  <c r="C1192" i="77" a="1"/>
  <c r="C1192" i="77" s="1"/>
  <c r="A1193" i="77"/>
  <c r="B1193" i="77" s="1"/>
  <c r="I1193" i="77"/>
  <c r="J1193" i="77" a="1"/>
  <c r="J1193" i="77" l="1"/>
  <c r="C1193" i="77" a="1"/>
  <c r="C1193" i="77" s="1"/>
  <c r="H1193" i="77" a="1"/>
  <c r="H1193" i="77" s="1"/>
  <c r="G1193" i="77" a="1"/>
  <c r="G1193" i="77" s="1"/>
  <c r="F1193" i="77" a="1"/>
  <c r="F1193" i="77" s="1"/>
  <c r="E1193" i="77" a="1"/>
  <c r="E1193" i="77" s="1"/>
  <c r="D1193" i="77" a="1"/>
  <c r="D1193" i="77" s="1"/>
  <c r="I1194" i="77"/>
  <c r="A1194" i="77"/>
  <c r="B1194" i="77" s="1"/>
  <c r="J1194" i="77" a="1"/>
  <c r="J1194" i="77" l="1"/>
  <c r="G1194" i="77" a="1"/>
  <c r="G1194" i="77" s="1"/>
  <c r="F1194" i="77" a="1"/>
  <c r="F1194" i="77" s="1"/>
  <c r="E1194" i="77" a="1"/>
  <c r="E1194" i="77" s="1"/>
  <c r="D1194" i="77" a="1"/>
  <c r="D1194" i="77" s="1"/>
  <c r="C1194" i="77" a="1"/>
  <c r="C1194" i="77" s="1"/>
  <c r="H1194" i="77" a="1"/>
  <c r="H1194" i="77" s="1"/>
  <c r="I1195" i="77"/>
  <c r="A1195" i="77"/>
  <c r="B1195" i="77" s="1"/>
  <c r="J1195" i="77" a="1"/>
  <c r="J1195" i="77" l="1"/>
  <c r="H1195" i="77" a="1"/>
  <c r="H1195" i="77" s="1"/>
  <c r="G1195" i="77" a="1"/>
  <c r="G1195" i="77" s="1"/>
  <c r="F1195" i="77" a="1"/>
  <c r="F1195" i="77" s="1"/>
  <c r="E1195" i="77" a="1"/>
  <c r="E1195" i="77" s="1"/>
  <c r="D1195" i="77" a="1"/>
  <c r="D1195" i="77" s="1"/>
  <c r="C1195" i="77" a="1"/>
  <c r="C1195" i="77" s="1"/>
  <c r="A1196" i="77"/>
  <c r="B1196" i="77" s="1"/>
  <c r="I1196" i="77"/>
  <c r="J1196" i="77" a="1"/>
  <c r="J1196" i="77" l="1"/>
  <c r="F1196" i="77" a="1"/>
  <c r="F1196" i="77" s="1"/>
  <c r="E1196" i="77" a="1"/>
  <c r="E1196" i="77" s="1"/>
  <c r="D1196" i="77" a="1"/>
  <c r="D1196" i="77" s="1"/>
  <c r="C1196" i="77" a="1"/>
  <c r="C1196" i="77" s="1"/>
  <c r="H1196" i="77" a="1"/>
  <c r="H1196" i="77" s="1"/>
  <c r="G1196" i="77" a="1"/>
  <c r="G1196" i="77" s="1"/>
  <c r="I1197" i="77"/>
  <c r="A1197" i="77"/>
  <c r="B1197" i="77" s="1"/>
  <c r="J1197" i="77" a="1"/>
  <c r="J1197" i="77" l="1"/>
  <c r="H1197" i="77" a="1"/>
  <c r="H1197" i="77" s="1"/>
  <c r="G1197" i="77" a="1"/>
  <c r="G1197" i="77" s="1"/>
  <c r="F1197" i="77" a="1"/>
  <c r="F1197" i="77" s="1"/>
  <c r="E1197" i="77" a="1"/>
  <c r="E1197" i="77" s="1"/>
  <c r="D1197" i="77" a="1"/>
  <c r="D1197" i="77" s="1"/>
  <c r="C1197" i="77" a="1"/>
  <c r="C1197" i="77" s="1"/>
  <c r="I1198" i="77"/>
  <c r="A1198" i="77"/>
  <c r="B1198" i="77" s="1"/>
  <c r="J1198" i="77" a="1"/>
  <c r="J1198" i="77" l="1"/>
  <c r="D1198" i="77" a="1"/>
  <c r="D1198" i="77" s="1"/>
  <c r="C1198" i="77" a="1"/>
  <c r="C1198" i="77" s="1"/>
  <c r="H1198" i="77" a="1"/>
  <c r="H1198" i="77" s="1"/>
  <c r="G1198" i="77" a="1"/>
  <c r="G1198" i="77" s="1"/>
  <c r="F1198" i="77" a="1"/>
  <c r="F1198" i="77" s="1"/>
  <c r="E1198" i="77" a="1"/>
  <c r="E1198" i="77" s="1"/>
  <c r="A1199" i="77"/>
  <c r="B1199" i="77" s="1"/>
  <c r="I1199" i="77"/>
  <c r="J1199" i="77" a="1"/>
  <c r="J1199" i="77" l="1"/>
  <c r="G1199" i="77" a="1"/>
  <c r="G1199" i="77" s="1"/>
  <c r="F1199" i="77" a="1"/>
  <c r="F1199" i="77" s="1"/>
  <c r="E1199" i="77" a="1"/>
  <c r="E1199" i="77" s="1"/>
  <c r="D1199" i="77" a="1"/>
  <c r="D1199" i="77" s="1"/>
  <c r="C1199" i="77" a="1"/>
  <c r="C1199" i="77" s="1"/>
  <c r="H1199" i="77" a="1"/>
  <c r="H1199" i="77" s="1"/>
  <c r="I1200" i="77"/>
  <c r="A1200" i="77"/>
  <c r="B1200" i="77" s="1"/>
  <c r="J1200" i="77" a="1"/>
  <c r="J1200" i="77" l="1"/>
  <c r="H1200" i="77" a="1"/>
  <c r="H1200" i="77" s="1"/>
  <c r="G1200" i="77" a="1"/>
  <c r="G1200" i="77" s="1"/>
  <c r="F1200" i="77" a="1"/>
  <c r="F1200" i="77" s="1"/>
  <c r="E1200" i="77" a="1"/>
  <c r="E1200" i="77" s="1"/>
  <c r="D1200" i="77" a="1"/>
  <c r="D1200" i="77" s="1"/>
  <c r="C1200" i="77" a="1"/>
  <c r="C1200" i="77" s="1"/>
  <c r="I1201" i="77"/>
  <c r="A1201" i="77"/>
  <c r="B1201" i="77" s="1"/>
  <c r="J1201" i="77" a="1"/>
  <c r="J1201" i="77" l="1"/>
  <c r="G1201" i="77" a="1"/>
  <c r="G1201" i="77" s="1"/>
  <c r="F1201" i="77" a="1"/>
  <c r="F1201" i="77" s="1"/>
  <c r="E1201" i="77" a="1"/>
  <c r="E1201" i="77" s="1"/>
  <c r="D1201" i="77" a="1"/>
  <c r="D1201" i="77" s="1"/>
  <c r="C1201" i="77" a="1"/>
  <c r="C1201" i="77" s="1"/>
  <c r="H1201" i="77" a="1"/>
  <c r="H1201" i="77" s="1"/>
  <c r="A1202" i="77"/>
  <c r="B1202" i="77" s="1"/>
  <c r="I1202" i="77"/>
  <c r="J1202" i="77" a="1"/>
  <c r="J1202" i="77" l="1"/>
  <c r="H1202" i="77" a="1"/>
  <c r="H1202" i="77" s="1"/>
  <c r="G1202" i="77" a="1"/>
  <c r="G1202" i="77" s="1"/>
  <c r="F1202" i="77" a="1"/>
  <c r="F1202" i="77" s="1"/>
  <c r="E1202" i="77" a="1"/>
  <c r="E1202" i="77" s="1"/>
  <c r="D1202" i="77" a="1"/>
  <c r="D1202" i="77" s="1"/>
  <c r="C1202" i="77" a="1"/>
  <c r="C1202" i="77" s="1"/>
  <c r="I1203" i="77"/>
  <c r="A1203" i="77"/>
  <c r="B1203" i="77" s="1"/>
  <c r="J1203" i="77" a="1"/>
  <c r="J1203" i="77" l="1"/>
  <c r="D1203" i="77" a="1"/>
  <c r="D1203" i="77" s="1"/>
  <c r="C1203" i="77" a="1"/>
  <c r="C1203" i="77" s="1"/>
  <c r="H1203" i="77" a="1"/>
  <c r="H1203" i="77" s="1"/>
  <c r="G1203" i="77" a="1"/>
  <c r="G1203" i="77" s="1"/>
  <c r="F1203" i="77" a="1"/>
  <c r="F1203" i="77" s="1"/>
  <c r="E1203" i="77" a="1"/>
  <c r="E1203" i="77" s="1"/>
  <c r="I1204" i="77"/>
  <c r="A1204" i="77"/>
  <c r="B1204" i="77" s="1"/>
  <c r="J1204" i="77" a="1"/>
  <c r="J1204" i="77" l="1"/>
  <c r="H1204" i="77" a="1"/>
  <c r="H1204" i="77" s="1"/>
  <c r="G1204" i="77" a="1"/>
  <c r="G1204" i="77" s="1"/>
  <c r="F1204" i="77" a="1"/>
  <c r="F1204" i="77" s="1"/>
  <c r="E1204" i="77" a="1"/>
  <c r="E1204" i="77" s="1"/>
  <c r="D1204" i="77" a="1"/>
  <c r="D1204" i="77" s="1"/>
  <c r="C1204" i="77" a="1"/>
  <c r="C1204" i="77" s="1"/>
  <c r="A1205" i="77"/>
  <c r="B1205" i="77" s="1"/>
  <c r="I1205" i="77"/>
  <c r="J1205" i="77" a="1"/>
  <c r="J1205" i="77" l="1"/>
  <c r="C1205" i="77" a="1"/>
  <c r="C1205" i="77" s="1"/>
  <c r="H1205" i="77" a="1"/>
  <c r="H1205" i="77" s="1"/>
  <c r="G1205" i="77" a="1"/>
  <c r="G1205" i="77" s="1"/>
  <c r="F1205" i="77" a="1"/>
  <c r="F1205" i="77" s="1"/>
  <c r="E1205" i="77" a="1"/>
  <c r="E1205" i="77" s="1"/>
  <c r="D1205" i="77" a="1"/>
  <c r="D1205" i="77" s="1"/>
  <c r="I1206" i="77"/>
  <c r="A1206" i="77"/>
  <c r="B1206" i="77" s="1"/>
  <c r="J1206" i="77" a="1"/>
  <c r="J1206" i="77" l="1"/>
  <c r="G1206" i="77" a="1"/>
  <c r="G1206" i="77" s="1"/>
  <c r="F1206" i="77" a="1"/>
  <c r="F1206" i="77" s="1"/>
  <c r="E1206" i="77" a="1"/>
  <c r="E1206" i="77" s="1"/>
  <c r="D1206" i="77" a="1"/>
  <c r="D1206" i="77" s="1"/>
  <c r="C1206" i="77" a="1"/>
  <c r="C1206" i="77" s="1"/>
  <c r="H1206" i="77" a="1"/>
  <c r="H1206" i="77" s="1"/>
  <c r="I1207" i="77"/>
  <c r="A1207" i="77"/>
  <c r="B1207" i="77" s="1"/>
  <c r="J1207" i="77" a="1"/>
  <c r="J1207" i="77" l="1"/>
  <c r="H1207" i="77" a="1"/>
  <c r="H1207" i="77" s="1"/>
  <c r="G1207" i="77" a="1"/>
  <c r="G1207" i="77" s="1"/>
  <c r="F1207" i="77" a="1"/>
  <c r="F1207" i="77" s="1"/>
  <c r="E1207" i="77" a="1"/>
  <c r="E1207" i="77" s="1"/>
  <c r="D1207" i="77" a="1"/>
  <c r="D1207" i="77" s="1"/>
  <c r="C1207" i="77" a="1"/>
  <c r="C1207" i="77" s="1"/>
  <c r="A1208" i="77"/>
  <c r="B1208" i="77" s="1"/>
  <c r="I1208" i="77"/>
  <c r="J1208" i="77" a="1"/>
  <c r="J1208" i="77" l="1"/>
  <c r="E1208" i="77" a="1"/>
  <c r="E1208" i="77" s="1"/>
  <c r="D1208" i="77" a="1"/>
  <c r="D1208" i="77" s="1"/>
  <c r="C1208" i="77" a="1"/>
  <c r="C1208" i="77" s="1"/>
  <c r="H1208" i="77" a="1"/>
  <c r="H1208" i="77" s="1"/>
  <c r="G1208" i="77" a="1"/>
  <c r="G1208" i="77" s="1"/>
  <c r="F1208" i="77" a="1"/>
  <c r="F1208" i="77" s="1"/>
  <c r="I1209" i="77"/>
  <c r="A1209" i="77"/>
  <c r="B1209" i="77" s="1"/>
  <c r="J1209" i="77" a="1"/>
  <c r="J1209" i="77" l="1"/>
  <c r="H1209" i="77" a="1"/>
  <c r="H1209" i="77" s="1"/>
  <c r="G1209" i="77" a="1"/>
  <c r="G1209" i="77" s="1"/>
  <c r="F1209" i="77" a="1"/>
  <c r="F1209" i="77" s="1"/>
  <c r="E1209" i="77" a="1"/>
  <c r="E1209" i="77" s="1"/>
  <c r="D1209" i="77" a="1"/>
  <c r="D1209" i="77" s="1"/>
  <c r="C1209" i="77" a="1"/>
  <c r="C1209" i="77" s="1"/>
  <c r="I1210" i="77"/>
  <c r="A1210" i="77"/>
  <c r="B1210" i="77" s="1"/>
  <c r="J1210" i="77" a="1"/>
  <c r="J1210" i="77" l="1"/>
  <c r="C1210" i="77" a="1"/>
  <c r="C1210" i="77" s="1"/>
  <c r="H1210" i="77" a="1"/>
  <c r="H1210" i="77" s="1"/>
  <c r="G1210" i="77" a="1"/>
  <c r="G1210" i="77" s="1"/>
  <c r="F1210" i="77" a="1"/>
  <c r="F1210" i="77" s="1"/>
  <c r="E1210" i="77" a="1"/>
  <c r="E1210" i="77" s="1"/>
  <c r="D1210" i="77" a="1"/>
  <c r="D1210" i="77" s="1"/>
  <c r="A1211" i="77"/>
  <c r="B1211" i="77" s="1"/>
  <c r="I1211" i="77"/>
  <c r="J1211" i="77" a="1"/>
  <c r="J1211" i="77" l="1"/>
  <c r="G1211" i="77" a="1"/>
  <c r="G1211" i="77" s="1"/>
  <c r="F1211" i="77" a="1"/>
  <c r="F1211" i="77" s="1"/>
  <c r="E1211" i="77" a="1"/>
  <c r="E1211" i="77" s="1"/>
  <c r="D1211" i="77" a="1"/>
  <c r="D1211" i="77" s="1"/>
  <c r="C1211" i="77" a="1"/>
  <c r="C1211" i="77" s="1"/>
  <c r="H1211" i="77" a="1"/>
  <c r="H1211" i="77" s="1"/>
  <c r="I1212" i="77"/>
  <c r="A1212" i="77"/>
  <c r="B1212" i="77" s="1"/>
  <c r="J1212" i="77" a="1"/>
  <c r="J1212" i="77" l="1"/>
  <c r="H1212" i="77" a="1"/>
  <c r="H1212" i="77" s="1"/>
  <c r="G1212" i="77" a="1"/>
  <c r="G1212" i="77" s="1"/>
  <c r="F1212" i="77" a="1"/>
  <c r="F1212" i="77" s="1"/>
  <c r="E1212" i="77" a="1"/>
  <c r="E1212" i="77" s="1"/>
  <c r="D1212" i="77" a="1"/>
  <c r="D1212" i="77" s="1"/>
  <c r="C1212" i="77" a="1"/>
  <c r="C1212" i="77" s="1"/>
  <c r="I1213" i="77"/>
  <c r="A1213" i="77"/>
  <c r="B1213" i="77" s="1"/>
  <c r="J1213" i="77" a="1"/>
  <c r="J1213" i="77" l="1"/>
  <c r="D1213" i="77" a="1"/>
  <c r="D1213" i="77" s="1"/>
  <c r="C1213" i="77" a="1"/>
  <c r="C1213" i="77" s="1"/>
  <c r="H1213" i="77" a="1"/>
  <c r="H1213" i="77" s="1"/>
  <c r="G1213" i="77" a="1"/>
  <c r="G1213" i="77" s="1"/>
  <c r="F1213" i="77" a="1"/>
  <c r="F1213" i="77" s="1"/>
  <c r="E1213" i="77" a="1"/>
  <c r="E1213" i="77" s="1"/>
  <c r="A1214" i="77"/>
  <c r="B1214" i="77" s="1"/>
  <c r="I1214" i="77"/>
  <c r="J1214" i="77" a="1"/>
  <c r="J1214" i="77" l="1"/>
  <c r="G1214" i="77" a="1"/>
  <c r="G1214" i="77" s="1"/>
  <c r="F1214" i="77" a="1"/>
  <c r="F1214" i="77" s="1"/>
  <c r="E1214" i="77" a="1"/>
  <c r="E1214" i="77" s="1"/>
  <c r="D1214" i="77" a="1"/>
  <c r="D1214" i="77" s="1"/>
  <c r="C1214" i="77" a="1"/>
  <c r="C1214" i="77" s="1"/>
  <c r="H1214" i="77" a="1"/>
  <c r="H1214" i="77" s="1"/>
  <c r="I1215" i="77"/>
  <c r="A1215" i="77"/>
  <c r="B1215" i="77" s="1"/>
  <c r="J1215" i="77" a="1"/>
  <c r="J1215" i="77" l="1"/>
  <c r="H1215" i="77" a="1"/>
  <c r="H1215" i="77" s="1"/>
  <c r="G1215" i="77" a="1"/>
  <c r="G1215" i="77" s="1"/>
  <c r="F1215" i="77" a="1"/>
  <c r="F1215" i="77" s="1"/>
  <c r="E1215" i="77" a="1"/>
  <c r="E1215" i="77" s="1"/>
  <c r="D1215" i="77" a="1"/>
  <c r="D1215" i="77" s="1"/>
  <c r="C1215" i="77" a="1"/>
  <c r="C1215" i="77" s="1"/>
  <c r="I1216" i="77"/>
  <c r="A1216" i="77"/>
  <c r="B1216" i="77" s="1"/>
  <c r="J1216" i="77" a="1"/>
  <c r="J1216" i="77" l="1"/>
  <c r="E1216" i="77" a="1"/>
  <c r="E1216" i="77" s="1"/>
  <c r="D1216" i="77" a="1"/>
  <c r="D1216" i="77" s="1"/>
  <c r="C1216" i="77" a="1"/>
  <c r="C1216" i="77" s="1"/>
  <c r="H1216" i="77" a="1"/>
  <c r="H1216" i="77" s="1"/>
  <c r="G1216" i="77" a="1"/>
  <c r="G1216" i="77" s="1"/>
  <c r="F1216" i="77" a="1"/>
  <c r="F1216" i="77" s="1"/>
  <c r="A1217" i="77"/>
  <c r="B1217" i="77" s="1"/>
  <c r="I1217" i="77"/>
  <c r="J1217" i="77" a="1"/>
  <c r="J1217" i="77" l="1"/>
  <c r="G1217" i="77" a="1"/>
  <c r="G1217" i="77" s="1"/>
  <c r="F1217" i="77" a="1"/>
  <c r="F1217" i="77" s="1"/>
  <c r="E1217" i="77" a="1"/>
  <c r="E1217" i="77" s="1"/>
  <c r="D1217" i="77" a="1"/>
  <c r="D1217" i="77" s="1"/>
  <c r="C1217" i="77" a="1"/>
  <c r="C1217" i="77" s="1"/>
  <c r="H1217" i="77" a="1"/>
  <c r="H1217" i="77" s="1"/>
  <c r="I1218" i="77"/>
  <c r="A1218" i="77"/>
  <c r="B1218" i="77" s="1"/>
  <c r="J1218" i="77" a="1"/>
  <c r="J1218" i="77" l="1"/>
  <c r="H1218" i="77" a="1"/>
  <c r="H1218" i="77" s="1"/>
  <c r="G1218" i="77" a="1"/>
  <c r="G1218" i="77" s="1"/>
  <c r="F1218" i="77" a="1"/>
  <c r="F1218" i="77" s="1"/>
  <c r="E1218" i="77" a="1"/>
  <c r="E1218" i="77" s="1"/>
  <c r="D1218" i="77" a="1"/>
  <c r="D1218" i="77" s="1"/>
  <c r="C1218" i="77" a="1"/>
  <c r="C1218" i="77" s="1"/>
  <c r="I1219" i="77"/>
  <c r="A1219" i="77"/>
  <c r="B1219" i="77" s="1"/>
  <c r="J1219" i="77" a="1"/>
  <c r="J1219" i="77" l="1"/>
  <c r="E1219" i="77" a="1"/>
  <c r="E1219" i="77" s="1"/>
  <c r="D1219" i="77" a="1"/>
  <c r="D1219" i="77" s="1"/>
  <c r="C1219" i="77" a="1"/>
  <c r="C1219" i="77" s="1"/>
  <c r="H1219" i="77" a="1"/>
  <c r="H1219" i="77" s="1"/>
  <c r="G1219" i="77" a="1"/>
  <c r="G1219" i="77" s="1"/>
  <c r="F1219" i="77" a="1"/>
  <c r="F1219" i="77" s="1"/>
  <c r="A1220" i="77"/>
  <c r="B1220" i="77" s="1"/>
  <c r="I1220" i="77"/>
  <c r="J1220" i="77" a="1"/>
  <c r="J1220" i="77" l="1"/>
  <c r="G1220" i="77" a="1"/>
  <c r="G1220" i="77" s="1"/>
  <c r="F1220" i="77" a="1"/>
  <c r="F1220" i="77" s="1"/>
  <c r="E1220" i="77" a="1"/>
  <c r="E1220" i="77" s="1"/>
  <c r="D1220" i="77" a="1"/>
  <c r="D1220" i="77" s="1"/>
  <c r="C1220" i="77" a="1"/>
  <c r="C1220" i="77" s="1"/>
  <c r="H1220" i="77" a="1"/>
  <c r="H1220" i="77" s="1"/>
  <c r="I1221" i="77"/>
  <c r="A1221" i="77"/>
  <c r="B1221" i="77" s="1"/>
  <c r="J1221" i="77" a="1"/>
  <c r="J1221" i="77" l="1"/>
  <c r="H1221" i="77" a="1"/>
  <c r="H1221" i="77" s="1"/>
  <c r="G1221" i="77" a="1"/>
  <c r="G1221" i="77" s="1"/>
  <c r="F1221" i="77" a="1"/>
  <c r="F1221" i="77" s="1"/>
  <c r="E1221" i="77" a="1"/>
  <c r="E1221" i="77" s="1"/>
  <c r="D1221" i="77" a="1"/>
  <c r="D1221" i="77" s="1"/>
  <c r="C1221" i="77" a="1"/>
  <c r="C1221" i="77" s="1"/>
  <c r="I1222" i="77"/>
  <c r="A1222" i="77"/>
  <c r="B1222" i="77" s="1"/>
  <c r="J1222" i="77" a="1"/>
  <c r="J1222" i="77" l="1"/>
  <c r="D1222" i="77" a="1"/>
  <c r="D1222" i="77" s="1"/>
  <c r="C1222" i="77" a="1"/>
  <c r="C1222" i="77" s="1"/>
  <c r="H1222" i="77" a="1"/>
  <c r="H1222" i="77" s="1"/>
  <c r="G1222" i="77" a="1"/>
  <c r="G1222" i="77" s="1"/>
  <c r="F1222" i="77" a="1"/>
  <c r="F1222" i="77" s="1"/>
  <c r="E1222" i="77" a="1"/>
  <c r="E1222" i="77" s="1"/>
  <c r="A1223" i="77"/>
  <c r="B1223" i="77" s="1"/>
  <c r="I1223" i="77"/>
  <c r="J1223" i="77" a="1"/>
  <c r="J1223" i="77" l="1"/>
  <c r="F1223" i="77" a="1"/>
  <c r="F1223" i="77" s="1"/>
  <c r="E1223" i="77" a="1"/>
  <c r="E1223" i="77" s="1"/>
  <c r="D1223" i="77" a="1"/>
  <c r="D1223" i="77" s="1"/>
  <c r="C1223" i="77" a="1"/>
  <c r="C1223" i="77" s="1"/>
  <c r="H1223" i="77" a="1"/>
  <c r="H1223" i="77" s="1"/>
  <c r="G1223" i="77" a="1"/>
  <c r="G1223" i="77" s="1"/>
  <c r="I1224" i="77"/>
  <c r="A1224" i="77"/>
  <c r="B1224" i="77" s="1"/>
  <c r="J1224" i="77" a="1"/>
  <c r="J1224" i="77" l="1"/>
  <c r="H1224" i="77" a="1"/>
  <c r="H1224" i="77" s="1"/>
  <c r="G1224" i="77" a="1"/>
  <c r="G1224" i="77" s="1"/>
  <c r="F1224" i="77" a="1"/>
  <c r="F1224" i="77" s="1"/>
  <c r="E1224" i="77" a="1"/>
  <c r="E1224" i="77" s="1"/>
  <c r="D1224" i="77" a="1"/>
  <c r="D1224" i="77" s="1"/>
  <c r="C1224" i="77" a="1"/>
  <c r="C1224" i="77" s="1"/>
  <c r="I1225" i="77"/>
  <c r="A1225" i="77"/>
  <c r="B1225" i="77" s="1"/>
  <c r="J1225" i="77" a="1"/>
  <c r="J1225" i="77" l="1"/>
  <c r="H1225" i="77" a="1"/>
  <c r="H1225" i="77" s="1"/>
  <c r="G1225" i="77" a="1"/>
  <c r="G1225" i="77" s="1"/>
  <c r="F1225" i="77" a="1"/>
  <c r="F1225" i="77" s="1"/>
  <c r="E1225" i="77" a="1"/>
  <c r="E1225" i="77" s="1"/>
  <c r="D1225" i="77" a="1"/>
  <c r="D1225" i="77" s="1"/>
  <c r="C1225" i="77" a="1"/>
  <c r="C1225" i="77" s="1"/>
  <c r="A1226" i="77"/>
  <c r="B1226" i="77" s="1"/>
  <c r="I1226" i="77"/>
  <c r="J1226" i="77" a="1"/>
  <c r="J1226" i="77" l="1"/>
  <c r="E1226" i="77" a="1"/>
  <c r="E1226" i="77" s="1"/>
  <c r="D1226" i="77" a="1"/>
  <c r="D1226" i="77" s="1"/>
  <c r="C1226" i="77" a="1"/>
  <c r="C1226" i="77" s="1"/>
  <c r="H1226" i="77" a="1"/>
  <c r="H1226" i="77" s="1"/>
  <c r="G1226" i="77" a="1"/>
  <c r="G1226" i="77" s="1"/>
  <c r="F1226" i="77" a="1"/>
  <c r="F1226" i="77" s="1"/>
  <c r="I1227" i="77"/>
  <c r="A1227" i="77"/>
  <c r="B1227" i="77" s="1"/>
  <c r="J1227" i="77" a="1"/>
  <c r="J1227" i="77" l="1"/>
  <c r="H1227" i="77" a="1"/>
  <c r="H1227" i="77" s="1"/>
  <c r="G1227" i="77" a="1"/>
  <c r="G1227" i="77" s="1"/>
  <c r="F1227" i="77" a="1"/>
  <c r="F1227" i="77" s="1"/>
  <c r="E1227" i="77" a="1"/>
  <c r="E1227" i="77" s="1"/>
  <c r="D1227" i="77" a="1"/>
  <c r="D1227" i="77" s="1"/>
  <c r="C1227" i="77" a="1"/>
  <c r="C1227" i="77" s="1"/>
  <c r="I1228" i="77"/>
  <c r="A1228" i="77"/>
  <c r="B1228" i="77" s="1"/>
  <c r="J1228" i="77" a="1"/>
  <c r="J1228" i="77" l="1"/>
  <c r="C1228" i="77" a="1"/>
  <c r="C1228" i="77" s="1"/>
  <c r="H1228" i="77" a="1"/>
  <c r="H1228" i="77" s="1"/>
  <c r="G1228" i="77" a="1"/>
  <c r="G1228" i="77" s="1"/>
  <c r="F1228" i="77" a="1"/>
  <c r="F1228" i="77" s="1"/>
  <c r="E1228" i="77" a="1"/>
  <c r="E1228" i="77" s="1"/>
  <c r="D1228" i="77" a="1"/>
  <c r="D1228" i="77" s="1"/>
  <c r="A1229" i="77"/>
  <c r="B1229" i="77" s="1"/>
  <c r="I1229" i="77"/>
  <c r="J1229" i="77" a="1"/>
  <c r="J1229" i="77" l="1"/>
  <c r="G1229" i="77" a="1"/>
  <c r="G1229" i="77" s="1"/>
  <c r="F1229" i="77" a="1"/>
  <c r="F1229" i="77" s="1"/>
  <c r="E1229" i="77" a="1"/>
  <c r="E1229" i="77" s="1"/>
  <c r="D1229" i="77" a="1"/>
  <c r="D1229" i="77" s="1"/>
  <c r="C1229" i="77" a="1"/>
  <c r="C1229" i="77" s="1"/>
  <c r="H1229" i="77" a="1"/>
  <c r="H1229" i="77" s="1"/>
  <c r="I1230" i="77"/>
  <c r="A1230" i="77"/>
  <c r="B1230" i="77" s="1"/>
  <c r="J1230" i="77" a="1"/>
  <c r="J1230" i="77" l="1"/>
  <c r="H1230" i="77" a="1"/>
  <c r="H1230" i="77" s="1"/>
  <c r="G1230" i="77" a="1"/>
  <c r="G1230" i="77" s="1"/>
  <c r="F1230" i="77" a="1"/>
  <c r="F1230" i="77" s="1"/>
  <c r="E1230" i="77" a="1"/>
  <c r="E1230" i="77" s="1"/>
  <c r="D1230" i="77" a="1"/>
  <c r="D1230" i="77" s="1"/>
  <c r="C1230" i="77" a="1"/>
  <c r="C1230" i="77" s="1"/>
  <c r="I1231" i="77"/>
  <c r="A1231" i="77"/>
  <c r="B1231" i="77" s="1"/>
  <c r="J1231" i="77" a="1"/>
  <c r="J1231" i="77" l="1"/>
  <c r="C1231" i="77" a="1"/>
  <c r="C1231" i="77" s="1"/>
  <c r="H1231" i="77" a="1"/>
  <c r="H1231" i="77" s="1"/>
  <c r="G1231" i="77" a="1"/>
  <c r="G1231" i="77" s="1"/>
  <c r="F1231" i="77" a="1"/>
  <c r="F1231" i="77" s="1"/>
  <c r="E1231" i="77" a="1"/>
  <c r="E1231" i="77" s="1"/>
  <c r="D1231" i="77" a="1"/>
  <c r="D1231" i="77" s="1"/>
  <c r="I1232" i="77"/>
  <c r="A1232" i="77"/>
  <c r="B1232" i="77" s="1"/>
  <c r="J1232" i="77" a="1"/>
  <c r="J1232" i="77" l="1"/>
  <c r="G1232" i="77" a="1"/>
  <c r="G1232" i="77" s="1"/>
  <c r="F1232" i="77" a="1"/>
  <c r="F1232" i="77" s="1"/>
  <c r="E1232" i="77" a="1"/>
  <c r="E1232" i="77" s="1"/>
  <c r="D1232" i="77" a="1"/>
  <c r="D1232" i="77" s="1"/>
  <c r="C1232" i="77" a="1"/>
  <c r="C1232" i="77" s="1"/>
  <c r="H1232" i="77" a="1"/>
  <c r="H1232" i="77" s="1"/>
  <c r="I1233" i="77"/>
  <c r="A1233" i="77"/>
  <c r="B1233" i="77" s="1"/>
  <c r="J1233" i="77" a="1"/>
  <c r="J1233" i="77" l="1"/>
  <c r="H1233" i="77" a="1"/>
  <c r="H1233" i="77" s="1"/>
  <c r="G1233" i="77" a="1"/>
  <c r="G1233" i="77" s="1"/>
  <c r="F1233" i="77" a="1"/>
  <c r="F1233" i="77" s="1"/>
  <c r="E1233" i="77" a="1"/>
  <c r="E1233" i="77" s="1"/>
  <c r="D1233" i="77" a="1"/>
  <c r="D1233" i="77" s="1"/>
  <c r="C1233" i="77" a="1"/>
  <c r="C1233" i="77" s="1"/>
  <c r="I1234" i="77"/>
  <c r="A1234" i="77"/>
  <c r="B1234" i="77" s="1"/>
  <c r="J1234" i="77" a="1"/>
  <c r="J1234" i="77" l="1"/>
  <c r="D1234" i="77" a="1"/>
  <c r="D1234" i="77" s="1"/>
  <c r="C1234" i="77" a="1"/>
  <c r="C1234" i="77" s="1"/>
  <c r="H1234" i="77" a="1"/>
  <c r="H1234" i="77" s="1"/>
  <c r="G1234" i="77" a="1"/>
  <c r="G1234" i="77" s="1"/>
  <c r="F1234" i="77" a="1"/>
  <c r="F1234" i="77" s="1"/>
  <c r="E1234" i="77" a="1"/>
  <c r="E1234" i="77" s="1"/>
  <c r="A1235" i="77"/>
  <c r="B1235" i="77" s="1"/>
  <c r="I1235" i="77"/>
  <c r="J1235" i="77" a="1"/>
  <c r="J1235" i="77" l="1"/>
  <c r="H1235" i="77" a="1"/>
  <c r="H1235" i="77" s="1"/>
  <c r="G1235" i="77" a="1"/>
  <c r="G1235" i="77" s="1"/>
  <c r="F1235" i="77" a="1"/>
  <c r="F1235" i="77" s="1"/>
  <c r="E1235" i="77" a="1"/>
  <c r="E1235" i="77" s="1"/>
  <c r="D1235" i="77" a="1"/>
  <c r="D1235" i="77" s="1"/>
  <c r="C1235" i="77" a="1"/>
  <c r="C1235" i="77" s="1"/>
  <c r="A1236" i="77"/>
  <c r="B1236" i="77" s="1"/>
  <c r="I1236" i="77"/>
  <c r="J1236" i="77" a="1"/>
  <c r="J1236" i="77" l="1"/>
  <c r="H1236" i="77" a="1"/>
  <c r="H1236" i="77" s="1"/>
  <c r="G1236" i="77" a="1"/>
  <c r="G1236" i="77" s="1"/>
  <c r="F1236" i="77" a="1"/>
  <c r="F1236" i="77" s="1"/>
  <c r="E1236" i="77" a="1"/>
  <c r="E1236" i="77" s="1"/>
  <c r="D1236" i="77" a="1"/>
  <c r="D1236" i="77" s="1"/>
  <c r="C1236" i="77" a="1"/>
  <c r="C1236" i="77" s="1"/>
  <c r="I1237" i="77"/>
  <c r="A1237" i="77"/>
  <c r="B1237" i="77" s="1"/>
  <c r="J1237" i="77" a="1"/>
  <c r="J1237" i="77" l="1"/>
  <c r="E1237" i="77" a="1"/>
  <c r="E1237" i="77" s="1"/>
  <c r="D1237" i="77" a="1"/>
  <c r="D1237" i="77" s="1"/>
  <c r="C1237" i="77" a="1"/>
  <c r="C1237" i="77" s="1"/>
  <c r="H1237" i="77" a="1"/>
  <c r="H1237" i="77" s="1"/>
  <c r="G1237" i="77" a="1"/>
  <c r="G1237" i="77" s="1"/>
  <c r="F1237" i="77" a="1"/>
  <c r="F1237" i="77" s="1"/>
  <c r="A1238" i="77"/>
  <c r="B1238" i="77" s="1"/>
  <c r="I1238" i="77"/>
  <c r="J1238" i="77" a="1"/>
  <c r="J1238" i="77" l="1"/>
  <c r="H1238" i="77" a="1"/>
  <c r="H1238" i="77" s="1"/>
  <c r="G1238" i="77" a="1"/>
  <c r="G1238" i="77" s="1"/>
  <c r="F1238" i="77" a="1"/>
  <c r="F1238" i="77" s="1"/>
  <c r="E1238" i="77" a="1"/>
  <c r="E1238" i="77" s="1"/>
  <c r="D1238" i="77" a="1"/>
  <c r="D1238" i="77" s="1"/>
  <c r="C1238" i="77" a="1"/>
  <c r="C1238" i="77" s="1"/>
  <c r="I1239" i="77"/>
  <c r="A1239" i="77"/>
  <c r="B1239" i="77" s="1"/>
  <c r="J1239" i="77" a="1"/>
  <c r="J1239" i="77" l="1"/>
  <c r="H1239" i="77" a="1"/>
  <c r="H1239" i="77" s="1"/>
  <c r="G1239" i="77" a="1"/>
  <c r="G1239" i="77" s="1"/>
  <c r="F1239" i="77" a="1"/>
  <c r="F1239" i="77" s="1"/>
  <c r="E1239" i="77" a="1"/>
  <c r="E1239" i="77" s="1"/>
  <c r="D1239" i="77" a="1"/>
  <c r="D1239" i="77" s="1"/>
  <c r="C1239" i="77" a="1"/>
  <c r="C1239" i="77" s="1"/>
  <c r="I1240" i="77"/>
  <c r="A1240" i="77"/>
  <c r="B1240" i="77" s="1"/>
  <c r="J1240" i="77" a="1"/>
  <c r="J1240" i="77" l="1"/>
  <c r="E1240" i="77" a="1"/>
  <c r="E1240" i="77" s="1"/>
  <c r="D1240" i="77" a="1"/>
  <c r="D1240" i="77" s="1"/>
  <c r="C1240" i="77" a="1"/>
  <c r="C1240" i="77" s="1"/>
  <c r="H1240" i="77" a="1"/>
  <c r="H1240" i="77" s="1"/>
  <c r="G1240" i="77" a="1"/>
  <c r="G1240" i="77" s="1"/>
  <c r="F1240" i="77" a="1"/>
  <c r="F1240" i="77" s="1"/>
  <c r="A1241" i="77"/>
  <c r="B1241" i="77" s="1"/>
  <c r="I1241" i="77"/>
  <c r="J1241" i="77" a="1"/>
  <c r="J1241" i="77" l="1"/>
  <c r="H1241" i="77" a="1"/>
  <c r="H1241" i="77" s="1"/>
  <c r="G1241" i="77" a="1"/>
  <c r="G1241" i="77" s="1"/>
  <c r="F1241" i="77" a="1"/>
  <c r="F1241" i="77" s="1"/>
  <c r="E1241" i="77" a="1"/>
  <c r="E1241" i="77" s="1"/>
  <c r="D1241" i="77" a="1"/>
  <c r="D1241" i="77" s="1"/>
  <c r="C1241" i="77" a="1"/>
  <c r="C1241" i="77" s="1"/>
  <c r="A1242" i="77"/>
  <c r="B1242" i="77" s="1"/>
  <c r="I1242" i="77"/>
  <c r="J1242" i="77" a="1"/>
  <c r="J1242" i="77" l="1"/>
  <c r="H1242" i="77" a="1"/>
  <c r="H1242" i="77" s="1"/>
  <c r="G1242" i="77" a="1"/>
  <c r="G1242" i="77" s="1"/>
  <c r="F1242" i="77" a="1"/>
  <c r="F1242" i="77" s="1"/>
  <c r="E1242" i="77" a="1"/>
  <c r="E1242" i="77" s="1"/>
  <c r="D1242" i="77" a="1"/>
  <c r="D1242" i="77" s="1"/>
  <c r="C1242" i="77" a="1"/>
  <c r="C1242" i="77" s="1"/>
  <c r="A1243" i="77"/>
  <c r="B1243" i="77" s="1"/>
  <c r="I1243" i="77"/>
  <c r="J1243" i="77" a="1"/>
  <c r="J1243" i="77" l="1"/>
  <c r="F1243" i="77" a="1"/>
  <c r="F1243" i="77" s="1"/>
  <c r="E1243" i="77" a="1"/>
  <c r="E1243" i="77" s="1"/>
  <c r="D1243" i="77" a="1"/>
  <c r="D1243" i="77" s="1"/>
  <c r="C1243" i="77" a="1"/>
  <c r="C1243" i="77" s="1"/>
  <c r="H1243" i="77" a="1"/>
  <c r="H1243" i="77" s="1"/>
  <c r="G1243" i="77" a="1"/>
  <c r="G1243" i="77" s="1"/>
  <c r="A1244" i="77"/>
  <c r="B1244" i="77" s="1"/>
  <c r="I1244" i="77"/>
  <c r="J1244" i="77" a="1"/>
  <c r="J1244" i="77" l="1"/>
  <c r="H1244" i="77" a="1"/>
  <c r="H1244" i="77" s="1"/>
  <c r="G1244" i="77" a="1"/>
  <c r="G1244" i="77" s="1"/>
  <c r="F1244" i="77" a="1"/>
  <c r="F1244" i="77" s="1"/>
  <c r="E1244" i="77" a="1"/>
  <c r="E1244" i="77" s="1"/>
  <c r="D1244" i="77" a="1"/>
  <c r="D1244" i="77" s="1"/>
  <c r="C1244" i="77" a="1"/>
  <c r="C1244" i="77" s="1"/>
  <c r="I1245" i="77"/>
  <c r="A1245" i="77"/>
  <c r="B1245" i="77" s="1"/>
  <c r="J1245" i="77" a="1"/>
  <c r="J1245" i="77" l="1"/>
  <c r="C1245" i="77" a="1"/>
  <c r="C1245" i="77" s="1"/>
  <c r="H1245" i="77" a="1"/>
  <c r="H1245" i="77" s="1"/>
  <c r="G1245" i="77" a="1"/>
  <c r="G1245" i="77" s="1"/>
  <c r="F1245" i="77" a="1"/>
  <c r="F1245" i="77" s="1"/>
  <c r="E1245" i="77" a="1"/>
  <c r="E1245" i="77" s="1"/>
  <c r="D1245" i="77" a="1"/>
  <c r="D1245" i="77" s="1"/>
  <c r="I1246" i="77"/>
  <c r="A1246" i="77"/>
  <c r="B1246" i="77" s="1"/>
  <c r="J1246" i="77" a="1"/>
  <c r="J1246" i="77" l="1"/>
  <c r="F1246" i="77" a="1"/>
  <c r="F1246" i="77" s="1"/>
  <c r="E1246" i="77" a="1"/>
  <c r="E1246" i="77" s="1"/>
  <c r="D1246" i="77" a="1"/>
  <c r="D1246" i="77" s="1"/>
  <c r="C1246" i="77" a="1"/>
  <c r="C1246" i="77" s="1"/>
  <c r="H1246" i="77" a="1"/>
  <c r="H1246" i="77" s="1"/>
  <c r="G1246" i="77" a="1"/>
  <c r="G1246" i="77" s="1"/>
  <c r="A1247" i="77"/>
  <c r="B1247" i="77" s="1"/>
  <c r="I1247" i="77"/>
  <c r="J1247" i="77" a="1"/>
  <c r="J1247" i="77" l="1"/>
  <c r="H1247" i="77" a="1"/>
  <c r="H1247" i="77" s="1"/>
  <c r="G1247" i="77" a="1"/>
  <c r="G1247" i="77" s="1"/>
  <c r="F1247" i="77" a="1"/>
  <c r="F1247" i="77" s="1"/>
  <c r="E1247" i="77" a="1"/>
  <c r="E1247" i="77" s="1"/>
  <c r="D1247" i="77" a="1"/>
  <c r="D1247" i="77" s="1"/>
  <c r="C1247" i="77" a="1"/>
  <c r="C1247" i="77" s="1"/>
  <c r="A1248" i="77"/>
  <c r="B1248" i="77" s="1"/>
  <c r="I1248" i="77"/>
  <c r="J1248" i="77" a="1"/>
  <c r="J1248" i="77" l="1"/>
  <c r="C1248" i="77" a="1"/>
  <c r="C1248" i="77" s="1"/>
  <c r="H1248" i="77" a="1"/>
  <c r="H1248" i="77" s="1"/>
  <c r="G1248" i="77" a="1"/>
  <c r="G1248" i="77" s="1"/>
  <c r="F1248" i="77" a="1"/>
  <c r="F1248" i="77" s="1"/>
  <c r="E1248" i="77" a="1"/>
  <c r="E1248" i="77" s="1"/>
  <c r="D1248" i="77" a="1"/>
  <c r="D1248" i="77" s="1"/>
  <c r="I1249" i="77"/>
  <c r="A1249" i="77"/>
  <c r="B1249" i="77" s="1"/>
  <c r="J1249" i="77" a="1"/>
  <c r="J1249" i="77" l="1"/>
  <c r="F1249" i="77" a="1"/>
  <c r="F1249" i="77" s="1"/>
  <c r="E1249" i="77" a="1"/>
  <c r="E1249" i="77" s="1"/>
  <c r="D1249" i="77" a="1"/>
  <c r="D1249" i="77" s="1"/>
  <c r="C1249" i="77" a="1"/>
  <c r="C1249" i="77" s="1"/>
  <c r="H1249" i="77" a="1"/>
  <c r="H1249" i="77" s="1"/>
  <c r="G1249" i="77" a="1"/>
  <c r="G1249" i="77" s="1"/>
  <c r="A1250" i="77"/>
  <c r="B1250" i="77" s="1"/>
  <c r="I1250" i="77"/>
  <c r="J1250" i="77" a="1"/>
  <c r="J1250" i="77" l="1"/>
  <c r="H1250" i="77" a="1"/>
  <c r="H1250" i="77" s="1"/>
  <c r="G1250" i="77" a="1"/>
  <c r="G1250" i="77" s="1"/>
  <c r="F1250" i="77" a="1"/>
  <c r="F1250" i="77" s="1"/>
  <c r="E1250" i="77" a="1"/>
  <c r="E1250" i="77" s="1"/>
  <c r="D1250" i="77" a="1"/>
  <c r="D1250" i="77" s="1"/>
  <c r="C1250" i="77" a="1"/>
  <c r="C1250" i="77" s="1"/>
  <c r="I1251" i="77"/>
  <c r="A1251" i="77"/>
  <c r="B1251" i="77" s="1"/>
  <c r="J1251" i="77" a="1"/>
  <c r="J1251" i="77" l="1"/>
  <c r="D1251" i="77" a="1"/>
  <c r="D1251" i="77" s="1"/>
  <c r="C1251" i="77" a="1"/>
  <c r="C1251" i="77" s="1"/>
  <c r="H1251" i="77" a="1"/>
  <c r="H1251" i="77" s="1"/>
  <c r="G1251" i="77" a="1"/>
  <c r="G1251" i="77" s="1"/>
  <c r="F1251" i="77" a="1"/>
  <c r="F1251" i="77" s="1"/>
  <c r="E1251" i="77" a="1"/>
  <c r="E1251" i="77" s="1"/>
  <c r="I1252" i="77"/>
  <c r="A1252" i="77"/>
  <c r="B1252" i="77" s="1"/>
  <c r="J1252" i="77" a="1"/>
  <c r="J1252" i="77" l="1"/>
  <c r="F1252" i="77" a="1"/>
  <c r="F1252" i="77" s="1"/>
  <c r="E1252" i="77" a="1"/>
  <c r="E1252" i="77" s="1"/>
  <c r="D1252" i="77" a="1"/>
  <c r="D1252" i="77" s="1"/>
  <c r="C1252" i="77" a="1"/>
  <c r="C1252" i="77" s="1"/>
  <c r="H1252" i="77" a="1"/>
  <c r="H1252" i="77" s="1"/>
  <c r="G1252" i="77" a="1"/>
  <c r="G1252" i="77" s="1"/>
  <c r="A1253" i="77"/>
  <c r="B1253" i="77" s="1"/>
  <c r="I1253" i="77"/>
  <c r="J1253" i="77" a="1"/>
  <c r="J1253" i="77" l="1"/>
  <c r="H1253" i="77" a="1"/>
  <c r="H1253" i="77" s="1"/>
  <c r="G1253" i="77" a="1"/>
  <c r="G1253" i="77" s="1"/>
  <c r="F1253" i="77" a="1"/>
  <c r="F1253" i="77" s="1"/>
  <c r="E1253" i="77" a="1"/>
  <c r="E1253" i="77" s="1"/>
  <c r="D1253" i="77" a="1"/>
  <c r="D1253" i="77" s="1"/>
  <c r="C1253" i="77" a="1"/>
  <c r="C1253" i="77" s="1"/>
  <c r="A1254" i="77"/>
  <c r="B1254" i="77" s="1"/>
  <c r="I1254" i="77"/>
  <c r="J1254" i="77" a="1"/>
  <c r="J1254" i="77" l="1"/>
  <c r="D1254" i="77" a="1"/>
  <c r="D1254" i="77" s="1"/>
  <c r="C1254" i="77" a="1"/>
  <c r="C1254" i="77" s="1"/>
  <c r="H1254" i="77" a="1"/>
  <c r="H1254" i="77" s="1"/>
  <c r="G1254" i="77" a="1"/>
  <c r="G1254" i="77" s="1"/>
  <c r="F1254" i="77" a="1"/>
  <c r="F1254" i="77" s="1"/>
  <c r="E1254" i="77" a="1"/>
  <c r="E1254" i="77" s="1"/>
  <c r="I1255" i="77"/>
  <c r="A1255" i="77"/>
  <c r="B1255" i="77" s="1"/>
  <c r="J1255" i="77" a="1"/>
  <c r="J1255" i="77" l="1"/>
  <c r="F1255" i="77" a="1"/>
  <c r="F1255" i="77" s="1"/>
  <c r="E1255" i="77" a="1"/>
  <c r="E1255" i="77" s="1"/>
  <c r="D1255" i="77" a="1"/>
  <c r="D1255" i="77" s="1"/>
  <c r="C1255" i="77" a="1"/>
  <c r="C1255" i="77" s="1"/>
  <c r="H1255" i="77" a="1"/>
  <c r="H1255" i="77" s="1"/>
  <c r="G1255" i="77" a="1"/>
  <c r="G1255" i="77" s="1"/>
  <c r="A1256" i="77"/>
  <c r="B1256" i="77" s="1"/>
  <c r="I1256" i="77"/>
  <c r="J1256" i="77" a="1"/>
  <c r="J1256" i="77" l="1"/>
  <c r="H1256" i="77" a="1"/>
  <c r="H1256" i="77" s="1"/>
  <c r="G1256" i="77" a="1"/>
  <c r="G1256" i="77" s="1"/>
  <c r="F1256" i="77" a="1"/>
  <c r="F1256" i="77" s="1"/>
  <c r="E1256" i="77" a="1"/>
  <c r="E1256" i="77" s="1"/>
  <c r="D1256" i="77" a="1"/>
  <c r="D1256" i="77" s="1"/>
  <c r="C1256" i="77" a="1"/>
  <c r="C1256" i="77" s="1"/>
  <c r="A1257" i="77"/>
  <c r="B1257" i="77" s="1"/>
  <c r="I1257" i="77"/>
  <c r="J1257" i="77" a="1"/>
  <c r="J1257" i="77" l="1"/>
  <c r="C1257" i="77" a="1"/>
  <c r="C1257" i="77" s="1"/>
  <c r="H1257" i="77" a="1"/>
  <c r="H1257" i="77" s="1"/>
  <c r="G1257" i="77" a="1"/>
  <c r="G1257" i="77" s="1"/>
  <c r="F1257" i="77" a="1"/>
  <c r="F1257" i="77" s="1"/>
  <c r="E1257" i="77" a="1"/>
  <c r="E1257" i="77" s="1"/>
  <c r="D1257" i="77" a="1"/>
  <c r="D1257" i="77" s="1"/>
  <c r="I1258" i="77"/>
  <c r="A1258" i="77"/>
  <c r="B1258" i="77" s="1"/>
  <c r="J1258" i="77" a="1"/>
  <c r="J1258" i="77" l="1"/>
  <c r="E1258" i="77" a="1"/>
  <c r="E1258" i="77" s="1"/>
  <c r="D1258" i="77" a="1"/>
  <c r="D1258" i="77" s="1"/>
  <c r="C1258" i="77" a="1"/>
  <c r="C1258" i="77" s="1"/>
  <c r="H1258" i="77" a="1"/>
  <c r="H1258" i="77" s="1"/>
  <c r="G1258" i="77" a="1"/>
  <c r="G1258" i="77" s="1"/>
  <c r="F1258" i="77" a="1"/>
  <c r="F1258" i="77" s="1"/>
  <c r="I1259" i="77"/>
  <c r="A1259" i="77"/>
  <c r="B1259" i="77" s="1"/>
  <c r="J1259" i="77" a="1"/>
  <c r="J1259" i="77" l="1"/>
  <c r="H1259" i="77" a="1"/>
  <c r="H1259" i="77" s="1"/>
  <c r="G1259" i="77" a="1"/>
  <c r="G1259" i="77" s="1"/>
  <c r="F1259" i="77" a="1"/>
  <c r="F1259" i="77" s="1"/>
  <c r="E1259" i="77" a="1"/>
  <c r="E1259" i="77" s="1"/>
  <c r="D1259" i="77" a="1"/>
  <c r="D1259" i="77" s="1"/>
  <c r="C1259" i="77" a="1"/>
  <c r="C1259" i="77" s="1"/>
  <c r="A1260" i="77"/>
  <c r="B1260" i="77" s="1"/>
  <c r="I1260" i="77"/>
  <c r="J1260" i="77" a="1"/>
  <c r="J1260" i="77" l="1"/>
  <c r="H1260" i="77" a="1"/>
  <c r="H1260" i="77" s="1"/>
  <c r="G1260" i="77" a="1"/>
  <c r="G1260" i="77" s="1"/>
  <c r="F1260" i="77" a="1"/>
  <c r="F1260" i="77" s="1"/>
  <c r="E1260" i="77" a="1"/>
  <c r="E1260" i="77" s="1"/>
  <c r="D1260" i="77" a="1"/>
  <c r="D1260" i="77" s="1"/>
  <c r="C1260" i="77" a="1"/>
  <c r="C1260" i="77" s="1"/>
  <c r="I1261" i="77"/>
  <c r="A1261" i="77"/>
  <c r="B1261" i="77" s="1"/>
  <c r="J1261" i="77" a="1"/>
  <c r="J1261" i="77" l="1"/>
  <c r="E1261" i="77" a="1"/>
  <c r="E1261" i="77" s="1"/>
  <c r="D1261" i="77" a="1"/>
  <c r="D1261" i="77" s="1"/>
  <c r="C1261" i="77" a="1"/>
  <c r="C1261" i="77" s="1"/>
  <c r="H1261" i="77" a="1"/>
  <c r="H1261" i="77" s="1"/>
  <c r="G1261" i="77" a="1"/>
  <c r="G1261" i="77" s="1"/>
  <c r="F1261" i="77" a="1"/>
  <c r="F1261" i="77" s="1"/>
  <c r="A1262" i="77"/>
  <c r="B1262" i="77" s="1"/>
  <c r="I1262" i="77"/>
  <c r="J1262" i="77" a="1"/>
  <c r="J1262" i="77" l="1"/>
  <c r="H1262" i="77" a="1"/>
  <c r="H1262" i="77" s="1"/>
  <c r="G1262" i="77" a="1"/>
  <c r="G1262" i="77" s="1"/>
  <c r="F1262" i="77" a="1"/>
  <c r="F1262" i="77" s="1"/>
  <c r="E1262" i="77" a="1"/>
  <c r="E1262" i="77" s="1"/>
  <c r="D1262" i="77" a="1"/>
  <c r="D1262" i="77" s="1"/>
  <c r="C1262" i="77" a="1"/>
  <c r="C1262" i="77" s="1"/>
  <c r="I1263" i="77"/>
  <c r="A1263" i="77"/>
  <c r="B1263" i="77" s="1"/>
  <c r="J1263" i="77" a="1"/>
  <c r="J1263" i="77" l="1"/>
  <c r="C1263" i="77" a="1"/>
  <c r="C1263" i="77" s="1"/>
  <c r="H1263" i="77" a="1"/>
  <c r="H1263" i="77" s="1"/>
  <c r="G1263" i="77" a="1"/>
  <c r="G1263" i="77" s="1"/>
  <c r="F1263" i="77" a="1"/>
  <c r="F1263" i="77" s="1"/>
  <c r="E1263" i="77" a="1"/>
  <c r="E1263" i="77" s="1"/>
  <c r="D1263" i="77" a="1"/>
  <c r="D1263" i="77" s="1"/>
  <c r="I1264" i="77"/>
  <c r="A1264" i="77"/>
  <c r="B1264" i="77" s="1"/>
  <c r="J1264" i="77" a="1"/>
  <c r="J1264" i="77" l="1"/>
  <c r="G1264" i="77" a="1"/>
  <c r="G1264" i="77" s="1"/>
  <c r="F1264" i="77" a="1"/>
  <c r="F1264" i="77" s="1"/>
  <c r="E1264" i="77" a="1"/>
  <c r="E1264" i="77" s="1"/>
  <c r="D1264" i="77" a="1"/>
  <c r="D1264" i="77" s="1"/>
  <c r="C1264" i="77" a="1"/>
  <c r="C1264" i="77" s="1"/>
  <c r="H1264" i="77" a="1"/>
  <c r="H1264" i="77" s="1"/>
  <c r="I1265" i="77"/>
  <c r="A1265" i="77"/>
  <c r="B1265" i="77" s="1"/>
  <c r="J1265" i="77" a="1"/>
  <c r="J1265" i="77" l="1"/>
  <c r="H1265" i="77" a="1"/>
  <c r="H1265" i="77" s="1"/>
  <c r="G1265" i="77" a="1"/>
  <c r="G1265" i="77" s="1"/>
  <c r="F1265" i="77" a="1"/>
  <c r="F1265" i="77" s="1"/>
  <c r="E1265" i="77" a="1"/>
  <c r="E1265" i="77" s="1"/>
  <c r="D1265" i="77" a="1"/>
  <c r="D1265" i="77" s="1"/>
  <c r="C1265" i="77" a="1"/>
  <c r="C1265" i="77" s="1"/>
  <c r="A1266" i="77"/>
  <c r="B1266" i="77" s="1"/>
  <c r="I1266" i="77"/>
  <c r="J1266" i="77" a="1"/>
  <c r="J1266" i="77" l="1"/>
  <c r="F1266" i="77" a="1"/>
  <c r="F1266" i="77" s="1"/>
  <c r="E1266" i="77" a="1"/>
  <c r="E1266" i="77" s="1"/>
  <c r="D1266" i="77" a="1"/>
  <c r="D1266" i="77" s="1"/>
  <c r="C1266" i="77" a="1"/>
  <c r="C1266" i="77" s="1"/>
  <c r="H1266" i="77" a="1"/>
  <c r="H1266" i="77" s="1"/>
  <c r="G1266" i="77" a="1"/>
  <c r="G1266" i="77" s="1"/>
  <c r="A1267" i="77"/>
  <c r="B1267" i="77" s="1"/>
  <c r="I1267" i="77"/>
  <c r="J1267" i="77" a="1"/>
  <c r="J1267" i="77" l="1"/>
  <c r="H1267" i="77" a="1"/>
  <c r="H1267" i="77" s="1"/>
  <c r="G1267" i="77" a="1"/>
  <c r="G1267" i="77" s="1"/>
  <c r="F1267" i="77" a="1"/>
  <c r="F1267" i="77" s="1"/>
  <c r="E1267" i="77" a="1"/>
  <c r="E1267" i="77" s="1"/>
  <c r="D1267" i="77" a="1"/>
  <c r="D1267" i="77" s="1"/>
  <c r="C1267" i="77" a="1"/>
  <c r="C1267" i="77" s="1"/>
  <c r="A1268" i="77"/>
  <c r="B1268" i="77" s="1"/>
  <c r="I1268" i="77"/>
  <c r="J1268" i="77" a="1"/>
  <c r="J1268" i="77" l="1"/>
  <c r="D1268" i="77" a="1"/>
  <c r="D1268" i="77" s="1"/>
  <c r="C1268" i="77" a="1"/>
  <c r="C1268" i="77" s="1"/>
  <c r="H1268" i="77" a="1"/>
  <c r="H1268" i="77" s="1"/>
  <c r="G1268" i="77" a="1"/>
  <c r="G1268" i="77" s="1"/>
  <c r="F1268" i="77" a="1"/>
  <c r="F1268" i="77" s="1"/>
  <c r="E1268" i="77" a="1"/>
  <c r="E1268" i="77" s="1"/>
  <c r="A1269" i="77"/>
  <c r="B1269" i="77" s="1"/>
  <c r="I1269" i="77"/>
  <c r="J1269" i="77" a="1"/>
  <c r="J1269" i="77" l="1"/>
  <c r="H1269" i="77" a="1"/>
  <c r="H1269" i="77" s="1"/>
  <c r="G1269" i="77" a="1"/>
  <c r="G1269" i="77" s="1"/>
  <c r="F1269" i="77" a="1"/>
  <c r="F1269" i="77" s="1"/>
  <c r="E1269" i="77" a="1"/>
  <c r="E1269" i="77" s="1"/>
  <c r="D1269" i="77" a="1"/>
  <c r="D1269" i="77" s="1"/>
  <c r="C1269" i="77" a="1"/>
  <c r="C1269" i="77" s="1"/>
  <c r="I1270" i="77"/>
  <c r="A1270" i="77"/>
  <c r="B1270" i="77" s="1"/>
  <c r="J1270" i="77" a="1"/>
  <c r="J1270" i="77" l="1"/>
  <c r="C1270" i="77" a="1"/>
  <c r="C1270" i="77" s="1"/>
  <c r="H1270" i="77" a="1"/>
  <c r="H1270" i="77" s="1"/>
  <c r="G1270" i="77" a="1"/>
  <c r="G1270" i="77" s="1"/>
  <c r="F1270" i="77" a="1"/>
  <c r="F1270" i="77" s="1"/>
  <c r="E1270" i="77" a="1"/>
  <c r="E1270" i="77" s="1"/>
  <c r="D1270" i="77" a="1"/>
  <c r="D1270" i="77" s="1"/>
  <c r="I1271" i="77"/>
  <c r="A1271" i="77"/>
  <c r="B1271" i="77" s="1"/>
  <c r="J1271" i="77" a="1"/>
  <c r="J1271" i="77" l="1"/>
  <c r="F1271" i="77" a="1"/>
  <c r="F1271" i="77" s="1"/>
  <c r="E1271" i="77" a="1"/>
  <c r="E1271" i="77" s="1"/>
  <c r="D1271" i="77" a="1"/>
  <c r="D1271" i="77" s="1"/>
  <c r="C1271" i="77" a="1"/>
  <c r="C1271" i="77" s="1"/>
  <c r="H1271" i="77" a="1"/>
  <c r="H1271" i="77" s="1"/>
  <c r="G1271" i="77" a="1"/>
  <c r="G1271" i="77" s="1"/>
  <c r="A1272" i="77"/>
  <c r="B1272" i="77" s="1"/>
  <c r="I1272" i="77"/>
  <c r="J1272" i="77" a="1"/>
  <c r="J1272" i="77" l="1"/>
  <c r="H1272" i="77" a="1"/>
  <c r="H1272" i="77" s="1"/>
  <c r="G1272" i="77" a="1"/>
  <c r="G1272" i="77" s="1"/>
  <c r="F1272" i="77" a="1"/>
  <c r="F1272" i="77" s="1"/>
  <c r="E1272" i="77" a="1"/>
  <c r="E1272" i="77" s="1"/>
  <c r="D1272" i="77" a="1"/>
  <c r="D1272" i="77" s="1"/>
  <c r="C1272" i="77" a="1"/>
  <c r="C1272" i="77" s="1"/>
  <c r="A1273" i="77"/>
  <c r="B1273" i="77" s="1"/>
  <c r="I1273" i="77"/>
  <c r="J1273" i="77" a="1"/>
  <c r="J1273" i="77" l="1"/>
  <c r="E1273" i="77" a="1"/>
  <c r="E1273" i="77" s="1"/>
  <c r="D1273" i="77" a="1"/>
  <c r="D1273" i="77" s="1"/>
  <c r="C1273" i="77" a="1"/>
  <c r="C1273" i="77" s="1"/>
  <c r="H1273" i="77" a="1"/>
  <c r="H1273" i="77" s="1"/>
  <c r="G1273" i="77" a="1"/>
  <c r="G1273" i="77" s="1"/>
  <c r="F1273" i="77" a="1"/>
  <c r="F1273" i="77" s="1"/>
  <c r="A1274" i="77"/>
  <c r="B1274" i="77" s="1"/>
  <c r="I1274" i="77"/>
  <c r="J1274" i="77" a="1"/>
  <c r="J1274" i="77" l="1"/>
  <c r="H1274" i="77" a="1"/>
  <c r="H1274" i="77" s="1"/>
  <c r="G1274" i="77" a="1"/>
  <c r="G1274" i="77" s="1"/>
  <c r="F1274" i="77" a="1"/>
  <c r="F1274" i="77" s="1"/>
  <c r="E1274" i="77" a="1"/>
  <c r="E1274" i="77" s="1"/>
  <c r="D1274" i="77" a="1"/>
  <c r="D1274" i="77" s="1"/>
  <c r="C1274" i="77" a="1"/>
  <c r="C1274" i="77" s="1"/>
  <c r="I1275" i="77"/>
  <c r="A1275" i="77"/>
  <c r="B1275" i="77" s="1"/>
  <c r="J1275" i="77" a="1"/>
  <c r="J1275" i="77" l="1"/>
  <c r="H1275" i="77" a="1"/>
  <c r="H1275" i="77" s="1"/>
  <c r="G1275" i="77" a="1"/>
  <c r="G1275" i="77" s="1"/>
  <c r="F1275" i="77" a="1"/>
  <c r="F1275" i="77" s="1"/>
  <c r="E1275" i="77" a="1"/>
  <c r="E1275" i="77" s="1"/>
  <c r="D1275" i="77" a="1"/>
  <c r="D1275" i="77" s="1"/>
  <c r="C1275" i="77" a="1"/>
  <c r="C1275" i="77" s="1"/>
  <c r="I1276" i="77"/>
  <c r="A1276" i="77"/>
  <c r="B1276" i="77" s="1"/>
  <c r="J1276" i="77" a="1"/>
  <c r="J1276" i="77" l="1"/>
  <c r="G1276" i="77" a="1"/>
  <c r="G1276" i="77" s="1"/>
  <c r="F1276" i="77" a="1"/>
  <c r="F1276" i="77" s="1"/>
  <c r="E1276" i="77" a="1"/>
  <c r="E1276" i="77" s="1"/>
  <c r="D1276" i="77" a="1"/>
  <c r="D1276" i="77" s="1"/>
  <c r="C1276" i="77" a="1"/>
  <c r="C1276" i="77" s="1"/>
  <c r="H1276" i="77" a="1"/>
  <c r="H1276" i="77" s="1"/>
  <c r="A1277" i="77"/>
  <c r="B1277" i="77" s="1"/>
  <c r="I1277" i="77"/>
  <c r="J1277" i="77" a="1"/>
  <c r="J1277" i="77" l="1"/>
  <c r="H1277" i="77" a="1"/>
  <c r="H1277" i="77" s="1"/>
  <c r="G1277" i="77" a="1"/>
  <c r="G1277" i="77" s="1"/>
  <c r="F1277" i="77" a="1"/>
  <c r="F1277" i="77" s="1"/>
  <c r="E1277" i="77" a="1"/>
  <c r="E1277" i="77" s="1"/>
  <c r="D1277" i="77" a="1"/>
  <c r="D1277" i="77" s="1"/>
  <c r="C1277" i="77" a="1"/>
  <c r="C1277" i="77" s="1"/>
  <c r="A1278" i="77"/>
  <c r="B1278" i="77" s="1"/>
  <c r="I1278" i="77"/>
  <c r="J1278" i="77" a="1"/>
  <c r="J1278" i="77" l="1"/>
  <c r="F1278" i="77" a="1"/>
  <c r="F1278" i="77" s="1"/>
  <c r="E1278" i="77" a="1"/>
  <c r="E1278" i="77" s="1"/>
  <c r="D1278" i="77" a="1"/>
  <c r="D1278" i="77" s="1"/>
  <c r="C1278" i="77" a="1"/>
  <c r="C1278" i="77" s="1"/>
  <c r="H1278" i="77" a="1"/>
  <c r="H1278" i="77" s="1"/>
  <c r="G1278" i="77" a="1"/>
  <c r="G1278" i="77" s="1"/>
  <c r="I1279" i="77"/>
  <c r="A1279" i="77"/>
  <c r="B1279" i="77" s="1"/>
  <c r="J1279" i="77" a="1"/>
  <c r="J1279" i="77" l="1"/>
  <c r="H1279" i="77" a="1"/>
  <c r="H1279" i="77" s="1"/>
  <c r="G1279" i="77" a="1"/>
  <c r="G1279" i="77" s="1"/>
  <c r="F1279" i="77" a="1"/>
  <c r="F1279" i="77" s="1"/>
  <c r="E1279" i="77" a="1"/>
  <c r="E1279" i="77" s="1"/>
  <c r="D1279" i="77" a="1"/>
  <c r="D1279" i="77" s="1"/>
  <c r="C1279" i="77" a="1"/>
  <c r="C1279" i="77" s="1"/>
  <c r="A1280" i="77"/>
  <c r="B1280" i="77" s="1"/>
  <c r="I1280" i="77"/>
  <c r="J1280" i="77" a="1"/>
  <c r="J1280" i="77" l="1"/>
  <c r="C1280" i="77" a="1"/>
  <c r="C1280" i="77" s="1"/>
  <c r="H1280" i="77" a="1"/>
  <c r="H1280" i="77" s="1"/>
  <c r="G1280" i="77" a="1"/>
  <c r="G1280" i="77" s="1"/>
  <c r="F1280" i="77" a="1"/>
  <c r="F1280" i="77" s="1"/>
  <c r="E1280" i="77" a="1"/>
  <c r="E1280" i="77" s="1"/>
  <c r="D1280" i="77" a="1"/>
  <c r="D1280" i="77" s="1"/>
  <c r="I1281" i="77"/>
  <c r="A1281" i="77"/>
  <c r="B1281" i="77" s="1"/>
  <c r="J1281" i="77" a="1"/>
  <c r="J1281" i="77" l="1"/>
  <c r="G1281" i="77" a="1"/>
  <c r="G1281" i="77" s="1"/>
  <c r="F1281" i="77" a="1"/>
  <c r="F1281" i="77" s="1"/>
  <c r="E1281" i="77" a="1"/>
  <c r="E1281" i="77" s="1"/>
  <c r="D1281" i="77" a="1"/>
  <c r="D1281" i="77" s="1"/>
  <c r="C1281" i="77" a="1"/>
  <c r="C1281" i="77" s="1"/>
  <c r="H1281" i="77" a="1"/>
  <c r="H1281" i="77" s="1"/>
  <c r="I1282" i="77"/>
  <c r="A1282" i="77"/>
  <c r="B1282" i="77" s="1"/>
  <c r="J1282" i="77" a="1"/>
  <c r="J1282" i="77" l="1"/>
  <c r="H1282" i="77" a="1"/>
  <c r="H1282" i="77" s="1"/>
  <c r="G1282" i="77" a="1"/>
  <c r="G1282" i="77" s="1"/>
  <c r="F1282" i="77" a="1"/>
  <c r="F1282" i="77" s="1"/>
  <c r="E1282" i="77" a="1"/>
  <c r="E1282" i="77" s="1"/>
  <c r="D1282" i="77" a="1"/>
  <c r="D1282" i="77" s="1"/>
  <c r="C1282" i="77" a="1"/>
  <c r="C1282" i="77" s="1"/>
  <c r="I1283" i="77"/>
  <c r="A1283" i="77"/>
  <c r="B1283" i="77" s="1"/>
  <c r="J1283" i="77" a="1"/>
  <c r="J1283" i="77" l="1"/>
  <c r="E1283" i="77" a="1"/>
  <c r="E1283" i="77" s="1"/>
  <c r="D1283" i="77" a="1"/>
  <c r="D1283" i="77" s="1"/>
  <c r="C1283" i="77" a="1"/>
  <c r="C1283" i="77" s="1"/>
  <c r="H1283" i="77" a="1"/>
  <c r="H1283" i="77" s="1"/>
  <c r="G1283" i="77" a="1"/>
  <c r="G1283" i="77" s="1"/>
  <c r="F1283" i="77" a="1"/>
  <c r="F1283" i="77" s="1"/>
  <c r="A1284" i="77"/>
  <c r="B1284" i="77" s="1"/>
  <c r="I1284" i="77"/>
  <c r="J1284" i="77" a="1"/>
  <c r="J1284" i="77" l="1"/>
  <c r="H1284" i="77" a="1"/>
  <c r="H1284" i="77" s="1"/>
  <c r="G1284" i="77" a="1"/>
  <c r="G1284" i="77" s="1"/>
  <c r="F1284" i="77" a="1"/>
  <c r="F1284" i="77" s="1"/>
  <c r="E1284" i="77" a="1"/>
  <c r="E1284" i="77" s="1"/>
  <c r="D1284" i="77" a="1"/>
  <c r="D1284" i="77" s="1"/>
  <c r="C1284" i="77" a="1"/>
  <c r="C1284" i="77" s="1"/>
  <c r="I1285" i="77"/>
  <c r="A1285" i="77"/>
  <c r="B1285" i="77" s="1"/>
  <c r="J1285" i="77" a="1"/>
  <c r="J1285" i="77" l="1"/>
  <c r="D1285" i="77" a="1"/>
  <c r="D1285" i="77" s="1"/>
  <c r="C1285" i="77" a="1"/>
  <c r="C1285" i="77" s="1"/>
  <c r="H1285" i="77" a="1"/>
  <c r="H1285" i="77" s="1"/>
  <c r="G1285" i="77" a="1"/>
  <c r="G1285" i="77" s="1"/>
  <c r="F1285" i="77" a="1"/>
  <c r="F1285" i="77" s="1"/>
  <c r="E1285" i="77" a="1"/>
  <c r="E1285" i="77" s="1"/>
  <c r="A1286" i="77"/>
  <c r="B1286" i="77" s="1"/>
  <c r="I1286" i="77"/>
  <c r="J1286" i="77" a="1"/>
  <c r="J1286" i="77" l="1"/>
  <c r="G1286" i="77" a="1"/>
  <c r="G1286" i="77" s="1"/>
  <c r="F1286" i="77" a="1"/>
  <c r="F1286" i="77" s="1"/>
  <c r="E1286" i="77" a="1"/>
  <c r="E1286" i="77" s="1"/>
  <c r="D1286" i="77" a="1"/>
  <c r="D1286" i="77" s="1"/>
  <c r="C1286" i="77" a="1"/>
  <c r="C1286" i="77" s="1"/>
  <c r="H1286" i="77" a="1"/>
  <c r="H1286" i="77" s="1"/>
  <c r="A1287" i="77"/>
  <c r="B1287" i="77" s="1"/>
  <c r="I1287" i="77"/>
  <c r="J1287" i="77" a="1"/>
  <c r="J1287" i="77" l="1"/>
  <c r="H1287" i="77" a="1"/>
  <c r="H1287" i="77" s="1"/>
  <c r="G1287" i="77" a="1"/>
  <c r="G1287" i="77" s="1"/>
  <c r="F1287" i="77" a="1"/>
  <c r="F1287" i="77" s="1"/>
  <c r="E1287" i="77" a="1"/>
  <c r="E1287" i="77" s="1"/>
  <c r="D1287" i="77" a="1"/>
  <c r="D1287" i="77" s="1"/>
  <c r="C1287" i="77" a="1"/>
  <c r="C1287" i="77" s="1"/>
  <c r="I1288" i="77"/>
  <c r="A1288" i="77"/>
  <c r="B1288" i="77" s="1"/>
  <c r="J1288" i="77" a="1"/>
  <c r="J1288" i="77" l="1"/>
  <c r="E1288" i="77" a="1"/>
  <c r="E1288" i="77" s="1"/>
  <c r="D1288" i="77" a="1"/>
  <c r="D1288" i="77" s="1"/>
  <c r="C1288" i="77" a="1"/>
  <c r="C1288" i="77" s="1"/>
  <c r="H1288" i="77" a="1"/>
  <c r="H1288" i="77" s="1"/>
  <c r="G1288" i="77" a="1"/>
  <c r="G1288" i="77" s="1"/>
  <c r="F1288" i="77" a="1"/>
  <c r="F1288" i="77" s="1"/>
  <c r="A1289" i="77"/>
  <c r="B1289" i="77" s="1"/>
  <c r="I1289" i="77"/>
  <c r="J1289" i="77" a="1"/>
  <c r="J1289" i="77" l="1"/>
  <c r="H1289" i="77" a="1"/>
  <c r="H1289" i="77" s="1"/>
  <c r="G1289" i="77" a="1"/>
  <c r="G1289" i="77" s="1"/>
  <c r="F1289" i="77" a="1"/>
  <c r="F1289" i="77" s="1"/>
  <c r="E1289" i="77" a="1"/>
  <c r="E1289" i="77" s="1"/>
  <c r="D1289" i="77" a="1"/>
  <c r="D1289" i="77" s="1"/>
  <c r="C1289" i="77" a="1"/>
  <c r="C1289" i="77" s="1"/>
  <c r="A1290" i="77"/>
  <c r="B1290" i="77" s="1"/>
  <c r="I1290" i="77"/>
  <c r="J1290" i="77" a="1"/>
  <c r="J1290" i="77" l="1"/>
  <c r="D1290" i="77" a="1"/>
  <c r="D1290" i="77" s="1"/>
  <c r="C1290" i="77" a="1"/>
  <c r="C1290" i="77" s="1"/>
  <c r="H1290" i="77" a="1"/>
  <c r="H1290" i="77" s="1"/>
  <c r="G1290" i="77" a="1"/>
  <c r="G1290" i="77" s="1"/>
  <c r="F1290" i="77" a="1"/>
  <c r="F1290" i="77" s="1"/>
  <c r="E1290" i="77" a="1"/>
  <c r="E1290" i="77" s="1"/>
  <c r="I1291" i="77"/>
  <c r="A1291" i="77"/>
  <c r="B1291" i="77" s="1"/>
  <c r="J1291" i="77" a="1"/>
  <c r="J1291" i="77" l="1"/>
  <c r="H1291" i="77" a="1"/>
  <c r="H1291" i="77" s="1"/>
  <c r="G1291" i="77" a="1"/>
  <c r="G1291" i="77" s="1"/>
  <c r="F1291" i="77" a="1"/>
  <c r="F1291" i="77" s="1"/>
  <c r="E1291" i="77" a="1"/>
  <c r="E1291" i="77" s="1"/>
  <c r="D1291" i="77" a="1"/>
  <c r="D1291" i="77" s="1"/>
  <c r="C1291" i="77" a="1"/>
  <c r="C1291" i="77" s="1"/>
  <c r="A1292" i="77"/>
  <c r="B1292" i="77" s="1"/>
  <c r="I1292" i="77"/>
  <c r="J1292" i="77" a="1"/>
  <c r="J1292" i="77" l="1"/>
  <c r="H1292" i="77" a="1"/>
  <c r="H1292" i="77" s="1"/>
  <c r="G1292" i="77" a="1"/>
  <c r="G1292" i="77" s="1"/>
  <c r="F1292" i="77" a="1"/>
  <c r="F1292" i="77" s="1"/>
  <c r="E1292" i="77" a="1"/>
  <c r="E1292" i="77" s="1"/>
  <c r="D1292" i="77" a="1"/>
  <c r="D1292" i="77" s="1"/>
  <c r="C1292" i="77" a="1"/>
  <c r="C1292" i="77" s="1"/>
  <c r="A1293" i="77"/>
  <c r="B1293" i="77" s="1"/>
  <c r="I1293" i="77"/>
  <c r="J1293" i="77" a="1"/>
  <c r="J1293" i="77" l="1"/>
  <c r="F1293" i="77" a="1"/>
  <c r="F1293" i="77" s="1"/>
  <c r="E1293" i="77" a="1"/>
  <c r="E1293" i="77" s="1"/>
  <c r="D1293" i="77" a="1"/>
  <c r="D1293" i="77" s="1"/>
  <c r="C1293" i="77" a="1"/>
  <c r="C1293" i="77" s="1"/>
  <c r="H1293" i="77" a="1"/>
  <c r="H1293" i="77" s="1"/>
  <c r="G1293" i="77" a="1"/>
  <c r="G1293" i="77" s="1"/>
  <c r="I1294" i="77"/>
  <c r="A1294" i="77"/>
  <c r="B1294" i="77" s="1"/>
  <c r="J1294" i="77" a="1"/>
  <c r="J1294" i="77" l="1"/>
  <c r="H1294" i="77" a="1"/>
  <c r="H1294" i="77" s="1"/>
  <c r="G1294" i="77" a="1"/>
  <c r="G1294" i="77" s="1"/>
  <c r="F1294" i="77" a="1"/>
  <c r="F1294" i="77" s="1"/>
  <c r="E1294" i="77" a="1"/>
  <c r="E1294" i="77" s="1"/>
  <c r="D1294" i="77" a="1"/>
  <c r="D1294" i="77" s="1"/>
  <c r="C1294" i="77" a="1"/>
  <c r="C1294" i="77" s="1"/>
  <c r="A1295" i="77"/>
  <c r="B1295" i="77" s="1"/>
  <c r="I1295" i="77"/>
  <c r="J1295" i="77" a="1"/>
  <c r="J1295" i="77" l="1"/>
  <c r="C1295" i="77" a="1"/>
  <c r="C1295" i="77" s="1"/>
  <c r="H1295" i="77" a="1"/>
  <c r="H1295" i="77" s="1"/>
  <c r="G1295" i="77" a="1"/>
  <c r="G1295" i="77" s="1"/>
  <c r="F1295" i="77" a="1"/>
  <c r="F1295" i="77" s="1"/>
  <c r="E1295" i="77" a="1"/>
  <c r="E1295" i="77" s="1"/>
  <c r="D1295" i="77" a="1"/>
  <c r="D1295" i="77" s="1"/>
  <c r="A1296" i="77"/>
  <c r="B1296" i="77" s="1"/>
  <c r="I1296" i="77"/>
  <c r="J1296" i="77" a="1"/>
  <c r="J1296" i="77" l="1"/>
  <c r="H1296" i="77" a="1"/>
  <c r="H1296" i="77" s="1"/>
  <c r="G1296" i="77" a="1"/>
  <c r="G1296" i="77" s="1"/>
  <c r="F1296" i="77" a="1"/>
  <c r="F1296" i="77" s="1"/>
  <c r="E1296" i="77" a="1"/>
  <c r="E1296" i="77" s="1"/>
  <c r="D1296" i="77" a="1"/>
  <c r="D1296" i="77" s="1"/>
  <c r="C1296" i="77" a="1"/>
  <c r="C1296" i="77" s="1"/>
  <c r="I1297" i="77"/>
  <c r="A1297" i="77"/>
  <c r="B1297" i="77" s="1"/>
  <c r="J1297" i="77" a="1"/>
  <c r="J1297" i="77" l="1"/>
  <c r="H1297" i="77" a="1"/>
  <c r="H1297" i="77" s="1"/>
  <c r="G1297" i="77" a="1"/>
  <c r="G1297" i="77" s="1"/>
  <c r="F1297" i="77" a="1"/>
  <c r="F1297" i="77" s="1"/>
  <c r="E1297" i="77" a="1"/>
  <c r="E1297" i="77" s="1"/>
  <c r="D1297" i="77" a="1"/>
  <c r="D1297" i="77" s="1"/>
  <c r="C1297" i="77" a="1"/>
  <c r="C1297" i="77" s="1"/>
  <c r="A1298" i="77"/>
  <c r="B1298" i="77" s="1"/>
  <c r="I1298" i="77"/>
  <c r="J1298" i="77" a="1"/>
  <c r="J1298" i="77" l="1"/>
  <c r="F1298" i="77" a="1"/>
  <c r="F1298" i="77" s="1"/>
  <c r="E1298" i="77" a="1"/>
  <c r="E1298" i="77" s="1"/>
  <c r="D1298" i="77" a="1"/>
  <c r="D1298" i="77" s="1"/>
  <c r="C1298" i="77" a="1"/>
  <c r="C1298" i="77" s="1"/>
  <c r="H1298" i="77" a="1"/>
  <c r="H1298" i="77" s="1"/>
  <c r="G1298" i="77" a="1"/>
  <c r="G1298" i="77" s="1"/>
  <c r="A1299" i="77"/>
  <c r="B1299" i="77" s="1"/>
  <c r="I1299" i="77"/>
  <c r="J1299" i="77" a="1"/>
  <c r="J1299" i="77" l="1"/>
  <c r="H1299" i="77" a="1"/>
  <c r="H1299" i="77" s="1"/>
  <c r="G1299" i="77" a="1"/>
  <c r="G1299" i="77" s="1"/>
  <c r="F1299" i="77" a="1"/>
  <c r="F1299" i="77" s="1"/>
  <c r="E1299" i="77" a="1"/>
  <c r="E1299" i="77" s="1"/>
  <c r="D1299" i="77" a="1"/>
  <c r="D1299" i="77" s="1"/>
  <c r="C1299" i="77" a="1"/>
  <c r="C1299" i="77" s="1"/>
  <c r="I1300" i="77"/>
  <c r="A1300" i="77"/>
  <c r="B1300" i="77" s="1"/>
  <c r="J1300" i="77" a="1"/>
  <c r="J1300" i="77" l="1"/>
  <c r="D1300" i="77" a="1"/>
  <c r="D1300" i="77" s="1"/>
  <c r="C1300" i="77" a="1"/>
  <c r="C1300" i="77" s="1"/>
  <c r="H1300" i="77" a="1"/>
  <c r="H1300" i="77" s="1"/>
  <c r="G1300" i="77" a="1"/>
  <c r="G1300" i="77" s="1"/>
  <c r="F1300" i="77" a="1"/>
  <c r="F1300" i="77" s="1"/>
  <c r="E1300" i="77" a="1"/>
  <c r="E1300" i="77" s="1"/>
  <c r="I1301" i="77"/>
  <c r="A1301" i="77"/>
  <c r="B1301" i="77" s="1"/>
  <c r="J1301" i="77" a="1"/>
  <c r="J1301" i="77" l="1"/>
  <c r="H1301" i="77" a="1"/>
  <c r="H1301" i="77" s="1"/>
  <c r="G1301" i="77" a="1"/>
  <c r="G1301" i="77" s="1"/>
  <c r="F1301" i="77" a="1"/>
  <c r="F1301" i="77" s="1"/>
  <c r="E1301" i="77" a="1"/>
  <c r="E1301" i="77" s="1"/>
  <c r="D1301" i="77" a="1"/>
  <c r="D1301" i="77" s="1"/>
  <c r="C1301" i="77" a="1"/>
  <c r="C1301" i="77" s="1"/>
  <c r="A1302" i="77"/>
  <c r="B1302" i="77" s="1"/>
  <c r="I1302" i="77"/>
  <c r="J1302" i="77" a="1"/>
  <c r="J1302" i="77" l="1"/>
  <c r="C1302" i="77" a="1"/>
  <c r="C1302" i="77" s="1"/>
  <c r="H1302" i="77" a="1"/>
  <c r="H1302" i="77" s="1"/>
  <c r="G1302" i="77" a="1"/>
  <c r="G1302" i="77" s="1"/>
  <c r="F1302" i="77" a="1"/>
  <c r="F1302" i="77" s="1"/>
  <c r="E1302" i="77" a="1"/>
  <c r="E1302" i="77" s="1"/>
  <c r="D1302" i="77" a="1"/>
  <c r="D1302" i="77" s="1"/>
  <c r="A1303" i="77"/>
  <c r="B1303" i="77" s="1"/>
  <c r="I1303" i="77"/>
  <c r="J1303" i="77" a="1"/>
  <c r="J1303" i="77" l="1"/>
  <c r="G1303" i="77" a="1"/>
  <c r="G1303" i="77" s="1"/>
  <c r="F1303" i="77" a="1"/>
  <c r="F1303" i="77" s="1"/>
  <c r="E1303" i="77" a="1"/>
  <c r="E1303" i="77" s="1"/>
  <c r="D1303" i="77" a="1"/>
  <c r="D1303" i="77" s="1"/>
  <c r="C1303" i="77" a="1"/>
  <c r="C1303" i="77" s="1"/>
  <c r="H1303" i="77" a="1"/>
  <c r="H1303" i="77" s="1"/>
  <c r="A1304" i="77"/>
  <c r="B1304" i="77" s="1"/>
  <c r="I1304" i="77"/>
  <c r="J1304" i="77" a="1"/>
  <c r="J1304" i="77" l="1"/>
  <c r="H1304" i="77" a="1"/>
  <c r="H1304" i="77" s="1"/>
  <c r="G1304" i="77" a="1"/>
  <c r="G1304" i="77" s="1"/>
  <c r="F1304" i="77" a="1"/>
  <c r="F1304" i="77" s="1"/>
  <c r="E1304" i="77" a="1"/>
  <c r="E1304" i="77" s="1"/>
  <c r="D1304" i="77" a="1"/>
  <c r="D1304" i="77" s="1"/>
  <c r="C1304" i="77" a="1"/>
  <c r="C1304" i="77" s="1"/>
  <c r="I1305" i="77"/>
  <c r="A1305" i="77"/>
  <c r="B1305" i="77" s="1"/>
  <c r="J1305" i="77" a="1"/>
  <c r="J1305" i="77" l="1"/>
  <c r="E1305" i="77" a="1"/>
  <c r="E1305" i="77" s="1"/>
  <c r="D1305" i="77" a="1"/>
  <c r="D1305" i="77" s="1"/>
  <c r="C1305" i="77" a="1"/>
  <c r="C1305" i="77" s="1"/>
  <c r="H1305" i="77" a="1"/>
  <c r="H1305" i="77" s="1"/>
  <c r="G1305" i="77" a="1"/>
  <c r="G1305" i="77" s="1"/>
  <c r="F1305" i="77" a="1"/>
  <c r="F1305" i="77" s="1"/>
  <c r="I1306" i="77"/>
  <c r="A1306" i="77"/>
  <c r="B1306" i="77" s="1"/>
  <c r="J1306" i="77" a="1"/>
  <c r="J1306" i="77" l="1"/>
  <c r="H1306" i="77" a="1"/>
  <c r="H1306" i="77" s="1"/>
  <c r="G1306" i="77" a="1"/>
  <c r="G1306" i="77" s="1"/>
  <c r="F1306" i="77" a="1"/>
  <c r="F1306" i="77" s="1"/>
  <c r="E1306" i="77" a="1"/>
  <c r="E1306" i="77" s="1"/>
  <c r="D1306" i="77" a="1"/>
  <c r="D1306" i="77" s="1"/>
  <c r="C1306" i="77" a="1"/>
  <c r="C1306" i="77" s="1"/>
  <c r="A1307" i="77"/>
  <c r="B1307" i="77" s="1"/>
  <c r="I1307" i="77"/>
  <c r="J1307" i="77" a="1"/>
  <c r="J1307" i="77" l="1"/>
  <c r="C1307" i="77" a="1"/>
  <c r="C1307" i="77" s="1"/>
  <c r="H1307" i="77" a="1"/>
  <c r="H1307" i="77" s="1"/>
  <c r="G1307" i="77" a="1"/>
  <c r="G1307" i="77" s="1"/>
  <c r="F1307" i="77" a="1"/>
  <c r="F1307" i="77" s="1"/>
  <c r="E1307" i="77" a="1"/>
  <c r="E1307" i="77" s="1"/>
  <c r="D1307" i="77" a="1"/>
  <c r="D1307" i="77" s="1"/>
  <c r="A1308" i="77"/>
  <c r="B1308" i="77" s="1"/>
  <c r="I1308" i="77"/>
  <c r="J1308" i="77" a="1"/>
  <c r="J1308" i="77" l="1"/>
  <c r="F1308" i="77" a="1"/>
  <c r="F1308" i="77" s="1"/>
  <c r="E1308" i="77" a="1"/>
  <c r="E1308" i="77" s="1"/>
  <c r="D1308" i="77" a="1"/>
  <c r="D1308" i="77" s="1"/>
  <c r="C1308" i="77" a="1"/>
  <c r="C1308" i="77" s="1"/>
  <c r="H1308" i="77" a="1"/>
  <c r="H1308" i="77" s="1"/>
  <c r="G1308" i="77" a="1"/>
  <c r="G1308" i="77" s="1"/>
  <c r="I1309" i="77"/>
  <c r="A1309" i="77"/>
  <c r="B1309" i="77" s="1"/>
  <c r="J1309" i="77" a="1"/>
  <c r="J1309" i="77" l="1"/>
  <c r="H1309" i="77" a="1"/>
  <c r="H1309" i="77" s="1"/>
  <c r="G1309" i="77" a="1"/>
  <c r="G1309" i="77" s="1"/>
  <c r="F1309" i="77" a="1"/>
  <c r="F1309" i="77" s="1"/>
  <c r="E1309" i="77" a="1"/>
  <c r="E1309" i="77" s="1"/>
  <c r="D1309" i="77" a="1"/>
  <c r="D1309" i="77" s="1"/>
  <c r="C1309" i="77" a="1"/>
  <c r="C1309" i="77" s="1"/>
  <c r="A1310" i="77"/>
  <c r="B1310" i="77" s="1"/>
  <c r="I1310" i="77"/>
  <c r="J1310" i="77" a="1"/>
  <c r="J1310" i="77" l="1"/>
  <c r="D1310" i="77" a="1"/>
  <c r="D1310" i="77" s="1"/>
  <c r="C1310" i="77" a="1"/>
  <c r="C1310" i="77" s="1"/>
  <c r="H1310" i="77" a="1"/>
  <c r="H1310" i="77" s="1"/>
  <c r="G1310" i="77" a="1"/>
  <c r="G1310" i="77" s="1"/>
  <c r="F1310" i="77" a="1"/>
  <c r="F1310" i="77" s="1"/>
  <c r="E1310" i="77" a="1"/>
  <c r="E1310" i="77" s="1"/>
  <c r="I1311" i="77"/>
  <c r="A1311" i="77"/>
  <c r="B1311" i="77" s="1"/>
  <c r="J1311" i="77" a="1"/>
  <c r="J1311" i="77" l="1"/>
  <c r="G1311" i="77" a="1"/>
  <c r="G1311" i="77" s="1"/>
  <c r="F1311" i="77" a="1"/>
  <c r="F1311" i="77" s="1"/>
  <c r="E1311" i="77" a="1"/>
  <c r="E1311" i="77" s="1"/>
  <c r="D1311" i="77" a="1"/>
  <c r="D1311" i="77" s="1"/>
  <c r="C1311" i="77" a="1"/>
  <c r="C1311" i="77" s="1"/>
  <c r="H1311" i="77" a="1"/>
  <c r="H1311" i="77" s="1"/>
  <c r="I1312" i="77"/>
  <c r="A1312" i="77"/>
  <c r="B1312" i="77" s="1"/>
  <c r="J1312" i="77" a="1"/>
  <c r="J1312" i="77" l="1"/>
  <c r="H1312" i="77" a="1"/>
  <c r="H1312" i="77" s="1"/>
  <c r="G1312" i="77" a="1"/>
  <c r="G1312" i="77" s="1"/>
  <c r="F1312" i="77" a="1"/>
  <c r="F1312" i="77" s="1"/>
  <c r="E1312" i="77" a="1"/>
  <c r="E1312" i="77" s="1"/>
  <c r="D1312" i="77" a="1"/>
  <c r="D1312" i="77" s="1"/>
  <c r="C1312" i="77" a="1"/>
  <c r="C1312" i="77" s="1"/>
  <c r="A1313" i="77"/>
  <c r="B1313" i="77" s="1"/>
  <c r="I1313" i="77"/>
  <c r="J1313" i="77" a="1"/>
  <c r="J1313" i="77" l="1"/>
  <c r="E1313" i="77" a="1"/>
  <c r="E1313" i="77" s="1"/>
  <c r="D1313" i="77" a="1"/>
  <c r="D1313" i="77" s="1"/>
  <c r="C1313" i="77" a="1"/>
  <c r="C1313" i="77" s="1"/>
  <c r="H1313" i="77" a="1"/>
  <c r="H1313" i="77" s="1"/>
  <c r="G1313" i="77" a="1"/>
  <c r="G1313" i="77" s="1"/>
  <c r="F1313" i="77" a="1"/>
  <c r="F1313" i="77" s="1"/>
  <c r="A1314" i="77"/>
  <c r="B1314" i="77" s="1"/>
  <c r="I1314" i="77"/>
  <c r="J1314" i="77" a="1"/>
  <c r="J1314" i="77" l="1"/>
  <c r="H1314" i="77" a="1"/>
  <c r="H1314" i="77" s="1"/>
  <c r="G1314" i="77" a="1"/>
  <c r="G1314" i="77" s="1"/>
  <c r="F1314" i="77" a="1"/>
  <c r="F1314" i="77" s="1"/>
  <c r="E1314" i="77" a="1"/>
  <c r="E1314" i="77" s="1"/>
  <c r="D1314" i="77" a="1"/>
  <c r="D1314" i="77" s="1"/>
  <c r="C1314" i="77" a="1"/>
  <c r="C1314" i="77" s="1"/>
  <c r="A1315" i="77"/>
  <c r="B1315" i="77" s="1"/>
  <c r="I1315" i="77"/>
  <c r="J1315" i="77" a="1"/>
  <c r="J1315" i="77" l="1"/>
  <c r="C1315" i="77" a="1"/>
  <c r="C1315" i="77" s="1"/>
  <c r="H1315" i="77" a="1"/>
  <c r="H1315" i="77" s="1"/>
  <c r="G1315" i="77" a="1"/>
  <c r="G1315" i="77" s="1"/>
  <c r="F1315" i="77" a="1"/>
  <c r="F1315" i="77" s="1"/>
  <c r="E1315" i="77" a="1"/>
  <c r="E1315" i="77" s="1"/>
  <c r="D1315" i="77" a="1"/>
  <c r="D1315" i="77" s="1"/>
  <c r="A1316" i="77"/>
  <c r="B1316" i="77" s="1"/>
  <c r="I1316" i="77"/>
  <c r="J1316" i="77" a="1"/>
  <c r="J1316" i="77" l="1"/>
  <c r="G1316" i="77" a="1"/>
  <c r="G1316" i="77" s="1"/>
  <c r="F1316" i="77" a="1"/>
  <c r="F1316" i="77" s="1"/>
  <c r="E1316" i="77" a="1"/>
  <c r="E1316" i="77" s="1"/>
  <c r="D1316" i="77" a="1"/>
  <c r="D1316" i="77" s="1"/>
  <c r="C1316" i="77" a="1"/>
  <c r="C1316" i="77" s="1"/>
  <c r="H1316" i="77" a="1"/>
  <c r="H1316" i="77" s="1"/>
  <c r="I1317" i="77"/>
  <c r="A1317" i="77"/>
  <c r="B1317" i="77" s="1"/>
  <c r="J1317" i="77" a="1"/>
  <c r="J1317" i="77" l="1"/>
  <c r="H1317" i="77" a="1"/>
  <c r="H1317" i="77" s="1"/>
  <c r="G1317" i="77" a="1"/>
  <c r="G1317" i="77" s="1"/>
  <c r="F1317" i="77" a="1"/>
  <c r="F1317" i="77" s="1"/>
  <c r="E1317" i="77" a="1"/>
  <c r="E1317" i="77" s="1"/>
  <c r="D1317" i="77" a="1"/>
  <c r="D1317" i="77" s="1"/>
  <c r="C1317" i="77" a="1"/>
  <c r="C1317" i="77" s="1"/>
  <c r="I1318" i="77"/>
  <c r="A1318" i="77"/>
  <c r="B1318" i="77" s="1"/>
  <c r="J1318" i="77" a="1"/>
  <c r="J1318" i="77" l="1"/>
  <c r="D1318" i="77" a="1"/>
  <c r="D1318" i="77" s="1"/>
  <c r="C1318" i="77" a="1"/>
  <c r="C1318" i="77" s="1"/>
  <c r="H1318" i="77" a="1"/>
  <c r="H1318" i="77" s="1"/>
  <c r="G1318" i="77" a="1"/>
  <c r="G1318" i="77" s="1"/>
  <c r="F1318" i="77" a="1"/>
  <c r="F1318" i="77" s="1"/>
  <c r="E1318" i="77" a="1"/>
  <c r="E1318" i="77" s="1"/>
  <c r="I1319" i="77"/>
  <c r="A1319" i="77"/>
  <c r="B1319" i="77" s="1"/>
  <c r="J1319" i="77" a="1"/>
  <c r="J1319" i="77" l="1"/>
  <c r="H1319" i="77" a="1"/>
  <c r="H1319" i="77" s="1"/>
  <c r="G1319" i="77" a="1"/>
  <c r="G1319" i="77" s="1"/>
  <c r="F1319" i="77" a="1"/>
  <c r="F1319" i="77" s="1"/>
  <c r="E1319" i="77" a="1"/>
  <c r="E1319" i="77" s="1"/>
  <c r="D1319" i="77" a="1"/>
  <c r="D1319" i="77" s="1"/>
  <c r="C1319" i="77" a="1"/>
  <c r="C1319" i="77" s="1"/>
  <c r="A1320" i="77"/>
  <c r="B1320" i="77" s="1"/>
  <c r="I1320" i="77"/>
  <c r="J1320" i="77" a="1"/>
  <c r="J1320" i="77" l="1"/>
  <c r="H1320" i="77" a="1"/>
  <c r="H1320" i="77" s="1"/>
  <c r="G1320" i="77" a="1"/>
  <c r="G1320" i="77" s="1"/>
  <c r="F1320" i="77" a="1"/>
  <c r="F1320" i="77" s="1"/>
  <c r="E1320" i="77" a="1"/>
  <c r="E1320" i="77" s="1"/>
  <c r="D1320" i="77" a="1"/>
  <c r="D1320" i="77" s="1"/>
  <c r="C1320" i="77" a="1"/>
  <c r="C1320" i="77" s="1"/>
  <c r="I1321" i="77"/>
  <c r="A1321" i="77"/>
  <c r="B1321" i="77" s="1"/>
  <c r="J1321" i="77" a="1"/>
  <c r="J1321" i="77" l="1"/>
  <c r="G1321" i="77" a="1"/>
  <c r="G1321" i="77" s="1"/>
  <c r="F1321" i="77" a="1"/>
  <c r="F1321" i="77" s="1"/>
  <c r="E1321" i="77" a="1"/>
  <c r="E1321" i="77" s="1"/>
  <c r="D1321" i="77" a="1"/>
  <c r="D1321" i="77" s="1"/>
  <c r="C1321" i="77" a="1"/>
  <c r="C1321" i="77" s="1"/>
  <c r="H1321" i="77" a="1"/>
  <c r="H1321" i="77" s="1"/>
  <c r="A1322" i="77"/>
  <c r="B1322" i="77" s="1"/>
  <c r="I1322" i="77"/>
  <c r="J1322" i="77" a="1"/>
  <c r="J1322" i="77" l="1"/>
  <c r="H1322" i="77" a="1"/>
  <c r="H1322" i="77" s="1"/>
  <c r="G1322" i="77" a="1"/>
  <c r="G1322" i="77" s="1"/>
  <c r="F1322" i="77" a="1"/>
  <c r="F1322" i="77" s="1"/>
  <c r="E1322" i="77" a="1"/>
  <c r="E1322" i="77" s="1"/>
  <c r="D1322" i="77" a="1"/>
  <c r="D1322" i="77" s="1"/>
  <c r="C1322" i="77" a="1"/>
  <c r="C1322" i="77" s="1"/>
  <c r="I1323" i="77"/>
  <c r="A1323" i="77"/>
  <c r="B1323" i="77" s="1"/>
  <c r="J1323" i="77" a="1"/>
  <c r="J1323" i="77" l="1"/>
  <c r="E1323" i="77" a="1"/>
  <c r="E1323" i="77" s="1"/>
  <c r="D1323" i="77" a="1"/>
  <c r="D1323" i="77" s="1"/>
  <c r="C1323" i="77" a="1"/>
  <c r="C1323" i="77" s="1"/>
  <c r="H1323" i="77" a="1"/>
  <c r="H1323" i="77" s="1"/>
  <c r="G1323" i="77" a="1"/>
  <c r="G1323" i="77" s="1"/>
  <c r="F1323" i="77" a="1"/>
  <c r="F1323" i="77" s="1"/>
  <c r="I1324" i="77"/>
  <c r="A1324" i="77"/>
  <c r="B1324" i="77" s="1"/>
  <c r="J1324" i="77" a="1"/>
  <c r="J1324" i="77" l="1"/>
  <c r="H1324" i="77" a="1"/>
  <c r="H1324" i="77" s="1"/>
  <c r="G1324" i="77" a="1"/>
  <c r="G1324" i="77" s="1"/>
  <c r="F1324" i="77" a="1"/>
  <c r="F1324" i="77" s="1"/>
  <c r="E1324" i="77" a="1"/>
  <c r="E1324" i="77" s="1"/>
  <c r="D1324" i="77" a="1"/>
  <c r="D1324" i="77" s="1"/>
  <c r="C1324" i="77" a="1"/>
  <c r="C1324" i="77" s="1"/>
  <c r="A1325" i="77"/>
  <c r="B1325" i="77" s="1"/>
  <c r="I1325" i="77"/>
  <c r="J1325" i="77" a="1"/>
  <c r="J1325" i="77" l="1"/>
  <c r="H1325" i="77" a="1"/>
  <c r="H1325" i="77" s="1"/>
  <c r="G1325" i="77" a="1"/>
  <c r="G1325" i="77" s="1"/>
  <c r="F1325" i="77" a="1"/>
  <c r="F1325" i="77" s="1"/>
  <c r="E1325" i="77" a="1"/>
  <c r="E1325" i="77" s="1"/>
  <c r="D1325" i="77" a="1"/>
  <c r="D1325" i="77" s="1"/>
  <c r="C1325" i="77" a="1"/>
  <c r="C1325" i="77" s="1"/>
  <c r="A1326" i="77"/>
  <c r="B1326" i="77" s="1"/>
  <c r="I1326" i="77"/>
  <c r="J1326" i="77" a="1"/>
  <c r="J1326" i="77" l="1"/>
  <c r="G1326" i="77" a="1"/>
  <c r="G1326" i="77" s="1"/>
  <c r="F1326" i="77" a="1"/>
  <c r="F1326" i="77" s="1"/>
  <c r="E1326" i="77" a="1"/>
  <c r="E1326" i="77" s="1"/>
  <c r="D1326" i="77" a="1"/>
  <c r="D1326" i="77" s="1"/>
  <c r="C1326" i="77" a="1"/>
  <c r="C1326" i="77" s="1"/>
  <c r="H1326" i="77" a="1"/>
  <c r="H1326" i="77" s="1"/>
  <c r="I1327" i="77"/>
  <c r="A1327" i="77"/>
  <c r="B1327" i="77" s="1"/>
  <c r="J1327" i="77" a="1"/>
  <c r="J1327" i="77" l="1"/>
  <c r="H1327" i="77" a="1"/>
  <c r="H1327" i="77" s="1"/>
  <c r="G1327" i="77" a="1"/>
  <c r="G1327" i="77" s="1"/>
  <c r="F1327" i="77" a="1"/>
  <c r="F1327" i="77" s="1"/>
  <c r="E1327" i="77" a="1"/>
  <c r="E1327" i="77" s="1"/>
  <c r="D1327" i="77" a="1"/>
  <c r="D1327" i="77" s="1"/>
  <c r="C1327" i="77" a="1"/>
  <c r="C1327" i="77" s="1"/>
  <c r="A1328" i="77"/>
  <c r="B1328" i="77" s="1"/>
  <c r="I1328" i="77"/>
  <c r="J1328" i="77" a="1"/>
  <c r="J1328" i="77" l="1"/>
  <c r="D1328" i="77" a="1"/>
  <c r="D1328" i="77" s="1"/>
  <c r="C1328" i="77" a="1"/>
  <c r="C1328" i="77" s="1"/>
  <c r="H1328" i="77" a="1"/>
  <c r="H1328" i="77" s="1"/>
  <c r="G1328" i="77" a="1"/>
  <c r="G1328" i="77" s="1"/>
  <c r="F1328" i="77" a="1"/>
  <c r="F1328" i="77" s="1"/>
  <c r="E1328" i="77" a="1"/>
  <c r="E1328" i="77" s="1"/>
  <c r="A1329" i="77"/>
  <c r="B1329" i="77" s="1"/>
  <c r="I1329" i="77"/>
  <c r="J1329" i="77" a="1"/>
  <c r="J1329" i="77" l="1"/>
  <c r="H1329" i="77" a="1"/>
  <c r="H1329" i="77" s="1"/>
  <c r="G1329" i="77" a="1"/>
  <c r="G1329" i="77" s="1"/>
  <c r="F1329" i="77" a="1"/>
  <c r="F1329" i="77" s="1"/>
  <c r="E1329" i="77" a="1"/>
  <c r="E1329" i="77" s="1"/>
  <c r="D1329" i="77" a="1"/>
  <c r="D1329" i="77" s="1"/>
  <c r="C1329" i="77" a="1"/>
  <c r="C1329" i="77" s="1"/>
  <c r="I1330" i="77"/>
  <c r="A1330" i="77"/>
  <c r="B1330" i="77" s="1"/>
  <c r="J1330" i="77" a="1"/>
  <c r="J1330" i="77" l="1"/>
  <c r="C1330" i="77" a="1"/>
  <c r="C1330" i="77" s="1"/>
  <c r="H1330" i="77" a="1"/>
  <c r="H1330" i="77" s="1"/>
  <c r="G1330" i="77" a="1"/>
  <c r="G1330" i="77" s="1"/>
  <c r="F1330" i="77" a="1"/>
  <c r="F1330" i="77" s="1"/>
  <c r="E1330" i="77" a="1"/>
  <c r="E1330" i="77" s="1"/>
  <c r="D1330" i="77" a="1"/>
  <c r="D1330" i="77" s="1"/>
  <c r="I1331" i="77"/>
  <c r="A1331" i="77"/>
  <c r="B1331" i="77" s="1"/>
  <c r="J1331" i="77" a="1"/>
  <c r="J1331" i="77" l="1"/>
  <c r="E1331" i="77" a="1"/>
  <c r="E1331" i="77" s="1"/>
  <c r="D1331" i="77" a="1"/>
  <c r="D1331" i="77" s="1"/>
  <c r="C1331" i="77" a="1"/>
  <c r="C1331" i="77" s="1"/>
  <c r="H1331" i="77" a="1"/>
  <c r="H1331" i="77" s="1"/>
  <c r="G1331" i="77" a="1"/>
  <c r="G1331" i="77" s="1"/>
  <c r="F1331" i="77" a="1"/>
  <c r="F1331" i="77" s="1"/>
  <c r="A1332" i="77"/>
  <c r="B1332" i="77" s="1"/>
  <c r="I1332" i="77"/>
  <c r="J1332" i="77" a="1"/>
  <c r="J1332" i="77" l="1"/>
  <c r="H1332" i="77" a="1"/>
  <c r="H1332" i="77" s="1"/>
  <c r="G1332" i="77" a="1"/>
  <c r="G1332" i="77" s="1"/>
  <c r="F1332" i="77" a="1"/>
  <c r="F1332" i="77" s="1"/>
  <c r="E1332" i="77" a="1"/>
  <c r="E1332" i="77" s="1"/>
  <c r="D1332" i="77" a="1"/>
  <c r="D1332" i="77" s="1"/>
  <c r="C1332" i="77" a="1"/>
  <c r="C1332" i="77" s="1"/>
  <c r="I1333" i="77"/>
  <c r="A1333" i="77"/>
  <c r="B1333" i="77" s="1"/>
  <c r="J1333" i="77" a="1"/>
  <c r="J1333" i="77" l="1"/>
  <c r="C1333" i="77" a="1"/>
  <c r="C1333" i="77" s="1"/>
  <c r="H1333" i="77" a="1"/>
  <c r="H1333" i="77" s="1"/>
  <c r="G1333" i="77" a="1"/>
  <c r="G1333" i="77" s="1"/>
  <c r="F1333" i="77" a="1"/>
  <c r="F1333" i="77" s="1"/>
  <c r="E1333" i="77" a="1"/>
  <c r="E1333" i="77" s="1"/>
  <c r="D1333" i="77" a="1"/>
  <c r="D1333" i="77" s="1"/>
  <c r="D51" i="41"/>
  <c r="W31" i="49"/>
  <c r="W30" i="49"/>
  <c r="V30" i="49" l="1"/>
  <c r="U30" i="49"/>
  <c r="T30" i="49"/>
  <c r="S30" i="49"/>
  <c r="W89" i="4" l="1"/>
  <c r="G35" i="46" l="1"/>
  <c r="H35" i="46"/>
  <c r="I35" i="46"/>
  <c r="J35" i="46"/>
  <c r="K35" i="46"/>
  <c r="L35" i="46"/>
  <c r="M35" i="46"/>
  <c r="N35" i="46"/>
  <c r="O35" i="46"/>
  <c r="P35" i="46"/>
  <c r="Q35" i="46"/>
  <c r="R35" i="46"/>
  <c r="S35" i="46"/>
  <c r="T35" i="46"/>
  <c r="U35" i="46"/>
  <c r="V35" i="46"/>
  <c r="W35" i="46"/>
  <c r="F35" i="46"/>
  <c r="Y16" i="47" l="1"/>
  <c r="G10" i="46"/>
  <c r="H10" i="46"/>
  <c r="I10" i="46"/>
  <c r="J10" i="46"/>
  <c r="K10" i="46"/>
  <c r="L10" i="46"/>
  <c r="M10" i="46"/>
  <c r="N10" i="46"/>
  <c r="O10" i="46"/>
  <c r="P10" i="46"/>
  <c r="Q10" i="46"/>
  <c r="R10" i="46"/>
  <c r="S10" i="46"/>
  <c r="T10" i="46"/>
  <c r="U10" i="46"/>
  <c r="V10" i="46"/>
  <c r="W10" i="46"/>
  <c r="F10" i="46"/>
  <c r="P67" i="75" l="1"/>
  <c r="W67" i="75"/>
  <c r="C63" i="75"/>
  <c r="D63" i="75"/>
  <c r="F63" i="75"/>
  <c r="G63" i="75"/>
  <c r="H63" i="75"/>
  <c r="I63" i="75"/>
  <c r="J63" i="75"/>
  <c r="K63" i="75"/>
  <c r="L63" i="75"/>
  <c r="M63" i="75"/>
  <c r="N63" i="75"/>
  <c r="O63" i="75"/>
  <c r="P63" i="75"/>
  <c r="Q63" i="75"/>
  <c r="R63" i="75"/>
  <c r="S63" i="75"/>
  <c r="T63" i="75"/>
  <c r="U63" i="75"/>
  <c r="V63" i="75"/>
  <c r="W63" i="75"/>
  <c r="X63" i="75"/>
  <c r="C64" i="75"/>
  <c r="D64" i="75"/>
  <c r="F64" i="75"/>
  <c r="G64" i="75"/>
  <c r="H64" i="75"/>
  <c r="I64" i="75"/>
  <c r="J64" i="75"/>
  <c r="K64" i="75"/>
  <c r="L64" i="75"/>
  <c r="M64" i="75"/>
  <c r="N64" i="75"/>
  <c r="O64" i="75"/>
  <c r="P64" i="75"/>
  <c r="Q64" i="75"/>
  <c r="R64" i="75"/>
  <c r="S64" i="75"/>
  <c r="T64" i="75"/>
  <c r="U64" i="75"/>
  <c r="V64" i="75"/>
  <c r="W64" i="75"/>
  <c r="X64" i="75"/>
  <c r="C65" i="75"/>
  <c r="D65" i="75"/>
  <c r="F65" i="75"/>
  <c r="G65" i="75"/>
  <c r="H65" i="75"/>
  <c r="I65" i="75"/>
  <c r="J65" i="75"/>
  <c r="K65" i="75"/>
  <c r="L65" i="75"/>
  <c r="M65" i="75"/>
  <c r="N65" i="75"/>
  <c r="O65" i="75"/>
  <c r="P65" i="75"/>
  <c r="Q65" i="75"/>
  <c r="R65" i="75"/>
  <c r="S65" i="75"/>
  <c r="T65" i="75"/>
  <c r="U65" i="75"/>
  <c r="V65" i="75"/>
  <c r="W65" i="75"/>
  <c r="X65" i="75"/>
  <c r="B64" i="75"/>
  <c r="B65" i="75"/>
  <c r="B63" i="75"/>
  <c r="C42" i="75"/>
  <c r="D42" i="75"/>
  <c r="F42" i="75"/>
  <c r="G42" i="75"/>
  <c r="H42" i="75"/>
  <c r="I42" i="75"/>
  <c r="J42" i="75"/>
  <c r="K42" i="75"/>
  <c r="L42" i="75"/>
  <c r="M42" i="75"/>
  <c r="N42" i="75"/>
  <c r="O42" i="75"/>
  <c r="P42" i="75"/>
  <c r="Q42" i="75"/>
  <c r="R42" i="75"/>
  <c r="S42" i="75"/>
  <c r="T42" i="75"/>
  <c r="U42" i="75"/>
  <c r="V42" i="75"/>
  <c r="W42" i="75"/>
  <c r="X42" i="75"/>
  <c r="C43" i="75"/>
  <c r="D43" i="75"/>
  <c r="F43" i="75"/>
  <c r="G43" i="75"/>
  <c r="H43" i="75"/>
  <c r="I43" i="75"/>
  <c r="J43" i="75"/>
  <c r="K43" i="75"/>
  <c r="L43" i="75"/>
  <c r="M43" i="75"/>
  <c r="N43" i="75"/>
  <c r="O43" i="75"/>
  <c r="P43" i="75"/>
  <c r="Q43" i="75"/>
  <c r="R43" i="75"/>
  <c r="S43" i="75"/>
  <c r="T43" i="75"/>
  <c r="U43" i="75"/>
  <c r="V43" i="75"/>
  <c r="W43" i="75"/>
  <c r="X43" i="75"/>
  <c r="C44" i="75"/>
  <c r="D44" i="75"/>
  <c r="F44" i="75"/>
  <c r="G44" i="75"/>
  <c r="H44" i="75"/>
  <c r="I44" i="75"/>
  <c r="J44" i="75"/>
  <c r="K44" i="75"/>
  <c r="L44" i="75"/>
  <c r="M44" i="75"/>
  <c r="N44" i="75"/>
  <c r="O44" i="75"/>
  <c r="P44" i="75"/>
  <c r="Q44" i="75"/>
  <c r="R44" i="75"/>
  <c r="S44" i="75"/>
  <c r="T44" i="75"/>
  <c r="U44" i="75"/>
  <c r="V44" i="75"/>
  <c r="W44" i="75"/>
  <c r="X44" i="75"/>
  <c r="C45" i="75"/>
  <c r="D45" i="75"/>
  <c r="F45" i="75"/>
  <c r="G45" i="75"/>
  <c r="H45" i="75"/>
  <c r="I45" i="75"/>
  <c r="J45" i="75"/>
  <c r="K45" i="75"/>
  <c r="L45" i="75"/>
  <c r="M45" i="75"/>
  <c r="N45" i="75"/>
  <c r="O45" i="75"/>
  <c r="P45" i="75"/>
  <c r="Q45" i="75"/>
  <c r="R45" i="75"/>
  <c r="S45" i="75"/>
  <c r="T45" i="75"/>
  <c r="U45" i="75"/>
  <c r="V45" i="75"/>
  <c r="W45" i="75"/>
  <c r="X45" i="75"/>
  <c r="C46" i="75"/>
  <c r="D46" i="75"/>
  <c r="F46" i="75"/>
  <c r="G46" i="75"/>
  <c r="H46" i="75"/>
  <c r="I46" i="75"/>
  <c r="J46" i="75"/>
  <c r="K46" i="75"/>
  <c r="L46" i="75"/>
  <c r="M46" i="75"/>
  <c r="N46" i="75"/>
  <c r="O46" i="75"/>
  <c r="P46" i="75"/>
  <c r="Q46" i="75"/>
  <c r="R46" i="75"/>
  <c r="S46" i="75"/>
  <c r="T46" i="75"/>
  <c r="U46" i="75"/>
  <c r="V46" i="75"/>
  <c r="W46" i="75"/>
  <c r="X46" i="75"/>
  <c r="C47" i="75"/>
  <c r="D47" i="75"/>
  <c r="F47" i="75"/>
  <c r="G47" i="75"/>
  <c r="H47" i="75"/>
  <c r="I47" i="75"/>
  <c r="J47" i="75"/>
  <c r="K47" i="75"/>
  <c r="L47" i="75"/>
  <c r="M47" i="75"/>
  <c r="N47" i="75"/>
  <c r="O47" i="75"/>
  <c r="P47" i="75"/>
  <c r="Q47" i="75"/>
  <c r="R47" i="75"/>
  <c r="S47" i="75"/>
  <c r="T47" i="75"/>
  <c r="U47" i="75"/>
  <c r="V47" i="75"/>
  <c r="W47" i="75"/>
  <c r="X47" i="75"/>
  <c r="C48" i="75"/>
  <c r="C49" i="75"/>
  <c r="D49" i="75"/>
  <c r="F49" i="75"/>
  <c r="G49" i="75"/>
  <c r="H49" i="75"/>
  <c r="I49" i="75"/>
  <c r="J49" i="75"/>
  <c r="K49" i="75"/>
  <c r="L49" i="75"/>
  <c r="M49" i="75"/>
  <c r="N49" i="75"/>
  <c r="O49" i="75"/>
  <c r="P49" i="75"/>
  <c r="Q49" i="75"/>
  <c r="R49" i="75"/>
  <c r="S49" i="75"/>
  <c r="T49" i="75"/>
  <c r="U49" i="75"/>
  <c r="V49" i="75"/>
  <c r="W49" i="75"/>
  <c r="X49" i="75"/>
  <c r="C50" i="75"/>
  <c r="D50" i="75"/>
  <c r="F50" i="75"/>
  <c r="G50" i="75"/>
  <c r="H50" i="75"/>
  <c r="I50" i="75"/>
  <c r="J50" i="75"/>
  <c r="K50" i="75"/>
  <c r="L50" i="75"/>
  <c r="M50" i="75"/>
  <c r="N50" i="75"/>
  <c r="O50" i="75"/>
  <c r="P50" i="75"/>
  <c r="Q50" i="75"/>
  <c r="R50" i="75"/>
  <c r="S50" i="75"/>
  <c r="T50" i="75"/>
  <c r="U50" i="75"/>
  <c r="V50" i="75"/>
  <c r="W50" i="75"/>
  <c r="X50" i="75"/>
  <c r="C51" i="75"/>
  <c r="D51" i="75"/>
  <c r="F51" i="75"/>
  <c r="G51" i="75"/>
  <c r="H51" i="75"/>
  <c r="I51" i="75"/>
  <c r="J51" i="75"/>
  <c r="K51" i="75"/>
  <c r="L51" i="75"/>
  <c r="M51" i="75"/>
  <c r="N51" i="75"/>
  <c r="O51" i="75"/>
  <c r="P51" i="75"/>
  <c r="Q51" i="75"/>
  <c r="R51" i="75"/>
  <c r="S51" i="75"/>
  <c r="T51" i="75"/>
  <c r="U51" i="75"/>
  <c r="V51" i="75"/>
  <c r="W51" i="75"/>
  <c r="X51" i="75"/>
  <c r="C52" i="75"/>
  <c r="D52" i="75"/>
  <c r="F52" i="75"/>
  <c r="G52" i="75"/>
  <c r="H52" i="75"/>
  <c r="I52" i="75"/>
  <c r="J52" i="75"/>
  <c r="K52" i="75"/>
  <c r="L52" i="75"/>
  <c r="M52" i="75"/>
  <c r="N52" i="75"/>
  <c r="O52" i="75"/>
  <c r="P52" i="75"/>
  <c r="Q52" i="75"/>
  <c r="R52" i="75"/>
  <c r="S52" i="75"/>
  <c r="T52" i="75"/>
  <c r="U52" i="75"/>
  <c r="V52" i="75"/>
  <c r="W52" i="75"/>
  <c r="X52" i="75"/>
  <c r="C53" i="75"/>
  <c r="D53" i="75"/>
  <c r="F53" i="75"/>
  <c r="G53" i="75"/>
  <c r="H53" i="75"/>
  <c r="I53" i="75"/>
  <c r="J53" i="75"/>
  <c r="K53" i="75"/>
  <c r="L53" i="75"/>
  <c r="M53" i="75"/>
  <c r="N53" i="75"/>
  <c r="O53" i="75"/>
  <c r="P53" i="75"/>
  <c r="Q53" i="75"/>
  <c r="R53" i="75"/>
  <c r="S53" i="75"/>
  <c r="T53" i="75"/>
  <c r="U53" i="75"/>
  <c r="V53" i="75"/>
  <c r="W53" i="75"/>
  <c r="X53" i="75"/>
  <c r="C54" i="75"/>
  <c r="D54" i="75"/>
  <c r="F54" i="75"/>
  <c r="G54" i="75"/>
  <c r="H54" i="75"/>
  <c r="I54" i="75"/>
  <c r="J54" i="75"/>
  <c r="K54" i="75"/>
  <c r="L54" i="75"/>
  <c r="M54" i="75"/>
  <c r="N54" i="75"/>
  <c r="O54" i="75"/>
  <c r="P54" i="75"/>
  <c r="Q54" i="75"/>
  <c r="R54" i="75"/>
  <c r="S54" i="75"/>
  <c r="T54" i="75"/>
  <c r="U54" i="75"/>
  <c r="V54" i="75"/>
  <c r="W54" i="75"/>
  <c r="X54" i="75"/>
  <c r="C55" i="75"/>
  <c r="D55" i="75"/>
  <c r="F55" i="75"/>
  <c r="G55" i="75"/>
  <c r="H55" i="75"/>
  <c r="I55" i="75"/>
  <c r="J55" i="75"/>
  <c r="K55" i="75"/>
  <c r="L55" i="75"/>
  <c r="M55" i="75"/>
  <c r="N55" i="75"/>
  <c r="O55" i="75"/>
  <c r="P55" i="75"/>
  <c r="Q55" i="75"/>
  <c r="R55" i="75"/>
  <c r="S55" i="75"/>
  <c r="T55" i="75"/>
  <c r="U55" i="75"/>
  <c r="V55" i="75"/>
  <c r="W55" i="75"/>
  <c r="X55" i="75"/>
  <c r="C56" i="75"/>
  <c r="C57" i="75"/>
  <c r="D57" i="75"/>
  <c r="F57" i="75"/>
  <c r="G57" i="75"/>
  <c r="H57" i="75"/>
  <c r="I57" i="75"/>
  <c r="J57" i="75"/>
  <c r="K57" i="75"/>
  <c r="L57" i="75"/>
  <c r="M57" i="75"/>
  <c r="N57" i="75"/>
  <c r="O57" i="75"/>
  <c r="P57" i="75"/>
  <c r="Q57" i="75"/>
  <c r="R57" i="75"/>
  <c r="S57" i="75"/>
  <c r="T57" i="75"/>
  <c r="U57" i="75"/>
  <c r="V57" i="75"/>
  <c r="W57" i="75"/>
  <c r="X57" i="75"/>
  <c r="C58" i="75"/>
  <c r="D58" i="75"/>
  <c r="F58" i="75"/>
  <c r="G58" i="75"/>
  <c r="H58" i="75"/>
  <c r="I58" i="75"/>
  <c r="J58" i="75"/>
  <c r="K58" i="75"/>
  <c r="L58" i="75"/>
  <c r="M58" i="75"/>
  <c r="N58" i="75"/>
  <c r="O58" i="75"/>
  <c r="P58" i="75"/>
  <c r="Q58" i="75"/>
  <c r="R58" i="75"/>
  <c r="S58" i="75"/>
  <c r="T58" i="75"/>
  <c r="U58" i="75"/>
  <c r="V58" i="75"/>
  <c r="W58" i="75"/>
  <c r="X58" i="75"/>
  <c r="C59" i="75"/>
  <c r="D59" i="75"/>
  <c r="F59" i="75"/>
  <c r="G59" i="75"/>
  <c r="H59" i="75"/>
  <c r="I59" i="75"/>
  <c r="J59" i="75"/>
  <c r="K59" i="75"/>
  <c r="L59" i="75"/>
  <c r="M59" i="75"/>
  <c r="N59" i="75"/>
  <c r="O59" i="75"/>
  <c r="P59" i="75"/>
  <c r="Q59" i="75"/>
  <c r="R59" i="75"/>
  <c r="S59" i="75"/>
  <c r="T59" i="75"/>
  <c r="U59" i="75"/>
  <c r="V59" i="75"/>
  <c r="W59" i="75"/>
  <c r="X59" i="75"/>
  <c r="C60" i="75"/>
  <c r="D60" i="75"/>
  <c r="F60" i="75"/>
  <c r="G60" i="75"/>
  <c r="H60" i="75"/>
  <c r="I60" i="75"/>
  <c r="J60" i="75"/>
  <c r="K60" i="75"/>
  <c r="L60" i="75"/>
  <c r="M60" i="75"/>
  <c r="N60" i="75"/>
  <c r="O60" i="75"/>
  <c r="P60" i="75"/>
  <c r="Q60" i="75"/>
  <c r="R60" i="75"/>
  <c r="S60" i="75"/>
  <c r="T60" i="75"/>
  <c r="U60" i="75"/>
  <c r="V60" i="75"/>
  <c r="W60" i="75"/>
  <c r="X60" i="75"/>
  <c r="C61" i="75"/>
  <c r="D61" i="75"/>
  <c r="F61" i="75"/>
  <c r="G61" i="75"/>
  <c r="H61" i="75"/>
  <c r="I61" i="75"/>
  <c r="J61" i="75"/>
  <c r="K61" i="75"/>
  <c r="L61" i="75"/>
  <c r="M61" i="75"/>
  <c r="N61" i="75"/>
  <c r="O61" i="75"/>
  <c r="P61" i="75"/>
  <c r="Q61" i="75"/>
  <c r="R61" i="75"/>
  <c r="S61" i="75"/>
  <c r="T61" i="75"/>
  <c r="U61" i="75"/>
  <c r="V61" i="75"/>
  <c r="W61" i="75"/>
  <c r="X61" i="75"/>
  <c r="C62" i="75"/>
  <c r="D62" i="75"/>
  <c r="F62" i="75"/>
  <c r="B53" i="75"/>
  <c r="B54" i="75"/>
  <c r="B55" i="75"/>
  <c r="B57" i="75"/>
  <c r="B58" i="75"/>
  <c r="B59" i="75"/>
  <c r="B60" i="75"/>
  <c r="B61" i="75"/>
  <c r="B62" i="75"/>
  <c r="B43" i="75"/>
  <c r="B44" i="75"/>
  <c r="B45" i="75"/>
  <c r="B46" i="75"/>
  <c r="B47" i="75"/>
  <c r="B49" i="75"/>
  <c r="B50" i="75"/>
  <c r="B51" i="75"/>
  <c r="B52" i="75"/>
  <c r="B42" i="75"/>
  <c r="C25" i="75"/>
  <c r="D25" i="75"/>
  <c r="F25" i="75"/>
  <c r="G25" i="75"/>
  <c r="H25" i="75"/>
  <c r="I25" i="75"/>
  <c r="J25" i="75"/>
  <c r="K25" i="75"/>
  <c r="L25" i="75"/>
  <c r="M25" i="75"/>
  <c r="N25" i="75"/>
  <c r="O25" i="75"/>
  <c r="P25" i="75"/>
  <c r="Q25" i="75"/>
  <c r="R25" i="75"/>
  <c r="S25" i="75"/>
  <c r="T25" i="75"/>
  <c r="U25" i="75"/>
  <c r="V25" i="75"/>
  <c r="W25" i="75"/>
  <c r="X25" i="75"/>
  <c r="C26" i="75"/>
  <c r="D26" i="75"/>
  <c r="F26" i="75"/>
  <c r="G26" i="75"/>
  <c r="H26" i="75"/>
  <c r="I26" i="75"/>
  <c r="J26" i="75"/>
  <c r="K26" i="75"/>
  <c r="L26" i="75"/>
  <c r="M26" i="75"/>
  <c r="N26" i="75"/>
  <c r="O26" i="75"/>
  <c r="P26" i="75"/>
  <c r="Q26" i="75"/>
  <c r="R26" i="75"/>
  <c r="S26" i="75"/>
  <c r="T26" i="75"/>
  <c r="U26" i="75"/>
  <c r="V26" i="75"/>
  <c r="W26" i="75"/>
  <c r="X26" i="75"/>
  <c r="C27" i="75"/>
  <c r="D27" i="75"/>
  <c r="F27" i="75"/>
  <c r="G27" i="75"/>
  <c r="H27" i="75"/>
  <c r="I27" i="75"/>
  <c r="J27" i="75"/>
  <c r="K27" i="75"/>
  <c r="L27" i="75"/>
  <c r="M27" i="75"/>
  <c r="N27" i="75"/>
  <c r="O27" i="75"/>
  <c r="P27" i="75"/>
  <c r="Q27" i="75"/>
  <c r="R27" i="75"/>
  <c r="S27" i="75"/>
  <c r="T27" i="75"/>
  <c r="U27" i="75"/>
  <c r="V27" i="75"/>
  <c r="W27" i="75"/>
  <c r="X27" i="75"/>
  <c r="C28" i="75"/>
  <c r="C29" i="75"/>
  <c r="D29" i="75"/>
  <c r="F29" i="75"/>
  <c r="G29" i="75"/>
  <c r="H29" i="75"/>
  <c r="I29" i="75"/>
  <c r="J29" i="75"/>
  <c r="K29" i="75"/>
  <c r="L29" i="75"/>
  <c r="M29" i="75"/>
  <c r="N29" i="75"/>
  <c r="O29" i="75"/>
  <c r="P29" i="75"/>
  <c r="Q29" i="75"/>
  <c r="R29" i="75"/>
  <c r="S29" i="75"/>
  <c r="T29" i="75"/>
  <c r="U29" i="75"/>
  <c r="V29" i="75"/>
  <c r="W29" i="75"/>
  <c r="X29" i="75"/>
  <c r="C30" i="75"/>
  <c r="D30" i="75"/>
  <c r="F30" i="75"/>
  <c r="G30" i="75"/>
  <c r="H30" i="75"/>
  <c r="I30" i="75"/>
  <c r="J30" i="75"/>
  <c r="K30" i="75"/>
  <c r="L30" i="75"/>
  <c r="M30" i="75"/>
  <c r="N30" i="75"/>
  <c r="O30" i="75"/>
  <c r="P30" i="75"/>
  <c r="Q30" i="75"/>
  <c r="R30" i="75"/>
  <c r="S30" i="75"/>
  <c r="T30" i="75"/>
  <c r="U30" i="75"/>
  <c r="V30" i="75"/>
  <c r="W30" i="75"/>
  <c r="X30" i="75"/>
  <c r="C31" i="75"/>
  <c r="D31" i="75"/>
  <c r="F31" i="75"/>
  <c r="G31" i="75"/>
  <c r="H31" i="75"/>
  <c r="I31" i="75"/>
  <c r="J31" i="75"/>
  <c r="K31" i="75"/>
  <c r="L31" i="75"/>
  <c r="M31" i="75"/>
  <c r="N31" i="75"/>
  <c r="O31" i="75"/>
  <c r="P31" i="75"/>
  <c r="Q31" i="75"/>
  <c r="R31" i="75"/>
  <c r="S31" i="75"/>
  <c r="T31" i="75"/>
  <c r="U31" i="75"/>
  <c r="V31" i="75"/>
  <c r="W31" i="75"/>
  <c r="X31" i="75"/>
  <c r="C32" i="75"/>
  <c r="D32" i="75"/>
  <c r="F32" i="75"/>
  <c r="G32" i="75"/>
  <c r="H32" i="75"/>
  <c r="I32" i="75"/>
  <c r="J32" i="75"/>
  <c r="K32" i="75"/>
  <c r="L32" i="75"/>
  <c r="M32" i="75"/>
  <c r="N32" i="75"/>
  <c r="O32" i="75"/>
  <c r="P32" i="75"/>
  <c r="Q32" i="75"/>
  <c r="R32" i="75"/>
  <c r="S32" i="75"/>
  <c r="T32" i="75"/>
  <c r="U32" i="75"/>
  <c r="V32" i="75"/>
  <c r="W32" i="75"/>
  <c r="X32" i="75"/>
  <c r="C33" i="75"/>
  <c r="D33" i="75"/>
  <c r="F33" i="75"/>
  <c r="G33" i="75"/>
  <c r="H33" i="75"/>
  <c r="I33" i="75"/>
  <c r="J33" i="75"/>
  <c r="K33" i="75"/>
  <c r="L33" i="75"/>
  <c r="M33" i="75"/>
  <c r="N33" i="75"/>
  <c r="O33" i="75"/>
  <c r="P33" i="75"/>
  <c r="Q33" i="75"/>
  <c r="R33" i="75"/>
  <c r="S33" i="75"/>
  <c r="T33" i="75"/>
  <c r="U33" i="75"/>
  <c r="V33" i="75"/>
  <c r="W33" i="75"/>
  <c r="X33" i="75"/>
  <c r="C34" i="75"/>
  <c r="D34" i="75"/>
  <c r="F34" i="75"/>
  <c r="G34" i="75"/>
  <c r="H34" i="75"/>
  <c r="I34" i="75"/>
  <c r="J34" i="75"/>
  <c r="K34" i="75"/>
  <c r="L34" i="75"/>
  <c r="M34" i="75"/>
  <c r="N34" i="75"/>
  <c r="O34" i="75"/>
  <c r="P34" i="75"/>
  <c r="Q34" i="75"/>
  <c r="R34" i="75"/>
  <c r="S34" i="75"/>
  <c r="T34" i="75"/>
  <c r="U34" i="75"/>
  <c r="V34" i="75"/>
  <c r="W34" i="75"/>
  <c r="X34" i="75"/>
  <c r="C35" i="75"/>
  <c r="C36" i="75"/>
  <c r="D36" i="75"/>
  <c r="F36" i="75"/>
  <c r="G36" i="75"/>
  <c r="H36" i="75"/>
  <c r="I36" i="75"/>
  <c r="J36" i="75"/>
  <c r="K36" i="75"/>
  <c r="L36" i="75"/>
  <c r="M36" i="75"/>
  <c r="N36" i="75"/>
  <c r="O36" i="75"/>
  <c r="P36" i="75"/>
  <c r="Q36" i="75"/>
  <c r="R36" i="75"/>
  <c r="S36" i="75"/>
  <c r="T36" i="75"/>
  <c r="U36" i="75"/>
  <c r="V36" i="75"/>
  <c r="W36" i="75"/>
  <c r="X36" i="75"/>
  <c r="C37" i="75"/>
  <c r="D37" i="75"/>
  <c r="F37" i="75"/>
  <c r="G37" i="75"/>
  <c r="H37" i="75"/>
  <c r="I37" i="75"/>
  <c r="J37" i="75"/>
  <c r="K37" i="75"/>
  <c r="L37" i="75"/>
  <c r="M37" i="75"/>
  <c r="N37" i="75"/>
  <c r="O37" i="75"/>
  <c r="P37" i="75"/>
  <c r="Q37" i="75"/>
  <c r="R37" i="75"/>
  <c r="S37" i="75"/>
  <c r="T37" i="75"/>
  <c r="U37" i="75"/>
  <c r="V37" i="75"/>
  <c r="W37" i="75"/>
  <c r="X37" i="75"/>
  <c r="C38" i="75"/>
  <c r="C39" i="75"/>
  <c r="D39" i="75"/>
  <c r="F39" i="75"/>
  <c r="G39" i="75"/>
  <c r="H39" i="75"/>
  <c r="I39" i="75"/>
  <c r="J39" i="75"/>
  <c r="K39" i="75"/>
  <c r="L39" i="75"/>
  <c r="M39" i="75"/>
  <c r="N39" i="75"/>
  <c r="O39" i="75"/>
  <c r="P39" i="75"/>
  <c r="Q39" i="75"/>
  <c r="R39" i="75"/>
  <c r="S39" i="75"/>
  <c r="T39" i="75"/>
  <c r="U39" i="75"/>
  <c r="V39" i="75"/>
  <c r="W39" i="75"/>
  <c r="X39" i="75"/>
  <c r="C40" i="75"/>
  <c r="D40" i="75"/>
  <c r="F40" i="75"/>
  <c r="G40" i="75"/>
  <c r="H40" i="75"/>
  <c r="I40" i="75"/>
  <c r="J40" i="75"/>
  <c r="K40" i="75"/>
  <c r="L40" i="75"/>
  <c r="M40" i="75"/>
  <c r="N40" i="75"/>
  <c r="O40" i="75"/>
  <c r="P40" i="75"/>
  <c r="Q40" i="75"/>
  <c r="R40" i="75"/>
  <c r="S40" i="75"/>
  <c r="T40" i="75"/>
  <c r="U40" i="75"/>
  <c r="V40" i="75"/>
  <c r="W40" i="75"/>
  <c r="X40" i="75"/>
  <c r="C41" i="75"/>
  <c r="D41" i="75"/>
  <c r="F41" i="75"/>
  <c r="G41" i="75"/>
  <c r="H41" i="75"/>
  <c r="I41" i="75"/>
  <c r="J41" i="75"/>
  <c r="K41" i="75"/>
  <c r="L41" i="75"/>
  <c r="M41" i="75"/>
  <c r="N41" i="75"/>
  <c r="O41" i="75"/>
  <c r="P41" i="75"/>
  <c r="Q41" i="75"/>
  <c r="R41" i="75"/>
  <c r="S41" i="75"/>
  <c r="T41" i="75"/>
  <c r="U41" i="75"/>
  <c r="V41" i="75"/>
  <c r="W41" i="75"/>
  <c r="X41" i="75"/>
  <c r="B26" i="75"/>
  <c r="B27" i="75"/>
  <c r="B29" i="75"/>
  <c r="B30" i="75"/>
  <c r="B32" i="75"/>
  <c r="B33" i="75"/>
  <c r="B34" i="75"/>
  <c r="B36" i="75"/>
  <c r="B37" i="75"/>
  <c r="B39" i="75"/>
  <c r="B40" i="75"/>
  <c r="B41" i="75"/>
  <c r="B25" i="75"/>
  <c r="C17" i="75"/>
  <c r="D17" i="75"/>
  <c r="F17" i="75"/>
  <c r="G17" i="75"/>
  <c r="H17" i="75"/>
  <c r="I17" i="75"/>
  <c r="J17" i="75"/>
  <c r="K17" i="75"/>
  <c r="L17" i="75"/>
  <c r="M17" i="75"/>
  <c r="N17" i="75"/>
  <c r="O17" i="75"/>
  <c r="P17" i="75"/>
  <c r="Q17" i="75"/>
  <c r="R17" i="75"/>
  <c r="S17" i="75"/>
  <c r="T17" i="75"/>
  <c r="U17" i="75"/>
  <c r="V17" i="75"/>
  <c r="W17" i="75"/>
  <c r="X17" i="75"/>
  <c r="C18" i="75"/>
  <c r="D18" i="75"/>
  <c r="F18" i="75"/>
  <c r="G18" i="75"/>
  <c r="H18" i="75"/>
  <c r="I18" i="75"/>
  <c r="J18" i="75"/>
  <c r="K18" i="75"/>
  <c r="L18" i="75"/>
  <c r="M18" i="75"/>
  <c r="N18" i="75"/>
  <c r="O18" i="75"/>
  <c r="P18" i="75"/>
  <c r="Q18" i="75"/>
  <c r="R18" i="75"/>
  <c r="S18" i="75"/>
  <c r="T18" i="75"/>
  <c r="U18" i="75"/>
  <c r="V18" i="75"/>
  <c r="W18" i="75"/>
  <c r="X18" i="75"/>
  <c r="C19" i="75"/>
  <c r="D19" i="75"/>
  <c r="F19" i="75"/>
  <c r="G19" i="75"/>
  <c r="H19" i="75"/>
  <c r="I19" i="75"/>
  <c r="J19" i="75"/>
  <c r="K19" i="75"/>
  <c r="L19" i="75"/>
  <c r="M19" i="75"/>
  <c r="N19" i="75"/>
  <c r="O19" i="75"/>
  <c r="P19" i="75"/>
  <c r="Q19" i="75"/>
  <c r="R19" i="75"/>
  <c r="S19" i="75"/>
  <c r="T19" i="75"/>
  <c r="U19" i="75"/>
  <c r="V19" i="75"/>
  <c r="W19" i="75"/>
  <c r="X19" i="75"/>
  <c r="C20" i="75"/>
  <c r="D20" i="75"/>
  <c r="F20" i="75"/>
  <c r="G20" i="75"/>
  <c r="H20" i="75"/>
  <c r="I20" i="75"/>
  <c r="J20" i="75"/>
  <c r="K20" i="75"/>
  <c r="L20" i="75"/>
  <c r="M20" i="75"/>
  <c r="N20" i="75"/>
  <c r="O20" i="75"/>
  <c r="P20" i="75"/>
  <c r="Q20" i="75"/>
  <c r="R20" i="75"/>
  <c r="S20" i="75"/>
  <c r="T20" i="75"/>
  <c r="U20" i="75"/>
  <c r="V20" i="75"/>
  <c r="W20" i="75"/>
  <c r="X20" i="75"/>
  <c r="C21" i="75"/>
  <c r="D21" i="75"/>
  <c r="F21" i="75"/>
  <c r="G21" i="75"/>
  <c r="H21" i="75"/>
  <c r="I21" i="75"/>
  <c r="J21" i="75"/>
  <c r="K21" i="75"/>
  <c r="L21" i="75"/>
  <c r="M21" i="75"/>
  <c r="N21" i="75"/>
  <c r="O21" i="75"/>
  <c r="P21" i="75"/>
  <c r="Q21" i="75"/>
  <c r="R21" i="75"/>
  <c r="S21" i="75"/>
  <c r="T21" i="75"/>
  <c r="U21" i="75"/>
  <c r="V21" i="75"/>
  <c r="W21" i="75"/>
  <c r="X21" i="75"/>
  <c r="C22" i="75"/>
  <c r="D22" i="75"/>
  <c r="F22" i="75"/>
  <c r="G22" i="75"/>
  <c r="H22" i="75"/>
  <c r="I22" i="75"/>
  <c r="J22" i="75"/>
  <c r="K22" i="75"/>
  <c r="L22" i="75"/>
  <c r="M22" i="75"/>
  <c r="N22" i="75"/>
  <c r="O22" i="75"/>
  <c r="P22" i="75"/>
  <c r="Q22" i="75"/>
  <c r="R22" i="75"/>
  <c r="S22" i="75"/>
  <c r="T22" i="75"/>
  <c r="U22" i="75"/>
  <c r="V22" i="75"/>
  <c r="W22" i="75"/>
  <c r="X22" i="75"/>
  <c r="C23" i="75"/>
  <c r="D23" i="75"/>
  <c r="F23" i="75"/>
  <c r="G23" i="75"/>
  <c r="H23" i="75"/>
  <c r="I23" i="75"/>
  <c r="J23" i="75"/>
  <c r="K23" i="75"/>
  <c r="L23" i="75"/>
  <c r="M23" i="75"/>
  <c r="N23" i="75"/>
  <c r="O23" i="75"/>
  <c r="P23" i="75"/>
  <c r="Q23" i="75"/>
  <c r="R23" i="75"/>
  <c r="S23" i="75"/>
  <c r="T23" i="75"/>
  <c r="U23" i="75"/>
  <c r="V23" i="75"/>
  <c r="W23" i="75"/>
  <c r="X23" i="75"/>
  <c r="C24" i="75"/>
  <c r="D24" i="75"/>
  <c r="F24" i="75"/>
  <c r="G24" i="75"/>
  <c r="H24" i="75"/>
  <c r="I24" i="75"/>
  <c r="J24" i="75"/>
  <c r="K24" i="75"/>
  <c r="L24" i="75"/>
  <c r="M24" i="75"/>
  <c r="N24" i="75"/>
  <c r="O24" i="75"/>
  <c r="P24" i="75"/>
  <c r="Q24" i="75"/>
  <c r="R24" i="75"/>
  <c r="S24" i="75"/>
  <c r="T24" i="75"/>
  <c r="U24" i="75"/>
  <c r="V24" i="75"/>
  <c r="W24" i="75"/>
  <c r="X24" i="75"/>
  <c r="B24" i="75"/>
  <c r="B18" i="75"/>
  <c r="B19" i="75"/>
  <c r="B20" i="75"/>
  <c r="B21" i="75"/>
  <c r="B22" i="75"/>
  <c r="B23" i="75"/>
  <c r="B17" i="75"/>
  <c r="C15" i="75"/>
  <c r="F15" i="75"/>
  <c r="G15" i="75"/>
  <c r="H15" i="75"/>
  <c r="I15" i="75"/>
  <c r="J15" i="75"/>
  <c r="K15" i="75"/>
  <c r="L15" i="75"/>
  <c r="M15" i="75"/>
  <c r="N15" i="75"/>
  <c r="O15" i="75"/>
  <c r="P15" i="75"/>
  <c r="Q15" i="75"/>
  <c r="R15" i="75"/>
  <c r="S15" i="75"/>
  <c r="T15" i="75"/>
  <c r="U15" i="75"/>
  <c r="V15" i="75"/>
  <c r="W15" i="75"/>
  <c r="X15" i="75"/>
  <c r="C16" i="75"/>
  <c r="F16" i="75"/>
  <c r="G16" i="75"/>
  <c r="H16" i="75"/>
  <c r="I16" i="75"/>
  <c r="J16" i="75"/>
  <c r="K16" i="75"/>
  <c r="L16" i="75"/>
  <c r="M16" i="75"/>
  <c r="N16" i="75"/>
  <c r="O16" i="75"/>
  <c r="P16" i="75"/>
  <c r="Q16" i="75"/>
  <c r="R16" i="75"/>
  <c r="S16" i="75"/>
  <c r="T16" i="75"/>
  <c r="U16" i="75"/>
  <c r="V16" i="75"/>
  <c r="W16" i="75"/>
  <c r="X16" i="75"/>
  <c r="B11" i="75"/>
  <c r="M70" i="75" s="1"/>
  <c r="C3" i="75"/>
  <c r="C67" i="75" s="1"/>
  <c r="D3" i="75"/>
  <c r="D67" i="75" s="1"/>
  <c r="E3" i="75"/>
  <c r="E67" i="75" s="1"/>
  <c r="F3" i="75"/>
  <c r="F67" i="75" s="1"/>
  <c r="G3" i="75"/>
  <c r="G67" i="75" s="1"/>
  <c r="H3" i="75"/>
  <c r="H67" i="75" s="1"/>
  <c r="I3" i="75"/>
  <c r="I67" i="75" s="1"/>
  <c r="J3" i="75"/>
  <c r="J67" i="75" s="1"/>
  <c r="K3" i="75"/>
  <c r="K67" i="75" s="1"/>
  <c r="L3" i="75"/>
  <c r="L67" i="75" s="1"/>
  <c r="M3" i="75"/>
  <c r="M67" i="75" s="1"/>
  <c r="N3" i="75"/>
  <c r="N67" i="75" s="1"/>
  <c r="O3" i="75"/>
  <c r="O67" i="75" s="1"/>
  <c r="P3" i="75"/>
  <c r="Q3" i="75"/>
  <c r="Q67" i="75" s="1"/>
  <c r="R3" i="75"/>
  <c r="R67" i="75" s="1"/>
  <c r="S3" i="75"/>
  <c r="S67" i="75" s="1"/>
  <c r="T3" i="75"/>
  <c r="T67" i="75" s="1"/>
  <c r="U3" i="75"/>
  <c r="U67" i="75" s="1"/>
  <c r="V3" i="75"/>
  <c r="V67" i="75" s="1"/>
  <c r="W3" i="75"/>
  <c r="X3" i="75"/>
  <c r="X67" i="75" s="1"/>
  <c r="C4" i="75"/>
  <c r="C5" i="75"/>
  <c r="F5" i="75"/>
  <c r="G5" i="75"/>
  <c r="H5" i="75"/>
  <c r="I5" i="75"/>
  <c r="J5" i="75"/>
  <c r="K5" i="75"/>
  <c r="L5" i="75"/>
  <c r="M5" i="75"/>
  <c r="N5" i="75"/>
  <c r="O5" i="75"/>
  <c r="P5" i="75"/>
  <c r="Q5" i="75"/>
  <c r="R5" i="75"/>
  <c r="S5" i="75"/>
  <c r="T5" i="75"/>
  <c r="U5" i="75"/>
  <c r="V5" i="75"/>
  <c r="W5" i="75"/>
  <c r="X5" i="75"/>
  <c r="C6" i="75"/>
  <c r="F6" i="75"/>
  <c r="G6" i="75"/>
  <c r="H6" i="75"/>
  <c r="I6" i="75"/>
  <c r="J6" i="75"/>
  <c r="K6" i="75"/>
  <c r="L6" i="75"/>
  <c r="M6" i="75"/>
  <c r="N6" i="75"/>
  <c r="O6" i="75"/>
  <c r="P6" i="75"/>
  <c r="Q6" i="75"/>
  <c r="R6" i="75"/>
  <c r="S6" i="75"/>
  <c r="T6" i="75"/>
  <c r="U6" i="75"/>
  <c r="V6" i="75"/>
  <c r="W6" i="75"/>
  <c r="X6" i="75"/>
  <c r="C7" i="75"/>
  <c r="F7" i="75"/>
  <c r="G7" i="75"/>
  <c r="H7" i="75"/>
  <c r="I7" i="75"/>
  <c r="J7" i="75"/>
  <c r="K7" i="75"/>
  <c r="L7" i="75"/>
  <c r="M7" i="75"/>
  <c r="N7" i="75"/>
  <c r="O7" i="75"/>
  <c r="P7" i="75"/>
  <c r="Q7" i="75"/>
  <c r="R7" i="75"/>
  <c r="S7" i="75"/>
  <c r="T7" i="75"/>
  <c r="U7" i="75"/>
  <c r="V7" i="75"/>
  <c r="W7" i="75"/>
  <c r="X7" i="75"/>
  <c r="C8" i="75"/>
  <c r="F8" i="75"/>
  <c r="G8" i="75"/>
  <c r="H8" i="75"/>
  <c r="I8" i="75"/>
  <c r="J8" i="75"/>
  <c r="K8" i="75"/>
  <c r="L8" i="75"/>
  <c r="M8" i="75"/>
  <c r="N8" i="75"/>
  <c r="O8" i="75"/>
  <c r="P8" i="75"/>
  <c r="Q8" i="75"/>
  <c r="R8" i="75"/>
  <c r="S8" i="75"/>
  <c r="T8" i="75"/>
  <c r="U8" i="75"/>
  <c r="V8" i="75"/>
  <c r="W8" i="75"/>
  <c r="X8" i="75"/>
  <c r="C9" i="75"/>
  <c r="F9" i="75"/>
  <c r="G9" i="75"/>
  <c r="H9" i="75"/>
  <c r="I9" i="75"/>
  <c r="J9" i="75"/>
  <c r="K9" i="75"/>
  <c r="L9" i="75"/>
  <c r="M9" i="75"/>
  <c r="N9" i="75"/>
  <c r="O9" i="75"/>
  <c r="P9" i="75"/>
  <c r="Q9" i="75"/>
  <c r="R9" i="75"/>
  <c r="S9" i="75"/>
  <c r="T9" i="75"/>
  <c r="U9" i="75"/>
  <c r="V9" i="75"/>
  <c r="W9" i="75"/>
  <c r="X9" i="75"/>
  <c r="C10" i="75"/>
  <c r="C11" i="75"/>
  <c r="F11" i="75"/>
  <c r="G11" i="75"/>
  <c r="H11" i="75"/>
  <c r="I11" i="75"/>
  <c r="J11" i="75"/>
  <c r="K11" i="75"/>
  <c r="L11" i="75"/>
  <c r="M11" i="75"/>
  <c r="N11" i="75"/>
  <c r="O11" i="75"/>
  <c r="P11" i="75"/>
  <c r="Q11" i="75"/>
  <c r="R11" i="75"/>
  <c r="S11" i="75"/>
  <c r="T11" i="75"/>
  <c r="U11" i="75"/>
  <c r="V11" i="75"/>
  <c r="W11" i="75"/>
  <c r="X11" i="75"/>
  <c r="C12" i="75"/>
  <c r="F12" i="75"/>
  <c r="G12" i="75"/>
  <c r="H12" i="75"/>
  <c r="I12" i="75"/>
  <c r="J12" i="75"/>
  <c r="K12" i="75"/>
  <c r="L12" i="75"/>
  <c r="M12" i="75"/>
  <c r="N12" i="75"/>
  <c r="O12" i="75"/>
  <c r="P12" i="75"/>
  <c r="Q12" i="75"/>
  <c r="R12" i="75"/>
  <c r="S12" i="75"/>
  <c r="T12" i="75"/>
  <c r="U12" i="75"/>
  <c r="V12" i="75"/>
  <c r="W12" i="75"/>
  <c r="X12" i="75"/>
  <c r="C13" i="75"/>
  <c r="F13" i="75"/>
  <c r="G13" i="75"/>
  <c r="H13" i="75"/>
  <c r="I13" i="75"/>
  <c r="J13" i="75"/>
  <c r="K13" i="75"/>
  <c r="L13" i="75"/>
  <c r="M13" i="75"/>
  <c r="N13" i="75"/>
  <c r="O13" i="75"/>
  <c r="P13" i="75"/>
  <c r="Q13" i="75"/>
  <c r="R13" i="75"/>
  <c r="S13" i="75"/>
  <c r="T13" i="75"/>
  <c r="U13" i="75"/>
  <c r="V13" i="75"/>
  <c r="W13" i="75"/>
  <c r="X13" i="75"/>
  <c r="C14" i="75"/>
  <c r="B5" i="75"/>
  <c r="B6" i="75"/>
  <c r="L70" i="75" s="1"/>
  <c r="B7" i="75"/>
  <c r="B8" i="75"/>
  <c r="B9" i="75"/>
  <c r="B12" i="75"/>
  <c r="B13" i="75"/>
  <c r="G126" i="46"/>
  <c r="H126" i="46"/>
  <c r="I126" i="46"/>
  <c r="J126" i="46"/>
  <c r="K126" i="46"/>
  <c r="L126" i="46"/>
  <c r="M126" i="46"/>
  <c r="N126" i="46"/>
  <c r="O126" i="46"/>
  <c r="P126" i="46"/>
  <c r="Q126" i="46"/>
  <c r="R126" i="46"/>
  <c r="S126" i="46"/>
  <c r="T126" i="46"/>
  <c r="U126" i="46"/>
  <c r="V126" i="46"/>
  <c r="W126" i="46"/>
  <c r="G127" i="46"/>
  <c r="H127" i="46"/>
  <c r="I127" i="46"/>
  <c r="J127" i="46"/>
  <c r="K127" i="46"/>
  <c r="L127" i="46"/>
  <c r="M127" i="46"/>
  <c r="N127" i="46"/>
  <c r="O127" i="46"/>
  <c r="P127" i="46"/>
  <c r="Q127" i="46"/>
  <c r="R127" i="46"/>
  <c r="S127" i="46"/>
  <c r="T127" i="46"/>
  <c r="U127" i="46"/>
  <c r="V127" i="46"/>
  <c r="W127" i="46"/>
  <c r="G128" i="46"/>
  <c r="H128" i="46"/>
  <c r="I128" i="46"/>
  <c r="J128" i="46"/>
  <c r="K128" i="46"/>
  <c r="L128" i="46"/>
  <c r="M128" i="46"/>
  <c r="N128" i="46"/>
  <c r="O128" i="46"/>
  <c r="P128" i="46"/>
  <c r="Q128" i="46"/>
  <c r="R128" i="46"/>
  <c r="S128" i="46"/>
  <c r="T128" i="46"/>
  <c r="U128" i="46"/>
  <c r="V128" i="46"/>
  <c r="W128" i="46"/>
  <c r="G129" i="46"/>
  <c r="H129" i="46"/>
  <c r="I129" i="46"/>
  <c r="J129" i="46"/>
  <c r="K129" i="46"/>
  <c r="L129" i="46"/>
  <c r="M129" i="46"/>
  <c r="N129" i="46"/>
  <c r="O129" i="46"/>
  <c r="P129" i="46"/>
  <c r="Q129" i="46"/>
  <c r="R129" i="46"/>
  <c r="S129" i="46"/>
  <c r="T129" i="46"/>
  <c r="U129" i="46"/>
  <c r="V129" i="46"/>
  <c r="W129" i="46"/>
  <c r="G130" i="46"/>
  <c r="H130" i="46"/>
  <c r="I130" i="46"/>
  <c r="J130" i="46"/>
  <c r="K130" i="46"/>
  <c r="L130" i="46"/>
  <c r="M130" i="46"/>
  <c r="N130" i="46"/>
  <c r="O130" i="46"/>
  <c r="P130" i="46"/>
  <c r="Q130" i="46"/>
  <c r="R130" i="46"/>
  <c r="S130" i="46"/>
  <c r="T130" i="46"/>
  <c r="U130" i="46"/>
  <c r="V130" i="46"/>
  <c r="W130" i="46"/>
  <c r="H131" i="46"/>
  <c r="T131" i="46"/>
  <c r="F127" i="46"/>
  <c r="F128" i="46"/>
  <c r="F129" i="46"/>
  <c r="F130" i="46"/>
  <c r="F118" i="46"/>
  <c r="G142" i="46"/>
  <c r="H142" i="46"/>
  <c r="I142" i="46"/>
  <c r="J142" i="46"/>
  <c r="K142" i="46"/>
  <c r="L142" i="46"/>
  <c r="M142" i="46"/>
  <c r="N142" i="46"/>
  <c r="O142" i="46"/>
  <c r="P142" i="46"/>
  <c r="Q142" i="46"/>
  <c r="R142" i="46"/>
  <c r="S142" i="46"/>
  <c r="T142" i="46"/>
  <c r="U142" i="46"/>
  <c r="V142" i="46"/>
  <c r="W142" i="46"/>
  <c r="G143" i="46"/>
  <c r="H143" i="46"/>
  <c r="I143" i="46"/>
  <c r="J143" i="46"/>
  <c r="K143" i="46"/>
  <c r="L143" i="46"/>
  <c r="M143" i="46"/>
  <c r="N143" i="46"/>
  <c r="O143" i="46"/>
  <c r="P143" i="46"/>
  <c r="Q143" i="46"/>
  <c r="R143" i="46"/>
  <c r="S143" i="46"/>
  <c r="T143" i="46"/>
  <c r="U143" i="46"/>
  <c r="V143" i="46"/>
  <c r="W143" i="46"/>
  <c r="G144" i="46"/>
  <c r="H144" i="46"/>
  <c r="I144" i="46"/>
  <c r="J144" i="46"/>
  <c r="K144" i="46"/>
  <c r="L144" i="46"/>
  <c r="M144" i="46"/>
  <c r="N144" i="46"/>
  <c r="O144" i="46"/>
  <c r="P144" i="46"/>
  <c r="Q144" i="46"/>
  <c r="R144" i="46"/>
  <c r="S144" i="46"/>
  <c r="T144" i="46"/>
  <c r="U144" i="46"/>
  <c r="V144" i="46"/>
  <c r="W144" i="46"/>
  <c r="G145" i="46"/>
  <c r="H145" i="46"/>
  <c r="I145" i="46"/>
  <c r="J145" i="46"/>
  <c r="K145" i="46"/>
  <c r="L145" i="46"/>
  <c r="M145" i="46"/>
  <c r="N145" i="46"/>
  <c r="O145" i="46"/>
  <c r="P145" i="46"/>
  <c r="Q145" i="46"/>
  <c r="R145" i="46"/>
  <c r="S145" i="46"/>
  <c r="T145" i="46"/>
  <c r="U145" i="46"/>
  <c r="V145" i="46"/>
  <c r="W145" i="46"/>
  <c r="G146" i="46"/>
  <c r="H146" i="46"/>
  <c r="I146" i="46"/>
  <c r="J146" i="46"/>
  <c r="K146" i="46"/>
  <c r="L146" i="46"/>
  <c r="M146" i="46"/>
  <c r="N146" i="46"/>
  <c r="O146" i="46"/>
  <c r="P146" i="46"/>
  <c r="Q146" i="46"/>
  <c r="R146" i="46"/>
  <c r="S146" i="46"/>
  <c r="T146" i="46"/>
  <c r="U146" i="46"/>
  <c r="V146" i="46"/>
  <c r="W146" i="46"/>
  <c r="G147" i="46"/>
  <c r="H147" i="46"/>
  <c r="I147" i="46"/>
  <c r="J147" i="46"/>
  <c r="K147" i="46"/>
  <c r="L147" i="46"/>
  <c r="M147" i="46"/>
  <c r="N147" i="46"/>
  <c r="O147" i="46"/>
  <c r="P147" i="46"/>
  <c r="Q147" i="46"/>
  <c r="R147" i="46"/>
  <c r="S147" i="46"/>
  <c r="T147" i="46"/>
  <c r="U147" i="46"/>
  <c r="V147" i="46"/>
  <c r="W147" i="46"/>
  <c r="G148" i="46"/>
  <c r="H148" i="46"/>
  <c r="I148" i="46"/>
  <c r="J148" i="46"/>
  <c r="K148" i="46"/>
  <c r="L148" i="46"/>
  <c r="M148" i="46"/>
  <c r="N148" i="46"/>
  <c r="O148" i="46"/>
  <c r="P148" i="46"/>
  <c r="Q148" i="46"/>
  <c r="R148" i="46"/>
  <c r="S148" i="46"/>
  <c r="T148" i="46"/>
  <c r="U148" i="46"/>
  <c r="V148" i="46"/>
  <c r="W148" i="46"/>
  <c r="F143" i="46"/>
  <c r="F144" i="46"/>
  <c r="F145" i="46"/>
  <c r="F146" i="46"/>
  <c r="F147" i="46"/>
  <c r="F148" i="46"/>
  <c r="G166" i="46"/>
  <c r="H166" i="46"/>
  <c r="I166" i="46"/>
  <c r="J166" i="46"/>
  <c r="K166" i="46"/>
  <c r="L166" i="46"/>
  <c r="M166" i="46"/>
  <c r="N166" i="46"/>
  <c r="O166" i="46"/>
  <c r="P166" i="46"/>
  <c r="Q166" i="46"/>
  <c r="R166" i="46"/>
  <c r="S166" i="46"/>
  <c r="T166" i="46"/>
  <c r="U166" i="46"/>
  <c r="V166" i="46"/>
  <c r="W166" i="46"/>
  <c r="G167" i="46"/>
  <c r="H167" i="46"/>
  <c r="I167" i="46"/>
  <c r="J167" i="46"/>
  <c r="K167" i="46"/>
  <c r="L167" i="46"/>
  <c r="M167" i="46"/>
  <c r="N167" i="46"/>
  <c r="O167" i="46"/>
  <c r="P167" i="46"/>
  <c r="Q167" i="46"/>
  <c r="R167" i="46"/>
  <c r="S167" i="46"/>
  <c r="T167" i="46"/>
  <c r="U167" i="46"/>
  <c r="V167" i="46"/>
  <c r="W167" i="46"/>
  <c r="G168" i="46"/>
  <c r="H168" i="46"/>
  <c r="I168" i="46"/>
  <c r="J168" i="46"/>
  <c r="K168" i="46"/>
  <c r="L168" i="46"/>
  <c r="M168" i="46"/>
  <c r="N168" i="46"/>
  <c r="O168" i="46"/>
  <c r="P168" i="46"/>
  <c r="Q168" i="46"/>
  <c r="R168" i="46"/>
  <c r="S168" i="46"/>
  <c r="T168" i="46"/>
  <c r="U168" i="46"/>
  <c r="V168" i="46"/>
  <c r="W168" i="46"/>
  <c r="G169" i="46"/>
  <c r="H169" i="46"/>
  <c r="I169" i="46"/>
  <c r="J169" i="46"/>
  <c r="K169" i="46"/>
  <c r="L169" i="46"/>
  <c r="M169" i="46"/>
  <c r="N169" i="46"/>
  <c r="O169" i="46"/>
  <c r="P169" i="46"/>
  <c r="Q169" i="46"/>
  <c r="R169" i="46"/>
  <c r="S169" i="46"/>
  <c r="T169" i="46"/>
  <c r="U169" i="46"/>
  <c r="V169" i="46"/>
  <c r="W169" i="46"/>
  <c r="G170" i="46"/>
  <c r="H170" i="46"/>
  <c r="I170" i="46"/>
  <c r="J170" i="46"/>
  <c r="K170" i="46"/>
  <c r="L170" i="46"/>
  <c r="M170" i="46"/>
  <c r="N170" i="46"/>
  <c r="O170" i="46"/>
  <c r="P170" i="46"/>
  <c r="Q170" i="46"/>
  <c r="R170" i="46"/>
  <c r="S170" i="46"/>
  <c r="T170" i="46"/>
  <c r="U170" i="46"/>
  <c r="V170" i="46"/>
  <c r="W170" i="46"/>
  <c r="G171" i="46"/>
  <c r="H171" i="46"/>
  <c r="I171" i="46"/>
  <c r="J171" i="46"/>
  <c r="K171" i="46"/>
  <c r="L171" i="46"/>
  <c r="M171" i="46"/>
  <c r="N171" i="46"/>
  <c r="O171" i="46"/>
  <c r="P171" i="46"/>
  <c r="Q171" i="46"/>
  <c r="R171" i="46"/>
  <c r="S171" i="46"/>
  <c r="T171" i="46"/>
  <c r="U171" i="46"/>
  <c r="V171" i="46"/>
  <c r="W171" i="46"/>
  <c r="G172" i="46"/>
  <c r="H172" i="46"/>
  <c r="I172" i="46"/>
  <c r="J172" i="46"/>
  <c r="K172" i="46"/>
  <c r="L172" i="46"/>
  <c r="M172" i="46"/>
  <c r="N172" i="46"/>
  <c r="O172" i="46"/>
  <c r="P172" i="46"/>
  <c r="Q172" i="46"/>
  <c r="R172" i="46"/>
  <c r="S172" i="46"/>
  <c r="T172" i="46"/>
  <c r="U172" i="46"/>
  <c r="V172" i="46"/>
  <c r="W172" i="46"/>
  <c r="F167" i="46"/>
  <c r="F168" i="46"/>
  <c r="F169" i="46"/>
  <c r="F170" i="46"/>
  <c r="F171" i="46"/>
  <c r="F172" i="46"/>
  <c r="X62" i="75"/>
  <c r="W62" i="75"/>
  <c r="U131" i="46"/>
  <c r="U62" i="75"/>
  <c r="T62" i="75"/>
  <c r="R131" i="46"/>
  <c r="Q131" i="46"/>
  <c r="Q62" i="75"/>
  <c r="P62" i="75"/>
  <c r="O62" i="75"/>
  <c r="M131" i="46"/>
  <c r="L131" i="46"/>
  <c r="L62" i="75"/>
  <c r="J131" i="46"/>
  <c r="I131" i="46"/>
  <c r="I62" i="75"/>
  <c r="H62" i="75"/>
  <c r="G62" i="75"/>
  <c r="G118" i="46"/>
  <c r="H118" i="46"/>
  <c r="I118" i="46"/>
  <c r="J118" i="46"/>
  <c r="K118" i="46"/>
  <c r="L118" i="46"/>
  <c r="M118" i="46"/>
  <c r="N118" i="46"/>
  <c r="O118" i="46"/>
  <c r="P118" i="46"/>
  <c r="Q118" i="46"/>
  <c r="R118" i="46"/>
  <c r="S118" i="46"/>
  <c r="T118" i="46"/>
  <c r="U118" i="46"/>
  <c r="V118" i="46"/>
  <c r="W118" i="46"/>
  <c r="G119" i="46"/>
  <c r="H119" i="46"/>
  <c r="I119" i="46"/>
  <c r="J119" i="46"/>
  <c r="K119" i="46"/>
  <c r="L119" i="46"/>
  <c r="M119" i="46"/>
  <c r="N119" i="46"/>
  <c r="O119" i="46"/>
  <c r="P119" i="46"/>
  <c r="Q119" i="46"/>
  <c r="R119" i="46"/>
  <c r="S119" i="46"/>
  <c r="T119" i="46"/>
  <c r="U119" i="46"/>
  <c r="V119" i="46"/>
  <c r="W119" i="46"/>
  <c r="G120" i="46"/>
  <c r="H120" i="46"/>
  <c r="I120" i="46"/>
  <c r="J120" i="46"/>
  <c r="K120" i="46"/>
  <c r="L120" i="46"/>
  <c r="M120" i="46"/>
  <c r="N120" i="46"/>
  <c r="O120" i="46"/>
  <c r="P120" i="46"/>
  <c r="Q120" i="46"/>
  <c r="R120" i="46"/>
  <c r="S120" i="46"/>
  <c r="T120" i="46"/>
  <c r="U120" i="46"/>
  <c r="V120" i="46"/>
  <c r="W120" i="46"/>
  <c r="G121" i="46"/>
  <c r="H121" i="46"/>
  <c r="I121" i="46"/>
  <c r="J121" i="46"/>
  <c r="K121" i="46"/>
  <c r="L121" i="46"/>
  <c r="M121" i="46"/>
  <c r="N121" i="46"/>
  <c r="O121" i="46"/>
  <c r="P121" i="46"/>
  <c r="Q121" i="46"/>
  <c r="R121" i="46"/>
  <c r="S121" i="46"/>
  <c r="T121" i="46"/>
  <c r="U121" i="46"/>
  <c r="V121" i="46"/>
  <c r="W121" i="46"/>
  <c r="G122" i="46"/>
  <c r="H122" i="46"/>
  <c r="I122" i="46"/>
  <c r="J122" i="46"/>
  <c r="K122" i="46"/>
  <c r="L122" i="46"/>
  <c r="M122" i="46"/>
  <c r="N122" i="46"/>
  <c r="O122" i="46"/>
  <c r="P122" i="46"/>
  <c r="Q122" i="46"/>
  <c r="R122" i="46"/>
  <c r="S122" i="46"/>
  <c r="T122" i="46"/>
  <c r="U122" i="46"/>
  <c r="V122" i="46"/>
  <c r="W122" i="46"/>
  <c r="G123" i="46"/>
  <c r="H123" i="46"/>
  <c r="I123" i="46"/>
  <c r="J123" i="46"/>
  <c r="K123" i="46"/>
  <c r="L123" i="46"/>
  <c r="M123" i="46"/>
  <c r="N123" i="46"/>
  <c r="O123" i="46"/>
  <c r="P123" i="46"/>
  <c r="Q123" i="46"/>
  <c r="R123" i="46"/>
  <c r="S123" i="46"/>
  <c r="T123" i="46"/>
  <c r="U123" i="46"/>
  <c r="V123" i="46"/>
  <c r="W123" i="46"/>
  <c r="G124" i="46"/>
  <c r="H124" i="46"/>
  <c r="I124" i="46"/>
  <c r="J124" i="46"/>
  <c r="K124" i="46"/>
  <c r="L124" i="46"/>
  <c r="M124" i="46"/>
  <c r="N124" i="46"/>
  <c r="O124" i="46"/>
  <c r="P124" i="46"/>
  <c r="Q124" i="46"/>
  <c r="R124" i="46"/>
  <c r="S124" i="46"/>
  <c r="T124" i="46"/>
  <c r="U124" i="46"/>
  <c r="V124" i="46"/>
  <c r="W124" i="46"/>
  <c r="F119" i="46"/>
  <c r="F120" i="46"/>
  <c r="F121" i="46"/>
  <c r="F122" i="46"/>
  <c r="F123" i="46"/>
  <c r="F124" i="46"/>
  <c r="L69" i="75" l="1"/>
  <c r="S131" i="46"/>
  <c r="P131" i="46"/>
  <c r="F131" i="46"/>
  <c r="K131" i="46"/>
  <c r="U69" i="75"/>
  <c r="M69" i="75"/>
  <c r="T69" i="75"/>
  <c r="P69" i="75"/>
  <c r="O68" i="75"/>
  <c r="H68" i="75"/>
  <c r="P68" i="75"/>
  <c r="X68" i="75"/>
  <c r="H70" i="75"/>
  <c r="W70" i="75"/>
  <c r="O70" i="75"/>
  <c r="W69" i="75"/>
  <c r="O69" i="75"/>
  <c r="W68" i="75"/>
  <c r="I68" i="75"/>
  <c r="Q68" i="75"/>
  <c r="V70" i="75"/>
  <c r="N70" i="75"/>
  <c r="V69" i="75"/>
  <c r="N69" i="75"/>
  <c r="T70" i="75"/>
  <c r="T68" i="75"/>
  <c r="S70" i="75"/>
  <c r="K70" i="75"/>
  <c r="S69" i="75"/>
  <c r="K69" i="75"/>
  <c r="U70" i="75"/>
  <c r="U68" i="75"/>
  <c r="G69" i="75"/>
  <c r="R70" i="75"/>
  <c r="J70" i="75"/>
  <c r="R69" i="75"/>
  <c r="J69" i="75"/>
  <c r="L68" i="75"/>
  <c r="G70" i="75"/>
  <c r="Q70" i="75"/>
  <c r="I70" i="75"/>
  <c r="Q69" i="75"/>
  <c r="I69" i="75"/>
  <c r="G68" i="75"/>
  <c r="H69" i="75"/>
  <c r="X70" i="75"/>
  <c r="P70" i="75"/>
  <c r="X69" i="75"/>
  <c r="W131" i="46"/>
  <c r="O131" i="46"/>
  <c r="G131" i="46"/>
  <c r="V62" i="75"/>
  <c r="V68" i="75" s="1"/>
  <c r="N62" i="75"/>
  <c r="N68" i="75" s="1"/>
  <c r="N131" i="46"/>
  <c r="M62" i="75"/>
  <c r="M68" i="75" s="1"/>
  <c r="V131" i="46"/>
  <c r="S62" i="75"/>
  <c r="S68" i="75" s="1"/>
  <c r="K62" i="75"/>
  <c r="K68" i="75" s="1"/>
  <c r="R62" i="75"/>
  <c r="R68" i="75" s="1"/>
  <c r="J62" i="75"/>
  <c r="J68" i="75" s="1"/>
  <c r="BE34" i="72" a="1"/>
  <c r="BE34" i="72" s="1"/>
  <c r="E31" i="73"/>
  <c r="E39" i="73" s="1"/>
  <c r="F31" i="73"/>
  <c r="F39" i="73" s="1"/>
  <c r="G31" i="73"/>
  <c r="G39" i="73" s="1"/>
  <c r="H31" i="73"/>
  <c r="H39" i="73" s="1"/>
  <c r="I31" i="73"/>
  <c r="I39" i="73" s="1"/>
  <c r="J31" i="73"/>
  <c r="K31" i="73"/>
  <c r="K39" i="73" s="1"/>
  <c r="L31" i="73"/>
  <c r="L39" i="73" s="1"/>
  <c r="M31" i="73"/>
  <c r="M39" i="73" s="1"/>
  <c r="N31" i="73"/>
  <c r="N39" i="73" s="1"/>
  <c r="O31" i="73"/>
  <c r="P31" i="73"/>
  <c r="Q31" i="73"/>
  <c r="Q39" i="73" s="1"/>
  <c r="R31" i="73"/>
  <c r="S31" i="73"/>
  <c r="T31" i="73"/>
  <c r="T39" i="73" s="1"/>
  <c r="U31" i="73"/>
  <c r="J39" i="73"/>
  <c r="O39" i="73"/>
  <c r="P39" i="73"/>
  <c r="R39" i="73"/>
  <c r="S39" i="73"/>
  <c r="U39" i="73"/>
  <c r="AK28" i="72"/>
  <c r="D31" i="73"/>
  <c r="D39" i="73" s="1"/>
  <c r="V34" i="72" a="1"/>
  <c r="V34" i="72" s="1"/>
  <c r="U34" i="72" a="1"/>
  <c r="U34" i="72" s="1"/>
  <c r="T34" i="72" a="1"/>
  <c r="T34" i="72" s="1"/>
  <c r="S34" i="72" a="1"/>
  <c r="S34" i="72" s="1"/>
  <c r="R34" i="72" a="1"/>
  <c r="R34" i="72" s="1"/>
  <c r="Q34" i="72" a="1"/>
  <c r="Q34" i="72" s="1"/>
  <c r="P34" i="72" a="1"/>
  <c r="P34" i="72" s="1"/>
  <c r="O34" i="72"/>
  <c r="BE49" i="72" l="1"/>
  <c r="BE45" i="72"/>
  <c r="BE41" i="72"/>
  <c r="BE37" i="72"/>
  <c r="BF48" i="72"/>
  <c r="BF44" i="72"/>
  <c r="BF40" i="72"/>
  <c r="BF36" i="72"/>
  <c r="BF41" i="72"/>
  <c r="BE48" i="72"/>
  <c r="BE44" i="72"/>
  <c r="BE36" i="72"/>
  <c r="BF51" i="72"/>
  <c r="BF47" i="72"/>
  <c r="BF43" i="72"/>
  <c r="BF39" i="72"/>
  <c r="BF35" i="72"/>
  <c r="BF45" i="72"/>
  <c r="BE40" i="72"/>
  <c r="BE51" i="72"/>
  <c r="BE47" i="72"/>
  <c r="BE43" i="72"/>
  <c r="BE39" i="72"/>
  <c r="BE35" i="72"/>
  <c r="BF49" i="72"/>
  <c r="BF37" i="72"/>
  <c r="BF50" i="72"/>
  <c r="BF46" i="72"/>
  <c r="BF42" i="72"/>
  <c r="BF38" i="72"/>
  <c r="BF34" i="72"/>
  <c r="BG34" i="72" s="1"/>
  <c r="BE50" i="72"/>
  <c r="BE46" i="72"/>
  <c r="BE42" i="72"/>
  <c r="BE38" i="72"/>
  <c r="V40" i="72"/>
  <c r="V38" i="72"/>
  <c r="V45" i="72"/>
  <c r="V37" i="72"/>
  <c r="V44" i="72"/>
  <c r="V36" i="72"/>
  <c r="V49" i="72"/>
  <c r="V41" i="72"/>
  <c r="V48" i="72"/>
  <c r="V47" i="72"/>
  <c r="V39" i="72"/>
  <c r="V46" i="72"/>
  <c r="V51" i="72"/>
  <c r="V43" i="72"/>
  <c r="V35" i="72"/>
  <c r="V50" i="72"/>
  <c r="V42" i="72"/>
  <c r="U48" i="72"/>
  <c r="U47" i="72"/>
  <c r="U46" i="72"/>
  <c r="U37" i="72"/>
  <c r="U36" i="72"/>
  <c r="U51" i="72"/>
  <c r="U43" i="72"/>
  <c r="U35" i="72"/>
  <c r="U49" i="72"/>
  <c r="U41" i="72"/>
  <c r="U40" i="72"/>
  <c r="U39" i="72"/>
  <c r="U38" i="72"/>
  <c r="U45" i="72"/>
  <c r="U44" i="72"/>
  <c r="U50" i="72"/>
  <c r="U42" i="72"/>
  <c r="T49" i="72"/>
  <c r="T48" i="72"/>
  <c r="T47" i="72"/>
  <c r="T38" i="72"/>
  <c r="T44" i="72"/>
  <c r="T36" i="72"/>
  <c r="T41" i="72"/>
  <c r="T39" i="72"/>
  <c r="T45" i="72"/>
  <c r="T37" i="72"/>
  <c r="T51" i="72"/>
  <c r="T43" i="72"/>
  <c r="T35" i="72"/>
  <c r="T40" i="72"/>
  <c r="T46" i="72"/>
  <c r="T50" i="72"/>
  <c r="T42" i="72"/>
  <c r="S48" i="72"/>
  <c r="S47" i="72"/>
  <c r="S38" i="72"/>
  <c r="S37" i="72"/>
  <c r="S36" i="72"/>
  <c r="S51" i="72"/>
  <c r="S43" i="72"/>
  <c r="S35" i="72"/>
  <c r="S49" i="72"/>
  <c r="S41" i="72"/>
  <c r="S40" i="72"/>
  <c r="S39" i="72"/>
  <c r="S46" i="72"/>
  <c r="S45" i="72"/>
  <c r="S44" i="72"/>
  <c r="S50" i="72"/>
  <c r="S42" i="72"/>
  <c r="R49" i="72"/>
  <c r="R41" i="72"/>
  <c r="R48" i="72"/>
  <c r="R47" i="72"/>
  <c r="R36" i="72"/>
  <c r="R40" i="72"/>
  <c r="R46" i="72"/>
  <c r="R45" i="72"/>
  <c r="R37" i="72"/>
  <c r="R51" i="72"/>
  <c r="R43" i="72"/>
  <c r="R35" i="72"/>
  <c r="R39" i="72"/>
  <c r="R38" i="72"/>
  <c r="R44" i="72"/>
  <c r="R50" i="72"/>
  <c r="R42" i="72"/>
  <c r="Q49" i="72"/>
  <c r="Q41" i="72"/>
  <c r="Q48" i="72"/>
  <c r="Q40" i="72"/>
  <c r="Q47" i="72"/>
  <c r="Q39" i="72"/>
  <c r="Q46" i="72"/>
  <c r="Q38" i="72"/>
  <c r="Q45" i="72"/>
  <c r="Q37" i="72"/>
  <c r="Q44" i="72"/>
  <c r="Q36" i="72"/>
  <c r="Q51" i="72"/>
  <c r="Q43" i="72"/>
  <c r="Q35" i="72"/>
  <c r="Q50" i="72"/>
  <c r="Q42" i="72"/>
  <c r="P49" i="72"/>
  <c r="P48" i="72"/>
  <c r="P39" i="72"/>
  <c r="P38" i="72"/>
  <c r="P37" i="72"/>
  <c r="P44" i="72"/>
  <c r="P36" i="72"/>
  <c r="P47" i="72"/>
  <c r="P46" i="72"/>
  <c r="P51" i="72"/>
  <c r="P43" i="72"/>
  <c r="P35" i="72"/>
  <c r="P41" i="72"/>
  <c r="P40" i="72"/>
  <c r="P45" i="72"/>
  <c r="P50" i="72"/>
  <c r="P42" i="72"/>
  <c r="BG41" i="72" l="1"/>
  <c r="BG45" i="72"/>
  <c r="BG39" i="72"/>
  <c r="BG36" i="72"/>
  <c r="BG43" i="72"/>
  <c r="BG47" i="72"/>
  <c r="BG51" i="72"/>
  <c r="BG37" i="72"/>
  <c r="BG38" i="72"/>
  <c r="BG42" i="72"/>
  <c r="BG46" i="72"/>
  <c r="BG49" i="72"/>
  <c r="BG40" i="72"/>
  <c r="BG44" i="72"/>
  <c r="BG48" i="72"/>
  <c r="BG50" i="72"/>
  <c r="BG35" i="72"/>
  <c r="D17" i="73"/>
  <c r="E17" i="73"/>
  <c r="F17" i="73"/>
  <c r="G17" i="73"/>
  <c r="H17" i="73"/>
  <c r="I17" i="73"/>
  <c r="J17" i="73"/>
  <c r="K17" i="73"/>
  <c r="L17" i="73"/>
  <c r="M17" i="73"/>
  <c r="N17" i="73"/>
  <c r="O17" i="73"/>
  <c r="P17" i="73"/>
  <c r="Q17" i="73"/>
  <c r="R17" i="73"/>
  <c r="S17" i="73"/>
  <c r="T17" i="73"/>
  <c r="C17" i="73"/>
  <c r="Q6" i="72" s="1" a="1"/>
  <c r="Q7" i="72" s="1"/>
  <c r="BG52" i="72" l="1"/>
  <c r="BH52" i="72" s="1"/>
  <c r="Q6" i="72"/>
  <c r="Q21" i="72"/>
  <c r="Q12" i="72"/>
  <c r="Q14" i="72"/>
  <c r="Q13" i="72"/>
  <c r="Q19" i="72"/>
  <c r="Q11" i="72"/>
  <c r="Q20" i="72"/>
  <c r="Q18" i="72"/>
  <c r="Q10" i="72"/>
  <c r="Q22" i="72"/>
  <c r="Q17" i="72"/>
  <c r="Q9" i="72"/>
  <c r="Q16" i="72"/>
  <c r="Q8" i="72"/>
  <c r="Q23" i="72"/>
  <c r="Q15" i="72"/>
  <c r="G8" i="73" l="1"/>
  <c r="G16" i="73" s="1"/>
  <c r="H8" i="73"/>
  <c r="H16" i="73" s="1"/>
  <c r="I8" i="73"/>
  <c r="I16" i="73" s="1"/>
  <c r="J8" i="73"/>
  <c r="J16" i="73" s="1"/>
  <c r="K8" i="73"/>
  <c r="K16" i="73" s="1"/>
  <c r="L8" i="73"/>
  <c r="L16" i="73" s="1"/>
  <c r="M8" i="73"/>
  <c r="M16" i="73" s="1"/>
  <c r="N8" i="73"/>
  <c r="N16" i="73" s="1"/>
  <c r="O8" i="73"/>
  <c r="O16" i="73" s="1"/>
  <c r="S8" i="73"/>
  <c r="S16" i="73" s="1"/>
  <c r="T8" i="73"/>
  <c r="T16" i="73" s="1"/>
  <c r="C8" i="73"/>
  <c r="C16" i="73" s="1"/>
  <c r="D3" i="73"/>
  <c r="E3" i="73"/>
  <c r="F3" i="73"/>
  <c r="G3" i="73"/>
  <c r="H3" i="73"/>
  <c r="I3" i="73"/>
  <c r="J3" i="73"/>
  <c r="K3" i="73"/>
  <c r="L3" i="73"/>
  <c r="M3" i="73"/>
  <c r="N3" i="73"/>
  <c r="O3" i="73"/>
  <c r="P3" i="73"/>
  <c r="Q3" i="73"/>
  <c r="R3" i="73"/>
  <c r="S3" i="73"/>
  <c r="T3" i="73"/>
  <c r="D4" i="73"/>
  <c r="E4" i="73"/>
  <c r="F4" i="73"/>
  <c r="G4" i="73"/>
  <c r="H4" i="73"/>
  <c r="I4" i="73"/>
  <c r="J4" i="73"/>
  <c r="K4" i="73"/>
  <c r="L4" i="73"/>
  <c r="M4" i="73"/>
  <c r="N4" i="73"/>
  <c r="O4" i="73"/>
  <c r="P4" i="73"/>
  <c r="Q4" i="73"/>
  <c r="R4" i="73"/>
  <c r="S4" i="73"/>
  <c r="T4" i="73"/>
  <c r="D5" i="73"/>
  <c r="E5" i="73"/>
  <c r="F5" i="73"/>
  <c r="G5" i="73"/>
  <c r="H5" i="73"/>
  <c r="I5" i="73"/>
  <c r="J5" i="73"/>
  <c r="K5" i="73"/>
  <c r="L5" i="73"/>
  <c r="M5" i="73"/>
  <c r="N5" i="73"/>
  <c r="O5" i="73"/>
  <c r="P5" i="73"/>
  <c r="Q5" i="73"/>
  <c r="R5" i="73"/>
  <c r="S5" i="73"/>
  <c r="T5" i="73"/>
  <c r="C5" i="73"/>
  <c r="C4" i="73"/>
  <c r="C3" i="73"/>
  <c r="D2" i="73"/>
  <c r="E2" i="73" s="1"/>
  <c r="F2" i="73" s="1"/>
  <c r="G2" i="73" s="1"/>
  <c r="H2" i="73" s="1"/>
  <c r="I2" i="73" s="1"/>
  <c r="J2" i="73" s="1"/>
  <c r="K2" i="73" s="1"/>
  <c r="L2" i="73" s="1"/>
  <c r="M2" i="73" s="1"/>
  <c r="N2" i="73" s="1"/>
  <c r="O2" i="73" s="1"/>
  <c r="P2" i="73" s="1"/>
  <c r="Q2" i="73" s="1"/>
  <c r="R2" i="73" s="1"/>
  <c r="S2" i="73" s="1"/>
  <c r="T2" i="73" s="1"/>
  <c r="B51" i="72"/>
  <c r="B50" i="72"/>
  <c r="B49" i="72"/>
  <c r="B48" i="72"/>
  <c r="B47" i="72"/>
  <c r="B46" i="72"/>
  <c r="B45" i="72"/>
  <c r="B44" i="72"/>
  <c r="B43" i="72"/>
  <c r="B42" i="72"/>
  <c r="B41" i="72"/>
  <c r="B40" i="72"/>
  <c r="B39" i="72"/>
  <c r="B38" i="72"/>
  <c r="B37" i="72"/>
  <c r="B36" i="72"/>
  <c r="B35" i="72"/>
  <c r="B34" i="72"/>
  <c r="O4" i="67"/>
  <c r="C34" i="72" l="1" a="1"/>
  <c r="C39" i="72" s="1"/>
  <c r="R8" i="73"/>
  <c r="R16" i="73" s="1"/>
  <c r="F8" i="73"/>
  <c r="F16" i="73" s="1"/>
  <c r="Q8" i="73"/>
  <c r="Q16" i="73" s="1"/>
  <c r="E8" i="73"/>
  <c r="E16" i="73" s="1"/>
  <c r="P8" i="73"/>
  <c r="P16" i="73" s="1"/>
  <c r="D8" i="73"/>
  <c r="D16" i="73" s="1"/>
  <c r="D34" i="72" a="1"/>
  <c r="D35" i="72" s="1"/>
  <c r="C48" i="72"/>
  <c r="C40" i="72"/>
  <c r="C46" i="72"/>
  <c r="C38" i="72"/>
  <c r="C45" i="72"/>
  <c r="C36" i="72"/>
  <c r="C51" i="72"/>
  <c r="C43" i="72"/>
  <c r="C35" i="72"/>
  <c r="C50" i="72"/>
  <c r="C42" i="72"/>
  <c r="C34" i="72"/>
  <c r="C49" i="72"/>
  <c r="C41" i="72"/>
  <c r="C47" i="72"/>
  <c r="C44" i="72" l="1"/>
  <c r="C37" i="72"/>
  <c r="D46" i="72"/>
  <c r="D45" i="72"/>
  <c r="D36" i="72"/>
  <c r="D38" i="72"/>
  <c r="D44" i="72"/>
  <c r="D39" i="72"/>
  <c r="D47" i="72"/>
  <c r="D40" i="72"/>
  <c r="D48" i="72"/>
  <c r="D41" i="72"/>
  <c r="D49" i="72"/>
  <c r="D42" i="72"/>
  <c r="D43" i="72"/>
  <c r="D50" i="72"/>
  <c r="D34" i="72"/>
  <c r="D51" i="72"/>
  <c r="D37" i="72"/>
  <c r="K66" i="42"/>
  <c r="E34" i="42"/>
  <c r="D34" i="42"/>
  <c r="E44" i="42"/>
  <c r="D44" i="42"/>
  <c r="E54" i="42"/>
  <c r="D54" i="42"/>
  <c r="L66" i="42"/>
  <c r="M66" i="42"/>
  <c r="N66" i="42"/>
  <c r="O66" i="42"/>
  <c r="P66" i="42"/>
  <c r="Q66" i="42"/>
  <c r="R66" i="42"/>
  <c r="S66" i="42"/>
  <c r="T66" i="42"/>
  <c r="U66" i="42"/>
  <c r="V66" i="42"/>
  <c r="W66" i="42"/>
  <c r="L89" i="42"/>
  <c r="M89" i="42"/>
  <c r="N89" i="42"/>
  <c r="O89" i="42"/>
  <c r="P89" i="42"/>
  <c r="Q89" i="42"/>
  <c r="R89" i="42"/>
  <c r="S89" i="42"/>
  <c r="T89" i="42"/>
  <c r="U89" i="42"/>
  <c r="V89" i="42"/>
  <c r="W89" i="42"/>
  <c r="L77" i="42"/>
  <c r="M77" i="42"/>
  <c r="N77" i="42"/>
  <c r="O77" i="42"/>
  <c r="P77" i="42"/>
  <c r="Q77" i="42"/>
  <c r="R77" i="42"/>
  <c r="S77" i="42"/>
  <c r="T77" i="42"/>
  <c r="U77" i="42"/>
  <c r="V77" i="42"/>
  <c r="W77" i="42"/>
  <c r="E89" i="42"/>
  <c r="D89" i="42"/>
  <c r="E77" i="42"/>
  <c r="D77" i="42"/>
  <c r="E66" i="42"/>
  <c r="D66" i="42"/>
  <c r="J89" i="42" l="1"/>
  <c r="K89" i="42"/>
  <c r="K77" i="42"/>
  <c r="F115" i="46"/>
  <c r="J77" i="42" l="1"/>
  <c r="J66" i="42"/>
  <c r="I77" i="42"/>
  <c r="I66" i="42"/>
  <c r="I89" i="42"/>
  <c r="H89" i="42" l="1"/>
  <c r="H77" i="42"/>
  <c r="H66" i="42"/>
  <c r="G89" i="42" l="1"/>
  <c r="G77" i="42"/>
  <c r="G66" i="42"/>
  <c r="F77" i="42" l="1"/>
  <c r="F66" i="42"/>
  <c r="F89" i="42"/>
  <c r="W75" i="4" l="1"/>
  <c r="M74" i="65" l="1"/>
  <c r="L74" i="65"/>
  <c r="M73" i="65"/>
  <c r="M72" i="65"/>
  <c r="L72" i="65"/>
  <c r="M71" i="65"/>
  <c r="L71" i="65"/>
  <c r="M70" i="65"/>
  <c r="M69" i="65"/>
  <c r="M68" i="65"/>
  <c r="M67" i="65"/>
  <c r="M66" i="65"/>
  <c r="M65" i="65"/>
  <c r="M9" i="65" l="1"/>
  <c r="M10" i="65"/>
  <c r="L9" i="65"/>
  <c r="L10" i="65"/>
  <c r="K27" i="67"/>
  <c r="M27" i="67"/>
  <c r="L27" i="67"/>
  <c r="S10" i="51" l="1"/>
  <c r="W141" i="44" l="1"/>
  <c r="F142" i="44"/>
  <c r="E122" i="44"/>
  <c r="M142" i="44"/>
  <c r="N142" i="44"/>
  <c r="O142" i="44"/>
  <c r="P142" i="44"/>
  <c r="Q142" i="44"/>
  <c r="R142" i="44"/>
  <c r="S142" i="44"/>
  <c r="T142" i="44"/>
  <c r="U142" i="44"/>
  <c r="V142" i="44"/>
  <c r="W142" i="44"/>
  <c r="G142" i="44"/>
  <c r="H142" i="44"/>
  <c r="I142" i="44"/>
  <c r="J142" i="44"/>
  <c r="K142" i="44"/>
  <c r="L142" i="44"/>
  <c r="G122" i="44"/>
  <c r="H122" i="44"/>
  <c r="I122" i="44"/>
  <c r="J122" i="44"/>
  <c r="K122" i="44"/>
  <c r="L122" i="44"/>
  <c r="M122" i="44"/>
  <c r="N122" i="44"/>
  <c r="O122" i="44"/>
  <c r="P122" i="44"/>
  <c r="Q122" i="44"/>
  <c r="R122" i="44"/>
  <c r="S122" i="44"/>
  <c r="T122" i="44"/>
  <c r="U122" i="44"/>
  <c r="V122" i="44"/>
  <c r="W122" i="44"/>
  <c r="F122" i="44"/>
  <c r="G102" i="44"/>
  <c r="H102" i="44"/>
  <c r="I102" i="44"/>
  <c r="J102" i="44"/>
  <c r="K102" i="44"/>
  <c r="L102" i="44"/>
  <c r="M102" i="44"/>
  <c r="N102" i="44"/>
  <c r="O102" i="44"/>
  <c r="P102" i="44"/>
  <c r="Q102" i="44"/>
  <c r="R102" i="44"/>
  <c r="S102" i="44"/>
  <c r="T102" i="44"/>
  <c r="U102" i="44"/>
  <c r="V102" i="44"/>
  <c r="W102" i="44"/>
  <c r="F102" i="44"/>
  <c r="F99" i="44" l="1"/>
  <c r="B35" i="51" l="1"/>
  <c r="B36" i="51" s="1"/>
  <c r="A36" i="51"/>
  <c r="A35" i="51"/>
  <c r="G35" i="51" s="1"/>
  <c r="A43" i="49"/>
  <c r="A42" i="49"/>
  <c r="A59" i="47"/>
  <c r="A60" i="47"/>
  <c r="A61" i="47"/>
  <c r="A62" i="47"/>
  <c r="A63" i="47"/>
  <c r="A58" i="47"/>
  <c r="A186" i="46"/>
  <c r="A187" i="46"/>
  <c r="A188" i="46"/>
  <c r="A189" i="46"/>
  <c r="A190" i="46"/>
  <c r="A191" i="46"/>
  <c r="A192" i="46"/>
  <c r="A193" i="46"/>
  <c r="A194" i="46"/>
  <c r="A195" i="46"/>
  <c r="A196" i="46"/>
  <c r="A197" i="46"/>
  <c r="A198" i="46"/>
  <c r="A199" i="46"/>
  <c r="A200" i="46"/>
  <c r="A201" i="46"/>
  <c r="A202" i="46"/>
  <c r="A203" i="46"/>
  <c r="A204" i="46"/>
  <c r="A205" i="46"/>
  <c r="A185" i="46"/>
  <c r="A158" i="44"/>
  <c r="G158" i="44" s="1"/>
  <c r="A163" i="44"/>
  <c r="A169" i="44"/>
  <c r="A175" i="44"/>
  <c r="A157" i="44"/>
  <c r="C178" i="44"/>
  <c r="C180" i="44" s="1"/>
  <c r="C177" i="44"/>
  <c r="C179" i="44" s="1"/>
  <c r="B176" i="44"/>
  <c r="B177" i="44" s="1"/>
  <c r="B178" i="44" s="1"/>
  <c r="B179" i="44" s="1"/>
  <c r="B180" i="44" s="1"/>
  <c r="C172" i="44"/>
  <c r="C174" i="44" s="1"/>
  <c r="C171" i="44"/>
  <c r="C173" i="44" s="1"/>
  <c r="B170" i="44"/>
  <c r="B171" i="44" s="1"/>
  <c r="B172" i="44" s="1"/>
  <c r="B173" i="44" s="1"/>
  <c r="B174" i="44" s="1"/>
  <c r="B164" i="44"/>
  <c r="A164" i="44" s="1"/>
  <c r="C166" i="44"/>
  <c r="C168" i="44" s="1"/>
  <c r="C165" i="44"/>
  <c r="C167" i="44" s="1"/>
  <c r="C160" i="44"/>
  <c r="A160" i="44" s="1"/>
  <c r="F160" i="44" s="1"/>
  <c r="C159" i="44"/>
  <c r="A159" i="44" s="1"/>
  <c r="A104" i="42"/>
  <c r="A103" i="42"/>
  <c r="A102" i="42"/>
  <c r="A101" i="42"/>
  <c r="A100" i="42"/>
  <c r="A99" i="42"/>
  <c r="A98" i="42"/>
  <c r="A97" i="42"/>
  <c r="A96" i="42"/>
  <c r="A126" i="4"/>
  <c r="A127" i="4"/>
  <c r="F127" i="4" s="1"/>
  <c r="A128" i="4"/>
  <c r="A129" i="4"/>
  <c r="A130" i="4"/>
  <c r="F130" i="4" s="1"/>
  <c r="A131" i="4"/>
  <c r="A132" i="4"/>
  <c r="A133" i="4"/>
  <c r="F133" i="4" s="1"/>
  <c r="A134" i="4"/>
  <c r="A135" i="4"/>
  <c r="A136" i="4"/>
  <c r="A137" i="4"/>
  <c r="A138" i="4"/>
  <c r="A139" i="4"/>
  <c r="A140" i="4"/>
  <c r="A141" i="4"/>
  <c r="A142" i="4"/>
  <c r="A143" i="4"/>
  <c r="F143" i="4" s="1"/>
  <c r="A144" i="4"/>
  <c r="F144" i="4" s="1"/>
  <c r="A145" i="4"/>
  <c r="F145" i="4" s="1"/>
  <c r="A146" i="4"/>
  <c r="F146" i="4" s="1"/>
  <c r="A147" i="4"/>
  <c r="F147" i="4" s="1"/>
  <c r="A148" i="4"/>
  <c r="F148" i="4" s="1"/>
  <c r="A149" i="4"/>
  <c r="F149" i="4" s="1"/>
  <c r="A150" i="4"/>
  <c r="F150" i="4" s="1"/>
  <c r="A151" i="4"/>
  <c r="F151" i="4" s="1"/>
  <c r="A125" i="4"/>
  <c r="F35" i="51" l="1"/>
  <c r="G147" i="4"/>
  <c r="G144" i="4"/>
  <c r="G130" i="4"/>
  <c r="G148" i="4"/>
  <c r="G151" i="4"/>
  <c r="G143" i="4"/>
  <c r="G127" i="4"/>
  <c r="G150" i="4"/>
  <c r="G145" i="4"/>
  <c r="G133" i="4"/>
  <c r="A174" i="44"/>
  <c r="A170" i="44"/>
  <c r="G170" i="44" s="1"/>
  <c r="C162" i="44"/>
  <c r="A162" i="44" s="1"/>
  <c r="F162" i="44" s="1"/>
  <c r="A180" i="44"/>
  <c r="F180" i="44" s="1"/>
  <c r="C161" i="44"/>
  <c r="A161" i="44" s="1"/>
  <c r="G162" i="44"/>
  <c r="G174" i="44"/>
  <c r="F174" i="44"/>
  <c r="A176" i="44"/>
  <c r="A173" i="44"/>
  <c r="F158" i="44"/>
  <c r="B165" i="44"/>
  <c r="A172" i="44"/>
  <c r="A179" i="44"/>
  <c r="A171" i="44"/>
  <c r="G160" i="44"/>
  <c r="A178" i="44"/>
  <c r="A177" i="44"/>
  <c r="AZ44" i="67"/>
  <c r="AZ43" i="67"/>
  <c r="AZ42" i="67"/>
  <c r="AZ41" i="67"/>
  <c r="AZ40" i="67"/>
  <c r="AZ39" i="67"/>
  <c r="AZ38" i="67"/>
  <c r="AZ37" i="67"/>
  <c r="AZ36" i="67"/>
  <c r="AZ35" i="67"/>
  <c r="AZ34" i="67"/>
  <c r="AZ33" i="67"/>
  <c r="AZ32" i="67"/>
  <c r="AZ31" i="67"/>
  <c r="AZ30" i="67"/>
  <c r="AZ29" i="67"/>
  <c r="AZ28" i="67"/>
  <c r="AZ27" i="67"/>
  <c r="AX44" i="67"/>
  <c r="AX43" i="67"/>
  <c r="AX42" i="67"/>
  <c r="AX41" i="67"/>
  <c r="AX40" i="67"/>
  <c r="AX39" i="67"/>
  <c r="AX38" i="67"/>
  <c r="AX37" i="67"/>
  <c r="AX36" i="67"/>
  <c r="AX35" i="67"/>
  <c r="AX34" i="67"/>
  <c r="AX33" i="67"/>
  <c r="AX32" i="67"/>
  <c r="AX31" i="67"/>
  <c r="AX30" i="67"/>
  <c r="AX29" i="67"/>
  <c r="AX28" i="67"/>
  <c r="AX27" i="67"/>
  <c r="AW44" i="67"/>
  <c r="AW43" i="67"/>
  <c r="AW42" i="67"/>
  <c r="AW41" i="67"/>
  <c r="AW40" i="67"/>
  <c r="AW39" i="67"/>
  <c r="AW38" i="67"/>
  <c r="AW37" i="67"/>
  <c r="AW36" i="67"/>
  <c r="AW35" i="67"/>
  <c r="AW34" i="67"/>
  <c r="AW33" i="67"/>
  <c r="AW32" i="67"/>
  <c r="AW31" i="67"/>
  <c r="AW30" i="67"/>
  <c r="AW29" i="67"/>
  <c r="AW28" i="67"/>
  <c r="AW27" i="67"/>
  <c r="AV44" i="67"/>
  <c r="AV43" i="67"/>
  <c r="AV42" i="67"/>
  <c r="AV41" i="67"/>
  <c r="AV40" i="67"/>
  <c r="AV39" i="67"/>
  <c r="AV38" i="67"/>
  <c r="AV37" i="67"/>
  <c r="AV36" i="67"/>
  <c r="AV35" i="67"/>
  <c r="AV34" i="67"/>
  <c r="AV33" i="67"/>
  <c r="AT44" i="67"/>
  <c r="AT42" i="67"/>
  <c r="AT41" i="67"/>
  <c r="AT40" i="67"/>
  <c r="AT39" i="67"/>
  <c r="AT38" i="67"/>
  <c r="AT37" i="67"/>
  <c r="AT36" i="67"/>
  <c r="AT35" i="67"/>
  <c r="AT34" i="67"/>
  <c r="AT33" i="67"/>
  <c r="AT32" i="67"/>
  <c r="AT31" i="67"/>
  <c r="AT30" i="67"/>
  <c r="AT29" i="67"/>
  <c r="AT28" i="67"/>
  <c r="AT27" i="67"/>
  <c r="G180" i="44" l="1"/>
  <c r="F170" i="44"/>
  <c r="F176" i="44"/>
  <c r="G176" i="44"/>
  <c r="F172" i="44"/>
  <c r="G172" i="44"/>
  <c r="B166" i="44"/>
  <c r="A165" i="44"/>
  <c r="G178" i="44"/>
  <c r="F178" i="44"/>
  <c r="G95" i="51"/>
  <c r="H95" i="51"/>
  <c r="I95" i="51"/>
  <c r="J95" i="51"/>
  <c r="K95" i="51"/>
  <c r="L95" i="51"/>
  <c r="M95" i="51"/>
  <c r="N95" i="51"/>
  <c r="O95" i="51"/>
  <c r="P95" i="51"/>
  <c r="Q95" i="51"/>
  <c r="R95" i="51"/>
  <c r="S95" i="51"/>
  <c r="T95" i="51"/>
  <c r="U95" i="51"/>
  <c r="G96" i="51"/>
  <c r="H96" i="51"/>
  <c r="I96" i="51"/>
  <c r="J96" i="51"/>
  <c r="K96" i="51"/>
  <c r="L96" i="51"/>
  <c r="M96" i="51"/>
  <c r="N96" i="51"/>
  <c r="O96" i="51"/>
  <c r="P96" i="51"/>
  <c r="Q96" i="51"/>
  <c r="R96" i="51"/>
  <c r="S96" i="51"/>
  <c r="T96" i="51"/>
  <c r="U96" i="51"/>
  <c r="G97" i="51"/>
  <c r="H97" i="51"/>
  <c r="I97" i="51"/>
  <c r="J97" i="51"/>
  <c r="K97" i="51"/>
  <c r="L97" i="51"/>
  <c r="M97" i="51"/>
  <c r="N97" i="51"/>
  <c r="O97" i="51"/>
  <c r="P97" i="51"/>
  <c r="Q97" i="51"/>
  <c r="R97" i="51"/>
  <c r="S97" i="51"/>
  <c r="T97" i="51"/>
  <c r="U97" i="51"/>
  <c r="G102" i="51"/>
  <c r="H102" i="51"/>
  <c r="I102" i="51"/>
  <c r="J102" i="51"/>
  <c r="K102" i="51"/>
  <c r="L102" i="51"/>
  <c r="M102" i="51"/>
  <c r="N102" i="51"/>
  <c r="O102" i="51"/>
  <c r="P102" i="51"/>
  <c r="Q102" i="51"/>
  <c r="R102" i="51"/>
  <c r="S102" i="51"/>
  <c r="T102" i="51"/>
  <c r="U102" i="51"/>
  <c r="G103" i="51"/>
  <c r="H103" i="51"/>
  <c r="I103" i="51"/>
  <c r="J103" i="51"/>
  <c r="K103" i="51"/>
  <c r="L103" i="51"/>
  <c r="M103" i="51"/>
  <c r="N103" i="51"/>
  <c r="O103" i="51"/>
  <c r="P103" i="51"/>
  <c r="Q103" i="51"/>
  <c r="R103" i="51"/>
  <c r="S103" i="51"/>
  <c r="T103" i="51"/>
  <c r="U103" i="51"/>
  <c r="G104" i="51"/>
  <c r="H104" i="51"/>
  <c r="I104" i="51"/>
  <c r="J104" i="51"/>
  <c r="K104" i="51"/>
  <c r="L104" i="51"/>
  <c r="M104" i="51"/>
  <c r="N104" i="51"/>
  <c r="O104" i="51"/>
  <c r="P104" i="51"/>
  <c r="Q104" i="51"/>
  <c r="R104" i="51"/>
  <c r="S104" i="51"/>
  <c r="T104" i="51"/>
  <c r="U104" i="51"/>
  <c r="F104" i="51"/>
  <c r="F103" i="51"/>
  <c r="F102" i="51"/>
  <c r="F97" i="51"/>
  <c r="F96" i="51"/>
  <c r="F95" i="51"/>
  <c r="G89" i="51"/>
  <c r="H89" i="51"/>
  <c r="I89" i="51"/>
  <c r="J89" i="51"/>
  <c r="K89" i="51"/>
  <c r="L89" i="51"/>
  <c r="M89" i="51"/>
  <c r="N89" i="51"/>
  <c r="O89" i="51"/>
  <c r="P89" i="51"/>
  <c r="Q89" i="51"/>
  <c r="R89" i="51"/>
  <c r="S89" i="51"/>
  <c r="T89" i="51"/>
  <c r="U89" i="51"/>
  <c r="G90" i="51"/>
  <c r="H90" i="51"/>
  <c r="I90" i="51"/>
  <c r="J90" i="51"/>
  <c r="K90" i="51"/>
  <c r="L90" i="51"/>
  <c r="M90" i="51"/>
  <c r="N90" i="51"/>
  <c r="O90" i="51"/>
  <c r="P90" i="51"/>
  <c r="Q90" i="51"/>
  <c r="R90" i="51"/>
  <c r="S90" i="51"/>
  <c r="T90" i="51"/>
  <c r="U90" i="51"/>
  <c r="G91" i="51"/>
  <c r="H91" i="51"/>
  <c r="I91" i="51"/>
  <c r="J91" i="51"/>
  <c r="K91" i="51"/>
  <c r="L91" i="51"/>
  <c r="M91" i="51"/>
  <c r="N91" i="51"/>
  <c r="O91" i="51"/>
  <c r="P91" i="51"/>
  <c r="Q91" i="51"/>
  <c r="R91" i="51"/>
  <c r="S91" i="51"/>
  <c r="T91" i="51"/>
  <c r="U91" i="51"/>
  <c r="F90" i="51"/>
  <c r="F91" i="51"/>
  <c r="B167" i="44" l="1"/>
  <c r="A166" i="44"/>
  <c r="O171" i="19"/>
  <c r="N171" i="19"/>
  <c r="M171" i="19"/>
  <c r="L171" i="19"/>
  <c r="K171" i="19"/>
  <c r="J171" i="19"/>
  <c r="I171" i="19"/>
  <c r="H171" i="19"/>
  <c r="G171" i="19"/>
  <c r="F171" i="19"/>
  <c r="O170" i="19"/>
  <c r="N170" i="19"/>
  <c r="M170" i="19"/>
  <c r="L170" i="19"/>
  <c r="K170" i="19"/>
  <c r="J170" i="19"/>
  <c r="I170" i="19"/>
  <c r="H170" i="19"/>
  <c r="G170" i="19"/>
  <c r="F170" i="19"/>
  <c r="O169" i="19"/>
  <c r="N169" i="19"/>
  <c r="M169" i="19"/>
  <c r="L169" i="19"/>
  <c r="K169" i="19"/>
  <c r="J169" i="19"/>
  <c r="I169" i="19"/>
  <c r="H169" i="19"/>
  <c r="G169" i="19"/>
  <c r="F169" i="19"/>
  <c r="H180" i="19"/>
  <c r="G180" i="19"/>
  <c r="F180" i="19"/>
  <c r="U229" i="19"/>
  <c r="U228" i="19"/>
  <c r="U227" i="19"/>
  <c r="U225" i="19"/>
  <c r="U224" i="19"/>
  <c r="U223" i="19"/>
  <c r="U213" i="19"/>
  <c r="U212" i="19"/>
  <c r="U211" i="19"/>
  <c r="U197" i="19"/>
  <c r="U196" i="19"/>
  <c r="U195" i="19"/>
  <c r="U181" i="19"/>
  <c r="U180" i="19"/>
  <c r="U171" i="19"/>
  <c r="U170" i="19"/>
  <c r="U169" i="19"/>
  <c r="T180" i="19"/>
  <c r="S180" i="19"/>
  <c r="R180" i="19"/>
  <c r="Q180" i="19"/>
  <c r="P180" i="19"/>
  <c r="O180" i="19"/>
  <c r="N180" i="19"/>
  <c r="M180" i="19"/>
  <c r="L180" i="19"/>
  <c r="K180" i="19"/>
  <c r="J180" i="19"/>
  <c r="I180" i="19"/>
  <c r="AI20" i="67"/>
  <c r="AI19" i="67"/>
  <c r="AJ20" i="67"/>
  <c r="AJ19" i="67"/>
  <c r="AK20" i="67"/>
  <c r="AK19" i="67"/>
  <c r="AP20" i="67"/>
  <c r="AP19" i="67"/>
  <c r="AQ20" i="67"/>
  <c r="AQ19" i="67"/>
  <c r="W73" i="19"/>
  <c r="V73" i="19"/>
  <c r="U73" i="19"/>
  <c r="U226" i="19" s="1"/>
  <c r="W69" i="19"/>
  <c r="AA69" i="19" s="1"/>
  <c r="V69" i="19"/>
  <c r="U69" i="19"/>
  <c r="U222" i="19" s="1"/>
  <c r="W57" i="19"/>
  <c r="V57" i="19"/>
  <c r="U57" i="19"/>
  <c r="U210" i="19" s="1"/>
  <c r="W41" i="19"/>
  <c r="V41" i="19"/>
  <c r="U41" i="19"/>
  <c r="G149" i="4"/>
  <c r="W103" i="4"/>
  <c r="CD20" i="67"/>
  <c r="CD19" i="67"/>
  <c r="CE20" i="67"/>
  <c r="CE19" i="67"/>
  <c r="CH20" i="67"/>
  <c r="CH19" i="67"/>
  <c r="CH21" i="67"/>
  <c r="CE21" i="67"/>
  <c r="CD21" i="67"/>
  <c r="AQ21" i="67"/>
  <c r="AP21" i="67"/>
  <c r="AI21" i="67"/>
  <c r="V74" i="14"/>
  <c r="U74" i="14"/>
  <c r="U343" i="14" s="1"/>
  <c r="W41" i="14"/>
  <c r="V41" i="14"/>
  <c r="U41" i="14"/>
  <c r="U310" i="14" s="1"/>
  <c r="V107" i="14"/>
  <c r="U107" i="14"/>
  <c r="U376" i="14" s="1"/>
  <c r="W191" i="47"/>
  <c r="V191" i="47"/>
  <c r="U191" i="47"/>
  <c r="U163" i="47"/>
  <c r="U162" i="47"/>
  <c r="U161" i="47"/>
  <c r="U158" i="47"/>
  <c r="U157" i="47"/>
  <c r="U156" i="47"/>
  <c r="U153" i="47"/>
  <c r="U152" i="47"/>
  <c r="U151" i="47"/>
  <c r="U144" i="47"/>
  <c r="W584" i="46"/>
  <c r="V584" i="46"/>
  <c r="U584" i="46"/>
  <c r="U502" i="46"/>
  <c r="U501" i="46"/>
  <c r="U500" i="46"/>
  <c r="U499" i="46"/>
  <c r="U498" i="46"/>
  <c r="U497" i="46"/>
  <c r="U495" i="46"/>
  <c r="U494" i="46"/>
  <c r="U493" i="46"/>
  <c r="U492" i="46"/>
  <c r="U491" i="46"/>
  <c r="U490" i="46"/>
  <c r="U489" i="46"/>
  <c r="U487" i="46"/>
  <c r="U486" i="46"/>
  <c r="U485" i="46"/>
  <c r="U484" i="46"/>
  <c r="U483" i="46"/>
  <c r="U482" i="46"/>
  <c r="U479" i="46"/>
  <c r="U478" i="46"/>
  <c r="U477" i="46"/>
  <c r="U476" i="46"/>
  <c r="U475" i="46"/>
  <c r="U474" i="46"/>
  <c r="U472" i="46"/>
  <c r="U471" i="46"/>
  <c r="U470" i="46"/>
  <c r="U469" i="46"/>
  <c r="U468" i="46"/>
  <c r="U467" i="46"/>
  <c r="U466" i="46"/>
  <c r="U464" i="46"/>
  <c r="U463" i="46"/>
  <c r="U462" i="46"/>
  <c r="U461" i="46"/>
  <c r="U460" i="46"/>
  <c r="U459" i="46"/>
  <c r="U456" i="46"/>
  <c r="U455" i="46"/>
  <c r="U454" i="46"/>
  <c r="U453" i="46"/>
  <c r="U452" i="46"/>
  <c r="U451" i="46"/>
  <c r="U449" i="46"/>
  <c r="U448" i="46"/>
  <c r="U447" i="46"/>
  <c r="U446" i="46"/>
  <c r="U445" i="46"/>
  <c r="U444" i="46"/>
  <c r="U443" i="46"/>
  <c r="U441" i="46"/>
  <c r="U440" i="46"/>
  <c r="U439" i="46"/>
  <c r="U438" i="46"/>
  <c r="U437" i="46"/>
  <c r="U436" i="46"/>
  <c r="U428" i="46"/>
  <c r="U426" i="46"/>
  <c r="U422" i="46"/>
  <c r="U421" i="46"/>
  <c r="U420" i="46"/>
  <c r="U419" i="46"/>
  <c r="U418" i="46"/>
  <c r="U416" i="46"/>
  <c r="U411" i="46"/>
  <c r="W487" i="44"/>
  <c r="V487" i="44"/>
  <c r="W289" i="42"/>
  <c r="V289" i="42"/>
  <c r="U289" i="42"/>
  <c r="V405" i="4"/>
  <c r="U405" i="4"/>
  <c r="U396" i="4"/>
  <c r="U395" i="4"/>
  <c r="U381" i="4"/>
  <c r="U366" i="4"/>
  <c r="U365" i="4"/>
  <c r="U350" i="4"/>
  <c r="U349" i="4"/>
  <c r="U347" i="4"/>
  <c r="U346" i="4"/>
  <c r="U345" i="4"/>
  <c r="U343" i="4"/>
  <c r="U342" i="4"/>
  <c r="U341" i="4"/>
  <c r="U340" i="4"/>
  <c r="U339" i="4"/>
  <c r="U336" i="4"/>
  <c r="U335" i="4"/>
  <c r="U333" i="4"/>
  <c r="U332" i="4"/>
  <c r="U331" i="4"/>
  <c r="U329" i="4"/>
  <c r="U328" i="4"/>
  <c r="U327" i="4"/>
  <c r="U326" i="4"/>
  <c r="U325" i="4"/>
  <c r="U322" i="4"/>
  <c r="U321" i="4"/>
  <c r="U319" i="4"/>
  <c r="U318" i="4"/>
  <c r="U317" i="4"/>
  <c r="U315" i="4"/>
  <c r="U314" i="4"/>
  <c r="U313" i="4"/>
  <c r="U312" i="4"/>
  <c r="U311" i="4"/>
  <c r="U306" i="4"/>
  <c r="U305" i="4"/>
  <c r="U303" i="4"/>
  <c r="U302" i="4"/>
  <c r="U301" i="4"/>
  <c r="U299" i="4"/>
  <c r="W115" i="4"/>
  <c r="G142" i="4" s="1"/>
  <c r="V115" i="4"/>
  <c r="U115" i="4"/>
  <c r="U393" i="4" s="1"/>
  <c r="W114" i="4"/>
  <c r="G140" i="4" s="1"/>
  <c r="V114" i="4"/>
  <c r="U114" i="4"/>
  <c r="U392" i="4" s="1"/>
  <c r="W113" i="4"/>
  <c r="V113" i="4"/>
  <c r="U113" i="4"/>
  <c r="W111" i="4"/>
  <c r="X21" i="67" s="1"/>
  <c r="V111" i="4"/>
  <c r="X20" i="67" s="1"/>
  <c r="U111" i="4"/>
  <c r="W99" i="4"/>
  <c r="G139" i="4" s="1"/>
  <c r="V99" i="4"/>
  <c r="U99" i="4"/>
  <c r="U378" i="4" s="1"/>
  <c r="W98" i="4"/>
  <c r="G137" i="4" s="1"/>
  <c r="V98" i="4"/>
  <c r="U98" i="4"/>
  <c r="U377" i="4" s="1"/>
  <c r="W97" i="4"/>
  <c r="V97" i="4"/>
  <c r="U97" i="4"/>
  <c r="W95" i="4"/>
  <c r="W21" i="67" s="1"/>
  <c r="V95" i="4"/>
  <c r="U95" i="4"/>
  <c r="U374" i="4" s="1"/>
  <c r="W83" i="4"/>
  <c r="G136" i="4" s="1"/>
  <c r="V83" i="4"/>
  <c r="V409" i="4" s="1"/>
  <c r="U83" i="4"/>
  <c r="U409" i="4" s="1"/>
  <c r="W82" i="4"/>
  <c r="G134" i="4" s="1"/>
  <c r="V82" i="4"/>
  <c r="U82" i="4"/>
  <c r="U362" i="4" s="1"/>
  <c r="W81" i="4"/>
  <c r="V81" i="4"/>
  <c r="U81" i="4"/>
  <c r="W79" i="4"/>
  <c r="V21" i="67" s="1"/>
  <c r="V79" i="4"/>
  <c r="U79" i="4"/>
  <c r="U218" i="42"/>
  <c r="U216" i="42"/>
  <c r="U215" i="42"/>
  <c r="U214" i="42"/>
  <c r="U212" i="42"/>
  <c r="U229" i="42"/>
  <c r="U228" i="42"/>
  <c r="U227" i="42"/>
  <c r="U226" i="42"/>
  <c r="U225" i="42"/>
  <c r="U224" i="42"/>
  <c r="U223" i="42"/>
  <c r="U238" i="42"/>
  <c r="U237" i="42"/>
  <c r="U236" i="42"/>
  <c r="U235" i="42"/>
  <c r="U234" i="42"/>
  <c r="U233" i="42"/>
  <c r="U232" i="42"/>
  <c r="U247" i="42"/>
  <c r="U246" i="42"/>
  <c r="U245" i="42"/>
  <c r="U244" i="42"/>
  <c r="U243" i="42"/>
  <c r="U242" i="42"/>
  <c r="U241" i="42"/>
  <c r="W88" i="42"/>
  <c r="V88" i="42"/>
  <c r="W86" i="42"/>
  <c r="V86" i="42"/>
  <c r="W85" i="42"/>
  <c r="V85" i="42"/>
  <c r="W84" i="42"/>
  <c r="V84" i="42"/>
  <c r="W82" i="42"/>
  <c r="W76" i="42"/>
  <c r="V76" i="42"/>
  <c r="W74" i="42"/>
  <c r="V74" i="42"/>
  <c r="W73" i="42"/>
  <c r="V73" i="42"/>
  <c r="W72" i="42"/>
  <c r="V72" i="42"/>
  <c r="W70" i="42"/>
  <c r="W65" i="42"/>
  <c r="V65" i="42"/>
  <c r="V293" i="42" s="1"/>
  <c r="W63" i="42"/>
  <c r="V63" i="42"/>
  <c r="W62" i="42"/>
  <c r="V62" i="42"/>
  <c r="W61" i="42"/>
  <c r="V61" i="42"/>
  <c r="W59" i="42"/>
  <c r="U88" i="42"/>
  <c r="U279" i="42" s="1"/>
  <c r="U86" i="42"/>
  <c r="U277" i="42" s="1"/>
  <c r="U85" i="42"/>
  <c r="U276" i="42" s="1"/>
  <c r="U84" i="42"/>
  <c r="U275" i="42" s="1"/>
  <c r="U82" i="42"/>
  <c r="U76" i="42"/>
  <c r="U268" i="42" s="1"/>
  <c r="U74" i="42"/>
  <c r="U266" i="42" s="1"/>
  <c r="U73" i="42"/>
  <c r="U265" i="42" s="1"/>
  <c r="U72" i="42"/>
  <c r="U264" i="42" s="1"/>
  <c r="U70" i="42"/>
  <c r="U65" i="42"/>
  <c r="U293" i="42" s="1"/>
  <c r="U63" i="42"/>
  <c r="U256" i="42" s="1"/>
  <c r="U62" i="42"/>
  <c r="U255" i="42" s="1"/>
  <c r="U61" i="42"/>
  <c r="U254" i="42" s="1"/>
  <c r="U59" i="42"/>
  <c r="U482" i="44"/>
  <c r="T482" i="44"/>
  <c r="S482" i="44"/>
  <c r="R482" i="44"/>
  <c r="Q482" i="44"/>
  <c r="P482" i="44"/>
  <c r="O482" i="44"/>
  <c r="N482" i="44"/>
  <c r="M482" i="44"/>
  <c r="L482" i="44"/>
  <c r="K482" i="44"/>
  <c r="J482" i="44"/>
  <c r="I482" i="44"/>
  <c r="H482" i="44"/>
  <c r="G482" i="44"/>
  <c r="F482" i="44"/>
  <c r="U422" i="44"/>
  <c r="T422" i="44"/>
  <c r="S422" i="44"/>
  <c r="R422" i="44"/>
  <c r="Q422" i="44"/>
  <c r="P422" i="44"/>
  <c r="O422" i="44"/>
  <c r="N422" i="44"/>
  <c r="M422" i="44"/>
  <c r="L422" i="44"/>
  <c r="K422" i="44"/>
  <c r="J422" i="44"/>
  <c r="I422" i="44"/>
  <c r="H422" i="44"/>
  <c r="G422" i="44"/>
  <c r="F422" i="44"/>
  <c r="U421" i="44"/>
  <c r="T421" i="44"/>
  <c r="S421" i="44"/>
  <c r="R421" i="44"/>
  <c r="Q421" i="44"/>
  <c r="P421" i="44"/>
  <c r="O421" i="44"/>
  <c r="N421" i="44"/>
  <c r="M421" i="44"/>
  <c r="L421" i="44"/>
  <c r="K421" i="44"/>
  <c r="J421" i="44"/>
  <c r="I421" i="44"/>
  <c r="H421" i="44"/>
  <c r="G421" i="44"/>
  <c r="F421" i="44"/>
  <c r="U420" i="44"/>
  <c r="T420" i="44"/>
  <c r="S420" i="44"/>
  <c r="R420" i="44"/>
  <c r="Q420" i="44"/>
  <c r="P420" i="44"/>
  <c r="O420" i="44"/>
  <c r="N420" i="44"/>
  <c r="M420" i="44"/>
  <c r="L420" i="44"/>
  <c r="K420" i="44"/>
  <c r="J420" i="44"/>
  <c r="I420" i="44"/>
  <c r="H420" i="44"/>
  <c r="G420" i="44"/>
  <c r="F420" i="44"/>
  <c r="U418" i="44"/>
  <c r="T418" i="44"/>
  <c r="S418" i="44"/>
  <c r="R418" i="44"/>
  <c r="Q418" i="44"/>
  <c r="P418" i="44"/>
  <c r="O418" i="44"/>
  <c r="N418" i="44"/>
  <c r="M418" i="44"/>
  <c r="L418" i="44"/>
  <c r="K418" i="44"/>
  <c r="J418" i="44"/>
  <c r="I418" i="44"/>
  <c r="H418" i="44"/>
  <c r="G418" i="44"/>
  <c r="F418" i="44"/>
  <c r="U417" i="44"/>
  <c r="T417" i="44"/>
  <c r="S417" i="44"/>
  <c r="R417" i="44"/>
  <c r="Q417" i="44"/>
  <c r="P417" i="44"/>
  <c r="O417" i="44"/>
  <c r="N417" i="44"/>
  <c r="M417" i="44"/>
  <c r="L417" i="44"/>
  <c r="K417" i="44"/>
  <c r="J417" i="44"/>
  <c r="I417" i="44"/>
  <c r="H417" i="44"/>
  <c r="G417" i="44"/>
  <c r="F417" i="44"/>
  <c r="U415" i="44"/>
  <c r="T415" i="44"/>
  <c r="S415" i="44"/>
  <c r="R415" i="44"/>
  <c r="Q415" i="44"/>
  <c r="P415" i="44"/>
  <c r="O415" i="44"/>
  <c r="N415" i="44"/>
  <c r="M415" i="44"/>
  <c r="L415" i="44"/>
  <c r="K415" i="44"/>
  <c r="J415" i="44"/>
  <c r="I415" i="44"/>
  <c r="H415" i="44"/>
  <c r="G415" i="44"/>
  <c r="F415" i="44"/>
  <c r="U414" i="44"/>
  <c r="T414" i="44"/>
  <c r="S414" i="44"/>
  <c r="R414" i="44"/>
  <c r="Q414" i="44"/>
  <c r="P414" i="44"/>
  <c r="O414" i="44"/>
  <c r="N414" i="44"/>
  <c r="M414" i="44"/>
  <c r="L414" i="44"/>
  <c r="K414" i="44"/>
  <c r="J414" i="44"/>
  <c r="I414" i="44"/>
  <c r="H414" i="44"/>
  <c r="G414" i="44"/>
  <c r="F414" i="44"/>
  <c r="U413" i="44"/>
  <c r="T413" i="44"/>
  <c r="S413" i="44"/>
  <c r="R413" i="44"/>
  <c r="Q413" i="44"/>
  <c r="P413" i="44"/>
  <c r="O413" i="44"/>
  <c r="N413" i="44"/>
  <c r="M413" i="44"/>
  <c r="L413" i="44"/>
  <c r="K413" i="44"/>
  <c r="J413" i="44"/>
  <c r="I413" i="44"/>
  <c r="H413" i="44"/>
  <c r="G413" i="44"/>
  <c r="F413" i="44"/>
  <c r="U412" i="44"/>
  <c r="T412" i="44"/>
  <c r="S412" i="44"/>
  <c r="R412" i="44"/>
  <c r="Q412" i="44"/>
  <c r="P412" i="44"/>
  <c r="O412" i="44"/>
  <c r="N412" i="44"/>
  <c r="M412" i="44"/>
  <c r="L412" i="44"/>
  <c r="K412" i="44"/>
  <c r="J412" i="44"/>
  <c r="I412" i="44"/>
  <c r="H412" i="44"/>
  <c r="G412" i="44"/>
  <c r="F412" i="44"/>
  <c r="U411" i="44"/>
  <c r="T411" i="44"/>
  <c r="S411" i="44"/>
  <c r="R411" i="44"/>
  <c r="Q411" i="44"/>
  <c r="P411" i="44"/>
  <c r="O411" i="44"/>
  <c r="N411" i="44"/>
  <c r="M411" i="44"/>
  <c r="L411" i="44"/>
  <c r="K411" i="44"/>
  <c r="J411" i="44"/>
  <c r="I411" i="44"/>
  <c r="H411" i="44"/>
  <c r="G411" i="44"/>
  <c r="F411" i="44"/>
  <c r="U409" i="44"/>
  <c r="T409" i="44"/>
  <c r="S409" i="44"/>
  <c r="R409" i="44"/>
  <c r="Q409" i="44"/>
  <c r="P409" i="44"/>
  <c r="O409" i="44"/>
  <c r="N409" i="44"/>
  <c r="M409" i="44"/>
  <c r="L409" i="44"/>
  <c r="K409" i="44"/>
  <c r="J409" i="44"/>
  <c r="I409" i="44"/>
  <c r="H409" i="44"/>
  <c r="G409" i="44"/>
  <c r="F409" i="44"/>
  <c r="U408" i="44"/>
  <c r="T408" i="44"/>
  <c r="S408" i="44"/>
  <c r="R408" i="44"/>
  <c r="Q408" i="44"/>
  <c r="P408" i="44"/>
  <c r="O408" i="44"/>
  <c r="N408" i="44"/>
  <c r="M408" i="44"/>
  <c r="L408" i="44"/>
  <c r="K408" i="44"/>
  <c r="J408" i="44"/>
  <c r="I408" i="44"/>
  <c r="H408" i="44"/>
  <c r="G408" i="44"/>
  <c r="F408" i="44"/>
  <c r="U407" i="44"/>
  <c r="T407" i="44"/>
  <c r="S407" i="44"/>
  <c r="R407" i="44"/>
  <c r="Q407" i="44"/>
  <c r="P407" i="44"/>
  <c r="O407" i="44"/>
  <c r="N407" i="44"/>
  <c r="M407" i="44"/>
  <c r="L407" i="44"/>
  <c r="K407" i="44"/>
  <c r="J407" i="44"/>
  <c r="I407" i="44"/>
  <c r="H407" i="44"/>
  <c r="G407" i="44"/>
  <c r="F407" i="44"/>
  <c r="U404" i="44"/>
  <c r="T404" i="44"/>
  <c r="S404" i="44"/>
  <c r="R404" i="44"/>
  <c r="Q404" i="44"/>
  <c r="P404" i="44"/>
  <c r="O404" i="44"/>
  <c r="N404" i="44"/>
  <c r="M404" i="44"/>
  <c r="L404" i="44"/>
  <c r="K404" i="44"/>
  <c r="J404" i="44"/>
  <c r="I404" i="44"/>
  <c r="H404" i="44"/>
  <c r="G404" i="44"/>
  <c r="F404" i="44"/>
  <c r="U403" i="44"/>
  <c r="T403" i="44"/>
  <c r="S403" i="44"/>
  <c r="R403" i="44"/>
  <c r="Q403" i="44"/>
  <c r="P403" i="44"/>
  <c r="O403" i="44"/>
  <c r="N403" i="44"/>
  <c r="M403" i="44"/>
  <c r="L403" i="44"/>
  <c r="K403" i="44"/>
  <c r="J403" i="44"/>
  <c r="I403" i="44"/>
  <c r="H403" i="44"/>
  <c r="G403" i="44"/>
  <c r="F403" i="44"/>
  <c r="U402" i="44"/>
  <c r="T402" i="44"/>
  <c r="S402" i="44"/>
  <c r="R402" i="44"/>
  <c r="Q402" i="44"/>
  <c r="P402" i="44"/>
  <c r="O402" i="44"/>
  <c r="N402" i="44"/>
  <c r="M402" i="44"/>
  <c r="L402" i="44"/>
  <c r="K402" i="44"/>
  <c r="J402" i="44"/>
  <c r="I402" i="44"/>
  <c r="H402" i="44"/>
  <c r="G402" i="44"/>
  <c r="F402" i="44"/>
  <c r="U400" i="44"/>
  <c r="T400" i="44"/>
  <c r="S400" i="44"/>
  <c r="R400" i="44"/>
  <c r="Q400" i="44"/>
  <c r="P400" i="44"/>
  <c r="O400" i="44"/>
  <c r="N400" i="44"/>
  <c r="M400" i="44"/>
  <c r="L400" i="44"/>
  <c r="K400" i="44"/>
  <c r="J400" i="44"/>
  <c r="I400" i="44"/>
  <c r="H400" i="44"/>
  <c r="G400" i="44"/>
  <c r="F400" i="44"/>
  <c r="U399" i="44"/>
  <c r="T399" i="44"/>
  <c r="S399" i="44"/>
  <c r="R399" i="44"/>
  <c r="Q399" i="44"/>
  <c r="P399" i="44"/>
  <c r="O399" i="44"/>
  <c r="N399" i="44"/>
  <c r="M399" i="44"/>
  <c r="L399" i="44"/>
  <c r="K399" i="44"/>
  <c r="J399" i="44"/>
  <c r="I399" i="44"/>
  <c r="H399" i="44"/>
  <c r="G399" i="44"/>
  <c r="F399" i="44"/>
  <c r="U397" i="44"/>
  <c r="T397" i="44"/>
  <c r="S397" i="44"/>
  <c r="R397" i="44"/>
  <c r="Q397" i="44"/>
  <c r="P397" i="44"/>
  <c r="O397" i="44"/>
  <c r="N397" i="44"/>
  <c r="M397" i="44"/>
  <c r="L397" i="44"/>
  <c r="K397" i="44"/>
  <c r="J397" i="44"/>
  <c r="I397" i="44"/>
  <c r="H397" i="44"/>
  <c r="G397" i="44"/>
  <c r="F397" i="44"/>
  <c r="U396" i="44"/>
  <c r="T396" i="44"/>
  <c r="S396" i="44"/>
  <c r="R396" i="44"/>
  <c r="Q396" i="44"/>
  <c r="P396" i="44"/>
  <c r="O396" i="44"/>
  <c r="N396" i="44"/>
  <c r="M396" i="44"/>
  <c r="L396" i="44"/>
  <c r="K396" i="44"/>
  <c r="J396" i="44"/>
  <c r="I396" i="44"/>
  <c r="H396" i="44"/>
  <c r="G396" i="44"/>
  <c r="F396" i="44"/>
  <c r="U395" i="44"/>
  <c r="T395" i="44"/>
  <c r="S395" i="44"/>
  <c r="R395" i="44"/>
  <c r="Q395" i="44"/>
  <c r="P395" i="44"/>
  <c r="O395" i="44"/>
  <c r="N395" i="44"/>
  <c r="M395" i="44"/>
  <c r="L395" i="44"/>
  <c r="K395" i="44"/>
  <c r="J395" i="44"/>
  <c r="I395" i="44"/>
  <c r="H395" i="44"/>
  <c r="G395" i="44"/>
  <c r="F395" i="44"/>
  <c r="U394" i="44"/>
  <c r="T394" i="44"/>
  <c r="S394" i="44"/>
  <c r="R394" i="44"/>
  <c r="Q394" i="44"/>
  <c r="P394" i="44"/>
  <c r="O394" i="44"/>
  <c r="N394" i="44"/>
  <c r="M394" i="44"/>
  <c r="L394" i="44"/>
  <c r="K394" i="44"/>
  <c r="J394" i="44"/>
  <c r="I394" i="44"/>
  <c r="H394" i="44"/>
  <c r="G394" i="44"/>
  <c r="F394" i="44"/>
  <c r="U393" i="44"/>
  <c r="T393" i="44"/>
  <c r="S393" i="44"/>
  <c r="R393" i="44"/>
  <c r="Q393" i="44"/>
  <c r="P393" i="44"/>
  <c r="O393" i="44"/>
  <c r="N393" i="44"/>
  <c r="M393" i="44"/>
  <c r="L393" i="44"/>
  <c r="K393" i="44"/>
  <c r="J393" i="44"/>
  <c r="I393" i="44"/>
  <c r="H393" i="44"/>
  <c r="G393" i="44"/>
  <c r="F393" i="44"/>
  <c r="U391" i="44"/>
  <c r="T391" i="44"/>
  <c r="S391" i="44"/>
  <c r="R391" i="44"/>
  <c r="Q391" i="44"/>
  <c r="P391" i="44"/>
  <c r="O391" i="44"/>
  <c r="N391" i="44"/>
  <c r="M391" i="44"/>
  <c r="L391" i="44"/>
  <c r="K391" i="44"/>
  <c r="J391" i="44"/>
  <c r="I391" i="44"/>
  <c r="H391" i="44"/>
  <c r="G391" i="44"/>
  <c r="F391" i="44"/>
  <c r="U390" i="44"/>
  <c r="T390" i="44"/>
  <c r="S390" i="44"/>
  <c r="R390" i="44"/>
  <c r="Q390" i="44"/>
  <c r="P390" i="44"/>
  <c r="O390" i="44"/>
  <c r="N390" i="44"/>
  <c r="M390" i="44"/>
  <c r="L390" i="44"/>
  <c r="K390" i="44"/>
  <c r="J390" i="44"/>
  <c r="I390" i="44"/>
  <c r="H390" i="44"/>
  <c r="G390" i="44"/>
  <c r="F390" i="44"/>
  <c r="U389" i="44"/>
  <c r="T389" i="44"/>
  <c r="S389" i="44"/>
  <c r="R389" i="44"/>
  <c r="Q389" i="44"/>
  <c r="P389" i="44"/>
  <c r="O389" i="44"/>
  <c r="N389" i="44"/>
  <c r="M389" i="44"/>
  <c r="L389" i="44"/>
  <c r="K389" i="44"/>
  <c r="J389" i="44"/>
  <c r="I389" i="44"/>
  <c r="H389" i="44"/>
  <c r="G389" i="44"/>
  <c r="F389" i="44"/>
  <c r="U386" i="44"/>
  <c r="T386" i="44"/>
  <c r="S386" i="44"/>
  <c r="R386" i="44"/>
  <c r="Q386" i="44"/>
  <c r="P386" i="44"/>
  <c r="O386" i="44"/>
  <c r="N386" i="44"/>
  <c r="M386" i="44"/>
  <c r="L386" i="44"/>
  <c r="K386" i="44"/>
  <c r="J386" i="44"/>
  <c r="I386" i="44"/>
  <c r="H386" i="44"/>
  <c r="G386" i="44"/>
  <c r="F386" i="44"/>
  <c r="U385" i="44"/>
  <c r="T385" i="44"/>
  <c r="S385" i="44"/>
  <c r="R385" i="44"/>
  <c r="Q385" i="44"/>
  <c r="P385" i="44"/>
  <c r="O385" i="44"/>
  <c r="N385" i="44"/>
  <c r="M385" i="44"/>
  <c r="L385" i="44"/>
  <c r="K385" i="44"/>
  <c r="J385" i="44"/>
  <c r="I385" i="44"/>
  <c r="H385" i="44"/>
  <c r="G385" i="44"/>
  <c r="F385" i="44"/>
  <c r="U384" i="44"/>
  <c r="T384" i="44"/>
  <c r="S384" i="44"/>
  <c r="R384" i="44"/>
  <c r="Q384" i="44"/>
  <c r="P384" i="44"/>
  <c r="O384" i="44"/>
  <c r="N384" i="44"/>
  <c r="M384" i="44"/>
  <c r="L384" i="44"/>
  <c r="K384" i="44"/>
  <c r="J384" i="44"/>
  <c r="I384" i="44"/>
  <c r="H384" i="44"/>
  <c r="G384" i="44"/>
  <c r="F384" i="44"/>
  <c r="U382" i="44"/>
  <c r="T382" i="44"/>
  <c r="S382" i="44"/>
  <c r="R382" i="44"/>
  <c r="Q382" i="44"/>
  <c r="P382" i="44"/>
  <c r="O382" i="44"/>
  <c r="N382" i="44"/>
  <c r="M382" i="44"/>
  <c r="L382" i="44"/>
  <c r="K382" i="44"/>
  <c r="J382" i="44"/>
  <c r="I382" i="44"/>
  <c r="H382" i="44"/>
  <c r="G382" i="44"/>
  <c r="F382" i="44"/>
  <c r="U381" i="44"/>
  <c r="T381" i="44"/>
  <c r="S381" i="44"/>
  <c r="R381" i="44"/>
  <c r="Q381" i="44"/>
  <c r="P381" i="44"/>
  <c r="O381" i="44"/>
  <c r="N381" i="44"/>
  <c r="M381" i="44"/>
  <c r="L381" i="44"/>
  <c r="K381" i="44"/>
  <c r="J381" i="44"/>
  <c r="I381" i="44"/>
  <c r="H381" i="44"/>
  <c r="G381" i="44"/>
  <c r="F381" i="44"/>
  <c r="U379" i="44"/>
  <c r="T379" i="44"/>
  <c r="S379" i="44"/>
  <c r="R379" i="44"/>
  <c r="Q379" i="44"/>
  <c r="P379" i="44"/>
  <c r="O379" i="44"/>
  <c r="N379" i="44"/>
  <c r="M379" i="44"/>
  <c r="L379" i="44"/>
  <c r="K379" i="44"/>
  <c r="J379" i="44"/>
  <c r="I379" i="44"/>
  <c r="H379" i="44"/>
  <c r="G379" i="44"/>
  <c r="F379" i="44"/>
  <c r="U378" i="44"/>
  <c r="T378" i="44"/>
  <c r="S378" i="44"/>
  <c r="R378" i="44"/>
  <c r="Q378" i="44"/>
  <c r="P378" i="44"/>
  <c r="O378" i="44"/>
  <c r="N378" i="44"/>
  <c r="M378" i="44"/>
  <c r="L378" i="44"/>
  <c r="K378" i="44"/>
  <c r="J378" i="44"/>
  <c r="I378" i="44"/>
  <c r="H378" i="44"/>
  <c r="G378" i="44"/>
  <c r="F378" i="44"/>
  <c r="U377" i="44"/>
  <c r="T377" i="44"/>
  <c r="S377" i="44"/>
  <c r="R377" i="44"/>
  <c r="Q377" i="44"/>
  <c r="P377" i="44"/>
  <c r="O377" i="44"/>
  <c r="N377" i="44"/>
  <c r="M377" i="44"/>
  <c r="L377" i="44"/>
  <c r="K377" i="44"/>
  <c r="J377" i="44"/>
  <c r="I377" i="44"/>
  <c r="H377" i="44"/>
  <c r="G377" i="44"/>
  <c r="F377" i="44"/>
  <c r="U376" i="44"/>
  <c r="T376" i="44"/>
  <c r="S376" i="44"/>
  <c r="R376" i="44"/>
  <c r="Q376" i="44"/>
  <c r="P376" i="44"/>
  <c r="O376" i="44"/>
  <c r="N376" i="44"/>
  <c r="M376" i="44"/>
  <c r="L376" i="44"/>
  <c r="K376" i="44"/>
  <c r="J376" i="44"/>
  <c r="I376" i="44"/>
  <c r="H376" i="44"/>
  <c r="G376" i="44"/>
  <c r="F376" i="44"/>
  <c r="U375" i="44"/>
  <c r="T375" i="44"/>
  <c r="S375" i="44"/>
  <c r="R375" i="44"/>
  <c r="Q375" i="44"/>
  <c r="P375" i="44"/>
  <c r="O375" i="44"/>
  <c r="N375" i="44"/>
  <c r="M375" i="44"/>
  <c r="L375" i="44"/>
  <c r="K375" i="44"/>
  <c r="J375" i="44"/>
  <c r="I375" i="44"/>
  <c r="H375" i="44"/>
  <c r="G375" i="44"/>
  <c r="F375" i="44"/>
  <c r="U373" i="44"/>
  <c r="T373" i="44"/>
  <c r="S373" i="44"/>
  <c r="R373" i="44"/>
  <c r="Q373" i="44"/>
  <c r="P373" i="44"/>
  <c r="O373" i="44"/>
  <c r="N373" i="44"/>
  <c r="M373" i="44"/>
  <c r="L373" i="44"/>
  <c r="K373" i="44"/>
  <c r="J373" i="44"/>
  <c r="I373" i="44"/>
  <c r="H373" i="44"/>
  <c r="G373" i="44"/>
  <c r="F373" i="44"/>
  <c r="U372" i="44"/>
  <c r="T372" i="44"/>
  <c r="S372" i="44"/>
  <c r="R372" i="44"/>
  <c r="Q372" i="44"/>
  <c r="P372" i="44"/>
  <c r="O372" i="44"/>
  <c r="N372" i="44"/>
  <c r="M372" i="44"/>
  <c r="L372" i="44"/>
  <c r="K372" i="44"/>
  <c r="J372" i="44"/>
  <c r="I372" i="44"/>
  <c r="H372" i="44"/>
  <c r="G372" i="44"/>
  <c r="F372" i="44"/>
  <c r="U371" i="44"/>
  <c r="T371" i="44"/>
  <c r="S371" i="44"/>
  <c r="R371" i="44"/>
  <c r="Q371" i="44"/>
  <c r="P371" i="44"/>
  <c r="O371" i="44"/>
  <c r="N371" i="44"/>
  <c r="M371" i="44"/>
  <c r="L371" i="44"/>
  <c r="K371" i="44"/>
  <c r="J371" i="44"/>
  <c r="I371" i="44"/>
  <c r="H371" i="44"/>
  <c r="G371" i="44"/>
  <c r="F371" i="44"/>
  <c r="U366" i="44"/>
  <c r="T366" i="44"/>
  <c r="S366" i="44"/>
  <c r="R366" i="44"/>
  <c r="Q366" i="44"/>
  <c r="P366" i="44"/>
  <c r="O366" i="44"/>
  <c r="N366" i="44"/>
  <c r="M366" i="44"/>
  <c r="L366" i="44"/>
  <c r="K366" i="44"/>
  <c r="J366" i="44"/>
  <c r="I366" i="44"/>
  <c r="H366" i="44"/>
  <c r="G366" i="44"/>
  <c r="F366" i="44"/>
  <c r="U365" i="44"/>
  <c r="T365" i="44"/>
  <c r="S365" i="44"/>
  <c r="R365" i="44"/>
  <c r="Q365" i="44"/>
  <c r="P365" i="44"/>
  <c r="O365" i="44"/>
  <c r="N365" i="44"/>
  <c r="M365" i="44"/>
  <c r="L365" i="44"/>
  <c r="K365" i="44"/>
  <c r="J365" i="44"/>
  <c r="I365" i="44"/>
  <c r="H365" i="44"/>
  <c r="G365" i="44"/>
  <c r="F365" i="44"/>
  <c r="U364" i="44"/>
  <c r="T364" i="44"/>
  <c r="S364" i="44"/>
  <c r="R364" i="44"/>
  <c r="Q364" i="44"/>
  <c r="P364" i="44"/>
  <c r="O364" i="44"/>
  <c r="N364" i="44"/>
  <c r="M364" i="44"/>
  <c r="L364" i="44"/>
  <c r="K364" i="44"/>
  <c r="J364" i="44"/>
  <c r="I364" i="44"/>
  <c r="H364" i="44"/>
  <c r="G364" i="44"/>
  <c r="F364" i="44"/>
  <c r="U362" i="44"/>
  <c r="T362" i="44"/>
  <c r="S362" i="44"/>
  <c r="R362" i="44"/>
  <c r="Q362" i="44"/>
  <c r="P362" i="44"/>
  <c r="O362" i="44"/>
  <c r="N362" i="44"/>
  <c r="M362" i="44"/>
  <c r="L362" i="44"/>
  <c r="K362" i="44"/>
  <c r="J362" i="44"/>
  <c r="I362" i="44"/>
  <c r="H362" i="44"/>
  <c r="G362" i="44"/>
  <c r="F362" i="44"/>
  <c r="U361" i="44"/>
  <c r="T361" i="44"/>
  <c r="S361" i="44"/>
  <c r="R361" i="44"/>
  <c r="Q361" i="44"/>
  <c r="P361" i="44"/>
  <c r="O361" i="44"/>
  <c r="N361" i="44"/>
  <c r="M361" i="44"/>
  <c r="L361" i="44"/>
  <c r="K361" i="44"/>
  <c r="J361" i="44"/>
  <c r="I361" i="44"/>
  <c r="H361" i="44"/>
  <c r="G361" i="44"/>
  <c r="F361" i="44"/>
  <c r="U359" i="44"/>
  <c r="T359" i="44"/>
  <c r="S359" i="44"/>
  <c r="R359" i="44"/>
  <c r="Q359" i="44"/>
  <c r="P359" i="44"/>
  <c r="O359" i="44"/>
  <c r="N359" i="44"/>
  <c r="M359" i="44"/>
  <c r="L359" i="44"/>
  <c r="K359" i="44"/>
  <c r="J359" i="44"/>
  <c r="I359" i="44"/>
  <c r="H359" i="44"/>
  <c r="G359" i="44"/>
  <c r="F359" i="44"/>
  <c r="U358" i="44"/>
  <c r="T358" i="44"/>
  <c r="S358" i="44"/>
  <c r="R358" i="44"/>
  <c r="Q358" i="44"/>
  <c r="P358" i="44"/>
  <c r="O358" i="44"/>
  <c r="N358" i="44"/>
  <c r="M358" i="44"/>
  <c r="L358" i="44"/>
  <c r="K358" i="44"/>
  <c r="J358" i="44"/>
  <c r="I358" i="44"/>
  <c r="H358" i="44"/>
  <c r="G358" i="44"/>
  <c r="F358" i="44"/>
  <c r="U357" i="44"/>
  <c r="T357" i="44"/>
  <c r="S357" i="44"/>
  <c r="R357" i="44"/>
  <c r="Q357" i="44"/>
  <c r="P357" i="44"/>
  <c r="O357" i="44"/>
  <c r="N357" i="44"/>
  <c r="M357" i="44"/>
  <c r="L357" i="44"/>
  <c r="K357" i="44"/>
  <c r="J357" i="44"/>
  <c r="I357" i="44"/>
  <c r="H357" i="44"/>
  <c r="G357" i="44"/>
  <c r="F357" i="44"/>
  <c r="U356" i="44"/>
  <c r="T356" i="44"/>
  <c r="S356" i="44"/>
  <c r="R356" i="44"/>
  <c r="Q356" i="44"/>
  <c r="P356" i="44"/>
  <c r="O356" i="44"/>
  <c r="N356" i="44"/>
  <c r="M356" i="44"/>
  <c r="L356" i="44"/>
  <c r="K356" i="44"/>
  <c r="J356" i="44"/>
  <c r="I356" i="44"/>
  <c r="H356" i="44"/>
  <c r="G356" i="44"/>
  <c r="F356" i="44"/>
  <c r="U355" i="44"/>
  <c r="T355" i="44"/>
  <c r="S355" i="44"/>
  <c r="R355" i="44"/>
  <c r="Q355" i="44"/>
  <c r="P355" i="44"/>
  <c r="O355" i="44"/>
  <c r="N355" i="44"/>
  <c r="M355" i="44"/>
  <c r="L355" i="44"/>
  <c r="K355" i="44"/>
  <c r="J355" i="44"/>
  <c r="I355" i="44"/>
  <c r="H355" i="44"/>
  <c r="G355" i="44"/>
  <c r="F355" i="44"/>
  <c r="U353" i="44"/>
  <c r="T353" i="44"/>
  <c r="S353" i="44"/>
  <c r="R353" i="44"/>
  <c r="Q353" i="44"/>
  <c r="P353" i="44"/>
  <c r="O353" i="44"/>
  <c r="N353" i="44"/>
  <c r="M353" i="44"/>
  <c r="L353" i="44"/>
  <c r="K353" i="44"/>
  <c r="J353" i="44"/>
  <c r="I353" i="44"/>
  <c r="H353" i="44"/>
  <c r="G353" i="44"/>
  <c r="F353" i="44"/>
  <c r="U352" i="44"/>
  <c r="T352" i="44"/>
  <c r="S352" i="44"/>
  <c r="R352" i="44"/>
  <c r="Q352" i="44"/>
  <c r="P352" i="44"/>
  <c r="O352" i="44"/>
  <c r="N352" i="44"/>
  <c r="M352" i="44"/>
  <c r="L352" i="44"/>
  <c r="K352" i="44"/>
  <c r="J352" i="44"/>
  <c r="I352" i="44"/>
  <c r="H352" i="44"/>
  <c r="G352" i="44"/>
  <c r="F352" i="44"/>
  <c r="U351" i="44"/>
  <c r="T351" i="44"/>
  <c r="S351" i="44"/>
  <c r="R351" i="44"/>
  <c r="Q351" i="44"/>
  <c r="P351" i="44"/>
  <c r="O351" i="44"/>
  <c r="N351" i="44"/>
  <c r="M351" i="44"/>
  <c r="L351" i="44"/>
  <c r="K351" i="44"/>
  <c r="J351" i="44"/>
  <c r="I351" i="44"/>
  <c r="H351" i="44"/>
  <c r="G351" i="44"/>
  <c r="U487" i="44"/>
  <c r="W151" i="44"/>
  <c r="V151" i="44"/>
  <c r="V126" i="14" s="1"/>
  <c r="W150" i="44"/>
  <c r="V150" i="44"/>
  <c r="W149" i="44"/>
  <c r="V149" i="44"/>
  <c r="W147" i="44"/>
  <c r="V147" i="44"/>
  <c r="W146" i="44"/>
  <c r="V146" i="44"/>
  <c r="W144" i="44"/>
  <c r="V144" i="44"/>
  <c r="W143" i="44"/>
  <c r="V143" i="44"/>
  <c r="V141" i="44"/>
  <c r="W140" i="44"/>
  <c r="V140" i="44"/>
  <c r="W139" i="44"/>
  <c r="V139" i="44"/>
  <c r="W137" i="44"/>
  <c r="V137" i="44"/>
  <c r="W136" i="44"/>
  <c r="V136" i="44"/>
  <c r="W135" i="44"/>
  <c r="V135" i="44"/>
  <c r="W131" i="44"/>
  <c r="G177" i="44" s="1"/>
  <c r="V131" i="44"/>
  <c r="V93" i="14" s="1"/>
  <c r="W130" i="44"/>
  <c r="V130" i="44"/>
  <c r="W129" i="44"/>
  <c r="U28" i="73" s="1"/>
  <c r="V129" i="44"/>
  <c r="W127" i="44"/>
  <c r="V127" i="44"/>
  <c r="W126" i="44"/>
  <c r="V126" i="44"/>
  <c r="W124" i="44"/>
  <c r="V124" i="44"/>
  <c r="W123" i="44"/>
  <c r="V123" i="44"/>
  <c r="W121" i="44"/>
  <c r="V121" i="44"/>
  <c r="W120" i="44"/>
  <c r="V120" i="44"/>
  <c r="W119" i="44"/>
  <c r="V119" i="44"/>
  <c r="W117" i="44"/>
  <c r="V117" i="44"/>
  <c r="W116" i="44"/>
  <c r="V116" i="44"/>
  <c r="W115" i="44"/>
  <c r="V115" i="44"/>
  <c r="W111" i="44"/>
  <c r="V111" i="44"/>
  <c r="V60" i="14" s="1"/>
  <c r="W110" i="44"/>
  <c r="V110" i="44"/>
  <c r="W109" i="44"/>
  <c r="V109" i="44"/>
  <c r="W107" i="44"/>
  <c r="V107" i="44"/>
  <c r="W106" i="44"/>
  <c r="V106" i="44"/>
  <c r="W104" i="44"/>
  <c r="G164" i="44" s="1"/>
  <c r="V104" i="44"/>
  <c r="W103" i="44"/>
  <c r="V103" i="44"/>
  <c r="W101" i="44"/>
  <c r="V101" i="44"/>
  <c r="W100" i="44"/>
  <c r="V100" i="44"/>
  <c r="W99" i="44"/>
  <c r="V99" i="44"/>
  <c r="W97" i="44"/>
  <c r="V97" i="44"/>
  <c r="W96" i="44"/>
  <c r="V96" i="44"/>
  <c r="W95" i="44"/>
  <c r="W21" i="19" s="1"/>
  <c r="V95" i="44"/>
  <c r="V21" i="19" s="1"/>
  <c r="F351" i="44"/>
  <c r="U151" i="44"/>
  <c r="U150" i="44"/>
  <c r="U479" i="44" s="1"/>
  <c r="U149" i="44"/>
  <c r="U147" i="44"/>
  <c r="U476" i="44" s="1"/>
  <c r="U146" i="44"/>
  <c r="U475" i="44" s="1"/>
  <c r="U144" i="44"/>
  <c r="U473" i="44" s="1"/>
  <c r="U143" i="44"/>
  <c r="U472" i="44" s="1"/>
  <c r="U141" i="44"/>
  <c r="U471" i="44" s="1"/>
  <c r="U140" i="44"/>
  <c r="U470" i="44" s="1"/>
  <c r="U139" i="44"/>
  <c r="U137" i="44"/>
  <c r="U467" i="44" s="1"/>
  <c r="U136" i="44"/>
  <c r="U135" i="44"/>
  <c r="S26" i="73" s="1"/>
  <c r="U131" i="44"/>
  <c r="U130" i="44"/>
  <c r="U460" i="44" s="1"/>
  <c r="U129" i="44"/>
  <c r="S28" i="73" s="1"/>
  <c r="U127" i="44"/>
  <c r="U457" i="44" s="1"/>
  <c r="U126" i="44"/>
  <c r="U124" i="44"/>
  <c r="U454" i="44" s="1"/>
  <c r="U123" i="44"/>
  <c r="U453" i="44" s="1"/>
  <c r="U121" i="44"/>
  <c r="U452" i="44" s="1"/>
  <c r="U120" i="44"/>
  <c r="U451" i="44" s="1"/>
  <c r="U119" i="44"/>
  <c r="U117" i="44"/>
  <c r="U448" i="44" s="1"/>
  <c r="U116" i="44"/>
  <c r="U115" i="44"/>
  <c r="S25" i="73" s="1"/>
  <c r="U111" i="44"/>
  <c r="U60" i="14" s="1"/>
  <c r="U110" i="44"/>
  <c r="U441" i="44" s="1"/>
  <c r="U109" i="44"/>
  <c r="U107" i="44"/>
  <c r="U438" i="44" s="1"/>
  <c r="U106" i="44"/>
  <c r="U104" i="44"/>
  <c r="U435" i="44" s="1"/>
  <c r="U103" i="44"/>
  <c r="U434" i="44" s="1"/>
  <c r="U101" i="44"/>
  <c r="U433" i="44" s="1"/>
  <c r="U100" i="44"/>
  <c r="U432" i="44" s="1"/>
  <c r="U99" i="44"/>
  <c r="U431" i="44" s="1"/>
  <c r="U97" i="44"/>
  <c r="U429" i="44" s="1"/>
  <c r="U96" i="44"/>
  <c r="U95" i="44"/>
  <c r="U21" i="19" s="1"/>
  <c r="W176" i="46"/>
  <c r="V176" i="46"/>
  <c r="U176" i="46"/>
  <c r="U572" i="46" s="1"/>
  <c r="W174" i="46"/>
  <c r="V174" i="46"/>
  <c r="U174" i="46"/>
  <c r="U568" i="46"/>
  <c r="U567" i="46"/>
  <c r="U566" i="46"/>
  <c r="U565" i="46"/>
  <c r="U564" i="46"/>
  <c r="U563" i="46"/>
  <c r="W164" i="46"/>
  <c r="V164" i="46"/>
  <c r="U164" i="46"/>
  <c r="U560" i="46" s="1"/>
  <c r="W163" i="46"/>
  <c r="V163" i="46"/>
  <c r="U163" i="46"/>
  <c r="U559" i="46" s="1"/>
  <c r="W159" i="46"/>
  <c r="V159" i="46"/>
  <c r="U159" i="46"/>
  <c r="W152" i="46"/>
  <c r="V152" i="46"/>
  <c r="U152" i="46"/>
  <c r="U548" i="46" s="1"/>
  <c r="W150" i="46"/>
  <c r="V150" i="46"/>
  <c r="U150" i="46"/>
  <c r="U544" i="46"/>
  <c r="U543" i="46"/>
  <c r="U542" i="46"/>
  <c r="U541" i="46"/>
  <c r="U540" i="46"/>
  <c r="U539" i="46"/>
  <c r="U538" i="46"/>
  <c r="W140" i="46"/>
  <c r="V140" i="46"/>
  <c r="U140" i="46"/>
  <c r="U536" i="46" s="1"/>
  <c r="W139" i="46"/>
  <c r="V139" i="46"/>
  <c r="U139" i="46"/>
  <c r="U535" i="46" s="1"/>
  <c r="W135" i="46"/>
  <c r="V135" i="46"/>
  <c r="U135" i="46"/>
  <c r="U524" i="46"/>
  <c r="U520" i="46"/>
  <c r="U519" i="46"/>
  <c r="U518" i="46"/>
  <c r="G194" i="46"/>
  <c r="U517" i="46"/>
  <c r="U516" i="46"/>
  <c r="U515" i="46"/>
  <c r="W116" i="46"/>
  <c r="V116" i="46"/>
  <c r="U116" i="46"/>
  <c r="U512" i="46" s="1"/>
  <c r="W115" i="46"/>
  <c r="V115" i="46"/>
  <c r="U115" i="46"/>
  <c r="W111" i="46"/>
  <c r="V111" i="46"/>
  <c r="U111" i="46"/>
  <c r="U424" i="46"/>
  <c r="U423" i="46"/>
  <c r="U415" i="46"/>
  <c r="V50" i="47"/>
  <c r="V44" i="47"/>
  <c r="V38" i="47"/>
  <c r="U50" i="47"/>
  <c r="U44" i="47"/>
  <c r="U38" i="47"/>
  <c r="T162" i="47"/>
  <c r="S162" i="47"/>
  <c r="R162" i="47"/>
  <c r="Q162" i="47"/>
  <c r="P162" i="47"/>
  <c r="O162" i="47"/>
  <c r="N162" i="47"/>
  <c r="M162" i="47"/>
  <c r="L162" i="47"/>
  <c r="K162" i="47"/>
  <c r="J162" i="47"/>
  <c r="I162" i="47"/>
  <c r="H162" i="47"/>
  <c r="G162" i="47"/>
  <c r="F162" i="47"/>
  <c r="T157" i="47"/>
  <c r="S157" i="47"/>
  <c r="R157" i="47"/>
  <c r="Q157" i="47"/>
  <c r="P157" i="47"/>
  <c r="O157" i="47"/>
  <c r="N157" i="47"/>
  <c r="M157" i="47"/>
  <c r="L157" i="47"/>
  <c r="K157" i="47"/>
  <c r="J157" i="47"/>
  <c r="I157" i="47"/>
  <c r="H157" i="47"/>
  <c r="G157" i="47"/>
  <c r="F157" i="47"/>
  <c r="T152" i="47"/>
  <c r="S152" i="47"/>
  <c r="R152" i="47"/>
  <c r="Q152" i="47"/>
  <c r="P152" i="47"/>
  <c r="O152" i="47"/>
  <c r="N152" i="47"/>
  <c r="M152" i="47"/>
  <c r="L152" i="47"/>
  <c r="K152" i="47"/>
  <c r="J152" i="47"/>
  <c r="I152" i="47"/>
  <c r="H152" i="47"/>
  <c r="G152" i="47"/>
  <c r="F152" i="47"/>
  <c r="O145" i="47"/>
  <c r="N145" i="47"/>
  <c r="M145" i="47"/>
  <c r="L145" i="47"/>
  <c r="K145" i="47"/>
  <c r="J145" i="47"/>
  <c r="I145" i="47"/>
  <c r="H145" i="47"/>
  <c r="G145" i="47"/>
  <c r="F145" i="47"/>
  <c r="F144" i="47"/>
  <c r="G144" i="47"/>
  <c r="H144" i="47"/>
  <c r="I144" i="47"/>
  <c r="J144" i="47"/>
  <c r="K144" i="47"/>
  <c r="L144" i="47"/>
  <c r="M144" i="47"/>
  <c r="N144" i="47"/>
  <c r="O144" i="47"/>
  <c r="P144" i="47"/>
  <c r="Q144" i="47"/>
  <c r="R144" i="47"/>
  <c r="S144" i="47"/>
  <c r="T144" i="47"/>
  <c r="U403" i="14"/>
  <c r="U396" i="14"/>
  <c r="U390" i="14"/>
  <c r="U389" i="14"/>
  <c r="U388" i="14"/>
  <c r="U387" i="14"/>
  <c r="U386" i="14"/>
  <c r="U385" i="14"/>
  <c r="U384" i="14"/>
  <c r="U383" i="14"/>
  <c r="U382" i="14"/>
  <c r="U381" i="14"/>
  <c r="U380" i="14"/>
  <c r="U379" i="14"/>
  <c r="U378" i="14"/>
  <c r="U370" i="14"/>
  <c r="U363" i="14"/>
  <c r="U357" i="14"/>
  <c r="U356" i="14"/>
  <c r="U355" i="14"/>
  <c r="U354" i="14"/>
  <c r="U353" i="14"/>
  <c r="U352" i="14"/>
  <c r="U351" i="14"/>
  <c r="U350" i="14"/>
  <c r="U349" i="14"/>
  <c r="U348" i="14"/>
  <c r="U347" i="14"/>
  <c r="U346" i="14"/>
  <c r="U345" i="14"/>
  <c r="U337" i="14"/>
  <c r="U330" i="14"/>
  <c r="U324" i="14"/>
  <c r="U323" i="14"/>
  <c r="U322" i="14"/>
  <c r="U321" i="14"/>
  <c r="U320" i="14"/>
  <c r="U319" i="14"/>
  <c r="U318" i="14"/>
  <c r="U317" i="14"/>
  <c r="U316" i="14"/>
  <c r="U315" i="14"/>
  <c r="U314" i="14"/>
  <c r="U313" i="14"/>
  <c r="U312" i="14"/>
  <c r="U304" i="14"/>
  <c r="U297" i="14"/>
  <c r="U291" i="14"/>
  <c r="U290" i="14"/>
  <c r="U289" i="14"/>
  <c r="U288" i="14"/>
  <c r="U287" i="14"/>
  <c r="U286" i="14"/>
  <c r="U285" i="14"/>
  <c r="U284" i="14"/>
  <c r="U283" i="14"/>
  <c r="U282" i="14"/>
  <c r="U281" i="14"/>
  <c r="U280" i="14"/>
  <c r="U279" i="14"/>
  <c r="W15" i="19" l="1"/>
  <c r="T29" i="73" a="1"/>
  <c r="T29" i="73" s="1"/>
  <c r="U29" i="73" a="1"/>
  <c r="U100" i="4"/>
  <c r="U116" i="4"/>
  <c r="S29" i="73" a="1"/>
  <c r="S29" i="73" s="1"/>
  <c r="V100" i="4"/>
  <c r="V116" i="4"/>
  <c r="W84" i="4"/>
  <c r="W100" i="4"/>
  <c r="W116" i="4"/>
  <c r="V90" i="14"/>
  <c r="U252" i="42"/>
  <c r="U273" i="42"/>
  <c r="W22" i="19"/>
  <c r="U25" i="73"/>
  <c r="T27" i="73"/>
  <c r="T24" i="73"/>
  <c r="V23" i="19"/>
  <c r="BI20" i="67" s="1"/>
  <c r="T26" i="73"/>
  <c r="U24" i="73"/>
  <c r="U27" i="73"/>
  <c r="W23" i="19"/>
  <c r="U26" i="73"/>
  <c r="T28" i="73"/>
  <c r="S27" i="73"/>
  <c r="S24" i="73"/>
  <c r="U29" i="73"/>
  <c r="V22" i="19"/>
  <c r="BH20" i="67" s="1"/>
  <c r="T25" i="73"/>
  <c r="U361" i="4"/>
  <c r="R19" i="73"/>
  <c r="S19" i="73"/>
  <c r="G135" i="4"/>
  <c r="G141" i="4"/>
  <c r="T19" i="73"/>
  <c r="U376" i="4"/>
  <c r="R18" i="73"/>
  <c r="G138" i="4"/>
  <c r="T18" i="73"/>
  <c r="S18" i="73"/>
  <c r="U59" i="14"/>
  <c r="U328" i="14" s="1"/>
  <c r="AJ21" i="67"/>
  <c r="G146" i="4"/>
  <c r="U24" i="19"/>
  <c r="BJ19" i="67" s="1"/>
  <c r="G187" i="46"/>
  <c r="G104" i="42"/>
  <c r="G197" i="46"/>
  <c r="G195" i="46"/>
  <c r="G199" i="46"/>
  <c r="G193" i="46"/>
  <c r="G161" i="44"/>
  <c r="G101" i="42"/>
  <c r="W293" i="42"/>
  <c r="G98" i="42"/>
  <c r="G196" i="46"/>
  <c r="G198" i="46"/>
  <c r="G190" i="46"/>
  <c r="W26" i="19"/>
  <c r="W24" i="19"/>
  <c r="U427" i="44"/>
  <c r="W126" i="14"/>
  <c r="G179" i="44"/>
  <c r="G163" i="44"/>
  <c r="W59" i="14"/>
  <c r="G169" i="44"/>
  <c r="W60" i="14"/>
  <c r="G175" i="44"/>
  <c r="W91" i="14"/>
  <c r="G166" i="44"/>
  <c r="W90" i="14"/>
  <c r="G159" i="44"/>
  <c r="B168" i="44"/>
  <c r="A168" i="44" s="1"/>
  <c r="A167" i="44"/>
  <c r="W125" i="14"/>
  <c r="G173" i="44"/>
  <c r="G157" i="44"/>
  <c r="G171" i="44"/>
  <c r="G165" i="44"/>
  <c r="Y21" i="67"/>
  <c r="W588" i="46"/>
  <c r="V59" i="14"/>
  <c r="V24" i="19"/>
  <c r="BJ20" i="67" s="1"/>
  <c r="V27" i="14"/>
  <c r="BC20" i="67" s="1"/>
  <c r="V91" i="14"/>
  <c r="V125" i="14"/>
  <c r="V26" i="19"/>
  <c r="BL20" i="67" s="1"/>
  <c r="W74" i="14"/>
  <c r="W64" i="14"/>
  <c r="V97" i="14"/>
  <c r="U57" i="14"/>
  <c r="U326" i="14" s="1"/>
  <c r="U125" i="14"/>
  <c r="U394" i="14" s="1"/>
  <c r="U130" i="14"/>
  <c r="U562" i="46"/>
  <c r="U92" i="14"/>
  <c r="U361" i="14" s="1"/>
  <c r="U456" i="44"/>
  <c r="U124" i="14"/>
  <c r="U393" i="14" s="1"/>
  <c r="U469" i="44"/>
  <c r="U428" i="44"/>
  <c r="U359" i="4"/>
  <c r="V19" i="67"/>
  <c r="AE20" i="67"/>
  <c r="V106" i="14"/>
  <c r="U174" i="47"/>
  <c r="V588" i="46"/>
  <c r="U531" i="46"/>
  <c r="W97" i="14"/>
  <c r="V130" i="14"/>
  <c r="U570" i="46"/>
  <c r="U90" i="14"/>
  <c r="U359" i="14" s="1"/>
  <c r="U447" i="44"/>
  <c r="U23" i="19"/>
  <c r="U465" i="44"/>
  <c r="U126" i="14"/>
  <c r="U395" i="14" s="1"/>
  <c r="U480" i="44"/>
  <c r="V57" i="14"/>
  <c r="V491" i="44"/>
  <c r="V58" i="14"/>
  <c r="V92" i="14"/>
  <c r="V25" i="19"/>
  <c r="BK20" i="67" s="1"/>
  <c r="V123" i="14"/>
  <c r="V124" i="14"/>
  <c r="U437" i="44"/>
  <c r="U440" i="44"/>
  <c r="U442" i="44"/>
  <c r="U97" i="14"/>
  <c r="U22" i="19"/>
  <c r="U446" i="44"/>
  <c r="U461" i="44"/>
  <c r="U93" i="14"/>
  <c r="U362" i="14" s="1"/>
  <c r="AC20" i="67"/>
  <c r="V40" i="14"/>
  <c r="U195" i="47"/>
  <c r="U168" i="47"/>
  <c r="U64" i="14"/>
  <c r="U514" i="46"/>
  <c r="U555" i="46"/>
  <c r="W130" i="14"/>
  <c r="U58" i="14"/>
  <c r="U327" i="14" s="1"/>
  <c r="U25" i="19"/>
  <c r="U459" i="44"/>
  <c r="U123" i="14"/>
  <c r="U392" i="14" s="1"/>
  <c r="U466" i="44"/>
  <c r="W57" i="14"/>
  <c r="W491" i="44"/>
  <c r="W58" i="14"/>
  <c r="W92" i="14"/>
  <c r="W25" i="19"/>
  <c r="W93" i="14"/>
  <c r="W123" i="14"/>
  <c r="W124" i="14"/>
  <c r="U180" i="47"/>
  <c r="U507" i="46"/>
  <c r="U588" i="46"/>
  <c r="U511" i="46"/>
  <c r="U546" i="46"/>
  <c r="AD20" i="67"/>
  <c r="V73" i="14"/>
  <c r="X19" i="67"/>
  <c r="U389" i="4"/>
  <c r="V195" i="47"/>
  <c r="V64" i="14"/>
  <c r="U522" i="46"/>
  <c r="BG19" i="67"/>
  <c r="U174" i="19"/>
  <c r="U91" i="14"/>
  <c r="U360" i="14" s="1"/>
  <c r="U450" i="44"/>
  <c r="U26" i="19"/>
  <c r="U478" i="44"/>
  <c r="V20" i="67"/>
  <c r="W40" i="14"/>
  <c r="AD21" i="67"/>
  <c r="W73" i="14"/>
  <c r="W106" i="14"/>
  <c r="AE21" i="67"/>
  <c r="AC21" i="67"/>
  <c r="U258" i="42"/>
  <c r="W20" i="67"/>
  <c r="U262" i="42"/>
  <c r="AC19" i="67"/>
  <c r="U40" i="14"/>
  <c r="U309" i="14" s="1"/>
  <c r="AD19" i="67"/>
  <c r="U73" i="14"/>
  <c r="U342" i="14" s="1"/>
  <c r="AE19" i="67"/>
  <c r="U106" i="14"/>
  <c r="U375" i="14" s="1"/>
  <c r="U391" i="4"/>
  <c r="U363" i="4"/>
  <c r="U194" i="19"/>
  <c r="U15" i="19"/>
  <c r="U168" i="19" s="1"/>
  <c r="V15" i="19"/>
  <c r="BG20" i="67"/>
  <c r="AK21" i="67"/>
  <c r="W107" i="14"/>
  <c r="AL20" i="67"/>
  <c r="V8" i="14"/>
  <c r="S20" i="73" s="1"/>
  <c r="U8" i="14"/>
  <c r="R20" i="73" s="1"/>
  <c r="U491" i="44"/>
  <c r="W132" i="44"/>
  <c r="U112" i="44"/>
  <c r="U443" i="44" s="1"/>
  <c r="V132" i="44"/>
  <c r="W112" i="44"/>
  <c r="W152" i="44"/>
  <c r="V112" i="44"/>
  <c r="V152" i="44"/>
  <c r="U152" i="44"/>
  <c r="U481" i="44" s="1"/>
  <c r="U132" i="44"/>
  <c r="U462" i="44" s="1"/>
  <c r="U329" i="14"/>
  <c r="U96" i="48"/>
  <c r="U95" i="48"/>
  <c r="U93" i="48"/>
  <c r="U92" i="48"/>
  <c r="U86" i="48"/>
  <c r="U83" i="48"/>
  <c r="U82" i="48"/>
  <c r="U76" i="48"/>
  <c r="U73" i="48"/>
  <c r="U72" i="48"/>
  <c r="V29" i="48"/>
  <c r="V55" i="19" s="1"/>
  <c r="V22" i="48"/>
  <c r="V20" i="48"/>
  <c r="V19" i="48" s="1"/>
  <c r="V39" i="19" s="1"/>
  <c r="V10" i="48"/>
  <c r="V9" i="48" s="1"/>
  <c r="BU20" i="67" s="1"/>
  <c r="W10" i="48"/>
  <c r="U29" i="48"/>
  <c r="U55" i="19" s="1"/>
  <c r="U208" i="19" s="1"/>
  <c r="U22" i="48"/>
  <c r="U87" i="48" s="1"/>
  <c r="U20" i="48"/>
  <c r="U85" i="48" s="1"/>
  <c r="U10" i="48"/>
  <c r="U9" i="48" s="1"/>
  <c r="BU19" i="67" s="1"/>
  <c r="W37" i="49"/>
  <c r="V37" i="49"/>
  <c r="V130" i="49" s="1"/>
  <c r="W36" i="49"/>
  <c r="V36" i="49"/>
  <c r="V129" i="49" s="1"/>
  <c r="W35" i="49"/>
  <c r="V35" i="49"/>
  <c r="V128" i="49" s="1"/>
  <c r="W34" i="49"/>
  <c r="V34" i="49"/>
  <c r="V127" i="49" s="1"/>
  <c r="W33" i="49"/>
  <c r="V33" i="49"/>
  <c r="V126" i="49" s="1"/>
  <c r="W32" i="49"/>
  <c r="V32" i="49"/>
  <c r="V31" i="49"/>
  <c r="V124" i="49" s="1"/>
  <c r="U37" i="49"/>
  <c r="U130" i="49" s="1"/>
  <c r="U36" i="49"/>
  <c r="U129" i="49" s="1"/>
  <c r="U35" i="49"/>
  <c r="U128" i="49" s="1"/>
  <c r="U34" i="49"/>
  <c r="U127" i="49" s="1"/>
  <c r="U33" i="49"/>
  <c r="U126" i="49" s="1"/>
  <c r="U32" i="49"/>
  <c r="U31" i="49"/>
  <c r="U124" i="49" s="1"/>
  <c r="W119" i="49"/>
  <c r="W118" i="49"/>
  <c r="W117" i="49"/>
  <c r="W116" i="49"/>
  <c r="W115" i="49"/>
  <c r="W114" i="49"/>
  <c r="W113" i="49"/>
  <c r="W112" i="49"/>
  <c r="W108" i="49"/>
  <c r="W107" i="49"/>
  <c r="V119" i="49"/>
  <c r="V118" i="49"/>
  <c r="V117" i="49"/>
  <c r="V116" i="49"/>
  <c r="V115" i="49"/>
  <c r="V114" i="49"/>
  <c r="V113" i="49"/>
  <c r="V112" i="49"/>
  <c r="V108" i="49"/>
  <c r="V107" i="49"/>
  <c r="U119" i="49"/>
  <c r="U118" i="49"/>
  <c r="U117" i="49"/>
  <c r="U116" i="49"/>
  <c r="U115" i="49"/>
  <c r="U114" i="49"/>
  <c r="U113" i="49"/>
  <c r="U112" i="49"/>
  <c r="U108" i="49"/>
  <c r="U107" i="49"/>
  <c r="U78" i="50"/>
  <c r="U74" i="50"/>
  <c r="U70" i="50"/>
  <c r="W34" i="52"/>
  <c r="V34" i="52"/>
  <c r="U34" i="52"/>
  <c r="W33" i="52"/>
  <c r="V33" i="52"/>
  <c r="U33" i="52"/>
  <c r="W32" i="52"/>
  <c r="V32" i="52"/>
  <c r="U32" i="52"/>
  <c r="W31" i="52"/>
  <c r="V31" i="52"/>
  <c r="U31" i="52"/>
  <c r="W30" i="52"/>
  <c r="V30" i="52"/>
  <c r="U30" i="52"/>
  <c r="W29" i="52"/>
  <c r="V29" i="52"/>
  <c r="U29" i="52"/>
  <c r="W28" i="52"/>
  <c r="V28" i="52"/>
  <c r="U28" i="52"/>
  <c r="W27" i="52"/>
  <c r="V27" i="52"/>
  <c r="U27" i="52"/>
  <c r="V30" i="51"/>
  <c r="V32" i="48" s="1"/>
  <c r="U30" i="51"/>
  <c r="U177" i="19" l="1"/>
  <c r="T41" i="73"/>
  <c r="U41" i="73"/>
  <c r="W39" i="49"/>
  <c r="U42" i="73" s="1"/>
  <c r="U125" i="49"/>
  <c r="S41" i="73"/>
  <c r="U123" i="49"/>
  <c r="S40" i="73"/>
  <c r="V123" i="49"/>
  <c r="T40" i="73"/>
  <c r="U40" i="73"/>
  <c r="AL21" i="67"/>
  <c r="G43" i="49"/>
  <c r="G42" i="49"/>
  <c r="G167" i="44"/>
  <c r="G168" i="44"/>
  <c r="V20" i="19"/>
  <c r="U19" i="48"/>
  <c r="U39" i="19" s="1"/>
  <c r="U192" i="19" s="1"/>
  <c r="V26" i="48"/>
  <c r="V25" i="48" s="1"/>
  <c r="V54" i="19" s="1"/>
  <c r="V26" i="14"/>
  <c r="BB20" i="67" s="1"/>
  <c r="V56" i="14"/>
  <c r="V34" i="19" s="1"/>
  <c r="W122" i="14"/>
  <c r="W66" i="19" s="1"/>
  <c r="U26" i="48"/>
  <c r="U25" i="48" s="1"/>
  <c r="U54" i="19" s="1"/>
  <c r="V89" i="14"/>
  <c r="V50" i="19" s="1"/>
  <c r="U122" i="14"/>
  <c r="U66" i="19" s="1"/>
  <c r="U219" i="19" s="1"/>
  <c r="V122" i="14"/>
  <c r="V66" i="19" s="1"/>
  <c r="W89" i="14"/>
  <c r="W50" i="19" s="1"/>
  <c r="V25" i="14"/>
  <c r="BA20" i="67" s="1"/>
  <c r="BZ21" i="67"/>
  <c r="V16" i="48"/>
  <c r="V15" i="48" s="1"/>
  <c r="BY20" i="67" s="1"/>
  <c r="U32" i="51"/>
  <c r="U12" i="48" s="1"/>
  <c r="U105" i="51"/>
  <c r="W20" i="19"/>
  <c r="BZ19" i="67"/>
  <c r="AB10" i="48"/>
  <c r="AC10" i="48" s="1"/>
  <c r="U27" i="14"/>
  <c r="BC19" i="67" s="1"/>
  <c r="U20" i="19"/>
  <c r="U173" i="19" s="1"/>
  <c r="V7" i="14"/>
  <c r="AF20" i="67"/>
  <c r="U277" i="14"/>
  <c r="U7" i="14"/>
  <c r="U276" i="14" s="1"/>
  <c r="Y20" i="67"/>
  <c r="V13" i="19"/>
  <c r="V56" i="19"/>
  <c r="CM20" i="67"/>
  <c r="BV19" i="67"/>
  <c r="CN19" i="67"/>
  <c r="U77" i="48"/>
  <c r="BK19" i="67"/>
  <c r="U178" i="19"/>
  <c r="BH19" i="67"/>
  <c r="U175" i="19"/>
  <c r="U74" i="48"/>
  <c r="V24" i="14"/>
  <c r="BI19" i="67"/>
  <c r="U176" i="19"/>
  <c r="V32" i="51"/>
  <c r="V12" i="48" s="1"/>
  <c r="U40" i="19"/>
  <c r="CL19" i="67"/>
  <c r="U32" i="48"/>
  <c r="U75" i="48"/>
  <c r="U84" i="48"/>
  <c r="AF21" i="67"/>
  <c r="BL19" i="67"/>
  <c r="U179" i="19"/>
  <c r="V125" i="49"/>
  <c r="BZ20" i="67"/>
  <c r="U16" i="48"/>
  <c r="CL20" i="67"/>
  <c r="V40" i="19"/>
  <c r="U94" i="48"/>
  <c r="V31" i="14"/>
  <c r="BP20" i="67" s="1"/>
  <c r="U89" i="14"/>
  <c r="U50" i="19" s="1"/>
  <c r="U203" i="19" s="1"/>
  <c r="U24" i="14"/>
  <c r="AZ19" i="67" s="1"/>
  <c r="U25" i="14"/>
  <c r="U26" i="14"/>
  <c r="U56" i="14"/>
  <c r="U154" i="44"/>
  <c r="W154" i="44"/>
  <c r="V154" i="44"/>
  <c r="V39" i="49"/>
  <c r="T42" i="73" s="1"/>
  <c r="U39" i="49"/>
  <c r="S42" i="73" s="1"/>
  <c r="CH18" i="67"/>
  <c r="CH17" i="67"/>
  <c r="CH16" i="67"/>
  <c r="CH15" i="67"/>
  <c r="CH14" i="67"/>
  <c r="CH13" i="67"/>
  <c r="CH12" i="67"/>
  <c r="CH11" i="67"/>
  <c r="CH10" i="67"/>
  <c r="CH9" i="67"/>
  <c r="CH8" i="67"/>
  <c r="CH7" i="67"/>
  <c r="CH6" i="67"/>
  <c r="CH5" i="67"/>
  <c r="CH4" i="67"/>
  <c r="CE18" i="67"/>
  <c r="CE17" i="67"/>
  <c r="CE16" i="67"/>
  <c r="CE15" i="67"/>
  <c r="CE14" i="67"/>
  <c r="CE13" i="67"/>
  <c r="CE12" i="67"/>
  <c r="CE11" i="67"/>
  <c r="CE10" i="67"/>
  <c r="CE9" i="67"/>
  <c r="CE8" i="67"/>
  <c r="CE7" i="67"/>
  <c r="CE6" i="67"/>
  <c r="CE5" i="67"/>
  <c r="CE4" i="67"/>
  <c r="CD18" i="67"/>
  <c r="CD17" i="67"/>
  <c r="CD16" i="67"/>
  <c r="CD15" i="67"/>
  <c r="CD14" i="67"/>
  <c r="CD13" i="67"/>
  <c r="CD12" i="67"/>
  <c r="CD11" i="67"/>
  <c r="CD10" i="67"/>
  <c r="CD9" i="67"/>
  <c r="CD8" i="67"/>
  <c r="CD7" i="67"/>
  <c r="CD6" i="67"/>
  <c r="CD5" i="67"/>
  <c r="CD4" i="67"/>
  <c r="V24" i="48" l="1"/>
  <c r="V53" i="19"/>
  <c r="U13" i="19"/>
  <c r="U166" i="19" s="1"/>
  <c r="U296" i="14"/>
  <c r="U358" i="14"/>
  <c r="V8" i="19"/>
  <c r="J20" i="67" s="1"/>
  <c r="U293" i="14"/>
  <c r="U391" i="14"/>
  <c r="V14" i="19"/>
  <c r="U91" i="48"/>
  <c r="U90" i="48"/>
  <c r="V14" i="48"/>
  <c r="V38" i="19"/>
  <c r="V12" i="19" s="1"/>
  <c r="U295" i="14"/>
  <c r="BB19" i="67"/>
  <c r="U56" i="19"/>
  <c r="U209" i="19" s="1"/>
  <c r="CM19" i="67"/>
  <c r="U97" i="48"/>
  <c r="V132" i="49"/>
  <c r="V6" i="48"/>
  <c r="V5" i="48" s="1"/>
  <c r="U294" i="14"/>
  <c r="BA19" i="67"/>
  <c r="U15" i="48"/>
  <c r="U81" i="48"/>
  <c r="U24" i="48"/>
  <c r="U89" i="48" s="1"/>
  <c r="AZ20" i="67"/>
  <c r="BD20" i="67" s="1"/>
  <c r="V23" i="14"/>
  <c r="U325" i="14"/>
  <c r="U34" i="19"/>
  <c r="U193" i="19"/>
  <c r="U207" i="19"/>
  <c r="U132" i="49"/>
  <c r="U6" i="48"/>
  <c r="CN20" i="67"/>
  <c r="BV20" i="67"/>
  <c r="U23" i="14"/>
  <c r="BV2" i="67"/>
  <c r="BU2" i="67"/>
  <c r="BT2" i="67"/>
  <c r="V37" i="19" l="1"/>
  <c r="V11" i="19" s="1"/>
  <c r="C20" i="67" s="1"/>
  <c r="U53" i="19"/>
  <c r="U206" i="19" s="1"/>
  <c r="U292" i="14"/>
  <c r="U14" i="19"/>
  <c r="U5" i="48"/>
  <c r="U71" i="48"/>
  <c r="CA20" i="67"/>
  <c r="BT20" i="67"/>
  <c r="V4" i="48"/>
  <c r="U8" i="19"/>
  <c r="U187" i="19"/>
  <c r="U14" i="48"/>
  <c r="U79" i="48" s="1"/>
  <c r="U38" i="19"/>
  <c r="BY19" i="67"/>
  <c r="U80" i="48"/>
  <c r="F487" i="46"/>
  <c r="F486" i="46"/>
  <c r="F485" i="46"/>
  <c r="F484" i="46"/>
  <c r="F483" i="46"/>
  <c r="F482" i="46"/>
  <c r="F479" i="46"/>
  <c r="F478" i="46"/>
  <c r="F477" i="46"/>
  <c r="F476" i="46"/>
  <c r="F475" i="46"/>
  <c r="F474" i="46"/>
  <c r="F472" i="46"/>
  <c r="F471" i="46"/>
  <c r="F470" i="46"/>
  <c r="F469" i="46"/>
  <c r="F468" i="46"/>
  <c r="F467" i="46"/>
  <c r="F466" i="46"/>
  <c r="F464" i="46"/>
  <c r="F463" i="46"/>
  <c r="F462" i="46"/>
  <c r="F461" i="46"/>
  <c r="F460" i="46"/>
  <c r="F459" i="46"/>
  <c r="F456" i="46"/>
  <c r="F455" i="46"/>
  <c r="F454" i="46"/>
  <c r="F453" i="46"/>
  <c r="F452" i="46"/>
  <c r="F451" i="46"/>
  <c r="F449" i="46"/>
  <c r="F448" i="46"/>
  <c r="F447" i="46"/>
  <c r="F446" i="46"/>
  <c r="F445" i="46"/>
  <c r="F444" i="46"/>
  <c r="F443" i="46"/>
  <c r="F441" i="46"/>
  <c r="F440" i="46"/>
  <c r="F439" i="46"/>
  <c r="F438" i="46"/>
  <c r="F437" i="46"/>
  <c r="F436" i="46"/>
  <c r="F428" i="46"/>
  <c r="F426" i="46"/>
  <c r="F424" i="46"/>
  <c r="F423" i="46"/>
  <c r="F422" i="46"/>
  <c r="F421" i="46"/>
  <c r="F420" i="46"/>
  <c r="F419" i="46"/>
  <c r="F418" i="46"/>
  <c r="F415" i="46"/>
  <c r="F416" i="46"/>
  <c r="BP2" i="67"/>
  <c r="BO2" i="67"/>
  <c r="BC2" i="67"/>
  <c r="BB2" i="67"/>
  <c r="BA2" i="67"/>
  <c r="AZ2" i="67"/>
  <c r="AQ18" i="67"/>
  <c r="AQ17" i="67"/>
  <c r="AQ16" i="67"/>
  <c r="AQ15" i="67"/>
  <c r="AQ14" i="67"/>
  <c r="AQ13" i="67"/>
  <c r="AQ12" i="67"/>
  <c r="AQ11" i="67"/>
  <c r="AQ10" i="67"/>
  <c r="AQ9" i="67"/>
  <c r="AQ8" i="67"/>
  <c r="AQ7" i="67"/>
  <c r="AQ6" i="67"/>
  <c r="AQ5" i="67"/>
  <c r="AQ4" i="67"/>
  <c r="AP18" i="67"/>
  <c r="AP17" i="67"/>
  <c r="AP16" i="67"/>
  <c r="AP15" i="67"/>
  <c r="AP14" i="67"/>
  <c r="AP13" i="67"/>
  <c r="AP12" i="67"/>
  <c r="AP11" i="67"/>
  <c r="AP10" i="67"/>
  <c r="AP9" i="67"/>
  <c r="AP8" i="67"/>
  <c r="AP7" i="67"/>
  <c r="AP6" i="67"/>
  <c r="AP5" i="67"/>
  <c r="AP4" i="67"/>
  <c r="AQ2" i="67"/>
  <c r="AP2" i="67"/>
  <c r="AO2" i="67"/>
  <c r="AK18" i="67"/>
  <c r="AK17" i="67"/>
  <c r="AK16" i="67"/>
  <c r="AK15" i="67"/>
  <c r="AK14" i="67"/>
  <c r="AK13" i="67"/>
  <c r="AK12" i="67"/>
  <c r="AK11" i="67"/>
  <c r="AK10" i="67"/>
  <c r="AK9" i="67"/>
  <c r="AK8" i="67"/>
  <c r="AK7" i="67"/>
  <c r="AK6" i="67"/>
  <c r="AK5" i="67"/>
  <c r="AK4" i="67"/>
  <c r="AJ18" i="67"/>
  <c r="AJ17" i="67"/>
  <c r="AJ16" i="67"/>
  <c r="AJ15" i="67"/>
  <c r="AJ14" i="67"/>
  <c r="AJ13" i="67"/>
  <c r="AJ12" i="67"/>
  <c r="AJ11" i="67"/>
  <c r="AJ10" i="67"/>
  <c r="AJ9" i="67"/>
  <c r="AJ8" i="67"/>
  <c r="AJ7" i="67"/>
  <c r="AJ6" i="67"/>
  <c r="AJ5" i="67"/>
  <c r="AJ4" i="67"/>
  <c r="AI18" i="67"/>
  <c r="AI17" i="67"/>
  <c r="AI16" i="67"/>
  <c r="AI15" i="67"/>
  <c r="AI14" i="67"/>
  <c r="AI13" i="67"/>
  <c r="AI12" i="67"/>
  <c r="AI11" i="67"/>
  <c r="AI10" i="67"/>
  <c r="AI9" i="67"/>
  <c r="AI8" i="67"/>
  <c r="AI7" i="67"/>
  <c r="AI6" i="67"/>
  <c r="AI5" i="67"/>
  <c r="AI4" i="67"/>
  <c r="AF19" i="67"/>
  <c r="W19" i="67"/>
  <c r="U167" i="19" l="1"/>
  <c r="AL10" i="67"/>
  <c r="AL14" i="67"/>
  <c r="AL6" i="67"/>
  <c r="AL18" i="67"/>
  <c r="AL5" i="67"/>
  <c r="AL9" i="67"/>
  <c r="AL13" i="67"/>
  <c r="AL17" i="67"/>
  <c r="AL7" i="67"/>
  <c r="AL11" i="67"/>
  <c r="AL15" i="67"/>
  <c r="AL4" i="67"/>
  <c r="AL8" i="67"/>
  <c r="AL12" i="67"/>
  <c r="AL16" i="67"/>
  <c r="U12" i="19"/>
  <c r="U165" i="19" s="1"/>
  <c r="U191" i="19"/>
  <c r="U37" i="19"/>
  <c r="J19" i="67"/>
  <c r="U161" i="19"/>
  <c r="BT19" i="67"/>
  <c r="CA19" i="67"/>
  <c r="U70" i="48"/>
  <c r="U4" i="48"/>
  <c r="AL19" i="67"/>
  <c r="Y19" i="67"/>
  <c r="L2" i="67"/>
  <c r="K2" i="67"/>
  <c r="J2" i="67"/>
  <c r="I2" i="67"/>
  <c r="H2" i="67"/>
  <c r="U69" i="48" l="1"/>
  <c r="U190" i="19"/>
  <c r="U11" i="19"/>
  <c r="D2" i="67"/>
  <c r="C2" i="67"/>
  <c r="B2" i="67"/>
  <c r="I108" i="65"/>
  <c r="I105" i="65"/>
  <c r="I101" i="65"/>
  <c r="I100" i="65"/>
  <c r="I98" i="65"/>
  <c r="I97" i="65"/>
  <c r="I96" i="65"/>
  <c r="I95" i="65"/>
  <c r="I94" i="65"/>
  <c r="I93" i="65"/>
  <c r="I92" i="65"/>
  <c r="I91" i="65"/>
  <c r="I90" i="65"/>
  <c r="I89" i="65"/>
  <c r="I88" i="65"/>
  <c r="I87" i="65"/>
  <c r="I86" i="65"/>
  <c r="I85" i="65"/>
  <c r="I84" i="65"/>
  <c r="I83" i="65"/>
  <c r="I82" i="65"/>
  <c r="I64" i="65"/>
  <c r="I60" i="65"/>
  <c r="I48" i="65"/>
  <c r="I46" i="65"/>
  <c r="I43" i="65"/>
  <c r="I42" i="65"/>
  <c r="I41" i="65"/>
  <c r="I40" i="65"/>
  <c r="I39" i="65"/>
  <c r="I38" i="65"/>
  <c r="I37" i="65"/>
  <c r="I36" i="65"/>
  <c r="I35" i="65"/>
  <c r="I34" i="65"/>
  <c r="I31" i="65"/>
  <c r="I28" i="65"/>
  <c r="I27" i="65"/>
  <c r="I26" i="65"/>
  <c r="I25" i="65"/>
  <c r="I24" i="65"/>
  <c r="I23" i="65"/>
  <c r="I22" i="65"/>
  <c r="I21" i="65"/>
  <c r="I20" i="65"/>
  <c r="I19" i="65"/>
  <c r="I18" i="65"/>
  <c r="I17" i="65"/>
  <c r="I16" i="65"/>
  <c r="I10" i="65"/>
  <c r="I9" i="65"/>
  <c r="B81" i="65"/>
  <c r="B79" i="65" s="1"/>
  <c r="B78" i="65" s="1"/>
  <c r="I78" i="65" s="1"/>
  <c r="C73" i="65"/>
  <c r="L73" i="65" s="1"/>
  <c r="C19" i="67" l="1"/>
  <c r="U164" i="19"/>
  <c r="I79" i="65"/>
  <c r="BG21" i="67" l="1"/>
  <c r="BL21" i="67"/>
  <c r="BK21" i="67"/>
  <c r="BI21" i="67"/>
  <c r="BH21" i="67"/>
  <c r="BJ21" i="67"/>
  <c r="G30" i="51"/>
  <c r="H30" i="51"/>
  <c r="H105" i="51" s="1"/>
  <c r="I30" i="51"/>
  <c r="I105" i="51" s="1"/>
  <c r="J30" i="51"/>
  <c r="J105" i="51" s="1"/>
  <c r="K30" i="51"/>
  <c r="K105" i="51" s="1"/>
  <c r="L30" i="51"/>
  <c r="L105" i="51" s="1"/>
  <c r="M30" i="51"/>
  <c r="M105" i="51" s="1"/>
  <c r="N30" i="51"/>
  <c r="N105" i="51" s="1"/>
  <c r="O30" i="51"/>
  <c r="O105" i="51" s="1"/>
  <c r="P30" i="51"/>
  <c r="P105" i="51" s="1"/>
  <c r="Q30" i="51"/>
  <c r="Q105" i="51" s="1"/>
  <c r="R30" i="51"/>
  <c r="R105" i="51" s="1"/>
  <c r="S30" i="51"/>
  <c r="S105" i="51" s="1"/>
  <c r="T30" i="51"/>
  <c r="T105" i="51" s="1"/>
  <c r="W30" i="51"/>
  <c r="F30" i="51"/>
  <c r="D47" i="65"/>
  <c r="D45" i="65" s="1"/>
  <c r="C47" i="65"/>
  <c r="C45" i="65" s="1"/>
  <c r="G149" i="44"/>
  <c r="H149" i="44"/>
  <c r="I149" i="44"/>
  <c r="J149" i="44"/>
  <c r="H29" i="73" s="1" a="1"/>
  <c r="K149" i="44"/>
  <c r="L149" i="44"/>
  <c r="M149" i="44"/>
  <c r="N149" i="44"/>
  <c r="O149" i="44"/>
  <c r="P149" i="44"/>
  <c r="N29" i="73" s="1" a="1"/>
  <c r="Q149" i="44"/>
  <c r="O29" i="73" s="1" a="1"/>
  <c r="R149" i="44"/>
  <c r="P29" i="73" s="1" a="1"/>
  <c r="S149" i="44"/>
  <c r="T149" i="44"/>
  <c r="G150" i="44"/>
  <c r="G479" i="44" s="1"/>
  <c r="H150" i="44"/>
  <c r="H479" i="44" s="1"/>
  <c r="I150" i="44"/>
  <c r="I479" i="44" s="1"/>
  <c r="J150" i="44"/>
  <c r="J479" i="44" s="1"/>
  <c r="K150" i="44"/>
  <c r="K479" i="44" s="1"/>
  <c r="L150" i="44"/>
  <c r="L479" i="44" s="1"/>
  <c r="M150" i="44"/>
  <c r="M479" i="44" s="1"/>
  <c r="N150" i="44"/>
  <c r="N479" i="44" s="1"/>
  <c r="O150" i="44"/>
  <c r="O479" i="44" s="1"/>
  <c r="P150" i="44"/>
  <c r="P479" i="44" s="1"/>
  <c r="Q150" i="44"/>
  <c r="Q479" i="44" s="1"/>
  <c r="R150" i="44"/>
  <c r="R479" i="44" s="1"/>
  <c r="S150" i="44"/>
  <c r="S479" i="44" s="1"/>
  <c r="T150" i="44"/>
  <c r="T479" i="44" s="1"/>
  <c r="G151" i="44"/>
  <c r="H151" i="44"/>
  <c r="I151" i="44"/>
  <c r="J151" i="44"/>
  <c r="K151" i="44"/>
  <c r="L151" i="44"/>
  <c r="M151" i="44"/>
  <c r="N151" i="44"/>
  <c r="O151" i="44"/>
  <c r="P151" i="44"/>
  <c r="Q151" i="44"/>
  <c r="R151" i="44"/>
  <c r="S151" i="44"/>
  <c r="T151" i="44"/>
  <c r="F150" i="44"/>
  <c r="F479" i="44" s="1"/>
  <c r="F151" i="44"/>
  <c r="F179" i="44" s="1"/>
  <c r="F149" i="44"/>
  <c r="D29" i="73" s="1" a="1"/>
  <c r="G129" i="44"/>
  <c r="H129" i="44"/>
  <c r="I129" i="44"/>
  <c r="J129" i="44"/>
  <c r="K129" i="44"/>
  <c r="L129" i="44"/>
  <c r="M129" i="44"/>
  <c r="N129" i="44"/>
  <c r="O129" i="44"/>
  <c r="P129" i="44"/>
  <c r="Q129" i="44"/>
  <c r="R129" i="44"/>
  <c r="S129" i="44"/>
  <c r="T129" i="44"/>
  <c r="G130" i="44"/>
  <c r="G460" i="44" s="1"/>
  <c r="H130" i="44"/>
  <c r="H460" i="44" s="1"/>
  <c r="I130" i="44"/>
  <c r="I460" i="44" s="1"/>
  <c r="J130" i="44"/>
  <c r="J460" i="44" s="1"/>
  <c r="K130" i="44"/>
  <c r="K460" i="44" s="1"/>
  <c r="L130" i="44"/>
  <c r="L460" i="44" s="1"/>
  <c r="M130" i="44"/>
  <c r="M460" i="44" s="1"/>
  <c r="N130" i="44"/>
  <c r="N460" i="44" s="1"/>
  <c r="O130" i="44"/>
  <c r="O460" i="44" s="1"/>
  <c r="P130" i="44"/>
  <c r="P460" i="44" s="1"/>
  <c r="Q130" i="44"/>
  <c r="Q460" i="44" s="1"/>
  <c r="R130" i="44"/>
  <c r="R460" i="44" s="1"/>
  <c r="S130" i="44"/>
  <c r="S460" i="44" s="1"/>
  <c r="T130" i="44"/>
  <c r="T460" i="44" s="1"/>
  <c r="G131" i="44"/>
  <c r="H131" i="44"/>
  <c r="I131" i="44"/>
  <c r="J131" i="44"/>
  <c r="K131" i="44"/>
  <c r="L131" i="44"/>
  <c r="M131" i="44"/>
  <c r="N131" i="44"/>
  <c r="O131" i="44"/>
  <c r="P131" i="44"/>
  <c r="Q131" i="44"/>
  <c r="R131" i="44"/>
  <c r="S131" i="44"/>
  <c r="T131" i="44"/>
  <c r="F130" i="44"/>
  <c r="F460" i="44" s="1"/>
  <c r="F131" i="44"/>
  <c r="F177" i="44" s="1"/>
  <c r="F129" i="44"/>
  <c r="G109" i="44"/>
  <c r="H109" i="44"/>
  <c r="I109" i="44"/>
  <c r="J109" i="44"/>
  <c r="K109" i="44"/>
  <c r="L109" i="44"/>
  <c r="M109" i="44"/>
  <c r="N109" i="44"/>
  <c r="O109" i="44"/>
  <c r="P109" i="44"/>
  <c r="Q109" i="44"/>
  <c r="R109" i="44"/>
  <c r="S109" i="44"/>
  <c r="T109" i="44"/>
  <c r="G110" i="44"/>
  <c r="G441" i="44" s="1"/>
  <c r="H110" i="44"/>
  <c r="H441" i="44" s="1"/>
  <c r="I110" i="44"/>
  <c r="I441" i="44" s="1"/>
  <c r="J110" i="44"/>
  <c r="J441" i="44" s="1"/>
  <c r="K110" i="44"/>
  <c r="K441" i="44" s="1"/>
  <c r="L110" i="44"/>
  <c r="L441" i="44" s="1"/>
  <c r="M110" i="44"/>
  <c r="M441" i="44" s="1"/>
  <c r="N110" i="44"/>
  <c r="N441" i="44" s="1"/>
  <c r="O110" i="44"/>
  <c r="O441" i="44" s="1"/>
  <c r="P110" i="44"/>
  <c r="P441" i="44" s="1"/>
  <c r="Q110" i="44"/>
  <c r="Q441" i="44" s="1"/>
  <c r="R110" i="44"/>
  <c r="R441" i="44" s="1"/>
  <c r="S110" i="44"/>
  <c r="S441" i="44" s="1"/>
  <c r="T110" i="44"/>
  <c r="T441" i="44" s="1"/>
  <c r="G111" i="44"/>
  <c r="H111" i="44"/>
  <c r="I111" i="44"/>
  <c r="J111" i="44"/>
  <c r="K111" i="44"/>
  <c r="L111" i="44"/>
  <c r="M111" i="44"/>
  <c r="N111" i="44"/>
  <c r="O111" i="44"/>
  <c r="P111" i="44"/>
  <c r="Q111" i="44"/>
  <c r="R111" i="44"/>
  <c r="S111" i="44"/>
  <c r="T111" i="44"/>
  <c r="F110" i="44"/>
  <c r="F441" i="44" s="1"/>
  <c r="F111" i="44"/>
  <c r="F109" i="44"/>
  <c r="D44" i="65"/>
  <c r="C44" i="65"/>
  <c r="B44" i="65"/>
  <c r="G147" i="44"/>
  <c r="G476" i="44" s="1"/>
  <c r="H147" i="44"/>
  <c r="H476" i="44" s="1"/>
  <c r="I147" i="44"/>
  <c r="I476" i="44" s="1"/>
  <c r="J147" i="44"/>
  <c r="J476" i="44" s="1"/>
  <c r="K147" i="44"/>
  <c r="K476" i="44" s="1"/>
  <c r="L147" i="44"/>
  <c r="L476" i="44" s="1"/>
  <c r="M147" i="44"/>
  <c r="M476" i="44" s="1"/>
  <c r="N147" i="44"/>
  <c r="N476" i="44" s="1"/>
  <c r="O147" i="44"/>
  <c r="O476" i="44" s="1"/>
  <c r="P147" i="44"/>
  <c r="P476" i="44" s="1"/>
  <c r="Q147" i="44"/>
  <c r="Q476" i="44" s="1"/>
  <c r="R147" i="44"/>
  <c r="R476" i="44" s="1"/>
  <c r="S147" i="44"/>
  <c r="S476" i="44" s="1"/>
  <c r="T147" i="44"/>
  <c r="T476" i="44" s="1"/>
  <c r="F147" i="44"/>
  <c r="F476" i="44" s="1"/>
  <c r="G127" i="44"/>
  <c r="G457" i="44" s="1"/>
  <c r="H127" i="44"/>
  <c r="H457" i="44" s="1"/>
  <c r="I127" i="44"/>
  <c r="I457" i="44" s="1"/>
  <c r="J127" i="44"/>
  <c r="J457" i="44" s="1"/>
  <c r="K127" i="44"/>
  <c r="K457" i="44" s="1"/>
  <c r="L127" i="44"/>
  <c r="L457" i="44" s="1"/>
  <c r="M127" i="44"/>
  <c r="M457" i="44" s="1"/>
  <c r="N127" i="44"/>
  <c r="N457" i="44" s="1"/>
  <c r="O127" i="44"/>
  <c r="O457" i="44" s="1"/>
  <c r="P127" i="44"/>
  <c r="P457" i="44" s="1"/>
  <c r="Q127" i="44"/>
  <c r="Q457" i="44" s="1"/>
  <c r="R127" i="44"/>
  <c r="R457" i="44" s="1"/>
  <c r="S127" i="44"/>
  <c r="S457" i="44" s="1"/>
  <c r="T127" i="44"/>
  <c r="T457" i="44" s="1"/>
  <c r="F127" i="44"/>
  <c r="F457" i="44" s="1"/>
  <c r="G107" i="44"/>
  <c r="G438" i="44" s="1"/>
  <c r="H107" i="44"/>
  <c r="H438" i="44" s="1"/>
  <c r="I107" i="44"/>
  <c r="I438" i="44" s="1"/>
  <c r="J107" i="44"/>
  <c r="J438" i="44" s="1"/>
  <c r="K107" i="44"/>
  <c r="K438" i="44" s="1"/>
  <c r="L107" i="44"/>
  <c r="L438" i="44" s="1"/>
  <c r="M107" i="44"/>
  <c r="M438" i="44" s="1"/>
  <c r="N107" i="44"/>
  <c r="N438" i="44" s="1"/>
  <c r="O107" i="44"/>
  <c r="O438" i="44" s="1"/>
  <c r="P107" i="44"/>
  <c r="P438" i="44" s="1"/>
  <c r="Q107" i="44"/>
  <c r="Q438" i="44" s="1"/>
  <c r="R107" i="44"/>
  <c r="R438" i="44" s="1"/>
  <c r="S107" i="44"/>
  <c r="S438" i="44" s="1"/>
  <c r="T107" i="44"/>
  <c r="T438" i="44" s="1"/>
  <c r="F107" i="44"/>
  <c r="F438" i="44" s="1"/>
  <c r="M29" i="73" l="1" a="1"/>
  <c r="L29" i="73" a="1"/>
  <c r="K29" i="73" a="1"/>
  <c r="J29" i="73" a="1"/>
  <c r="I29" i="73" a="1"/>
  <c r="G29" i="73" a="1"/>
  <c r="R29" i="73" a="1"/>
  <c r="R29" i="73" s="1"/>
  <c r="F29" i="73" a="1"/>
  <c r="Q29" i="73" a="1"/>
  <c r="E29" i="73" a="1"/>
  <c r="E29" i="73" s="1"/>
  <c r="N478" i="44"/>
  <c r="L29" i="73"/>
  <c r="F440" i="44"/>
  <c r="D27" i="73"/>
  <c r="D24" i="73"/>
  <c r="S440" i="44"/>
  <c r="Q24" i="73"/>
  <c r="Q27" i="73"/>
  <c r="K440" i="44"/>
  <c r="I24" i="73"/>
  <c r="I27" i="73"/>
  <c r="P459" i="44"/>
  <c r="N28" i="73"/>
  <c r="H459" i="44"/>
  <c r="F28" i="73"/>
  <c r="M478" i="44"/>
  <c r="K29" i="73"/>
  <c r="R440" i="44"/>
  <c r="P24" i="73"/>
  <c r="P27" i="73"/>
  <c r="J440" i="44"/>
  <c r="H24" i="73"/>
  <c r="H27" i="73"/>
  <c r="O459" i="44"/>
  <c r="M28" i="73"/>
  <c r="G459" i="44"/>
  <c r="E28" i="73"/>
  <c r="T478" i="44"/>
  <c r="L478" i="44"/>
  <c r="J29" i="73"/>
  <c r="L440" i="44"/>
  <c r="J27" i="73"/>
  <c r="J24" i="73"/>
  <c r="I459" i="44"/>
  <c r="G28" i="73"/>
  <c r="Q440" i="44"/>
  <c r="O24" i="73"/>
  <c r="O27" i="73"/>
  <c r="I440" i="44"/>
  <c r="G24" i="73"/>
  <c r="G27" i="73"/>
  <c r="N459" i="44"/>
  <c r="L28" i="73"/>
  <c r="F478" i="44"/>
  <c r="D29" i="73"/>
  <c r="S478" i="44"/>
  <c r="Q29" i="73"/>
  <c r="K478" i="44"/>
  <c r="I29" i="73"/>
  <c r="T440" i="44"/>
  <c r="R27" i="73"/>
  <c r="R24" i="73"/>
  <c r="Q459" i="44"/>
  <c r="O28" i="73"/>
  <c r="P440" i="44"/>
  <c r="N24" i="73"/>
  <c r="N27" i="73"/>
  <c r="H440" i="44"/>
  <c r="F24" i="73"/>
  <c r="F27" i="73"/>
  <c r="M459" i="44"/>
  <c r="K28" i="73"/>
  <c r="R478" i="44"/>
  <c r="P29" i="73"/>
  <c r="J478" i="44"/>
  <c r="H29" i="73"/>
  <c r="O440" i="44"/>
  <c r="M24" i="73"/>
  <c r="M27" i="73"/>
  <c r="G440" i="44"/>
  <c r="E24" i="73"/>
  <c r="E27" i="73"/>
  <c r="T459" i="44"/>
  <c r="R28" i="73"/>
  <c r="L459" i="44"/>
  <c r="J28" i="73"/>
  <c r="Q478" i="44"/>
  <c r="O29" i="73"/>
  <c r="I478" i="44"/>
  <c r="G29" i="73"/>
  <c r="N440" i="44"/>
  <c r="L24" i="73"/>
  <c r="L27" i="73"/>
  <c r="F459" i="44"/>
  <c r="D28" i="73"/>
  <c r="S459" i="44"/>
  <c r="Q28" i="73"/>
  <c r="K459" i="44"/>
  <c r="I28" i="73"/>
  <c r="P478" i="44"/>
  <c r="N29" i="73"/>
  <c r="H478" i="44"/>
  <c r="F29" i="73"/>
  <c r="M440" i="44"/>
  <c r="K27" i="73"/>
  <c r="K24" i="73"/>
  <c r="R459" i="44"/>
  <c r="P28" i="73"/>
  <c r="J459" i="44"/>
  <c r="H28" i="73"/>
  <c r="O478" i="44"/>
  <c r="M29" i="73"/>
  <c r="G478" i="44"/>
  <c r="F105" i="51"/>
  <c r="F36" i="51"/>
  <c r="W32" i="48"/>
  <c r="W56" i="19" s="1"/>
  <c r="G36" i="51"/>
  <c r="F442" i="44"/>
  <c r="F175" i="44"/>
  <c r="G32" i="51"/>
  <c r="G105" i="51"/>
  <c r="P60" i="14"/>
  <c r="P442" i="44"/>
  <c r="I93" i="14"/>
  <c r="I461" i="44"/>
  <c r="R126" i="14"/>
  <c r="R480" i="44"/>
  <c r="S60" i="14"/>
  <c r="S442" i="44"/>
  <c r="O60" i="14"/>
  <c r="O442" i="44"/>
  <c r="K60" i="14"/>
  <c r="K442" i="44"/>
  <c r="G60" i="14"/>
  <c r="G442" i="44"/>
  <c r="T93" i="14"/>
  <c r="T461" i="44"/>
  <c r="P93" i="14"/>
  <c r="P461" i="44"/>
  <c r="L93" i="14"/>
  <c r="L461" i="44"/>
  <c r="H93" i="14"/>
  <c r="H461" i="44"/>
  <c r="Q126" i="14"/>
  <c r="Q480" i="44"/>
  <c r="M126" i="14"/>
  <c r="M480" i="44"/>
  <c r="I126" i="14"/>
  <c r="I480" i="44"/>
  <c r="T60" i="14"/>
  <c r="T442" i="44"/>
  <c r="H60" i="14"/>
  <c r="H442" i="44"/>
  <c r="Q93" i="14"/>
  <c r="Q461" i="44"/>
  <c r="N126" i="14"/>
  <c r="N480" i="44"/>
  <c r="R60" i="14"/>
  <c r="R442" i="44"/>
  <c r="N60" i="14"/>
  <c r="N442" i="44"/>
  <c r="J60" i="14"/>
  <c r="J442" i="44"/>
  <c r="S93" i="14"/>
  <c r="S461" i="44"/>
  <c r="O93" i="14"/>
  <c r="O461" i="44"/>
  <c r="K93" i="14"/>
  <c r="K461" i="44"/>
  <c r="G93" i="14"/>
  <c r="G461" i="44"/>
  <c r="T126" i="14"/>
  <c r="T480" i="44"/>
  <c r="P126" i="14"/>
  <c r="P480" i="44"/>
  <c r="L126" i="14"/>
  <c r="L480" i="44"/>
  <c r="H126" i="14"/>
  <c r="H480" i="44"/>
  <c r="L60" i="14"/>
  <c r="L442" i="44"/>
  <c r="M93" i="14"/>
  <c r="M461" i="44"/>
  <c r="F126" i="14"/>
  <c r="F480" i="44"/>
  <c r="J126" i="14"/>
  <c r="J480" i="44"/>
  <c r="Q60" i="14"/>
  <c r="Q442" i="44"/>
  <c r="M60" i="14"/>
  <c r="M442" i="44"/>
  <c r="I60" i="14"/>
  <c r="I442" i="44"/>
  <c r="F93" i="14"/>
  <c r="F461" i="44"/>
  <c r="R93" i="14"/>
  <c r="R461" i="44"/>
  <c r="N93" i="14"/>
  <c r="N461" i="44"/>
  <c r="J93" i="14"/>
  <c r="J461" i="44"/>
  <c r="S126" i="14"/>
  <c r="S480" i="44"/>
  <c r="O126" i="14"/>
  <c r="O480" i="44"/>
  <c r="K126" i="14"/>
  <c r="K480" i="44"/>
  <c r="G126" i="14"/>
  <c r="G480" i="44"/>
  <c r="S24" i="19"/>
  <c r="O24" i="19"/>
  <c r="K24" i="19"/>
  <c r="G24" i="19"/>
  <c r="S25" i="19"/>
  <c r="O25" i="19"/>
  <c r="R25" i="19"/>
  <c r="N25" i="19"/>
  <c r="J25" i="19"/>
  <c r="S26" i="19"/>
  <c r="O26" i="19"/>
  <c r="F26" i="19"/>
  <c r="K25" i="19"/>
  <c r="G25" i="19"/>
  <c r="K26" i="19"/>
  <c r="G26" i="19"/>
  <c r="F24" i="19"/>
  <c r="F25" i="19"/>
  <c r="R26" i="19"/>
  <c r="N26" i="19"/>
  <c r="J26" i="19"/>
  <c r="F60" i="14"/>
  <c r="R24" i="19"/>
  <c r="R177" i="19" s="1"/>
  <c r="N24" i="19"/>
  <c r="N177" i="19" s="1"/>
  <c r="J24" i="19"/>
  <c r="J177" i="19" s="1"/>
  <c r="Q24" i="19"/>
  <c r="Q177" i="19" s="1"/>
  <c r="M24" i="19"/>
  <c r="M177" i="19" s="1"/>
  <c r="I24" i="19"/>
  <c r="I177" i="19" s="1"/>
  <c r="Q25" i="19"/>
  <c r="M25" i="19"/>
  <c r="I25" i="19"/>
  <c r="Q26" i="19"/>
  <c r="M26" i="19"/>
  <c r="I26" i="19"/>
  <c r="T24" i="19"/>
  <c r="T177" i="19" s="1"/>
  <c r="P24" i="19"/>
  <c r="P177" i="19" s="1"/>
  <c r="L24" i="19"/>
  <c r="L177" i="19" s="1"/>
  <c r="H24" i="19"/>
  <c r="H177" i="19" s="1"/>
  <c r="T25" i="19"/>
  <c r="P25" i="19"/>
  <c r="L25" i="19"/>
  <c r="H25" i="19"/>
  <c r="T26" i="19"/>
  <c r="P26" i="19"/>
  <c r="L26" i="19"/>
  <c r="H26" i="19"/>
  <c r="I44" i="65"/>
  <c r="B47" i="65"/>
  <c r="W27" i="14"/>
  <c r="C17" i="72" s="1"/>
  <c r="CM21" i="67" l="1"/>
  <c r="I27" i="14"/>
  <c r="BC7" i="67" s="1"/>
  <c r="N27" i="14"/>
  <c r="BC12" i="67" s="1"/>
  <c r="L27" i="14"/>
  <c r="BC10" i="67" s="1"/>
  <c r="H27" i="14"/>
  <c r="BC6" i="67" s="1"/>
  <c r="M27" i="14"/>
  <c r="BC11" i="67" s="1"/>
  <c r="Q27" i="14"/>
  <c r="BC15" i="67" s="1"/>
  <c r="T27" i="14"/>
  <c r="BC18" i="67" s="1"/>
  <c r="BC21" i="67"/>
  <c r="J27" i="14"/>
  <c r="BC8" i="67" s="1"/>
  <c r="R27" i="14"/>
  <c r="BC16" i="67" s="1"/>
  <c r="P27" i="14"/>
  <c r="BC14" i="67" s="1"/>
  <c r="BK15" i="67"/>
  <c r="Q178" i="19"/>
  <c r="BL12" i="67"/>
  <c r="N179" i="19"/>
  <c r="BL4" i="67"/>
  <c r="F179" i="19"/>
  <c r="BK12" i="67"/>
  <c r="N178" i="19"/>
  <c r="BK14" i="67"/>
  <c r="P178" i="19"/>
  <c r="BL9" i="67"/>
  <c r="K179" i="19"/>
  <c r="BL13" i="67"/>
  <c r="O179" i="19"/>
  <c r="BJ5" i="67"/>
  <c r="G177" i="19"/>
  <c r="BL18" i="67"/>
  <c r="T179" i="19"/>
  <c r="BJ9" i="67"/>
  <c r="K177" i="19"/>
  <c r="K27" i="14"/>
  <c r="BC9" i="67" s="1"/>
  <c r="S27" i="14"/>
  <c r="BC17" i="67" s="1"/>
  <c r="BL10" i="67"/>
  <c r="L179" i="19"/>
  <c r="BL11" i="67"/>
  <c r="M179" i="19"/>
  <c r="BL5" i="67"/>
  <c r="G179" i="19"/>
  <c r="BL14" i="67"/>
  <c r="P179" i="19"/>
  <c r="BL15" i="67"/>
  <c r="Q179" i="19"/>
  <c r="BL16" i="67"/>
  <c r="R179" i="19"/>
  <c r="BK16" i="67"/>
  <c r="R178" i="19"/>
  <c r="BK18" i="67"/>
  <c r="T178" i="19"/>
  <c r="BK7" i="67"/>
  <c r="I178" i="19"/>
  <c r="F27" i="14"/>
  <c r="BK4" i="67"/>
  <c r="F178" i="19"/>
  <c r="BK5" i="67"/>
  <c r="G178" i="19"/>
  <c r="BL17" i="67"/>
  <c r="S179" i="19"/>
  <c r="BK13" i="67"/>
  <c r="O178" i="19"/>
  <c r="BL6" i="67"/>
  <c r="H179" i="19"/>
  <c r="BK6" i="67"/>
  <c r="H178" i="19"/>
  <c r="BL7" i="67"/>
  <c r="I179" i="19"/>
  <c r="BK11" i="67"/>
  <c r="M178" i="19"/>
  <c r="BL8" i="67"/>
  <c r="J179" i="19"/>
  <c r="BJ4" i="67"/>
  <c r="F177" i="19"/>
  <c r="BK9" i="67"/>
  <c r="K178" i="19"/>
  <c r="BK8" i="67"/>
  <c r="J178" i="19"/>
  <c r="BK17" i="67"/>
  <c r="S178" i="19"/>
  <c r="BJ13" i="67"/>
  <c r="O177" i="19"/>
  <c r="BK10" i="67"/>
  <c r="L178" i="19"/>
  <c r="BJ17" i="67"/>
  <c r="S177" i="19"/>
  <c r="G27" i="14"/>
  <c r="BC5" i="67" s="1"/>
  <c r="O27" i="14"/>
  <c r="BC13" i="67" s="1"/>
  <c r="BJ6" i="67"/>
  <c r="BJ15" i="67"/>
  <c r="BJ12" i="67"/>
  <c r="BJ10" i="67"/>
  <c r="BJ16" i="67"/>
  <c r="BJ14" i="67"/>
  <c r="BJ7" i="67"/>
  <c r="BJ18" i="67"/>
  <c r="BJ11" i="67"/>
  <c r="BJ8" i="67"/>
  <c r="B45" i="65"/>
  <c r="I45" i="65" s="1"/>
  <c r="I47" i="65"/>
  <c r="G186" i="63"/>
  <c r="B186" i="63"/>
  <c r="G185" i="63"/>
  <c r="B185" i="63"/>
  <c r="G184" i="63"/>
  <c r="B184" i="63"/>
  <c r="G183" i="63"/>
  <c r="B183" i="63"/>
  <c r="G182" i="63"/>
  <c r="B182" i="63"/>
  <c r="G181" i="63"/>
  <c r="B181" i="63"/>
  <c r="G180" i="63"/>
  <c r="B180" i="63"/>
  <c r="G179" i="63"/>
  <c r="B179" i="63"/>
  <c r="G178" i="63"/>
  <c r="B178" i="63"/>
  <c r="G177" i="63"/>
  <c r="B177" i="63"/>
  <c r="G176" i="63"/>
  <c r="B176" i="63"/>
  <c r="G175" i="63"/>
  <c r="B175" i="63"/>
  <c r="G174" i="63"/>
  <c r="B174" i="63"/>
  <c r="G173" i="63"/>
  <c r="B173" i="63"/>
  <c r="G172" i="63"/>
  <c r="B172" i="63"/>
  <c r="G171" i="63"/>
  <c r="B171" i="63"/>
  <c r="G170" i="63"/>
  <c r="B170" i="63"/>
  <c r="G169" i="63"/>
  <c r="B169" i="63"/>
  <c r="G168" i="63"/>
  <c r="B168" i="63"/>
  <c r="G167" i="63"/>
  <c r="B167" i="63"/>
  <c r="G166" i="63"/>
  <c r="B166" i="63"/>
  <c r="G165" i="63"/>
  <c r="B165" i="63"/>
  <c r="G164" i="63"/>
  <c r="B164" i="63"/>
  <c r="G163" i="63"/>
  <c r="B163" i="63"/>
  <c r="G162" i="63"/>
  <c r="B162" i="63"/>
  <c r="G161" i="63"/>
  <c r="B161" i="63"/>
  <c r="G160" i="63"/>
  <c r="B160" i="63"/>
  <c r="G159" i="63"/>
  <c r="B159" i="63"/>
  <c r="G158" i="63"/>
  <c r="B158" i="63"/>
  <c r="G157" i="63"/>
  <c r="B157" i="63"/>
  <c r="G156" i="63"/>
  <c r="B156" i="63"/>
  <c r="G155" i="63"/>
  <c r="B155" i="63"/>
  <c r="G154" i="63"/>
  <c r="B154" i="63"/>
  <c r="G153" i="63"/>
  <c r="B153" i="63"/>
  <c r="G152" i="63"/>
  <c r="B152" i="63"/>
  <c r="G151" i="63"/>
  <c r="B151" i="63"/>
  <c r="G150" i="63"/>
  <c r="B150" i="63"/>
  <c r="G149" i="63"/>
  <c r="B149" i="63"/>
  <c r="G148" i="63"/>
  <c r="B148" i="63"/>
  <c r="G147" i="63"/>
  <c r="B147" i="63"/>
  <c r="G146" i="63"/>
  <c r="B146" i="63"/>
  <c r="G145" i="63"/>
  <c r="B145" i="63"/>
  <c r="G144" i="63"/>
  <c r="B144" i="63"/>
  <c r="G143" i="63"/>
  <c r="B143" i="63"/>
  <c r="G142" i="63"/>
  <c r="B142" i="63"/>
  <c r="G141" i="63"/>
  <c r="B141" i="63"/>
  <c r="G140" i="63"/>
  <c r="B140" i="63"/>
  <c r="G139" i="63"/>
  <c r="B139" i="63"/>
  <c r="G138" i="63"/>
  <c r="B138" i="63"/>
  <c r="G137" i="63"/>
  <c r="B137" i="63"/>
  <c r="G136" i="63"/>
  <c r="B136" i="63"/>
  <c r="G135" i="63"/>
  <c r="B135" i="63"/>
  <c r="G134" i="63"/>
  <c r="B134" i="63"/>
  <c r="G133" i="63"/>
  <c r="B133" i="63"/>
  <c r="G132" i="63"/>
  <c r="B132" i="63"/>
  <c r="G131" i="63"/>
  <c r="B131" i="63"/>
  <c r="G130" i="63"/>
  <c r="B130" i="63"/>
  <c r="G129" i="63"/>
  <c r="B129" i="63"/>
  <c r="G128" i="63"/>
  <c r="B128" i="63"/>
  <c r="G127" i="63"/>
  <c r="B127" i="63"/>
  <c r="G126" i="63"/>
  <c r="B126" i="63"/>
  <c r="G125" i="63"/>
  <c r="B125" i="63"/>
  <c r="G124" i="63"/>
  <c r="B124" i="63"/>
  <c r="G123" i="63"/>
  <c r="B123" i="63"/>
  <c r="G122" i="63"/>
  <c r="B122" i="63"/>
  <c r="G121" i="63"/>
  <c r="B121" i="63"/>
  <c r="G120" i="63"/>
  <c r="B120" i="63"/>
  <c r="G119" i="63"/>
  <c r="B119" i="63"/>
  <c r="G118" i="63"/>
  <c r="B118" i="63"/>
  <c r="G117" i="63"/>
  <c r="B117" i="63"/>
  <c r="G116" i="63"/>
  <c r="B116" i="63"/>
  <c r="G115" i="63"/>
  <c r="B115" i="63"/>
  <c r="G114" i="63"/>
  <c r="B114" i="63"/>
  <c r="G113" i="63"/>
  <c r="B113" i="63"/>
  <c r="G112" i="63"/>
  <c r="B112" i="63"/>
  <c r="G111" i="63"/>
  <c r="B111" i="63"/>
  <c r="G110" i="63"/>
  <c r="B110" i="63"/>
  <c r="G109" i="63"/>
  <c r="B109" i="63"/>
  <c r="G108" i="63"/>
  <c r="B108" i="63"/>
  <c r="G107" i="63"/>
  <c r="B107" i="63"/>
  <c r="G106" i="63"/>
  <c r="B106" i="63"/>
  <c r="G105" i="63"/>
  <c r="B105" i="63"/>
  <c r="G104" i="63"/>
  <c r="B104" i="63"/>
  <c r="G103" i="63"/>
  <c r="B103" i="63"/>
  <c r="G102" i="63"/>
  <c r="B102" i="63"/>
  <c r="G101" i="63"/>
  <c r="B101" i="63"/>
  <c r="G100" i="63"/>
  <c r="B100" i="63"/>
  <c r="G99" i="63"/>
  <c r="B99" i="63"/>
  <c r="G98" i="63"/>
  <c r="B98" i="63"/>
  <c r="G97" i="63"/>
  <c r="B97" i="63"/>
  <c r="G96" i="63"/>
  <c r="B96" i="63"/>
  <c r="G95" i="63"/>
  <c r="B95" i="63"/>
  <c r="G94" i="63"/>
  <c r="B94" i="63"/>
  <c r="G93" i="63"/>
  <c r="B93" i="63"/>
  <c r="G92" i="63"/>
  <c r="B92" i="63"/>
  <c r="G91" i="63"/>
  <c r="B91" i="63"/>
  <c r="G90" i="63"/>
  <c r="B90" i="63"/>
  <c r="G89" i="63"/>
  <c r="B89" i="63"/>
  <c r="G88" i="63"/>
  <c r="B88" i="63"/>
  <c r="G87" i="63"/>
  <c r="B87" i="63"/>
  <c r="G86" i="63"/>
  <c r="B86" i="63"/>
  <c r="G85" i="63"/>
  <c r="B85" i="63"/>
  <c r="G84" i="63"/>
  <c r="B84" i="63"/>
  <c r="G83" i="63"/>
  <c r="B83" i="63"/>
  <c r="G82" i="63"/>
  <c r="B82" i="63"/>
  <c r="G81" i="63"/>
  <c r="B81" i="63"/>
  <c r="G80" i="63"/>
  <c r="B80" i="63"/>
  <c r="G79" i="63"/>
  <c r="B79" i="63"/>
  <c r="G78" i="63"/>
  <c r="B78" i="63"/>
  <c r="G77" i="63"/>
  <c r="B77" i="63"/>
  <c r="G76" i="63"/>
  <c r="B76" i="63"/>
  <c r="G75" i="63"/>
  <c r="B75" i="63"/>
  <c r="G74" i="63"/>
  <c r="B74" i="63"/>
  <c r="G73" i="63"/>
  <c r="B73" i="63"/>
  <c r="G72" i="63"/>
  <c r="B72" i="63"/>
  <c r="G71" i="63"/>
  <c r="B71" i="63"/>
  <c r="G70" i="63"/>
  <c r="B70" i="63"/>
  <c r="G69" i="63"/>
  <c r="B69" i="63"/>
  <c r="G68" i="63"/>
  <c r="B68" i="63"/>
  <c r="G67" i="63"/>
  <c r="B67" i="63"/>
  <c r="G66" i="63"/>
  <c r="B66" i="63"/>
  <c r="G65" i="63"/>
  <c r="B65" i="63"/>
  <c r="G64" i="63"/>
  <c r="B64" i="63"/>
  <c r="G63" i="63"/>
  <c r="B63" i="63"/>
  <c r="G62" i="63"/>
  <c r="B62" i="63"/>
  <c r="G61" i="63"/>
  <c r="B61" i="63"/>
  <c r="G60" i="63"/>
  <c r="B60" i="63"/>
  <c r="G59" i="63"/>
  <c r="B59" i="63"/>
  <c r="G58" i="63"/>
  <c r="B58" i="63"/>
  <c r="G57" i="63"/>
  <c r="B57" i="63"/>
  <c r="G56" i="63"/>
  <c r="B56" i="63"/>
  <c r="G55" i="63"/>
  <c r="B55" i="63"/>
  <c r="G54" i="63"/>
  <c r="B54" i="63"/>
  <c r="G53" i="63"/>
  <c r="B53" i="63"/>
  <c r="G52" i="63"/>
  <c r="B52" i="63"/>
  <c r="G51" i="63"/>
  <c r="B51" i="63"/>
  <c r="G50" i="63"/>
  <c r="B50" i="63"/>
  <c r="G49" i="63"/>
  <c r="B49" i="63"/>
  <c r="G48" i="63"/>
  <c r="B48" i="63"/>
  <c r="G47" i="63"/>
  <c r="B47" i="63"/>
  <c r="G46" i="63"/>
  <c r="B46" i="63"/>
  <c r="G45" i="63"/>
  <c r="B45" i="63"/>
  <c r="G44" i="63"/>
  <c r="B44" i="63"/>
  <c r="G43" i="63"/>
  <c r="B43" i="63"/>
  <c r="G42" i="63"/>
  <c r="B42" i="63"/>
  <c r="G41" i="63"/>
  <c r="B41" i="63"/>
  <c r="G40" i="63"/>
  <c r="B40" i="63"/>
  <c r="G39" i="63"/>
  <c r="B39" i="63"/>
  <c r="G38" i="63"/>
  <c r="B38" i="63"/>
  <c r="G37" i="63"/>
  <c r="B37" i="63"/>
  <c r="G36" i="63"/>
  <c r="B36" i="63"/>
  <c r="G35" i="63"/>
  <c r="B35" i="63"/>
  <c r="G34" i="63"/>
  <c r="B34" i="63"/>
  <c r="G33" i="63"/>
  <c r="B33" i="63"/>
  <c r="G32" i="63"/>
  <c r="B32" i="63"/>
  <c r="G31" i="63"/>
  <c r="B31" i="63"/>
  <c r="G30" i="63"/>
  <c r="B30" i="63"/>
  <c r="G29" i="63"/>
  <c r="B29" i="63"/>
  <c r="G28" i="63"/>
  <c r="B28" i="63"/>
  <c r="G27" i="63"/>
  <c r="B27" i="63"/>
  <c r="G26" i="63"/>
  <c r="B26" i="63"/>
  <c r="G25" i="63"/>
  <c r="B25" i="63"/>
  <c r="G24" i="63"/>
  <c r="B24" i="63"/>
  <c r="G23" i="63"/>
  <c r="B23" i="63"/>
  <c r="G22" i="63"/>
  <c r="B22" i="63"/>
  <c r="AB34" i="72" l="1" a="1"/>
  <c r="B17" i="72"/>
  <c r="D17" i="72" s="1"/>
  <c r="E17" i="72" s="1"/>
  <c r="BC4" i="67"/>
  <c r="F296" i="14"/>
  <c r="T96" i="48"/>
  <c r="S96" i="48"/>
  <c r="R96" i="48"/>
  <c r="Q96" i="48"/>
  <c r="P96" i="48"/>
  <c r="O96" i="48"/>
  <c r="N96" i="48"/>
  <c r="M96" i="48"/>
  <c r="L96" i="48"/>
  <c r="K96" i="48"/>
  <c r="J96" i="48"/>
  <c r="I96" i="48"/>
  <c r="H96" i="48"/>
  <c r="G96" i="48"/>
  <c r="F96" i="48"/>
  <c r="T95" i="48"/>
  <c r="S95" i="48"/>
  <c r="R95" i="48"/>
  <c r="Q95" i="48"/>
  <c r="P95" i="48"/>
  <c r="O95" i="48"/>
  <c r="N95" i="48"/>
  <c r="M95" i="48"/>
  <c r="L95" i="48"/>
  <c r="K95" i="48"/>
  <c r="J95" i="48"/>
  <c r="I95" i="48"/>
  <c r="H95" i="48"/>
  <c r="G95" i="48"/>
  <c r="F95" i="48"/>
  <c r="T93" i="48"/>
  <c r="S93" i="48"/>
  <c r="R93" i="48"/>
  <c r="Q93" i="48"/>
  <c r="P93" i="48"/>
  <c r="O93" i="48"/>
  <c r="N93" i="48"/>
  <c r="M93" i="48"/>
  <c r="L93" i="48"/>
  <c r="K93" i="48"/>
  <c r="J93" i="48"/>
  <c r="I93" i="48"/>
  <c r="H93" i="48"/>
  <c r="G93" i="48"/>
  <c r="F93" i="48"/>
  <c r="T92" i="48"/>
  <c r="S92" i="48"/>
  <c r="R92" i="48"/>
  <c r="Q92" i="48"/>
  <c r="P92" i="48"/>
  <c r="O92" i="48"/>
  <c r="N92" i="48"/>
  <c r="M92" i="48"/>
  <c r="L92" i="48"/>
  <c r="K92" i="48"/>
  <c r="J92" i="48"/>
  <c r="I92" i="48"/>
  <c r="H92" i="48"/>
  <c r="G92" i="48"/>
  <c r="F92" i="48"/>
  <c r="T86" i="48"/>
  <c r="S86" i="48"/>
  <c r="R86" i="48"/>
  <c r="Q86" i="48"/>
  <c r="P86" i="48"/>
  <c r="O86" i="48"/>
  <c r="N86" i="48"/>
  <c r="M86" i="48"/>
  <c r="L86" i="48"/>
  <c r="K86" i="48"/>
  <c r="J86" i="48"/>
  <c r="I86" i="48"/>
  <c r="H86" i="48"/>
  <c r="G86" i="48"/>
  <c r="F86" i="48"/>
  <c r="T83" i="48"/>
  <c r="S83" i="48"/>
  <c r="R83" i="48"/>
  <c r="Q83" i="48"/>
  <c r="P83" i="48"/>
  <c r="O83" i="48"/>
  <c r="N83" i="48"/>
  <c r="M83" i="48"/>
  <c r="L83" i="48"/>
  <c r="K83" i="48"/>
  <c r="J83" i="48"/>
  <c r="I83" i="48"/>
  <c r="H83" i="48"/>
  <c r="G83" i="48"/>
  <c r="F83" i="48"/>
  <c r="T82" i="48"/>
  <c r="S82" i="48"/>
  <c r="R82" i="48"/>
  <c r="Q82" i="48"/>
  <c r="P82" i="48"/>
  <c r="O82" i="48"/>
  <c r="N82" i="48"/>
  <c r="M82" i="48"/>
  <c r="L82" i="48"/>
  <c r="K82" i="48"/>
  <c r="J82" i="48"/>
  <c r="I82" i="48"/>
  <c r="H82" i="48"/>
  <c r="G82" i="48"/>
  <c r="F82" i="48"/>
  <c r="T403" i="14"/>
  <c r="S403" i="14"/>
  <c r="R403" i="14"/>
  <c r="Q403" i="14"/>
  <c r="P403" i="14"/>
  <c r="O403" i="14"/>
  <c r="N403" i="14"/>
  <c r="M403" i="14"/>
  <c r="L403" i="14"/>
  <c r="K403" i="14"/>
  <c r="J403" i="14"/>
  <c r="I403" i="14"/>
  <c r="H403" i="14"/>
  <c r="G403" i="14"/>
  <c r="F403" i="14"/>
  <c r="T396" i="14"/>
  <c r="S396" i="14"/>
  <c r="R396" i="14"/>
  <c r="Q396" i="14"/>
  <c r="P396" i="14"/>
  <c r="O396" i="14"/>
  <c r="N396" i="14"/>
  <c r="M396" i="14"/>
  <c r="L396" i="14"/>
  <c r="K396" i="14"/>
  <c r="J396" i="14"/>
  <c r="I396" i="14"/>
  <c r="H396" i="14"/>
  <c r="G396" i="14"/>
  <c r="F396" i="14"/>
  <c r="T395" i="14"/>
  <c r="S395" i="14"/>
  <c r="R395" i="14"/>
  <c r="Q395" i="14"/>
  <c r="P395" i="14"/>
  <c r="O395" i="14"/>
  <c r="N395" i="14"/>
  <c r="M395" i="14"/>
  <c r="L395" i="14"/>
  <c r="K395" i="14"/>
  <c r="J395" i="14"/>
  <c r="I395" i="14"/>
  <c r="H395" i="14"/>
  <c r="G395" i="14"/>
  <c r="F395" i="14"/>
  <c r="T390" i="14"/>
  <c r="S390" i="14"/>
  <c r="R390" i="14"/>
  <c r="Q390" i="14"/>
  <c r="P390" i="14"/>
  <c r="O390" i="14"/>
  <c r="N390" i="14"/>
  <c r="M390" i="14"/>
  <c r="L390" i="14"/>
  <c r="K390" i="14"/>
  <c r="J390" i="14"/>
  <c r="I390" i="14"/>
  <c r="H390" i="14"/>
  <c r="G390" i="14"/>
  <c r="F390" i="14"/>
  <c r="T389" i="14"/>
  <c r="S389" i="14"/>
  <c r="R389" i="14"/>
  <c r="Q389" i="14"/>
  <c r="P389" i="14"/>
  <c r="O389" i="14"/>
  <c r="N389" i="14"/>
  <c r="M389" i="14"/>
  <c r="L389" i="14"/>
  <c r="K389" i="14"/>
  <c r="J389" i="14"/>
  <c r="I389" i="14"/>
  <c r="H389" i="14"/>
  <c r="G389" i="14"/>
  <c r="F389" i="14"/>
  <c r="T388" i="14"/>
  <c r="S388" i="14"/>
  <c r="R388" i="14"/>
  <c r="Q388" i="14"/>
  <c r="P388" i="14"/>
  <c r="O388" i="14"/>
  <c r="N388" i="14"/>
  <c r="M388" i="14"/>
  <c r="L388" i="14"/>
  <c r="K388" i="14"/>
  <c r="J388" i="14"/>
  <c r="I388" i="14"/>
  <c r="H388" i="14"/>
  <c r="G388" i="14"/>
  <c r="F388" i="14"/>
  <c r="T387" i="14"/>
  <c r="S387" i="14"/>
  <c r="R387" i="14"/>
  <c r="Q387" i="14"/>
  <c r="P387" i="14"/>
  <c r="O387" i="14"/>
  <c r="N387" i="14"/>
  <c r="M387" i="14"/>
  <c r="L387" i="14"/>
  <c r="K387" i="14"/>
  <c r="J387" i="14"/>
  <c r="I387" i="14"/>
  <c r="H387" i="14"/>
  <c r="G387" i="14"/>
  <c r="F387" i="14"/>
  <c r="T386" i="14"/>
  <c r="S386" i="14"/>
  <c r="R386" i="14"/>
  <c r="Q386" i="14"/>
  <c r="P386" i="14"/>
  <c r="O386" i="14"/>
  <c r="N386" i="14"/>
  <c r="M386" i="14"/>
  <c r="L386" i="14"/>
  <c r="K386" i="14"/>
  <c r="J386" i="14"/>
  <c r="I386" i="14"/>
  <c r="H386" i="14"/>
  <c r="G386" i="14"/>
  <c r="F386" i="14"/>
  <c r="T385" i="14"/>
  <c r="S385" i="14"/>
  <c r="R385" i="14"/>
  <c r="Q385" i="14"/>
  <c r="P385" i="14"/>
  <c r="O385" i="14"/>
  <c r="N385" i="14"/>
  <c r="M385" i="14"/>
  <c r="L385" i="14"/>
  <c r="K385" i="14"/>
  <c r="J385" i="14"/>
  <c r="I385" i="14"/>
  <c r="H385" i="14"/>
  <c r="G385" i="14"/>
  <c r="F385" i="14"/>
  <c r="T384" i="14"/>
  <c r="S384" i="14"/>
  <c r="R384" i="14"/>
  <c r="Q384" i="14"/>
  <c r="P384" i="14"/>
  <c r="O384" i="14"/>
  <c r="N384" i="14"/>
  <c r="M384" i="14"/>
  <c r="L384" i="14"/>
  <c r="K384" i="14"/>
  <c r="J384" i="14"/>
  <c r="I384" i="14"/>
  <c r="H384" i="14"/>
  <c r="G384" i="14"/>
  <c r="F384" i="14"/>
  <c r="T383" i="14"/>
  <c r="S383" i="14"/>
  <c r="R383" i="14"/>
  <c r="Q383" i="14"/>
  <c r="P383" i="14"/>
  <c r="O383" i="14"/>
  <c r="N383" i="14"/>
  <c r="M383" i="14"/>
  <c r="L383" i="14"/>
  <c r="K383" i="14"/>
  <c r="J383" i="14"/>
  <c r="I383" i="14"/>
  <c r="H383" i="14"/>
  <c r="G383" i="14"/>
  <c r="F383" i="14"/>
  <c r="T382" i="14"/>
  <c r="S382" i="14"/>
  <c r="R382" i="14"/>
  <c r="Q382" i="14"/>
  <c r="P382" i="14"/>
  <c r="O382" i="14"/>
  <c r="N382" i="14"/>
  <c r="M382" i="14"/>
  <c r="L382" i="14"/>
  <c r="K382" i="14"/>
  <c r="J382" i="14"/>
  <c r="I382" i="14"/>
  <c r="H382" i="14"/>
  <c r="G382" i="14"/>
  <c r="F382" i="14"/>
  <c r="T381" i="14"/>
  <c r="S381" i="14"/>
  <c r="R381" i="14"/>
  <c r="Q381" i="14"/>
  <c r="P381" i="14"/>
  <c r="O381" i="14"/>
  <c r="N381" i="14"/>
  <c r="M381" i="14"/>
  <c r="L381" i="14"/>
  <c r="K381" i="14"/>
  <c r="J381" i="14"/>
  <c r="I381" i="14"/>
  <c r="H381" i="14"/>
  <c r="G381" i="14"/>
  <c r="F381" i="14"/>
  <c r="T380" i="14"/>
  <c r="S380" i="14"/>
  <c r="R380" i="14"/>
  <c r="Q380" i="14"/>
  <c r="P380" i="14"/>
  <c r="O380" i="14"/>
  <c r="N380" i="14"/>
  <c r="M380" i="14"/>
  <c r="L380" i="14"/>
  <c r="K380" i="14"/>
  <c r="J380" i="14"/>
  <c r="I380" i="14"/>
  <c r="H380" i="14"/>
  <c r="G380" i="14"/>
  <c r="F380" i="14"/>
  <c r="T379" i="14"/>
  <c r="S379" i="14"/>
  <c r="R379" i="14"/>
  <c r="Q379" i="14"/>
  <c r="P379" i="14"/>
  <c r="O379" i="14"/>
  <c r="N379" i="14"/>
  <c r="M379" i="14"/>
  <c r="L379" i="14"/>
  <c r="K379" i="14"/>
  <c r="J379" i="14"/>
  <c r="I379" i="14"/>
  <c r="H379" i="14"/>
  <c r="G379" i="14"/>
  <c r="F379" i="14"/>
  <c r="T378" i="14"/>
  <c r="S378" i="14"/>
  <c r="R378" i="14"/>
  <c r="Q378" i="14"/>
  <c r="P378" i="14"/>
  <c r="O378" i="14"/>
  <c r="N378" i="14"/>
  <c r="M378" i="14"/>
  <c r="L378" i="14"/>
  <c r="K378" i="14"/>
  <c r="J378" i="14"/>
  <c r="I378" i="14"/>
  <c r="H378" i="14"/>
  <c r="G378" i="14"/>
  <c r="F378" i="14"/>
  <c r="T370" i="14"/>
  <c r="S370" i="14"/>
  <c r="R370" i="14"/>
  <c r="Q370" i="14"/>
  <c r="P370" i="14"/>
  <c r="O370" i="14"/>
  <c r="N370" i="14"/>
  <c r="M370" i="14"/>
  <c r="L370" i="14"/>
  <c r="K370" i="14"/>
  <c r="J370" i="14"/>
  <c r="I370" i="14"/>
  <c r="H370" i="14"/>
  <c r="G370" i="14"/>
  <c r="F370" i="14"/>
  <c r="T363" i="14"/>
  <c r="S363" i="14"/>
  <c r="R363" i="14"/>
  <c r="Q363" i="14"/>
  <c r="P363" i="14"/>
  <c r="O363" i="14"/>
  <c r="N363" i="14"/>
  <c r="M363" i="14"/>
  <c r="L363" i="14"/>
  <c r="K363" i="14"/>
  <c r="J363" i="14"/>
  <c r="I363" i="14"/>
  <c r="H363" i="14"/>
  <c r="G363" i="14"/>
  <c r="F363" i="14"/>
  <c r="T362" i="14"/>
  <c r="S362" i="14"/>
  <c r="R362" i="14"/>
  <c r="Q362" i="14"/>
  <c r="P362" i="14"/>
  <c r="O362" i="14"/>
  <c r="N362" i="14"/>
  <c r="M362" i="14"/>
  <c r="L362" i="14"/>
  <c r="K362" i="14"/>
  <c r="J362" i="14"/>
  <c r="I362" i="14"/>
  <c r="H362" i="14"/>
  <c r="G362" i="14"/>
  <c r="F362" i="14"/>
  <c r="T357" i="14"/>
  <c r="S357" i="14"/>
  <c r="R357" i="14"/>
  <c r="Q357" i="14"/>
  <c r="P357" i="14"/>
  <c r="O357" i="14"/>
  <c r="N357" i="14"/>
  <c r="M357" i="14"/>
  <c r="L357" i="14"/>
  <c r="K357" i="14"/>
  <c r="J357" i="14"/>
  <c r="I357" i="14"/>
  <c r="H357" i="14"/>
  <c r="G357" i="14"/>
  <c r="F357" i="14"/>
  <c r="T356" i="14"/>
  <c r="S356" i="14"/>
  <c r="R356" i="14"/>
  <c r="Q356" i="14"/>
  <c r="P356" i="14"/>
  <c r="O356" i="14"/>
  <c r="N356" i="14"/>
  <c r="M356" i="14"/>
  <c r="L356" i="14"/>
  <c r="K356" i="14"/>
  <c r="J356" i="14"/>
  <c r="I356" i="14"/>
  <c r="H356" i="14"/>
  <c r="G356" i="14"/>
  <c r="F356" i="14"/>
  <c r="T355" i="14"/>
  <c r="S355" i="14"/>
  <c r="R355" i="14"/>
  <c r="Q355" i="14"/>
  <c r="P355" i="14"/>
  <c r="O355" i="14"/>
  <c r="N355" i="14"/>
  <c r="M355" i="14"/>
  <c r="L355" i="14"/>
  <c r="K355" i="14"/>
  <c r="J355" i="14"/>
  <c r="I355" i="14"/>
  <c r="H355" i="14"/>
  <c r="G355" i="14"/>
  <c r="F355" i="14"/>
  <c r="T354" i="14"/>
  <c r="S354" i="14"/>
  <c r="R354" i="14"/>
  <c r="Q354" i="14"/>
  <c r="P354" i="14"/>
  <c r="O354" i="14"/>
  <c r="N354" i="14"/>
  <c r="M354" i="14"/>
  <c r="L354" i="14"/>
  <c r="K354" i="14"/>
  <c r="J354" i="14"/>
  <c r="I354" i="14"/>
  <c r="H354" i="14"/>
  <c r="G354" i="14"/>
  <c r="F354" i="14"/>
  <c r="T353" i="14"/>
  <c r="S353" i="14"/>
  <c r="R353" i="14"/>
  <c r="Q353" i="14"/>
  <c r="P353" i="14"/>
  <c r="O353" i="14"/>
  <c r="N353" i="14"/>
  <c r="M353" i="14"/>
  <c r="L353" i="14"/>
  <c r="K353" i="14"/>
  <c r="J353" i="14"/>
  <c r="I353" i="14"/>
  <c r="H353" i="14"/>
  <c r="G353" i="14"/>
  <c r="F353" i="14"/>
  <c r="T352" i="14"/>
  <c r="S352" i="14"/>
  <c r="R352" i="14"/>
  <c r="Q352" i="14"/>
  <c r="P352" i="14"/>
  <c r="O352" i="14"/>
  <c r="N352" i="14"/>
  <c r="M352" i="14"/>
  <c r="L352" i="14"/>
  <c r="K352" i="14"/>
  <c r="J352" i="14"/>
  <c r="I352" i="14"/>
  <c r="H352" i="14"/>
  <c r="G352" i="14"/>
  <c r="F352" i="14"/>
  <c r="T351" i="14"/>
  <c r="S351" i="14"/>
  <c r="R351" i="14"/>
  <c r="Q351" i="14"/>
  <c r="P351" i="14"/>
  <c r="O351" i="14"/>
  <c r="N351" i="14"/>
  <c r="M351" i="14"/>
  <c r="L351" i="14"/>
  <c r="K351" i="14"/>
  <c r="J351" i="14"/>
  <c r="I351" i="14"/>
  <c r="H351" i="14"/>
  <c r="G351" i="14"/>
  <c r="F351" i="14"/>
  <c r="T350" i="14"/>
  <c r="S350" i="14"/>
  <c r="R350" i="14"/>
  <c r="Q350" i="14"/>
  <c r="P350" i="14"/>
  <c r="O350" i="14"/>
  <c r="N350" i="14"/>
  <c r="M350" i="14"/>
  <c r="L350" i="14"/>
  <c r="K350" i="14"/>
  <c r="J350" i="14"/>
  <c r="I350" i="14"/>
  <c r="H350" i="14"/>
  <c r="G350" i="14"/>
  <c r="F350" i="14"/>
  <c r="T349" i="14"/>
  <c r="S349" i="14"/>
  <c r="R349" i="14"/>
  <c r="Q349" i="14"/>
  <c r="P349" i="14"/>
  <c r="O349" i="14"/>
  <c r="N349" i="14"/>
  <c r="M349" i="14"/>
  <c r="L349" i="14"/>
  <c r="K349" i="14"/>
  <c r="J349" i="14"/>
  <c r="I349" i="14"/>
  <c r="H349" i="14"/>
  <c r="G349" i="14"/>
  <c r="F349" i="14"/>
  <c r="T348" i="14"/>
  <c r="S348" i="14"/>
  <c r="R348" i="14"/>
  <c r="Q348" i="14"/>
  <c r="P348" i="14"/>
  <c r="O348" i="14"/>
  <c r="N348" i="14"/>
  <c r="M348" i="14"/>
  <c r="L348" i="14"/>
  <c r="K348" i="14"/>
  <c r="J348" i="14"/>
  <c r="I348" i="14"/>
  <c r="H348" i="14"/>
  <c r="G348" i="14"/>
  <c r="F348" i="14"/>
  <c r="T347" i="14"/>
  <c r="S347" i="14"/>
  <c r="R347" i="14"/>
  <c r="Q347" i="14"/>
  <c r="P347" i="14"/>
  <c r="O347" i="14"/>
  <c r="N347" i="14"/>
  <c r="M347" i="14"/>
  <c r="L347" i="14"/>
  <c r="K347" i="14"/>
  <c r="J347" i="14"/>
  <c r="I347" i="14"/>
  <c r="H347" i="14"/>
  <c r="G347" i="14"/>
  <c r="F347" i="14"/>
  <c r="T346" i="14"/>
  <c r="S346" i="14"/>
  <c r="R346" i="14"/>
  <c r="Q346" i="14"/>
  <c r="P346" i="14"/>
  <c r="O346" i="14"/>
  <c r="N346" i="14"/>
  <c r="M346" i="14"/>
  <c r="L346" i="14"/>
  <c r="K346" i="14"/>
  <c r="J346" i="14"/>
  <c r="I346" i="14"/>
  <c r="H346" i="14"/>
  <c r="G346" i="14"/>
  <c r="F346" i="14"/>
  <c r="T345" i="14"/>
  <c r="S345" i="14"/>
  <c r="R345" i="14"/>
  <c r="Q345" i="14"/>
  <c r="P345" i="14"/>
  <c r="O345" i="14"/>
  <c r="N345" i="14"/>
  <c r="M345" i="14"/>
  <c r="L345" i="14"/>
  <c r="K345" i="14"/>
  <c r="J345" i="14"/>
  <c r="I345" i="14"/>
  <c r="H345" i="14"/>
  <c r="G345" i="14"/>
  <c r="F345" i="14"/>
  <c r="T337" i="14"/>
  <c r="S337" i="14"/>
  <c r="R337" i="14"/>
  <c r="Q337" i="14"/>
  <c r="P337" i="14"/>
  <c r="O337" i="14"/>
  <c r="N337" i="14"/>
  <c r="M337" i="14"/>
  <c r="L337" i="14"/>
  <c r="K337" i="14"/>
  <c r="J337" i="14"/>
  <c r="I337" i="14"/>
  <c r="H337" i="14"/>
  <c r="G337" i="14"/>
  <c r="F337" i="14"/>
  <c r="T330" i="14"/>
  <c r="S330" i="14"/>
  <c r="R330" i="14"/>
  <c r="Q330" i="14"/>
  <c r="P330" i="14"/>
  <c r="O330" i="14"/>
  <c r="N330" i="14"/>
  <c r="M330" i="14"/>
  <c r="L330" i="14"/>
  <c r="K330" i="14"/>
  <c r="J330" i="14"/>
  <c r="I330" i="14"/>
  <c r="H330" i="14"/>
  <c r="G330" i="14"/>
  <c r="F330" i="14"/>
  <c r="T329" i="14"/>
  <c r="S329" i="14"/>
  <c r="R329" i="14"/>
  <c r="Q329" i="14"/>
  <c r="P329" i="14"/>
  <c r="O329" i="14"/>
  <c r="N329" i="14"/>
  <c r="M329" i="14"/>
  <c r="L329" i="14"/>
  <c r="K329" i="14"/>
  <c r="J329" i="14"/>
  <c r="I329" i="14"/>
  <c r="H329" i="14"/>
  <c r="G329" i="14"/>
  <c r="F329" i="14"/>
  <c r="T324" i="14"/>
  <c r="S324" i="14"/>
  <c r="R324" i="14"/>
  <c r="Q324" i="14"/>
  <c r="P324" i="14"/>
  <c r="O324" i="14"/>
  <c r="N324" i="14"/>
  <c r="M324" i="14"/>
  <c r="L324" i="14"/>
  <c r="K324" i="14"/>
  <c r="J324" i="14"/>
  <c r="I324" i="14"/>
  <c r="H324" i="14"/>
  <c r="G324" i="14"/>
  <c r="F324" i="14"/>
  <c r="T323" i="14"/>
  <c r="S323" i="14"/>
  <c r="R323" i="14"/>
  <c r="Q323" i="14"/>
  <c r="P323" i="14"/>
  <c r="O323" i="14"/>
  <c r="N323" i="14"/>
  <c r="M323" i="14"/>
  <c r="L323" i="14"/>
  <c r="K323" i="14"/>
  <c r="J323" i="14"/>
  <c r="I323" i="14"/>
  <c r="H323" i="14"/>
  <c r="G323" i="14"/>
  <c r="F323" i="14"/>
  <c r="T322" i="14"/>
  <c r="S322" i="14"/>
  <c r="R322" i="14"/>
  <c r="Q322" i="14"/>
  <c r="P322" i="14"/>
  <c r="O322" i="14"/>
  <c r="N322" i="14"/>
  <c r="M322" i="14"/>
  <c r="L322" i="14"/>
  <c r="K322" i="14"/>
  <c r="J322" i="14"/>
  <c r="I322" i="14"/>
  <c r="H322" i="14"/>
  <c r="G322" i="14"/>
  <c r="F322" i="14"/>
  <c r="T321" i="14"/>
  <c r="S321" i="14"/>
  <c r="R321" i="14"/>
  <c r="Q321" i="14"/>
  <c r="P321" i="14"/>
  <c r="O321" i="14"/>
  <c r="N321" i="14"/>
  <c r="M321" i="14"/>
  <c r="L321" i="14"/>
  <c r="K321" i="14"/>
  <c r="J321" i="14"/>
  <c r="I321" i="14"/>
  <c r="H321" i="14"/>
  <c r="G321" i="14"/>
  <c r="F321" i="14"/>
  <c r="T320" i="14"/>
  <c r="S320" i="14"/>
  <c r="R320" i="14"/>
  <c r="Q320" i="14"/>
  <c r="P320" i="14"/>
  <c r="O320" i="14"/>
  <c r="N320" i="14"/>
  <c r="M320" i="14"/>
  <c r="L320" i="14"/>
  <c r="K320" i="14"/>
  <c r="J320" i="14"/>
  <c r="I320" i="14"/>
  <c r="H320" i="14"/>
  <c r="G320" i="14"/>
  <c r="F320" i="14"/>
  <c r="T319" i="14"/>
  <c r="S319" i="14"/>
  <c r="R319" i="14"/>
  <c r="Q319" i="14"/>
  <c r="P319" i="14"/>
  <c r="O319" i="14"/>
  <c r="N319" i="14"/>
  <c r="M319" i="14"/>
  <c r="L319" i="14"/>
  <c r="K319" i="14"/>
  <c r="J319" i="14"/>
  <c r="I319" i="14"/>
  <c r="H319" i="14"/>
  <c r="G319" i="14"/>
  <c r="F319" i="14"/>
  <c r="T318" i="14"/>
  <c r="S318" i="14"/>
  <c r="R318" i="14"/>
  <c r="Q318" i="14"/>
  <c r="P318" i="14"/>
  <c r="O318" i="14"/>
  <c r="N318" i="14"/>
  <c r="M318" i="14"/>
  <c r="L318" i="14"/>
  <c r="K318" i="14"/>
  <c r="J318" i="14"/>
  <c r="I318" i="14"/>
  <c r="H318" i="14"/>
  <c r="G318" i="14"/>
  <c r="F318" i="14"/>
  <c r="T317" i="14"/>
  <c r="S317" i="14"/>
  <c r="R317" i="14"/>
  <c r="Q317" i="14"/>
  <c r="P317" i="14"/>
  <c r="O317" i="14"/>
  <c r="N317" i="14"/>
  <c r="M317" i="14"/>
  <c r="L317" i="14"/>
  <c r="K317" i="14"/>
  <c r="J317" i="14"/>
  <c r="I317" i="14"/>
  <c r="H317" i="14"/>
  <c r="G317" i="14"/>
  <c r="F317" i="14"/>
  <c r="T316" i="14"/>
  <c r="S316" i="14"/>
  <c r="R316" i="14"/>
  <c r="Q316" i="14"/>
  <c r="P316" i="14"/>
  <c r="O316" i="14"/>
  <c r="N316" i="14"/>
  <c r="M316" i="14"/>
  <c r="L316" i="14"/>
  <c r="K316" i="14"/>
  <c r="J316" i="14"/>
  <c r="I316" i="14"/>
  <c r="H316" i="14"/>
  <c r="G316" i="14"/>
  <c r="F316" i="14"/>
  <c r="T315" i="14"/>
  <c r="S315" i="14"/>
  <c r="R315" i="14"/>
  <c r="Q315" i="14"/>
  <c r="P315" i="14"/>
  <c r="O315" i="14"/>
  <c r="N315" i="14"/>
  <c r="M315" i="14"/>
  <c r="L315" i="14"/>
  <c r="K315" i="14"/>
  <c r="J315" i="14"/>
  <c r="I315" i="14"/>
  <c r="H315" i="14"/>
  <c r="G315" i="14"/>
  <c r="F315" i="14"/>
  <c r="T314" i="14"/>
  <c r="S314" i="14"/>
  <c r="R314" i="14"/>
  <c r="Q314" i="14"/>
  <c r="P314" i="14"/>
  <c r="O314" i="14"/>
  <c r="N314" i="14"/>
  <c r="M314" i="14"/>
  <c r="L314" i="14"/>
  <c r="K314" i="14"/>
  <c r="J314" i="14"/>
  <c r="I314" i="14"/>
  <c r="H314" i="14"/>
  <c r="G314" i="14"/>
  <c r="F314" i="14"/>
  <c r="T313" i="14"/>
  <c r="S313" i="14"/>
  <c r="R313" i="14"/>
  <c r="Q313" i="14"/>
  <c r="P313" i="14"/>
  <c r="O313" i="14"/>
  <c r="N313" i="14"/>
  <c r="M313" i="14"/>
  <c r="L313" i="14"/>
  <c r="K313" i="14"/>
  <c r="J313" i="14"/>
  <c r="I313" i="14"/>
  <c r="H313" i="14"/>
  <c r="G313" i="14"/>
  <c r="F313" i="14"/>
  <c r="T312" i="14"/>
  <c r="S312" i="14"/>
  <c r="R312" i="14"/>
  <c r="Q312" i="14"/>
  <c r="P312" i="14"/>
  <c r="O312" i="14"/>
  <c r="N312" i="14"/>
  <c r="M312" i="14"/>
  <c r="L312" i="14"/>
  <c r="K312" i="14"/>
  <c r="J312" i="14"/>
  <c r="I312" i="14"/>
  <c r="H312" i="14"/>
  <c r="G312" i="14"/>
  <c r="F312" i="14"/>
  <c r="G223" i="19"/>
  <c r="H223" i="19"/>
  <c r="I223" i="19"/>
  <c r="J223" i="19"/>
  <c r="K223" i="19"/>
  <c r="L223" i="19"/>
  <c r="M223" i="19"/>
  <c r="N223" i="19"/>
  <c r="O223" i="19"/>
  <c r="P223" i="19"/>
  <c r="Q223" i="19"/>
  <c r="R223" i="19"/>
  <c r="S223" i="19"/>
  <c r="T223" i="19"/>
  <c r="G224" i="19"/>
  <c r="H224" i="19"/>
  <c r="I224" i="19"/>
  <c r="J224" i="19"/>
  <c r="K224" i="19"/>
  <c r="L224" i="19"/>
  <c r="M224" i="19"/>
  <c r="N224" i="19"/>
  <c r="O224" i="19"/>
  <c r="P224" i="19"/>
  <c r="Q224" i="19"/>
  <c r="R224" i="19"/>
  <c r="S224" i="19"/>
  <c r="T224" i="19"/>
  <c r="G225" i="19"/>
  <c r="H225" i="19"/>
  <c r="I225" i="19"/>
  <c r="J225" i="19"/>
  <c r="K225" i="19"/>
  <c r="L225" i="19"/>
  <c r="M225" i="19"/>
  <c r="N225" i="19"/>
  <c r="O225" i="19"/>
  <c r="P225" i="19"/>
  <c r="Q225" i="19"/>
  <c r="R225" i="19"/>
  <c r="S225" i="19"/>
  <c r="T225" i="19"/>
  <c r="F223" i="19"/>
  <c r="F224" i="19"/>
  <c r="F225" i="19"/>
  <c r="G213" i="19"/>
  <c r="H213" i="19"/>
  <c r="I213" i="19"/>
  <c r="J213" i="19"/>
  <c r="K213" i="19"/>
  <c r="L213" i="19"/>
  <c r="M213" i="19"/>
  <c r="N213" i="19"/>
  <c r="O213" i="19"/>
  <c r="P213" i="19"/>
  <c r="Q213" i="19"/>
  <c r="R213" i="19"/>
  <c r="S213" i="19"/>
  <c r="T213" i="19"/>
  <c r="F213" i="19"/>
  <c r="AB34" i="72" l="1"/>
  <c r="AB46" i="72"/>
  <c r="AB41" i="72"/>
  <c r="AB45" i="72"/>
  <c r="AB40" i="72"/>
  <c r="AB48" i="72"/>
  <c r="AB37" i="72"/>
  <c r="AB38" i="72"/>
  <c r="AB47" i="72"/>
  <c r="AB35" i="72"/>
  <c r="AB36" i="72"/>
  <c r="AB44" i="72"/>
  <c r="AB43" i="72"/>
  <c r="AB39" i="72"/>
  <c r="AB51" i="72"/>
  <c r="AB52" i="72" s="1"/>
  <c r="AB53" i="72" s="1"/>
  <c r="AB50" i="72"/>
  <c r="AB42" i="72"/>
  <c r="AB49" i="72"/>
  <c r="S191" i="47"/>
  <c r="R191" i="47" l="1"/>
  <c r="Q191" i="47"/>
  <c r="P191" i="47"/>
  <c r="N51" i="47" l="1"/>
  <c r="N181" i="47" s="1"/>
  <c r="J51" i="47"/>
  <c r="J181" i="47" s="1"/>
  <c r="F51" i="47"/>
  <c r="F181" i="47" s="1"/>
  <c r="O39" i="47"/>
  <c r="O169" i="47" s="1"/>
  <c r="N39" i="47"/>
  <c r="N169" i="47" s="1"/>
  <c r="M39" i="47"/>
  <c r="M169" i="47" s="1"/>
  <c r="L39" i="47"/>
  <c r="L169" i="47" s="1"/>
  <c r="K39" i="47"/>
  <c r="K169" i="47" s="1"/>
  <c r="J45" i="47"/>
  <c r="J175" i="47" s="1"/>
  <c r="I39" i="47"/>
  <c r="I169" i="47" s="1"/>
  <c r="H39" i="47"/>
  <c r="H169" i="47" s="1"/>
  <c r="G39" i="47"/>
  <c r="G169" i="47" s="1"/>
  <c r="F39" i="47"/>
  <c r="F169" i="47" s="1"/>
  <c r="G51" i="47" l="1"/>
  <c r="G181" i="47" s="1"/>
  <c r="K51" i="47"/>
  <c r="K181" i="47" s="1"/>
  <c r="O51" i="47"/>
  <c r="O181" i="47" s="1"/>
  <c r="H51" i="47"/>
  <c r="H181" i="47" s="1"/>
  <c r="L51" i="47"/>
  <c r="L181" i="47" s="1"/>
  <c r="I51" i="47"/>
  <c r="I181" i="47" s="1"/>
  <c r="M51" i="47"/>
  <c r="M181" i="47" s="1"/>
  <c r="F45" i="47"/>
  <c r="F175" i="47" s="1"/>
  <c r="N45" i="47"/>
  <c r="N175" i="47" s="1"/>
  <c r="G45" i="47"/>
  <c r="G175" i="47" s="1"/>
  <c r="K45" i="47"/>
  <c r="K175" i="47" s="1"/>
  <c r="O45" i="47"/>
  <c r="O175" i="47" s="1"/>
  <c r="J39" i="47"/>
  <c r="J169" i="47" s="1"/>
  <c r="H45" i="47"/>
  <c r="H175" i="47" s="1"/>
  <c r="L45" i="47"/>
  <c r="L175" i="47" s="1"/>
  <c r="I45" i="47"/>
  <c r="I175" i="47" s="1"/>
  <c r="M45" i="47"/>
  <c r="M175" i="47" s="1"/>
  <c r="G279" i="14" l="1"/>
  <c r="H279" i="14"/>
  <c r="I279" i="14"/>
  <c r="J279" i="14"/>
  <c r="K279" i="14"/>
  <c r="L279" i="14"/>
  <c r="M279" i="14"/>
  <c r="N279" i="14"/>
  <c r="O279" i="14"/>
  <c r="P279" i="14"/>
  <c r="Q279" i="14"/>
  <c r="R279" i="14"/>
  <c r="S279" i="14"/>
  <c r="T279" i="14"/>
  <c r="G280" i="14"/>
  <c r="H280" i="14"/>
  <c r="I280" i="14"/>
  <c r="J280" i="14"/>
  <c r="K280" i="14"/>
  <c r="L280" i="14"/>
  <c r="M280" i="14"/>
  <c r="N280" i="14"/>
  <c r="O280" i="14"/>
  <c r="P280" i="14"/>
  <c r="Q280" i="14"/>
  <c r="R280" i="14"/>
  <c r="S280" i="14"/>
  <c r="T280" i="14"/>
  <c r="G281" i="14"/>
  <c r="H281" i="14"/>
  <c r="I281" i="14"/>
  <c r="J281" i="14"/>
  <c r="K281" i="14"/>
  <c r="L281" i="14"/>
  <c r="M281" i="14"/>
  <c r="N281" i="14"/>
  <c r="O281" i="14"/>
  <c r="P281" i="14"/>
  <c r="Q281" i="14"/>
  <c r="R281" i="14"/>
  <c r="S281" i="14"/>
  <c r="T281" i="14"/>
  <c r="G282" i="14"/>
  <c r="H282" i="14"/>
  <c r="I282" i="14"/>
  <c r="J282" i="14"/>
  <c r="K282" i="14"/>
  <c r="L282" i="14"/>
  <c r="M282" i="14"/>
  <c r="N282" i="14"/>
  <c r="O282" i="14"/>
  <c r="P282" i="14"/>
  <c r="Q282" i="14"/>
  <c r="R282" i="14"/>
  <c r="S282" i="14"/>
  <c r="T282" i="14"/>
  <c r="G283" i="14"/>
  <c r="H283" i="14"/>
  <c r="I283" i="14"/>
  <c r="J283" i="14"/>
  <c r="K283" i="14"/>
  <c r="L283" i="14"/>
  <c r="M283" i="14"/>
  <c r="N283" i="14"/>
  <c r="O283" i="14"/>
  <c r="P283" i="14"/>
  <c r="Q283" i="14"/>
  <c r="R283" i="14"/>
  <c r="S283" i="14"/>
  <c r="T283" i="14"/>
  <c r="G284" i="14"/>
  <c r="H284" i="14"/>
  <c r="I284" i="14"/>
  <c r="J284" i="14"/>
  <c r="K284" i="14"/>
  <c r="L284" i="14"/>
  <c r="M284" i="14"/>
  <c r="N284" i="14"/>
  <c r="O284" i="14"/>
  <c r="P284" i="14"/>
  <c r="Q284" i="14"/>
  <c r="R284" i="14"/>
  <c r="S284" i="14"/>
  <c r="T284" i="14"/>
  <c r="G285" i="14"/>
  <c r="H285" i="14"/>
  <c r="I285" i="14"/>
  <c r="J285" i="14"/>
  <c r="K285" i="14"/>
  <c r="L285" i="14"/>
  <c r="M285" i="14"/>
  <c r="N285" i="14"/>
  <c r="O285" i="14"/>
  <c r="P285" i="14"/>
  <c r="Q285" i="14"/>
  <c r="R285" i="14"/>
  <c r="S285" i="14"/>
  <c r="T285" i="14"/>
  <c r="G286" i="14"/>
  <c r="H286" i="14"/>
  <c r="I286" i="14"/>
  <c r="J286" i="14"/>
  <c r="K286" i="14"/>
  <c r="L286" i="14"/>
  <c r="M286" i="14"/>
  <c r="N286" i="14"/>
  <c r="O286" i="14"/>
  <c r="P286" i="14"/>
  <c r="Q286" i="14"/>
  <c r="R286" i="14"/>
  <c r="S286" i="14"/>
  <c r="T286" i="14"/>
  <c r="G287" i="14"/>
  <c r="H287" i="14"/>
  <c r="I287" i="14"/>
  <c r="J287" i="14"/>
  <c r="K287" i="14"/>
  <c r="L287" i="14"/>
  <c r="M287" i="14"/>
  <c r="N287" i="14"/>
  <c r="O287" i="14"/>
  <c r="P287" i="14"/>
  <c r="Q287" i="14"/>
  <c r="R287" i="14"/>
  <c r="S287" i="14"/>
  <c r="T287" i="14"/>
  <c r="G288" i="14"/>
  <c r="H288" i="14"/>
  <c r="I288" i="14"/>
  <c r="J288" i="14"/>
  <c r="K288" i="14"/>
  <c r="L288" i="14"/>
  <c r="M288" i="14"/>
  <c r="N288" i="14"/>
  <c r="O288" i="14"/>
  <c r="P288" i="14"/>
  <c r="Q288" i="14"/>
  <c r="R288" i="14"/>
  <c r="S288" i="14"/>
  <c r="T288" i="14"/>
  <c r="G289" i="14"/>
  <c r="H289" i="14"/>
  <c r="I289" i="14"/>
  <c r="J289" i="14"/>
  <c r="K289" i="14"/>
  <c r="L289" i="14"/>
  <c r="M289" i="14"/>
  <c r="N289" i="14"/>
  <c r="O289" i="14"/>
  <c r="P289" i="14"/>
  <c r="Q289" i="14"/>
  <c r="R289" i="14"/>
  <c r="S289" i="14"/>
  <c r="T289" i="14"/>
  <c r="G290" i="14"/>
  <c r="H290" i="14"/>
  <c r="I290" i="14"/>
  <c r="J290" i="14"/>
  <c r="K290" i="14"/>
  <c r="L290" i="14"/>
  <c r="M290" i="14"/>
  <c r="N290" i="14"/>
  <c r="O290" i="14"/>
  <c r="P290" i="14"/>
  <c r="Q290" i="14"/>
  <c r="R290" i="14"/>
  <c r="S290" i="14"/>
  <c r="T290" i="14"/>
  <c r="G291" i="14"/>
  <c r="H291" i="14"/>
  <c r="I291" i="14"/>
  <c r="J291" i="14"/>
  <c r="K291" i="14"/>
  <c r="L291" i="14"/>
  <c r="M291" i="14"/>
  <c r="N291" i="14"/>
  <c r="O291" i="14"/>
  <c r="P291" i="14"/>
  <c r="Q291" i="14"/>
  <c r="R291" i="14"/>
  <c r="S291" i="14"/>
  <c r="T291" i="14"/>
  <c r="G296" i="14"/>
  <c r="H296" i="14"/>
  <c r="I296" i="14"/>
  <c r="J296" i="14"/>
  <c r="K296" i="14"/>
  <c r="L296" i="14"/>
  <c r="M296" i="14"/>
  <c r="N296" i="14"/>
  <c r="O296" i="14"/>
  <c r="P296" i="14"/>
  <c r="Q296" i="14"/>
  <c r="R296" i="14"/>
  <c r="S296" i="14"/>
  <c r="T296" i="14"/>
  <c r="G297" i="14"/>
  <c r="H297" i="14"/>
  <c r="I297" i="14"/>
  <c r="J297" i="14"/>
  <c r="K297" i="14"/>
  <c r="L297" i="14"/>
  <c r="M297" i="14"/>
  <c r="N297" i="14"/>
  <c r="O297" i="14"/>
  <c r="P297" i="14"/>
  <c r="Q297" i="14"/>
  <c r="R297" i="14"/>
  <c r="S297" i="14"/>
  <c r="T297" i="14"/>
  <c r="G304" i="14"/>
  <c r="H304" i="14"/>
  <c r="I304" i="14"/>
  <c r="J304" i="14"/>
  <c r="K304" i="14"/>
  <c r="L304" i="14"/>
  <c r="M304" i="14"/>
  <c r="N304" i="14"/>
  <c r="O304" i="14"/>
  <c r="P304" i="14"/>
  <c r="Q304" i="14"/>
  <c r="R304" i="14"/>
  <c r="S304" i="14"/>
  <c r="T304" i="14"/>
  <c r="F279" i="14"/>
  <c r="F280" i="14"/>
  <c r="F281" i="14"/>
  <c r="F282" i="14"/>
  <c r="F283" i="14"/>
  <c r="F284" i="14"/>
  <c r="F285" i="14"/>
  <c r="F286" i="14"/>
  <c r="F287" i="14"/>
  <c r="F288" i="14"/>
  <c r="F289" i="14"/>
  <c r="F290" i="14"/>
  <c r="F291" i="14"/>
  <c r="F297" i="14"/>
  <c r="F304" i="14"/>
  <c r="T34" i="52" l="1"/>
  <c r="S34" i="52"/>
  <c r="R34" i="52"/>
  <c r="Q34" i="52"/>
  <c r="P34" i="52"/>
  <c r="O34" i="52"/>
  <c r="N34" i="52"/>
  <c r="M34" i="52"/>
  <c r="L34" i="52"/>
  <c r="K34" i="52"/>
  <c r="J34" i="52"/>
  <c r="I34" i="52"/>
  <c r="H34" i="52"/>
  <c r="G34" i="52"/>
  <c r="F34" i="52"/>
  <c r="T33" i="52"/>
  <c r="S33" i="52"/>
  <c r="R33" i="52"/>
  <c r="Q33" i="52"/>
  <c r="P33" i="52"/>
  <c r="O33" i="52"/>
  <c r="N33" i="52"/>
  <c r="M33" i="52"/>
  <c r="L33" i="52"/>
  <c r="K33" i="52"/>
  <c r="J33" i="52"/>
  <c r="I33" i="52"/>
  <c r="H33" i="52"/>
  <c r="G33" i="52"/>
  <c r="F33" i="52"/>
  <c r="T32" i="52"/>
  <c r="S32" i="52"/>
  <c r="R32" i="52"/>
  <c r="Q32" i="52"/>
  <c r="P32" i="52"/>
  <c r="O32" i="52"/>
  <c r="N32" i="52"/>
  <c r="M32" i="52"/>
  <c r="L32" i="52"/>
  <c r="K32" i="52"/>
  <c r="J32" i="52"/>
  <c r="I32" i="52"/>
  <c r="H32" i="52"/>
  <c r="G32" i="52"/>
  <c r="F32" i="52"/>
  <c r="T31" i="52"/>
  <c r="S31" i="52"/>
  <c r="R31" i="52"/>
  <c r="Q31" i="52"/>
  <c r="P31" i="52"/>
  <c r="O31" i="52"/>
  <c r="N31" i="52"/>
  <c r="M31" i="52"/>
  <c r="L31" i="52"/>
  <c r="K31" i="52"/>
  <c r="J31" i="52"/>
  <c r="I31" i="52"/>
  <c r="H31" i="52"/>
  <c r="G31" i="52"/>
  <c r="F31" i="52"/>
  <c r="T30" i="52"/>
  <c r="S30" i="52"/>
  <c r="R30" i="52"/>
  <c r="Q30" i="52"/>
  <c r="P30" i="52"/>
  <c r="O30" i="52"/>
  <c r="N30" i="52"/>
  <c r="M30" i="52"/>
  <c r="L30" i="52"/>
  <c r="K30" i="52"/>
  <c r="J30" i="52"/>
  <c r="I30" i="52"/>
  <c r="H30" i="52"/>
  <c r="G30" i="52"/>
  <c r="F30" i="52"/>
  <c r="T29" i="52"/>
  <c r="S29" i="52"/>
  <c r="R29" i="52"/>
  <c r="Q29" i="52"/>
  <c r="P29" i="52"/>
  <c r="O29" i="52"/>
  <c r="N29" i="52"/>
  <c r="M29" i="52"/>
  <c r="L29" i="52"/>
  <c r="K29" i="52"/>
  <c r="J29" i="52"/>
  <c r="I29" i="52"/>
  <c r="H29" i="52"/>
  <c r="G29" i="52"/>
  <c r="F29" i="52"/>
  <c r="T28" i="52"/>
  <c r="S28" i="52"/>
  <c r="R28" i="52"/>
  <c r="Q28" i="52"/>
  <c r="P28" i="52"/>
  <c r="O28" i="52"/>
  <c r="N28" i="52"/>
  <c r="M28" i="52"/>
  <c r="L28" i="52"/>
  <c r="K28" i="52"/>
  <c r="J28" i="52"/>
  <c r="I28" i="52"/>
  <c r="H28" i="52"/>
  <c r="G28" i="52"/>
  <c r="F28" i="52"/>
  <c r="T27" i="52"/>
  <c r="S27" i="52"/>
  <c r="R27" i="52"/>
  <c r="Q27" i="52"/>
  <c r="P27" i="52"/>
  <c r="O27" i="52"/>
  <c r="N27" i="52"/>
  <c r="M27" i="52"/>
  <c r="L27" i="52"/>
  <c r="K27" i="52"/>
  <c r="J27" i="52"/>
  <c r="I27" i="52"/>
  <c r="H27" i="52"/>
  <c r="G27" i="52"/>
  <c r="F27" i="52"/>
  <c r="F89" i="51"/>
  <c r="T32" i="48"/>
  <c r="CM18" i="67" s="1"/>
  <c r="S32" i="48"/>
  <c r="R32" i="48"/>
  <c r="CM16" i="67" s="1"/>
  <c r="P32" i="48"/>
  <c r="CM14" i="67" s="1"/>
  <c r="O32" i="48"/>
  <c r="CM13" i="67" s="1"/>
  <c r="N32" i="48"/>
  <c r="CM12" i="67" s="1"/>
  <c r="L32" i="48"/>
  <c r="CM10" i="67" s="1"/>
  <c r="K32" i="48"/>
  <c r="J32" i="48"/>
  <c r="CM8" i="67" s="1"/>
  <c r="H32" i="48"/>
  <c r="CM6" i="67" s="1"/>
  <c r="G32" i="48"/>
  <c r="CM5" i="67" s="1"/>
  <c r="F32" i="48"/>
  <c r="CM4" i="67" s="1"/>
  <c r="C1" i="51"/>
  <c r="T78" i="50"/>
  <c r="S78" i="50"/>
  <c r="R78" i="50"/>
  <c r="Q78" i="50"/>
  <c r="P78" i="50"/>
  <c r="O78" i="50"/>
  <c r="N78" i="50"/>
  <c r="M78" i="50"/>
  <c r="L78" i="50"/>
  <c r="K78" i="50"/>
  <c r="J78" i="50"/>
  <c r="I78" i="50"/>
  <c r="H78" i="50"/>
  <c r="G78" i="50"/>
  <c r="F78" i="50"/>
  <c r="T74" i="50"/>
  <c r="S74" i="50"/>
  <c r="R74" i="50"/>
  <c r="Q74" i="50"/>
  <c r="P74" i="50"/>
  <c r="O74" i="50"/>
  <c r="N74" i="50"/>
  <c r="M74" i="50"/>
  <c r="L74" i="50"/>
  <c r="K74" i="50"/>
  <c r="J74" i="50"/>
  <c r="I74" i="50"/>
  <c r="H74" i="50"/>
  <c r="G74" i="50"/>
  <c r="F74" i="50"/>
  <c r="T70" i="50"/>
  <c r="S70" i="50"/>
  <c r="R70" i="50"/>
  <c r="Q70" i="50"/>
  <c r="P70" i="50"/>
  <c r="O70" i="50"/>
  <c r="N70" i="50"/>
  <c r="M70" i="50"/>
  <c r="L70" i="50"/>
  <c r="K70" i="50"/>
  <c r="J70" i="50"/>
  <c r="I70" i="50"/>
  <c r="H70" i="50"/>
  <c r="G70" i="50"/>
  <c r="F70" i="50"/>
  <c r="C1" i="50"/>
  <c r="T119" i="49"/>
  <c r="S119" i="49"/>
  <c r="R119" i="49"/>
  <c r="Q119" i="49"/>
  <c r="P119" i="49"/>
  <c r="O119" i="49"/>
  <c r="N119" i="49"/>
  <c r="M119" i="49"/>
  <c r="L119" i="49"/>
  <c r="K119" i="49"/>
  <c r="J119" i="49"/>
  <c r="I119" i="49"/>
  <c r="H119" i="49"/>
  <c r="G119" i="49"/>
  <c r="F119" i="49"/>
  <c r="T118" i="49"/>
  <c r="S118" i="49"/>
  <c r="R118" i="49"/>
  <c r="Q118" i="49"/>
  <c r="P118" i="49"/>
  <c r="O118" i="49"/>
  <c r="N118" i="49"/>
  <c r="M118" i="49"/>
  <c r="L118" i="49"/>
  <c r="K118" i="49"/>
  <c r="J118" i="49"/>
  <c r="I118" i="49"/>
  <c r="H118" i="49"/>
  <c r="G118" i="49"/>
  <c r="F118" i="49"/>
  <c r="T117" i="49"/>
  <c r="S117" i="49"/>
  <c r="R117" i="49"/>
  <c r="Q117" i="49"/>
  <c r="P117" i="49"/>
  <c r="O117" i="49"/>
  <c r="N117" i="49"/>
  <c r="M117" i="49"/>
  <c r="L117" i="49"/>
  <c r="K117" i="49"/>
  <c r="J117" i="49"/>
  <c r="I117" i="49"/>
  <c r="H117" i="49"/>
  <c r="G117" i="49"/>
  <c r="F117" i="49"/>
  <c r="T116" i="49"/>
  <c r="S116" i="49"/>
  <c r="R116" i="49"/>
  <c r="Q116" i="49"/>
  <c r="P116" i="49"/>
  <c r="O116" i="49"/>
  <c r="N116" i="49"/>
  <c r="M116" i="49"/>
  <c r="L116" i="49"/>
  <c r="K116" i="49"/>
  <c r="J116" i="49"/>
  <c r="I116" i="49"/>
  <c r="H116" i="49"/>
  <c r="G116" i="49"/>
  <c r="F116" i="49"/>
  <c r="T115" i="49"/>
  <c r="S115" i="49"/>
  <c r="R115" i="49"/>
  <c r="Q115" i="49"/>
  <c r="P115" i="49"/>
  <c r="O115" i="49"/>
  <c r="N115" i="49"/>
  <c r="M115" i="49"/>
  <c r="L115" i="49"/>
  <c r="K115" i="49"/>
  <c r="J115" i="49"/>
  <c r="I115" i="49"/>
  <c r="H115" i="49"/>
  <c r="G115" i="49"/>
  <c r="F115" i="49"/>
  <c r="T114" i="49"/>
  <c r="S114" i="49"/>
  <c r="R114" i="49"/>
  <c r="Q114" i="49"/>
  <c r="P114" i="49"/>
  <c r="O114" i="49"/>
  <c r="N114" i="49"/>
  <c r="M114" i="49"/>
  <c r="L114" i="49"/>
  <c r="K114" i="49"/>
  <c r="J114" i="49"/>
  <c r="I114" i="49"/>
  <c r="H114" i="49"/>
  <c r="G114" i="49"/>
  <c r="F114" i="49"/>
  <c r="T113" i="49"/>
  <c r="S113" i="49"/>
  <c r="R113" i="49"/>
  <c r="Q113" i="49"/>
  <c r="P113" i="49"/>
  <c r="O113" i="49"/>
  <c r="N113" i="49"/>
  <c r="M113" i="49"/>
  <c r="L113" i="49"/>
  <c r="K113" i="49"/>
  <c r="J113" i="49"/>
  <c r="I113" i="49"/>
  <c r="H113" i="49"/>
  <c r="G113" i="49"/>
  <c r="F113" i="49"/>
  <c r="T112" i="49"/>
  <c r="S112" i="49"/>
  <c r="R112" i="49"/>
  <c r="Q112" i="49"/>
  <c r="P112" i="49"/>
  <c r="O112" i="49"/>
  <c r="N112" i="49"/>
  <c r="M112" i="49"/>
  <c r="L112" i="49"/>
  <c r="K112" i="49"/>
  <c r="J112" i="49"/>
  <c r="I112" i="49"/>
  <c r="H112" i="49"/>
  <c r="G112" i="49"/>
  <c r="F112" i="49"/>
  <c r="T108" i="49"/>
  <c r="S108" i="49"/>
  <c r="R108" i="49"/>
  <c r="Q108" i="49"/>
  <c r="P108" i="49"/>
  <c r="O108" i="49"/>
  <c r="N108" i="49"/>
  <c r="M108" i="49"/>
  <c r="L108" i="49"/>
  <c r="K108" i="49"/>
  <c r="J108" i="49"/>
  <c r="I108" i="49"/>
  <c r="H108" i="49"/>
  <c r="G108" i="49"/>
  <c r="F108" i="49"/>
  <c r="T107" i="49"/>
  <c r="S107" i="49"/>
  <c r="R107" i="49"/>
  <c r="Q107" i="49"/>
  <c r="P107" i="49"/>
  <c r="O107" i="49"/>
  <c r="N107" i="49"/>
  <c r="M107" i="49"/>
  <c r="L107" i="49"/>
  <c r="K107" i="49"/>
  <c r="J107" i="49"/>
  <c r="I107" i="49"/>
  <c r="H107" i="49"/>
  <c r="G107" i="49"/>
  <c r="F107" i="49"/>
  <c r="W130" i="49"/>
  <c r="T37" i="49"/>
  <c r="T130" i="49" s="1"/>
  <c r="S37" i="49"/>
  <c r="S130" i="49" s="1"/>
  <c r="R37" i="49"/>
  <c r="R130" i="49" s="1"/>
  <c r="Q37" i="49"/>
  <c r="Q130" i="49" s="1"/>
  <c r="P37" i="49"/>
  <c r="P130" i="49" s="1"/>
  <c r="O37" i="49"/>
  <c r="O130" i="49" s="1"/>
  <c r="N37" i="49"/>
  <c r="N130" i="49" s="1"/>
  <c r="M37" i="49"/>
  <c r="M130" i="49" s="1"/>
  <c r="L37" i="49"/>
  <c r="L130" i="49" s="1"/>
  <c r="K37" i="49"/>
  <c r="K130" i="49" s="1"/>
  <c r="J37" i="49"/>
  <c r="J130" i="49" s="1"/>
  <c r="I37" i="49"/>
  <c r="I130" i="49" s="1"/>
  <c r="H37" i="49"/>
  <c r="H130" i="49" s="1"/>
  <c r="G37" i="49"/>
  <c r="G130" i="49" s="1"/>
  <c r="F37" i="49"/>
  <c r="F130" i="49" s="1"/>
  <c r="W129" i="49"/>
  <c r="T36" i="49"/>
  <c r="T129" i="49" s="1"/>
  <c r="S36" i="49"/>
  <c r="S129" i="49" s="1"/>
  <c r="R36" i="49"/>
  <c r="R129" i="49" s="1"/>
  <c r="Q36" i="49"/>
  <c r="Q129" i="49" s="1"/>
  <c r="P36" i="49"/>
  <c r="P129" i="49" s="1"/>
  <c r="O36" i="49"/>
  <c r="O129" i="49" s="1"/>
  <c r="N36" i="49"/>
  <c r="N129" i="49" s="1"/>
  <c r="M36" i="49"/>
  <c r="M129" i="49" s="1"/>
  <c r="L36" i="49"/>
  <c r="L129" i="49" s="1"/>
  <c r="K36" i="49"/>
  <c r="J36" i="49"/>
  <c r="J129" i="49" s="1"/>
  <c r="I36" i="49"/>
  <c r="I129" i="49" s="1"/>
  <c r="H36" i="49"/>
  <c r="H129" i="49" s="1"/>
  <c r="G36" i="49"/>
  <c r="G129" i="49" s="1"/>
  <c r="F36" i="49"/>
  <c r="F129" i="49" s="1"/>
  <c r="W128" i="49"/>
  <c r="T35" i="49"/>
  <c r="T128" i="49" s="1"/>
  <c r="S35" i="49"/>
  <c r="S128" i="49" s="1"/>
  <c r="R35" i="49"/>
  <c r="R128" i="49" s="1"/>
  <c r="Q35" i="49"/>
  <c r="Q128" i="49" s="1"/>
  <c r="P35" i="49"/>
  <c r="P128" i="49" s="1"/>
  <c r="O35" i="49"/>
  <c r="O128" i="49" s="1"/>
  <c r="N35" i="49"/>
  <c r="N128" i="49" s="1"/>
  <c r="M35" i="49"/>
  <c r="M128" i="49" s="1"/>
  <c r="L35" i="49"/>
  <c r="L128" i="49" s="1"/>
  <c r="K35" i="49"/>
  <c r="K128" i="49" s="1"/>
  <c r="J35" i="49"/>
  <c r="J128" i="49" s="1"/>
  <c r="I35" i="49"/>
  <c r="I128" i="49" s="1"/>
  <c r="H35" i="49"/>
  <c r="H128" i="49" s="1"/>
  <c r="G35" i="49"/>
  <c r="G128" i="49" s="1"/>
  <c r="F35" i="49"/>
  <c r="F128" i="49" s="1"/>
  <c r="W127" i="49"/>
  <c r="T34" i="49"/>
  <c r="T127" i="49" s="1"/>
  <c r="S34" i="49"/>
  <c r="S127" i="49" s="1"/>
  <c r="R34" i="49"/>
  <c r="R127" i="49" s="1"/>
  <c r="Q34" i="49"/>
  <c r="Q127" i="49" s="1"/>
  <c r="P34" i="49"/>
  <c r="P127" i="49" s="1"/>
  <c r="O34" i="49"/>
  <c r="O127" i="49" s="1"/>
  <c r="N34" i="49"/>
  <c r="N127" i="49" s="1"/>
  <c r="M34" i="49"/>
  <c r="M127" i="49" s="1"/>
  <c r="L34" i="49"/>
  <c r="L127" i="49" s="1"/>
  <c r="K34" i="49"/>
  <c r="J34" i="49"/>
  <c r="J127" i="49" s="1"/>
  <c r="I34" i="49"/>
  <c r="I127" i="49" s="1"/>
  <c r="H34" i="49"/>
  <c r="H127" i="49" s="1"/>
  <c r="G34" i="49"/>
  <c r="F34" i="49"/>
  <c r="F127" i="49" s="1"/>
  <c r="W126" i="49"/>
  <c r="T33" i="49"/>
  <c r="T126" i="49" s="1"/>
  <c r="S33" i="49"/>
  <c r="S126" i="49" s="1"/>
  <c r="R33" i="49"/>
  <c r="R126" i="49" s="1"/>
  <c r="Q33" i="49"/>
  <c r="Q126" i="49" s="1"/>
  <c r="P33" i="49"/>
  <c r="P126" i="49" s="1"/>
  <c r="O33" i="49"/>
  <c r="O126" i="49" s="1"/>
  <c r="N33" i="49"/>
  <c r="N126" i="49" s="1"/>
  <c r="M33" i="49"/>
  <c r="M126" i="49" s="1"/>
  <c r="L33" i="49"/>
  <c r="L126" i="49" s="1"/>
  <c r="K33" i="49"/>
  <c r="K126" i="49" s="1"/>
  <c r="J33" i="49"/>
  <c r="J126" i="49" s="1"/>
  <c r="I33" i="49"/>
  <c r="I126" i="49" s="1"/>
  <c r="H33" i="49"/>
  <c r="H126" i="49" s="1"/>
  <c r="G33" i="49"/>
  <c r="G126" i="49" s="1"/>
  <c r="F33" i="49"/>
  <c r="F126" i="49" s="1"/>
  <c r="W125" i="49"/>
  <c r="T32" i="49"/>
  <c r="S32" i="49"/>
  <c r="Q41" i="73" s="1"/>
  <c r="R32" i="49"/>
  <c r="Q32" i="49"/>
  <c r="P32" i="49"/>
  <c r="N41" i="73" s="1"/>
  <c r="O32" i="49"/>
  <c r="M41" i="73" s="1"/>
  <c r="N32" i="49"/>
  <c r="L41" i="73" s="1"/>
  <c r="M32" i="49"/>
  <c r="K41" i="73" s="1"/>
  <c r="L32" i="49"/>
  <c r="J41" i="73" s="1"/>
  <c r="K32" i="49"/>
  <c r="J32" i="49"/>
  <c r="I32" i="49"/>
  <c r="G41" i="73" s="1"/>
  <c r="H32" i="49"/>
  <c r="G32" i="49"/>
  <c r="E41" i="73" s="1"/>
  <c r="F32" i="49"/>
  <c r="W124" i="49"/>
  <c r="T31" i="49"/>
  <c r="T124" i="49" s="1"/>
  <c r="S31" i="49"/>
  <c r="S124" i="49" s="1"/>
  <c r="R31" i="49"/>
  <c r="R124" i="49" s="1"/>
  <c r="Q31" i="49"/>
  <c r="Q124" i="49" s="1"/>
  <c r="P31" i="49"/>
  <c r="P124" i="49" s="1"/>
  <c r="O31" i="49"/>
  <c r="O124" i="49" s="1"/>
  <c r="N31" i="49"/>
  <c r="N124" i="49" s="1"/>
  <c r="M31" i="49"/>
  <c r="M124" i="49" s="1"/>
  <c r="L31" i="49"/>
  <c r="L124" i="49" s="1"/>
  <c r="K31" i="49"/>
  <c r="K124" i="49" s="1"/>
  <c r="J31" i="49"/>
  <c r="J124" i="49" s="1"/>
  <c r="I31" i="49"/>
  <c r="I124" i="49" s="1"/>
  <c r="H31" i="49"/>
  <c r="H124" i="49" s="1"/>
  <c r="G31" i="49"/>
  <c r="G124" i="49" s="1"/>
  <c r="F31" i="49"/>
  <c r="F124" i="49" s="1"/>
  <c r="R30" i="49"/>
  <c r="Q30" i="49"/>
  <c r="P30" i="49"/>
  <c r="O30" i="49"/>
  <c r="N30" i="49"/>
  <c r="M30" i="49"/>
  <c r="L30" i="49"/>
  <c r="K30" i="49"/>
  <c r="J30" i="49"/>
  <c r="I30" i="49"/>
  <c r="H30" i="49"/>
  <c r="G30" i="49"/>
  <c r="F30" i="49"/>
  <c r="C1" i="49"/>
  <c r="T76" i="48"/>
  <c r="S76" i="48"/>
  <c r="R76" i="48"/>
  <c r="Q76" i="48"/>
  <c r="P76" i="48"/>
  <c r="O76" i="48"/>
  <c r="N76" i="48"/>
  <c r="M76" i="48"/>
  <c r="L76" i="48"/>
  <c r="K76" i="48"/>
  <c r="J76" i="48"/>
  <c r="I76" i="48"/>
  <c r="H76" i="48"/>
  <c r="G76" i="48"/>
  <c r="F76" i="48"/>
  <c r="T73" i="48"/>
  <c r="S73" i="48"/>
  <c r="R73" i="48"/>
  <c r="Q73" i="48"/>
  <c r="P73" i="48"/>
  <c r="O73" i="48"/>
  <c r="N73" i="48"/>
  <c r="M73" i="48"/>
  <c r="L73" i="48"/>
  <c r="K73" i="48"/>
  <c r="J73" i="48"/>
  <c r="I73" i="48"/>
  <c r="H73" i="48"/>
  <c r="G73" i="48"/>
  <c r="F73" i="48"/>
  <c r="T72" i="48"/>
  <c r="S72" i="48"/>
  <c r="R72" i="48"/>
  <c r="Q72" i="48"/>
  <c r="P72" i="48"/>
  <c r="O72" i="48"/>
  <c r="N72" i="48"/>
  <c r="M72" i="48"/>
  <c r="L72" i="48"/>
  <c r="K72" i="48"/>
  <c r="J72" i="48"/>
  <c r="I72" i="48"/>
  <c r="H72" i="48"/>
  <c r="G72" i="48"/>
  <c r="F72" i="48"/>
  <c r="Q32" i="48"/>
  <c r="M32" i="48"/>
  <c r="I32" i="48"/>
  <c r="W29" i="48"/>
  <c r="W55" i="19" s="1"/>
  <c r="T29" i="48"/>
  <c r="S29" i="48"/>
  <c r="S94" i="48" s="1"/>
  <c r="R29" i="48"/>
  <c r="R94" i="48" s="1"/>
  <c r="Q29" i="48"/>
  <c r="Q94" i="48" s="1"/>
  <c r="P29" i="48"/>
  <c r="O29" i="48"/>
  <c r="O94" i="48" s="1"/>
  <c r="N29" i="48"/>
  <c r="M29" i="48"/>
  <c r="M94" i="48" s="1"/>
  <c r="L29" i="48"/>
  <c r="K29" i="48"/>
  <c r="K94" i="48" s="1"/>
  <c r="J29" i="48"/>
  <c r="I29" i="48"/>
  <c r="I94" i="48" s="1"/>
  <c r="H29" i="48"/>
  <c r="G29" i="48"/>
  <c r="G94" i="48" s="1"/>
  <c r="F29" i="48"/>
  <c r="W22" i="48"/>
  <c r="C27" i="72" s="1"/>
  <c r="D27" i="72" s="1"/>
  <c r="E27" i="72" s="1"/>
  <c r="T22" i="48"/>
  <c r="CL18" i="67" s="1"/>
  <c r="S22" i="48"/>
  <c r="CL17" i="67" s="1"/>
  <c r="R22" i="48"/>
  <c r="R40" i="19" s="1"/>
  <c r="R193" i="19" s="1"/>
  <c r="Q22" i="48"/>
  <c r="P22" i="48"/>
  <c r="CL14" i="67" s="1"/>
  <c r="O22" i="48"/>
  <c r="CL13" i="67" s="1"/>
  <c r="N22" i="48"/>
  <c r="M22" i="48"/>
  <c r="L22" i="48"/>
  <c r="CL10" i="67" s="1"/>
  <c r="K22" i="48"/>
  <c r="CL9" i="67" s="1"/>
  <c r="J22" i="48"/>
  <c r="I22" i="48"/>
  <c r="H22" i="48"/>
  <c r="CL6" i="67" s="1"/>
  <c r="G22" i="48"/>
  <c r="CL5" i="67" s="1"/>
  <c r="F22" i="48"/>
  <c r="B27" i="72" s="1"/>
  <c r="W20" i="48"/>
  <c r="W19" i="48" s="1"/>
  <c r="W39" i="19" s="1"/>
  <c r="W13" i="19" s="1"/>
  <c r="T20" i="48"/>
  <c r="T85" i="48" s="1"/>
  <c r="S20" i="48"/>
  <c r="S85" i="48" s="1"/>
  <c r="R20" i="48"/>
  <c r="R85" i="48" s="1"/>
  <c r="Q20" i="48"/>
  <c r="Q85" i="48" s="1"/>
  <c r="P20" i="48"/>
  <c r="P85" i="48" s="1"/>
  <c r="O20" i="48"/>
  <c r="O85" i="48" s="1"/>
  <c r="N20" i="48"/>
  <c r="N85" i="48" s="1"/>
  <c r="M20" i="48"/>
  <c r="M85" i="48" s="1"/>
  <c r="L20" i="48"/>
  <c r="L85" i="48" s="1"/>
  <c r="K20" i="48"/>
  <c r="K85" i="48" s="1"/>
  <c r="J20" i="48"/>
  <c r="J85" i="48" s="1"/>
  <c r="I20" i="48"/>
  <c r="I85" i="48" s="1"/>
  <c r="H20" i="48"/>
  <c r="H85" i="48" s="1"/>
  <c r="G20" i="48"/>
  <c r="G85" i="48" s="1"/>
  <c r="F20" i="48"/>
  <c r="F85" i="48" s="1"/>
  <c r="S19" i="48"/>
  <c r="Q19" i="48"/>
  <c r="Q84" i="48" s="1"/>
  <c r="M19" i="48"/>
  <c r="M84" i="48" s="1"/>
  <c r="I19" i="48"/>
  <c r="I84" i="48" s="1"/>
  <c r="G19" i="48"/>
  <c r="T10" i="48"/>
  <c r="T75" i="48" s="1"/>
  <c r="S10" i="48"/>
  <c r="S75" i="48" s="1"/>
  <c r="R10" i="48"/>
  <c r="R75" i="48" s="1"/>
  <c r="Q10" i="48"/>
  <c r="Q75" i="48" s="1"/>
  <c r="P10" i="48"/>
  <c r="P75" i="48" s="1"/>
  <c r="O10" i="48"/>
  <c r="O75" i="48" s="1"/>
  <c r="N10" i="48"/>
  <c r="N75" i="48" s="1"/>
  <c r="M10" i="48"/>
  <c r="M75" i="48" s="1"/>
  <c r="L10" i="48"/>
  <c r="L75" i="48" s="1"/>
  <c r="K10" i="48"/>
  <c r="K75" i="48" s="1"/>
  <c r="J10" i="48"/>
  <c r="J75" i="48" s="1"/>
  <c r="I10" i="48"/>
  <c r="I75" i="48" s="1"/>
  <c r="H10" i="48"/>
  <c r="H75" i="48" s="1"/>
  <c r="G10" i="48"/>
  <c r="G75" i="48" s="1"/>
  <c r="F10" i="48"/>
  <c r="W9" i="48"/>
  <c r="C26" i="72" s="1"/>
  <c r="T9" i="48"/>
  <c r="R9" i="48"/>
  <c r="O9" i="48"/>
  <c r="N9" i="48"/>
  <c r="M9" i="48"/>
  <c r="L9" i="48"/>
  <c r="K9" i="48"/>
  <c r="H9" i="48"/>
  <c r="F9" i="48"/>
  <c r="T163" i="47"/>
  <c r="S163" i="47"/>
  <c r="R163" i="47"/>
  <c r="Q163" i="47"/>
  <c r="P163" i="47"/>
  <c r="O163" i="47"/>
  <c r="N163" i="47"/>
  <c r="M163" i="47"/>
  <c r="L163" i="47"/>
  <c r="K163" i="47"/>
  <c r="J163" i="47"/>
  <c r="I163" i="47"/>
  <c r="H163" i="47"/>
  <c r="G163" i="47"/>
  <c r="F163" i="47"/>
  <c r="T161" i="47"/>
  <c r="S161" i="47"/>
  <c r="R161" i="47"/>
  <c r="Q161" i="47"/>
  <c r="P161" i="47"/>
  <c r="O161" i="47"/>
  <c r="N161" i="47"/>
  <c r="M161" i="47"/>
  <c r="L161" i="47"/>
  <c r="K161" i="47"/>
  <c r="J161" i="47"/>
  <c r="I161" i="47"/>
  <c r="H161" i="47"/>
  <c r="G161" i="47"/>
  <c r="F161" i="47"/>
  <c r="T158" i="47"/>
  <c r="S158" i="47"/>
  <c r="R158" i="47"/>
  <c r="Q158" i="47"/>
  <c r="P158" i="47"/>
  <c r="O158" i="47"/>
  <c r="N158" i="47"/>
  <c r="M158" i="47"/>
  <c r="L158" i="47"/>
  <c r="K158" i="47"/>
  <c r="J158" i="47"/>
  <c r="I158" i="47"/>
  <c r="H158" i="47"/>
  <c r="G158" i="47"/>
  <c r="F158" i="47"/>
  <c r="T156" i="47"/>
  <c r="S156" i="47"/>
  <c r="R156" i="47"/>
  <c r="Q156" i="47"/>
  <c r="P156" i="47"/>
  <c r="O156" i="47"/>
  <c r="N156" i="47"/>
  <c r="M156" i="47"/>
  <c r="L156" i="47"/>
  <c r="K156" i="47"/>
  <c r="J156" i="47"/>
  <c r="I156" i="47"/>
  <c r="H156" i="47"/>
  <c r="G156" i="47"/>
  <c r="F156" i="47"/>
  <c r="T153" i="47"/>
  <c r="S153" i="47"/>
  <c r="R153" i="47"/>
  <c r="Q153" i="47"/>
  <c r="P153" i="47"/>
  <c r="O153" i="47"/>
  <c r="N153" i="47"/>
  <c r="M153" i="47"/>
  <c r="L153" i="47"/>
  <c r="K153" i="47"/>
  <c r="J153" i="47"/>
  <c r="I153" i="47"/>
  <c r="H153" i="47"/>
  <c r="G153" i="47"/>
  <c r="F153" i="47"/>
  <c r="T151" i="47"/>
  <c r="S151" i="47"/>
  <c r="R151" i="47"/>
  <c r="Q151" i="47"/>
  <c r="P151" i="47"/>
  <c r="O151" i="47"/>
  <c r="N151" i="47"/>
  <c r="M151" i="47"/>
  <c r="L151" i="47"/>
  <c r="K151" i="47"/>
  <c r="J151" i="47"/>
  <c r="I151" i="47"/>
  <c r="H151" i="47"/>
  <c r="G151" i="47"/>
  <c r="F151" i="47"/>
  <c r="S50" i="47"/>
  <c r="S180" i="47" s="1"/>
  <c r="R50" i="47"/>
  <c r="R180" i="47" s="1"/>
  <c r="Q50" i="47"/>
  <c r="Q180" i="47" s="1"/>
  <c r="P50" i="47"/>
  <c r="P180" i="47" s="1"/>
  <c r="S44" i="47"/>
  <c r="S174" i="47" s="1"/>
  <c r="R44" i="47"/>
  <c r="R174" i="47" s="1"/>
  <c r="Q44" i="47"/>
  <c r="Q174" i="47" s="1"/>
  <c r="P44" i="47"/>
  <c r="S38" i="47"/>
  <c r="S168" i="47" s="1"/>
  <c r="R38" i="47"/>
  <c r="R168" i="47" s="1"/>
  <c r="Q38" i="47"/>
  <c r="Q168" i="47" s="1"/>
  <c r="P38" i="47"/>
  <c r="P168" i="47" s="1"/>
  <c r="T191" i="47"/>
  <c r="L191" i="47"/>
  <c r="H191" i="47"/>
  <c r="C1" i="47"/>
  <c r="T502" i="46"/>
  <c r="S502" i="46"/>
  <c r="R502" i="46"/>
  <c r="Q502" i="46"/>
  <c r="P502" i="46"/>
  <c r="O502" i="46"/>
  <c r="N502" i="46"/>
  <c r="M502" i="46"/>
  <c r="L502" i="46"/>
  <c r="K502" i="46"/>
  <c r="J502" i="46"/>
  <c r="I502" i="46"/>
  <c r="H502" i="46"/>
  <c r="G502" i="46"/>
  <c r="F502" i="46"/>
  <c r="T501" i="46"/>
  <c r="S501" i="46"/>
  <c r="R501" i="46"/>
  <c r="Q501" i="46"/>
  <c r="P501" i="46"/>
  <c r="O501" i="46"/>
  <c r="N501" i="46"/>
  <c r="M501" i="46"/>
  <c r="L501" i="46"/>
  <c r="K501" i="46"/>
  <c r="J501" i="46"/>
  <c r="I501" i="46"/>
  <c r="H501" i="46"/>
  <c r="G501" i="46"/>
  <c r="F501" i="46"/>
  <c r="T500" i="46"/>
  <c r="S500" i="46"/>
  <c r="R500" i="46"/>
  <c r="Q500" i="46"/>
  <c r="P500" i="46"/>
  <c r="O500" i="46"/>
  <c r="N500" i="46"/>
  <c r="M500" i="46"/>
  <c r="L500" i="46"/>
  <c r="K500" i="46"/>
  <c r="J500" i="46"/>
  <c r="I500" i="46"/>
  <c r="H500" i="46"/>
  <c r="G500" i="46"/>
  <c r="F500" i="46"/>
  <c r="T499" i="46"/>
  <c r="S499" i="46"/>
  <c r="R499" i="46"/>
  <c r="Q499" i="46"/>
  <c r="P499" i="46"/>
  <c r="O499" i="46"/>
  <c r="N499" i="46"/>
  <c r="M499" i="46"/>
  <c r="L499" i="46"/>
  <c r="K499" i="46"/>
  <c r="J499" i="46"/>
  <c r="I499" i="46"/>
  <c r="H499" i="46"/>
  <c r="G499" i="46"/>
  <c r="F499" i="46"/>
  <c r="T498" i="46"/>
  <c r="S498" i="46"/>
  <c r="R498" i="46"/>
  <c r="Q498" i="46"/>
  <c r="P498" i="46"/>
  <c r="O498" i="46"/>
  <c r="N498" i="46"/>
  <c r="M498" i="46"/>
  <c r="L498" i="46"/>
  <c r="K498" i="46"/>
  <c r="J498" i="46"/>
  <c r="I498" i="46"/>
  <c r="H498" i="46"/>
  <c r="G498" i="46"/>
  <c r="F498" i="46"/>
  <c r="T497" i="46"/>
  <c r="S497" i="46"/>
  <c r="R497" i="46"/>
  <c r="Q497" i="46"/>
  <c r="P497" i="46"/>
  <c r="O497" i="46"/>
  <c r="N497" i="46"/>
  <c r="M497" i="46"/>
  <c r="L497" i="46"/>
  <c r="K497" i="46"/>
  <c r="J497" i="46"/>
  <c r="I497" i="46"/>
  <c r="H497" i="46"/>
  <c r="G497" i="46"/>
  <c r="F497" i="46"/>
  <c r="T495" i="46"/>
  <c r="S495" i="46"/>
  <c r="R495" i="46"/>
  <c r="Q495" i="46"/>
  <c r="P495" i="46"/>
  <c r="O495" i="46"/>
  <c r="N495" i="46"/>
  <c r="M495" i="46"/>
  <c r="L495" i="46"/>
  <c r="K495" i="46"/>
  <c r="J495" i="46"/>
  <c r="I495" i="46"/>
  <c r="H495" i="46"/>
  <c r="G495" i="46"/>
  <c r="F495" i="46"/>
  <c r="T494" i="46"/>
  <c r="S494" i="46"/>
  <c r="R494" i="46"/>
  <c r="Q494" i="46"/>
  <c r="P494" i="46"/>
  <c r="O494" i="46"/>
  <c r="N494" i="46"/>
  <c r="M494" i="46"/>
  <c r="L494" i="46"/>
  <c r="K494" i="46"/>
  <c r="J494" i="46"/>
  <c r="I494" i="46"/>
  <c r="H494" i="46"/>
  <c r="G494" i="46"/>
  <c r="F494" i="46"/>
  <c r="T493" i="46"/>
  <c r="S493" i="46"/>
  <c r="R493" i="46"/>
  <c r="Q493" i="46"/>
  <c r="P493" i="46"/>
  <c r="O493" i="46"/>
  <c r="N493" i="46"/>
  <c r="M493" i="46"/>
  <c r="L493" i="46"/>
  <c r="K493" i="46"/>
  <c r="J493" i="46"/>
  <c r="I493" i="46"/>
  <c r="H493" i="46"/>
  <c r="G493" i="46"/>
  <c r="F493" i="46"/>
  <c r="T492" i="46"/>
  <c r="S492" i="46"/>
  <c r="R492" i="46"/>
  <c r="Q492" i="46"/>
  <c r="P492" i="46"/>
  <c r="O492" i="46"/>
  <c r="N492" i="46"/>
  <c r="M492" i="46"/>
  <c r="L492" i="46"/>
  <c r="K492" i="46"/>
  <c r="J492" i="46"/>
  <c r="I492" i="46"/>
  <c r="H492" i="46"/>
  <c r="G492" i="46"/>
  <c r="F492" i="46"/>
  <c r="T491" i="46"/>
  <c r="S491" i="46"/>
  <c r="R491" i="46"/>
  <c r="Q491" i="46"/>
  <c r="P491" i="46"/>
  <c r="O491" i="46"/>
  <c r="N491" i="46"/>
  <c r="M491" i="46"/>
  <c r="L491" i="46"/>
  <c r="K491" i="46"/>
  <c r="J491" i="46"/>
  <c r="I491" i="46"/>
  <c r="H491" i="46"/>
  <c r="G491" i="46"/>
  <c r="F491" i="46"/>
  <c r="T490" i="46"/>
  <c r="S490" i="46"/>
  <c r="R490" i="46"/>
  <c r="Q490" i="46"/>
  <c r="P490" i="46"/>
  <c r="O490" i="46"/>
  <c r="N490" i="46"/>
  <c r="M490" i="46"/>
  <c r="L490" i="46"/>
  <c r="K490" i="46"/>
  <c r="J490" i="46"/>
  <c r="I490" i="46"/>
  <c r="H490" i="46"/>
  <c r="G490" i="46"/>
  <c r="F490" i="46"/>
  <c r="T489" i="46"/>
  <c r="S489" i="46"/>
  <c r="R489" i="46"/>
  <c r="Q489" i="46"/>
  <c r="P489" i="46"/>
  <c r="O489" i="46"/>
  <c r="N489" i="46"/>
  <c r="M489" i="46"/>
  <c r="L489" i="46"/>
  <c r="K489" i="46"/>
  <c r="J489" i="46"/>
  <c r="I489" i="46"/>
  <c r="H489" i="46"/>
  <c r="G489" i="46"/>
  <c r="F489" i="46"/>
  <c r="T487" i="46"/>
  <c r="S487" i="46"/>
  <c r="R487" i="46"/>
  <c r="Q487" i="46"/>
  <c r="P487" i="46"/>
  <c r="O487" i="46"/>
  <c r="N487" i="46"/>
  <c r="M487" i="46"/>
  <c r="L487" i="46"/>
  <c r="K487" i="46"/>
  <c r="J487" i="46"/>
  <c r="I487" i="46"/>
  <c r="H487" i="46"/>
  <c r="G487" i="46"/>
  <c r="T486" i="46"/>
  <c r="S486" i="46"/>
  <c r="R486" i="46"/>
  <c r="Q486" i="46"/>
  <c r="P486" i="46"/>
  <c r="O486" i="46"/>
  <c r="N486" i="46"/>
  <c r="M486" i="46"/>
  <c r="L486" i="46"/>
  <c r="K486" i="46"/>
  <c r="J486" i="46"/>
  <c r="I486" i="46"/>
  <c r="H486" i="46"/>
  <c r="G486" i="46"/>
  <c r="T485" i="46"/>
  <c r="S485" i="46"/>
  <c r="R485" i="46"/>
  <c r="Q485" i="46"/>
  <c r="P485" i="46"/>
  <c r="O485" i="46"/>
  <c r="N485" i="46"/>
  <c r="M485" i="46"/>
  <c r="L485" i="46"/>
  <c r="K485" i="46"/>
  <c r="J485" i="46"/>
  <c r="I485" i="46"/>
  <c r="H485" i="46"/>
  <c r="G485" i="46"/>
  <c r="T484" i="46"/>
  <c r="S484" i="46"/>
  <c r="R484" i="46"/>
  <c r="Q484" i="46"/>
  <c r="P484" i="46"/>
  <c r="O484" i="46"/>
  <c r="N484" i="46"/>
  <c r="M484" i="46"/>
  <c r="L484" i="46"/>
  <c r="K484" i="46"/>
  <c r="J484" i="46"/>
  <c r="I484" i="46"/>
  <c r="H484" i="46"/>
  <c r="G484" i="46"/>
  <c r="T483" i="46"/>
  <c r="S483" i="46"/>
  <c r="R483" i="46"/>
  <c r="Q483" i="46"/>
  <c r="P483" i="46"/>
  <c r="O483" i="46"/>
  <c r="N483" i="46"/>
  <c r="M483" i="46"/>
  <c r="L483" i="46"/>
  <c r="K483" i="46"/>
  <c r="J483" i="46"/>
  <c r="I483" i="46"/>
  <c r="H483" i="46"/>
  <c r="G483" i="46"/>
  <c r="T482" i="46"/>
  <c r="S482" i="46"/>
  <c r="R482" i="46"/>
  <c r="Q482" i="46"/>
  <c r="P482" i="46"/>
  <c r="O482" i="46"/>
  <c r="N482" i="46"/>
  <c r="M482" i="46"/>
  <c r="L482" i="46"/>
  <c r="K482" i="46"/>
  <c r="J482" i="46"/>
  <c r="I482" i="46"/>
  <c r="H482" i="46"/>
  <c r="G482" i="46"/>
  <c r="T479" i="46"/>
  <c r="S479" i="46"/>
  <c r="R479" i="46"/>
  <c r="Q479" i="46"/>
  <c r="P479" i="46"/>
  <c r="O479" i="46"/>
  <c r="N479" i="46"/>
  <c r="M479" i="46"/>
  <c r="L479" i="46"/>
  <c r="K479" i="46"/>
  <c r="J479" i="46"/>
  <c r="I479" i="46"/>
  <c r="H479" i="46"/>
  <c r="G479" i="46"/>
  <c r="T478" i="46"/>
  <c r="S478" i="46"/>
  <c r="R478" i="46"/>
  <c r="Q478" i="46"/>
  <c r="P478" i="46"/>
  <c r="O478" i="46"/>
  <c r="N478" i="46"/>
  <c r="M478" i="46"/>
  <c r="L478" i="46"/>
  <c r="K478" i="46"/>
  <c r="J478" i="46"/>
  <c r="I478" i="46"/>
  <c r="H478" i="46"/>
  <c r="G478" i="46"/>
  <c r="T477" i="46"/>
  <c r="S477" i="46"/>
  <c r="R477" i="46"/>
  <c r="Q477" i="46"/>
  <c r="P477" i="46"/>
  <c r="O477" i="46"/>
  <c r="N477" i="46"/>
  <c r="M477" i="46"/>
  <c r="L477" i="46"/>
  <c r="K477" i="46"/>
  <c r="J477" i="46"/>
  <c r="I477" i="46"/>
  <c r="H477" i="46"/>
  <c r="G477" i="46"/>
  <c r="T476" i="46"/>
  <c r="S476" i="46"/>
  <c r="R476" i="46"/>
  <c r="Q476" i="46"/>
  <c r="P476" i="46"/>
  <c r="O476" i="46"/>
  <c r="N476" i="46"/>
  <c r="M476" i="46"/>
  <c r="L476" i="46"/>
  <c r="K476" i="46"/>
  <c r="J476" i="46"/>
  <c r="I476" i="46"/>
  <c r="H476" i="46"/>
  <c r="G476" i="46"/>
  <c r="T475" i="46"/>
  <c r="S475" i="46"/>
  <c r="R475" i="46"/>
  <c r="Q475" i="46"/>
  <c r="P475" i="46"/>
  <c r="O475" i="46"/>
  <c r="N475" i="46"/>
  <c r="M475" i="46"/>
  <c r="L475" i="46"/>
  <c r="K475" i="46"/>
  <c r="J475" i="46"/>
  <c r="I475" i="46"/>
  <c r="H475" i="46"/>
  <c r="G475" i="46"/>
  <c r="T474" i="46"/>
  <c r="S474" i="46"/>
  <c r="R474" i="46"/>
  <c r="Q474" i="46"/>
  <c r="P474" i="46"/>
  <c r="O474" i="46"/>
  <c r="N474" i="46"/>
  <c r="M474" i="46"/>
  <c r="L474" i="46"/>
  <c r="K474" i="46"/>
  <c r="J474" i="46"/>
  <c r="I474" i="46"/>
  <c r="H474" i="46"/>
  <c r="G474" i="46"/>
  <c r="T472" i="46"/>
  <c r="S472" i="46"/>
  <c r="R472" i="46"/>
  <c r="Q472" i="46"/>
  <c r="P472" i="46"/>
  <c r="O472" i="46"/>
  <c r="N472" i="46"/>
  <c r="M472" i="46"/>
  <c r="L472" i="46"/>
  <c r="K472" i="46"/>
  <c r="J472" i="46"/>
  <c r="I472" i="46"/>
  <c r="H472" i="46"/>
  <c r="G472" i="46"/>
  <c r="T471" i="46"/>
  <c r="S471" i="46"/>
  <c r="R471" i="46"/>
  <c r="Q471" i="46"/>
  <c r="P471" i="46"/>
  <c r="O471" i="46"/>
  <c r="N471" i="46"/>
  <c r="M471" i="46"/>
  <c r="L471" i="46"/>
  <c r="K471" i="46"/>
  <c r="J471" i="46"/>
  <c r="I471" i="46"/>
  <c r="H471" i="46"/>
  <c r="G471" i="46"/>
  <c r="T470" i="46"/>
  <c r="S470" i="46"/>
  <c r="R470" i="46"/>
  <c r="Q470" i="46"/>
  <c r="P470" i="46"/>
  <c r="O470" i="46"/>
  <c r="N470" i="46"/>
  <c r="M470" i="46"/>
  <c r="L470" i="46"/>
  <c r="K470" i="46"/>
  <c r="J470" i="46"/>
  <c r="I470" i="46"/>
  <c r="H470" i="46"/>
  <c r="G470" i="46"/>
  <c r="T469" i="46"/>
  <c r="S469" i="46"/>
  <c r="R469" i="46"/>
  <c r="Q469" i="46"/>
  <c r="P469" i="46"/>
  <c r="O469" i="46"/>
  <c r="N469" i="46"/>
  <c r="M469" i="46"/>
  <c r="L469" i="46"/>
  <c r="K469" i="46"/>
  <c r="J469" i="46"/>
  <c r="I469" i="46"/>
  <c r="H469" i="46"/>
  <c r="G469" i="46"/>
  <c r="T468" i="46"/>
  <c r="S468" i="46"/>
  <c r="R468" i="46"/>
  <c r="Q468" i="46"/>
  <c r="P468" i="46"/>
  <c r="O468" i="46"/>
  <c r="N468" i="46"/>
  <c r="M468" i="46"/>
  <c r="L468" i="46"/>
  <c r="K468" i="46"/>
  <c r="J468" i="46"/>
  <c r="I468" i="46"/>
  <c r="H468" i="46"/>
  <c r="G468" i="46"/>
  <c r="T467" i="46"/>
  <c r="S467" i="46"/>
  <c r="R467" i="46"/>
  <c r="Q467" i="46"/>
  <c r="P467" i="46"/>
  <c r="O467" i="46"/>
  <c r="N467" i="46"/>
  <c r="M467" i="46"/>
  <c r="L467" i="46"/>
  <c r="K467" i="46"/>
  <c r="J467" i="46"/>
  <c r="I467" i="46"/>
  <c r="H467" i="46"/>
  <c r="G467" i="46"/>
  <c r="T466" i="46"/>
  <c r="S466" i="46"/>
  <c r="R466" i="46"/>
  <c r="Q466" i="46"/>
  <c r="P466" i="46"/>
  <c r="O466" i="46"/>
  <c r="N466" i="46"/>
  <c r="M466" i="46"/>
  <c r="L466" i="46"/>
  <c r="K466" i="46"/>
  <c r="J466" i="46"/>
  <c r="I466" i="46"/>
  <c r="H466" i="46"/>
  <c r="G466" i="46"/>
  <c r="T464" i="46"/>
  <c r="S464" i="46"/>
  <c r="R464" i="46"/>
  <c r="Q464" i="46"/>
  <c r="P464" i="46"/>
  <c r="O464" i="46"/>
  <c r="N464" i="46"/>
  <c r="M464" i="46"/>
  <c r="L464" i="46"/>
  <c r="K464" i="46"/>
  <c r="J464" i="46"/>
  <c r="I464" i="46"/>
  <c r="H464" i="46"/>
  <c r="G464" i="46"/>
  <c r="T463" i="46"/>
  <c r="S463" i="46"/>
  <c r="R463" i="46"/>
  <c r="Q463" i="46"/>
  <c r="P463" i="46"/>
  <c r="O463" i="46"/>
  <c r="N463" i="46"/>
  <c r="M463" i="46"/>
  <c r="L463" i="46"/>
  <c r="K463" i="46"/>
  <c r="J463" i="46"/>
  <c r="I463" i="46"/>
  <c r="H463" i="46"/>
  <c r="G463" i="46"/>
  <c r="T462" i="46"/>
  <c r="S462" i="46"/>
  <c r="R462" i="46"/>
  <c r="Q462" i="46"/>
  <c r="P462" i="46"/>
  <c r="O462" i="46"/>
  <c r="N462" i="46"/>
  <c r="M462" i="46"/>
  <c r="L462" i="46"/>
  <c r="K462" i="46"/>
  <c r="J462" i="46"/>
  <c r="I462" i="46"/>
  <c r="H462" i="46"/>
  <c r="G462" i="46"/>
  <c r="T461" i="46"/>
  <c r="S461" i="46"/>
  <c r="R461" i="46"/>
  <c r="Q461" i="46"/>
  <c r="P461" i="46"/>
  <c r="O461" i="46"/>
  <c r="N461" i="46"/>
  <c r="M461" i="46"/>
  <c r="L461" i="46"/>
  <c r="K461" i="46"/>
  <c r="J461" i="46"/>
  <c r="I461" i="46"/>
  <c r="H461" i="46"/>
  <c r="G461" i="46"/>
  <c r="T460" i="46"/>
  <c r="S460" i="46"/>
  <c r="R460" i="46"/>
  <c r="Q460" i="46"/>
  <c r="P460" i="46"/>
  <c r="O460" i="46"/>
  <c r="N460" i="46"/>
  <c r="M460" i="46"/>
  <c r="L460" i="46"/>
  <c r="K460" i="46"/>
  <c r="J460" i="46"/>
  <c r="I460" i="46"/>
  <c r="H460" i="46"/>
  <c r="G460" i="46"/>
  <c r="T459" i="46"/>
  <c r="S459" i="46"/>
  <c r="R459" i="46"/>
  <c r="Q459" i="46"/>
  <c r="P459" i="46"/>
  <c r="O459" i="46"/>
  <c r="N459" i="46"/>
  <c r="M459" i="46"/>
  <c r="L459" i="46"/>
  <c r="K459" i="46"/>
  <c r="J459" i="46"/>
  <c r="I459" i="46"/>
  <c r="H459" i="46"/>
  <c r="G459" i="46"/>
  <c r="T456" i="46"/>
  <c r="S456" i="46"/>
  <c r="R456" i="46"/>
  <c r="Q456" i="46"/>
  <c r="P456" i="46"/>
  <c r="O456" i="46"/>
  <c r="N456" i="46"/>
  <c r="M456" i="46"/>
  <c r="L456" i="46"/>
  <c r="K456" i="46"/>
  <c r="J456" i="46"/>
  <c r="I456" i="46"/>
  <c r="H456" i="46"/>
  <c r="G456" i="46"/>
  <c r="T455" i="46"/>
  <c r="S455" i="46"/>
  <c r="R455" i="46"/>
  <c r="Q455" i="46"/>
  <c r="P455" i="46"/>
  <c r="O455" i="46"/>
  <c r="N455" i="46"/>
  <c r="M455" i="46"/>
  <c r="L455" i="46"/>
  <c r="K455" i="46"/>
  <c r="J455" i="46"/>
  <c r="I455" i="46"/>
  <c r="H455" i="46"/>
  <c r="G455" i="46"/>
  <c r="T454" i="46"/>
  <c r="S454" i="46"/>
  <c r="R454" i="46"/>
  <c r="Q454" i="46"/>
  <c r="P454" i="46"/>
  <c r="O454" i="46"/>
  <c r="N454" i="46"/>
  <c r="M454" i="46"/>
  <c r="L454" i="46"/>
  <c r="K454" i="46"/>
  <c r="J454" i="46"/>
  <c r="I454" i="46"/>
  <c r="H454" i="46"/>
  <c r="G454" i="46"/>
  <c r="T453" i="46"/>
  <c r="S453" i="46"/>
  <c r="R453" i="46"/>
  <c r="Q453" i="46"/>
  <c r="P453" i="46"/>
  <c r="O453" i="46"/>
  <c r="N453" i="46"/>
  <c r="M453" i="46"/>
  <c r="L453" i="46"/>
  <c r="K453" i="46"/>
  <c r="J453" i="46"/>
  <c r="I453" i="46"/>
  <c r="H453" i="46"/>
  <c r="G453" i="46"/>
  <c r="T452" i="46"/>
  <c r="S452" i="46"/>
  <c r="R452" i="46"/>
  <c r="Q452" i="46"/>
  <c r="P452" i="46"/>
  <c r="O452" i="46"/>
  <c r="N452" i="46"/>
  <c r="M452" i="46"/>
  <c r="L452" i="46"/>
  <c r="K452" i="46"/>
  <c r="J452" i="46"/>
  <c r="I452" i="46"/>
  <c r="H452" i="46"/>
  <c r="G452" i="46"/>
  <c r="T451" i="46"/>
  <c r="S451" i="46"/>
  <c r="R451" i="46"/>
  <c r="Q451" i="46"/>
  <c r="P451" i="46"/>
  <c r="O451" i="46"/>
  <c r="N451" i="46"/>
  <c r="M451" i="46"/>
  <c r="L451" i="46"/>
  <c r="K451" i="46"/>
  <c r="J451" i="46"/>
  <c r="I451" i="46"/>
  <c r="H451" i="46"/>
  <c r="G451" i="46"/>
  <c r="T449" i="46"/>
  <c r="S449" i="46"/>
  <c r="R449" i="46"/>
  <c r="Q449" i="46"/>
  <c r="P449" i="46"/>
  <c r="O449" i="46"/>
  <c r="N449" i="46"/>
  <c r="M449" i="46"/>
  <c r="L449" i="46"/>
  <c r="K449" i="46"/>
  <c r="J449" i="46"/>
  <c r="I449" i="46"/>
  <c r="H449" i="46"/>
  <c r="G449" i="46"/>
  <c r="T448" i="46"/>
  <c r="S448" i="46"/>
  <c r="R448" i="46"/>
  <c r="Q448" i="46"/>
  <c r="P448" i="46"/>
  <c r="O448" i="46"/>
  <c r="N448" i="46"/>
  <c r="M448" i="46"/>
  <c r="L448" i="46"/>
  <c r="K448" i="46"/>
  <c r="J448" i="46"/>
  <c r="I448" i="46"/>
  <c r="H448" i="46"/>
  <c r="G448" i="46"/>
  <c r="T447" i="46"/>
  <c r="S447" i="46"/>
  <c r="R447" i="46"/>
  <c r="Q447" i="46"/>
  <c r="P447" i="46"/>
  <c r="O447" i="46"/>
  <c r="N447" i="46"/>
  <c r="M447" i="46"/>
  <c r="L447" i="46"/>
  <c r="K447" i="46"/>
  <c r="J447" i="46"/>
  <c r="I447" i="46"/>
  <c r="H447" i="46"/>
  <c r="G447" i="46"/>
  <c r="T446" i="46"/>
  <c r="S446" i="46"/>
  <c r="R446" i="46"/>
  <c r="Q446" i="46"/>
  <c r="P446" i="46"/>
  <c r="O446" i="46"/>
  <c r="N446" i="46"/>
  <c r="M446" i="46"/>
  <c r="L446" i="46"/>
  <c r="K446" i="46"/>
  <c r="J446" i="46"/>
  <c r="I446" i="46"/>
  <c r="H446" i="46"/>
  <c r="G446" i="46"/>
  <c r="T445" i="46"/>
  <c r="S445" i="46"/>
  <c r="R445" i="46"/>
  <c r="Q445" i="46"/>
  <c r="P445" i="46"/>
  <c r="O445" i="46"/>
  <c r="N445" i="46"/>
  <c r="M445" i="46"/>
  <c r="L445" i="46"/>
  <c r="K445" i="46"/>
  <c r="J445" i="46"/>
  <c r="I445" i="46"/>
  <c r="H445" i="46"/>
  <c r="G445" i="46"/>
  <c r="T444" i="46"/>
  <c r="S444" i="46"/>
  <c r="R444" i="46"/>
  <c r="Q444" i="46"/>
  <c r="P444" i="46"/>
  <c r="O444" i="46"/>
  <c r="N444" i="46"/>
  <c r="M444" i="46"/>
  <c r="L444" i="46"/>
  <c r="K444" i="46"/>
  <c r="J444" i="46"/>
  <c r="I444" i="46"/>
  <c r="H444" i="46"/>
  <c r="G444" i="46"/>
  <c r="T443" i="46"/>
  <c r="S443" i="46"/>
  <c r="R443" i="46"/>
  <c r="Q443" i="46"/>
  <c r="P443" i="46"/>
  <c r="O443" i="46"/>
  <c r="N443" i="46"/>
  <c r="M443" i="46"/>
  <c r="L443" i="46"/>
  <c r="K443" i="46"/>
  <c r="J443" i="46"/>
  <c r="I443" i="46"/>
  <c r="H443" i="46"/>
  <c r="G443" i="46"/>
  <c r="T441" i="46"/>
  <c r="S441" i="46"/>
  <c r="R441" i="46"/>
  <c r="Q441" i="46"/>
  <c r="P441" i="46"/>
  <c r="O441" i="46"/>
  <c r="N441" i="46"/>
  <c r="M441" i="46"/>
  <c r="L441" i="46"/>
  <c r="K441" i="46"/>
  <c r="J441" i="46"/>
  <c r="I441" i="46"/>
  <c r="H441" i="46"/>
  <c r="G441" i="46"/>
  <c r="T440" i="46"/>
  <c r="S440" i="46"/>
  <c r="R440" i="46"/>
  <c r="Q440" i="46"/>
  <c r="P440" i="46"/>
  <c r="O440" i="46"/>
  <c r="N440" i="46"/>
  <c r="M440" i="46"/>
  <c r="L440" i="46"/>
  <c r="K440" i="46"/>
  <c r="J440" i="46"/>
  <c r="I440" i="46"/>
  <c r="H440" i="46"/>
  <c r="G440" i="46"/>
  <c r="T439" i="46"/>
  <c r="S439" i="46"/>
  <c r="R439" i="46"/>
  <c r="Q439" i="46"/>
  <c r="P439" i="46"/>
  <c r="O439" i="46"/>
  <c r="N439" i="46"/>
  <c r="M439" i="46"/>
  <c r="L439" i="46"/>
  <c r="K439" i="46"/>
  <c r="J439" i="46"/>
  <c r="I439" i="46"/>
  <c r="H439" i="46"/>
  <c r="G439" i="46"/>
  <c r="T438" i="46"/>
  <c r="S438" i="46"/>
  <c r="R438" i="46"/>
  <c r="Q438" i="46"/>
  <c r="P438" i="46"/>
  <c r="O438" i="46"/>
  <c r="N438" i="46"/>
  <c r="M438" i="46"/>
  <c r="L438" i="46"/>
  <c r="K438" i="46"/>
  <c r="J438" i="46"/>
  <c r="I438" i="46"/>
  <c r="H438" i="46"/>
  <c r="G438" i="46"/>
  <c r="T437" i="46"/>
  <c r="S437" i="46"/>
  <c r="R437" i="46"/>
  <c r="Q437" i="46"/>
  <c r="P437" i="46"/>
  <c r="O437" i="46"/>
  <c r="N437" i="46"/>
  <c r="M437" i="46"/>
  <c r="L437" i="46"/>
  <c r="K437" i="46"/>
  <c r="J437" i="46"/>
  <c r="I437" i="46"/>
  <c r="H437" i="46"/>
  <c r="G437" i="46"/>
  <c r="T436" i="46"/>
  <c r="S436" i="46"/>
  <c r="R436" i="46"/>
  <c r="Q436" i="46"/>
  <c r="P436" i="46"/>
  <c r="O436" i="46"/>
  <c r="N436" i="46"/>
  <c r="M436" i="46"/>
  <c r="L436" i="46"/>
  <c r="K436" i="46"/>
  <c r="J436" i="46"/>
  <c r="I436" i="46"/>
  <c r="H436" i="46"/>
  <c r="G436" i="46"/>
  <c r="K426" i="46"/>
  <c r="T424" i="46"/>
  <c r="L424" i="46"/>
  <c r="K423" i="46"/>
  <c r="O422" i="46"/>
  <c r="N422" i="46"/>
  <c r="S421" i="46"/>
  <c r="N421" i="46"/>
  <c r="G421" i="46"/>
  <c r="O419" i="46"/>
  <c r="L419" i="46"/>
  <c r="G419" i="46"/>
  <c r="O418" i="46"/>
  <c r="H418" i="46"/>
  <c r="O416" i="46"/>
  <c r="N416" i="46"/>
  <c r="J416" i="46"/>
  <c r="G416" i="46"/>
  <c r="O415" i="46"/>
  <c r="K415" i="46"/>
  <c r="G415" i="46"/>
  <c r="S411" i="46"/>
  <c r="K411" i="46"/>
  <c r="G411" i="46"/>
  <c r="S176" i="46"/>
  <c r="S572" i="46" s="1"/>
  <c r="R176" i="46"/>
  <c r="R572" i="46" s="1"/>
  <c r="Q176" i="46"/>
  <c r="Q572" i="46" s="1"/>
  <c r="K176" i="46"/>
  <c r="K572" i="46" s="1"/>
  <c r="G176" i="46"/>
  <c r="G572" i="46" s="1"/>
  <c r="S174" i="46"/>
  <c r="S570" i="46" s="1"/>
  <c r="N174" i="46"/>
  <c r="N570" i="46" s="1"/>
  <c r="K174" i="46"/>
  <c r="K570" i="46" s="1"/>
  <c r="G174" i="46"/>
  <c r="F174" i="46"/>
  <c r="S568" i="46"/>
  <c r="N568" i="46"/>
  <c r="K568" i="46"/>
  <c r="G568" i="46"/>
  <c r="S567" i="46"/>
  <c r="K567" i="46"/>
  <c r="G567" i="46"/>
  <c r="F567" i="46"/>
  <c r="S566" i="46"/>
  <c r="K566" i="46"/>
  <c r="G566" i="46"/>
  <c r="K565" i="46"/>
  <c r="G565" i="46"/>
  <c r="S564" i="46"/>
  <c r="G564" i="46"/>
  <c r="S563" i="46"/>
  <c r="R563" i="46"/>
  <c r="K563" i="46"/>
  <c r="I563" i="46"/>
  <c r="G563" i="46"/>
  <c r="F166" i="46"/>
  <c r="S164" i="46"/>
  <c r="S560" i="46" s="1"/>
  <c r="N164" i="46"/>
  <c r="N560" i="46" s="1"/>
  <c r="K164" i="46"/>
  <c r="K560" i="46" s="1"/>
  <c r="G164" i="46"/>
  <c r="G560" i="46" s="1"/>
  <c r="F164" i="46"/>
  <c r="F560" i="46" s="1"/>
  <c r="S163" i="46"/>
  <c r="S559" i="46" s="1"/>
  <c r="N163" i="46"/>
  <c r="N559" i="46" s="1"/>
  <c r="K163" i="46"/>
  <c r="K559" i="46" s="1"/>
  <c r="G163" i="46"/>
  <c r="S159" i="46"/>
  <c r="R159" i="46"/>
  <c r="K159" i="46"/>
  <c r="G159" i="46"/>
  <c r="S152" i="46"/>
  <c r="S548" i="46" s="1"/>
  <c r="R152" i="46"/>
  <c r="R548" i="46" s="1"/>
  <c r="K152" i="46"/>
  <c r="K548" i="46" s="1"/>
  <c r="G152" i="46"/>
  <c r="G548" i="46" s="1"/>
  <c r="S150" i="46"/>
  <c r="S546" i="46" s="1"/>
  <c r="N150" i="46"/>
  <c r="N546" i="46" s="1"/>
  <c r="K150" i="46"/>
  <c r="K546" i="46" s="1"/>
  <c r="G150" i="46"/>
  <c r="S544" i="46"/>
  <c r="R544" i="46"/>
  <c r="K544" i="46"/>
  <c r="I544" i="46"/>
  <c r="G544" i="46"/>
  <c r="S543" i="46"/>
  <c r="K543" i="46"/>
  <c r="G543" i="46"/>
  <c r="F543" i="46"/>
  <c r="S542" i="46"/>
  <c r="N542" i="46"/>
  <c r="K542" i="46"/>
  <c r="G542" i="46"/>
  <c r="F542" i="46"/>
  <c r="S541" i="46"/>
  <c r="K541" i="46"/>
  <c r="G541" i="46"/>
  <c r="S540" i="46"/>
  <c r="N540" i="46"/>
  <c r="K540" i="46"/>
  <c r="G540" i="46"/>
  <c r="S539" i="46"/>
  <c r="R539" i="46"/>
  <c r="K539" i="46"/>
  <c r="G539" i="46"/>
  <c r="S140" i="46"/>
  <c r="S536" i="46" s="1"/>
  <c r="N140" i="46"/>
  <c r="N536" i="46" s="1"/>
  <c r="K140" i="46"/>
  <c r="K536" i="46" s="1"/>
  <c r="G140" i="46"/>
  <c r="G536" i="46" s="1"/>
  <c r="S139" i="46"/>
  <c r="S535" i="46" s="1"/>
  <c r="R139" i="46"/>
  <c r="R535" i="46" s="1"/>
  <c r="K139" i="46"/>
  <c r="K535" i="46" s="1"/>
  <c r="G139" i="46"/>
  <c r="S135" i="46"/>
  <c r="N135" i="46"/>
  <c r="K135" i="46"/>
  <c r="G135" i="46"/>
  <c r="S524" i="46"/>
  <c r="K524" i="46"/>
  <c r="G524" i="46"/>
  <c r="F524" i="46"/>
  <c r="S522" i="46"/>
  <c r="K522" i="46"/>
  <c r="G522" i="46"/>
  <c r="S520" i="46"/>
  <c r="R520" i="46"/>
  <c r="K520" i="46"/>
  <c r="G520" i="46"/>
  <c r="S519" i="46"/>
  <c r="R519" i="46"/>
  <c r="K519" i="46"/>
  <c r="G519" i="46"/>
  <c r="S518" i="46"/>
  <c r="R518" i="46"/>
  <c r="N518" i="46"/>
  <c r="K518" i="46"/>
  <c r="G518" i="46"/>
  <c r="F518" i="46"/>
  <c r="S517" i="46"/>
  <c r="N517" i="46"/>
  <c r="K517" i="46"/>
  <c r="G517" i="46"/>
  <c r="S516" i="46"/>
  <c r="Q516" i="46"/>
  <c r="N516" i="46"/>
  <c r="K516" i="46"/>
  <c r="G516" i="46"/>
  <c r="S515" i="46"/>
  <c r="K515" i="46"/>
  <c r="G515" i="46"/>
  <c r="F515" i="46"/>
  <c r="S116" i="46"/>
  <c r="S512" i="46" s="1"/>
  <c r="K116" i="46"/>
  <c r="K512" i="46" s="1"/>
  <c r="G116" i="46"/>
  <c r="G512" i="46" s="1"/>
  <c r="S115" i="46"/>
  <c r="R115" i="46"/>
  <c r="L115" i="46"/>
  <c r="J115" i="46"/>
  <c r="J511" i="46" s="1"/>
  <c r="T111" i="46"/>
  <c r="L111" i="46"/>
  <c r="J111" i="46"/>
  <c r="S428" i="46"/>
  <c r="R428" i="46"/>
  <c r="O428" i="46"/>
  <c r="K428" i="46"/>
  <c r="I152" i="46"/>
  <c r="I548" i="46" s="1"/>
  <c r="G428" i="46"/>
  <c r="S426" i="46"/>
  <c r="O426" i="46"/>
  <c r="N426" i="46"/>
  <c r="M174" i="46"/>
  <c r="M570" i="46" s="1"/>
  <c r="G426" i="46"/>
  <c r="S424" i="46"/>
  <c r="R424" i="46"/>
  <c r="O424" i="46"/>
  <c r="N424" i="46"/>
  <c r="K424" i="46"/>
  <c r="G424" i="46"/>
  <c r="S423" i="46"/>
  <c r="R423" i="46"/>
  <c r="O423" i="46"/>
  <c r="M543" i="46"/>
  <c r="G423" i="46"/>
  <c r="S422" i="46"/>
  <c r="R422" i="46"/>
  <c r="O566" i="46"/>
  <c r="N566" i="46"/>
  <c r="K422" i="46"/>
  <c r="G422" i="46"/>
  <c r="O421" i="46"/>
  <c r="N565" i="46"/>
  <c r="K421" i="46"/>
  <c r="S420" i="46"/>
  <c r="R420" i="46"/>
  <c r="O420" i="46"/>
  <c r="N420" i="46"/>
  <c r="K420" i="46"/>
  <c r="G420" i="46"/>
  <c r="S419" i="46"/>
  <c r="R419" i="46"/>
  <c r="O563" i="46"/>
  <c r="K419" i="46"/>
  <c r="S418" i="46"/>
  <c r="R418" i="46"/>
  <c r="N418" i="46"/>
  <c r="K418" i="46"/>
  <c r="G418" i="46"/>
  <c r="S416" i="46"/>
  <c r="O164" i="46"/>
  <c r="O560" i="46" s="1"/>
  <c r="N116" i="46"/>
  <c r="N512" i="46" s="1"/>
  <c r="K416" i="46"/>
  <c r="I140" i="46"/>
  <c r="I536" i="46" s="1"/>
  <c r="R584" i="46"/>
  <c r="Q139" i="46"/>
  <c r="Q535" i="46" s="1"/>
  <c r="O584" i="46"/>
  <c r="K584" i="46"/>
  <c r="G584" i="46"/>
  <c r="I159" i="46"/>
  <c r="C1" i="46"/>
  <c r="H146" i="44"/>
  <c r="H475" i="44" s="1"/>
  <c r="R144" i="44"/>
  <c r="R473" i="44" s="1"/>
  <c r="Q144" i="44"/>
  <c r="Q473" i="44" s="1"/>
  <c r="M144" i="44"/>
  <c r="M473" i="44" s="1"/>
  <c r="I144" i="44"/>
  <c r="I473" i="44" s="1"/>
  <c r="H144" i="44"/>
  <c r="H473" i="44" s="1"/>
  <c r="F144" i="44"/>
  <c r="R143" i="44"/>
  <c r="R472" i="44" s="1"/>
  <c r="Q143" i="44"/>
  <c r="Q472" i="44" s="1"/>
  <c r="M143" i="44"/>
  <c r="M472" i="44" s="1"/>
  <c r="I143" i="44"/>
  <c r="I472" i="44" s="1"/>
  <c r="F143" i="44"/>
  <c r="F472" i="44" s="1"/>
  <c r="R141" i="44"/>
  <c r="R471" i="44" s="1"/>
  <c r="Q141" i="44"/>
  <c r="Q471" i="44" s="1"/>
  <c r="M141" i="44"/>
  <c r="M471" i="44" s="1"/>
  <c r="I141" i="44"/>
  <c r="I471" i="44" s="1"/>
  <c r="F141" i="44"/>
  <c r="F471" i="44" s="1"/>
  <c r="R140" i="44"/>
  <c r="R470" i="44" s="1"/>
  <c r="N140" i="44"/>
  <c r="N470" i="44" s="1"/>
  <c r="J140" i="44"/>
  <c r="J470" i="44" s="1"/>
  <c r="F140" i="44"/>
  <c r="F470" i="44" s="1"/>
  <c r="T139" i="44"/>
  <c r="T469" i="44" s="1"/>
  <c r="L139" i="44"/>
  <c r="L469" i="44" s="1"/>
  <c r="H139" i="44"/>
  <c r="H469" i="44" s="1"/>
  <c r="F139" i="44"/>
  <c r="S137" i="44"/>
  <c r="S467" i="44" s="1"/>
  <c r="O137" i="44"/>
  <c r="O467" i="44" s="1"/>
  <c r="K137" i="44"/>
  <c r="K467" i="44" s="1"/>
  <c r="G137" i="44"/>
  <c r="G467" i="44" s="1"/>
  <c r="S136" i="44"/>
  <c r="S466" i="44" s="1"/>
  <c r="O136" i="44"/>
  <c r="O466" i="44" s="1"/>
  <c r="N136" i="44"/>
  <c r="N466" i="44" s="1"/>
  <c r="K136" i="44"/>
  <c r="K466" i="44" s="1"/>
  <c r="G136" i="44"/>
  <c r="G466" i="44" s="1"/>
  <c r="N135" i="44"/>
  <c r="M135" i="44"/>
  <c r="I135" i="44"/>
  <c r="O126" i="44"/>
  <c r="O456" i="44" s="1"/>
  <c r="G126" i="44"/>
  <c r="G456" i="44" s="1"/>
  <c r="S124" i="44"/>
  <c r="S454" i="44" s="1"/>
  <c r="R124" i="44"/>
  <c r="R454" i="44" s="1"/>
  <c r="Q124" i="44"/>
  <c r="Q454" i="44" s="1"/>
  <c r="O124" i="44"/>
  <c r="O454" i="44" s="1"/>
  <c r="N124" i="44"/>
  <c r="N454" i="44" s="1"/>
  <c r="M124" i="44"/>
  <c r="M454" i="44" s="1"/>
  <c r="I124" i="44"/>
  <c r="I454" i="44" s="1"/>
  <c r="G124" i="44"/>
  <c r="G454" i="44" s="1"/>
  <c r="S123" i="44"/>
  <c r="S453" i="44" s="1"/>
  <c r="R123" i="44"/>
  <c r="R453" i="44" s="1"/>
  <c r="Q123" i="44"/>
  <c r="Q453" i="44" s="1"/>
  <c r="O123" i="44"/>
  <c r="O453" i="44" s="1"/>
  <c r="N123" i="44"/>
  <c r="N453" i="44" s="1"/>
  <c r="M123" i="44"/>
  <c r="M453" i="44" s="1"/>
  <c r="I123" i="44"/>
  <c r="I453" i="44" s="1"/>
  <c r="G123" i="44"/>
  <c r="G453" i="44" s="1"/>
  <c r="S121" i="44"/>
  <c r="S452" i="44" s="1"/>
  <c r="R121" i="44"/>
  <c r="R452" i="44" s="1"/>
  <c r="Q121" i="44"/>
  <c r="Q452" i="44" s="1"/>
  <c r="O121" i="44"/>
  <c r="O452" i="44" s="1"/>
  <c r="N121" i="44"/>
  <c r="N452" i="44" s="1"/>
  <c r="M121" i="44"/>
  <c r="M452" i="44" s="1"/>
  <c r="I121" i="44"/>
  <c r="I452" i="44" s="1"/>
  <c r="G121" i="44"/>
  <c r="G452" i="44" s="1"/>
  <c r="S120" i="44"/>
  <c r="S451" i="44" s="1"/>
  <c r="R120" i="44"/>
  <c r="R451" i="44" s="1"/>
  <c r="O120" i="44"/>
  <c r="O451" i="44" s="1"/>
  <c r="N120" i="44"/>
  <c r="N451" i="44" s="1"/>
  <c r="J120" i="44"/>
  <c r="J451" i="44" s="1"/>
  <c r="G120" i="44"/>
  <c r="G451" i="44" s="1"/>
  <c r="F120" i="44"/>
  <c r="F451" i="44" s="1"/>
  <c r="S119" i="44"/>
  <c r="S450" i="44" s="1"/>
  <c r="O119" i="44"/>
  <c r="O450" i="44" s="1"/>
  <c r="K119" i="44"/>
  <c r="G119" i="44"/>
  <c r="G450" i="44" s="1"/>
  <c r="T117" i="44"/>
  <c r="T448" i="44" s="1"/>
  <c r="S117" i="44"/>
  <c r="S448" i="44" s="1"/>
  <c r="P117" i="44"/>
  <c r="P448" i="44" s="1"/>
  <c r="O117" i="44"/>
  <c r="O448" i="44" s="1"/>
  <c r="K117" i="44"/>
  <c r="K448" i="44" s="1"/>
  <c r="H117" i="44"/>
  <c r="H448" i="44" s="1"/>
  <c r="G117" i="44"/>
  <c r="G448" i="44" s="1"/>
  <c r="T116" i="44"/>
  <c r="T447" i="44" s="1"/>
  <c r="S116" i="44"/>
  <c r="S447" i="44" s="1"/>
  <c r="P116" i="44"/>
  <c r="P447" i="44" s="1"/>
  <c r="O116" i="44"/>
  <c r="O447" i="44" s="1"/>
  <c r="K116" i="44"/>
  <c r="K447" i="44" s="1"/>
  <c r="H116" i="44"/>
  <c r="H447" i="44" s="1"/>
  <c r="G116" i="44"/>
  <c r="G447" i="44" s="1"/>
  <c r="T115" i="44"/>
  <c r="P115" i="44"/>
  <c r="O115" i="44"/>
  <c r="L115" i="44"/>
  <c r="H115" i="44"/>
  <c r="O106" i="44"/>
  <c r="N106" i="44"/>
  <c r="S104" i="44"/>
  <c r="S435" i="44" s="1"/>
  <c r="O104" i="44"/>
  <c r="O435" i="44" s="1"/>
  <c r="N104" i="44"/>
  <c r="N435" i="44" s="1"/>
  <c r="K104" i="44"/>
  <c r="K435" i="44" s="1"/>
  <c r="J104" i="44"/>
  <c r="J435" i="44" s="1"/>
  <c r="S103" i="44"/>
  <c r="S434" i="44" s="1"/>
  <c r="O103" i="44"/>
  <c r="O434" i="44" s="1"/>
  <c r="N103" i="44"/>
  <c r="N434" i="44" s="1"/>
  <c r="K103" i="44"/>
  <c r="K434" i="44" s="1"/>
  <c r="J103" i="44"/>
  <c r="J434" i="44" s="1"/>
  <c r="T101" i="44"/>
  <c r="T433" i="44" s="1"/>
  <c r="S101" i="44"/>
  <c r="S433" i="44" s="1"/>
  <c r="O101" i="44"/>
  <c r="O433" i="44" s="1"/>
  <c r="N101" i="44"/>
  <c r="N433" i="44" s="1"/>
  <c r="K101" i="44"/>
  <c r="K433" i="44" s="1"/>
  <c r="J101" i="44"/>
  <c r="J433" i="44" s="1"/>
  <c r="S100" i="44"/>
  <c r="S432" i="44" s="1"/>
  <c r="R100" i="44"/>
  <c r="R432" i="44" s="1"/>
  <c r="O100" i="44"/>
  <c r="O432" i="44" s="1"/>
  <c r="N100" i="44"/>
  <c r="N432" i="44" s="1"/>
  <c r="K100" i="44"/>
  <c r="K432" i="44" s="1"/>
  <c r="J100" i="44"/>
  <c r="J432" i="44" s="1"/>
  <c r="F100" i="44"/>
  <c r="T99" i="44"/>
  <c r="T431" i="44" s="1"/>
  <c r="S99" i="44"/>
  <c r="S431" i="44" s="1"/>
  <c r="P99" i="44"/>
  <c r="P431" i="44" s="1"/>
  <c r="O99" i="44"/>
  <c r="O431" i="44" s="1"/>
  <c r="K99" i="44"/>
  <c r="H99" i="44"/>
  <c r="H431" i="44" s="1"/>
  <c r="G99" i="44"/>
  <c r="G431" i="44" s="1"/>
  <c r="T97" i="44"/>
  <c r="T429" i="44" s="1"/>
  <c r="S97" i="44"/>
  <c r="S429" i="44" s="1"/>
  <c r="P97" i="44"/>
  <c r="P429" i="44" s="1"/>
  <c r="O97" i="44"/>
  <c r="O429" i="44" s="1"/>
  <c r="K97" i="44"/>
  <c r="K429" i="44" s="1"/>
  <c r="H97" i="44"/>
  <c r="H429" i="44" s="1"/>
  <c r="G97" i="44"/>
  <c r="G429" i="44" s="1"/>
  <c r="T96" i="44"/>
  <c r="T428" i="44" s="1"/>
  <c r="S96" i="44"/>
  <c r="S428" i="44" s="1"/>
  <c r="P96" i="44"/>
  <c r="P428" i="44" s="1"/>
  <c r="O96" i="44"/>
  <c r="O428" i="44" s="1"/>
  <c r="K96" i="44"/>
  <c r="K428" i="44" s="1"/>
  <c r="H96" i="44"/>
  <c r="H428" i="44" s="1"/>
  <c r="G96" i="44"/>
  <c r="G428" i="44" s="1"/>
  <c r="T95" i="44"/>
  <c r="T427" i="44" s="1"/>
  <c r="S95" i="44"/>
  <c r="S427" i="44" s="1"/>
  <c r="P95" i="44"/>
  <c r="P427" i="44" s="1"/>
  <c r="L95" i="44"/>
  <c r="L427" i="44" s="1"/>
  <c r="H95" i="44"/>
  <c r="H427" i="44" s="1"/>
  <c r="S126" i="44"/>
  <c r="R106" i="44"/>
  <c r="Q106" i="44"/>
  <c r="M106" i="44"/>
  <c r="K106" i="44"/>
  <c r="K59" i="14" s="1"/>
  <c r="I106" i="44"/>
  <c r="F126" i="44"/>
  <c r="R104" i="44"/>
  <c r="R435" i="44" s="1"/>
  <c r="Q104" i="44"/>
  <c r="Q435" i="44" s="1"/>
  <c r="M104" i="44"/>
  <c r="M435" i="44" s="1"/>
  <c r="I104" i="44"/>
  <c r="I435" i="44" s="1"/>
  <c r="F124" i="44"/>
  <c r="R103" i="44"/>
  <c r="R434" i="44" s="1"/>
  <c r="Q103" i="44"/>
  <c r="Q434" i="44" s="1"/>
  <c r="M103" i="44"/>
  <c r="M434" i="44" s="1"/>
  <c r="I103" i="44"/>
  <c r="I434" i="44" s="1"/>
  <c r="H143" i="44"/>
  <c r="H472" i="44" s="1"/>
  <c r="F123" i="44"/>
  <c r="F453" i="44" s="1"/>
  <c r="R101" i="44"/>
  <c r="R433" i="44" s="1"/>
  <c r="Q101" i="44"/>
  <c r="Q433" i="44" s="1"/>
  <c r="M101" i="44"/>
  <c r="M433" i="44" s="1"/>
  <c r="I101" i="44"/>
  <c r="I433" i="44" s="1"/>
  <c r="F121" i="44"/>
  <c r="F452" i="44" s="1"/>
  <c r="H140" i="44"/>
  <c r="H470" i="44" s="1"/>
  <c r="T119" i="44"/>
  <c r="T450" i="44" s="1"/>
  <c r="P119" i="44"/>
  <c r="P450" i="44" s="1"/>
  <c r="L119" i="44"/>
  <c r="L450" i="44" s="1"/>
  <c r="H119" i="44"/>
  <c r="H450" i="44" s="1"/>
  <c r="T137" i="44"/>
  <c r="T467" i="44" s="1"/>
  <c r="P137" i="44"/>
  <c r="P467" i="44" s="1"/>
  <c r="L137" i="44"/>
  <c r="L467" i="44" s="1"/>
  <c r="H137" i="44"/>
  <c r="H467" i="44" s="1"/>
  <c r="T135" i="44"/>
  <c r="P135" i="44"/>
  <c r="L135" i="44"/>
  <c r="H135" i="44"/>
  <c r="F26" i="73" s="1"/>
  <c r="C1" i="44"/>
  <c r="T247" i="42"/>
  <c r="S247" i="42"/>
  <c r="R247" i="42"/>
  <c r="Q247" i="42"/>
  <c r="P247" i="42"/>
  <c r="O247" i="42"/>
  <c r="N247" i="42"/>
  <c r="M247" i="42"/>
  <c r="L247" i="42"/>
  <c r="K247" i="42"/>
  <c r="J247" i="42"/>
  <c r="I247" i="42"/>
  <c r="H247" i="42"/>
  <c r="G247" i="42"/>
  <c r="F247" i="42"/>
  <c r="T246" i="42"/>
  <c r="S246" i="42"/>
  <c r="R246" i="42"/>
  <c r="Q246" i="42"/>
  <c r="P246" i="42"/>
  <c r="O246" i="42"/>
  <c r="N246" i="42"/>
  <c r="M246" i="42"/>
  <c r="L246" i="42"/>
  <c r="K246" i="42"/>
  <c r="J246" i="42"/>
  <c r="I246" i="42"/>
  <c r="H246" i="42"/>
  <c r="G246" i="42"/>
  <c r="F246" i="42"/>
  <c r="T245" i="42"/>
  <c r="S245" i="42"/>
  <c r="R245" i="42"/>
  <c r="Q245" i="42"/>
  <c r="P245" i="42"/>
  <c r="O245" i="42"/>
  <c r="N245" i="42"/>
  <c r="M245" i="42"/>
  <c r="L245" i="42"/>
  <c r="K245" i="42"/>
  <c r="J245" i="42"/>
  <c r="I245" i="42"/>
  <c r="H245" i="42"/>
  <c r="G245" i="42"/>
  <c r="F245" i="42"/>
  <c r="T244" i="42"/>
  <c r="S244" i="42"/>
  <c r="R244" i="42"/>
  <c r="Q244" i="42"/>
  <c r="P244" i="42"/>
  <c r="O244" i="42"/>
  <c r="N244" i="42"/>
  <c r="M244" i="42"/>
  <c r="L244" i="42"/>
  <c r="K244" i="42"/>
  <c r="J244" i="42"/>
  <c r="I244" i="42"/>
  <c r="H244" i="42"/>
  <c r="G244" i="42"/>
  <c r="F244" i="42"/>
  <c r="T243" i="42"/>
  <c r="S243" i="42"/>
  <c r="R243" i="42"/>
  <c r="Q243" i="42"/>
  <c r="P243" i="42"/>
  <c r="O243" i="42"/>
  <c r="N243" i="42"/>
  <c r="M243" i="42"/>
  <c r="L243" i="42"/>
  <c r="K243" i="42"/>
  <c r="J243" i="42"/>
  <c r="I243" i="42"/>
  <c r="H243" i="42"/>
  <c r="G243" i="42"/>
  <c r="F243" i="42"/>
  <c r="T242" i="42"/>
  <c r="S242" i="42"/>
  <c r="R242" i="42"/>
  <c r="Q242" i="42"/>
  <c r="P242" i="42"/>
  <c r="O242" i="42"/>
  <c r="N242" i="42"/>
  <c r="M242" i="42"/>
  <c r="L242" i="42"/>
  <c r="K242" i="42"/>
  <c r="J242" i="42"/>
  <c r="I242" i="42"/>
  <c r="H242" i="42"/>
  <c r="G242" i="42"/>
  <c r="F242" i="42"/>
  <c r="T241" i="42"/>
  <c r="S241" i="42"/>
  <c r="R241" i="42"/>
  <c r="Q241" i="42"/>
  <c r="P241" i="42"/>
  <c r="O241" i="42"/>
  <c r="N241" i="42"/>
  <c r="M241" i="42"/>
  <c r="L241" i="42"/>
  <c r="K241" i="42"/>
  <c r="J241" i="42"/>
  <c r="I241" i="42"/>
  <c r="H241" i="42"/>
  <c r="G241" i="42"/>
  <c r="F241" i="42"/>
  <c r="T238" i="42"/>
  <c r="S238" i="42"/>
  <c r="R238" i="42"/>
  <c r="Q238" i="42"/>
  <c r="P238" i="42"/>
  <c r="O238" i="42"/>
  <c r="N238" i="42"/>
  <c r="M238" i="42"/>
  <c r="L238" i="42"/>
  <c r="K238" i="42"/>
  <c r="J238" i="42"/>
  <c r="I238" i="42"/>
  <c r="H238" i="42"/>
  <c r="G238" i="42"/>
  <c r="F238" i="42"/>
  <c r="T237" i="42"/>
  <c r="S237" i="42"/>
  <c r="R237" i="42"/>
  <c r="Q237" i="42"/>
  <c r="P237" i="42"/>
  <c r="O237" i="42"/>
  <c r="N237" i="42"/>
  <c r="M237" i="42"/>
  <c r="L237" i="42"/>
  <c r="K237" i="42"/>
  <c r="J237" i="42"/>
  <c r="I237" i="42"/>
  <c r="H237" i="42"/>
  <c r="G237" i="42"/>
  <c r="F237" i="42"/>
  <c r="T236" i="42"/>
  <c r="S236" i="42"/>
  <c r="R236" i="42"/>
  <c r="Q236" i="42"/>
  <c r="P236" i="42"/>
  <c r="O236" i="42"/>
  <c r="N236" i="42"/>
  <c r="M236" i="42"/>
  <c r="L236" i="42"/>
  <c r="K236" i="42"/>
  <c r="J236" i="42"/>
  <c r="I236" i="42"/>
  <c r="H236" i="42"/>
  <c r="G236" i="42"/>
  <c r="F236" i="42"/>
  <c r="T235" i="42"/>
  <c r="S235" i="42"/>
  <c r="R235" i="42"/>
  <c r="Q235" i="42"/>
  <c r="P235" i="42"/>
  <c r="O235" i="42"/>
  <c r="N235" i="42"/>
  <c r="M235" i="42"/>
  <c r="L235" i="42"/>
  <c r="K235" i="42"/>
  <c r="J235" i="42"/>
  <c r="I235" i="42"/>
  <c r="H235" i="42"/>
  <c r="G235" i="42"/>
  <c r="F235" i="42"/>
  <c r="T234" i="42"/>
  <c r="S234" i="42"/>
  <c r="R234" i="42"/>
  <c r="Q234" i="42"/>
  <c r="P234" i="42"/>
  <c r="O234" i="42"/>
  <c r="N234" i="42"/>
  <c r="M234" i="42"/>
  <c r="L234" i="42"/>
  <c r="K234" i="42"/>
  <c r="J234" i="42"/>
  <c r="I234" i="42"/>
  <c r="H234" i="42"/>
  <c r="G234" i="42"/>
  <c r="F234" i="42"/>
  <c r="T233" i="42"/>
  <c r="S233" i="42"/>
  <c r="R233" i="42"/>
  <c r="Q233" i="42"/>
  <c r="P233" i="42"/>
  <c r="O233" i="42"/>
  <c r="N233" i="42"/>
  <c r="M233" i="42"/>
  <c r="L233" i="42"/>
  <c r="K233" i="42"/>
  <c r="J233" i="42"/>
  <c r="I233" i="42"/>
  <c r="H233" i="42"/>
  <c r="G233" i="42"/>
  <c r="F233" i="42"/>
  <c r="T232" i="42"/>
  <c r="S232" i="42"/>
  <c r="R232" i="42"/>
  <c r="Q232" i="42"/>
  <c r="P232" i="42"/>
  <c r="O232" i="42"/>
  <c r="N232" i="42"/>
  <c r="M232" i="42"/>
  <c r="L232" i="42"/>
  <c r="K232" i="42"/>
  <c r="J232" i="42"/>
  <c r="I232" i="42"/>
  <c r="H232" i="42"/>
  <c r="G232" i="42"/>
  <c r="F232" i="42"/>
  <c r="T229" i="42"/>
  <c r="S229" i="42"/>
  <c r="R229" i="42"/>
  <c r="Q229" i="42"/>
  <c r="P229" i="42"/>
  <c r="O229" i="42"/>
  <c r="N229" i="42"/>
  <c r="M229" i="42"/>
  <c r="L229" i="42"/>
  <c r="K229" i="42"/>
  <c r="J229" i="42"/>
  <c r="I229" i="42"/>
  <c r="H229" i="42"/>
  <c r="G229" i="42"/>
  <c r="F229" i="42"/>
  <c r="T228" i="42"/>
  <c r="S228" i="42"/>
  <c r="R228" i="42"/>
  <c r="Q228" i="42"/>
  <c r="P228" i="42"/>
  <c r="O228" i="42"/>
  <c r="N228" i="42"/>
  <c r="M228" i="42"/>
  <c r="L228" i="42"/>
  <c r="K228" i="42"/>
  <c r="J228" i="42"/>
  <c r="I228" i="42"/>
  <c r="H228" i="42"/>
  <c r="G228" i="42"/>
  <c r="F228" i="42"/>
  <c r="T227" i="42"/>
  <c r="S227" i="42"/>
  <c r="R227" i="42"/>
  <c r="Q227" i="42"/>
  <c r="P227" i="42"/>
  <c r="O227" i="42"/>
  <c r="N227" i="42"/>
  <c r="M227" i="42"/>
  <c r="L227" i="42"/>
  <c r="K227" i="42"/>
  <c r="J227" i="42"/>
  <c r="I227" i="42"/>
  <c r="H227" i="42"/>
  <c r="G227" i="42"/>
  <c r="F227" i="42"/>
  <c r="T226" i="42"/>
  <c r="S226" i="42"/>
  <c r="R226" i="42"/>
  <c r="Q226" i="42"/>
  <c r="P226" i="42"/>
  <c r="O226" i="42"/>
  <c r="N226" i="42"/>
  <c r="M226" i="42"/>
  <c r="L226" i="42"/>
  <c r="K226" i="42"/>
  <c r="J226" i="42"/>
  <c r="I226" i="42"/>
  <c r="H226" i="42"/>
  <c r="G226" i="42"/>
  <c r="F226" i="42"/>
  <c r="T225" i="42"/>
  <c r="S225" i="42"/>
  <c r="R225" i="42"/>
  <c r="Q225" i="42"/>
  <c r="P225" i="42"/>
  <c r="O225" i="42"/>
  <c r="N225" i="42"/>
  <c r="M225" i="42"/>
  <c r="L225" i="42"/>
  <c r="K225" i="42"/>
  <c r="J225" i="42"/>
  <c r="I225" i="42"/>
  <c r="H225" i="42"/>
  <c r="G225" i="42"/>
  <c r="F225" i="42"/>
  <c r="T224" i="42"/>
  <c r="S224" i="42"/>
  <c r="R224" i="42"/>
  <c r="Q224" i="42"/>
  <c r="P224" i="42"/>
  <c r="O224" i="42"/>
  <c r="N224" i="42"/>
  <c r="M224" i="42"/>
  <c r="L224" i="42"/>
  <c r="K224" i="42"/>
  <c r="J224" i="42"/>
  <c r="I224" i="42"/>
  <c r="H224" i="42"/>
  <c r="G224" i="42"/>
  <c r="F224" i="42"/>
  <c r="T223" i="42"/>
  <c r="S223" i="42"/>
  <c r="R223" i="42"/>
  <c r="Q223" i="42"/>
  <c r="P223" i="42"/>
  <c r="O223" i="42"/>
  <c r="N223" i="42"/>
  <c r="M223" i="42"/>
  <c r="L223" i="42"/>
  <c r="K223" i="42"/>
  <c r="J223" i="42"/>
  <c r="I223" i="42"/>
  <c r="H223" i="42"/>
  <c r="G223" i="42"/>
  <c r="F223" i="42"/>
  <c r="S218" i="42"/>
  <c r="O218" i="42"/>
  <c r="L218" i="42"/>
  <c r="K218" i="42"/>
  <c r="G218" i="42"/>
  <c r="S216" i="42"/>
  <c r="Q216" i="42"/>
  <c r="O216" i="42"/>
  <c r="K216" i="42"/>
  <c r="J216" i="42"/>
  <c r="G216" i="42"/>
  <c r="F216" i="42"/>
  <c r="N215" i="42"/>
  <c r="J215" i="42"/>
  <c r="S214" i="42"/>
  <c r="O214" i="42"/>
  <c r="S212" i="42"/>
  <c r="R212" i="42"/>
  <c r="Q212" i="42"/>
  <c r="N212" i="42"/>
  <c r="M212" i="42"/>
  <c r="J212" i="42"/>
  <c r="F212" i="42"/>
  <c r="S88" i="42"/>
  <c r="S279" i="42" s="1"/>
  <c r="R88" i="42"/>
  <c r="R279" i="42" s="1"/>
  <c r="O88" i="42"/>
  <c r="O279" i="42" s="1"/>
  <c r="M88" i="42"/>
  <c r="M279" i="42" s="1"/>
  <c r="K88" i="42"/>
  <c r="K279" i="42" s="1"/>
  <c r="G88" i="42"/>
  <c r="G279" i="42" s="1"/>
  <c r="F88" i="42"/>
  <c r="F279" i="42" s="1"/>
  <c r="S86" i="42"/>
  <c r="S277" i="42" s="1"/>
  <c r="R86" i="42"/>
  <c r="R277" i="42" s="1"/>
  <c r="O86" i="42"/>
  <c r="O277" i="42" s="1"/>
  <c r="M86" i="42"/>
  <c r="M277" i="42" s="1"/>
  <c r="K86" i="42"/>
  <c r="K277" i="42" s="1"/>
  <c r="G86" i="42"/>
  <c r="G277" i="42" s="1"/>
  <c r="F86" i="42"/>
  <c r="S85" i="42"/>
  <c r="S276" i="42" s="1"/>
  <c r="R85" i="42"/>
  <c r="R276" i="42" s="1"/>
  <c r="O85" i="42"/>
  <c r="O276" i="42" s="1"/>
  <c r="K85" i="42"/>
  <c r="K276" i="42" s="1"/>
  <c r="G85" i="42"/>
  <c r="G276" i="42" s="1"/>
  <c r="F85" i="42"/>
  <c r="S84" i="42"/>
  <c r="S275" i="42" s="1"/>
  <c r="R84" i="42"/>
  <c r="O84" i="42"/>
  <c r="O275" i="42" s="1"/>
  <c r="M84" i="42"/>
  <c r="M275" i="42" s="1"/>
  <c r="S82" i="42"/>
  <c r="R82" i="42"/>
  <c r="Q82" i="42"/>
  <c r="N82" i="42"/>
  <c r="M82" i="42"/>
  <c r="J82" i="42"/>
  <c r="F82" i="42"/>
  <c r="S76" i="42"/>
  <c r="S268" i="42" s="1"/>
  <c r="R76" i="42"/>
  <c r="R268" i="42" s="1"/>
  <c r="Q76" i="42"/>
  <c r="Q268" i="42" s="1"/>
  <c r="O76" i="42"/>
  <c r="O268" i="42" s="1"/>
  <c r="M76" i="42"/>
  <c r="M268" i="42" s="1"/>
  <c r="K76" i="42"/>
  <c r="K268" i="42" s="1"/>
  <c r="G76" i="42"/>
  <c r="G268" i="42" s="1"/>
  <c r="F76" i="42"/>
  <c r="F268" i="42" s="1"/>
  <c r="S74" i="42"/>
  <c r="S266" i="42" s="1"/>
  <c r="R74" i="42"/>
  <c r="R266" i="42" s="1"/>
  <c r="Q74" i="42"/>
  <c r="Q266" i="42" s="1"/>
  <c r="O74" i="42"/>
  <c r="O266" i="42" s="1"/>
  <c r="M74" i="42"/>
  <c r="M266" i="42" s="1"/>
  <c r="K74" i="42"/>
  <c r="K266" i="42" s="1"/>
  <c r="G74" i="42"/>
  <c r="G266" i="42" s="1"/>
  <c r="F74" i="42"/>
  <c r="S73" i="42"/>
  <c r="S265" i="42" s="1"/>
  <c r="R73" i="42"/>
  <c r="R265" i="42" s="1"/>
  <c r="Q73" i="42"/>
  <c r="Q265" i="42" s="1"/>
  <c r="O73" i="42"/>
  <c r="O265" i="42" s="1"/>
  <c r="M73" i="42"/>
  <c r="M265" i="42" s="1"/>
  <c r="K73" i="42"/>
  <c r="K265" i="42" s="1"/>
  <c r="G73" i="42"/>
  <c r="G265" i="42" s="1"/>
  <c r="F73" i="42"/>
  <c r="S72" i="42"/>
  <c r="S264" i="42" s="1"/>
  <c r="R72" i="42"/>
  <c r="R264" i="42" s="1"/>
  <c r="Q72" i="42"/>
  <c r="Q264" i="42" s="1"/>
  <c r="O72" i="42"/>
  <c r="O264" i="42" s="1"/>
  <c r="M72" i="42"/>
  <c r="M264" i="42" s="1"/>
  <c r="S70" i="42"/>
  <c r="R70" i="42"/>
  <c r="Q70" i="42"/>
  <c r="N70" i="42"/>
  <c r="M70" i="42"/>
  <c r="J70" i="42"/>
  <c r="F70" i="42"/>
  <c r="S65" i="42"/>
  <c r="S293" i="42" s="1"/>
  <c r="R65" i="42"/>
  <c r="Q65" i="42"/>
  <c r="O65" i="42"/>
  <c r="O293" i="42" s="1"/>
  <c r="K65" i="42"/>
  <c r="G65" i="42"/>
  <c r="F65" i="42"/>
  <c r="F98" i="42" s="1"/>
  <c r="S63" i="42"/>
  <c r="S256" i="42" s="1"/>
  <c r="R63" i="42"/>
  <c r="R256" i="42" s="1"/>
  <c r="O63" i="42"/>
  <c r="O256" i="42" s="1"/>
  <c r="K63" i="42"/>
  <c r="K256" i="42" s="1"/>
  <c r="G63" i="42"/>
  <c r="G256" i="42" s="1"/>
  <c r="F63" i="42"/>
  <c r="S62" i="42"/>
  <c r="S255" i="42" s="1"/>
  <c r="R62" i="42"/>
  <c r="R255" i="42" s="1"/>
  <c r="Q62" i="42"/>
  <c r="Q255" i="42" s="1"/>
  <c r="O62" i="42"/>
  <c r="O255" i="42" s="1"/>
  <c r="K62" i="42"/>
  <c r="K255" i="42" s="1"/>
  <c r="G62" i="42"/>
  <c r="G255" i="42" s="1"/>
  <c r="F62" i="42"/>
  <c r="F255" i="42" s="1"/>
  <c r="S61" i="42"/>
  <c r="S254" i="42" s="1"/>
  <c r="R61" i="42"/>
  <c r="R254" i="42" s="1"/>
  <c r="Q61" i="42"/>
  <c r="Q254" i="42" s="1"/>
  <c r="O61" i="42"/>
  <c r="O254" i="42" s="1"/>
  <c r="S59" i="42"/>
  <c r="R59" i="42"/>
  <c r="Q59" i="42"/>
  <c r="N59" i="42"/>
  <c r="M59" i="42"/>
  <c r="J59" i="42"/>
  <c r="F59" i="42"/>
  <c r="O289" i="42"/>
  <c r="K289" i="42"/>
  <c r="G289" i="42"/>
  <c r="R216" i="42"/>
  <c r="Q86" i="42"/>
  <c r="Q277" i="42" s="1"/>
  <c r="N216" i="42"/>
  <c r="J86" i="42"/>
  <c r="J277" i="42" s="1"/>
  <c r="S215" i="42"/>
  <c r="R215" i="42"/>
  <c r="O215" i="42"/>
  <c r="N85" i="42"/>
  <c r="N276" i="42" s="1"/>
  <c r="K215" i="42"/>
  <c r="J85" i="42"/>
  <c r="J276" i="42" s="1"/>
  <c r="G215" i="42"/>
  <c r="F215" i="42"/>
  <c r="R214" i="42"/>
  <c r="N214" i="42"/>
  <c r="G82" i="42"/>
  <c r="C1" i="42"/>
  <c r="T396" i="4"/>
  <c r="S396" i="4"/>
  <c r="R396" i="4"/>
  <c r="Q396" i="4"/>
  <c r="P396" i="4"/>
  <c r="O396" i="4"/>
  <c r="N396" i="4"/>
  <c r="M396" i="4"/>
  <c r="L396" i="4"/>
  <c r="K396" i="4"/>
  <c r="J396" i="4"/>
  <c r="I396" i="4"/>
  <c r="H396" i="4"/>
  <c r="G396" i="4"/>
  <c r="F396" i="4"/>
  <c r="T395" i="4"/>
  <c r="S395" i="4"/>
  <c r="R395" i="4"/>
  <c r="Q395" i="4"/>
  <c r="P395" i="4"/>
  <c r="O395" i="4"/>
  <c r="N395" i="4"/>
  <c r="M395" i="4"/>
  <c r="L395" i="4"/>
  <c r="K395" i="4"/>
  <c r="J395" i="4"/>
  <c r="I395" i="4"/>
  <c r="H395" i="4"/>
  <c r="G395" i="4"/>
  <c r="F395" i="4"/>
  <c r="T381" i="4"/>
  <c r="S381" i="4"/>
  <c r="R381" i="4"/>
  <c r="Q381" i="4"/>
  <c r="P381" i="4"/>
  <c r="O381" i="4"/>
  <c r="N381" i="4"/>
  <c r="M381" i="4"/>
  <c r="L381" i="4"/>
  <c r="K381" i="4"/>
  <c r="J381" i="4"/>
  <c r="I381" i="4"/>
  <c r="H381" i="4"/>
  <c r="G381" i="4"/>
  <c r="F381" i="4"/>
  <c r="T380" i="4"/>
  <c r="S380" i="4"/>
  <c r="R380" i="4"/>
  <c r="Q380" i="4"/>
  <c r="P380" i="4"/>
  <c r="O380" i="4"/>
  <c r="N380" i="4"/>
  <c r="M380" i="4"/>
  <c r="L380" i="4"/>
  <c r="K380" i="4"/>
  <c r="J380" i="4"/>
  <c r="I380" i="4"/>
  <c r="H380" i="4"/>
  <c r="G380" i="4"/>
  <c r="F380" i="4"/>
  <c r="T366" i="4"/>
  <c r="S366" i="4"/>
  <c r="R366" i="4"/>
  <c r="Q366" i="4"/>
  <c r="P366" i="4"/>
  <c r="O366" i="4"/>
  <c r="N366" i="4"/>
  <c r="M366" i="4"/>
  <c r="L366" i="4"/>
  <c r="K366" i="4"/>
  <c r="J366" i="4"/>
  <c r="I366" i="4"/>
  <c r="H366" i="4"/>
  <c r="G366" i="4"/>
  <c r="F366" i="4"/>
  <c r="T365" i="4"/>
  <c r="S365" i="4"/>
  <c r="R365" i="4"/>
  <c r="Q365" i="4"/>
  <c r="P365" i="4"/>
  <c r="O365" i="4"/>
  <c r="N365" i="4"/>
  <c r="M365" i="4"/>
  <c r="L365" i="4"/>
  <c r="K365" i="4"/>
  <c r="J365" i="4"/>
  <c r="I365" i="4"/>
  <c r="H365" i="4"/>
  <c r="G365" i="4"/>
  <c r="F365" i="4"/>
  <c r="T350" i="4"/>
  <c r="S350" i="4"/>
  <c r="R350" i="4"/>
  <c r="Q350" i="4"/>
  <c r="P350" i="4"/>
  <c r="O350" i="4"/>
  <c r="N350" i="4"/>
  <c r="M350" i="4"/>
  <c r="L350" i="4"/>
  <c r="K350" i="4"/>
  <c r="J350" i="4"/>
  <c r="I350" i="4"/>
  <c r="H350" i="4"/>
  <c r="G350" i="4"/>
  <c r="F350" i="4"/>
  <c r="T349" i="4"/>
  <c r="S349" i="4"/>
  <c r="R349" i="4"/>
  <c r="Q349" i="4"/>
  <c r="P349" i="4"/>
  <c r="O349" i="4"/>
  <c r="N349" i="4"/>
  <c r="M349" i="4"/>
  <c r="L349" i="4"/>
  <c r="K349" i="4"/>
  <c r="J349" i="4"/>
  <c r="I349" i="4"/>
  <c r="H349" i="4"/>
  <c r="G349" i="4"/>
  <c r="F349" i="4"/>
  <c r="T347" i="4"/>
  <c r="S347" i="4"/>
  <c r="R347" i="4"/>
  <c r="Q347" i="4"/>
  <c r="P347" i="4"/>
  <c r="O347" i="4"/>
  <c r="N347" i="4"/>
  <c r="M347" i="4"/>
  <c r="L347" i="4"/>
  <c r="K347" i="4"/>
  <c r="J347" i="4"/>
  <c r="I347" i="4"/>
  <c r="H347" i="4"/>
  <c r="G347" i="4"/>
  <c r="F347" i="4"/>
  <c r="T346" i="4"/>
  <c r="S346" i="4"/>
  <c r="R346" i="4"/>
  <c r="Q346" i="4"/>
  <c r="P346" i="4"/>
  <c r="O346" i="4"/>
  <c r="N346" i="4"/>
  <c r="M346" i="4"/>
  <c r="L346" i="4"/>
  <c r="K346" i="4"/>
  <c r="J346" i="4"/>
  <c r="I346" i="4"/>
  <c r="H346" i="4"/>
  <c r="G346" i="4"/>
  <c r="F346" i="4"/>
  <c r="T345" i="4"/>
  <c r="S345" i="4"/>
  <c r="R345" i="4"/>
  <c r="Q345" i="4"/>
  <c r="P345" i="4"/>
  <c r="O345" i="4"/>
  <c r="N345" i="4"/>
  <c r="M345" i="4"/>
  <c r="L345" i="4"/>
  <c r="K345" i="4"/>
  <c r="J345" i="4"/>
  <c r="I345" i="4"/>
  <c r="H345" i="4"/>
  <c r="G345" i="4"/>
  <c r="F345" i="4"/>
  <c r="T343" i="4"/>
  <c r="S343" i="4"/>
  <c r="R343" i="4"/>
  <c r="Q343" i="4"/>
  <c r="P343" i="4"/>
  <c r="O343" i="4"/>
  <c r="N343" i="4"/>
  <c r="M343" i="4"/>
  <c r="L343" i="4"/>
  <c r="K343" i="4"/>
  <c r="J343" i="4"/>
  <c r="I343" i="4"/>
  <c r="H343" i="4"/>
  <c r="G343" i="4"/>
  <c r="F343" i="4"/>
  <c r="T342" i="4"/>
  <c r="S342" i="4"/>
  <c r="R342" i="4"/>
  <c r="Q342" i="4"/>
  <c r="P342" i="4"/>
  <c r="O342" i="4"/>
  <c r="N342" i="4"/>
  <c r="M342" i="4"/>
  <c r="L342" i="4"/>
  <c r="K342" i="4"/>
  <c r="J342" i="4"/>
  <c r="I342" i="4"/>
  <c r="H342" i="4"/>
  <c r="G342" i="4"/>
  <c r="F342" i="4"/>
  <c r="T341" i="4"/>
  <c r="S341" i="4"/>
  <c r="R341" i="4"/>
  <c r="Q341" i="4"/>
  <c r="P341" i="4"/>
  <c r="O341" i="4"/>
  <c r="N341" i="4"/>
  <c r="M341" i="4"/>
  <c r="L341" i="4"/>
  <c r="K341" i="4"/>
  <c r="J341" i="4"/>
  <c r="I341" i="4"/>
  <c r="H341" i="4"/>
  <c r="G341" i="4"/>
  <c r="F341" i="4"/>
  <c r="T340" i="4"/>
  <c r="S340" i="4"/>
  <c r="R340" i="4"/>
  <c r="Q340" i="4"/>
  <c r="P340" i="4"/>
  <c r="O340" i="4"/>
  <c r="N340" i="4"/>
  <c r="M340" i="4"/>
  <c r="L340" i="4"/>
  <c r="K340" i="4"/>
  <c r="J340" i="4"/>
  <c r="I340" i="4"/>
  <c r="H340" i="4"/>
  <c r="G340" i="4"/>
  <c r="F340" i="4"/>
  <c r="T339" i="4"/>
  <c r="S339" i="4"/>
  <c r="R339" i="4"/>
  <c r="Q339" i="4"/>
  <c r="P339" i="4"/>
  <c r="O339" i="4"/>
  <c r="N339" i="4"/>
  <c r="M339" i="4"/>
  <c r="L339" i="4"/>
  <c r="K339" i="4"/>
  <c r="J339" i="4"/>
  <c r="I339" i="4"/>
  <c r="H339" i="4"/>
  <c r="G339" i="4"/>
  <c r="F339" i="4"/>
  <c r="T336" i="4"/>
  <c r="S336" i="4"/>
  <c r="R336" i="4"/>
  <c r="Q336" i="4"/>
  <c r="P336" i="4"/>
  <c r="O336" i="4"/>
  <c r="N336" i="4"/>
  <c r="M336" i="4"/>
  <c r="L336" i="4"/>
  <c r="K336" i="4"/>
  <c r="J336" i="4"/>
  <c r="I336" i="4"/>
  <c r="H336" i="4"/>
  <c r="G336" i="4"/>
  <c r="F336" i="4"/>
  <c r="T335" i="4"/>
  <c r="S335" i="4"/>
  <c r="R335" i="4"/>
  <c r="Q335" i="4"/>
  <c r="P335" i="4"/>
  <c r="O335" i="4"/>
  <c r="N335" i="4"/>
  <c r="M335" i="4"/>
  <c r="L335" i="4"/>
  <c r="K335" i="4"/>
  <c r="J335" i="4"/>
  <c r="I335" i="4"/>
  <c r="H335" i="4"/>
  <c r="G335" i="4"/>
  <c r="F335" i="4"/>
  <c r="T333" i="4"/>
  <c r="S333" i="4"/>
  <c r="R333" i="4"/>
  <c r="Q333" i="4"/>
  <c r="P333" i="4"/>
  <c r="O333" i="4"/>
  <c r="N333" i="4"/>
  <c r="M333" i="4"/>
  <c r="L333" i="4"/>
  <c r="K333" i="4"/>
  <c r="J333" i="4"/>
  <c r="I333" i="4"/>
  <c r="H333" i="4"/>
  <c r="G333" i="4"/>
  <c r="F333" i="4"/>
  <c r="T332" i="4"/>
  <c r="S332" i="4"/>
  <c r="R332" i="4"/>
  <c r="Q332" i="4"/>
  <c r="P332" i="4"/>
  <c r="O332" i="4"/>
  <c r="N332" i="4"/>
  <c r="M332" i="4"/>
  <c r="L332" i="4"/>
  <c r="K332" i="4"/>
  <c r="J332" i="4"/>
  <c r="I332" i="4"/>
  <c r="H332" i="4"/>
  <c r="G332" i="4"/>
  <c r="F332" i="4"/>
  <c r="T331" i="4"/>
  <c r="S331" i="4"/>
  <c r="R331" i="4"/>
  <c r="Q331" i="4"/>
  <c r="P331" i="4"/>
  <c r="O331" i="4"/>
  <c r="N331" i="4"/>
  <c r="M331" i="4"/>
  <c r="L331" i="4"/>
  <c r="K331" i="4"/>
  <c r="J331" i="4"/>
  <c r="I331" i="4"/>
  <c r="H331" i="4"/>
  <c r="G331" i="4"/>
  <c r="F331" i="4"/>
  <c r="T329" i="4"/>
  <c r="S329" i="4"/>
  <c r="R329" i="4"/>
  <c r="Q329" i="4"/>
  <c r="P329" i="4"/>
  <c r="O329" i="4"/>
  <c r="N329" i="4"/>
  <c r="M329" i="4"/>
  <c r="L329" i="4"/>
  <c r="K329" i="4"/>
  <c r="J329" i="4"/>
  <c r="I329" i="4"/>
  <c r="H329" i="4"/>
  <c r="G329" i="4"/>
  <c r="F329" i="4"/>
  <c r="T328" i="4"/>
  <c r="S328" i="4"/>
  <c r="R328" i="4"/>
  <c r="Q328" i="4"/>
  <c r="P328" i="4"/>
  <c r="O328" i="4"/>
  <c r="N328" i="4"/>
  <c r="M328" i="4"/>
  <c r="L328" i="4"/>
  <c r="K328" i="4"/>
  <c r="J328" i="4"/>
  <c r="I328" i="4"/>
  <c r="H328" i="4"/>
  <c r="G328" i="4"/>
  <c r="F328" i="4"/>
  <c r="T327" i="4"/>
  <c r="S327" i="4"/>
  <c r="R327" i="4"/>
  <c r="Q327" i="4"/>
  <c r="P327" i="4"/>
  <c r="O327" i="4"/>
  <c r="N327" i="4"/>
  <c r="M327" i="4"/>
  <c r="L327" i="4"/>
  <c r="K327" i="4"/>
  <c r="J327" i="4"/>
  <c r="I327" i="4"/>
  <c r="H327" i="4"/>
  <c r="G327" i="4"/>
  <c r="F327" i="4"/>
  <c r="T326" i="4"/>
  <c r="S326" i="4"/>
  <c r="R326" i="4"/>
  <c r="Q326" i="4"/>
  <c r="P326" i="4"/>
  <c r="O326" i="4"/>
  <c r="N326" i="4"/>
  <c r="M326" i="4"/>
  <c r="L326" i="4"/>
  <c r="K326" i="4"/>
  <c r="J326" i="4"/>
  <c r="I326" i="4"/>
  <c r="H326" i="4"/>
  <c r="G326" i="4"/>
  <c r="F326" i="4"/>
  <c r="T325" i="4"/>
  <c r="S325" i="4"/>
  <c r="R325" i="4"/>
  <c r="Q325" i="4"/>
  <c r="P325" i="4"/>
  <c r="O325" i="4"/>
  <c r="N325" i="4"/>
  <c r="M325" i="4"/>
  <c r="L325" i="4"/>
  <c r="K325" i="4"/>
  <c r="J325" i="4"/>
  <c r="I325" i="4"/>
  <c r="H325" i="4"/>
  <c r="G325" i="4"/>
  <c r="F325" i="4"/>
  <c r="T322" i="4"/>
  <c r="S322" i="4"/>
  <c r="R322" i="4"/>
  <c r="Q322" i="4"/>
  <c r="P322" i="4"/>
  <c r="O322" i="4"/>
  <c r="N322" i="4"/>
  <c r="M322" i="4"/>
  <c r="L322" i="4"/>
  <c r="K322" i="4"/>
  <c r="J322" i="4"/>
  <c r="I322" i="4"/>
  <c r="H322" i="4"/>
  <c r="G322" i="4"/>
  <c r="F322" i="4"/>
  <c r="T321" i="4"/>
  <c r="S321" i="4"/>
  <c r="R321" i="4"/>
  <c r="Q321" i="4"/>
  <c r="P321" i="4"/>
  <c r="O321" i="4"/>
  <c r="N321" i="4"/>
  <c r="M321" i="4"/>
  <c r="L321" i="4"/>
  <c r="K321" i="4"/>
  <c r="J321" i="4"/>
  <c r="I321" i="4"/>
  <c r="H321" i="4"/>
  <c r="G321" i="4"/>
  <c r="F321" i="4"/>
  <c r="T319" i="4"/>
  <c r="S319" i="4"/>
  <c r="R319" i="4"/>
  <c r="Q319" i="4"/>
  <c r="P319" i="4"/>
  <c r="O319" i="4"/>
  <c r="N319" i="4"/>
  <c r="M319" i="4"/>
  <c r="L319" i="4"/>
  <c r="K319" i="4"/>
  <c r="J319" i="4"/>
  <c r="I319" i="4"/>
  <c r="H319" i="4"/>
  <c r="G319" i="4"/>
  <c r="F319" i="4"/>
  <c r="T318" i="4"/>
  <c r="S318" i="4"/>
  <c r="R318" i="4"/>
  <c r="Q318" i="4"/>
  <c r="P318" i="4"/>
  <c r="O318" i="4"/>
  <c r="N318" i="4"/>
  <c r="M318" i="4"/>
  <c r="L318" i="4"/>
  <c r="K318" i="4"/>
  <c r="J318" i="4"/>
  <c r="I318" i="4"/>
  <c r="H318" i="4"/>
  <c r="G318" i="4"/>
  <c r="F318" i="4"/>
  <c r="T317" i="4"/>
  <c r="S317" i="4"/>
  <c r="R317" i="4"/>
  <c r="Q317" i="4"/>
  <c r="P317" i="4"/>
  <c r="O317" i="4"/>
  <c r="N317" i="4"/>
  <c r="M317" i="4"/>
  <c r="L317" i="4"/>
  <c r="K317" i="4"/>
  <c r="J317" i="4"/>
  <c r="I317" i="4"/>
  <c r="H317" i="4"/>
  <c r="G317" i="4"/>
  <c r="F317" i="4"/>
  <c r="T315" i="4"/>
  <c r="S315" i="4"/>
  <c r="R315" i="4"/>
  <c r="Q315" i="4"/>
  <c r="P315" i="4"/>
  <c r="O315" i="4"/>
  <c r="N315" i="4"/>
  <c r="M315" i="4"/>
  <c r="L315" i="4"/>
  <c r="K315" i="4"/>
  <c r="J315" i="4"/>
  <c r="I315" i="4"/>
  <c r="H315" i="4"/>
  <c r="G315" i="4"/>
  <c r="F315" i="4"/>
  <c r="T314" i="4"/>
  <c r="S314" i="4"/>
  <c r="R314" i="4"/>
  <c r="Q314" i="4"/>
  <c r="P314" i="4"/>
  <c r="O314" i="4"/>
  <c r="N314" i="4"/>
  <c r="M314" i="4"/>
  <c r="L314" i="4"/>
  <c r="K314" i="4"/>
  <c r="J314" i="4"/>
  <c r="I314" i="4"/>
  <c r="H314" i="4"/>
  <c r="G314" i="4"/>
  <c r="F314" i="4"/>
  <c r="T313" i="4"/>
  <c r="S313" i="4"/>
  <c r="R313" i="4"/>
  <c r="Q313" i="4"/>
  <c r="P313" i="4"/>
  <c r="O313" i="4"/>
  <c r="N313" i="4"/>
  <c r="M313" i="4"/>
  <c r="L313" i="4"/>
  <c r="K313" i="4"/>
  <c r="J313" i="4"/>
  <c r="I313" i="4"/>
  <c r="H313" i="4"/>
  <c r="G313" i="4"/>
  <c r="F313" i="4"/>
  <c r="T312" i="4"/>
  <c r="S312" i="4"/>
  <c r="R312" i="4"/>
  <c r="Q312" i="4"/>
  <c r="P312" i="4"/>
  <c r="O312" i="4"/>
  <c r="N312" i="4"/>
  <c r="M312" i="4"/>
  <c r="L312" i="4"/>
  <c r="K312" i="4"/>
  <c r="J312" i="4"/>
  <c r="I312" i="4"/>
  <c r="H312" i="4"/>
  <c r="G312" i="4"/>
  <c r="F312" i="4"/>
  <c r="T311" i="4"/>
  <c r="S311" i="4"/>
  <c r="R311" i="4"/>
  <c r="Q311" i="4"/>
  <c r="P311" i="4"/>
  <c r="O311" i="4"/>
  <c r="N311" i="4"/>
  <c r="M311" i="4"/>
  <c r="L311" i="4"/>
  <c r="K311" i="4"/>
  <c r="J311" i="4"/>
  <c r="I311" i="4"/>
  <c r="H311" i="4"/>
  <c r="G311" i="4"/>
  <c r="F311" i="4"/>
  <c r="T306" i="4"/>
  <c r="S306" i="4"/>
  <c r="R306" i="4"/>
  <c r="Q306" i="4"/>
  <c r="P306" i="4"/>
  <c r="O306" i="4"/>
  <c r="N306" i="4"/>
  <c r="M306" i="4"/>
  <c r="L306" i="4"/>
  <c r="K306" i="4"/>
  <c r="J306" i="4"/>
  <c r="I306" i="4"/>
  <c r="H306" i="4"/>
  <c r="G306" i="4"/>
  <c r="F306" i="4"/>
  <c r="T305" i="4"/>
  <c r="S305" i="4"/>
  <c r="R305" i="4"/>
  <c r="Q305" i="4"/>
  <c r="P305" i="4"/>
  <c r="O305" i="4"/>
  <c r="N305" i="4"/>
  <c r="M305" i="4"/>
  <c r="L305" i="4"/>
  <c r="K305" i="4"/>
  <c r="J305" i="4"/>
  <c r="I305" i="4"/>
  <c r="H305" i="4"/>
  <c r="G305" i="4"/>
  <c r="F305" i="4"/>
  <c r="T303" i="4"/>
  <c r="Q303" i="4"/>
  <c r="P303" i="4"/>
  <c r="M303" i="4"/>
  <c r="L303" i="4"/>
  <c r="I303" i="4"/>
  <c r="H303" i="4"/>
  <c r="T302" i="4"/>
  <c r="S302" i="4"/>
  <c r="Q302" i="4"/>
  <c r="P302" i="4"/>
  <c r="O302" i="4"/>
  <c r="M302" i="4"/>
  <c r="L302" i="4"/>
  <c r="K302" i="4"/>
  <c r="I302" i="4"/>
  <c r="H302" i="4"/>
  <c r="S301" i="4"/>
  <c r="O301" i="4"/>
  <c r="K301" i="4"/>
  <c r="J301" i="4"/>
  <c r="G301" i="4"/>
  <c r="Q299" i="4"/>
  <c r="N299" i="4"/>
  <c r="M299" i="4"/>
  <c r="I299" i="4"/>
  <c r="F299" i="4"/>
  <c r="Q298" i="4"/>
  <c r="P298" i="4"/>
  <c r="M298" i="4"/>
  <c r="L298" i="4"/>
  <c r="I298" i="4"/>
  <c r="H298" i="4"/>
  <c r="N296" i="4"/>
  <c r="K296" i="4"/>
  <c r="R295" i="4"/>
  <c r="O295" i="4"/>
  <c r="N295" i="4"/>
  <c r="K295" i="4"/>
  <c r="J295" i="4"/>
  <c r="G295" i="4"/>
  <c r="F295" i="4"/>
  <c r="R115" i="4"/>
  <c r="R393" i="4" s="1"/>
  <c r="Q115" i="4"/>
  <c r="Q393" i="4" s="1"/>
  <c r="M115" i="4"/>
  <c r="M393" i="4" s="1"/>
  <c r="I115" i="4"/>
  <c r="I393" i="4" s="1"/>
  <c r="Q114" i="4"/>
  <c r="Q392" i="4" s="1"/>
  <c r="M114" i="4"/>
  <c r="M392" i="4" s="1"/>
  <c r="J114" i="4"/>
  <c r="J392" i="4" s="1"/>
  <c r="I114" i="4"/>
  <c r="I392" i="4" s="1"/>
  <c r="Q113" i="4"/>
  <c r="Q116" i="4" s="1"/>
  <c r="M113" i="4"/>
  <c r="I113" i="4"/>
  <c r="Q111" i="4"/>
  <c r="M111" i="4"/>
  <c r="I111" i="4"/>
  <c r="Q110" i="4"/>
  <c r="Q388" i="4" s="1"/>
  <c r="M110" i="4"/>
  <c r="M388" i="4" s="1"/>
  <c r="I110" i="4"/>
  <c r="I388" i="4" s="1"/>
  <c r="Q108" i="4"/>
  <c r="Q386" i="4" s="1"/>
  <c r="M108" i="4"/>
  <c r="M386" i="4" s="1"/>
  <c r="J108" i="4"/>
  <c r="J386" i="4" s="1"/>
  <c r="I108" i="4"/>
  <c r="I386" i="4" s="1"/>
  <c r="R107" i="4"/>
  <c r="O107" i="4"/>
  <c r="N107" i="4"/>
  <c r="K107" i="4"/>
  <c r="J107" i="4"/>
  <c r="G107" i="4"/>
  <c r="F107" i="4"/>
  <c r="Q99" i="4"/>
  <c r="Q378" i="4" s="1"/>
  <c r="M99" i="4"/>
  <c r="M378" i="4" s="1"/>
  <c r="I99" i="4"/>
  <c r="I378" i="4" s="1"/>
  <c r="Q98" i="4"/>
  <c r="Q377" i="4" s="1"/>
  <c r="M98" i="4"/>
  <c r="M377" i="4" s="1"/>
  <c r="I98" i="4"/>
  <c r="I377" i="4" s="1"/>
  <c r="Q97" i="4"/>
  <c r="M97" i="4"/>
  <c r="I97" i="4"/>
  <c r="I100" i="4" s="1"/>
  <c r="Q95" i="4"/>
  <c r="W15" i="67" s="1"/>
  <c r="M95" i="4"/>
  <c r="I95" i="4"/>
  <c r="R94" i="4"/>
  <c r="R373" i="4" s="1"/>
  <c r="Q94" i="4"/>
  <c r="Q373" i="4" s="1"/>
  <c r="M94" i="4"/>
  <c r="M373" i="4" s="1"/>
  <c r="I94" i="4"/>
  <c r="I373" i="4" s="1"/>
  <c r="Q92" i="4"/>
  <c r="Q371" i="4" s="1"/>
  <c r="M92" i="4"/>
  <c r="M371" i="4" s="1"/>
  <c r="I92" i="4"/>
  <c r="I371" i="4" s="1"/>
  <c r="R91" i="4"/>
  <c r="O91" i="4"/>
  <c r="N91" i="4"/>
  <c r="K91" i="4"/>
  <c r="J91" i="4"/>
  <c r="G91" i="4"/>
  <c r="F91" i="4"/>
  <c r="W409" i="4"/>
  <c r="Q83" i="4"/>
  <c r="M83" i="4"/>
  <c r="M409" i="4" s="1"/>
  <c r="I83" i="4"/>
  <c r="Q82" i="4"/>
  <c r="Q362" i="4" s="1"/>
  <c r="M82" i="4"/>
  <c r="M362" i="4" s="1"/>
  <c r="J82" i="4"/>
  <c r="J362" i="4" s="1"/>
  <c r="I82" i="4"/>
  <c r="I362" i="4" s="1"/>
  <c r="Q81" i="4"/>
  <c r="M81" i="4"/>
  <c r="I81" i="4"/>
  <c r="S79" i="4"/>
  <c r="K79" i="4"/>
  <c r="F79" i="4"/>
  <c r="K78" i="4"/>
  <c r="K358" i="4" s="1"/>
  <c r="R76" i="4"/>
  <c r="K76" i="4"/>
  <c r="K356" i="4" s="1"/>
  <c r="R75" i="4"/>
  <c r="O75" i="4"/>
  <c r="N75" i="4"/>
  <c r="K75" i="4"/>
  <c r="J75" i="4"/>
  <c r="G75" i="4"/>
  <c r="F75" i="4"/>
  <c r="W405" i="4"/>
  <c r="T405" i="4"/>
  <c r="Q405" i="4"/>
  <c r="P405" i="4"/>
  <c r="M405" i="4"/>
  <c r="L405" i="4"/>
  <c r="I405" i="4"/>
  <c r="H405" i="4"/>
  <c r="T114" i="4"/>
  <c r="T392" i="4" s="1"/>
  <c r="P114" i="4"/>
  <c r="P392" i="4" s="1"/>
  <c r="L114" i="4"/>
  <c r="L392" i="4" s="1"/>
  <c r="J302" i="4"/>
  <c r="H114" i="4"/>
  <c r="H392" i="4" s="1"/>
  <c r="T113" i="4"/>
  <c r="R113" i="4"/>
  <c r="Q301" i="4"/>
  <c r="P113" i="4"/>
  <c r="M301" i="4"/>
  <c r="L113" i="4"/>
  <c r="J97" i="4"/>
  <c r="I301" i="4"/>
  <c r="H113" i="4"/>
  <c r="T299" i="4"/>
  <c r="R111" i="4"/>
  <c r="Q79" i="4"/>
  <c r="P299" i="4"/>
  <c r="M79" i="4"/>
  <c r="L299" i="4"/>
  <c r="J95" i="4"/>
  <c r="I79" i="4"/>
  <c r="H299" i="4"/>
  <c r="R298" i="4"/>
  <c r="Q78" i="4"/>
  <c r="Q358" i="4" s="1"/>
  <c r="P110" i="4"/>
  <c r="P388" i="4" s="1"/>
  <c r="N78" i="4"/>
  <c r="N358" i="4" s="1"/>
  <c r="M78" i="4"/>
  <c r="M358" i="4" s="1"/>
  <c r="L110" i="4"/>
  <c r="L388" i="4" s="1"/>
  <c r="I78" i="4"/>
  <c r="I358" i="4" s="1"/>
  <c r="H110" i="4"/>
  <c r="H388" i="4" s="1"/>
  <c r="R108" i="4"/>
  <c r="R386" i="4" s="1"/>
  <c r="Q296" i="4"/>
  <c r="P108" i="4"/>
  <c r="P386" i="4" s="1"/>
  <c r="M296" i="4"/>
  <c r="L108" i="4"/>
  <c r="L386" i="4" s="1"/>
  <c r="J296" i="4"/>
  <c r="I296" i="4"/>
  <c r="H108" i="4"/>
  <c r="H386" i="4" s="1"/>
  <c r="M295" i="4"/>
  <c r="I295" i="4"/>
  <c r="C1" i="4"/>
  <c r="T107" i="14"/>
  <c r="T376" i="14" s="1"/>
  <c r="S107" i="14"/>
  <c r="S376" i="14" s="1"/>
  <c r="R107" i="14"/>
  <c r="R376" i="14" s="1"/>
  <c r="Q107" i="14"/>
  <c r="Q376" i="14" s="1"/>
  <c r="P107" i="14"/>
  <c r="P376" i="14" s="1"/>
  <c r="O107" i="14"/>
  <c r="O376" i="14" s="1"/>
  <c r="N107" i="14"/>
  <c r="N376" i="14" s="1"/>
  <c r="M107" i="14"/>
  <c r="M376" i="14" s="1"/>
  <c r="L107" i="14"/>
  <c r="L376" i="14" s="1"/>
  <c r="K107" i="14"/>
  <c r="K376" i="14" s="1"/>
  <c r="J107" i="14"/>
  <c r="J376" i="14" s="1"/>
  <c r="I107" i="14"/>
  <c r="I376" i="14" s="1"/>
  <c r="H107" i="14"/>
  <c r="H376" i="14" s="1"/>
  <c r="G107" i="14"/>
  <c r="G376" i="14" s="1"/>
  <c r="F107" i="14"/>
  <c r="F376" i="14" s="1"/>
  <c r="T74" i="14"/>
  <c r="T343" i="14" s="1"/>
  <c r="S74" i="14"/>
  <c r="S343" i="14" s="1"/>
  <c r="R74" i="14"/>
  <c r="R343" i="14" s="1"/>
  <c r="Q74" i="14"/>
  <c r="Q343" i="14" s="1"/>
  <c r="P74" i="14"/>
  <c r="P343" i="14" s="1"/>
  <c r="O74" i="14"/>
  <c r="O343" i="14" s="1"/>
  <c r="N74" i="14"/>
  <c r="N343" i="14" s="1"/>
  <c r="M74" i="14"/>
  <c r="M343" i="14" s="1"/>
  <c r="L74" i="14"/>
  <c r="L343" i="14" s="1"/>
  <c r="K74" i="14"/>
  <c r="K343" i="14" s="1"/>
  <c r="J74" i="14"/>
  <c r="J343" i="14" s="1"/>
  <c r="I74" i="14"/>
  <c r="I343" i="14" s="1"/>
  <c r="H74" i="14"/>
  <c r="H343" i="14" s="1"/>
  <c r="G74" i="14"/>
  <c r="G343" i="14" s="1"/>
  <c r="F74" i="14"/>
  <c r="F343" i="14" s="1"/>
  <c r="B13" i="65"/>
  <c r="T41" i="14"/>
  <c r="S41" i="14"/>
  <c r="R41" i="14"/>
  <c r="R310" i="14" s="1"/>
  <c r="Q41" i="14"/>
  <c r="Q310" i="14" s="1"/>
  <c r="P41" i="14"/>
  <c r="O41" i="14"/>
  <c r="N41" i="14"/>
  <c r="N310" i="14" s="1"/>
  <c r="M41" i="14"/>
  <c r="M310" i="14" s="1"/>
  <c r="L41" i="14"/>
  <c r="L310" i="14" s="1"/>
  <c r="K41" i="14"/>
  <c r="J41" i="14"/>
  <c r="J310" i="14" s="1"/>
  <c r="I41" i="14"/>
  <c r="I310" i="14" s="1"/>
  <c r="H41" i="14"/>
  <c r="G41" i="14"/>
  <c r="F41" i="14"/>
  <c r="F310" i="14" s="1"/>
  <c r="T181" i="19"/>
  <c r="S181" i="19"/>
  <c r="R181" i="19"/>
  <c r="Q181" i="19"/>
  <c r="P181" i="19"/>
  <c r="O181" i="19"/>
  <c r="N181" i="19"/>
  <c r="M181" i="19"/>
  <c r="L181" i="19"/>
  <c r="K181" i="19"/>
  <c r="J181" i="19"/>
  <c r="I181" i="19"/>
  <c r="H181" i="19"/>
  <c r="G181" i="19"/>
  <c r="F181" i="19"/>
  <c r="T171" i="19"/>
  <c r="S171" i="19"/>
  <c r="R171" i="19"/>
  <c r="Q171" i="19"/>
  <c r="P171" i="19"/>
  <c r="T170" i="19"/>
  <c r="S170" i="19"/>
  <c r="R170" i="19"/>
  <c r="Q170" i="19"/>
  <c r="P170" i="19"/>
  <c r="T169" i="19"/>
  <c r="S169" i="19"/>
  <c r="R169" i="19"/>
  <c r="Q169" i="19"/>
  <c r="P169" i="19"/>
  <c r="T76" i="19"/>
  <c r="T229" i="19" s="1"/>
  <c r="S76" i="19"/>
  <c r="S229" i="19" s="1"/>
  <c r="R76" i="19"/>
  <c r="R229" i="19" s="1"/>
  <c r="Q76" i="19"/>
  <c r="Q229" i="19" s="1"/>
  <c r="P76" i="19"/>
  <c r="P229" i="19" s="1"/>
  <c r="O76" i="19"/>
  <c r="O229" i="19" s="1"/>
  <c r="N76" i="19"/>
  <c r="N229" i="19" s="1"/>
  <c r="M76" i="19"/>
  <c r="M229" i="19" s="1"/>
  <c r="L76" i="19"/>
  <c r="L229" i="19" s="1"/>
  <c r="K76" i="19"/>
  <c r="K229" i="19" s="1"/>
  <c r="J76" i="19"/>
  <c r="J229" i="19" s="1"/>
  <c r="I76" i="19"/>
  <c r="I229" i="19" s="1"/>
  <c r="H76" i="19"/>
  <c r="H229" i="19" s="1"/>
  <c r="G76" i="19"/>
  <c r="G229" i="19" s="1"/>
  <c r="F76" i="19"/>
  <c r="F229" i="19" s="1"/>
  <c r="T75" i="19"/>
  <c r="T228" i="19" s="1"/>
  <c r="S75" i="19"/>
  <c r="S228" i="19" s="1"/>
  <c r="R75" i="19"/>
  <c r="R228" i="19" s="1"/>
  <c r="Q75" i="19"/>
  <c r="Q228" i="19" s="1"/>
  <c r="P75" i="19"/>
  <c r="P228" i="19" s="1"/>
  <c r="O75" i="19"/>
  <c r="O228" i="19" s="1"/>
  <c r="N75" i="19"/>
  <c r="N228" i="19" s="1"/>
  <c r="M75" i="19"/>
  <c r="M228" i="19" s="1"/>
  <c r="L75" i="19"/>
  <c r="L228" i="19" s="1"/>
  <c r="K75" i="19"/>
  <c r="K228" i="19" s="1"/>
  <c r="J75" i="19"/>
  <c r="J228" i="19" s="1"/>
  <c r="I75" i="19"/>
  <c r="I228" i="19" s="1"/>
  <c r="H75" i="19"/>
  <c r="H228" i="19" s="1"/>
  <c r="G75" i="19"/>
  <c r="G228" i="19" s="1"/>
  <c r="F75" i="19"/>
  <c r="F228" i="19" s="1"/>
  <c r="T74" i="19"/>
  <c r="T227" i="19" s="1"/>
  <c r="S74" i="19"/>
  <c r="S227" i="19" s="1"/>
  <c r="R74" i="19"/>
  <c r="R227" i="19" s="1"/>
  <c r="Q74" i="19"/>
  <c r="Q227" i="19" s="1"/>
  <c r="P74" i="19"/>
  <c r="P227" i="19" s="1"/>
  <c r="O74" i="19"/>
  <c r="O227" i="19" s="1"/>
  <c r="N74" i="19"/>
  <c r="N227" i="19" s="1"/>
  <c r="M74" i="19"/>
  <c r="M227" i="19" s="1"/>
  <c r="L74" i="19"/>
  <c r="L227" i="19" s="1"/>
  <c r="K74" i="19"/>
  <c r="K227" i="19" s="1"/>
  <c r="J74" i="19"/>
  <c r="J227" i="19" s="1"/>
  <c r="I74" i="19"/>
  <c r="I227" i="19" s="1"/>
  <c r="H74" i="19"/>
  <c r="H227" i="19" s="1"/>
  <c r="G74" i="19"/>
  <c r="G227" i="19" s="1"/>
  <c r="F74" i="19"/>
  <c r="F227" i="19" s="1"/>
  <c r="T69" i="19"/>
  <c r="T222" i="19" s="1"/>
  <c r="S69" i="19"/>
  <c r="S222" i="19" s="1"/>
  <c r="R69" i="19"/>
  <c r="R222" i="19" s="1"/>
  <c r="Q69" i="19"/>
  <c r="Q222" i="19" s="1"/>
  <c r="P69" i="19"/>
  <c r="P222" i="19" s="1"/>
  <c r="O69" i="19"/>
  <c r="O222" i="19" s="1"/>
  <c r="N69" i="19"/>
  <c r="N222" i="19" s="1"/>
  <c r="M69" i="19"/>
  <c r="M222" i="19" s="1"/>
  <c r="L69" i="19"/>
  <c r="L222" i="19" s="1"/>
  <c r="K69" i="19"/>
  <c r="K222" i="19" s="1"/>
  <c r="J69" i="19"/>
  <c r="J222" i="19" s="1"/>
  <c r="I69" i="19"/>
  <c r="I222" i="19" s="1"/>
  <c r="H69" i="19"/>
  <c r="H222" i="19" s="1"/>
  <c r="G69" i="19"/>
  <c r="G222" i="19" s="1"/>
  <c r="F69" i="19"/>
  <c r="F222" i="19" s="1"/>
  <c r="T59" i="19"/>
  <c r="T212" i="19" s="1"/>
  <c r="S59" i="19"/>
  <c r="S212" i="19" s="1"/>
  <c r="R59" i="19"/>
  <c r="R212" i="19" s="1"/>
  <c r="Q59" i="19"/>
  <c r="Q212" i="19" s="1"/>
  <c r="P59" i="19"/>
  <c r="P212" i="19" s="1"/>
  <c r="O59" i="19"/>
  <c r="O212" i="19" s="1"/>
  <c r="N59" i="19"/>
  <c r="N212" i="19" s="1"/>
  <c r="M59" i="19"/>
  <c r="M212" i="19" s="1"/>
  <c r="L59" i="19"/>
  <c r="L212" i="19" s="1"/>
  <c r="K59" i="19"/>
  <c r="K212" i="19" s="1"/>
  <c r="J59" i="19"/>
  <c r="J212" i="19" s="1"/>
  <c r="I59" i="19"/>
  <c r="I212" i="19" s="1"/>
  <c r="H59" i="19"/>
  <c r="H212" i="19" s="1"/>
  <c r="G59" i="19"/>
  <c r="G212" i="19" s="1"/>
  <c r="F59" i="19"/>
  <c r="F212" i="19" s="1"/>
  <c r="T58" i="19"/>
  <c r="T211" i="19" s="1"/>
  <c r="S58" i="19"/>
  <c r="S211" i="19" s="1"/>
  <c r="R58" i="19"/>
  <c r="R211" i="19" s="1"/>
  <c r="Q58" i="19"/>
  <c r="Q211" i="19" s="1"/>
  <c r="P58" i="19"/>
  <c r="P211" i="19" s="1"/>
  <c r="O58" i="19"/>
  <c r="O211" i="19" s="1"/>
  <c r="N58" i="19"/>
  <c r="N211" i="19" s="1"/>
  <c r="M58" i="19"/>
  <c r="M211" i="19" s="1"/>
  <c r="L58" i="19"/>
  <c r="L211" i="19" s="1"/>
  <c r="K58" i="19"/>
  <c r="K211" i="19" s="1"/>
  <c r="J58" i="19"/>
  <c r="J211" i="19" s="1"/>
  <c r="I58" i="19"/>
  <c r="I211" i="19" s="1"/>
  <c r="H58" i="19"/>
  <c r="H211" i="19" s="1"/>
  <c r="G58" i="19"/>
  <c r="G211" i="19" s="1"/>
  <c r="F58" i="19"/>
  <c r="F211" i="19" s="1"/>
  <c r="S55" i="19"/>
  <c r="S208" i="19" s="1"/>
  <c r="R55" i="19"/>
  <c r="R208" i="19" s="1"/>
  <c r="O55" i="19"/>
  <c r="O208" i="19" s="1"/>
  <c r="K55" i="19"/>
  <c r="K208" i="19" s="1"/>
  <c r="G55" i="19"/>
  <c r="G208" i="19" s="1"/>
  <c r="T44" i="19"/>
  <c r="T197" i="19" s="1"/>
  <c r="S44" i="19"/>
  <c r="S197" i="19" s="1"/>
  <c r="R44" i="19"/>
  <c r="R197" i="19" s="1"/>
  <c r="Q44" i="19"/>
  <c r="Q197" i="19" s="1"/>
  <c r="P44" i="19"/>
  <c r="P197" i="19" s="1"/>
  <c r="O44" i="19"/>
  <c r="O197" i="19" s="1"/>
  <c r="N44" i="19"/>
  <c r="N197" i="19" s="1"/>
  <c r="M44" i="19"/>
  <c r="M197" i="19" s="1"/>
  <c r="L44" i="19"/>
  <c r="L197" i="19" s="1"/>
  <c r="K44" i="19"/>
  <c r="K197" i="19" s="1"/>
  <c r="J44" i="19"/>
  <c r="J197" i="19" s="1"/>
  <c r="I44" i="19"/>
  <c r="I197" i="19" s="1"/>
  <c r="H44" i="19"/>
  <c r="H197" i="19" s="1"/>
  <c r="G44" i="19"/>
  <c r="G197" i="19" s="1"/>
  <c r="F44" i="19"/>
  <c r="F197" i="19" s="1"/>
  <c r="T43" i="19"/>
  <c r="T196" i="19" s="1"/>
  <c r="S43" i="19"/>
  <c r="S196" i="19" s="1"/>
  <c r="R43" i="19"/>
  <c r="R196" i="19" s="1"/>
  <c r="Q43" i="19"/>
  <c r="Q196" i="19" s="1"/>
  <c r="P43" i="19"/>
  <c r="P196" i="19" s="1"/>
  <c r="O43" i="19"/>
  <c r="O196" i="19" s="1"/>
  <c r="N43" i="19"/>
  <c r="N196" i="19" s="1"/>
  <c r="M43" i="19"/>
  <c r="M196" i="19" s="1"/>
  <c r="L43" i="19"/>
  <c r="L196" i="19" s="1"/>
  <c r="K43" i="19"/>
  <c r="K196" i="19" s="1"/>
  <c r="J43" i="19"/>
  <c r="J196" i="19" s="1"/>
  <c r="I43" i="19"/>
  <c r="I196" i="19" s="1"/>
  <c r="H43" i="19"/>
  <c r="H196" i="19" s="1"/>
  <c r="G43" i="19"/>
  <c r="G196" i="19" s="1"/>
  <c r="F43" i="19"/>
  <c r="F196" i="19" s="1"/>
  <c r="T42" i="19"/>
  <c r="T195" i="19" s="1"/>
  <c r="S42" i="19"/>
  <c r="S195" i="19" s="1"/>
  <c r="R42" i="19"/>
  <c r="R195" i="19" s="1"/>
  <c r="Q42" i="19"/>
  <c r="Q195" i="19" s="1"/>
  <c r="P42" i="19"/>
  <c r="P195" i="19" s="1"/>
  <c r="O42" i="19"/>
  <c r="O195" i="19" s="1"/>
  <c r="N42" i="19"/>
  <c r="N195" i="19" s="1"/>
  <c r="M42" i="19"/>
  <c r="M195" i="19" s="1"/>
  <c r="L42" i="19"/>
  <c r="L195" i="19" s="1"/>
  <c r="K42" i="19"/>
  <c r="K195" i="19" s="1"/>
  <c r="J42" i="19"/>
  <c r="J195" i="19" s="1"/>
  <c r="I42" i="19"/>
  <c r="I195" i="19" s="1"/>
  <c r="H42" i="19"/>
  <c r="H195" i="19" s="1"/>
  <c r="G42" i="19"/>
  <c r="G195" i="19" s="1"/>
  <c r="F42" i="19"/>
  <c r="F195" i="19" s="1"/>
  <c r="Q40" i="19"/>
  <c r="Q193" i="19" s="1"/>
  <c r="M40" i="19"/>
  <c r="M193" i="19" s="1"/>
  <c r="I40" i="19"/>
  <c r="I193" i="19" s="1"/>
  <c r="M39" i="19"/>
  <c r="M192" i="19" s="1"/>
  <c r="I39" i="19"/>
  <c r="I192" i="19" s="1"/>
  <c r="D40" i="73" l="1"/>
  <c r="M100" i="4"/>
  <c r="Q100" i="4"/>
  <c r="I116" i="4"/>
  <c r="K19" i="48"/>
  <c r="M116" i="4"/>
  <c r="P9" i="48"/>
  <c r="P74" i="48" s="1"/>
  <c r="Q9" i="48"/>
  <c r="P19" i="48"/>
  <c r="P41" i="73"/>
  <c r="B26" i="72"/>
  <c r="G9" i="48"/>
  <c r="AU34" i="72" s="1" a="1"/>
  <c r="S9" i="48"/>
  <c r="R19" i="48"/>
  <c r="R84" i="48" s="1"/>
  <c r="F41" i="73"/>
  <c r="R41" i="73"/>
  <c r="I9" i="48"/>
  <c r="D26" i="72"/>
  <c r="E26" i="72" s="1"/>
  <c r="T19" i="48"/>
  <c r="H41" i="73"/>
  <c r="J9" i="48"/>
  <c r="I41" i="73"/>
  <c r="O41" i="73"/>
  <c r="K40" i="73"/>
  <c r="N262" i="42"/>
  <c r="N252" i="42"/>
  <c r="J262" i="42"/>
  <c r="R262" i="42"/>
  <c r="R252" i="42"/>
  <c r="S262" i="42"/>
  <c r="J252" i="42"/>
  <c r="N273" i="42"/>
  <c r="T465" i="44"/>
  <c r="R26" i="73"/>
  <c r="O57" i="14"/>
  <c r="T446" i="44"/>
  <c r="R25" i="73"/>
  <c r="J40" i="73"/>
  <c r="F19" i="73"/>
  <c r="J19" i="73"/>
  <c r="N19" i="73"/>
  <c r="J123" i="49"/>
  <c r="H40" i="73"/>
  <c r="G123" i="49"/>
  <c r="E40" i="73"/>
  <c r="K123" i="49"/>
  <c r="I40" i="73"/>
  <c r="F40" i="73"/>
  <c r="G40" i="73"/>
  <c r="F43" i="49"/>
  <c r="D41" i="73"/>
  <c r="N40" i="73"/>
  <c r="O40" i="73"/>
  <c r="R123" i="49"/>
  <c r="P40" i="73"/>
  <c r="T123" i="49"/>
  <c r="R40" i="73"/>
  <c r="S123" i="49"/>
  <c r="Q40" i="73"/>
  <c r="O123" i="49"/>
  <c r="M40" i="73"/>
  <c r="N123" i="49"/>
  <c r="L40" i="73"/>
  <c r="H446" i="44"/>
  <c r="F25" i="73"/>
  <c r="I465" i="44"/>
  <c r="G26" i="73"/>
  <c r="L446" i="44"/>
  <c r="J25" i="73"/>
  <c r="M465" i="44"/>
  <c r="K26" i="73"/>
  <c r="L465" i="44"/>
  <c r="J26" i="73"/>
  <c r="O446" i="44"/>
  <c r="M25" i="73"/>
  <c r="N465" i="44"/>
  <c r="L26" i="73"/>
  <c r="P465" i="44"/>
  <c r="N26" i="73"/>
  <c r="P446" i="44"/>
  <c r="N25" i="73"/>
  <c r="N18" i="73"/>
  <c r="F18" i="73"/>
  <c r="J18" i="73"/>
  <c r="F123" i="49"/>
  <c r="F42" i="49"/>
  <c r="G57" i="14"/>
  <c r="G326" i="14" s="1"/>
  <c r="P57" i="14"/>
  <c r="P326" i="14" s="1"/>
  <c r="F266" i="42"/>
  <c r="F277" i="42"/>
  <c r="F265" i="42"/>
  <c r="F101" i="42"/>
  <c r="F256" i="42"/>
  <c r="F276" i="42"/>
  <c r="F104" i="42"/>
  <c r="K431" i="44"/>
  <c r="K112" i="44"/>
  <c r="K443" i="44" s="1"/>
  <c r="K450" i="44"/>
  <c r="F570" i="46"/>
  <c r="F541" i="46"/>
  <c r="F517" i="46"/>
  <c r="F194" i="46"/>
  <c r="G97" i="14"/>
  <c r="G130" i="14"/>
  <c r="G399" i="14" s="1"/>
  <c r="F432" i="44"/>
  <c r="F454" i="44"/>
  <c r="F166" i="44"/>
  <c r="F469" i="44"/>
  <c r="F167" i="44"/>
  <c r="F456" i="44"/>
  <c r="F171" i="44"/>
  <c r="F473" i="44"/>
  <c r="F168" i="44"/>
  <c r="I39" i="49"/>
  <c r="G42" i="73" s="1"/>
  <c r="M16" i="48"/>
  <c r="M15" i="48" s="1"/>
  <c r="Q39" i="49"/>
  <c r="BU21" i="67"/>
  <c r="Z9" i="48"/>
  <c r="AA9" i="48" s="1"/>
  <c r="AB9" i="48"/>
  <c r="AC9" i="48" s="1"/>
  <c r="AE15" i="67"/>
  <c r="K97" i="14"/>
  <c r="K366" i="14" s="1"/>
  <c r="F75" i="48"/>
  <c r="Z10" i="48"/>
  <c r="AA10" i="48" s="1"/>
  <c r="AE7" i="67"/>
  <c r="Q39" i="19"/>
  <c r="Q192" i="19" s="1"/>
  <c r="M374" i="4"/>
  <c r="W11" i="67"/>
  <c r="G385" i="4"/>
  <c r="J273" i="42"/>
  <c r="Q376" i="4"/>
  <c r="AD15" i="67"/>
  <c r="T57" i="14"/>
  <c r="K90" i="14"/>
  <c r="K359" i="14" s="1"/>
  <c r="S123" i="14"/>
  <c r="S392" i="14" s="1"/>
  <c r="I359" i="4"/>
  <c r="V7" i="67"/>
  <c r="I361" i="4"/>
  <c r="AC7" i="67"/>
  <c r="G370" i="4"/>
  <c r="O370" i="4"/>
  <c r="J385" i="4"/>
  <c r="I389" i="4"/>
  <c r="X7" i="67"/>
  <c r="M391" i="4"/>
  <c r="AE11" i="67"/>
  <c r="Q374" i="4"/>
  <c r="S92" i="14"/>
  <c r="S361" i="14" s="1"/>
  <c r="S456" i="44"/>
  <c r="W40" i="19"/>
  <c r="W14" i="19" s="1"/>
  <c r="CL21" i="67"/>
  <c r="H39" i="49"/>
  <c r="L39" i="49"/>
  <c r="J42" i="73" s="1"/>
  <c r="P39" i="49"/>
  <c r="N42" i="73" s="1"/>
  <c r="S359" i="4"/>
  <c r="V17" i="67"/>
  <c r="O385" i="4"/>
  <c r="R273" i="42"/>
  <c r="K57" i="14"/>
  <c r="K326" i="14" s="1"/>
  <c r="J374" i="4"/>
  <c r="W8" i="67"/>
  <c r="Q359" i="4"/>
  <c r="V15" i="67"/>
  <c r="F359" i="4"/>
  <c r="V4" i="67"/>
  <c r="M361" i="4"/>
  <c r="AC11" i="67"/>
  <c r="J370" i="4"/>
  <c r="R370" i="4"/>
  <c r="I376" i="4"/>
  <c r="AD7" i="67"/>
  <c r="K385" i="4"/>
  <c r="M389" i="4"/>
  <c r="X11" i="67"/>
  <c r="M363" i="4"/>
  <c r="H23" i="19"/>
  <c r="H465" i="44"/>
  <c r="M359" i="4"/>
  <c r="V11" i="67"/>
  <c r="F370" i="4"/>
  <c r="R389" i="4"/>
  <c r="X16" i="67"/>
  <c r="J376" i="4"/>
  <c r="K359" i="4"/>
  <c r="V9" i="67"/>
  <c r="Q361" i="4"/>
  <c r="AC15" i="67"/>
  <c r="K370" i="4"/>
  <c r="I374" i="4"/>
  <c r="W7" i="67"/>
  <c r="M376" i="4"/>
  <c r="AD11" i="67"/>
  <c r="F385" i="4"/>
  <c r="N385" i="4"/>
  <c r="Q389" i="4"/>
  <c r="X15" i="67"/>
  <c r="O112" i="44"/>
  <c r="O443" i="44" s="1"/>
  <c r="L23" i="19"/>
  <c r="I437" i="44"/>
  <c r="I59" i="14"/>
  <c r="I328" i="14" s="1"/>
  <c r="R437" i="44"/>
  <c r="R59" i="14"/>
  <c r="R328" i="14" s="1"/>
  <c r="L21" i="19"/>
  <c r="L174" i="19" s="1"/>
  <c r="N437" i="44"/>
  <c r="N59" i="14"/>
  <c r="N328" i="14" s="1"/>
  <c r="O22" i="19"/>
  <c r="N23" i="19"/>
  <c r="P23" i="19"/>
  <c r="P21" i="19"/>
  <c r="P174" i="19" s="1"/>
  <c r="O437" i="44"/>
  <c r="O59" i="14"/>
  <c r="O328" i="14" s="1"/>
  <c r="P22" i="19"/>
  <c r="T23" i="19"/>
  <c r="M437" i="44"/>
  <c r="M59" i="14"/>
  <c r="M328" i="14" s="1"/>
  <c r="S21" i="19"/>
  <c r="S174" i="19" s="1"/>
  <c r="H22" i="19"/>
  <c r="T22" i="19"/>
  <c r="I23" i="19"/>
  <c r="H125" i="14"/>
  <c r="H394" i="14" s="1"/>
  <c r="Q437" i="44"/>
  <c r="Q59" i="14"/>
  <c r="Q328" i="14" s="1"/>
  <c r="H21" i="19"/>
  <c r="H174" i="19" s="1"/>
  <c r="T21" i="19"/>
  <c r="T174" i="19" s="1"/>
  <c r="L22" i="19"/>
  <c r="M23" i="19"/>
  <c r="S132" i="44"/>
  <c r="S462" i="44" s="1"/>
  <c r="O92" i="14"/>
  <c r="O361" i="14" s="1"/>
  <c r="G132" i="44"/>
  <c r="G462" i="44" s="1"/>
  <c r="F92" i="14"/>
  <c r="F361" i="14" s="1"/>
  <c r="O132" i="44"/>
  <c r="O462" i="44" s="1"/>
  <c r="G92" i="14"/>
  <c r="G361" i="14" s="1"/>
  <c r="G514" i="46"/>
  <c r="G64" i="14"/>
  <c r="R538" i="46"/>
  <c r="N562" i="46"/>
  <c r="O562" i="46"/>
  <c r="K514" i="46"/>
  <c r="K64" i="14"/>
  <c r="K333" i="14" s="1"/>
  <c r="S97" i="14"/>
  <c r="S366" i="14" s="1"/>
  <c r="S555" i="46"/>
  <c r="F562" i="46"/>
  <c r="R562" i="46"/>
  <c r="S514" i="46"/>
  <c r="S64" i="14"/>
  <c r="S333" i="14" s="1"/>
  <c r="S562" i="46"/>
  <c r="S130" i="14"/>
  <c r="S399" i="14" s="1"/>
  <c r="S531" i="46"/>
  <c r="K562" i="46"/>
  <c r="K130" i="14"/>
  <c r="K399" i="14" s="1"/>
  <c r="H19" i="48"/>
  <c r="L19" i="48"/>
  <c r="L84" i="48" s="1"/>
  <c r="F19" i="48"/>
  <c r="F84" i="48" s="1"/>
  <c r="J19" i="48"/>
  <c r="J84" i="48" s="1"/>
  <c r="N19" i="48"/>
  <c r="N84" i="48" s="1"/>
  <c r="B69" i="65"/>
  <c r="W123" i="49"/>
  <c r="F26" i="48"/>
  <c r="F25" i="48" s="1"/>
  <c r="F90" i="48" s="1"/>
  <c r="BZ4" i="67"/>
  <c r="J125" i="49"/>
  <c r="BZ8" i="67"/>
  <c r="N26" i="48"/>
  <c r="N25" i="48" s="1"/>
  <c r="N90" i="48" s="1"/>
  <c r="BZ12" i="67"/>
  <c r="R125" i="49"/>
  <c r="BZ16" i="67"/>
  <c r="M26" i="48"/>
  <c r="M91" i="48" s="1"/>
  <c r="BZ11" i="67"/>
  <c r="B75" i="65"/>
  <c r="I75" i="65" s="1"/>
  <c r="G125" i="49"/>
  <c r="BZ5" i="67"/>
  <c r="K125" i="49"/>
  <c r="BZ9" i="67"/>
  <c r="O125" i="49"/>
  <c r="BZ13" i="67"/>
  <c r="S125" i="49"/>
  <c r="BZ17" i="67"/>
  <c r="G16" i="48"/>
  <c r="G15" i="48" s="1"/>
  <c r="G38" i="19" s="1"/>
  <c r="G191" i="19" s="1"/>
  <c r="K16" i="48"/>
  <c r="K15" i="48" s="1"/>
  <c r="K26" i="48"/>
  <c r="K25" i="48" s="1"/>
  <c r="K90" i="48" s="1"/>
  <c r="B70" i="65"/>
  <c r="I125" i="49"/>
  <c r="BZ7" i="67"/>
  <c r="Q125" i="49"/>
  <c r="BZ15" i="67"/>
  <c r="C69" i="65"/>
  <c r="L69" i="65" s="1"/>
  <c r="C70" i="65"/>
  <c r="L70" i="65" s="1"/>
  <c r="B74" i="65"/>
  <c r="O16" i="48"/>
  <c r="O81" i="48" s="1"/>
  <c r="O26" i="48"/>
  <c r="O25" i="48" s="1"/>
  <c r="O90" i="48" s="1"/>
  <c r="H125" i="49"/>
  <c r="BZ6" i="67"/>
  <c r="L125" i="49"/>
  <c r="BZ10" i="67"/>
  <c r="P125" i="49"/>
  <c r="BZ14" i="67"/>
  <c r="T26" i="48"/>
  <c r="T25" i="48" s="1"/>
  <c r="T90" i="48" s="1"/>
  <c r="BZ18" i="67"/>
  <c r="O19" i="48"/>
  <c r="O74" i="48"/>
  <c r="BU13" i="67"/>
  <c r="S74" i="48"/>
  <c r="BU17" i="67"/>
  <c r="N87" i="48"/>
  <c r="CL12" i="67"/>
  <c r="M55" i="19"/>
  <c r="M208" i="19" s="1"/>
  <c r="L74" i="48"/>
  <c r="BU10" i="67"/>
  <c r="I74" i="48"/>
  <c r="BU7" i="67"/>
  <c r="M74" i="48"/>
  <c r="BU11" i="67"/>
  <c r="Q74" i="48"/>
  <c r="BU15" i="67"/>
  <c r="M97" i="48"/>
  <c r="CM11" i="67"/>
  <c r="G74" i="48"/>
  <c r="BU5" i="67"/>
  <c r="K74" i="48"/>
  <c r="BU9" i="67"/>
  <c r="F87" i="48"/>
  <c r="CL4" i="67"/>
  <c r="J87" i="48"/>
  <c r="CL8" i="67"/>
  <c r="R87" i="48"/>
  <c r="CL16" i="67"/>
  <c r="C99" i="65"/>
  <c r="R39" i="19"/>
  <c r="R192" i="19" s="1"/>
  <c r="H74" i="48"/>
  <c r="BU6" i="67"/>
  <c r="T74" i="48"/>
  <c r="BU18" i="67"/>
  <c r="F55" i="19"/>
  <c r="F208" i="19" s="1"/>
  <c r="F94" i="48"/>
  <c r="J55" i="19"/>
  <c r="J208" i="19" s="1"/>
  <c r="J94" i="48"/>
  <c r="N55" i="19"/>
  <c r="N208" i="19" s="1"/>
  <c r="N94" i="48"/>
  <c r="I97" i="48"/>
  <c r="CM7" i="67"/>
  <c r="K97" i="48"/>
  <c r="CM9" i="67"/>
  <c r="S97" i="48"/>
  <c r="CM17" i="67"/>
  <c r="I55" i="19"/>
  <c r="I208" i="19" s="1"/>
  <c r="Q55" i="19"/>
  <c r="Q208" i="19" s="1"/>
  <c r="F74" i="48"/>
  <c r="BU4" i="67"/>
  <c r="J74" i="48"/>
  <c r="BU8" i="67"/>
  <c r="N74" i="48"/>
  <c r="BU12" i="67"/>
  <c r="R74" i="48"/>
  <c r="BU16" i="67"/>
  <c r="I87" i="48"/>
  <c r="CL7" i="67"/>
  <c r="M87" i="48"/>
  <c r="CL11" i="67"/>
  <c r="Q87" i="48"/>
  <c r="CL15" i="67"/>
  <c r="B99" i="65"/>
  <c r="H55" i="19"/>
  <c r="H208" i="19" s="1"/>
  <c r="H94" i="48"/>
  <c r="L55" i="19"/>
  <c r="L208" i="19" s="1"/>
  <c r="L94" i="48"/>
  <c r="P55" i="19"/>
  <c r="P208" i="19" s="1"/>
  <c r="P94" i="48"/>
  <c r="T55" i="19"/>
  <c r="T208" i="19" s="1"/>
  <c r="T94" i="48"/>
  <c r="Q97" i="48"/>
  <c r="CM15" i="67"/>
  <c r="B12" i="65"/>
  <c r="C11" i="65"/>
  <c r="L11" i="65" s="1"/>
  <c r="D13" i="65"/>
  <c r="C13" i="65"/>
  <c r="G97" i="48"/>
  <c r="G56" i="19"/>
  <c r="G209" i="19" s="1"/>
  <c r="O97" i="48"/>
  <c r="O56" i="19"/>
  <c r="O209" i="19" s="1"/>
  <c r="F32" i="51"/>
  <c r="F12" i="48" s="1"/>
  <c r="J32" i="51"/>
  <c r="J12" i="48" s="1"/>
  <c r="N32" i="51"/>
  <c r="N12" i="48" s="1"/>
  <c r="R32" i="51"/>
  <c r="R12" i="48" s="1"/>
  <c r="G12" i="48"/>
  <c r="K32" i="51"/>
  <c r="K12" i="48" s="1"/>
  <c r="O32" i="51"/>
  <c r="O12" i="48" s="1"/>
  <c r="S32" i="51"/>
  <c r="S12" i="48" s="1"/>
  <c r="H32" i="51"/>
  <c r="H12" i="48" s="1"/>
  <c r="L32" i="51"/>
  <c r="L12" i="48" s="1"/>
  <c r="P32" i="51"/>
  <c r="P12" i="48" s="1"/>
  <c r="T32" i="51"/>
  <c r="T12" i="48" s="1"/>
  <c r="I32" i="51"/>
  <c r="I12" i="48" s="1"/>
  <c r="M32" i="51"/>
  <c r="M12" i="48" s="1"/>
  <c r="Q32" i="51"/>
  <c r="Q12" i="48" s="1"/>
  <c r="W32" i="51"/>
  <c r="W12" i="48" s="1"/>
  <c r="J40" i="19"/>
  <c r="J193" i="19" s="1"/>
  <c r="Q56" i="19"/>
  <c r="Q209" i="19" s="1"/>
  <c r="I56" i="19"/>
  <c r="I209" i="19" s="1"/>
  <c r="M56" i="19"/>
  <c r="M209" i="19" s="1"/>
  <c r="F40" i="19"/>
  <c r="F193" i="19" s="1"/>
  <c r="N40" i="19"/>
  <c r="N193" i="19" s="1"/>
  <c r="K129" i="49"/>
  <c r="S16" i="48"/>
  <c r="S15" i="48" s="1"/>
  <c r="S26" i="48"/>
  <c r="S91" i="48" s="1"/>
  <c r="G127" i="49"/>
  <c r="G26" i="48"/>
  <c r="G25" i="48" s="1"/>
  <c r="K127" i="49"/>
  <c r="L123" i="49"/>
  <c r="L16" i="48"/>
  <c r="L15" i="48" s="1"/>
  <c r="BY10" i="67" s="1"/>
  <c r="L26" i="48"/>
  <c r="L25" i="48" s="1"/>
  <c r="L90" i="48" s="1"/>
  <c r="J39" i="49"/>
  <c r="M123" i="49"/>
  <c r="N125" i="49"/>
  <c r="H16" i="48"/>
  <c r="H15" i="48" s="1"/>
  <c r="P16" i="48"/>
  <c r="P81" i="48" s="1"/>
  <c r="H26" i="48"/>
  <c r="H25" i="48" s="1"/>
  <c r="P26" i="48"/>
  <c r="R39" i="49"/>
  <c r="P42" i="73" s="1"/>
  <c r="P123" i="49"/>
  <c r="M125" i="49"/>
  <c r="H123" i="49"/>
  <c r="F125" i="49"/>
  <c r="S195" i="47"/>
  <c r="G333" i="14"/>
  <c r="K437" i="44"/>
  <c r="K328" i="14"/>
  <c r="R146" i="44"/>
  <c r="M146" i="44"/>
  <c r="M475" i="44" s="1"/>
  <c r="P90" i="14"/>
  <c r="P359" i="14" s="1"/>
  <c r="I126" i="44"/>
  <c r="Q126" i="44"/>
  <c r="F146" i="44"/>
  <c r="F173" i="44" s="1"/>
  <c r="Q146" i="44"/>
  <c r="Q475" i="44" s="1"/>
  <c r="S90" i="14"/>
  <c r="S359" i="14" s="1"/>
  <c r="J106" i="44"/>
  <c r="J59" i="14" s="1"/>
  <c r="S106" i="44"/>
  <c r="M126" i="44"/>
  <c r="R126" i="44"/>
  <c r="N126" i="44"/>
  <c r="K123" i="14"/>
  <c r="K392" i="14" s="1"/>
  <c r="I146" i="44"/>
  <c r="S91" i="14"/>
  <c r="S360" i="14" s="1"/>
  <c r="K58" i="14"/>
  <c r="K327" i="14" s="1"/>
  <c r="O91" i="14"/>
  <c r="O360" i="14" s="1"/>
  <c r="O58" i="14"/>
  <c r="O327" i="14" s="1"/>
  <c r="S58" i="14"/>
  <c r="S327" i="14" s="1"/>
  <c r="G123" i="14"/>
  <c r="G392" i="14" s="1"/>
  <c r="S57" i="14"/>
  <c r="S326" i="14" s="1"/>
  <c r="O90" i="14"/>
  <c r="O359" i="14" s="1"/>
  <c r="G90" i="14"/>
  <c r="G359" i="14" s="1"/>
  <c r="O123" i="14"/>
  <c r="O392" i="14" s="1"/>
  <c r="H57" i="14"/>
  <c r="H326" i="14" s="1"/>
  <c r="O258" i="42"/>
  <c r="S252" i="42"/>
  <c r="S273" i="42"/>
  <c r="K56" i="19"/>
  <c r="K209" i="19" s="1"/>
  <c r="S56" i="19"/>
  <c r="S209" i="19" s="1"/>
  <c r="I40" i="14"/>
  <c r="I309" i="14" s="1"/>
  <c r="R391" i="4"/>
  <c r="G273" i="42"/>
  <c r="Q409" i="4"/>
  <c r="Q363" i="4"/>
  <c r="R385" i="4"/>
  <c r="R356" i="4"/>
  <c r="F138" i="44"/>
  <c r="F124" i="14"/>
  <c r="F393" i="14" s="1"/>
  <c r="M40" i="14"/>
  <c r="M309" i="14" s="1"/>
  <c r="Q40" i="14"/>
  <c r="Q309" i="14" s="1"/>
  <c r="F108" i="4"/>
  <c r="F92" i="4"/>
  <c r="N108" i="4"/>
  <c r="N386" i="4" s="1"/>
  <c r="N92" i="4"/>
  <c r="N371" i="4" s="1"/>
  <c r="F298" i="4"/>
  <c r="F110" i="4"/>
  <c r="F388" i="4" s="1"/>
  <c r="F94" i="4"/>
  <c r="F373" i="4" s="1"/>
  <c r="F301" i="4"/>
  <c r="F113" i="4"/>
  <c r="F97" i="4"/>
  <c r="F81" i="4"/>
  <c r="N301" i="4"/>
  <c r="N113" i="4"/>
  <c r="N97" i="4"/>
  <c r="N81" i="4"/>
  <c r="R302" i="4"/>
  <c r="R114" i="4"/>
  <c r="R392" i="4" s="1"/>
  <c r="J405" i="4"/>
  <c r="J303" i="4"/>
  <c r="J99" i="4"/>
  <c r="J378" i="4" s="1"/>
  <c r="R405" i="4"/>
  <c r="R303" i="4"/>
  <c r="R83" i="4"/>
  <c r="F76" i="4"/>
  <c r="F356" i="4" s="1"/>
  <c r="J79" i="4"/>
  <c r="N370" i="4"/>
  <c r="R92" i="4"/>
  <c r="I106" i="14"/>
  <c r="I375" i="14" s="1"/>
  <c r="F296" i="4"/>
  <c r="F355" i="4"/>
  <c r="K212" i="42"/>
  <c r="K70" i="42"/>
  <c r="O212" i="42"/>
  <c r="O82" i="42"/>
  <c r="O70" i="42"/>
  <c r="O59" i="42"/>
  <c r="L84" i="42"/>
  <c r="L275" i="42" s="1"/>
  <c r="L72" i="42"/>
  <c r="L264" i="42" s="1"/>
  <c r="L61" i="42"/>
  <c r="L254" i="42" s="1"/>
  <c r="L214" i="42"/>
  <c r="T84" i="42"/>
  <c r="T275" i="42" s="1"/>
  <c r="T72" i="42"/>
  <c r="T264" i="42" s="1"/>
  <c r="T61" i="42"/>
  <c r="T254" i="42" s="1"/>
  <c r="T214" i="42"/>
  <c r="H85" i="42"/>
  <c r="H276" i="42" s="1"/>
  <c r="H73" i="42"/>
  <c r="H265" i="42" s="1"/>
  <c r="H62" i="42"/>
  <c r="H255" i="42" s="1"/>
  <c r="H215" i="42"/>
  <c r="P85" i="42"/>
  <c r="P276" i="42" s="1"/>
  <c r="P73" i="42"/>
  <c r="P265" i="42" s="1"/>
  <c r="P62" i="42"/>
  <c r="P255" i="42" s="1"/>
  <c r="T85" i="42"/>
  <c r="T276" i="42" s="1"/>
  <c r="T73" i="42"/>
  <c r="T265" i="42" s="1"/>
  <c r="T62" i="42"/>
  <c r="T255" i="42" s="1"/>
  <c r="T215" i="42"/>
  <c r="H216" i="42"/>
  <c r="H86" i="42"/>
  <c r="H277" i="42" s="1"/>
  <c r="H74" i="42"/>
  <c r="H266" i="42" s="1"/>
  <c r="H63" i="42"/>
  <c r="H256" i="42" s="1"/>
  <c r="L216" i="42"/>
  <c r="L86" i="42"/>
  <c r="L277" i="42" s="1"/>
  <c r="L74" i="42"/>
  <c r="L266" i="42" s="1"/>
  <c r="L63" i="42"/>
  <c r="L256" i="42" s="1"/>
  <c r="T216" i="42"/>
  <c r="T86" i="42"/>
  <c r="T277" i="42" s="1"/>
  <c r="T74" i="42"/>
  <c r="T266" i="42" s="1"/>
  <c r="T63" i="42"/>
  <c r="T256" i="42" s="1"/>
  <c r="H289" i="42"/>
  <c r="H88" i="42"/>
  <c r="H279" i="42" s="1"/>
  <c r="H76" i="42"/>
  <c r="H268" i="42" s="1"/>
  <c r="H65" i="42"/>
  <c r="H218" i="42"/>
  <c r="L289" i="42"/>
  <c r="L88" i="42"/>
  <c r="L279" i="42" s="1"/>
  <c r="L76" i="42"/>
  <c r="L268" i="42" s="1"/>
  <c r="L65" i="42"/>
  <c r="P289" i="42"/>
  <c r="P88" i="42"/>
  <c r="P279" i="42" s="1"/>
  <c r="P76" i="42"/>
  <c r="P268" i="42" s="1"/>
  <c r="P65" i="42"/>
  <c r="P218" i="42"/>
  <c r="T289" i="42"/>
  <c r="T88" i="42"/>
  <c r="T279" i="42" s="1"/>
  <c r="T76" i="42"/>
  <c r="T268" i="42" s="1"/>
  <c r="T65" i="42"/>
  <c r="T218" i="42"/>
  <c r="G59" i="42"/>
  <c r="R275" i="42"/>
  <c r="F487" i="44"/>
  <c r="F136" i="44"/>
  <c r="F116" i="44"/>
  <c r="F96" i="44"/>
  <c r="J487" i="44"/>
  <c r="J136" i="44"/>
  <c r="J466" i="44" s="1"/>
  <c r="J116" i="44"/>
  <c r="J447" i="44" s="1"/>
  <c r="N487" i="44"/>
  <c r="N96" i="44"/>
  <c r="N428" i="44" s="1"/>
  <c r="N116" i="44"/>
  <c r="N447" i="44" s="1"/>
  <c r="R487" i="44"/>
  <c r="R116" i="44"/>
  <c r="R447" i="44" s="1"/>
  <c r="R96" i="44"/>
  <c r="R428" i="44" s="1"/>
  <c r="R136" i="44"/>
  <c r="R466" i="44" s="1"/>
  <c r="F137" i="44"/>
  <c r="F467" i="44" s="1"/>
  <c r="F117" i="44"/>
  <c r="F448" i="44" s="1"/>
  <c r="F97" i="44"/>
  <c r="F429" i="44" s="1"/>
  <c r="J137" i="44"/>
  <c r="J467" i="44" s="1"/>
  <c r="J117" i="44"/>
  <c r="J448" i="44" s="1"/>
  <c r="J97" i="44"/>
  <c r="J429" i="44" s="1"/>
  <c r="N97" i="44"/>
  <c r="N429" i="44" s="1"/>
  <c r="N117" i="44"/>
  <c r="N448" i="44" s="1"/>
  <c r="R117" i="44"/>
  <c r="R448" i="44" s="1"/>
  <c r="R97" i="44"/>
  <c r="R429" i="44" s="1"/>
  <c r="R137" i="44"/>
  <c r="R467" i="44" s="1"/>
  <c r="F119" i="44"/>
  <c r="F431" i="44"/>
  <c r="J139" i="44"/>
  <c r="J469" i="44" s="1"/>
  <c r="J119" i="44"/>
  <c r="J450" i="44" s="1"/>
  <c r="J99" i="44"/>
  <c r="J431" i="44" s="1"/>
  <c r="N139" i="44"/>
  <c r="N469" i="44" s="1"/>
  <c r="N119" i="44"/>
  <c r="N450" i="44" s="1"/>
  <c r="R99" i="44"/>
  <c r="R431" i="44" s="1"/>
  <c r="R139" i="44"/>
  <c r="R469" i="44" s="1"/>
  <c r="R119" i="44"/>
  <c r="R450" i="44" s="1"/>
  <c r="I100" i="44"/>
  <c r="I432" i="44" s="1"/>
  <c r="I140" i="44"/>
  <c r="I470" i="44" s="1"/>
  <c r="I120" i="44"/>
  <c r="I451" i="44" s="1"/>
  <c r="M100" i="44"/>
  <c r="M432" i="44" s="1"/>
  <c r="M140" i="44"/>
  <c r="M470" i="44" s="1"/>
  <c r="M120" i="44"/>
  <c r="M451" i="44" s="1"/>
  <c r="Q100" i="44"/>
  <c r="Q432" i="44" s="1"/>
  <c r="Q120" i="44"/>
  <c r="Q451" i="44" s="1"/>
  <c r="Q140" i="44"/>
  <c r="Q470" i="44" s="1"/>
  <c r="J96" i="44"/>
  <c r="N99" i="44"/>
  <c r="N431" i="44" s="1"/>
  <c r="N137" i="44"/>
  <c r="N467" i="44" s="1"/>
  <c r="I555" i="46"/>
  <c r="M404" i="4"/>
  <c r="M75" i="4"/>
  <c r="M107" i="4"/>
  <c r="K355" i="4"/>
  <c r="M91" i="4"/>
  <c r="Q391" i="4"/>
  <c r="Q106" i="14"/>
  <c r="Q375" i="14" s="1"/>
  <c r="L8" i="14"/>
  <c r="G91" i="14"/>
  <c r="G360" i="14" s="1"/>
  <c r="R78" i="4"/>
  <c r="R358" i="4" s="1"/>
  <c r="J83" i="4"/>
  <c r="R95" i="4"/>
  <c r="Q73" i="14"/>
  <c r="Q342" i="14" s="1"/>
  <c r="J98" i="4"/>
  <c r="J377" i="4" s="1"/>
  <c r="R99" i="4"/>
  <c r="R378" i="4" s="1"/>
  <c r="R110" i="4"/>
  <c r="R388" i="4" s="1"/>
  <c r="J113" i="4"/>
  <c r="J299" i="4"/>
  <c r="R299" i="4"/>
  <c r="I391" i="4"/>
  <c r="F262" i="42"/>
  <c r="Q262" i="42"/>
  <c r="G115" i="44"/>
  <c r="G95" i="44"/>
  <c r="G135" i="44"/>
  <c r="K135" i="44"/>
  <c r="K115" i="44"/>
  <c r="K95" i="44"/>
  <c r="O135" i="44"/>
  <c r="O95" i="44"/>
  <c r="S135" i="44"/>
  <c r="S115" i="44"/>
  <c r="Q25" i="73" s="1"/>
  <c r="S538" i="46"/>
  <c r="I404" i="4"/>
  <c r="I75" i="4"/>
  <c r="Q404" i="4"/>
  <c r="Q75" i="4"/>
  <c r="Q295" i="4"/>
  <c r="Q107" i="4"/>
  <c r="Q91" i="4"/>
  <c r="G293" i="42"/>
  <c r="G258" i="42"/>
  <c r="R293" i="42"/>
  <c r="R258" i="42"/>
  <c r="M262" i="42"/>
  <c r="F273" i="42"/>
  <c r="M273" i="42"/>
  <c r="I73" i="14"/>
  <c r="I342" i="14" s="1"/>
  <c r="J92" i="4"/>
  <c r="J76" i="4"/>
  <c r="J298" i="4"/>
  <c r="J94" i="4"/>
  <c r="J373" i="4" s="1"/>
  <c r="J78" i="4"/>
  <c r="J358" i="4" s="1"/>
  <c r="N298" i="4"/>
  <c r="N110" i="4"/>
  <c r="N388" i="4" s="1"/>
  <c r="N94" i="4"/>
  <c r="N373" i="4" s="1"/>
  <c r="F111" i="4"/>
  <c r="F95" i="4"/>
  <c r="N111" i="4"/>
  <c r="N95" i="4"/>
  <c r="N79" i="4"/>
  <c r="R301" i="4"/>
  <c r="R81" i="4"/>
  <c r="F302" i="4"/>
  <c r="F114" i="4"/>
  <c r="F98" i="4"/>
  <c r="F82" i="4"/>
  <c r="N302" i="4"/>
  <c r="N114" i="4"/>
  <c r="N392" i="4" s="1"/>
  <c r="N98" i="4"/>
  <c r="N377" i="4" s="1"/>
  <c r="N82" i="4"/>
  <c r="N362" i="4" s="1"/>
  <c r="F405" i="4"/>
  <c r="F303" i="4"/>
  <c r="F115" i="4"/>
  <c r="F99" i="4"/>
  <c r="F83" i="4"/>
  <c r="F136" i="4" s="1"/>
  <c r="N405" i="4"/>
  <c r="N303" i="4"/>
  <c r="N115" i="4"/>
  <c r="N393" i="4" s="1"/>
  <c r="N99" i="4"/>
  <c r="N378" i="4" s="1"/>
  <c r="N83" i="4"/>
  <c r="I91" i="4"/>
  <c r="R98" i="4"/>
  <c r="R377" i="4" s="1"/>
  <c r="J111" i="4"/>
  <c r="J115" i="4"/>
  <c r="J393" i="4" s="1"/>
  <c r="R296" i="4"/>
  <c r="G212" i="42"/>
  <c r="G70" i="42"/>
  <c r="T212" i="42"/>
  <c r="T82" i="42"/>
  <c r="T70" i="42"/>
  <c r="T59" i="42"/>
  <c r="P84" i="42"/>
  <c r="P275" i="42" s="1"/>
  <c r="P72" i="42"/>
  <c r="P264" i="42" s="1"/>
  <c r="P61" i="42"/>
  <c r="P254" i="42" s="1"/>
  <c r="P214" i="42"/>
  <c r="L85" i="42"/>
  <c r="L276" i="42" s="1"/>
  <c r="L73" i="42"/>
  <c r="L265" i="42" s="1"/>
  <c r="L62" i="42"/>
  <c r="L255" i="42" s="1"/>
  <c r="L215" i="42"/>
  <c r="P216" i="42"/>
  <c r="P86" i="42"/>
  <c r="P277" i="42" s="1"/>
  <c r="P74" i="42"/>
  <c r="P266" i="42" s="1"/>
  <c r="P63" i="42"/>
  <c r="P256" i="42" s="1"/>
  <c r="M73" i="14"/>
  <c r="M342" i="14" s="1"/>
  <c r="H404" i="4"/>
  <c r="H295" i="4"/>
  <c r="H107" i="4"/>
  <c r="H91" i="4"/>
  <c r="H75" i="4"/>
  <c r="L404" i="4"/>
  <c r="L295" i="4"/>
  <c r="L107" i="4"/>
  <c r="L91" i="4"/>
  <c r="L75" i="4"/>
  <c r="P404" i="4"/>
  <c r="P295" i="4"/>
  <c r="P107" i="4"/>
  <c r="P91" i="4"/>
  <c r="P75" i="4"/>
  <c r="H391" i="4"/>
  <c r="L391" i="4"/>
  <c r="P391" i="4"/>
  <c r="T391" i="4"/>
  <c r="J355" i="4"/>
  <c r="R355" i="4"/>
  <c r="N76" i="4"/>
  <c r="N356" i="4" s="1"/>
  <c r="F78" i="4"/>
  <c r="F358" i="4" s="1"/>
  <c r="R79" i="4"/>
  <c r="J81" i="4"/>
  <c r="R82" i="4"/>
  <c r="R362" i="4" s="1"/>
  <c r="R97" i="4"/>
  <c r="I107" i="4"/>
  <c r="J110" i="4"/>
  <c r="J388" i="4" s="1"/>
  <c r="N355" i="4"/>
  <c r="K59" i="42"/>
  <c r="F293" i="42"/>
  <c r="F258" i="42"/>
  <c r="Q293" i="42"/>
  <c r="Q258" i="42"/>
  <c r="K82" i="42"/>
  <c r="P215" i="42"/>
  <c r="I409" i="4"/>
  <c r="I363" i="4"/>
  <c r="M106" i="14"/>
  <c r="M375" i="14" s="1"/>
  <c r="H212" i="42"/>
  <c r="H82" i="42"/>
  <c r="H70" i="42"/>
  <c r="H59" i="42"/>
  <c r="L212" i="42"/>
  <c r="L82" i="42"/>
  <c r="L70" i="42"/>
  <c r="L59" i="42"/>
  <c r="P212" i="42"/>
  <c r="P82" i="42"/>
  <c r="P70" i="42"/>
  <c r="P59" i="42"/>
  <c r="M214" i="42"/>
  <c r="M61" i="42"/>
  <c r="M254" i="42" s="1"/>
  <c r="Q214" i="42"/>
  <c r="Q84" i="42"/>
  <c r="Q275" i="42" s="1"/>
  <c r="I85" i="42"/>
  <c r="I276" i="42" s="1"/>
  <c r="I73" i="42"/>
  <c r="I265" i="42" s="1"/>
  <c r="I62" i="42"/>
  <c r="I255" i="42" s="1"/>
  <c r="I215" i="42"/>
  <c r="M215" i="42"/>
  <c r="M62" i="42"/>
  <c r="M255" i="42" s="1"/>
  <c r="Q215" i="42"/>
  <c r="Q85" i="42"/>
  <c r="Q276" i="42" s="1"/>
  <c r="I216" i="42"/>
  <c r="I86" i="42"/>
  <c r="I277" i="42" s="1"/>
  <c r="I74" i="42"/>
  <c r="I266" i="42" s="1"/>
  <c r="I63" i="42"/>
  <c r="I256" i="42" s="1"/>
  <c r="M216" i="42"/>
  <c r="M63" i="42"/>
  <c r="M256" i="42" s="1"/>
  <c r="I289" i="42"/>
  <c r="I218" i="42"/>
  <c r="I88" i="42"/>
  <c r="I279" i="42" s="1"/>
  <c r="I76" i="42"/>
  <c r="I268" i="42" s="1"/>
  <c r="I65" i="42"/>
  <c r="M289" i="42"/>
  <c r="M218" i="42"/>
  <c r="M65" i="42"/>
  <c r="Q289" i="42"/>
  <c r="Q88" i="42"/>
  <c r="Q279" i="42" s="1"/>
  <c r="Q252" i="42"/>
  <c r="Q63" i="42"/>
  <c r="Q256" i="42" s="1"/>
  <c r="K293" i="42"/>
  <c r="K258" i="42"/>
  <c r="M85" i="42"/>
  <c r="M276" i="42" s="1"/>
  <c r="Q218" i="42"/>
  <c r="T507" i="46"/>
  <c r="F135" i="44"/>
  <c r="F115" i="44"/>
  <c r="F95" i="44"/>
  <c r="J135" i="44"/>
  <c r="J95" i="44"/>
  <c r="J115" i="44"/>
  <c r="N115" i="44"/>
  <c r="N95" i="44"/>
  <c r="R115" i="44"/>
  <c r="R95" i="44"/>
  <c r="R135" i="44"/>
  <c r="I487" i="44"/>
  <c r="I116" i="44"/>
  <c r="I447" i="44" s="1"/>
  <c r="I96" i="44"/>
  <c r="I428" i="44" s="1"/>
  <c r="I136" i="44"/>
  <c r="I466" i="44" s="1"/>
  <c r="M487" i="44"/>
  <c r="M116" i="44"/>
  <c r="M447" i="44" s="1"/>
  <c r="M96" i="44"/>
  <c r="M428" i="44" s="1"/>
  <c r="M136" i="44"/>
  <c r="M466" i="44" s="1"/>
  <c r="Q487" i="44"/>
  <c r="Q116" i="44"/>
  <c r="Q447" i="44" s="1"/>
  <c r="Q96" i="44"/>
  <c r="Q428" i="44" s="1"/>
  <c r="Q136" i="44"/>
  <c r="Q466" i="44" s="1"/>
  <c r="I117" i="44"/>
  <c r="I448" i="44" s="1"/>
  <c r="I97" i="44"/>
  <c r="I429" i="44" s="1"/>
  <c r="I137" i="44"/>
  <c r="I467" i="44" s="1"/>
  <c r="M117" i="44"/>
  <c r="M448" i="44" s="1"/>
  <c r="M97" i="44"/>
  <c r="M429" i="44" s="1"/>
  <c r="M137" i="44"/>
  <c r="M467" i="44" s="1"/>
  <c r="Q117" i="44"/>
  <c r="Q448" i="44" s="1"/>
  <c r="Q97" i="44"/>
  <c r="Q429" i="44" s="1"/>
  <c r="Q137" i="44"/>
  <c r="Q467" i="44" s="1"/>
  <c r="I99" i="44"/>
  <c r="I431" i="44" s="1"/>
  <c r="I139" i="44"/>
  <c r="I469" i="44" s="1"/>
  <c r="I119" i="44"/>
  <c r="I450" i="44" s="1"/>
  <c r="M99" i="44"/>
  <c r="M431" i="44" s="1"/>
  <c r="M139" i="44"/>
  <c r="M469" i="44" s="1"/>
  <c r="M119" i="44"/>
  <c r="M450" i="44" s="1"/>
  <c r="Q99" i="44"/>
  <c r="Q431" i="44" s="1"/>
  <c r="Q119" i="44"/>
  <c r="Q450" i="44" s="1"/>
  <c r="H120" i="44"/>
  <c r="H451" i="44" s="1"/>
  <c r="H100" i="44"/>
  <c r="H432" i="44" s="1"/>
  <c r="L120" i="44"/>
  <c r="L451" i="44" s="1"/>
  <c r="L100" i="44"/>
  <c r="L432" i="44" s="1"/>
  <c r="L140" i="44"/>
  <c r="L470" i="44" s="1"/>
  <c r="P120" i="44"/>
  <c r="P451" i="44" s="1"/>
  <c r="P140" i="44"/>
  <c r="P470" i="44" s="1"/>
  <c r="P100" i="44"/>
  <c r="P432" i="44" s="1"/>
  <c r="T120" i="44"/>
  <c r="T451" i="44" s="1"/>
  <c r="T140" i="44"/>
  <c r="T470" i="44" s="1"/>
  <c r="T100" i="44"/>
  <c r="T432" i="44" s="1"/>
  <c r="H121" i="44"/>
  <c r="H452" i="44" s="1"/>
  <c r="H101" i="44"/>
  <c r="H433" i="44" s="1"/>
  <c r="L121" i="44"/>
  <c r="L452" i="44" s="1"/>
  <c r="L101" i="44"/>
  <c r="L433" i="44" s="1"/>
  <c r="L141" i="44"/>
  <c r="L471" i="44" s="1"/>
  <c r="P121" i="44"/>
  <c r="P452" i="44" s="1"/>
  <c r="P141" i="44"/>
  <c r="P471" i="44" s="1"/>
  <c r="P101" i="44"/>
  <c r="P433" i="44" s="1"/>
  <c r="T121" i="44"/>
  <c r="T452" i="44" s="1"/>
  <c r="T141" i="44"/>
  <c r="T471" i="44" s="1"/>
  <c r="H123" i="44"/>
  <c r="H453" i="44" s="1"/>
  <c r="H103" i="44"/>
  <c r="H434" i="44" s="1"/>
  <c r="L123" i="44"/>
  <c r="L453" i="44" s="1"/>
  <c r="L103" i="44"/>
  <c r="L434" i="44" s="1"/>
  <c r="L143" i="44"/>
  <c r="L472" i="44" s="1"/>
  <c r="P123" i="44"/>
  <c r="P453" i="44" s="1"/>
  <c r="P143" i="44"/>
  <c r="P472" i="44" s="1"/>
  <c r="P103" i="44"/>
  <c r="P434" i="44" s="1"/>
  <c r="T123" i="44"/>
  <c r="T453" i="44" s="1"/>
  <c r="T143" i="44"/>
  <c r="T472" i="44" s="1"/>
  <c r="T103" i="44"/>
  <c r="T434" i="44" s="1"/>
  <c r="H124" i="44"/>
  <c r="H454" i="44" s="1"/>
  <c r="L124" i="44"/>
  <c r="L454" i="44" s="1"/>
  <c r="L104" i="44"/>
  <c r="L435" i="44" s="1"/>
  <c r="L144" i="44"/>
  <c r="L473" i="44" s="1"/>
  <c r="P124" i="44"/>
  <c r="P454" i="44" s="1"/>
  <c r="P144" i="44"/>
  <c r="P473" i="44" s="1"/>
  <c r="P104" i="44"/>
  <c r="P435" i="44" s="1"/>
  <c r="T124" i="44"/>
  <c r="T454" i="44" s="1"/>
  <c r="T144" i="44"/>
  <c r="T473" i="44" s="1"/>
  <c r="T104" i="44"/>
  <c r="T435" i="44" s="1"/>
  <c r="H126" i="44"/>
  <c r="H106" i="44"/>
  <c r="H59" i="14" s="1"/>
  <c r="L126" i="44"/>
  <c r="L106" i="44"/>
  <c r="L59" i="14" s="1"/>
  <c r="L146" i="44"/>
  <c r="P126" i="44"/>
  <c r="P146" i="44"/>
  <c r="P106" i="44"/>
  <c r="P59" i="14" s="1"/>
  <c r="T126" i="44"/>
  <c r="T146" i="44"/>
  <c r="T106" i="44"/>
  <c r="T59" i="14" s="1"/>
  <c r="H104" i="44"/>
  <c r="H435" i="44" s="1"/>
  <c r="T90" i="14"/>
  <c r="Q139" i="44"/>
  <c r="Q469" i="44" s="1"/>
  <c r="H141" i="44"/>
  <c r="H471" i="44" s="1"/>
  <c r="I135" i="46"/>
  <c r="I111" i="46"/>
  <c r="I411" i="46"/>
  <c r="M159" i="46"/>
  <c r="M135" i="46"/>
  <c r="M111" i="46"/>
  <c r="M411" i="46"/>
  <c r="Q159" i="46"/>
  <c r="Q135" i="46"/>
  <c r="Q411" i="46"/>
  <c r="Q111" i="46"/>
  <c r="I584" i="46"/>
  <c r="I415" i="46"/>
  <c r="I115" i="46"/>
  <c r="I163" i="46"/>
  <c r="I559" i="46" s="1"/>
  <c r="I139" i="46"/>
  <c r="I535" i="46" s="1"/>
  <c r="M584" i="46"/>
  <c r="M163" i="46"/>
  <c r="M559" i="46" s="1"/>
  <c r="M139" i="46"/>
  <c r="M535" i="46" s="1"/>
  <c r="M115" i="46"/>
  <c r="M415" i="46"/>
  <c r="Q584" i="46"/>
  <c r="Q115" i="46"/>
  <c r="Q415" i="46"/>
  <c r="Q163" i="46"/>
  <c r="Q559" i="46" s="1"/>
  <c r="I416" i="46"/>
  <c r="I164" i="46"/>
  <c r="I560" i="46" s="1"/>
  <c r="M416" i="46"/>
  <c r="M140" i="46"/>
  <c r="M536" i="46" s="1"/>
  <c r="M116" i="46"/>
  <c r="M512" i="46" s="1"/>
  <c r="M164" i="46"/>
  <c r="M560" i="46" s="1"/>
  <c r="Q416" i="46"/>
  <c r="Q164" i="46"/>
  <c r="Q560" i="46" s="1"/>
  <c r="Q140" i="46"/>
  <c r="Q536" i="46" s="1"/>
  <c r="Q116" i="46"/>
  <c r="Q512" i="46" s="1"/>
  <c r="I418" i="46"/>
  <c r="M418" i="46"/>
  <c r="Q418" i="46"/>
  <c r="I515" i="46"/>
  <c r="I539" i="46"/>
  <c r="I419" i="46"/>
  <c r="M419" i="46"/>
  <c r="M563" i="46"/>
  <c r="M539" i="46"/>
  <c r="M515" i="46"/>
  <c r="Q419" i="46"/>
  <c r="Q539" i="46"/>
  <c r="Q515" i="46"/>
  <c r="Q563" i="46"/>
  <c r="I420" i="46"/>
  <c r="I540" i="46"/>
  <c r="I516" i="46"/>
  <c r="I564" i="46"/>
  <c r="M564" i="46"/>
  <c r="M540" i="46"/>
  <c r="M516" i="46"/>
  <c r="M420" i="46"/>
  <c r="Q420" i="46"/>
  <c r="Q564" i="46"/>
  <c r="Q540" i="46"/>
  <c r="I541" i="46"/>
  <c r="I517" i="46"/>
  <c r="I421" i="46"/>
  <c r="I565" i="46"/>
  <c r="M421" i="46"/>
  <c r="M565" i="46"/>
  <c r="M541" i="46"/>
  <c r="M517" i="46"/>
  <c r="Q421" i="46"/>
  <c r="Q541" i="46"/>
  <c r="Q517" i="46"/>
  <c r="Q565" i="46"/>
  <c r="I422" i="46"/>
  <c r="I566" i="46"/>
  <c r="I542" i="46"/>
  <c r="I518" i="46"/>
  <c r="M422" i="46"/>
  <c r="M518" i="46"/>
  <c r="M542" i="46"/>
  <c r="M566" i="46"/>
  <c r="Q422" i="46"/>
  <c r="Q566" i="46"/>
  <c r="Q542" i="46"/>
  <c r="Q518" i="46"/>
  <c r="I423" i="46"/>
  <c r="I567" i="46"/>
  <c r="I543" i="46"/>
  <c r="I519" i="46"/>
  <c r="M423" i="46"/>
  <c r="M519" i="46"/>
  <c r="M567" i="46"/>
  <c r="Q423" i="46"/>
  <c r="Q567" i="46"/>
  <c r="Q543" i="46"/>
  <c r="Q519" i="46"/>
  <c r="I424" i="46"/>
  <c r="I568" i="46"/>
  <c r="I520" i="46"/>
  <c r="M424" i="46"/>
  <c r="M568" i="46"/>
  <c r="M544" i="46"/>
  <c r="M520" i="46"/>
  <c r="Q424" i="46"/>
  <c r="Q520" i="46"/>
  <c r="Q568" i="46"/>
  <c r="Q544" i="46"/>
  <c r="I426" i="46"/>
  <c r="I174" i="46"/>
  <c r="I150" i="46"/>
  <c r="M426" i="46"/>
  <c r="M150" i="46"/>
  <c r="Q426" i="46"/>
  <c r="Q174" i="46"/>
  <c r="Q150" i="46"/>
  <c r="I428" i="46"/>
  <c r="I524" i="46"/>
  <c r="I176" i="46"/>
  <c r="I572" i="46" s="1"/>
  <c r="M428" i="46"/>
  <c r="M176" i="46"/>
  <c r="M572" i="46" s="1"/>
  <c r="M152" i="46"/>
  <c r="M548" i="46" s="1"/>
  <c r="M524" i="46"/>
  <c r="Q428" i="46"/>
  <c r="Q152" i="46"/>
  <c r="Q548" i="46" s="1"/>
  <c r="Q524" i="46"/>
  <c r="R564" i="46"/>
  <c r="L511" i="46"/>
  <c r="I116" i="46"/>
  <c r="I512" i="46" s="1"/>
  <c r="H90" i="14"/>
  <c r="J507" i="46"/>
  <c r="R511" i="46"/>
  <c r="K531" i="46"/>
  <c r="G535" i="46"/>
  <c r="G538" i="46"/>
  <c r="K555" i="46"/>
  <c r="G546" i="46"/>
  <c r="G108" i="4"/>
  <c r="G92" i="4"/>
  <c r="K108" i="4"/>
  <c r="K92" i="4"/>
  <c r="O108" i="4"/>
  <c r="O92" i="4"/>
  <c r="G298" i="4"/>
  <c r="G110" i="4"/>
  <c r="G388" i="4" s="1"/>
  <c r="G94" i="4"/>
  <c r="G373" i="4" s="1"/>
  <c r="K298" i="4"/>
  <c r="K110" i="4"/>
  <c r="K388" i="4" s="1"/>
  <c r="K94" i="4"/>
  <c r="K373" i="4" s="1"/>
  <c r="O298" i="4"/>
  <c r="O110" i="4"/>
  <c r="O388" i="4" s="1"/>
  <c r="O94" i="4"/>
  <c r="O373" i="4" s="1"/>
  <c r="G299" i="4"/>
  <c r="G111" i="4"/>
  <c r="G95" i="4"/>
  <c r="K299" i="4"/>
  <c r="K111" i="4"/>
  <c r="K95" i="4"/>
  <c r="O299" i="4"/>
  <c r="O111" i="4"/>
  <c r="O95" i="4"/>
  <c r="S299" i="4"/>
  <c r="S111" i="4"/>
  <c r="S95" i="4"/>
  <c r="G113" i="4"/>
  <c r="G97" i="4"/>
  <c r="G81" i="4"/>
  <c r="K113" i="4"/>
  <c r="K97" i="4"/>
  <c r="K81" i="4"/>
  <c r="O113" i="4"/>
  <c r="O97" i="4"/>
  <c r="O81" i="4"/>
  <c r="S113" i="4"/>
  <c r="S97" i="4"/>
  <c r="S81" i="4"/>
  <c r="G114" i="4"/>
  <c r="G392" i="4" s="1"/>
  <c r="G98" i="4"/>
  <c r="G377" i="4" s="1"/>
  <c r="G82" i="4"/>
  <c r="G362" i="4" s="1"/>
  <c r="K114" i="4"/>
  <c r="K392" i="4" s="1"/>
  <c r="K98" i="4"/>
  <c r="K377" i="4" s="1"/>
  <c r="K82" i="4"/>
  <c r="K362" i="4" s="1"/>
  <c r="O114" i="4"/>
  <c r="O392" i="4" s="1"/>
  <c r="O98" i="4"/>
  <c r="O377" i="4" s="1"/>
  <c r="O82" i="4"/>
  <c r="O362" i="4" s="1"/>
  <c r="S114" i="4"/>
  <c r="S392" i="4" s="1"/>
  <c r="S98" i="4"/>
  <c r="S377" i="4" s="1"/>
  <c r="S82" i="4"/>
  <c r="S362" i="4" s="1"/>
  <c r="G405" i="4"/>
  <c r="G303" i="4"/>
  <c r="G115" i="4"/>
  <c r="G393" i="4" s="1"/>
  <c r="G99" i="4"/>
  <c r="G378" i="4" s="1"/>
  <c r="G83" i="4"/>
  <c r="K405" i="4"/>
  <c r="K303" i="4"/>
  <c r="K115" i="4"/>
  <c r="K393" i="4" s="1"/>
  <c r="K99" i="4"/>
  <c r="K378" i="4" s="1"/>
  <c r="K83" i="4"/>
  <c r="O405" i="4"/>
  <c r="O303" i="4"/>
  <c r="O115" i="4"/>
  <c r="O393" i="4" s="1"/>
  <c r="O99" i="4"/>
  <c r="O378" i="4" s="1"/>
  <c r="O83" i="4"/>
  <c r="S405" i="4"/>
  <c r="S303" i="4"/>
  <c r="S115" i="4"/>
  <c r="S393" i="4" s="1"/>
  <c r="S99" i="4"/>
  <c r="S378" i="4" s="1"/>
  <c r="S83" i="4"/>
  <c r="G355" i="4"/>
  <c r="O355" i="4"/>
  <c r="G76" i="4"/>
  <c r="O76" i="4"/>
  <c r="G78" i="4"/>
  <c r="G358" i="4" s="1"/>
  <c r="O78" i="4"/>
  <c r="O358" i="4" s="1"/>
  <c r="G79" i="4"/>
  <c r="O79" i="4"/>
  <c r="G296" i="4"/>
  <c r="O296" i="4"/>
  <c r="G302" i="4"/>
  <c r="F252" i="42"/>
  <c r="M252" i="42"/>
  <c r="Q273" i="42"/>
  <c r="L507" i="46"/>
  <c r="N531" i="46"/>
  <c r="K538" i="46"/>
  <c r="R555" i="46"/>
  <c r="G559" i="46"/>
  <c r="G562" i="46"/>
  <c r="S565" i="46"/>
  <c r="G570" i="46"/>
  <c r="O491" i="44"/>
  <c r="H411" i="46"/>
  <c r="H159" i="46"/>
  <c r="H135" i="46"/>
  <c r="H111" i="46"/>
  <c r="L411" i="46"/>
  <c r="L159" i="46"/>
  <c r="L135" i="46"/>
  <c r="P411" i="46"/>
  <c r="P159" i="46"/>
  <c r="P135" i="46"/>
  <c r="P111" i="46"/>
  <c r="T411" i="46"/>
  <c r="T159" i="46"/>
  <c r="T135" i="46"/>
  <c r="H584" i="46"/>
  <c r="H415" i="46"/>
  <c r="H163" i="46"/>
  <c r="H559" i="46" s="1"/>
  <c r="H139" i="46"/>
  <c r="H535" i="46" s="1"/>
  <c r="H115" i="46"/>
  <c r="L584" i="46"/>
  <c r="L415" i="46"/>
  <c r="L163" i="46"/>
  <c r="L559" i="46" s="1"/>
  <c r="L139" i="46"/>
  <c r="L535" i="46" s="1"/>
  <c r="P584" i="46"/>
  <c r="P415" i="46"/>
  <c r="P163" i="46"/>
  <c r="P559" i="46" s="1"/>
  <c r="P139" i="46"/>
  <c r="P535" i="46" s="1"/>
  <c r="P115" i="46"/>
  <c r="T584" i="46"/>
  <c r="T163" i="46"/>
  <c r="T559" i="46" s="1"/>
  <c r="T139" i="46"/>
  <c r="T535" i="46" s="1"/>
  <c r="T115" i="46"/>
  <c r="T415" i="46"/>
  <c r="H416" i="46"/>
  <c r="H164" i="46"/>
  <c r="H560" i="46" s="1"/>
  <c r="H140" i="46"/>
  <c r="H536" i="46" s="1"/>
  <c r="H116" i="46"/>
  <c r="H512" i="46" s="1"/>
  <c r="L416" i="46"/>
  <c r="L164" i="46"/>
  <c r="L560" i="46" s="1"/>
  <c r="L140" i="46"/>
  <c r="L536" i="46" s="1"/>
  <c r="L116" i="46"/>
  <c r="L512" i="46" s="1"/>
  <c r="P416" i="46"/>
  <c r="P164" i="46"/>
  <c r="P560" i="46" s="1"/>
  <c r="P140" i="46"/>
  <c r="P536" i="46" s="1"/>
  <c r="P116" i="46"/>
  <c r="P512" i="46" s="1"/>
  <c r="T416" i="46"/>
  <c r="T164" i="46"/>
  <c r="T560" i="46" s="1"/>
  <c r="T140" i="46"/>
  <c r="T536" i="46" s="1"/>
  <c r="T116" i="46"/>
  <c r="T512" i="46" s="1"/>
  <c r="L418" i="46"/>
  <c r="P418" i="46"/>
  <c r="T418" i="46"/>
  <c r="H419" i="46"/>
  <c r="H563" i="46"/>
  <c r="H539" i="46"/>
  <c r="H515" i="46"/>
  <c r="L563" i="46"/>
  <c r="L539" i="46"/>
  <c r="L515" i="46"/>
  <c r="P563" i="46"/>
  <c r="P539" i="46"/>
  <c r="P515" i="46"/>
  <c r="P419" i="46"/>
  <c r="T563" i="46"/>
  <c r="T539" i="46"/>
  <c r="T515" i="46"/>
  <c r="T419" i="46"/>
  <c r="H564" i="46"/>
  <c r="H540" i="46"/>
  <c r="H516" i="46"/>
  <c r="H420" i="46"/>
  <c r="L564" i="46"/>
  <c r="L540" i="46"/>
  <c r="L516" i="46"/>
  <c r="L420" i="46"/>
  <c r="P564" i="46"/>
  <c r="P540" i="46"/>
  <c r="P516" i="46"/>
  <c r="P420" i="46"/>
  <c r="T420" i="46"/>
  <c r="T564" i="46"/>
  <c r="T540" i="46"/>
  <c r="T516" i="46"/>
  <c r="H421" i="46"/>
  <c r="H565" i="46"/>
  <c r="H541" i="46"/>
  <c r="H517" i="46"/>
  <c r="L421" i="46"/>
  <c r="L565" i="46"/>
  <c r="L541" i="46"/>
  <c r="L517" i="46"/>
  <c r="P421" i="46"/>
  <c r="P565" i="46"/>
  <c r="P541" i="46"/>
  <c r="P517" i="46"/>
  <c r="T421" i="46"/>
  <c r="T565" i="46"/>
  <c r="T541" i="46"/>
  <c r="T517" i="46"/>
  <c r="H566" i="46"/>
  <c r="H542" i="46"/>
  <c r="H518" i="46"/>
  <c r="H422" i="46"/>
  <c r="L422" i="46"/>
  <c r="L566" i="46"/>
  <c r="L542" i="46"/>
  <c r="L518" i="46"/>
  <c r="P422" i="46"/>
  <c r="P566" i="46"/>
  <c r="P542" i="46"/>
  <c r="P518" i="46"/>
  <c r="T566" i="46"/>
  <c r="T542" i="46"/>
  <c r="T518" i="46"/>
  <c r="T422" i="46"/>
  <c r="H423" i="46"/>
  <c r="H567" i="46"/>
  <c r="H543" i="46"/>
  <c r="H519" i="46"/>
  <c r="L423" i="46"/>
  <c r="L567" i="46"/>
  <c r="L543" i="46"/>
  <c r="L519" i="46"/>
  <c r="P423" i="46"/>
  <c r="P567" i="46"/>
  <c r="P543" i="46"/>
  <c r="P519" i="46"/>
  <c r="T567" i="46"/>
  <c r="T543" i="46"/>
  <c r="T519" i="46"/>
  <c r="T423" i="46"/>
  <c r="H424" i="46"/>
  <c r="H568" i="46"/>
  <c r="H544" i="46"/>
  <c r="H520" i="46"/>
  <c r="L568" i="46"/>
  <c r="L544" i="46"/>
  <c r="L520" i="46"/>
  <c r="P424" i="46"/>
  <c r="P568" i="46"/>
  <c r="P544" i="46"/>
  <c r="P520" i="46"/>
  <c r="T568" i="46"/>
  <c r="T544" i="46"/>
  <c r="T520" i="46"/>
  <c r="H426" i="46"/>
  <c r="H174" i="46"/>
  <c r="H150" i="46"/>
  <c r="L426" i="46"/>
  <c r="L174" i="46"/>
  <c r="L150" i="46"/>
  <c r="P426" i="46"/>
  <c r="P174" i="46"/>
  <c r="P150" i="46"/>
  <c r="T426" i="46"/>
  <c r="T174" i="46"/>
  <c r="T150" i="46"/>
  <c r="H176" i="46"/>
  <c r="H572" i="46" s="1"/>
  <c r="H152" i="46"/>
  <c r="H548" i="46" s="1"/>
  <c r="H524" i="46"/>
  <c r="H428" i="46"/>
  <c r="L428" i="46"/>
  <c r="L176" i="46"/>
  <c r="L572" i="46" s="1"/>
  <c r="L152" i="46"/>
  <c r="L548" i="46" s="1"/>
  <c r="L524" i="46"/>
  <c r="P428" i="46"/>
  <c r="P176" i="46"/>
  <c r="P572" i="46" s="1"/>
  <c r="P152" i="46"/>
  <c r="P548" i="46" s="1"/>
  <c r="P524" i="46"/>
  <c r="T428" i="46"/>
  <c r="T176" i="46"/>
  <c r="T572" i="46" s="1"/>
  <c r="T152" i="46"/>
  <c r="T548" i="46" s="1"/>
  <c r="T524" i="46"/>
  <c r="K564" i="46"/>
  <c r="F404" i="4"/>
  <c r="J404" i="4"/>
  <c r="N404" i="4"/>
  <c r="R404" i="4"/>
  <c r="H76" i="4"/>
  <c r="H356" i="4" s="1"/>
  <c r="L76" i="4"/>
  <c r="L356" i="4" s="1"/>
  <c r="P76" i="4"/>
  <c r="P356" i="4" s="1"/>
  <c r="H78" i="4"/>
  <c r="H358" i="4" s="1"/>
  <c r="L78" i="4"/>
  <c r="L358" i="4" s="1"/>
  <c r="P78" i="4"/>
  <c r="P358" i="4" s="1"/>
  <c r="H79" i="4"/>
  <c r="L79" i="4"/>
  <c r="P79" i="4"/>
  <c r="T79" i="4"/>
  <c r="H296" i="4"/>
  <c r="L296" i="4"/>
  <c r="P296" i="4"/>
  <c r="H301" i="4"/>
  <c r="L301" i="4"/>
  <c r="P301" i="4"/>
  <c r="T301" i="4"/>
  <c r="F289" i="42"/>
  <c r="F218" i="42"/>
  <c r="J289" i="42"/>
  <c r="J218" i="42"/>
  <c r="N289" i="42"/>
  <c r="N218" i="42"/>
  <c r="R289" i="42"/>
  <c r="R218" i="42"/>
  <c r="I59" i="42"/>
  <c r="N61" i="42"/>
  <c r="N254" i="42" s="1"/>
  <c r="N62" i="42"/>
  <c r="N255" i="42" s="1"/>
  <c r="N63" i="42"/>
  <c r="N256" i="42" s="1"/>
  <c r="N65" i="42"/>
  <c r="I70" i="42"/>
  <c r="N72" i="42"/>
  <c r="N264" i="42" s="1"/>
  <c r="N73" i="42"/>
  <c r="N265" i="42" s="1"/>
  <c r="N74" i="42"/>
  <c r="N266" i="42" s="1"/>
  <c r="N76" i="42"/>
  <c r="N268" i="42" s="1"/>
  <c r="I82" i="42"/>
  <c r="N84" i="42"/>
  <c r="N275" i="42" s="1"/>
  <c r="N86" i="42"/>
  <c r="N277" i="42" s="1"/>
  <c r="N88" i="42"/>
  <c r="N279" i="42" s="1"/>
  <c r="I212" i="42"/>
  <c r="K491" i="44"/>
  <c r="F101" i="44"/>
  <c r="F433" i="44" s="1"/>
  <c r="F103" i="44"/>
  <c r="F434" i="44" s="1"/>
  <c r="F104" i="44"/>
  <c r="F106" i="44"/>
  <c r="J121" i="44"/>
  <c r="J452" i="44" s="1"/>
  <c r="J123" i="44"/>
  <c r="J453" i="44" s="1"/>
  <c r="J124" i="44"/>
  <c r="J454" i="44" s="1"/>
  <c r="J126" i="44"/>
  <c r="N141" i="44"/>
  <c r="N471" i="44" s="1"/>
  <c r="N143" i="44"/>
  <c r="N472" i="44" s="1"/>
  <c r="N144" i="44"/>
  <c r="N473" i="44" s="1"/>
  <c r="N146" i="44"/>
  <c r="F159" i="46"/>
  <c r="F135" i="46"/>
  <c r="J411" i="46"/>
  <c r="J159" i="46"/>
  <c r="J135" i="46"/>
  <c r="R411" i="46"/>
  <c r="R111" i="46"/>
  <c r="F584" i="46"/>
  <c r="F163" i="46"/>
  <c r="F139" i="46"/>
  <c r="J584" i="46"/>
  <c r="J163" i="46"/>
  <c r="J559" i="46" s="1"/>
  <c r="J139" i="46"/>
  <c r="J535" i="46" s="1"/>
  <c r="N584" i="46"/>
  <c r="N415" i="46"/>
  <c r="J164" i="46"/>
  <c r="J560" i="46" s="1"/>
  <c r="J140" i="46"/>
  <c r="J536" i="46" s="1"/>
  <c r="J116" i="46"/>
  <c r="J512" i="46" s="1"/>
  <c r="R416" i="46"/>
  <c r="R164" i="46"/>
  <c r="R560" i="46" s="1"/>
  <c r="R140" i="46"/>
  <c r="R536" i="46" s="1"/>
  <c r="R116" i="46"/>
  <c r="R512" i="46" s="1"/>
  <c r="J418" i="46"/>
  <c r="J419" i="46"/>
  <c r="J563" i="46"/>
  <c r="J539" i="46"/>
  <c r="J515" i="46"/>
  <c r="N419" i="46"/>
  <c r="N539" i="46"/>
  <c r="N515" i="46"/>
  <c r="F564" i="46"/>
  <c r="F540" i="46"/>
  <c r="F516" i="46"/>
  <c r="J420" i="46"/>
  <c r="J564" i="46"/>
  <c r="J540" i="46"/>
  <c r="J516" i="46"/>
  <c r="J421" i="46"/>
  <c r="J565" i="46"/>
  <c r="J541" i="46"/>
  <c r="J517" i="46"/>
  <c r="R565" i="46"/>
  <c r="R541" i="46"/>
  <c r="R517" i="46"/>
  <c r="R421" i="46"/>
  <c r="J566" i="46"/>
  <c r="J542" i="46"/>
  <c r="J518" i="46"/>
  <c r="J423" i="46"/>
  <c r="J567" i="46"/>
  <c r="J543" i="46"/>
  <c r="J519" i="46"/>
  <c r="N423" i="46"/>
  <c r="N567" i="46"/>
  <c r="N543" i="46"/>
  <c r="N519" i="46"/>
  <c r="F568" i="46"/>
  <c r="F544" i="46"/>
  <c r="F520" i="46"/>
  <c r="J568" i="46"/>
  <c r="J544" i="46"/>
  <c r="J520" i="46"/>
  <c r="J424" i="46"/>
  <c r="J174" i="46"/>
  <c r="J150" i="46"/>
  <c r="J426" i="46"/>
  <c r="R174" i="46"/>
  <c r="R150" i="46"/>
  <c r="J428" i="46"/>
  <c r="J176" i="46"/>
  <c r="J572" i="46" s="1"/>
  <c r="J152" i="46"/>
  <c r="J548" i="46" s="1"/>
  <c r="J524" i="46"/>
  <c r="N428" i="46"/>
  <c r="N176" i="46"/>
  <c r="N152" i="46"/>
  <c r="N548" i="46" s="1"/>
  <c r="N524" i="46"/>
  <c r="F111" i="46"/>
  <c r="N111" i="46"/>
  <c r="N115" i="46"/>
  <c r="F116" i="46"/>
  <c r="F512" i="46" s="1"/>
  <c r="R516" i="46"/>
  <c r="N520" i="46"/>
  <c r="F126" i="46"/>
  <c r="G531" i="46"/>
  <c r="F539" i="46"/>
  <c r="N541" i="46"/>
  <c r="R542" i="46"/>
  <c r="R543" i="46"/>
  <c r="F152" i="46"/>
  <c r="F548" i="46" s="1"/>
  <c r="N159" i="46"/>
  <c r="R163" i="46"/>
  <c r="R559" i="46" s="1"/>
  <c r="N564" i="46"/>
  <c r="F566" i="46"/>
  <c r="R568" i="46"/>
  <c r="F411" i="46"/>
  <c r="J415" i="46"/>
  <c r="R415" i="46"/>
  <c r="G404" i="4"/>
  <c r="K404" i="4"/>
  <c r="O404" i="4"/>
  <c r="I76" i="4"/>
  <c r="I356" i="4" s="1"/>
  <c r="M76" i="4"/>
  <c r="M356" i="4" s="1"/>
  <c r="Q76" i="4"/>
  <c r="Q356" i="4" s="1"/>
  <c r="H81" i="4"/>
  <c r="L81" i="4"/>
  <c r="P81" i="4"/>
  <c r="T81" i="4"/>
  <c r="H82" i="4"/>
  <c r="H362" i="4" s="1"/>
  <c r="L82" i="4"/>
  <c r="L362" i="4" s="1"/>
  <c r="P82" i="4"/>
  <c r="P362" i="4" s="1"/>
  <c r="T82" i="4"/>
  <c r="T362" i="4" s="1"/>
  <c r="H83" i="4"/>
  <c r="L83" i="4"/>
  <c r="P83" i="4"/>
  <c r="T83" i="4"/>
  <c r="H92" i="4"/>
  <c r="H371" i="4" s="1"/>
  <c r="L92" i="4"/>
  <c r="L371" i="4" s="1"/>
  <c r="P92" i="4"/>
  <c r="P371" i="4" s="1"/>
  <c r="H94" i="4"/>
  <c r="H373" i="4" s="1"/>
  <c r="L94" i="4"/>
  <c r="L373" i="4" s="1"/>
  <c r="P94" i="4"/>
  <c r="P373" i="4" s="1"/>
  <c r="H95" i="4"/>
  <c r="L95" i="4"/>
  <c r="P95" i="4"/>
  <c r="T95" i="4"/>
  <c r="H97" i="4"/>
  <c r="L97" i="4"/>
  <c r="P97" i="4"/>
  <c r="T97" i="4"/>
  <c r="H98" i="4"/>
  <c r="H377" i="4" s="1"/>
  <c r="L98" i="4"/>
  <c r="L377" i="4" s="1"/>
  <c r="P98" i="4"/>
  <c r="P377" i="4" s="1"/>
  <c r="T98" i="4"/>
  <c r="T377" i="4" s="1"/>
  <c r="H99" i="4"/>
  <c r="H378" i="4" s="1"/>
  <c r="L99" i="4"/>
  <c r="L378" i="4" s="1"/>
  <c r="P99" i="4"/>
  <c r="P378" i="4" s="1"/>
  <c r="T99" i="4"/>
  <c r="T378" i="4" s="1"/>
  <c r="H111" i="4"/>
  <c r="L111" i="4"/>
  <c r="P111" i="4"/>
  <c r="T111" i="4"/>
  <c r="H115" i="4"/>
  <c r="H393" i="4" s="1"/>
  <c r="L115" i="4"/>
  <c r="L393" i="4" s="1"/>
  <c r="P115" i="4"/>
  <c r="P393" i="4" s="1"/>
  <c r="T115" i="4"/>
  <c r="T393" i="4" s="1"/>
  <c r="J62" i="42"/>
  <c r="J255" i="42" s="1"/>
  <c r="J63" i="42"/>
  <c r="J256" i="42" s="1"/>
  <c r="J65" i="42"/>
  <c r="J73" i="42"/>
  <c r="J265" i="42" s="1"/>
  <c r="J74" i="42"/>
  <c r="J266" i="42" s="1"/>
  <c r="J76" i="42"/>
  <c r="J268" i="42" s="1"/>
  <c r="J88" i="42"/>
  <c r="J279" i="42" s="1"/>
  <c r="S258" i="42"/>
  <c r="I115" i="44"/>
  <c r="I95" i="44"/>
  <c r="M115" i="44"/>
  <c r="M95" i="44"/>
  <c r="Q115" i="44"/>
  <c r="Q95" i="44"/>
  <c r="H487" i="44"/>
  <c r="H136" i="44"/>
  <c r="H466" i="44" s="1"/>
  <c r="L487" i="44"/>
  <c r="L136" i="44"/>
  <c r="L466" i="44" s="1"/>
  <c r="P487" i="44"/>
  <c r="P136" i="44"/>
  <c r="P466" i="44" s="1"/>
  <c r="T487" i="44"/>
  <c r="T136" i="44"/>
  <c r="T466" i="44" s="1"/>
  <c r="G140" i="44"/>
  <c r="G470" i="44" s="1"/>
  <c r="K140" i="44"/>
  <c r="K470" i="44" s="1"/>
  <c r="O140" i="44"/>
  <c r="O470" i="44" s="1"/>
  <c r="S140" i="44"/>
  <c r="S470" i="44" s="1"/>
  <c r="G141" i="44"/>
  <c r="G471" i="44" s="1"/>
  <c r="K141" i="44"/>
  <c r="K471" i="44" s="1"/>
  <c r="O141" i="44"/>
  <c r="O471" i="44" s="1"/>
  <c r="S141" i="44"/>
  <c r="S471" i="44" s="1"/>
  <c r="G143" i="44"/>
  <c r="G472" i="44" s="1"/>
  <c r="K143" i="44"/>
  <c r="K472" i="44" s="1"/>
  <c r="O143" i="44"/>
  <c r="O472" i="44" s="1"/>
  <c r="S143" i="44"/>
  <c r="S472" i="44" s="1"/>
  <c r="G144" i="44"/>
  <c r="G473" i="44" s="1"/>
  <c r="K144" i="44"/>
  <c r="K473" i="44" s="1"/>
  <c r="O144" i="44"/>
  <c r="O473" i="44" s="1"/>
  <c r="S144" i="44"/>
  <c r="S473" i="44" s="1"/>
  <c r="G146" i="44"/>
  <c r="K146" i="44"/>
  <c r="O146" i="44"/>
  <c r="S146" i="44"/>
  <c r="L96" i="44"/>
  <c r="L428" i="44" s="1"/>
  <c r="L97" i="44"/>
  <c r="L429" i="44" s="1"/>
  <c r="L99" i="44"/>
  <c r="L431" i="44" s="1"/>
  <c r="G100" i="44"/>
  <c r="G432" i="44" s="1"/>
  <c r="G101" i="44"/>
  <c r="G433" i="44" s="1"/>
  <c r="G103" i="44"/>
  <c r="G434" i="44" s="1"/>
  <c r="G104" i="44"/>
  <c r="G435" i="44" s="1"/>
  <c r="G106" i="44"/>
  <c r="G59" i="14" s="1"/>
  <c r="L116" i="44"/>
  <c r="L447" i="44" s="1"/>
  <c r="L117" i="44"/>
  <c r="L448" i="44" s="1"/>
  <c r="K120" i="44"/>
  <c r="K451" i="44" s="1"/>
  <c r="K121" i="44"/>
  <c r="K452" i="44" s="1"/>
  <c r="K123" i="44"/>
  <c r="K453" i="44" s="1"/>
  <c r="K124" i="44"/>
  <c r="K454" i="44" s="1"/>
  <c r="K126" i="44"/>
  <c r="Q135" i="44"/>
  <c r="P139" i="44"/>
  <c r="P469" i="44" s="1"/>
  <c r="J141" i="44"/>
  <c r="J471" i="44" s="1"/>
  <c r="J143" i="44"/>
  <c r="J472" i="44" s="1"/>
  <c r="J144" i="44"/>
  <c r="J473" i="44" s="1"/>
  <c r="J146" i="44"/>
  <c r="R515" i="46"/>
  <c r="F519" i="46"/>
  <c r="R524" i="46"/>
  <c r="R135" i="46"/>
  <c r="N139" i="46"/>
  <c r="N535" i="46" s="1"/>
  <c r="F140" i="46"/>
  <c r="F536" i="46" s="1"/>
  <c r="F142" i="46"/>
  <c r="N544" i="46"/>
  <c r="F150" i="46"/>
  <c r="G555" i="46"/>
  <c r="R566" i="46"/>
  <c r="R567" i="46"/>
  <c r="F176" i="46"/>
  <c r="N411" i="46"/>
  <c r="J422" i="46"/>
  <c r="R426" i="46"/>
  <c r="S289" i="42"/>
  <c r="G487" i="44"/>
  <c r="K487" i="44"/>
  <c r="O487" i="44"/>
  <c r="S487" i="44"/>
  <c r="G139" i="44"/>
  <c r="G469" i="44" s="1"/>
  <c r="K139" i="44"/>
  <c r="O139" i="44"/>
  <c r="O469" i="44" s="1"/>
  <c r="S139" i="44"/>
  <c r="S469" i="44" s="1"/>
  <c r="S588" i="46"/>
  <c r="S511" i="46"/>
  <c r="S584" i="46"/>
  <c r="S415" i="46"/>
  <c r="G111" i="46"/>
  <c r="K111" i="46"/>
  <c r="O111" i="46"/>
  <c r="S111" i="46"/>
  <c r="G115" i="46"/>
  <c r="K115" i="46"/>
  <c r="O115" i="46"/>
  <c r="O116" i="46"/>
  <c r="O512" i="46" s="1"/>
  <c r="O515" i="46"/>
  <c r="O516" i="46"/>
  <c r="O517" i="46"/>
  <c r="O518" i="46"/>
  <c r="O519" i="46"/>
  <c r="O520" i="46"/>
  <c r="O524" i="46"/>
  <c r="O135" i="46"/>
  <c r="O139" i="46"/>
  <c r="O535" i="46" s="1"/>
  <c r="O140" i="46"/>
  <c r="O536" i="46" s="1"/>
  <c r="O539" i="46"/>
  <c r="O540" i="46"/>
  <c r="O541" i="46"/>
  <c r="O542" i="46"/>
  <c r="O543" i="46"/>
  <c r="O544" i="46"/>
  <c r="O150" i="46"/>
  <c r="O152" i="46"/>
  <c r="O548" i="46" s="1"/>
  <c r="O159" i="46"/>
  <c r="O163" i="46"/>
  <c r="O559" i="46" s="1"/>
  <c r="O565" i="46"/>
  <c r="O567" i="46"/>
  <c r="O568" i="46"/>
  <c r="O174" i="46"/>
  <c r="O176" i="46"/>
  <c r="O572" i="46" s="1"/>
  <c r="O411" i="46"/>
  <c r="I132" i="49"/>
  <c r="W26" i="48"/>
  <c r="W25" i="48" s="1"/>
  <c r="W54" i="19" s="1"/>
  <c r="W53" i="19" s="1"/>
  <c r="AA53" i="19" s="1"/>
  <c r="M39" i="49"/>
  <c r="K42" i="73" s="1"/>
  <c r="R195" i="47"/>
  <c r="I16" i="48"/>
  <c r="I15" i="48" s="1"/>
  <c r="Q16" i="48"/>
  <c r="Q81" i="48" s="1"/>
  <c r="I26" i="48"/>
  <c r="I25" i="48" s="1"/>
  <c r="Q26" i="48"/>
  <c r="F39" i="49"/>
  <c r="D42" i="73" s="1"/>
  <c r="N39" i="49"/>
  <c r="L42" i="73" s="1"/>
  <c r="I123" i="49"/>
  <c r="Q123" i="49"/>
  <c r="I38" i="47"/>
  <c r="I191" i="47"/>
  <c r="M38" i="47"/>
  <c r="M168" i="47" s="1"/>
  <c r="M191" i="47"/>
  <c r="W38" i="47"/>
  <c r="F16" i="48"/>
  <c r="F81" i="48" s="1"/>
  <c r="J16" i="48"/>
  <c r="J15" i="48" s="1"/>
  <c r="BY8" i="67" s="1"/>
  <c r="N16" i="48"/>
  <c r="N81" i="48" s="1"/>
  <c r="R16" i="48"/>
  <c r="R15" i="48" s="1"/>
  <c r="BY16" i="67" s="1"/>
  <c r="J26" i="48"/>
  <c r="J25" i="48" s="1"/>
  <c r="R26" i="48"/>
  <c r="R91" i="48" s="1"/>
  <c r="F50" i="47"/>
  <c r="F191" i="47"/>
  <c r="J50" i="47"/>
  <c r="J191" i="47"/>
  <c r="N50" i="47"/>
  <c r="N191" i="47"/>
  <c r="P195" i="47"/>
  <c r="G39" i="49"/>
  <c r="E42" i="73" s="1"/>
  <c r="K39" i="49"/>
  <c r="I42" i="73" s="1"/>
  <c r="O39" i="49"/>
  <c r="M42" i="73" s="1"/>
  <c r="G191" i="47"/>
  <c r="K191" i="47"/>
  <c r="O191" i="47"/>
  <c r="Q195" i="47"/>
  <c r="M25" i="48"/>
  <c r="M90" i="48" s="1"/>
  <c r="F91" i="48"/>
  <c r="F56" i="19"/>
  <c r="F209" i="19" s="1"/>
  <c r="F97" i="48"/>
  <c r="J56" i="19"/>
  <c r="J209" i="19" s="1"/>
  <c r="J97" i="48"/>
  <c r="N56" i="19"/>
  <c r="N209" i="19" s="1"/>
  <c r="N97" i="48"/>
  <c r="R56" i="19"/>
  <c r="R209" i="19" s="1"/>
  <c r="R97" i="48"/>
  <c r="H56" i="19"/>
  <c r="H209" i="19" s="1"/>
  <c r="H97" i="48"/>
  <c r="L56" i="19"/>
  <c r="L209" i="19" s="1"/>
  <c r="L97" i="48"/>
  <c r="P56" i="19"/>
  <c r="P209" i="19" s="1"/>
  <c r="P97" i="48"/>
  <c r="T56" i="19"/>
  <c r="T209" i="19" s="1"/>
  <c r="T97" i="48"/>
  <c r="H91" i="48"/>
  <c r="K39" i="19"/>
  <c r="K192" i="19" s="1"/>
  <c r="K84" i="48"/>
  <c r="S39" i="19"/>
  <c r="S192" i="19" s="1"/>
  <c r="S84" i="48"/>
  <c r="O40" i="19"/>
  <c r="O193" i="19" s="1"/>
  <c r="O87" i="48"/>
  <c r="S40" i="19"/>
  <c r="S193" i="19" s="1"/>
  <c r="S87" i="48"/>
  <c r="H39" i="19"/>
  <c r="H192" i="19" s="1"/>
  <c r="H84" i="48"/>
  <c r="L39" i="19"/>
  <c r="L192" i="19" s="1"/>
  <c r="P39" i="19"/>
  <c r="P192" i="19" s="1"/>
  <c r="P84" i="48"/>
  <c r="T39" i="19"/>
  <c r="T192" i="19" s="1"/>
  <c r="T84" i="48"/>
  <c r="H40" i="19"/>
  <c r="H193" i="19" s="1"/>
  <c r="H87" i="48"/>
  <c r="L40" i="19"/>
  <c r="L193" i="19" s="1"/>
  <c r="L87" i="48"/>
  <c r="P40" i="19"/>
  <c r="P193" i="19" s="1"/>
  <c r="P87" i="48"/>
  <c r="T40" i="19"/>
  <c r="T193" i="19" s="1"/>
  <c r="T87" i="48"/>
  <c r="O39" i="19"/>
  <c r="O192" i="19" s="1"/>
  <c r="O84" i="48"/>
  <c r="K40" i="19"/>
  <c r="K193" i="19" s="1"/>
  <c r="K87" i="48"/>
  <c r="G39" i="19"/>
  <c r="G192" i="19" s="1"/>
  <c r="G84" i="48"/>
  <c r="G40" i="19"/>
  <c r="G193" i="19" s="1"/>
  <c r="G87" i="48"/>
  <c r="G8" i="14"/>
  <c r="G310" i="14"/>
  <c r="K8" i="14"/>
  <c r="K310" i="14"/>
  <c r="O8" i="14"/>
  <c r="O310" i="14"/>
  <c r="S8" i="14"/>
  <c r="S310" i="14"/>
  <c r="H8" i="14"/>
  <c r="H310" i="14"/>
  <c r="P8" i="14"/>
  <c r="P310" i="14"/>
  <c r="T8" i="14"/>
  <c r="T310" i="14"/>
  <c r="O326" i="14"/>
  <c r="W8" i="14"/>
  <c r="T20" i="73" s="1"/>
  <c r="T326" i="14"/>
  <c r="I8" i="14"/>
  <c r="M8" i="14"/>
  <c r="Q8" i="14"/>
  <c r="H57" i="19"/>
  <c r="H210" i="19" s="1"/>
  <c r="P57" i="19"/>
  <c r="P210" i="19" s="1"/>
  <c r="T57" i="19"/>
  <c r="T210" i="19" s="1"/>
  <c r="J57" i="19"/>
  <c r="J210" i="19" s="1"/>
  <c r="N57" i="19"/>
  <c r="N210" i="19" s="1"/>
  <c r="R57" i="19"/>
  <c r="R210" i="19" s="1"/>
  <c r="L57" i="19"/>
  <c r="L210" i="19" s="1"/>
  <c r="F57" i="19"/>
  <c r="F210" i="19" s="1"/>
  <c r="I13" i="19"/>
  <c r="I166" i="19" s="1"/>
  <c r="Q14" i="19"/>
  <c r="Q167" i="19" s="1"/>
  <c r="R73" i="19"/>
  <c r="R226" i="19" s="1"/>
  <c r="K41" i="19"/>
  <c r="K194" i="19" s="1"/>
  <c r="O41" i="19"/>
  <c r="O194" i="19" s="1"/>
  <c r="S41" i="19"/>
  <c r="S194" i="19" s="1"/>
  <c r="G41" i="19"/>
  <c r="G194" i="19" s="1"/>
  <c r="F73" i="19"/>
  <c r="F226" i="19" s="1"/>
  <c r="N73" i="19"/>
  <c r="N226" i="19" s="1"/>
  <c r="G73" i="19"/>
  <c r="G226" i="19" s="1"/>
  <c r="K73" i="19"/>
  <c r="K226" i="19" s="1"/>
  <c r="O73" i="19"/>
  <c r="O226" i="19" s="1"/>
  <c r="S73" i="19"/>
  <c r="S226" i="19" s="1"/>
  <c r="I73" i="19"/>
  <c r="I226" i="19" s="1"/>
  <c r="M73" i="19"/>
  <c r="M226" i="19" s="1"/>
  <c r="Q73" i="19"/>
  <c r="Q226" i="19" s="1"/>
  <c r="J73" i="19"/>
  <c r="J226" i="19" s="1"/>
  <c r="H41" i="19"/>
  <c r="H194" i="19" s="1"/>
  <c r="L41" i="19"/>
  <c r="L194" i="19" s="1"/>
  <c r="P41" i="19"/>
  <c r="P194" i="19" s="1"/>
  <c r="T41" i="19"/>
  <c r="T194" i="19" s="1"/>
  <c r="I41" i="19"/>
  <c r="I194" i="19" s="1"/>
  <c r="M41" i="19"/>
  <c r="M194" i="19" s="1"/>
  <c r="Q41" i="19"/>
  <c r="Q194" i="19" s="1"/>
  <c r="I57" i="19"/>
  <c r="I210" i="19" s="1"/>
  <c r="M57" i="19"/>
  <c r="M210" i="19" s="1"/>
  <c r="Q57" i="19"/>
  <c r="Q210" i="19" s="1"/>
  <c r="H73" i="19"/>
  <c r="H226" i="19" s="1"/>
  <c r="L73" i="19"/>
  <c r="L226" i="19" s="1"/>
  <c r="P73" i="19"/>
  <c r="P226" i="19" s="1"/>
  <c r="T73" i="19"/>
  <c r="T226" i="19" s="1"/>
  <c r="F41" i="19"/>
  <c r="F194" i="19" s="1"/>
  <c r="J41" i="19"/>
  <c r="J194" i="19" s="1"/>
  <c r="N41" i="19"/>
  <c r="N194" i="19" s="1"/>
  <c r="R41" i="19"/>
  <c r="R194" i="19" s="1"/>
  <c r="G57" i="19"/>
  <c r="G210" i="19" s="1"/>
  <c r="K57" i="19"/>
  <c r="K210" i="19" s="1"/>
  <c r="O57" i="19"/>
  <c r="O210" i="19" s="1"/>
  <c r="S57" i="19"/>
  <c r="S210" i="19" s="1"/>
  <c r="T39" i="49"/>
  <c r="R42" i="73" s="1"/>
  <c r="W16" i="48"/>
  <c r="T125" i="49"/>
  <c r="T16" i="48"/>
  <c r="S39" i="49"/>
  <c r="Q42" i="73" s="1"/>
  <c r="G38" i="47"/>
  <c r="G168" i="47" s="1"/>
  <c r="O50" i="47"/>
  <c r="O180" i="47" s="1"/>
  <c r="O38" i="47"/>
  <c r="O168" i="47" s="1"/>
  <c r="I44" i="47"/>
  <c r="W44" i="47"/>
  <c r="J38" i="47"/>
  <c r="J168" i="47" s="1"/>
  <c r="J44" i="47"/>
  <c r="K38" i="47"/>
  <c r="M44" i="47"/>
  <c r="G50" i="47"/>
  <c r="G180" i="47" s="1"/>
  <c r="F38" i="47"/>
  <c r="F59" i="47" s="1"/>
  <c r="N38" i="47"/>
  <c r="F44" i="47"/>
  <c r="F61" i="47" s="1"/>
  <c r="N44" i="47"/>
  <c r="K50" i="47"/>
  <c r="K180" i="47" s="1"/>
  <c r="H44" i="47"/>
  <c r="H38" i="47"/>
  <c r="H50" i="47"/>
  <c r="L44" i="47"/>
  <c r="L38" i="47"/>
  <c r="L50" i="47"/>
  <c r="T44" i="47"/>
  <c r="T38" i="47"/>
  <c r="T50" i="47"/>
  <c r="G44" i="47"/>
  <c r="K44" i="47"/>
  <c r="O44" i="47"/>
  <c r="I50" i="47"/>
  <c r="M50" i="47"/>
  <c r="W50" i="47"/>
  <c r="P174" i="47"/>
  <c r="F8" i="14"/>
  <c r="J8" i="14"/>
  <c r="N8" i="14"/>
  <c r="R8" i="14"/>
  <c r="AU49" i="72" l="1"/>
  <c r="AU38" i="72"/>
  <c r="AU46" i="72"/>
  <c r="AU50" i="72"/>
  <c r="AU35" i="72"/>
  <c r="AU39" i="72"/>
  <c r="AU42" i="72"/>
  <c r="AU47" i="72"/>
  <c r="AU51" i="72"/>
  <c r="AU40" i="72"/>
  <c r="AU36" i="72"/>
  <c r="AU48" i="72"/>
  <c r="AU44" i="72"/>
  <c r="AU34" i="72"/>
  <c r="AU37" i="72"/>
  <c r="AU41" i="72"/>
  <c r="AU45" i="72"/>
  <c r="AU43" i="72"/>
  <c r="T100" i="4"/>
  <c r="Q18" i="73" s="1"/>
  <c r="H100" i="4"/>
  <c r="K116" i="4"/>
  <c r="H19" i="73" s="1"/>
  <c r="N100" i="4"/>
  <c r="R116" i="4"/>
  <c r="G100" i="4"/>
  <c r="N116" i="4"/>
  <c r="G116" i="4"/>
  <c r="S100" i="4"/>
  <c r="F100" i="4"/>
  <c r="S116" i="4"/>
  <c r="J116" i="4"/>
  <c r="F116" i="4"/>
  <c r="P116" i="4"/>
  <c r="AV34" i="72" a="1"/>
  <c r="O116" i="4"/>
  <c r="L19" i="73" s="1"/>
  <c r="H116" i="4"/>
  <c r="T116" i="4"/>
  <c r="L116" i="4"/>
  <c r="P100" i="4"/>
  <c r="N39" i="19"/>
  <c r="N192" i="19" s="1"/>
  <c r="BU14" i="67"/>
  <c r="O100" i="4"/>
  <c r="L100" i="4"/>
  <c r="K100" i="4"/>
  <c r="H18" i="73" s="1"/>
  <c r="R100" i="4"/>
  <c r="J100" i="4"/>
  <c r="G18" i="73" s="1"/>
  <c r="P132" i="49"/>
  <c r="S25" i="48"/>
  <c r="S90" i="48" s="1"/>
  <c r="M81" i="48"/>
  <c r="L132" i="49"/>
  <c r="O15" i="48"/>
  <c r="O38" i="19" s="1"/>
  <c r="O191" i="19" s="1"/>
  <c r="B68" i="65"/>
  <c r="T277" i="14"/>
  <c r="Q20" i="73"/>
  <c r="O277" i="14"/>
  <c r="L20" i="73"/>
  <c r="L277" i="14"/>
  <c r="I20" i="73"/>
  <c r="B11" i="72"/>
  <c r="C20" i="73"/>
  <c r="R277" i="14"/>
  <c r="O20" i="73"/>
  <c r="M277" i="14"/>
  <c r="J20" i="73"/>
  <c r="P277" i="14"/>
  <c r="M20" i="73"/>
  <c r="K277" i="14"/>
  <c r="H20" i="73"/>
  <c r="S277" i="14"/>
  <c r="P20" i="73"/>
  <c r="Q277" i="14"/>
  <c r="N20" i="73"/>
  <c r="N277" i="14"/>
  <c r="K20" i="73"/>
  <c r="I277" i="14"/>
  <c r="F20" i="73"/>
  <c r="J277" i="14"/>
  <c r="G20" i="73"/>
  <c r="H277" i="14"/>
  <c r="E20" i="73"/>
  <c r="G277" i="14"/>
  <c r="D20" i="73"/>
  <c r="S465" i="44"/>
  <c r="Q26" i="73"/>
  <c r="I6" i="48"/>
  <c r="I71" i="48" s="1"/>
  <c r="S81" i="48"/>
  <c r="O18" i="73"/>
  <c r="H132" i="49"/>
  <c r="F42" i="73"/>
  <c r="J6" i="48"/>
  <c r="J71" i="48" s="1"/>
  <c r="H42" i="73"/>
  <c r="K91" i="48"/>
  <c r="L6" i="48"/>
  <c r="L71" i="48" s="1"/>
  <c r="Q132" i="49"/>
  <c r="O42" i="73"/>
  <c r="P6" i="48"/>
  <c r="P71" i="48" s="1"/>
  <c r="R446" i="44"/>
  <c r="P25" i="73"/>
  <c r="G465" i="44"/>
  <c r="E26" i="73"/>
  <c r="Q446" i="44"/>
  <c r="O25" i="73"/>
  <c r="I446" i="44"/>
  <c r="G25" i="73"/>
  <c r="F465" i="44"/>
  <c r="D26" i="73"/>
  <c r="N446" i="44"/>
  <c r="L25" i="73"/>
  <c r="G446" i="44"/>
  <c r="E25" i="73"/>
  <c r="M446" i="44"/>
  <c r="K25" i="73"/>
  <c r="J446" i="44"/>
  <c r="H25" i="73"/>
  <c r="Q465" i="44"/>
  <c r="O26" i="73"/>
  <c r="O465" i="44"/>
  <c r="M26" i="73"/>
  <c r="J465" i="44"/>
  <c r="H26" i="73"/>
  <c r="F491" i="44"/>
  <c r="R465" i="44"/>
  <c r="P26" i="73"/>
  <c r="K446" i="44"/>
  <c r="I25" i="73"/>
  <c r="F446" i="44"/>
  <c r="D25" i="73"/>
  <c r="K465" i="44"/>
  <c r="I26" i="73"/>
  <c r="K19" i="73"/>
  <c r="I19" i="73"/>
  <c r="AC8" i="67"/>
  <c r="Q19" i="73"/>
  <c r="P19" i="73"/>
  <c r="G19" i="73"/>
  <c r="F141" i="4"/>
  <c r="C19" i="73"/>
  <c r="E19" i="73"/>
  <c r="D19" i="73"/>
  <c r="M19" i="73"/>
  <c r="O19" i="73"/>
  <c r="F135" i="4"/>
  <c r="M18" i="73"/>
  <c r="P18" i="73"/>
  <c r="F138" i="4"/>
  <c r="C18" i="73"/>
  <c r="I18" i="73"/>
  <c r="D18" i="73"/>
  <c r="E18" i="73"/>
  <c r="L18" i="73"/>
  <c r="K18" i="73"/>
  <c r="C11" i="72"/>
  <c r="AD16" i="67"/>
  <c r="F378" i="4"/>
  <c r="F139" i="4"/>
  <c r="F362" i="4"/>
  <c r="F134" i="4"/>
  <c r="F393" i="4"/>
  <c r="F142" i="4"/>
  <c r="F377" i="4"/>
  <c r="F137" i="4"/>
  <c r="F129" i="4"/>
  <c r="F392" i="4"/>
  <c r="F140" i="4"/>
  <c r="F132" i="4"/>
  <c r="F126" i="4"/>
  <c r="D12" i="65"/>
  <c r="M12" i="65" s="1"/>
  <c r="M13" i="65"/>
  <c r="C12" i="65"/>
  <c r="L12" i="65" s="1"/>
  <c r="L13" i="65"/>
  <c r="F180" i="47"/>
  <c r="F63" i="47"/>
  <c r="F195" i="46"/>
  <c r="F157" i="44"/>
  <c r="K132" i="44"/>
  <c r="K462" i="44" s="1"/>
  <c r="K469" i="44"/>
  <c r="K152" i="44"/>
  <c r="F187" i="46"/>
  <c r="F199" i="46"/>
  <c r="F535" i="46"/>
  <c r="F190" i="46"/>
  <c r="F559" i="46"/>
  <c r="F193" i="46"/>
  <c r="F565" i="46"/>
  <c r="F198" i="46"/>
  <c r="F197" i="46"/>
  <c r="F196" i="46"/>
  <c r="F59" i="14"/>
  <c r="F169" i="44"/>
  <c r="F428" i="44"/>
  <c r="F435" i="44"/>
  <c r="F164" i="44"/>
  <c r="F447" i="44"/>
  <c r="F159" i="44"/>
  <c r="F450" i="44"/>
  <c r="F165" i="44"/>
  <c r="F466" i="44"/>
  <c r="F161" i="44"/>
  <c r="F163" i="44"/>
  <c r="F58" i="14"/>
  <c r="T91" i="48"/>
  <c r="Q6" i="48"/>
  <c r="Q71" i="48" s="1"/>
  <c r="J180" i="47"/>
  <c r="F130" i="14"/>
  <c r="F399" i="14" s="1"/>
  <c r="F97" i="14"/>
  <c r="F366" i="14" s="1"/>
  <c r="F64" i="14"/>
  <c r="N64" i="14"/>
  <c r="G81" i="48"/>
  <c r="H6" i="48"/>
  <c r="H71" i="48" s="1"/>
  <c r="Z12" i="48"/>
  <c r="AA12" i="48" s="1"/>
  <c r="O64" i="14"/>
  <c r="R97" i="14"/>
  <c r="R366" i="14" s="1"/>
  <c r="AB12" i="48"/>
  <c r="AC12" i="48" s="1"/>
  <c r="F277" i="14"/>
  <c r="AF15" i="67"/>
  <c r="F39" i="19"/>
  <c r="F192" i="19" s="1"/>
  <c r="Y11" i="67"/>
  <c r="O130" i="14"/>
  <c r="O399" i="14" s="1"/>
  <c r="N97" i="14"/>
  <c r="N366" i="14" s="1"/>
  <c r="K92" i="14"/>
  <c r="K456" i="44"/>
  <c r="O125" i="14"/>
  <c r="O475" i="44"/>
  <c r="L389" i="4"/>
  <c r="X10" i="67"/>
  <c r="AD10" i="67"/>
  <c r="L374" i="4"/>
  <c r="W10" i="67"/>
  <c r="AC10" i="67"/>
  <c r="L359" i="4"/>
  <c r="V10" i="67"/>
  <c r="O359" i="4"/>
  <c r="V13" i="67"/>
  <c r="AE17" i="67"/>
  <c r="AC9" i="67"/>
  <c r="AD5" i="67"/>
  <c r="K374" i="4"/>
  <c r="W9" i="67"/>
  <c r="G389" i="4"/>
  <c r="X5" i="67"/>
  <c r="R21" i="19"/>
  <c r="R174" i="19" s="1"/>
  <c r="R427" i="44"/>
  <c r="P106" i="14"/>
  <c r="P375" i="14" s="1"/>
  <c r="F374" i="4"/>
  <c r="W4" i="67"/>
  <c r="O21" i="19"/>
  <c r="O174" i="19" s="1"/>
  <c r="O427" i="44"/>
  <c r="AD12" i="67"/>
  <c r="AD4" i="67"/>
  <c r="N92" i="14"/>
  <c r="N361" i="14" s="1"/>
  <c r="N456" i="44"/>
  <c r="F125" i="14"/>
  <c r="F394" i="14" s="1"/>
  <c r="F475" i="44"/>
  <c r="BI18" i="67"/>
  <c r="T176" i="19"/>
  <c r="Y15" i="67"/>
  <c r="AE6" i="67"/>
  <c r="K125" i="14"/>
  <c r="K394" i="14" s="1"/>
  <c r="K475" i="44"/>
  <c r="M21" i="19"/>
  <c r="M174" i="19" s="1"/>
  <c r="M427" i="44"/>
  <c r="H389" i="4"/>
  <c r="X6" i="67"/>
  <c r="AD6" i="67"/>
  <c r="H374" i="4"/>
  <c r="W6" i="67"/>
  <c r="AC6" i="67"/>
  <c r="H359" i="4"/>
  <c r="V6" i="67"/>
  <c r="G359" i="4"/>
  <c r="V5" i="67"/>
  <c r="AC13" i="67"/>
  <c r="AD9" i="67"/>
  <c r="AE5" i="67"/>
  <c r="O374" i="4"/>
  <c r="W13" i="67"/>
  <c r="K389" i="4"/>
  <c r="X9" i="67"/>
  <c r="P125" i="14"/>
  <c r="P394" i="14" s="1"/>
  <c r="P475" i="44"/>
  <c r="L92" i="14"/>
  <c r="L361" i="14" s="1"/>
  <c r="L456" i="44"/>
  <c r="J21" i="19"/>
  <c r="J174" i="19" s="1"/>
  <c r="J427" i="44"/>
  <c r="R359" i="4"/>
  <c r="V16" i="67"/>
  <c r="J389" i="4"/>
  <c r="X8" i="67"/>
  <c r="N359" i="4"/>
  <c r="V12" i="67"/>
  <c r="F389" i="4"/>
  <c r="X4" i="67"/>
  <c r="J359" i="4"/>
  <c r="V8" i="67"/>
  <c r="AE12" i="67"/>
  <c r="AE4" i="67"/>
  <c r="R92" i="14"/>
  <c r="R456" i="44"/>
  <c r="Q92" i="14"/>
  <c r="Q456" i="44"/>
  <c r="R125" i="14"/>
  <c r="R394" i="14" s="1"/>
  <c r="R475" i="44"/>
  <c r="BV21" i="67"/>
  <c r="CN21" i="67"/>
  <c r="BI7" i="67"/>
  <c r="I176" i="19"/>
  <c r="BH14" i="67"/>
  <c r="P175" i="19"/>
  <c r="BI14" i="67"/>
  <c r="P176" i="19"/>
  <c r="AD8" i="67"/>
  <c r="AF11" i="67"/>
  <c r="AE16" i="67"/>
  <c r="Y7" i="67"/>
  <c r="W195" i="47"/>
  <c r="R64" i="14"/>
  <c r="J125" i="14"/>
  <c r="J394" i="14" s="1"/>
  <c r="J475" i="44"/>
  <c r="G125" i="14"/>
  <c r="G394" i="14" s="1"/>
  <c r="G475" i="44"/>
  <c r="T389" i="4"/>
  <c r="X18" i="67"/>
  <c r="AD18" i="67"/>
  <c r="T374" i="4"/>
  <c r="W18" i="67"/>
  <c r="AC18" i="67"/>
  <c r="N130" i="14"/>
  <c r="N399" i="14" s="1"/>
  <c r="N125" i="14"/>
  <c r="N475" i="44"/>
  <c r="J92" i="14"/>
  <c r="J456" i="44"/>
  <c r="T359" i="4"/>
  <c r="V18" i="67"/>
  <c r="AC17" i="67"/>
  <c r="AD13" i="67"/>
  <c r="AE9" i="67"/>
  <c r="S374" i="4"/>
  <c r="W17" i="67"/>
  <c r="O389" i="4"/>
  <c r="X13" i="67"/>
  <c r="T125" i="14"/>
  <c r="T394" i="14" s="1"/>
  <c r="T475" i="44"/>
  <c r="P92" i="14"/>
  <c r="P361" i="14" s="1"/>
  <c r="P456" i="44"/>
  <c r="N21" i="19"/>
  <c r="N174" i="19" s="1"/>
  <c r="N427" i="44"/>
  <c r="N374" i="4"/>
  <c r="W12" i="67"/>
  <c r="S22" i="19"/>
  <c r="S446" i="44"/>
  <c r="K21" i="19"/>
  <c r="K174" i="19" s="1"/>
  <c r="K427" i="44"/>
  <c r="G21" i="19"/>
  <c r="G174" i="19" s="1"/>
  <c r="G427" i="44"/>
  <c r="AE8" i="67"/>
  <c r="I125" i="14"/>
  <c r="I475" i="44"/>
  <c r="M92" i="14"/>
  <c r="M456" i="44"/>
  <c r="I92" i="14"/>
  <c r="I456" i="44"/>
  <c r="BI11" i="67"/>
  <c r="M176" i="19"/>
  <c r="BH18" i="67"/>
  <c r="T175" i="19"/>
  <c r="BI12" i="67"/>
  <c r="N176" i="19"/>
  <c r="BI6" i="67"/>
  <c r="H176" i="19"/>
  <c r="S125" i="14"/>
  <c r="S475" i="44"/>
  <c r="Q21" i="19"/>
  <c r="Q174" i="19" s="1"/>
  <c r="Q427" i="44"/>
  <c r="I21" i="19"/>
  <c r="I174" i="19" s="1"/>
  <c r="I427" i="44"/>
  <c r="P389" i="4"/>
  <c r="X14" i="67"/>
  <c r="AD14" i="67"/>
  <c r="P374" i="4"/>
  <c r="W14" i="67"/>
  <c r="AC14" i="67"/>
  <c r="P359" i="4"/>
  <c r="V14" i="67"/>
  <c r="AD17" i="67"/>
  <c r="AE13" i="67"/>
  <c r="AC5" i="67"/>
  <c r="S389" i="4"/>
  <c r="X17" i="67"/>
  <c r="G374" i="4"/>
  <c r="W5" i="67"/>
  <c r="T92" i="14"/>
  <c r="T361" i="14" s="1"/>
  <c r="T456" i="44"/>
  <c r="L125" i="14"/>
  <c r="L394" i="14" s="1"/>
  <c r="L475" i="44"/>
  <c r="H92" i="14"/>
  <c r="H361" i="14" s="1"/>
  <c r="H456" i="44"/>
  <c r="F21" i="19"/>
  <c r="BG4" i="67" s="1"/>
  <c r="F427" i="44"/>
  <c r="AC16" i="67"/>
  <c r="N389" i="4"/>
  <c r="X12" i="67"/>
  <c r="R374" i="4"/>
  <c r="W16" i="67"/>
  <c r="J112" i="44"/>
  <c r="J443" i="44" s="1"/>
  <c r="J428" i="44"/>
  <c r="AC12" i="67"/>
  <c r="AC4" i="67"/>
  <c r="BH10" i="67"/>
  <c r="L175" i="19"/>
  <c r="BH6" i="67"/>
  <c r="H175" i="19"/>
  <c r="BH13" i="67"/>
  <c r="O175" i="19"/>
  <c r="BI10" i="67"/>
  <c r="L176" i="19"/>
  <c r="AE14" i="67"/>
  <c r="AF7" i="67"/>
  <c r="AE18" i="67"/>
  <c r="AE10" i="67"/>
  <c r="R13" i="19"/>
  <c r="R166" i="19" s="1"/>
  <c r="N13" i="19"/>
  <c r="N166" i="19" s="1"/>
  <c r="R152" i="44"/>
  <c r="R481" i="44" s="1"/>
  <c r="F132" i="44"/>
  <c r="F462" i="44" s="1"/>
  <c r="P112" i="44"/>
  <c r="P443" i="44" s="1"/>
  <c r="G112" i="44"/>
  <c r="G443" i="44" s="1"/>
  <c r="H112" i="44"/>
  <c r="H443" i="44" s="1"/>
  <c r="F152" i="44"/>
  <c r="F481" i="44" s="1"/>
  <c r="N132" i="44"/>
  <c r="N462" i="44" s="1"/>
  <c r="I132" i="44"/>
  <c r="I462" i="44" s="1"/>
  <c r="Q132" i="44"/>
  <c r="Q462" i="44" s="1"/>
  <c r="P152" i="44"/>
  <c r="P481" i="44" s="1"/>
  <c r="I152" i="44"/>
  <c r="I481" i="44" s="1"/>
  <c r="Q23" i="19"/>
  <c r="J23" i="19"/>
  <c r="S437" i="44"/>
  <c r="S59" i="14"/>
  <c r="S56" i="14" s="1"/>
  <c r="BG6" i="67"/>
  <c r="H20" i="19"/>
  <c r="H173" i="19" s="1"/>
  <c r="T112" i="44"/>
  <c r="T443" i="44" s="1"/>
  <c r="BG14" i="67"/>
  <c r="P20" i="19"/>
  <c r="P173" i="19" s="1"/>
  <c r="BG10" i="67"/>
  <c r="L20" i="19"/>
  <c r="L173" i="19" s="1"/>
  <c r="M22" i="19"/>
  <c r="R23" i="19"/>
  <c r="N22" i="19"/>
  <c r="S23" i="19"/>
  <c r="K22" i="19"/>
  <c r="G22" i="19"/>
  <c r="R112" i="44"/>
  <c r="R443" i="44" s="1"/>
  <c r="N112" i="44"/>
  <c r="N443" i="44" s="1"/>
  <c r="Q125" i="14"/>
  <c r="Q394" i="14" s="1"/>
  <c r="S112" i="44"/>
  <c r="S443" i="44" s="1"/>
  <c r="S152" i="44"/>
  <c r="S481" i="44" s="1"/>
  <c r="L132" i="44"/>
  <c r="L462" i="44" s="1"/>
  <c r="Q112" i="44"/>
  <c r="Q443" i="44" s="1"/>
  <c r="M112" i="44"/>
  <c r="M443" i="44" s="1"/>
  <c r="I112" i="44"/>
  <c r="I443" i="44" s="1"/>
  <c r="J22" i="19"/>
  <c r="F22" i="19"/>
  <c r="K23" i="19"/>
  <c r="J152" i="44"/>
  <c r="J481" i="44" s="1"/>
  <c r="F112" i="44"/>
  <c r="F443" i="44" s="1"/>
  <c r="N123" i="14"/>
  <c r="N392" i="14" s="1"/>
  <c r="BG18" i="67"/>
  <c r="T20" i="19"/>
  <c r="T173" i="19" s="1"/>
  <c r="BG17" i="67"/>
  <c r="L112" i="44"/>
  <c r="L443" i="44" s="1"/>
  <c r="Q22" i="19"/>
  <c r="I22" i="19"/>
  <c r="R22" i="19"/>
  <c r="F23" i="19"/>
  <c r="O23" i="19"/>
  <c r="G23" i="19"/>
  <c r="M125" i="14"/>
  <c r="M394" i="14" s="1"/>
  <c r="H132" i="44"/>
  <c r="H462" i="44" s="1"/>
  <c r="T152" i="44"/>
  <c r="T481" i="44" s="1"/>
  <c r="T132" i="44"/>
  <c r="T462" i="44" s="1"/>
  <c r="Q152" i="44"/>
  <c r="Q481" i="44" s="1"/>
  <c r="R132" i="44"/>
  <c r="R462" i="44" s="1"/>
  <c r="G152" i="44"/>
  <c r="G481" i="44" s="1"/>
  <c r="M132" i="44"/>
  <c r="M462" i="44" s="1"/>
  <c r="L152" i="44"/>
  <c r="L481" i="44" s="1"/>
  <c r="O152" i="44"/>
  <c r="O481" i="44" s="1"/>
  <c r="P132" i="44"/>
  <c r="P462" i="44" s="1"/>
  <c r="N152" i="44"/>
  <c r="N481" i="44" s="1"/>
  <c r="M152" i="44"/>
  <c r="M481" i="44" s="1"/>
  <c r="J132" i="44"/>
  <c r="J462" i="44" s="1"/>
  <c r="H152" i="44"/>
  <c r="H481" i="44" s="1"/>
  <c r="L64" i="14"/>
  <c r="H64" i="14"/>
  <c r="C53" i="65"/>
  <c r="Q130" i="14"/>
  <c r="Q399" i="14" s="1"/>
  <c r="M130" i="14"/>
  <c r="M399" i="14" s="1"/>
  <c r="I130" i="14"/>
  <c r="I399" i="14" s="1"/>
  <c r="J64" i="14"/>
  <c r="T64" i="14"/>
  <c r="P64" i="14"/>
  <c r="L97" i="14"/>
  <c r="L366" i="14" s="1"/>
  <c r="H97" i="14"/>
  <c r="H366" i="14" s="1"/>
  <c r="U399" i="14"/>
  <c r="D53" i="65"/>
  <c r="J97" i="14"/>
  <c r="J366" i="14" s="1"/>
  <c r="T97" i="14"/>
  <c r="T366" i="14" s="1"/>
  <c r="P97" i="14"/>
  <c r="P366" i="14" s="1"/>
  <c r="L130" i="14"/>
  <c r="L399" i="14" s="1"/>
  <c r="H130" i="14"/>
  <c r="H399" i="14" s="1"/>
  <c r="Q64" i="14"/>
  <c r="M64" i="14"/>
  <c r="I64" i="14"/>
  <c r="R130" i="14"/>
  <c r="R399" i="14" s="1"/>
  <c r="O97" i="14"/>
  <c r="O366" i="14" s="1"/>
  <c r="J130" i="14"/>
  <c r="J399" i="14" s="1"/>
  <c r="T130" i="14"/>
  <c r="T399" i="14" s="1"/>
  <c r="P130" i="14"/>
  <c r="P399" i="14" s="1"/>
  <c r="B53" i="65"/>
  <c r="Q97" i="14"/>
  <c r="Q366" i="14" s="1"/>
  <c r="M97" i="14"/>
  <c r="M366" i="14" s="1"/>
  <c r="I97" i="14"/>
  <c r="I366" i="14" s="1"/>
  <c r="K195" i="47"/>
  <c r="K168" i="47"/>
  <c r="L195" i="47"/>
  <c r="L168" i="47"/>
  <c r="T195" i="47"/>
  <c r="T168" i="47"/>
  <c r="H195" i="47"/>
  <c r="H168" i="47"/>
  <c r="F195" i="47"/>
  <c r="F168" i="47"/>
  <c r="I195" i="47"/>
  <c r="I168" i="47"/>
  <c r="N195" i="47"/>
  <c r="N168" i="47"/>
  <c r="S24" i="14"/>
  <c r="S293" i="14" s="1"/>
  <c r="K81" i="48"/>
  <c r="L91" i="48"/>
  <c r="O91" i="48"/>
  <c r="G91" i="48"/>
  <c r="N91" i="48"/>
  <c r="J39" i="19"/>
  <c r="J192" i="19" s="1"/>
  <c r="Q13" i="19"/>
  <c r="Q166" i="19" s="1"/>
  <c r="W6" i="48"/>
  <c r="W5" i="48" s="1"/>
  <c r="C25" i="72" s="1"/>
  <c r="W132" i="49"/>
  <c r="R25" i="48"/>
  <c r="R90" i="48" s="1"/>
  <c r="B73" i="65"/>
  <c r="I73" i="65" s="1"/>
  <c r="I74" i="65"/>
  <c r="I69" i="65"/>
  <c r="C68" i="65"/>
  <c r="I70" i="65"/>
  <c r="S80" i="48"/>
  <c r="BY17" i="67"/>
  <c r="G90" i="48"/>
  <c r="G54" i="19"/>
  <c r="G207" i="19" s="1"/>
  <c r="Q77" i="48"/>
  <c r="CN15" i="67"/>
  <c r="BV15" i="67"/>
  <c r="O77" i="48"/>
  <c r="CN13" i="67"/>
  <c r="BV13" i="67"/>
  <c r="N77" i="48"/>
  <c r="CN12" i="67"/>
  <c r="BV12" i="67"/>
  <c r="K80" i="48"/>
  <c r="BY9" i="67"/>
  <c r="I38" i="19"/>
  <c r="I191" i="19" s="1"/>
  <c r="BY7" i="67"/>
  <c r="H80" i="48"/>
  <c r="BY6" i="67"/>
  <c r="L77" i="48"/>
  <c r="CN10" i="67"/>
  <c r="BV10" i="67"/>
  <c r="K77" i="48"/>
  <c r="CN9" i="67"/>
  <c r="BV9" i="67"/>
  <c r="J77" i="48"/>
  <c r="CN8" i="67"/>
  <c r="BV8" i="67"/>
  <c r="M13" i="19"/>
  <c r="M166" i="19" s="1"/>
  <c r="I77" i="48"/>
  <c r="CN7" i="67"/>
  <c r="BV7" i="67"/>
  <c r="H77" i="48"/>
  <c r="CN6" i="67"/>
  <c r="G77" i="48"/>
  <c r="CN5" i="67"/>
  <c r="BV6" i="67"/>
  <c r="BV5" i="67"/>
  <c r="F77" i="48"/>
  <c r="CN4" i="67"/>
  <c r="BV4" i="67"/>
  <c r="P77" i="48"/>
  <c r="CN14" i="67"/>
  <c r="BV14" i="67"/>
  <c r="M38" i="19"/>
  <c r="M191" i="19" s="1"/>
  <c r="BY11" i="67"/>
  <c r="M77" i="48"/>
  <c r="CN11" i="67"/>
  <c r="BV11" i="67"/>
  <c r="G80" i="48"/>
  <c r="BY5" i="67"/>
  <c r="T77" i="48"/>
  <c r="CN18" i="67"/>
  <c r="BV18" i="67"/>
  <c r="S77" i="48"/>
  <c r="CN17" i="67"/>
  <c r="BV17" i="67"/>
  <c r="R77" i="48"/>
  <c r="CN16" i="67"/>
  <c r="BV16" i="67"/>
  <c r="B11" i="65"/>
  <c r="D11" i="65"/>
  <c r="M11" i="65" s="1"/>
  <c r="I13" i="65"/>
  <c r="L13" i="19"/>
  <c r="L166" i="19" s="1"/>
  <c r="Q15" i="19"/>
  <c r="Q168" i="19" s="1"/>
  <c r="T13" i="19"/>
  <c r="T166" i="19" s="1"/>
  <c r="S13" i="19"/>
  <c r="S166" i="19" s="1"/>
  <c r="N14" i="19"/>
  <c r="N167" i="19" s="1"/>
  <c r="F14" i="19"/>
  <c r="I14" i="19"/>
  <c r="I167" i="19" s="1"/>
  <c r="S14" i="19"/>
  <c r="S167" i="19" s="1"/>
  <c r="M14" i="19"/>
  <c r="M167" i="19" s="1"/>
  <c r="G14" i="19"/>
  <c r="G167" i="19" s="1"/>
  <c r="L80" i="48"/>
  <c r="L38" i="19"/>
  <c r="L191" i="19" s="1"/>
  <c r="L81" i="48"/>
  <c r="M54" i="19"/>
  <c r="M207" i="19" s="1"/>
  <c r="J132" i="49"/>
  <c r="H81" i="48"/>
  <c r="P15" i="48"/>
  <c r="Q15" i="48"/>
  <c r="Q80" i="48" s="1"/>
  <c r="J80" i="48"/>
  <c r="J14" i="48"/>
  <c r="J79" i="48" s="1"/>
  <c r="H90" i="48"/>
  <c r="H54" i="19"/>
  <c r="H207" i="19" s="1"/>
  <c r="J81" i="48"/>
  <c r="I91" i="48"/>
  <c r="O24" i="48"/>
  <c r="O89" i="48" s="1"/>
  <c r="F15" i="48"/>
  <c r="P91" i="48"/>
  <c r="P25" i="48"/>
  <c r="W24" i="48"/>
  <c r="G14" i="48"/>
  <c r="G79" i="48" s="1"/>
  <c r="G24" i="48"/>
  <c r="G89" i="48" s="1"/>
  <c r="L24" i="48"/>
  <c r="L89" i="48" s="1"/>
  <c r="I81" i="48"/>
  <c r="N15" i="48"/>
  <c r="R6" i="48"/>
  <c r="R132" i="49"/>
  <c r="R81" i="48"/>
  <c r="J38" i="19"/>
  <c r="J191" i="19" s="1"/>
  <c r="N180" i="47"/>
  <c r="S31" i="14"/>
  <c r="R588" i="46"/>
  <c r="L588" i="46"/>
  <c r="G24" i="14"/>
  <c r="S89" i="14"/>
  <c r="S50" i="19" s="1"/>
  <c r="S203" i="19" s="1"/>
  <c r="K24" i="14"/>
  <c r="S491" i="44"/>
  <c r="W26" i="14"/>
  <c r="C16" i="72" s="1"/>
  <c r="I394" i="14"/>
  <c r="K56" i="14"/>
  <c r="K34" i="19" s="1"/>
  <c r="J437" i="44"/>
  <c r="J328" i="14"/>
  <c r="O56" i="14"/>
  <c r="O34" i="19" s="1"/>
  <c r="P491" i="44"/>
  <c r="H491" i="44"/>
  <c r="H124" i="14"/>
  <c r="H393" i="14" s="1"/>
  <c r="O89" i="14"/>
  <c r="O358" i="14" s="1"/>
  <c r="O24" i="14"/>
  <c r="T14" i="19"/>
  <c r="T167" i="19" s="1"/>
  <c r="O54" i="19"/>
  <c r="O207" i="19" s="1"/>
  <c r="H24" i="48"/>
  <c r="H89" i="48" s="1"/>
  <c r="J14" i="19"/>
  <c r="J167" i="19" s="1"/>
  <c r="N54" i="19"/>
  <c r="N207" i="19" s="1"/>
  <c r="K408" i="4"/>
  <c r="R408" i="4"/>
  <c r="I7" i="14"/>
  <c r="I276" i="14" s="1"/>
  <c r="M7" i="14"/>
  <c r="M276" i="14" s="1"/>
  <c r="J90" i="48"/>
  <c r="J54" i="19"/>
  <c r="J207" i="19" s="1"/>
  <c r="J24" i="48"/>
  <c r="J89" i="48" s="1"/>
  <c r="I90" i="48"/>
  <c r="I24" i="48"/>
  <c r="I89" i="48" s="1"/>
  <c r="R80" i="48"/>
  <c r="R38" i="19"/>
  <c r="R14" i="48"/>
  <c r="R79" i="48" s="1"/>
  <c r="N588" i="46"/>
  <c r="N511" i="46"/>
  <c r="T546" i="46"/>
  <c r="P546" i="46"/>
  <c r="L546" i="46"/>
  <c r="H514" i="46"/>
  <c r="S376" i="4"/>
  <c r="S73" i="14"/>
  <c r="S342" i="14" s="1"/>
  <c r="G361" i="4"/>
  <c r="G40" i="14"/>
  <c r="I570" i="46"/>
  <c r="I538" i="46"/>
  <c r="I531" i="46"/>
  <c r="P58" i="14"/>
  <c r="B32" i="65"/>
  <c r="P262" i="42"/>
  <c r="L252" i="42"/>
  <c r="I385" i="4"/>
  <c r="L408" i="4"/>
  <c r="L355" i="4"/>
  <c r="I408" i="4"/>
  <c r="I355" i="4"/>
  <c r="J58" i="14"/>
  <c r="R491" i="44"/>
  <c r="R57" i="14"/>
  <c r="J123" i="14"/>
  <c r="G252" i="42"/>
  <c r="O252" i="42"/>
  <c r="G195" i="47"/>
  <c r="O132" i="49"/>
  <c r="O6" i="48"/>
  <c r="M195" i="47"/>
  <c r="O570" i="46"/>
  <c r="O564" i="46"/>
  <c r="O522" i="46"/>
  <c r="R540" i="46"/>
  <c r="N522" i="46"/>
  <c r="G437" i="44"/>
  <c r="G58" i="14"/>
  <c r="P123" i="14"/>
  <c r="L376" i="4"/>
  <c r="L73" i="14"/>
  <c r="L342" i="14" s="1"/>
  <c r="L409" i="4"/>
  <c r="L363" i="4"/>
  <c r="J538" i="46"/>
  <c r="H546" i="46"/>
  <c r="L514" i="46"/>
  <c r="P588" i="46"/>
  <c r="P511" i="46"/>
  <c r="G356" i="4"/>
  <c r="O409" i="4"/>
  <c r="O363" i="4"/>
  <c r="O391" i="4"/>
  <c r="O106" i="14"/>
  <c r="O375" i="14" s="1"/>
  <c r="M522" i="46"/>
  <c r="I546" i="46"/>
  <c r="Q514" i="46"/>
  <c r="I588" i="46"/>
  <c r="I511" i="46"/>
  <c r="M531" i="46"/>
  <c r="L437" i="44"/>
  <c r="P91" i="14"/>
  <c r="I124" i="14"/>
  <c r="I393" i="14" s="1"/>
  <c r="M123" i="14"/>
  <c r="I90" i="14"/>
  <c r="P252" i="42"/>
  <c r="P408" i="4"/>
  <c r="P355" i="4"/>
  <c r="T273" i="42"/>
  <c r="J371" i="4"/>
  <c r="Q370" i="4"/>
  <c r="M385" i="4"/>
  <c r="N90" i="14"/>
  <c r="F57" i="14"/>
  <c r="L293" i="42"/>
  <c r="L258" i="42"/>
  <c r="R371" i="4"/>
  <c r="K6" i="48"/>
  <c r="K132" i="49"/>
  <c r="N132" i="49"/>
  <c r="N6" i="48"/>
  <c r="O588" i="46"/>
  <c r="O511" i="46"/>
  <c r="O507" i="46"/>
  <c r="N538" i="46"/>
  <c r="L58" i="14"/>
  <c r="N514" i="46"/>
  <c r="F588" i="46"/>
  <c r="F511" i="46"/>
  <c r="R522" i="46"/>
  <c r="T570" i="46"/>
  <c r="T514" i="46"/>
  <c r="L538" i="46"/>
  <c r="H538" i="46"/>
  <c r="H588" i="46"/>
  <c r="H511" i="46"/>
  <c r="T531" i="46"/>
  <c r="K409" i="4"/>
  <c r="K363" i="4"/>
  <c r="K361" i="4"/>
  <c r="K40" i="14"/>
  <c r="G376" i="4"/>
  <c r="G73" i="14"/>
  <c r="G342" i="14" s="1"/>
  <c r="K386" i="4"/>
  <c r="M546" i="46"/>
  <c r="M538" i="46"/>
  <c r="Q507" i="46"/>
  <c r="M555" i="46"/>
  <c r="M408" i="4"/>
  <c r="M355" i="4"/>
  <c r="J195" i="47"/>
  <c r="O538" i="46"/>
  <c r="S507" i="46"/>
  <c r="S124" i="14"/>
  <c r="K91" i="14"/>
  <c r="H123" i="14"/>
  <c r="H24" i="14" s="1"/>
  <c r="L361" i="4"/>
  <c r="L40" i="14"/>
  <c r="F507" i="46"/>
  <c r="N563" i="46"/>
  <c r="I262" i="42"/>
  <c r="T588" i="46"/>
  <c r="T511" i="46"/>
  <c r="H555" i="46"/>
  <c r="K371" i="4"/>
  <c r="G366" i="14"/>
  <c r="G31" i="14"/>
  <c r="M514" i="46"/>
  <c r="I514" i="46"/>
  <c r="Q555" i="46"/>
  <c r="I507" i="46"/>
  <c r="Q124" i="14"/>
  <c r="Q393" i="14" s="1"/>
  <c r="T91" i="14"/>
  <c r="T360" i="14" s="1"/>
  <c r="H58" i="14"/>
  <c r="Q123" i="14"/>
  <c r="H273" i="42"/>
  <c r="K252" i="42"/>
  <c r="H385" i="4"/>
  <c r="F409" i="4"/>
  <c r="F363" i="4"/>
  <c r="J491" i="44"/>
  <c r="J57" i="14"/>
  <c r="R123" i="14"/>
  <c r="J90" i="14"/>
  <c r="P293" i="42"/>
  <c r="P258" i="42"/>
  <c r="N73" i="14"/>
  <c r="N342" i="14" s="1"/>
  <c r="N376" i="4"/>
  <c r="F73" i="14"/>
  <c r="F376" i="4"/>
  <c r="O195" i="47"/>
  <c r="K31" i="14"/>
  <c r="M132" i="49"/>
  <c r="M6" i="48"/>
  <c r="O546" i="46"/>
  <c r="O124" i="14"/>
  <c r="R531" i="46"/>
  <c r="P124" i="14"/>
  <c r="P393" i="14" s="1"/>
  <c r="G491" i="44"/>
  <c r="H376" i="4"/>
  <c r="H73" i="14"/>
  <c r="H342" i="14" s="1"/>
  <c r="H409" i="4"/>
  <c r="H363" i="4"/>
  <c r="H361" i="4"/>
  <c r="H40" i="14"/>
  <c r="J522" i="46"/>
  <c r="J562" i="46"/>
  <c r="F437" i="44"/>
  <c r="P570" i="46"/>
  <c r="L570" i="46"/>
  <c r="H570" i="46"/>
  <c r="P514" i="46"/>
  <c r="P507" i="46"/>
  <c r="S106" i="14"/>
  <c r="S375" i="14" s="1"/>
  <c r="S391" i="4"/>
  <c r="Q546" i="46"/>
  <c r="Q538" i="46"/>
  <c r="Q91" i="14"/>
  <c r="Q360" i="14" s="1"/>
  <c r="M124" i="14"/>
  <c r="M393" i="14" s="1"/>
  <c r="Q491" i="44"/>
  <c r="Q57" i="14"/>
  <c r="I123" i="14"/>
  <c r="H106" i="14"/>
  <c r="H375" i="14" s="1"/>
  <c r="P370" i="4"/>
  <c r="R40" i="14"/>
  <c r="R361" i="4"/>
  <c r="Q385" i="4"/>
  <c r="R58" i="14"/>
  <c r="N491" i="44"/>
  <c r="N57" i="14"/>
  <c r="F90" i="14"/>
  <c r="H293" i="42"/>
  <c r="H258" i="42"/>
  <c r="N106" i="14"/>
  <c r="N375" i="14" s="1"/>
  <c r="N391" i="4"/>
  <c r="F391" i="4"/>
  <c r="F106" i="14"/>
  <c r="F375" i="14" s="1"/>
  <c r="F371" i="4"/>
  <c r="R106" i="14"/>
  <c r="R375" i="14" s="1"/>
  <c r="W7" i="14"/>
  <c r="C10" i="72" s="1"/>
  <c r="J91" i="48"/>
  <c r="G132" i="49"/>
  <c r="G6" i="48"/>
  <c r="F132" i="49"/>
  <c r="F6" i="48"/>
  <c r="O531" i="46"/>
  <c r="K588" i="46"/>
  <c r="K511" i="46"/>
  <c r="K507" i="46"/>
  <c r="K124" i="14"/>
  <c r="F563" i="46"/>
  <c r="F546" i="46"/>
  <c r="F538" i="46"/>
  <c r="L90" i="14"/>
  <c r="S394" i="14"/>
  <c r="T123" i="14"/>
  <c r="L123" i="14"/>
  <c r="T376" i="4"/>
  <c r="T73" i="14"/>
  <c r="T342" i="14" s="1"/>
  <c r="T409" i="4"/>
  <c r="T363" i="4"/>
  <c r="T361" i="4"/>
  <c r="T40" i="14"/>
  <c r="N555" i="46"/>
  <c r="F522" i="46"/>
  <c r="F514" i="46"/>
  <c r="R546" i="46"/>
  <c r="J546" i="46"/>
  <c r="J531" i="46"/>
  <c r="F531" i="46"/>
  <c r="I252" i="42"/>
  <c r="J588" i="46"/>
  <c r="T538" i="46"/>
  <c r="P538" i="46"/>
  <c r="L562" i="46"/>
  <c r="H562" i="46"/>
  <c r="T555" i="46"/>
  <c r="P531" i="46"/>
  <c r="L531" i="46"/>
  <c r="H507" i="46"/>
  <c r="L124" i="14"/>
  <c r="L393" i="14" s="1"/>
  <c r="T491" i="44"/>
  <c r="G408" i="4"/>
  <c r="G409" i="4"/>
  <c r="G363" i="4"/>
  <c r="O361" i="4"/>
  <c r="O40" i="14"/>
  <c r="K376" i="4"/>
  <c r="K73" i="14"/>
  <c r="K342" i="14" s="1"/>
  <c r="G391" i="4"/>
  <c r="G106" i="14"/>
  <c r="G375" i="14" s="1"/>
  <c r="O371" i="4"/>
  <c r="G371" i="4"/>
  <c r="H359" i="14"/>
  <c r="Q570" i="46"/>
  <c r="Q562" i="46"/>
  <c r="M562" i="46"/>
  <c r="I562" i="46"/>
  <c r="M588" i="46"/>
  <c r="M511" i="46"/>
  <c r="T359" i="14"/>
  <c r="T124" i="14"/>
  <c r="T393" i="14" s="1"/>
  <c r="H91" i="14"/>
  <c r="H360" i="14" s="1"/>
  <c r="Q58" i="14"/>
  <c r="M58" i="14"/>
  <c r="I58" i="14"/>
  <c r="C32" i="65"/>
  <c r="C30" i="65" s="1"/>
  <c r="Q90" i="14"/>
  <c r="M491" i="44"/>
  <c r="M57" i="14"/>
  <c r="I293" i="42"/>
  <c r="I258" i="42"/>
  <c r="P273" i="42"/>
  <c r="L262" i="42"/>
  <c r="H252" i="42"/>
  <c r="R376" i="4"/>
  <c r="R73" i="14"/>
  <c r="R342" i="14" s="1"/>
  <c r="J361" i="4"/>
  <c r="J40" i="14"/>
  <c r="J408" i="4"/>
  <c r="P385" i="4"/>
  <c r="L370" i="4"/>
  <c r="H408" i="4"/>
  <c r="H355" i="4"/>
  <c r="T252" i="42"/>
  <c r="N408" i="4"/>
  <c r="J391" i="4"/>
  <c r="J106" i="14"/>
  <c r="J375" i="14" s="1"/>
  <c r="G89" i="14"/>
  <c r="R91" i="14"/>
  <c r="R360" i="14" s="1"/>
  <c r="N91" i="14"/>
  <c r="N360" i="14" s="1"/>
  <c r="J91" i="14"/>
  <c r="J360" i="14" s="1"/>
  <c r="R90" i="14"/>
  <c r="F123" i="14"/>
  <c r="O262" i="42"/>
  <c r="K262" i="42"/>
  <c r="F408" i="4"/>
  <c r="F386" i="4"/>
  <c r="P13" i="19"/>
  <c r="P166" i="19" s="1"/>
  <c r="O13" i="19"/>
  <c r="O166" i="19" s="1"/>
  <c r="Q7" i="14"/>
  <c r="Q276" i="14" s="1"/>
  <c r="K24" i="48"/>
  <c r="K89" i="48" s="1"/>
  <c r="F54" i="19"/>
  <c r="F207" i="19" s="1"/>
  <c r="Q91" i="48"/>
  <c r="Q25" i="48"/>
  <c r="O555" i="46"/>
  <c r="O514" i="46"/>
  <c r="G588" i="46"/>
  <c r="G511" i="46"/>
  <c r="G507" i="46"/>
  <c r="G124" i="14"/>
  <c r="F572" i="46"/>
  <c r="R514" i="46"/>
  <c r="L491" i="44"/>
  <c r="L57" i="14"/>
  <c r="J293" i="42"/>
  <c r="J258" i="42"/>
  <c r="P376" i="4"/>
  <c r="P73" i="14"/>
  <c r="P342" i="14" s="1"/>
  <c r="P409" i="4"/>
  <c r="P363" i="4"/>
  <c r="P361" i="4"/>
  <c r="P40" i="14"/>
  <c r="N507" i="46"/>
  <c r="N572" i="46"/>
  <c r="R570" i="46"/>
  <c r="J570" i="46"/>
  <c r="J514" i="46"/>
  <c r="R507" i="46"/>
  <c r="J555" i="46"/>
  <c r="F555" i="46"/>
  <c r="I273" i="42"/>
  <c r="N293" i="42"/>
  <c r="N258" i="42"/>
  <c r="T522" i="46"/>
  <c r="P522" i="46"/>
  <c r="L522" i="46"/>
  <c r="H522" i="46"/>
  <c r="T562" i="46"/>
  <c r="P562" i="46"/>
  <c r="P555" i="46"/>
  <c r="L555" i="46"/>
  <c r="H531" i="46"/>
  <c r="O356" i="4"/>
  <c r="O408" i="4"/>
  <c r="S409" i="4"/>
  <c r="S363" i="4"/>
  <c r="S361" i="4"/>
  <c r="S40" i="14"/>
  <c r="O376" i="4"/>
  <c r="O73" i="14"/>
  <c r="O342" i="14" s="1"/>
  <c r="K391" i="4"/>
  <c r="K106" i="14"/>
  <c r="K375" i="14" s="1"/>
  <c r="O386" i="4"/>
  <c r="G386" i="4"/>
  <c r="Q522" i="46"/>
  <c r="I522" i="46"/>
  <c r="Q588" i="46"/>
  <c r="Q511" i="46"/>
  <c r="Q531" i="46"/>
  <c r="M507" i="46"/>
  <c r="T437" i="44"/>
  <c r="P437" i="44"/>
  <c r="H437" i="44"/>
  <c r="L91" i="14"/>
  <c r="L360" i="14" s="1"/>
  <c r="B33" i="65"/>
  <c r="M91" i="14"/>
  <c r="M360" i="14" s="1"/>
  <c r="I91" i="14"/>
  <c r="I360" i="14" s="1"/>
  <c r="D32" i="65"/>
  <c r="D30" i="65" s="1"/>
  <c r="M90" i="14"/>
  <c r="I491" i="44"/>
  <c r="I57" i="14"/>
  <c r="M293" i="42"/>
  <c r="M258" i="42"/>
  <c r="L273" i="42"/>
  <c r="H262" i="42"/>
  <c r="K273" i="42"/>
  <c r="T106" i="14"/>
  <c r="T375" i="14" s="1"/>
  <c r="L106" i="14"/>
  <c r="L375" i="14" s="1"/>
  <c r="L385" i="4"/>
  <c r="H370" i="4"/>
  <c r="T58" i="14"/>
  <c r="T262" i="42"/>
  <c r="G262" i="42"/>
  <c r="I370" i="4"/>
  <c r="N409" i="4"/>
  <c r="N363" i="4"/>
  <c r="J356" i="4"/>
  <c r="Q408" i="4"/>
  <c r="Q355" i="4"/>
  <c r="J409" i="4"/>
  <c r="J363" i="4"/>
  <c r="J73" i="14"/>
  <c r="J342" i="14" s="1"/>
  <c r="M370" i="4"/>
  <c r="N58" i="14"/>
  <c r="R124" i="14"/>
  <c r="R393" i="14" s="1"/>
  <c r="N124" i="14"/>
  <c r="N393" i="14" s="1"/>
  <c r="J124" i="14"/>
  <c r="J393" i="14" s="1"/>
  <c r="F118" i="44"/>
  <c r="F91" i="14"/>
  <c r="T293" i="42"/>
  <c r="T258" i="42"/>
  <c r="O273" i="42"/>
  <c r="R409" i="4"/>
  <c r="R363" i="4"/>
  <c r="N40" i="14"/>
  <c r="N361" i="4"/>
  <c r="F361" i="4"/>
  <c r="F40" i="14"/>
  <c r="P14" i="19"/>
  <c r="P167" i="19" s="1"/>
  <c r="T54" i="19"/>
  <c r="T207" i="19" s="1"/>
  <c r="S24" i="48"/>
  <c r="S89" i="48" s="1"/>
  <c r="L14" i="19"/>
  <c r="L167" i="19" s="1"/>
  <c r="O14" i="19"/>
  <c r="O167" i="19" s="1"/>
  <c r="L54" i="19"/>
  <c r="L207" i="19" s="1"/>
  <c r="K54" i="19"/>
  <c r="K207" i="19" s="1"/>
  <c r="M24" i="48"/>
  <c r="M89" i="48" s="1"/>
  <c r="T24" i="48"/>
  <c r="T89" i="48" s="1"/>
  <c r="S54" i="19"/>
  <c r="S207" i="19" s="1"/>
  <c r="K14" i="19"/>
  <c r="K167" i="19" s="1"/>
  <c r="K13" i="19"/>
  <c r="K166" i="19" s="1"/>
  <c r="R14" i="19"/>
  <c r="R167" i="19" s="1"/>
  <c r="N24" i="48"/>
  <c r="N89" i="48" s="1"/>
  <c r="F24" i="48"/>
  <c r="F89" i="48" s="1"/>
  <c r="I54" i="19"/>
  <c r="I207" i="19" s="1"/>
  <c r="G13" i="19"/>
  <c r="G166" i="19" s="1"/>
  <c r="S38" i="19"/>
  <c r="S191" i="19" s="1"/>
  <c r="K38" i="19"/>
  <c r="H14" i="48"/>
  <c r="H79" i="48" s="1"/>
  <c r="T15" i="48"/>
  <c r="T81" i="48"/>
  <c r="H14" i="19"/>
  <c r="H167" i="19" s="1"/>
  <c r="H13" i="19"/>
  <c r="H166" i="19" s="1"/>
  <c r="S14" i="48"/>
  <c r="S79" i="48" s="1"/>
  <c r="K14" i="48"/>
  <c r="K79" i="48" s="1"/>
  <c r="H38" i="19"/>
  <c r="H37" i="19" s="1"/>
  <c r="H190" i="19" s="1"/>
  <c r="I14" i="48"/>
  <c r="I79" i="48" s="1"/>
  <c r="I80" i="48"/>
  <c r="W15" i="48"/>
  <c r="L14" i="48"/>
  <c r="L79" i="48" s="1"/>
  <c r="M14" i="48"/>
  <c r="M79" i="48" s="1"/>
  <c r="M80" i="48"/>
  <c r="G37" i="19"/>
  <c r="G190" i="19" s="1"/>
  <c r="K15" i="19"/>
  <c r="K168" i="19" s="1"/>
  <c r="G15" i="19"/>
  <c r="G168" i="19" s="1"/>
  <c r="S15" i="19"/>
  <c r="S168" i="19" s="1"/>
  <c r="N15" i="19"/>
  <c r="N168" i="19" s="1"/>
  <c r="T15" i="19"/>
  <c r="T168" i="19" s="1"/>
  <c r="J15" i="19"/>
  <c r="J168" i="19" s="1"/>
  <c r="I15" i="19"/>
  <c r="I168" i="19" s="1"/>
  <c r="M15" i="19"/>
  <c r="M168" i="19" s="1"/>
  <c r="L15" i="19"/>
  <c r="L168" i="19" s="1"/>
  <c r="R15" i="19"/>
  <c r="R168" i="19" s="1"/>
  <c r="O15" i="19"/>
  <c r="O168" i="19" s="1"/>
  <c r="F15" i="19"/>
  <c r="F168" i="19" s="1"/>
  <c r="P15" i="19"/>
  <c r="P168" i="19" s="1"/>
  <c r="H15" i="19"/>
  <c r="H168" i="19" s="1"/>
  <c r="T132" i="49"/>
  <c r="T6" i="48"/>
  <c r="S6" i="48"/>
  <c r="S132" i="49"/>
  <c r="F174" i="47"/>
  <c r="N174" i="47"/>
  <c r="M174" i="47"/>
  <c r="J174" i="47"/>
  <c r="I174" i="47"/>
  <c r="O174" i="47"/>
  <c r="L180" i="47"/>
  <c r="H180" i="47"/>
  <c r="T180" i="47"/>
  <c r="K174" i="47"/>
  <c r="I180" i="47"/>
  <c r="M180" i="47"/>
  <c r="G174" i="47"/>
  <c r="T174" i="47"/>
  <c r="L174" i="47"/>
  <c r="H174" i="47"/>
  <c r="AV35" i="72" l="1"/>
  <c r="AV40" i="72"/>
  <c r="AV37" i="72"/>
  <c r="AV39" i="72"/>
  <c r="AV44" i="72"/>
  <c r="AV46" i="72"/>
  <c r="AV36" i="72"/>
  <c r="AV38" i="72"/>
  <c r="AV51" i="72"/>
  <c r="AV50" i="72"/>
  <c r="AV43" i="72"/>
  <c r="AV42" i="72"/>
  <c r="AV34" i="72"/>
  <c r="AV49" i="72"/>
  <c r="AV41" i="72"/>
  <c r="AV48" i="72"/>
  <c r="AV47" i="72"/>
  <c r="AV45" i="72"/>
  <c r="I5" i="48"/>
  <c r="L5" i="48"/>
  <c r="CA10" i="67" s="1"/>
  <c r="O14" i="48"/>
  <c r="O79" i="48" s="1"/>
  <c r="BY13" i="67"/>
  <c r="O37" i="19"/>
  <c r="O190" i="19" s="1"/>
  <c r="O80" i="48"/>
  <c r="J5" i="48"/>
  <c r="CA8" i="67" s="1"/>
  <c r="P5" i="48"/>
  <c r="P4" i="48" s="1"/>
  <c r="P69" i="48" s="1"/>
  <c r="T6" i="72" a="1"/>
  <c r="D11" i="72"/>
  <c r="E11" i="72" s="1"/>
  <c r="AY33" i="72" a="1"/>
  <c r="AZ49" i="72" s="1"/>
  <c r="S6" i="72" a="1"/>
  <c r="R6" i="72" a="1"/>
  <c r="C67" i="65"/>
  <c r="L68" i="65"/>
  <c r="AF34" i="72" a="1"/>
  <c r="L6" i="72" a="1"/>
  <c r="K6" i="72" a="1"/>
  <c r="F342" i="14"/>
  <c r="J6" i="72" a="1"/>
  <c r="I12" i="65"/>
  <c r="Q5" i="48"/>
  <c r="CA15" i="67" s="1"/>
  <c r="M37" i="19"/>
  <c r="M190" i="19" s="1"/>
  <c r="K154" i="44"/>
  <c r="K481" i="44"/>
  <c r="F25" i="14"/>
  <c r="BG16" i="67"/>
  <c r="BG7" i="67"/>
  <c r="F360" i="14"/>
  <c r="F13" i="19"/>
  <c r="F166" i="19" s="1"/>
  <c r="H5" i="48"/>
  <c r="CA6" i="67" s="1"/>
  <c r="AF16" i="67"/>
  <c r="BG8" i="67"/>
  <c r="BG13" i="67"/>
  <c r="BG11" i="67"/>
  <c r="Y4" i="67"/>
  <c r="AB5" i="48"/>
  <c r="AC5" i="48" s="1"/>
  <c r="AB6" i="48"/>
  <c r="AC6" i="48" s="1"/>
  <c r="Z6" i="48"/>
  <c r="AA6" i="48" s="1"/>
  <c r="S20" i="19"/>
  <c r="S173" i="19" s="1"/>
  <c r="BB21" i="67"/>
  <c r="F174" i="19"/>
  <c r="F167" i="19"/>
  <c r="AF5" i="67"/>
  <c r="Y14" i="67"/>
  <c r="Y22" i="67" s="1"/>
  <c r="Y8" i="67"/>
  <c r="R24" i="48"/>
  <c r="R89" i="48" s="1"/>
  <c r="R54" i="19"/>
  <c r="R207" i="19" s="1"/>
  <c r="BG5" i="67"/>
  <c r="BG15" i="67"/>
  <c r="Y17" i="67"/>
  <c r="Y9" i="67"/>
  <c r="AF4" i="67"/>
  <c r="Y18" i="67"/>
  <c r="AF12" i="67"/>
  <c r="AF8" i="67"/>
  <c r="Y10" i="67"/>
  <c r="BI4" i="67"/>
  <c r="F176" i="19"/>
  <c r="BH15" i="67"/>
  <c r="Q175" i="19"/>
  <c r="BH8" i="67"/>
  <c r="J175" i="19"/>
  <c r="BI8" i="67"/>
  <c r="J176" i="19"/>
  <c r="AF14" i="67"/>
  <c r="Y12" i="67"/>
  <c r="AF9" i="67"/>
  <c r="BT21" i="67"/>
  <c r="CA21" i="67"/>
  <c r="BI9" i="67"/>
  <c r="K176" i="19"/>
  <c r="BH5" i="67"/>
  <c r="G175" i="19"/>
  <c r="BH12" i="67"/>
  <c r="N175" i="19"/>
  <c r="BG12" i="67"/>
  <c r="Y16" i="67"/>
  <c r="AF13" i="67"/>
  <c r="Y6" i="67"/>
  <c r="BY21" i="67"/>
  <c r="W38" i="19"/>
  <c r="BI5" i="67"/>
  <c r="G176" i="19"/>
  <c r="BH16" i="67"/>
  <c r="R175" i="19"/>
  <c r="BH9" i="67"/>
  <c r="K175" i="19"/>
  <c r="BI16" i="67"/>
  <c r="R176" i="19"/>
  <c r="BH17" i="67"/>
  <c r="S175" i="19"/>
  <c r="AF18" i="67"/>
  <c r="Y5" i="67"/>
  <c r="Y13" i="67"/>
  <c r="BI13" i="67"/>
  <c r="O176" i="19"/>
  <c r="BH7" i="67"/>
  <c r="I175" i="19"/>
  <c r="BH4" i="67"/>
  <c r="F175" i="19"/>
  <c r="BI17" i="67"/>
  <c r="S176" i="19"/>
  <c r="BH11" i="67"/>
  <c r="M175" i="19"/>
  <c r="BG9" i="67"/>
  <c r="BI15" i="67"/>
  <c r="Q176" i="19"/>
  <c r="AF17" i="67"/>
  <c r="AF6" i="67"/>
  <c r="AF10" i="67"/>
  <c r="J13" i="19"/>
  <c r="J166" i="19" s="1"/>
  <c r="I11" i="65"/>
  <c r="S328" i="14"/>
  <c r="O154" i="44"/>
  <c r="J20" i="19"/>
  <c r="J173" i="19" s="1"/>
  <c r="G20" i="19"/>
  <c r="G173" i="19" s="1"/>
  <c r="M20" i="19"/>
  <c r="M173" i="19" s="1"/>
  <c r="O20" i="19"/>
  <c r="O173" i="19" s="1"/>
  <c r="I20" i="19"/>
  <c r="I173" i="19" s="1"/>
  <c r="F20" i="19"/>
  <c r="K20" i="19"/>
  <c r="K173" i="19" s="1"/>
  <c r="N20" i="19"/>
  <c r="N173" i="19" s="1"/>
  <c r="R20" i="19"/>
  <c r="R173" i="19" s="1"/>
  <c r="Q20" i="19"/>
  <c r="Q173" i="19" s="1"/>
  <c r="I53" i="65"/>
  <c r="U333" i="14"/>
  <c r="U31" i="14"/>
  <c r="U366" i="14"/>
  <c r="AZ17" i="67"/>
  <c r="G53" i="19"/>
  <c r="G206" i="19" s="1"/>
  <c r="I68" i="65"/>
  <c r="B67" i="65"/>
  <c r="J70" i="48"/>
  <c r="G12" i="19"/>
  <c r="G165" i="19" s="1"/>
  <c r="T80" i="48"/>
  <c r="BY18" i="67"/>
  <c r="I70" i="48"/>
  <c r="CA7" i="67"/>
  <c r="BT7" i="67"/>
  <c r="P80" i="48"/>
  <c r="BY14" i="67"/>
  <c r="W14" i="48"/>
  <c r="I37" i="19"/>
  <c r="I190" i="19" s="1"/>
  <c r="L4" i="48"/>
  <c r="L69" i="48" s="1"/>
  <c r="N80" i="48"/>
  <c r="BY12" i="67"/>
  <c r="F80" i="48"/>
  <c r="BY4" i="67"/>
  <c r="Q14" i="48"/>
  <c r="Q79" i="48" s="1"/>
  <c r="BY15" i="67"/>
  <c r="K300" i="14"/>
  <c r="BP9" i="67"/>
  <c r="S300" i="14"/>
  <c r="BP17" i="67"/>
  <c r="C33" i="65"/>
  <c r="C29" i="65" s="1"/>
  <c r="H293" i="14"/>
  <c r="AZ6" i="67"/>
  <c r="D33" i="65"/>
  <c r="D29" i="65" s="1"/>
  <c r="O293" i="14"/>
  <c r="AZ13" i="67"/>
  <c r="K293" i="14"/>
  <c r="AZ9" i="67"/>
  <c r="B30" i="65"/>
  <c r="I32" i="65"/>
  <c r="G293" i="14"/>
  <c r="AZ5" i="67"/>
  <c r="G300" i="14"/>
  <c r="BP5" i="67"/>
  <c r="L37" i="19"/>
  <c r="L190" i="19" s="1"/>
  <c r="J53" i="19"/>
  <c r="J206" i="19" s="1"/>
  <c r="N53" i="19"/>
  <c r="N206" i="19" s="1"/>
  <c r="S53" i="19"/>
  <c r="S206" i="19" s="1"/>
  <c r="M53" i="19"/>
  <c r="M206" i="19" s="1"/>
  <c r="M12" i="19"/>
  <c r="M165" i="19" s="1"/>
  <c r="Q38" i="19"/>
  <c r="Q191" i="19" s="1"/>
  <c r="P38" i="19"/>
  <c r="P191" i="19" s="1"/>
  <c r="P14" i="48"/>
  <c r="P79" i="48" s="1"/>
  <c r="J37" i="19"/>
  <c r="J190" i="19" s="1"/>
  <c r="K12" i="19"/>
  <c r="K165" i="19" s="1"/>
  <c r="H12" i="19"/>
  <c r="H165" i="19" s="1"/>
  <c r="H191" i="19"/>
  <c r="F53" i="19"/>
  <c r="F206" i="19" s="1"/>
  <c r="H53" i="19"/>
  <c r="H206" i="19" s="1"/>
  <c r="F38" i="19"/>
  <c r="F191" i="19" s="1"/>
  <c r="F14" i="48"/>
  <c r="F79" i="48" s="1"/>
  <c r="N14" i="48"/>
  <c r="N79" i="48" s="1"/>
  <c r="O53" i="19"/>
  <c r="O206" i="19" s="1"/>
  <c r="O12" i="19"/>
  <c r="O165" i="19" s="1"/>
  <c r="N38" i="19"/>
  <c r="P90" i="48"/>
  <c r="P24" i="48"/>
  <c r="P89" i="48" s="1"/>
  <c r="P54" i="19"/>
  <c r="T38" i="19"/>
  <c r="T191" i="19" s="1"/>
  <c r="J12" i="19"/>
  <c r="J165" i="19" s="1"/>
  <c r="I53" i="19"/>
  <c r="I206" i="19" s="1"/>
  <c r="I4" i="48"/>
  <c r="I69" i="48" s="1"/>
  <c r="R71" i="48"/>
  <c r="R5" i="48"/>
  <c r="S358" i="14"/>
  <c r="O325" i="14"/>
  <c r="K325" i="14"/>
  <c r="O50" i="19"/>
  <c r="O203" i="19" s="1"/>
  <c r="R361" i="14"/>
  <c r="R26" i="14"/>
  <c r="Q361" i="14"/>
  <c r="Q26" i="14"/>
  <c r="M361" i="14"/>
  <c r="M26" i="14"/>
  <c r="I361" i="14"/>
  <c r="I26" i="14"/>
  <c r="S26" i="14"/>
  <c r="T89" i="14"/>
  <c r="T50" i="19" s="1"/>
  <c r="T203" i="19" s="1"/>
  <c r="H89" i="14"/>
  <c r="H358" i="14" s="1"/>
  <c r="L12" i="19"/>
  <c r="L165" i="19" s="1"/>
  <c r="N309" i="14"/>
  <c r="N7" i="14"/>
  <c r="N276" i="14" s="1"/>
  <c r="L154" i="44"/>
  <c r="F309" i="14"/>
  <c r="F7" i="14"/>
  <c r="I154" i="44"/>
  <c r="W25" i="14"/>
  <c r="C15" i="72" s="1"/>
  <c r="T26" i="14"/>
  <c r="T328" i="14"/>
  <c r="S309" i="14"/>
  <c r="S7" i="14"/>
  <c r="S276" i="14" s="1"/>
  <c r="P7" i="14"/>
  <c r="P276" i="14" s="1"/>
  <c r="P309" i="14"/>
  <c r="O333" i="14"/>
  <c r="O31" i="14"/>
  <c r="F327" i="14"/>
  <c r="M56" i="14"/>
  <c r="M326" i="14"/>
  <c r="M24" i="14"/>
  <c r="AZ11" i="67" s="1"/>
  <c r="Q359" i="14"/>
  <c r="Q89" i="14"/>
  <c r="M327" i="14"/>
  <c r="M25" i="14"/>
  <c r="F333" i="14"/>
  <c r="F31" i="14"/>
  <c r="B21" i="72" s="1"/>
  <c r="G5" i="48"/>
  <c r="G71" i="48"/>
  <c r="I392" i="14"/>
  <c r="I122" i="14"/>
  <c r="F328" i="14"/>
  <c r="F26" i="14"/>
  <c r="I31" i="14"/>
  <c r="I333" i="14"/>
  <c r="L7" i="14"/>
  <c r="L276" i="14" s="1"/>
  <c r="L309" i="14"/>
  <c r="K5" i="48"/>
  <c r="K71" i="48"/>
  <c r="F154" i="44"/>
  <c r="K361" i="14"/>
  <c r="K26" i="14"/>
  <c r="R154" i="44"/>
  <c r="H333" i="14"/>
  <c r="H31" i="14"/>
  <c r="N327" i="14"/>
  <c r="N25" i="14"/>
  <c r="L24" i="14"/>
  <c r="AZ10" i="67" s="1"/>
  <c r="L326" i="14"/>
  <c r="L56" i="14"/>
  <c r="G154" i="44"/>
  <c r="Q24" i="48"/>
  <c r="Q89" i="48" s="1"/>
  <c r="Q90" i="48"/>
  <c r="Q54" i="19"/>
  <c r="R359" i="14"/>
  <c r="R89" i="14"/>
  <c r="G358" i="14"/>
  <c r="G50" i="19"/>
  <c r="G203" i="19" s="1"/>
  <c r="J309" i="14"/>
  <c r="J7" i="14"/>
  <c r="J276" i="14" s="1"/>
  <c r="O309" i="14"/>
  <c r="O7" i="14"/>
  <c r="O276" i="14" s="1"/>
  <c r="T392" i="14"/>
  <c r="T122" i="14"/>
  <c r="T24" i="14"/>
  <c r="AZ18" i="67" s="1"/>
  <c r="K393" i="14"/>
  <c r="K122" i="14"/>
  <c r="N326" i="14"/>
  <c r="N56" i="14"/>
  <c r="N24" i="14"/>
  <c r="AZ12" i="67" s="1"/>
  <c r="R327" i="14"/>
  <c r="R25" i="14"/>
  <c r="Q326" i="14"/>
  <c r="Q56" i="14"/>
  <c r="Q24" i="14"/>
  <c r="AZ15" i="67" s="1"/>
  <c r="J326" i="14"/>
  <c r="J24" i="14"/>
  <c r="AZ8" i="67" s="1"/>
  <c r="J56" i="14"/>
  <c r="H56" i="14"/>
  <c r="H25" i="14"/>
  <c r="H327" i="14"/>
  <c r="S393" i="14"/>
  <c r="S25" i="14"/>
  <c r="BA17" i="67" s="1"/>
  <c r="S122" i="14"/>
  <c r="N71" i="48"/>
  <c r="N5" i="48"/>
  <c r="N122" i="14"/>
  <c r="L26" i="14"/>
  <c r="L328" i="14"/>
  <c r="O394" i="14"/>
  <c r="O26" i="14"/>
  <c r="G328" i="14"/>
  <c r="G26" i="14"/>
  <c r="O5" i="48"/>
  <c r="O71" i="48"/>
  <c r="S154" i="44"/>
  <c r="R191" i="19"/>
  <c r="R37" i="19"/>
  <c r="R190" i="19" s="1"/>
  <c r="P154" i="44"/>
  <c r="T53" i="19"/>
  <c r="T206" i="19" s="1"/>
  <c r="L53" i="19"/>
  <c r="L206" i="19" s="1"/>
  <c r="I12" i="19"/>
  <c r="I165" i="19" s="1"/>
  <c r="T56" i="14"/>
  <c r="T25" i="14"/>
  <c r="T327" i="14"/>
  <c r="I24" i="14"/>
  <c r="AZ7" i="67" s="1"/>
  <c r="I56" i="14"/>
  <c r="I326" i="14"/>
  <c r="M359" i="14"/>
  <c r="M89" i="14"/>
  <c r="H26" i="14"/>
  <c r="H328" i="14"/>
  <c r="P26" i="14"/>
  <c r="P328" i="14"/>
  <c r="J333" i="14"/>
  <c r="J31" i="14"/>
  <c r="R333" i="14"/>
  <c r="R31" i="14"/>
  <c r="G393" i="14"/>
  <c r="G122" i="14"/>
  <c r="F392" i="14"/>
  <c r="F122" i="14"/>
  <c r="M154" i="44"/>
  <c r="I327" i="14"/>
  <c r="I25" i="14"/>
  <c r="Q327" i="14"/>
  <c r="Q25" i="14"/>
  <c r="J361" i="14"/>
  <c r="J26" i="14"/>
  <c r="L392" i="14"/>
  <c r="L122" i="14"/>
  <c r="F71" i="48"/>
  <c r="F5" i="48"/>
  <c r="F359" i="14"/>
  <c r="F89" i="14"/>
  <c r="N154" i="44"/>
  <c r="N394" i="14"/>
  <c r="N26" i="14"/>
  <c r="H7" i="14"/>
  <c r="H276" i="14" s="1"/>
  <c r="H309" i="14"/>
  <c r="O393" i="14"/>
  <c r="O25" i="14"/>
  <c r="BA13" i="67" s="1"/>
  <c r="O122" i="14"/>
  <c r="M71" i="48"/>
  <c r="M5" i="48"/>
  <c r="R392" i="14"/>
  <c r="R122" i="14"/>
  <c r="J154" i="44"/>
  <c r="S325" i="14"/>
  <c r="S34" i="19"/>
  <c r="M333" i="14"/>
  <c r="M31" i="14"/>
  <c r="H392" i="14"/>
  <c r="H122" i="14"/>
  <c r="K360" i="14"/>
  <c r="K89" i="14"/>
  <c r="K25" i="14"/>
  <c r="BA9" i="67" s="1"/>
  <c r="K309" i="14"/>
  <c r="K7" i="14"/>
  <c r="K276" i="14" s="1"/>
  <c r="T154" i="44"/>
  <c r="T333" i="14"/>
  <c r="T31" i="14"/>
  <c r="N333" i="14"/>
  <c r="N31" i="14"/>
  <c r="F326" i="14"/>
  <c r="F24" i="14"/>
  <c r="F56" i="14"/>
  <c r="N359" i="14"/>
  <c r="N89" i="14"/>
  <c r="I359" i="14"/>
  <c r="I89" i="14"/>
  <c r="M392" i="14"/>
  <c r="M122" i="14"/>
  <c r="Q31" i="14"/>
  <c r="Q333" i="14"/>
  <c r="L333" i="14"/>
  <c r="L31" i="14"/>
  <c r="P392" i="14"/>
  <c r="P122" i="14"/>
  <c r="P24" i="14"/>
  <c r="AZ14" i="67" s="1"/>
  <c r="J327" i="14"/>
  <c r="J25" i="14"/>
  <c r="T309" i="14"/>
  <c r="T7" i="14"/>
  <c r="T276" i="14" s="1"/>
  <c r="L359" i="14"/>
  <c r="L89" i="14"/>
  <c r="R309" i="14"/>
  <c r="R7" i="14"/>
  <c r="R276" i="14" s="1"/>
  <c r="Q154" i="44"/>
  <c r="P333" i="14"/>
  <c r="P31" i="14"/>
  <c r="J359" i="14"/>
  <c r="J89" i="14"/>
  <c r="Q392" i="14"/>
  <c r="Q122" i="14"/>
  <c r="W31" i="14"/>
  <c r="L25" i="14"/>
  <c r="L327" i="14"/>
  <c r="P360" i="14"/>
  <c r="P89" i="14"/>
  <c r="G327" i="14"/>
  <c r="G56" i="14"/>
  <c r="G25" i="14"/>
  <c r="BA5" i="67" s="1"/>
  <c r="J392" i="14"/>
  <c r="J122" i="14"/>
  <c r="R326" i="14"/>
  <c r="R24" i="14"/>
  <c r="AZ16" i="67" s="1"/>
  <c r="R56" i="14"/>
  <c r="W56" i="14"/>
  <c r="W34" i="19" s="1"/>
  <c r="W8" i="19" s="1"/>
  <c r="C13" i="72" s="1"/>
  <c r="W24" i="14"/>
  <c r="P25" i="14"/>
  <c r="P327" i="14"/>
  <c r="P56" i="14"/>
  <c r="G7" i="14"/>
  <c r="G276" i="14" s="1"/>
  <c r="G309" i="14"/>
  <c r="H154" i="44"/>
  <c r="S12" i="19"/>
  <c r="S165" i="19" s="1"/>
  <c r="T14" i="48"/>
  <c r="T79" i="48" s="1"/>
  <c r="S37" i="19"/>
  <c r="S190" i="19" s="1"/>
  <c r="K53" i="19"/>
  <c r="K206" i="19" s="1"/>
  <c r="K191" i="19"/>
  <c r="K37" i="19"/>
  <c r="K187" i="19"/>
  <c r="O187" i="19"/>
  <c r="T5" i="48"/>
  <c r="T71" i="48"/>
  <c r="W4" i="48"/>
  <c r="C24" i="72" s="1"/>
  <c r="S71" i="48"/>
  <c r="S5" i="48"/>
  <c r="C14" i="72" l="1"/>
  <c r="W23" i="14"/>
  <c r="BT10" i="67"/>
  <c r="L70" i="48"/>
  <c r="P70" i="48"/>
  <c r="BT14" i="67"/>
  <c r="CA14" i="67"/>
  <c r="BT8" i="67"/>
  <c r="J4" i="48"/>
  <c r="J69" i="48" s="1"/>
  <c r="AZ38" i="72"/>
  <c r="AZ35" i="72"/>
  <c r="AZ33" i="72"/>
  <c r="AZ41" i="72"/>
  <c r="AY35" i="72"/>
  <c r="BA49" i="72"/>
  <c r="BA34" i="72"/>
  <c r="BA36" i="72"/>
  <c r="AY47" i="72"/>
  <c r="AZ45" i="72"/>
  <c r="BA35" i="72"/>
  <c r="BA42" i="72"/>
  <c r="AY42" i="72"/>
  <c r="AZ42" i="72"/>
  <c r="BA44" i="72"/>
  <c r="BA39" i="72"/>
  <c r="AY37" i="72"/>
  <c r="BA38" i="72"/>
  <c r="AZ36" i="72"/>
  <c r="BA47" i="72"/>
  <c r="AZ50" i="72"/>
  <c r="AZ46" i="72"/>
  <c r="BA40" i="72"/>
  <c r="AZ40" i="72"/>
  <c r="AY40" i="72"/>
  <c r="AY39" i="72"/>
  <c r="AZ43" i="72"/>
  <c r="AY48" i="72"/>
  <c r="AY34" i="72"/>
  <c r="T6" i="72"/>
  <c r="T12" i="72"/>
  <c r="T10" i="72"/>
  <c r="T14" i="72"/>
  <c r="T16" i="72"/>
  <c r="T8" i="72"/>
  <c r="T11" i="72"/>
  <c r="T22" i="72"/>
  <c r="T19" i="72"/>
  <c r="T17" i="72"/>
  <c r="T18" i="72"/>
  <c r="T23" i="72"/>
  <c r="T9" i="72"/>
  <c r="T7" i="72"/>
  <c r="T20" i="72"/>
  <c r="T15" i="72"/>
  <c r="T21" i="72"/>
  <c r="T13" i="72"/>
  <c r="Z34" i="72" a="1"/>
  <c r="B15" i="72"/>
  <c r="D15" i="72" s="1"/>
  <c r="E15" i="72" s="1"/>
  <c r="AA34" i="72" a="1"/>
  <c r="B16" i="72"/>
  <c r="D16" i="72" s="1"/>
  <c r="E16" i="72" s="1"/>
  <c r="Y31" i="14"/>
  <c r="C21" i="72"/>
  <c r="D21" i="72" s="1"/>
  <c r="E21" i="72" s="1"/>
  <c r="BA50" i="72"/>
  <c r="AZ48" i="72"/>
  <c r="AZ47" i="72"/>
  <c r="BA46" i="72"/>
  <c r="BA37" i="72"/>
  <c r="AY38" i="72"/>
  <c r="AY43" i="72"/>
  <c r="AZ37" i="72"/>
  <c r="AY41" i="72"/>
  <c r="AZ44" i="72"/>
  <c r="AY36" i="72"/>
  <c r="AY44" i="72"/>
  <c r="AY33" i="72"/>
  <c r="AY45" i="72"/>
  <c r="AY49" i="72"/>
  <c r="BA33" i="72"/>
  <c r="AZ39" i="72"/>
  <c r="BA48" i="72"/>
  <c r="BA45" i="72"/>
  <c r="BA43" i="72"/>
  <c r="BA41" i="72"/>
  <c r="AY50" i="72"/>
  <c r="AZ34" i="72"/>
  <c r="AY46" i="72"/>
  <c r="R7" i="72"/>
  <c r="R12" i="72"/>
  <c r="R8" i="72"/>
  <c r="R19" i="72"/>
  <c r="R23" i="72"/>
  <c r="R6" i="72"/>
  <c r="R20" i="72"/>
  <c r="R16" i="72"/>
  <c r="R22" i="72"/>
  <c r="R11" i="72"/>
  <c r="R15" i="72"/>
  <c r="R18" i="72"/>
  <c r="R13" i="72"/>
  <c r="R21" i="72"/>
  <c r="R10" i="72"/>
  <c r="R17" i="72"/>
  <c r="R14" i="72"/>
  <c r="R9" i="72"/>
  <c r="S7" i="72"/>
  <c r="S20" i="72"/>
  <c r="S23" i="72"/>
  <c r="S13" i="72"/>
  <c r="S6" i="72"/>
  <c r="S12" i="72"/>
  <c r="S15" i="72"/>
  <c r="S18" i="72"/>
  <c r="S11" i="72"/>
  <c r="S19" i="72"/>
  <c r="S14" i="72"/>
  <c r="S17" i="72"/>
  <c r="S8" i="72"/>
  <c r="S22" i="72"/>
  <c r="S10" i="72"/>
  <c r="S16" i="72"/>
  <c r="S21" i="72"/>
  <c r="S9" i="72"/>
  <c r="Z5" i="48"/>
  <c r="AA5" i="48" s="1"/>
  <c r="B25" i="72"/>
  <c r="D25" i="72" s="1"/>
  <c r="E25" i="72" s="1"/>
  <c r="C66" i="65"/>
  <c r="L67" i="65"/>
  <c r="AT34" i="72" a="1"/>
  <c r="AZ4" i="67"/>
  <c r="Y34" i="72" a="1"/>
  <c r="B14" i="72"/>
  <c r="D14" i="72" s="1"/>
  <c r="E14" i="72" s="1"/>
  <c r="AF34" i="72"/>
  <c r="AG38" i="72"/>
  <c r="AK41" i="72"/>
  <c r="AH48" i="72"/>
  <c r="AJ37" i="72"/>
  <c r="AI37" i="72"/>
  <c r="AK38" i="72"/>
  <c r="AH41" i="72"/>
  <c r="AI35" i="72"/>
  <c r="AI46" i="72"/>
  <c r="AK35" i="72"/>
  <c r="AJ43" i="72"/>
  <c r="AG34" i="72"/>
  <c r="AJ44" i="72"/>
  <c r="AH43" i="72"/>
  <c r="AG42" i="72"/>
  <c r="AG41" i="72"/>
  <c r="AH39" i="72"/>
  <c r="AF51" i="72"/>
  <c r="AF44" i="72"/>
  <c r="AJ35" i="72"/>
  <c r="AG43" i="72"/>
  <c r="AK44" i="72"/>
  <c r="AH35" i="72"/>
  <c r="AG51" i="72"/>
  <c r="AI40" i="72"/>
  <c r="AF47" i="72"/>
  <c r="AH36" i="72"/>
  <c r="AG36" i="72"/>
  <c r="AJ50" i="72"/>
  <c r="AF40" i="72"/>
  <c r="AK50" i="72"/>
  <c r="AG45" i="72"/>
  <c r="AI34" i="72"/>
  <c r="AH42" i="72"/>
  <c r="AI51" i="72"/>
  <c r="AG47" i="72"/>
  <c r="AF36" i="72"/>
  <c r="AH38" i="72"/>
  <c r="AH40" i="72"/>
  <c r="AG49" i="72"/>
  <c r="AH47" i="72"/>
  <c r="AF39" i="72"/>
  <c r="AF45" i="72"/>
  <c r="AK49" i="72"/>
  <c r="AG39" i="72"/>
  <c r="AJ45" i="72"/>
  <c r="AF35" i="72"/>
  <c r="AK34" i="72"/>
  <c r="AH49" i="72"/>
  <c r="AJ38" i="72"/>
  <c r="AK46" i="72"/>
  <c r="AK43" i="72"/>
  <c r="AJ51" i="72"/>
  <c r="AF41" i="72"/>
  <c r="AI39" i="72"/>
  <c r="AF42" i="72"/>
  <c r="AI36" i="72"/>
  <c r="AK51" i="72"/>
  <c r="AF50" i="72"/>
  <c r="AI38" i="72"/>
  <c r="AI45" i="72"/>
  <c r="AF46" i="72"/>
  <c r="AI48" i="72"/>
  <c r="AK37" i="72"/>
  <c r="AH44" i="72"/>
  <c r="AK40" i="72"/>
  <c r="AK48" i="72"/>
  <c r="AF48" i="72"/>
  <c r="AH37" i="72"/>
  <c r="AI41" i="72"/>
  <c r="AI42" i="72"/>
  <c r="AH50" i="72"/>
  <c r="AJ39" i="72"/>
  <c r="AH51" i="72"/>
  <c r="AJ40" i="72"/>
  <c r="AK42" i="72"/>
  <c r="AJ49" i="72"/>
  <c r="AK47" i="72"/>
  <c r="AF43" i="72"/>
  <c r="AG48" i="72"/>
  <c r="AJ46" i="72"/>
  <c r="AF49" i="72"/>
  <c r="AG46" i="72"/>
  <c r="AI49" i="72"/>
  <c r="AH46" i="72"/>
  <c r="AG40" i="72"/>
  <c r="AG37" i="72"/>
  <c r="AG50" i="72"/>
  <c r="AK45" i="72"/>
  <c r="AG35" i="72"/>
  <c r="AJ41" i="72"/>
  <c r="AG44" i="72"/>
  <c r="AK36" i="72"/>
  <c r="AH45" i="72"/>
  <c r="AJ34" i="72"/>
  <c r="AI50" i="72"/>
  <c r="AK39" i="72"/>
  <c r="AJ47" i="72"/>
  <c r="AF37" i="72"/>
  <c r="AJ48" i="72"/>
  <c r="AF38" i="72"/>
  <c r="AI44" i="72"/>
  <c r="AI47" i="72"/>
  <c r="AJ36" i="72"/>
  <c r="AI43" i="72"/>
  <c r="AJ42" i="72"/>
  <c r="AH34" i="72"/>
  <c r="L6" i="72"/>
  <c r="L11" i="72"/>
  <c r="L16" i="72"/>
  <c r="L18" i="72"/>
  <c r="L8" i="72"/>
  <c r="L9" i="72"/>
  <c r="L23" i="72"/>
  <c r="L21" i="72"/>
  <c r="L15" i="72"/>
  <c r="L20" i="72"/>
  <c r="L7" i="72"/>
  <c r="L19" i="72"/>
  <c r="L22" i="72"/>
  <c r="L13" i="72"/>
  <c r="L10" i="72"/>
  <c r="L14" i="72"/>
  <c r="L12" i="72"/>
  <c r="L17" i="72"/>
  <c r="K6" i="72"/>
  <c r="K20" i="72"/>
  <c r="K23" i="72"/>
  <c r="K8" i="72"/>
  <c r="K12" i="72"/>
  <c r="K18" i="72"/>
  <c r="K21" i="72"/>
  <c r="K14" i="72"/>
  <c r="K11" i="72"/>
  <c r="K15" i="72"/>
  <c r="K13" i="72"/>
  <c r="K10" i="72"/>
  <c r="K17" i="72"/>
  <c r="K19" i="72"/>
  <c r="K7" i="72"/>
  <c r="K16" i="72"/>
  <c r="K22" i="72"/>
  <c r="K9" i="72"/>
  <c r="F276" i="14"/>
  <c r="B10" i="72"/>
  <c r="D10" i="72" s="1"/>
  <c r="E10" i="72" s="1"/>
  <c r="J6" i="72"/>
  <c r="J12" i="72"/>
  <c r="J9" i="72"/>
  <c r="J14" i="72"/>
  <c r="J11" i="72"/>
  <c r="J8" i="72"/>
  <c r="J21" i="72"/>
  <c r="J7" i="72"/>
  <c r="M7" i="72" s="1"/>
  <c r="J20" i="72"/>
  <c r="J16" i="72"/>
  <c r="J23" i="72"/>
  <c r="J10" i="72"/>
  <c r="J13" i="72"/>
  <c r="J17" i="72"/>
  <c r="J19" i="72"/>
  <c r="J18" i="72"/>
  <c r="J15" i="72"/>
  <c r="J22" i="72"/>
  <c r="Q70" i="48"/>
  <c r="BT15" i="67"/>
  <c r="Q4" i="48"/>
  <c r="Q69" i="48" s="1"/>
  <c r="H70" i="48"/>
  <c r="H4" i="48"/>
  <c r="H69" i="48" s="1"/>
  <c r="BT6" i="67"/>
  <c r="Y8" i="19"/>
  <c r="Z8" i="19" s="1"/>
  <c r="AB8" i="19"/>
  <c r="AC8" i="19" s="1"/>
  <c r="R53" i="19"/>
  <c r="R206" i="19" s="1"/>
  <c r="G11" i="19"/>
  <c r="G164" i="19" s="1"/>
  <c r="R12" i="19"/>
  <c r="R165" i="19" s="1"/>
  <c r="BP21" i="67"/>
  <c r="AB4" i="48"/>
  <c r="AC4" i="48" s="1"/>
  <c r="W2" i="48"/>
  <c r="AZ21" i="67"/>
  <c r="BA21" i="67"/>
  <c r="F173" i="19"/>
  <c r="U300" i="14"/>
  <c r="BP19" i="67"/>
  <c r="W37" i="19"/>
  <c r="W12" i="19"/>
  <c r="P37" i="19"/>
  <c r="P190" i="19" s="1"/>
  <c r="X443" i="44"/>
  <c r="I33" i="65"/>
  <c r="B66" i="65"/>
  <c r="I67" i="65"/>
  <c r="CA5" i="67"/>
  <c r="BT5" i="67"/>
  <c r="CA9" i="67"/>
  <c r="BT9" i="67"/>
  <c r="CA17" i="67"/>
  <c r="BT17" i="67"/>
  <c r="CA16" i="67"/>
  <c r="BT16" i="67"/>
  <c r="CA11" i="67"/>
  <c r="BT11" i="67"/>
  <c r="CA4" i="67"/>
  <c r="BT4" i="67"/>
  <c r="CA13" i="67"/>
  <c r="BT13" i="67"/>
  <c r="CA12" i="67"/>
  <c r="BT12" i="67"/>
  <c r="CA18" i="67"/>
  <c r="BT18" i="67"/>
  <c r="N295" i="14"/>
  <c r="BB12" i="67"/>
  <c r="J300" i="14"/>
  <c r="BP8" i="67"/>
  <c r="P300" i="14"/>
  <c r="BP14" i="67"/>
  <c r="J294" i="14"/>
  <c r="BA8" i="67"/>
  <c r="L300" i="14"/>
  <c r="BP10" i="67"/>
  <c r="R294" i="14"/>
  <c r="BA16" i="67"/>
  <c r="K295" i="14"/>
  <c r="BB9" i="67"/>
  <c r="BD9" i="67" s="1"/>
  <c r="F300" i="14"/>
  <c r="BP4" i="67"/>
  <c r="S295" i="14"/>
  <c r="BB17" i="67"/>
  <c r="BD17" i="67" s="1"/>
  <c r="I30" i="65"/>
  <c r="B29" i="65"/>
  <c r="I29" i="65" s="1"/>
  <c r="P294" i="14"/>
  <c r="BA14" i="67"/>
  <c r="Q294" i="14"/>
  <c r="BA15" i="67"/>
  <c r="R300" i="14"/>
  <c r="BP16" i="67"/>
  <c r="H295" i="14"/>
  <c r="BB6" i="67"/>
  <c r="O295" i="14"/>
  <c r="BB13" i="67"/>
  <c r="BD13" i="67" s="1"/>
  <c r="O300" i="14"/>
  <c r="BP13" i="67"/>
  <c r="T295" i="14"/>
  <c r="BB18" i="67"/>
  <c r="I295" i="14"/>
  <c r="BB7" i="67"/>
  <c r="Q295" i="14"/>
  <c r="BB15" i="67"/>
  <c r="M300" i="14"/>
  <c r="BP11" i="67"/>
  <c r="N294" i="14"/>
  <c r="BA12" i="67"/>
  <c r="H300" i="14"/>
  <c r="BP6" i="67"/>
  <c r="BD19" i="67"/>
  <c r="J295" i="14"/>
  <c r="BB8" i="67"/>
  <c r="L294" i="14"/>
  <c r="BA10" i="67"/>
  <c r="Q300" i="14"/>
  <c r="BP15" i="67"/>
  <c r="N300" i="14"/>
  <c r="BP12" i="67"/>
  <c r="T300" i="14"/>
  <c r="BP18" i="67"/>
  <c r="I294" i="14"/>
  <c r="BA7" i="67"/>
  <c r="P295" i="14"/>
  <c r="BB14" i="67"/>
  <c r="T294" i="14"/>
  <c r="BA18" i="67"/>
  <c r="G295" i="14"/>
  <c r="BB5" i="67"/>
  <c r="BD5" i="67" s="1"/>
  <c r="L295" i="14"/>
  <c r="BB10" i="67"/>
  <c r="H294" i="14"/>
  <c r="BA6" i="67"/>
  <c r="I300" i="14"/>
  <c r="BP7" i="67"/>
  <c r="F295" i="14"/>
  <c r="BB4" i="67"/>
  <c r="M294" i="14"/>
  <c r="BA11" i="67"/>
  <c r="F294" i="14"/>
  <c r="BA4" i="67"/>
  <c r="M295" i="14"/>
  <c r="BB11" i="67"/>
  <c r="R295" i="14"/>
  <c r="BB16" i="67"/>
  <c r="F37" i="19"/>
  <c r="F190" i="19" s="1"/>
  <c r="F12" i="19"/>
  <c r="F165" i="19" s="1"/>
  <c r="L11" i="19"/>
  <c r="H11" i="19"/>
  <c r="M11" i="19"/>
  <c r="J11" i="19"/>
  <c r="Q37" i="19"/>
  <c r="Q190" i="19" s="1"/>
  <c r="Q12" i="19"/>
  <c r="Q165" i="19" s="1"/>
  <c r="S11" i="19"/>
  <c r="O11" i="19"/>
  <c r="I11" i="19"/>
  <c r="N191" i="19"/>
  <c r="N12" i="19"/>
  <c r="N165" i="19" s="1"/>
  <c r="N37" i="19"/>
  <c r="T12" i="19"/>
  <c r="T165" i="19" s="1"/>
  <c r="P207" i="19"/>
  <c r="P53" i="19"/>
  <c r="T37" i="19"/>
  <c r="T190" i="19" s="1"/>
  <c r="P12" i="19"/>
  <c r="P165" i="19" s="1"/>
  <c r="R70" i="48"/>
  <c r="R4" i="48"/>
  <c r="R69" i="48" s="1"/>
  <c r="T358" i="14"/>
  <c r="H50" i="19"/>
  <c r="H203" i="19" s="1"/>
  <c r="G34" i="19"/>
  <c r="G325" i="14"/>
  <c r="P358" i="14"/>
  <c r="P50" i="19"/>
  <c r="P203" i="19" s="1"/>
  <c r="J50" i="19"/>
  <c r="J203" i="19" s="1"/>
  <c r="J358" i="14"/>
  <c r="F293" i="14"/>
  <c r="F23" i="14"/>
  <c r="F292" i="14" s="1"/>
  <c r="S187" i="19"/>
  <c r="R66" i="19"/>
  <c r="R219" i="19" s="1"/>
  <c r="R391" i="14"/>
  <c r="O391" i="14"/>
  <c r="O66" i="19"/>
  <c r="F66" i="19"/>
  <c r="F219" i="19" s="1"/>
  <c r="F391" i="14"/>
  <c r="G66" i="19"/>
  <c r="G219" i="19" s="1"/>
  <c r="G391" i="14"/>
  <c r="I325" i="14"/>
  <c r="I34" i="19"/>
  <c r="S391" i="14"/>
  <c r="S66" i="19"/>
  <c r="S219" i="19" s="1"/>
  <c r="J325" i="14"/>
  <c r="J34" i="19"/>
  <c r="N325" i="14"/>
  <c r="N34" i="19"/>
  <c r="R50" i="19"/>
  <c r="R203" i="19" s="1"/>
  <c r="R358" i="14"/>
  <c r="K70" i="48"/>
  <c r="K4" i="48"/>
  <c r="K69" i="48" s="1"/>
  <c r="H23" i="14"/>
  <c r="H292" i="14" s="1"/>
  <c r="J66" i="19"/>
  <c r="J219" i="19" s="1"/>
  <c r="J391" i="14"/>
  <c r="M391" i="14"/>
  <c r="M66" i="19"/>
  <c r="M219" i="19" s="1"/>
  <c r="N50" i="19"/>
  <c r="N203" i="19" s="1"/>
  <c r="N358" i="14"/>
  <c r="H391" i="14"/>
  <c r="H66" i="19"/>
  <c r="H219" i="19" s="1"/>
  <c r="O294" i="14"/>
  <c r="O23" i="14"/>
  <c r="O292" i="14" s="1"/>
  <c r="M50" i="19"/>
  <c r="M203" i="19" s="1"/>
  <c r="M358" i="14"/>
  <c r="I293" i="14"/>
  <c r="I23" i="14"/>
  <c r="I292" i="14" s="1"/>
  <c r="T325" i="14"/>
  <c r="T34" i="19"/>
  <c r="S23" i="14"/>
  <c r="S292" i="14" s="1"/>
  <c r="S294" i="14"/>
  <c r="H34" i="19"/>
  <c r="H325" i="14"/>
  <c r="J293" i="14"/>
  <c r="J23" i="14"/>
  <c r="J292" i="14" s="1"/>
  <c r="T293" i="14"/>
  <c r="T23" i="14"/>
  <c r="T292" i="14" s="1"/>
  <c r="L325" i="14"/>
  <c r="L34" i="19"/>
  <c r="M293" i="14"/>
  <c r="M23" i="14"/>
  <c r="M292" i="14" s="1"/>
  <c r="R325" i="14"/>
  <c r="R34" i="19"/>
  <c r="Q391" i="14"/>
  <c r="Q66" i="19"/>
  <c r="Q219" i="19" s="1"/>
  <c r="P293" i="14"/>
  <c r="P23" i="14"/>
  <c r="P292" i="14" s="1"/>
  <c r="K294" i="14"/>
  <c r="K23" i="14"/>
  <c r="K292" i="14" s="1"/>
  <c r="M4" i="48"/>
  <c r="M69" i="48" s="1"/>
  <c r="M70" i="48"/>
  <c r="N66" i="19"/>
  <c r="N219" i="19" s="1"/>
  <c r="N391" i="14"/>
  <c r="Q293" i="14"/>
  <c r="Q23" i="14"/>
  <c r="Q292" i="14" s="1"/>
  <c r="T391" i="14"/>
  <c r="T66" i="19"/>
  <c r="T219" i="19" s="1"/>
  <c r="Q207" i="19"/>
  <c r="Q53" i="19"/>
  <c r="I391" i="14"/>
  <c r="I66" i="19"/>
  <c r="I219" i="19" s="1"/>
  <c r="P34" i="19"/>
  <c r="P325" i="14"/>
  <c r="R293" i="14"/>
  <c r="R23" i="14"/>
  <c r="R292" i="14" s="1"/>
  <c r="G294" i="14"/>
  <c r="G23" i="14"/>
  <c r="G292" i="14" s="1"/>
  <c r="L358" i="14"/>
  <c r="L50" i="19"/>
  <c r="L203" i="19" s="1"/>
  <c r="P391" i="14"/>
  <c r="P66" i="19"/>
  <c r="P219" i="19" s="1"/>
  <c r="I358" i="14"/>
  <c r="I50" i="19"/>
  <c r="I203" i="19" s="1"/>
  <c r="F325" i="14"/>
  <c r="F34" i="19"/>
  <c r="K50" i="19"/>
  <c r="K358" i="14"/>
  <c r="F50" i="19"/>
  <c r="F203" i="19" s="1"/>
  <c r="F358" i="14"/>
  <c r="F70" i="48"/>
  <c r="F4" i="48"/>
  <c r="B24" i="72" s="1"/>
  <c r="D24" i="72" s="1"/>
  <c r="E24" i="72" s="1"/>
  <c r="L391" i="14"/>
  <c r="L66" i="19"/>
  <c r="L219" i="19" s="1"/>
  <c r="O4" i="48"/>
  <c r="O69" i="48" s="1"/>
  <c r="O70" i="48"/>
  <c r="N70" i="48"/>
  <c r="N4" i="48"/>
  <c r="N69" i="48" s="1"/>
  <c r="Q325" i="14"/>
  <c r="Q34" i="19"/>
  <c r="N293" i="14"/>
  <c r="N23" i="14"/>
  <c r="N292" i="14" s="1"/>
  <c r="K391" i="14"/>
  <c r="K66" i="19"/>
  <c r="K219" i="19" s="1"/>
  <c r="L293" i="14"/>
  <c r="L23" i="14"/>
  <c r="L292" i="14" s="1"/>
  <c r="G4" i="48"/>
  <c r="G69" i="48" s="1"/>
  <c r="G70" i="48"/>
  <c r="Q358" i="14"/>
  <c r="Q50" i="19"/>
  <c r="Q203" i="19" s="1"/>
  <c r="M34" i="19"/>
  <c r="M325" i="14"/>
  <c r="K190" i="19"/>
  <c r="K11" i="19"/>
  <c r="T4" i="48"/>
  <c r="T69" i="48" s="1"/>
  <c r="T70" i="48"/>
  <c r="S4" i="48"/>
  <c r="S69" i="48" s="1"/>
  <c r="S70" i="48"/>
  <c r="BC50" i="72" l="1"/>
  <c r="BB50" i="72"/>
  <c r="AL51" i="72"/>
  <c r="U24" i="72"/>
  <c r="U25" i="72" s="1"/>
  <c r="M16" i="72"/>
  <c r="M15" i="72"/>
  <c r="M20" i="72"/>
  <c r="M6" i="72"/>
  <c r="M11" i="72"/>
  <c r="AA34" i="72"/>
  <c r="AA40" i="72"/>
  <c r="AA37" i="72"/>
  <c r="AA47" i="72"/>
  <c r="AA44" i="72"/>
  <c r="AA39" i="72"/>
  <c r="AA49" i="72"/>
  <c r="AA38" i="72"/>
  <c r="AA51" i="72"/>
  <c r="AA50" i="72"/>
  <c r="AA42" i="72"/>
  <c r="AA41" i="72"/>
  <c r="AA36" i="72"/>
  <c r="AA43" i="72"/>
  <c r="AA45" i="72"/>
  <c r="AA48" i="72"/>
  <c r="AA35" i="72"/>
  <c r="AA46" i="72"/>
  <c r="Z34" i="72"/>
  <c r="Z44" i="72"/>
  <c r="Z35" i="72"/>
  <c r="Z36" i="72"/>
  <c r="Z49" i="72"/>
  <c r="Z50" i="72"/>
  <c r="Z43" i="72"/>
  <c r="Z41" i="72"/>
  <c r="Z47" i="72"/>
  <c r="Z39" i="72"/>
  <c r="Z40" i="72"/>
  <c r="Z37" i="72"/>
  <c r="Z51" i="72"/>
  <c r="Z52" i="72" s="1"/>
  <c r="Z53" i="72" s="1"/>
  <c r="Z38" i="72"/>
  <c r="Z46" i="72"/>
  <c r="Z45" i="72"/>
  <c r="Z42" i="72"/>
  <c r="Z48" i="72"/>
  <c r="M22" i="72"/>
  <c r="M12" i="72"/>
  <c r="AT35" i="72"/>
  <c r="AT50" i="72"/>
  <c r="AT48" i="72"/>
  <c r="AT43" i="72"/>
  <c r="AT34" i="72"/>
  <c r="AT38" i="72"/>
  <c r="AT45" i="72"/>
  <c r="AT39" i="72"/>
  <c r="AT42" i="72"/>
  <c r="AT46" i="72"/>
  <c r="AT49" i="72"/>
  <c r="AT47" i="72"/>
  <c r="AT44" i="72"/>
  <c r="AT36" i="72"/>
  <c r="AT51" i="72"/>
  <c r="AT41" i="72"/>
  <c r="AT37" i="72"/>
  <c r="AT40" i="72"/>
  <c r="C65" i="65"/>
  <c r="L65" i="65" s="1"/>
  <c r="L66" i="65"/>
  <c r="Y45" i="72"/>
  <c r="Y48" i="72"/>
  <c r="Y44" i="72"/>
  <c r="AC44" i="72" s="1"/>
  <c r="Y37" i="72"/>
  <c r="AC37" i="72" s="1"/>
  <c r="Y34" i="72"/>
  <c r="AC34" i="72" s="1"/>
  <c r="Y50" i="72"/>
  <c r="Y38" i="72"/>
  <c r="Y46" i="72"/>
  <c r="Y35" i="72"/>
  <c r="Y41" i="72"/>
  <c r="Y43" i="72"/>
  <c r="Y49" i="72"/>
  <c r="Y42" i="72"/>
  <c r="AC42" i="72" s="1"/>
  <c r="Y39" i="72"/>
  <c r="Y40" i="72"/>
  <c r="Y36" i="72"/>
  <c r="Y51" i="72"/>
  <c r="Y52" i="72" s="1"/>
  <c r="Y53" i="72" s="1"/>
  <c r="Y47" i="72"/>
  <c r="M21" i="72"/>
  <c r="M19" i="72"/>
  <c r="M18" i="72"/>
  <c r="M17" i="72"/>
  <c r="M8" i="72"/>
  <c r="M13" i="72"/>
  <c r="M10" i="72"/>
  <c r="M14" i="72"/>
  <c r="M23" i="72"/>
  <c r="M9" i="72"/>
  <c r="R11" i="19"/>
  <c r="C16" i="67" s="1"/>
  <c r="C5" i="67"/>
  <c r="BD4" i="67"/>
  <c r="BD21" i="67"/>
  <c r="F69" i="48"/>
  <c r="Z4" i="48"/>
  <c r="AA4" i="48" s="1"/>
  <c r="F11" i="19"/>
  <c r="W11" i="19"/>
  <c r="BD16" i="67"/>
  <c r="BD10" i="67"/>
  <c r="BD12" i="67"/>
  <c r="BD18" i="67"/>
  <c r="BD6" i="67"/>
  <c r="BD8" i="67"/>
  <c r="BD14" i="67"/>
  <c r="BD11" i="67"/>
  <c r="BD7" i="67"/>
  <c r="BD15" i="67"/>
  <c r="I66" i="65"/>
  <c r="B65" i="65"/>
  <c r="M164" i="19"/>
  <c r="C11" i="67"/>
  <c r="K164" i="19"/>
  <c r="C9" i="67"/>
  <c r="O164" i="19"/>
  <c r="C13" i="67"/>
  <c r="J164" i="19"/>
  <c r="C8" i="67"/>
  <c r="L164" i="19"/>
  <c r="C10" i="67"/>
  <c r="I164" i="19"/>
  <c r="C7" i="67"/>
  <c r="H164" i="19"/>
  <c r="C6" i="67"/>
  <c r="S164" i="19"/>
  <c r="C17" i="67"/>
  <c r="T11" i="19"/>
  <c r="N190" i="19"/>
  <c r="N11" i="19"/>
  <c r="P206" i="19"/>
  <c r="P11" i="19"/>
  <c r="M187" i="19"/>
  <c r="M8" i="19"/>
  <c r="P187" i="19"/>
  <c r="P8" i="19"/>
  <c r="Q206" i="19"/>
  <c r="Q11" i="19"/>
  <c r="O219" i="19"/>
  <c r="O8" i="19"/>
  <c r="S8" i="19"/>
  <c r="K203" i="19"/>
  <c r="K8" i="19"/>
  <c r="R187" i="19"/>
  <c r="R8" i="19"/>
  <c r="N187" i="19"/>
  <c r="N8" i="19"/>
  <c r="J187" i="19"/>
  <c r="J8" i="19"/>
  <c r="I187" i="19"/>
  <c r="I8" i="19"/>
  <c r="Q187" i="19"/>
  <c r="Q8" i="19"/>
  <c r="F187" i="19"/>
  <c r="F8" i="19"/>
  <c r="L187" i="19"/>
  <c r="L8" i="19"/>
  <c r="H187" i="19"/>
  <c r="H8" i="19"/>
  <c r="T187" i="19"/>
  <c r="T8" i="19"/>
  <c r="G187" i="19"/>
  <c r="G8" i="19"/>
  <c r="AC49" i="72" l="1"/>
  <c r="Z55" i="72" s="1"/>
  <c r="AA52" i="72"/>
  <c r="AA53" i="72" s="1"/>
  <c r="AC41" i="72"/>
  <c r="AC46" i="72"/>
  <c r="AC47" i="72"/>
  <c r="AC50" i="72"/>
  <c r="I65" i="65"/>
  <c r="AC39" i="72"/>
  <c r="AC43" i="72"/>
  <c r="AC48" i="72"/>
  <c r="AC35" i="72"/>
  <c r="AC45" i="72"/>
  <c r="AC36" i="72"/>
  <c r="AC40" i="72"/>
  <c r="AC38" i="72"/>
  <c r="AE8" i="19"/>
  <c r="B13" i="72"/>
  <c r="D13" i="72" s="1"/>
  <c r="E13" i="72" s="1"/>
  <c r="AC51" i="72"/>
  <c r="AC52" i="72" s="1"/>
  <c r="AC53" i="72" s="1"/>
  <c r="R164" i="19"/>
  <c r="Y11" i="19"/>
  <c r="AE11" i="19"/>
  <c r="C4" i="67"/>
  <c r="F164" i="19"/>
  <c r="J21" i="67"/>
  <c r="J22" i="67" s="1"/>
  <c r="J23" i="67" s="1"/>
  <c r="C21" i="67"/>
  <c r="S161" i="19"/>
  <c r="J17" i="67"/>
  <c r="P164" i="19"/>
  <c r="C14" i="67"/>
  <c r="T164" i="19"/>
  <c r="C18" i="67"/>
  <c r="T161" i="19"/>
  <c r="J18" i="67"/>
  <c r="Q161" i="19"/>
  <c r="J15" i="67"/>
  <c r="I161" i="19"/>
  <c r="J7" i="67"/>
  <c r="M161" i="19"/>
  <c r="J11" i="67"/>
  <c r="G161" i="19"/>
  <c r="J5" i="67"/>
  <c r="H161" i="19"/>
  <c r="J6" i="67"/>
  <c r="F161" i="19"/>
  <c r="J4" i="67"/>
  <c r="J161" i="19"/>
  <c r="J8" i="67"/>
  <c r="K161" i="19"/>
  <c r="J9" i="67"/>
  <c r="L161" i="19"/>
  <c r="J10" i="67"/>
  <c r="N161" i="19"/>
  <c r="J12" i="67"/>
  <c r="Q164" i="19"/>
  <c r="C15" i="67"/>
  <c r="P161" i="19"/>
  <c r="J14" i="67"/>
  <c r="R161" i="19"/>
  <c r="J16" i="67"/>
  <c r="O161" i="19"/>
  <c r="J13" i="67"/>
  <c r="N164" i="19"/>
  <c r="C12" i="67"/>
  <c r="AD53" i="72" l="1"/>
  <c r="J190" i="47"/>
  <c r="J52" i="47"/>
  <c r="J40" i="47"/>
  <c r="J146" i="47"/>
  <c r="J46" i="47"/>
  <c r="L190" i="47"/>
  <c r="L46" i="47"/>
  <c r="L40" i="47"/>
  <c r="L52" i="47"/>
  <c r="L146" i="47"/>
  <c r="K190" i="47"/>
  <c r="K46" i="47"/>
  <c r="K40" i="47"/>
  <c r="K52" i="47"/>
  <c r="K146" i="47"/>
  <c r="I190" i="47"/>
  <c r="I146" i="47"/>
  <c r="I40" i="47"/>
  <c r="I46" i="47"/>
  <c r="I52" i="47"/>
  <c r="H190" i="47"/>
  <c r="H46" i="47"/>
  <c r="H146" i="47"/>
  <c r="H40" i="47"/>
  <c r="H52" i="47"/>
  <c r="G190" i="47"/>
  <c r="G46" i="47"/>
  <c r="G146" i="47"/>
  <c r="G52" i="47"/>
  <c r="G40" i="47"/>
  <c r="N190" i="47"/>
  <c r="N52" i="47"/>
  <c r="N46" i="47"/>
  <c r="N40" i="47"/>
  <c r="N146" i="47"/>
  <c r="M190" i="47"/>
  <c r="M146" i="47"/>
  <c r="M40" i="47"/>
  <c r="M46" i="47"/>
  <c r="M52" i="47"/>
  <c r="H41" i="47" l="1"/>
  <c r="H67" i="14"/>
  <c r="H170" i="47"/>
  <c r="H194" i="47"/>
  <c r="M194" i="47"/>
  <c r="M170" i="47"/>
  <c r="M41" i="47"/>
  <c r="M67" i="14"/>
  <c r="G170" i="47"/>
  <c r="G41" i="47"/>
  <c r="G67" i="14"/>
  <c r="G194" i="47"/>
  <c r="H176" i="47"/>
  <c r="H100" i="14"/>
  <c r="H47" i="47"/>
  <c r="H177" i="47" s="1"/>
  <c r="K182" i="47"/>
  <c r="K53" i="47"/>
  <c r="K183" i="47" s="1"/>
  <c r="K133" i="14"/>
  <c r="L194" i="47"/>
  <c r="L170" i="47"/>
  <c r="L41" i="47"/>
  <c r="L67" i="14"/>
  <c r="M176" i="47"/>
  <c r="M47" i="47"/>
  <c r="M177" i="47" s="1"/>
  <c r="M100" i="14"/>
  <c r="L176" i="47"/>
  <c r="L47" i="47"/>
  <c r="L177" i="47" s="1"/>
  <c r="L100" i="14"/>
  <c r="G182" i="47"/>
  <c r="G53" i="47"/>
  <c r="G183" i="47" s="1"/>
  <c r="G133" i="14"/>
  <c r="K41" i="47"/>
  <c r="K170" i="47"/>
  <c r="K194" i="47"/>
  <c r="K67" i="14"/>
  <c r="J176" i="47"/>
  <c r="J100" i="14"/>
  <c r="J47" i="47"/>
  <c r="J177" i="47" s="1"/>
  <c r="M182" i="47"/>
  <c r="M133" i="14"/>
  <c r="M53" i="47"/>
  <c r="M183" i="47" s="1"/>
  <c r="K176" i="47"/>
  <c r="K47" i="47"/>
  <c r="K177" i="47" s="1"/>
  <c r="K100" i="14"/>
  <c r="I182" i="47"/>
  <c r="I133" i="14"/>
  <c r="I53" i="47"/>
  <c r="I183" i="47" s="1"/>
  <c r="G176" i="47"/>
  <c r="G100" i="14"/>
  <c r="G47" i="47"/>
  <c r="G177" i="47" s="1"/>
  <c r="I176" i="47"/>
  <c r="I100" i="14"/>
  <c r="I47" i="47"/>
  <c r="I177" i="47" s="1"/>
  <c r="J41" i="47"/>
  <c r="J67" i="14"/>
  <c r="J170" i="47"/>
  <c r="J194" i="47"/>
  <c r="N182" i="47"/>
  <c r="N53" i="47"/>
  <c r="N183" i="47" s="1"/>
  <c r="N133" i="14"/>
  <c r="N67" i="14"/>
  <c r="N41" i="47"/>
  <c r="N170" i="47"/>
  <c r="N194" i="47"/>
  <c r="J182" i="47"/>
  <c r="J133" i="14"/>
  <c r="J53" i="47"/>
  <c r="J183" i="47" s="1"/>
  <c r="I194" i="47"/>
  <c r="I67" i="14"/>
  <c r="I41" i="47"/>
  <c r="I170" i="47"/>
  <c r="N176" i="47"/>
  <c r="N100" i="14"/>
  <c r="N47" i="47"/>
  <c r="N177" i="47" s="1"/>
  <c r="H182" i="47"/>
  <c r="H53" i="47"/>
  <c r="H183" i="47" s="1"/>
  <c r="H133" i="14"/>
  <c r="L182" i="47"/>
  <c r="L133" i="14"/>
  <c r="L53" i="47"/>
  <c r="L183" i="47" s="1"/>
  <c r="L336" i="14" l="1"/>
  <c r="L34" i="14"/>
  <c r="L66" i="14"/>
  <c r="H369" i="14"/>
  <c r="H99" i="14"/>
  <c r="L402" i="14"/>
  <c r="L132" i="14"/>
  <c r="I132" i="14"/>
  <c r="I402" i="14"/>
  <c r="I336" i="14"/>
  <c r="I34" i="14"/>
  <c r="I66" i="14"/>
  <c r="J369" i="14"/>
  <c r="J99" i="14"/>
  <c r="L55" i="47"/>
  <c r="L185" i="47" s="1"/>
  <c r="L171" i="47"/>
  <c r="K171" i="47"/>
  <c r="K55" i="47"/>
  <c r="K185" i="47" s="1"/>
  <c r="G132" i="14"/>
  <c r="G402" i="14"/>
  <c r="I171" i="47"/>
  <c r="I55" i="47"/>
  <c r="I185" i="47" s="1"/>
  <c r="J171" i="47"/>
  <c r="J55" i="47"/>
  <c r="J185" i="47" s="1"/>
  <c r="H132" i="14"/>
  <c r="H402" i="14"/>
  <c r="N66" i="14"/>
  <c r="N336" i="14"/>
  <c r="N34" i="14"/>
  <c r="N132" i="14"/>
  <c r="N402" i="14"/>
  <c r="I99" i="14"/>
  <c r="I369" i="14"/>
  <c r="K369" i="14"/>
  <c r="K99" i="14"/>
  <c r="L99" i="14"/>
  <c r="L369" i="14"/>
  <c r="K34" i="14"/>
  <c r="K66" i="14"/>
  <c r="K336" i="14"/>
  <c r="G34" i="14"/>
  <c r="G66" i="14"/>
  <c r="G336" i="14"/>
  <c r="M132" i="14"/>
  <c r="M402" i="14"/>
  <c r="M171" i="47"/>
  <c r="M55" i="47"/>
  <c r="M185" i="47" s="1"/>
  <c r="K132" i="14"/>
  <c r="K402" i="14"/>
  <c r="G171" i="47"/>
  <c r="G55" i="47"/>
  <c r="G185" i="47" s="1"/>
  <c r="H336" i="14"/>
  <c r="H34" i="14"/>
  <c r="H66" i="14"/>
  <c r="M336" i="14"/>
  <c r="M66" i="14"/>
  <c r="M34" i="14"/>
  <c r="J336" i="14"/>
  <c r="J66" i="14"/>
  <c r="J34" i="14"/>
  <c r="N171" i="47"/>
  <c r="N55" i="47"/>
  <c r="N185" i="47" s="1"/>
  <c r="J132" i="14"/>
  <c r="J402" i="14"/>
  <c r="N99" i="14"/>
  <c r="N369" i="14"/>
  <c r="G369" i="14"/>
  <c r="G99" i="14"/>
  <c r="M99" i="14"/>
  <c r="M369" i="14"/>
  <c r="H55" i="47"/>
  <c r="H185" i="47" s="1"/>
  <c r="H171" i="47"/>
  <c r="J368" i="14" l="1"/>
  <c r="J52" i="19"/>
  <c r="J205" i="19" s="1"/>
  <c r="I401" i="14"/>
  <c r="I68" i="19"/>
  <c r="I221" i="19" s="1"/>
  <c r="J401" i="14"/>
  <c r="J68" i="19"/>
  <c r="J221" i="19" s="1"/>
  <c r="M368" i="14"/>
  <c r="M52" i="19"/>
  <c r="M205" i="19" s="1"/>
  <c r="J303" i="14"/>
  <c r="J33" i="14"/>
  <c r="J302" i="14" s="1"/>
  <c r="L368" i="14"/>
  <c r="L52" i="19"/>
  <c r="L205" i="19" s="1"/>
  <c r="I335" i="14"/>
  <c r="I36" i="19"/>
  <c r="K335" i="14"/>
  <c r="K36" i="19"/>
  <c r="N401" i="14"/>
  <c r="N68" i="19"/>
  <c r="N221" i="19" s="1"/>
  <c r="H303" i="14"/>
  <c r="H33" i="14"/>
  <c r="H302" i="14" s="1"/>
  <c r="G368" i="14"/>
  <c r="G52" i="19"/>
  <c r="G205" i="19" s="1"/>
  <c r="J335" i="14"/>
  <c r="J36" i="19"/>
  <c r="K368" i="14"/>
  <c r="K52" i="19"/>
  <c r="K205" i="19" s="1"/>
  <c r="N335" i="14"/>
  <c r="N36" i="19"/>
  <c r="G68" i="19"/>
  <c r="G221" i="19" s="1"/>
  <c r="G401" i="14"/>
  <c r="I33" i="14"/>
  <c r="I302" i="14" s="1"/>
  <c r="I303" i="14"/>
  <c r="L335" i="14"/>
  <c r="L36" i="19"/>
  <c r="M335" i="14"/>
  <c r="M36" i="19"/>
  <c r="I368" i="14"/>
  <c r="I52" i="19"/>
  <c r="I205" i="19" s="1"/>
  <c r="H335" i="14"/>
  <c r="H36" i="19"/>
  <c r="L303" i="14"/>
  <c r="L33" i="14"/>
  <c r="L302" i="14" s="1"/>
  <c r="K401" i="14"/>
  <c r="K68" i="19"/>
  <c r="K221" i="19" s="1"/>
  <c r="L401" i="14"/>
  <c r="L68" i="19"/>
  <c r="L221" i="19" s="1"/>
  <c r="K33" i="14"/>
  <c r="K302" i="14" s="1"/>
  <c r="K303" i="14"/>
  <c r="N33" i="14"/>
  <c r="N302" i="14" s="1"/>
  <c r="N303" i="14"/>
  <c r="H368" i="14"/>
  <c r="H52" i="19"/>
  <c r="H205" i="19" s="1"/>
  <c r="M401" i="14"/>
  <c r="M68" i="19"/>
  <c r="M221" i="19" s="1"/>
  <c r="G36" i="19"/>
  <c r="G335" i="14"/>
  <c r="N368" i="14"/>
  <c r="N52" i="19"/>
  <c r="N205" i="19" s="1"/>
  <c r="M303" i="14"/>
  <c r="M33" i="14"/>
  <c r="M302" i="14" s="1"/>
  <c r="G303" i="14"/>
  <c r="G33" i="14"/>
  <c r="G302" i="14" s="1"/>
  <c r="H401" i="14"/>
  <c r="H68" i="19"/>
  <c r="H221" i="19" s="1"/>
  <c r="J189" i="19" l="1"/>
  <c r="J10" i="19"/>
  <c r="K189" i="19"/>
  <c r="K10" i="19"/>
  <c r="G189" i="19"/>
  <c r="G10" i="19"/>
  <c r="H189" i="19"/>
  <c r="H10" i="19"/>
  <c r="I189" i="19"/>
  <c r="I10" i="19"/>
  <c r="M189" i="19"/>
  <c r="M10" i="19"/>
  <c r="N10" i="19"/>
  <c r="N189" i="19"/>
  <c r="L189" i="19"/>
  <c r="L10" i="19"/>
  <c r="L10" i="67" l="1"/>
  <c r="L163" i="19"/>
  <c r="G163" i="19"/>
  <c r="L5" i="67"/>
  <c r="H163" i="19"/>
  <c r="L6" i="67"/>
  <c r="N163" i="19"/>
  <c r="L12" i="67"/>
  <c r="L11" i="67"/>
  <c r="M163" i="19"/>
  <c r="K163" i="19"/>
  <c r="L9" i="67"/>
  <c r="I163" i="19"/>
  <c r="L7" i="67"/>
  <c r="J163" i="19"/>
  <c r="L8" i="67"/>
  <c r="AT43" i="67" l="1"/>
  <c r="V70" i="42"/>
  <c r="V82" i="42"/>
  <c r="V59" i="42"/>
  <c r="O64" i="42"/>
  <c r="O217" i="42"/>
  <c r="O287" i="42"/>
  <c r="AY36" i="67"/>
  <c r="O75" i="42"/>
  <c r="O267" i="42" s="1"/>
  <c r="O87" i="42"/>
  <c r="O278" i="42" s="1"/>
  <c r="W287" i="42"/>
  <c r="W87" i="42"/>
  <c r="G102" i="42" s="1"/>
  <c r="W64" i="42"/>
  <c r="W75" i="42"/>
  <c r="G99" i="42" s="1"/>
  <c r="AY44" i="67"/>
  <c r="S217" i="42"/>
  <c r="S75" i="42"/>
  <c r="S267" i="42" s="1"/>
  <c r="S287" i="42"/>
  <c r="S87" i="42"/>
  <c r="S278" i="42" s="1"/>
  <c r="AY40" i="67"/>
  <c r="S64" i="42"/>
  <c r="V75" i="42"/>
  <c r="V87" i="42"/>
  <c r="AY43" i="67"/>
  <c r="V287" i="42"/>
  <c r="V64" i="42"/>
  <c r="V291" i="42" s="1"/>
  <c r="U217" i="42"/>
  <c r="U287" i="42"/>
  <c r="U87" i="42"/>
  <c r="U278" i="42" s="1"/>
  <c r="U64" i="42"/>
  <c r="AY42" i="67"/>
  <c r="U75" i="42"/>
  <c r="U267" i="42" s="1"/>
  <c r="Q87" i="42"/>
  <c r="Q278" i="42" s="1"/>
  <c r="AY38" i="67"/>
  <c r="Q64" i="42"/>
  <c r="Q75" i="42"/>
  <c r="Q267" i="42" s="1"/>
  <c r="Q287" i="42"/>
  <c r="Q217" i="42"/>
  <c r="P75" i="42" l="1"/>
  <c r="P267" i="42" s="1"/>
  <c r="P64" i="42"/>
  <c r="P217" i="42"/>
  <c r="P87" i="42"/>
  <c r="P278" i="42" s="1"/>
  <c r="AY37" i="67"/>
  <c r="P287" i="42"/>
  <c r="Q257" i="42"/>
  <c r="Q291" i="42"/>
  <c r="AY41" i="67"/>
  <c r="T87" i="42"/>
  <c r="T278" i="42" s="1"/>
  <c r="T287" i="42"/>
  <c r="T64" i="42"/>
  <c r="T217" i="42"/>
  <c r="T75" i="42"/>
  <c r="T267" i="42" s="1"/>
  <c r="U291" i="42"/>
  <c r="U257" i="42"/>
  <c r="S291" i="42"/>
  <c r="S257" i="42"/>
  <c r="W291" i="42"/>
  <c r="G96" i="42"/>
  <c r="O291" i="42"/>
  <c r="O257" i="42"/>
  <c r="T291" i="42" l="1"/>
  <c r="T257" i="42"/>
  <c r="P291" i="42"/>
  <c r="P257" i="42"/>
  <c r="F64" i="42" l="1"/>
  <c r="AY27" i="67"/>
  <c r="F287" i="42"/>
  <c r="F217" i="42"/>
  <c r="F87" i="42"/>
  <c r="F75" i="42"/>
  <c r="F96" i="42" l="1"/>
  <c r="F291" i="42"/>
  <c r="F257" i="42"/>
  <c r="L287" i="42"/>
  <c r="L87" i="42"/>
  <c r="L278" i="42" s="1"/>
  <c r="AY33" i="67"/>
  <c r="L217" i="42"/>
  <c r="L75" i="42"/>
  <c r="L267" i="42" s="1"/>
  <c r="L64" i="42"/>
  <c r="H75" i="42"/>
  <c r="H267" i="42" s="1"/>
  <c r="H87" i="42"/>
  <c r="H278" i="42" s="1"/>
  <c r="H287" i="42"/>
  <c r="H64" i="42"/>
  <c r="AY29" i="67"/>
  <c r="H217" i="42"/>
  <c r="K64" i="42"/>
  <c r="AY32" i="67"/>
  <c r="K75" i="42"/>
  <c r="K267" i="42" s="1"/>
  <c r="K217" i="42"/>
  <c r="K87" i="42"/>
  <c r="K278" i="42" s="1"/>
  <c r="K287" i="42"/>
  <c r="N87" i="42"/>
  <c r="N278" i="42" s="1"/>
  <c r="N64" i="42"/>
  <c r="N75" i="42"/>
  <c r="N267" i="42" s="1"/>
  <c r="N217" i="42"/>
  <c r="AY35" i="67"/>
  <c r="N287" i="42"/>
  <c r="S295" i="4"/>
  <c r="S107" i="4"/>
  <c r="S91" i="4"/>
  <c r="S75" i="4"/>
  <c r="J287" i="42"/>
  <c r="AY31" i="67"/>
  <c r="J87" i="42"/>
  <c r="J278" i="42" s="1"/>
  <c r="J217" i="42"/>
  <c r="J64" i="42"/>
  <c r="J75" i="42"/>
  <c r="J267" i="42" s="1"/>
  <c r="F278" i="42"/>
  <c r="F102" i="42"/>
  <c r="I64" i="42"/>
  <c r="I87" i="42"/>
  <c r="I278" i="42" s="1"/>
  <c r="AY30" i="67"/>
  <c r="I287" i="42"/>
  <c r="I217" i="42"/>
  <c r="I75" i="42"/>
  <c r="I267" i="42" s="1"/>
  <c r="AY28" i="67"/>
  <c r="G64" i="42"/>
  <c r="G217" i="42"/>
  <c r="G87" i="42"/>
  <c r="G278" i="42" s="1"/>
  <c r="G75" i="42"/>
  <c r="G267" i="42" s="1"/>
  <c r="G287" i="42"/>
  <c r="U295" i="4"/>
  <c r="U107" i="4"/>
  <c r="U91" i="4"/>
  <c r="U75" i="4"/>
  <c r="M287" i="42"/>
  <c r="M217" i="42"/>
  <c r="AY34" i="67"/>
  <c r="M75" i="42"/>
  <c r="M267" i="42" s="1"/>
  <c r="M87" i="42"/>
  <c r="M278" i="42" s="1"/>
  <c r="M64" i="42"/>
  <c r="R287" i="42"/>
  <c r="R217" i="42"/>
  <c r="R64" i="42"/>
  <c r="AY39" i="67"/>
  <c r="R87" i="42"/>
  <c r="R278" i="42" s="1"/>
  <c r="R75" i="42"/>
  <c r="R267" i="42" s="1"/>
  <c r="F267" i="42"/>
  <c r="F99" i="42"/>
  <c r="T75" i="4"/>
  <c r="T91" i="4"/>
  <c r="T295" i="4"/>
  <c r="T107" i="4"/>
  <c r="U385" i="4" l="1"/>
  <c r="S355" i="4"/>
  <c r="L291" i="42"/>
  <c r="L257" i="42"/>
  <c r="S370" i="4"/>
  <c r="K257" i="42"/>
  <c r="K291" i="42"/>
  <c r="T370" i="4"/>
  <c r="J291" i="42"/>
  <c r="J257" i="42"/>
  <c r="S385" i="4"/>
  <c r="N291" i="42"/>
  <c r="N257" i="42"/>
  <c r="G291" i="42"/>
  <c r="G257" i="42"/>
  <c r="R291" i="42"/>
  <c r="R257" i="42"/>
  <c r="H291" i="42"/>
  <c r="H257" i="42"/>
  <c r="T385" i="4"/>
  <c r="U370" i="4"/>
  <c r="T355" i="4"/>
  <c r="M291" i="42"/>
  <c r="M257" i="42"/>
  <c r="U355" i="4"/>
  <c r="I257" i="42"/>
  <c r="I291" i="42"/>
  <c r="V75" i="4" l="1"/>
  <c r="V91" i="4"/>
  <c r="V107" i="4"/>
  <c r="O20" i="67" l="1"/>
  <c r="AO20" i="67" s="1"/>
  <c r="V110" i="4"/>
  <c r="V78" i="4"/>
  <c r="V94" i="4"/>
  <c r="T110" i="4"/>
  <c r="T388" i="4" s="1"/>
  <c r="T298" i="4"/>
  <c r="T94" i="4"/>
  <c r="T373" i="4" s="1"/>
  <c r="T78" i="4"/>
  <c r="T358" i="4" s="1"/>
  <c r="U110" i="4"/>
  <c r="U388" i="4" s="1"/>
  <c r="U94" i="4"/>
  <c r="U373" i="4" s="1"/>
  <c r="U78" i="4"/>
  <c r="U358" i="4" s="1"/>
  <c r="U298" i="4"/>
  <c r="V404" i="4"/>
  <c r="S78" i="4"/>
  <c r="S358" i="4" s="1"/>
  <c r="S110" i="4"/>
  <c r="S388" i="4" s="1"/>
  <c r="S298" i="4"/>
  <c r="S94" i="4"/>
  <c r="S373" i="4" s="1"/>
  <c r="V108" i="4"/>
  <c r="V92" i="4"/>
  <c r="V76" i="4"/>
  <c r="V109" i="4"/>
  <c r="V93" i="4"/>
  <c r="V77" i="4"/>
  <c r="V407" i="4" s="1"/>
  <c r="V403" i="4"/>
  <c r="V105" i="14" l="1"/>
  <c r="V104" i="14" s="1"/>
  <c r="V64" i="19" s="1"/>
  <c r="V120" i="4"/>
  <c r="Q20" i="67"/>
  <c r="P20" i="67"/>
  <c r="R20" i="67"/>
  <c r="V88" i="4"/>
  <c r="V39" i="14"/>
  <c r="V408" i="4"/>
  <c r="V72" i="14"/>
  <c r="V71" i="14" s="1"/>
  <c r="V48" i="19" s="1"/>
  <c r="V104" i="4"/>
  <c r="V122" i="4" l="1"/>
  <c r="V38" i="14"/>
  <c r="V32" i="19" s="1"/>
  <c r="V6" i="19" s="1"/>
  <c r="H20" i="67" s="1"/>
  <c r="V6" i="14"/>
  <c r="V5" i="14" s="1"/>
  <c r="W91" i="4" l="1"/>
  <c r="W107" i="4"/>
  <c r="W110" i="4"/>
  <c r="W94" i="4"/>
  <c r="W78" i="4"/>
  <c r="W109" i="4" l="1"/>
  <c r="G131" i="4" s="1"/>
  <c r="W93" i="4"/>
  <c r="G128" i="4" s="1"/>
  <c r="W77" i="4"/>
  <c r="W403" i="4"/>
  <c r="AO4" i="67" l="1"/>
  <c r="F109" i="4"/>
  <c r="F120" i="4" s="1"/>
  <c r="F77" i="4"/>
  <c r="F297" i="4"/>
  <c r="F93" i="4"/>
  <c r="F104" i="4" s="1"/>
  <c r="F403" i="4"/>
  <c r="G125" i="4"/>
  <c r="W407" i="4"/>
  <c r="W108" i="4"/>
  <c r="W120" i="4" s="1"/>
  <c r="W92" i="4"/>
  <c r="W76" i="4"/>
  <c r="W88" i="4" s="1"/>
  <c r="O21" i="67"/>
  <c r="O22" i="67" s="1"/>
  <c r="W404" i="4"/>
  <c r="W80" i="4" l="1"/>
  <c r="W125" i="4" s="1"/>
  <c r="AO21" i="67"/>
  <c r="F72" i="14"/>
  <c r="F372" i="4"/>
  <c r="F128" i="4"/>
  <c r="F382" i="4"/>
  <c r="Q4" i="67"/>
  <c r="F190" i="47"/>
  <c r="F52" i="47"/>
  <c r="F46" i="47"/>
  <c r="F40" i="47"/>
  <c r="F146" i="47"/>
  <c r="F125" i="4"/>
  <c r="P4" i="67"/>
  <c r="F407" i="4"/>
  <c r="F357" i="4"/>
  <c r="F88" i="4"/>
  <c r="F39" i="14"/>
  <c r="W72" i="14"/>
  <c r="G129" i="4"/>
  <c r="W104" i="4"/>
  <c r="W122" i="4" s="1"/>
  <c r="Q21" i="67"/>
  <c r="R4" i="67"/>
  <c r="F387" i="4"/>
  <c r="F131" i="4"/>
  <c r="F105" i="14"/>
  <c r="G132" i="4"/>
  <c r="R21" i="67"/>
  <c r="W105" i="14"/>
  <c r="F414" i="46"/>
  <c r="F162" i="46"/>
  <c r="F138" i="46"/>
  <c r="F114" i="46"/>
  <c r="G126" i="4"/>
  <c r="P21" i="67"/>
  <c r="W39" i="14"/>
  <c r="W408" i="4"/>
  <c r="T297" i="4"/>
  <c r="T403" i="4"/>
  <c r="T93" i="4"/>
  <c r="T372" i="4" s="1"/>
  <c r="T109" i="4"/>
  <c r="T387" i="4" s="1"/>
  <c r="T77" i="4"/>
  <c r="F397" i="4" l="1"/>
  <c r="F122" i="4"/>
  <c r="F399" i="4" s="1"/>
  <c r="F185" i="46"/>
  <c r="F510" i="46"/>
  <c r="C8" i="65"/>
  <c r="W71" i="14"/>
  <c r="W48" i="19" s="1"/>
  <c r="F188" i="46"/>
  <c r="F534" i="46"/>
  <c r="T108" i="4"/>
  <c r="T92" i="4"/>
  <c r="T76" i="4"/>
  <c r="T296" i="4"/>
  <c r="O18" i="67"/>
  <c r="AO18" i="67" s="1"/>
  <c r="T404" i="4"/>
  <c r="F104" i="14"/>
  <c r="F374" i="14"/>
  <c r="F6" i="14"/>
  <c r="F38" i="14"/>
  <c r="F308" i="14"/>
  <c r="F176" i="47"/>
  <c r="F60" i="47"/>
  <c r="F47" i="47"/>
  <c r="F177" i="47" s="1"/>
  <c r="F100" i="14"/>
  <c r="B8" i="65"/>
  <c r="W6" i="14"/>
  <c r="W38" i="14"/>
  <c r="W32" i="19" s="1"/>
  <c r="T407" i="4"/>
  <c r="T357" i="4"/>
  <c r="F367" i="4"/>
  <c r="F62" i="47"/>
  <c r="F182" i="47"/>
  <c r="F53" i="47"/>
  <c r="F183" i="47" s="1"/>
  <c r="F133" i="14"/>
  <c r="F341" i="14"/>
  <c r="F71" i="14"/>
  <c r="S77" i="4"/>
  <c r="S93" i="4"/>
  <c r="S372" i="4" s="1"/>
  <c r="S297" i="4"/>
  <c r="S109" i="4"/>
  <c r="S387" i="4" s="1"/>
  <c r="S403" i="4"/>
  <c r="F558" i="46"/>
  <c r="F191" i="46"/>
  <c r="F58" i="47"/>
  <c r="F170" i="47"/>
  <c r="F67" i="14"/>
  <c r="F194" i="47"/>
  <c r="F41" i="47"/>
  <c r="W104" i="14"/>
  <c r="W64" i="19" s="1"/>
  <c r="D8" i="65"/>
  <c r="S76" i="4"/>
  <c r="S296" i="4"/>
  <c r="S108" i="4"/>
  <c r="S92" i="4"/>
  <c r="O17" i="67"/>
  <c r="AO17" i="67" s="1"/>
  <c r="S404" i="4"/>
  <c r="O190" i="47"/>
  <c r="O46" i="47"/>
  <c r="O40" i="47"/>
  <c r="O52" i="47"/>
  <c r="O146" i="47"/>
  <c r="U296" i="4"/>
  <c r="U108" i="4"/>
  <c r="U92" i="4"/>
  <c r="U76" i="4"/>
  <c r="O19" i="67"/>
  <c r="AO19" i="67" s="1"/>
  <c r="U404" i="4"/>
  <c r="U109" i="4"/>
  <c r="U387" i="4" s="1"/>
  <c r="U93" i="4"/>
  <c r="U372" i="4" s="1"/>
  <c r="U77" i="4"/>
  <c r="U403" i="4"/>
  <c r="U297" i="4"/>
  <c r="C9" i="72" l="1"/>
  <c r="B9" i="72"/>
  <c r="D9" i="72" s="1"/>
  <c r="E9" i="72" s="1"/>
  <c r="F64" i="19"/>
  <c r="F217" i="19" s="1"/>
  <c r="F373" i="14"/>
  <c r="S386" i="4"/>
  <c r="R17" i="67"/>
  <c r="S105" i="14"/>
  <c r="S120" i="4"/>
  <c r="S397" i="4" s="1"/>
  <c r="S357" i="4"/>
  <c r="S407" i="4"/>
  <c r="F99" i="14"/>
  <c r="F369" i="14"/>
  <c r="F340" i="14"/>
  <c r="F48" i="19"/>
  <c r="F201" i="19" s="1"/>
  <c r="C7" i="65"/>
  <c r="L8" i="65"/>
  <c r="U386" i="4"/>
  <c r="R19" i="67"/>
  <c r="U120" i="4"/>
  <c r="U397" i="4" s="1"/>
  <c r="U105" i="14"/>
  <c r="T386" i="4"/>
  <c r="T120" i="4"/>
  <c r="T397" i="4" s="1"/>
  <c r="T105" i="14"/>
  <c r="R18" i="67"/>
  <c r="S371" i="4"/>
  <c r="Q17" i="67"/>
  <c r="S104" i="4"/>
  <c r="S382" i="4" s="1"/>
  <c r="S72" i="14"/>
  <c r="O182" i="47"/>
  <c r="O53" i="47"/>
  <c r="O183" i="47" s="1"/>
  <c r="O133" i="14"/>
  <c r="P190" i="47"/>
  <c r="P52" i="47"/>
  <c r="P146" i="47"/>
  <c r="P40" i="47"/>
  <c r="P46" i="47"/>
  <c r="O194" i="47"/>
  <c r="O41" i="47"/>
  <c r="O170" i="47"/>
  <c r="O67" i="14"/>
  <c r="O176" i="47"/>
  <c r="O47" i="47"/>
  <c r="O177" i="47" s="1"/>
  <c r="O100" i="14"/>
  <c r="S356" i="4"/>
  <c r="S39" i="14"/>
  <c r="P17" i="67"/>
  <c r="S88" i="4"/>
  <c r="S408" i="4"/>
  <c r="U356" i="4"/>
  <c r="U88" i="4"/>
  <c r="P19" i="67"/>
  <c r="U408" i="4"/>
  <c r="U39" i="14"/>
  <c r="D7" i="65"/>
  <c r="M8" i="65"/>
  <c r="F132" i="14"/>
  <c r="F402" i="14"/>
  <c r="W6" i="19"/>
  <c r="C8" i="72" s="1"/>
  <c r="F32" i="19"/>
  <c r="F307" i="14"/>
  <c r="T356" i="4"/>
  <c r="P18" i="67"/>
  <c r="T39" i="14"/>
  <c r="T408" i="4"/>
  <c r="T88" i="4"/>
  <c r="U357" i="4"/>
  <c r="U407" i="4"/>
  <c r="F171" i="47"/>
  <c r="F55" i="47"/>
  <c r="F185" i="47" s="1"/>
  <c r="B7" i="65"/>
  <c r="I8" i="65"/>
  <c r="F66" i="14"/>
  <c r="F34" i="14"/>
  <c r="F336" i="14"/>
  <c r="U371" i="4"/>
  <c r="Q19" i="67"/>
  <c r="U104" i="4"/>
  <c r="U382" i="4" s="1"/>
  <c r="U72" i="14"/>
  <c r="W5" i="14"/>
  <c r="F275" i="14"/>
  <c r="F5" i="14"/>
  <c r="F274" i="14" s="1"/>
  <c r="T371" i="4"/>
  <c r="T72" i="14"/>
  <c r="Q18" i="67"/>
  <c r="T104" i="4"/>
  <c r="T382" i="4" s="1"/>
  <c r="H21" i="67" l="1"/>
  <c r="Q190" i="47"/>
  <c r="Q52" i="47"/>
  <c r="Q40" i="47"/>
  <c r="Q146" i="47"/>
  <c r="Q46" i="47"/>
  <c r="F36" i="19"/>
  <c r="F335" i="14"/>
  <c r="F401" i="14"/>
  <c r="F68" i="19"/>
  <c r="F221" i="19" s="1"/>
  <c r="O34" i="14"/>
  <c r="O336" i="14"/>
  <c r="O66" i="14"/>
  <c r="T122" i="4"/>
  <c r="T399" i="4" s="1"/>
  <c r="T367" i="4"/>
  <c r="T38" i="14"/>
  <c r="T308" i="14"/>
  <c r="T6" i="14"/>
  <c r="S367" i="4"/>
  <c r="S122" i="4"/>
  <c r="S399" i="4" s="1"/>
  <c r="O402" i="14"/>
  <c r="O132" i="14"/>
  <c r="T374" i="14"/>
  <c r="T104" i="14"/>
  <c r="C6" i="65"/>
  <c r="L6" i="65" s="1"/>
  <c r="L7" i="65"/>
  <c r="S104" i="14"/>
  <c r="S374" i="14"/>
  <c r="U341" i="14"/>
  <c r="U71" i="14"/>
  <c r="O171" i="47"/>
  <c r="O55" i="47"/>
  <c r="O185" i="47" s="1"/>
  <c r="U6" i="14"/>
  <c r="U308" i="14"/>
  <c r="U38" i="14"/>
  <c r="S308" i="14"/>
  <c r="S6" i="14"/>
  <c r="Y6" i="14" s="1"/>
  <c r="S38" i="14"/>
  <c r="U367" i="4"/>
  <c r="U122" i="4"/>
  <c r="U399" i="4" s="1"/>
  <c r="M7" i="65"/>
  <c r="D6" i="65"/>
  <c r="M6" i="65" s="1"/>
  <c r="T341" i="14"/>
  <c r="T71" i="14"/>
  <c r="P176" i="47"/>
  <c r="S341" i="14"/>
  <c r="S71" i="14"/>
  <c r="U374" i="14"/>
  <c r="U104" i="14"/>
  <c r="F303" i="14"/>
  <c r="F33" i="14"/>
  <c r="P182" i="47"/>
  <c r="B6" i="65"/>
  <c r="I7" i="65"/>
  <c r="F6" i="19"/>
  <c r="B8" i="72" s="1"/>
  <c r="F185" i="19"/>
  <c r="O369" i="14"/>
  <c r="O99" i="14"/>
  <c r="P194" i="47"/>
  <c r="P170" i="47"/>
  <c r="F368" i="14"/>
  <c r="F52" i="19"/>
  <c r="F205" i="19" s="1"/>
  <c r="D8" i="72" l="1"/>
  <c r="E8" i="72" s="1"/>
  <c r="F302" i="14"/>
  <c r="B23" i="72"/>
  <c r="O68" i="19"/>
  <c r="O221" i="19" s="1"/>
  <c r="O401" i="14"/>
  <c r="Q176" i="47"/>
  <c r="I6" i="65"/>
  <c r="S48" i="19"/>
  <c r="S201" i="19" s="1"/>
  <c r="S340" i="14"/>
  <c r="U32" i="19"/>
  <c r="U307" i="14"/>
  <c r="O335" i="14"/>
  <c r="O36" i="19"/>
  <c r="U64" i="19"/>
  <c r="U217" i="19" s="1"/>
  <c r="U373" i="14"/>
  <c r="U48" i="19"/>
  <c r="U201" i="19" s="1"/>
  <c r="U340" i="14"/>
  <c r="Q194" i="47"/>
  <c r="Q170" i="47"/>
  <c r="O368" i="14"/>
  <c r="O52" i="19"/>
  <c r="O205" i="19" s="1"/>
  <c r="U275" i="14"/>
  <c r="U5" i="14"/>
  <c r="Q182" i="47"/>
  <c r="R190" i="47"/>
  <c r="R146" i="47"/>
  <c r="R40" i="47"/>
  <c r="R52" i="47"/>
  <c r="R46" i="47"/>
  <c r="T275" i="14"/>
  <c r="T5" i="14"/>
  <c r="T274" i="14" s="1"/>
  <c r="F189" i="19"/>
  <c r="F10" i="19"/>
  <c r="S373" i="14"/>
  <c r="S64" i="19"/>
  <c r="S217" i="19" s="1"/>
  <c r="AE6" i="19"/>
  <c r="H4" i="67"/>
  <c r="H22" i="67" s="1"/>
  <c r="H23" i="67" s="1"/>
  <c r="F159" i="19"/>
  <c r="S275" i="14"/>
  <c r="S5" i="14"/>
  <c r="S274" i="14" s="1"/>
  <c r="O303" i="14"/>
  <c r="O33" i="14"/>
  <c r="O302" i="14" s="1"/>
  <c r="T340" i="14"/>
  <c r="T48" i="19"/>
  <c r="T201" i="19" s="1"/>
  <c r="S307" i="14"/>
  <c r="S32" i="19"/>
  <c r="T373" i="14"/>
  <c r="T64" i="19"/>
  <c r="T217" i="19" s="1"/>
  <c r="T307" i="14"/>
  <c r="T32" i="19"/>
  <c r="R176" i="47" l="1"/>
  <c r="U6" i="19"/>
  <c r="U185" i="19"/>
  <c r="S190" i="47"/>
  <c r="S46" i="47"/>
  <c r="S40" i="47"/>
  <c r="S146" i="47"/>
  <c r="S52" i="47"/>
  <c r="R182" i="47"/>
  <c r="U274" i="14"/>
  <c r="R194" i="47"/>
  <c r="R170" i="47"/>
  <c r="S6" i="19"/>
  <c r="S185" i="19"/>
  <c r="L4" i="67"/>
  <c r="F163" i="19"/>
  <c r="T185" i="19"/>
  <c r="T6" i="19"/>
  <c r="O189" i="19"/>
  <c r="O10" i="19"/>
  <c r="S159" i="19" l="1"/>
  <c r="H17" i="67"/>
  <c r="U159" i="19"/>
  <c r="H19" i="67"/>
  <c r="Y6" i="19"/>
  <c r="Z6" i="19" s="1"/>
  <c r="T190" i="47"/>
  <c r="T46" i="47"/>
  <c r="T52" i="47"/>
  <c r="T40" i="47"/>
  <c r="T146" i="47"/>
  <c r="S182" i="47"/>
  <c r="H18" i="67"/>
  <c r="T159" i="19"/>
  <c r="S194" i="47"/>
  <c r="S170" i="47"/>
  <c r="L13" i="67"/>
  <c r="O163" i="19"/>
  <c r="S176" i="47"/>
  <c r="W154" i="46" l="1"/>
  <c r="W178" i="46"/>
  <c r="T170" i="47"/>
  <c r="T194" i="47"/>
  <c r="U154" i="46"/>
  <c r="U430" i="46"/>
  <c r="U178" i="46"/>
  <c r="U46" i="47"/>
  <c r="U52" i="47"/>
  <c r="U190" i="47"/>
  <c r="U40" i="47"/>
  <c r="U146" i="47"/>
  <c r="V154" i="46"/>
  <c r="V178" i="46"/>
  <c r="T182" i="47"/>
  <c r="T176" i="47"/>
  <c r="U170" i="47" l="1"/>
  <c r="U194" i="47"/>
  <c r="U574" i="46"/>
  <c r="U182" i="47"/>
  <c r="U550" i="46"/>
  <c r="U176" i="47"/>
  <c r="U526" i="46"/>
  <c r="V46" i="47"/>
  <c r="V190" i="47"/>
  <c r="V40" i="47"/>
  <c r="V52" i="47"/>
  <c r="W190" i="47" l="1"/>
  <c r="W40" i="47"/>
  <c r="W46" i="47"/>
  <c r="W52" i="47"/>
  <c r="V194" i="47"/>
  <c r="R412" i="46"/>
  <c r="R136" i="46"/>
  <c r="R112" i="46"/>
  <c r="R160" i="46"/>
  <c r="T412" i="46"/>
  <c r="T112" i="46"/>
  <c r="T136" i="46"/>
  <c r="T160" i="46"/>
  <c r="K136" i="46"/>
  <c r="K160" i="46"/>
  <c r="K412" i="46"/>
  <c r="K112" i="46"/>
  <c r="M412" i="46"/>
  <c r="M112" i="46"/>
  <c r="M160" i="46"/>
  <c r="M136" i="46"/>
  <c r="I160" i="46"/>
  <c r="I112" i="46"/>
  <c r="I412" i="46"/>
  <c r="I136" i="46"/>
  <c r="Q112" i="46"/>
  <c r="Q160" i="46"/>
  <c r="Q136" i="46"/>
  <c r="Q412" i="46"/>
  <c r="S412" i="46"/>
  <c r="S136" i="46"/>
  <c r="S112" i="46"/>
  <c r="S160" i="46"/>
  <c r="U412" i="46"/>
  <c r="U136" i="46"/>
  <c r="U160" i="46"/>
  <c r="U112" i="46"/>
  <c r="G136" i="46"/>
  <c r="G412" i="46"/>
  <c r="G160" i="46"/>
  <c r="G112" i="46"/>
  <c r="H160" i="46"/>
  <c r="H136" i="46"/>
  <c r="H412" i="46"/>
  <c r="H112" i="46"/>
  <c r="W112" i="46"/>
  <c r="W136" i="46"/>
  <c r="W160" i="46"/>
  <c r="F412" i="46"/>
  <c r="F136" i="46"/>
  <c r="F160" i="46"/>
  <c r="F112" i="46"/>
  <c r="J112" i="46"/>
  <c r="J160" i="46"/>
  <c r="J136" i="46"/>
  <c r="J412" i="46"/>
  <c r="L412" i="46"/>
  <c r="L136" i="46"/>
  <c r="L112" i="46"/>
  <c r="L160" i="46"/>
  <c r="N412" i="46"/>
  <c r="N160" i="46"/>
  <c r="N136" i="46"/>
  <c r="N112" i="46"/>
  <c r="O412" i="46"/>
  <c r="O160" i="46"/>
  <c r="O112" i="46"/>
  <c r="O136" i="46"/>
  <c r="P112" i="46"/>
  <c r="P160" i="46"/>
  <c r="P136" i="46"/>
  <c r="P412" i="46"/>
  <c r="G62" i="47" l="1"/>
  <c r="W194" i="47"/>
  <c r="G58" i="47"/>
  <c r="G60" i="47"/>
  <c r="AU33" i="67"/>
  <c r="BA33" i="67" s="1"/>
  <c r="L83" i="42"/>
  <c r="L90" i="42" s="1"/>
  <c r="I11" i="73" s="1"/>
  <c r="L71" i="42"/>
  <c r="L60" i="42"/>
  <c r="L67" i="42" s="1"/>
  <c r="L213" i="42"/>
  <c r="L288" i="42"/>
  <c r="M556" i="46"/>
  <c r="K532" i="46"/>
  <c r="T556" i="46"/>
  <c r="R556" i="46"/>
  <c r="AU41" i="67"/>
  <c r="BA41" i="67" s="1"/>
  <c r="T213" i="42"/>
  <c r="T288" i="42"/>
  <c r="T83" i="42"/>
  <c r="T90" i="42" s="1"/>
  <c r="Q11" i="73" s="1"/>
  <c r="T60" i="42"/>
  <c r="T67" i="42" s="1"/>
  <c r="T71" i="42"/>
  <c r="P508" i="46"/>
  <c r="L508" i="46"/>
  <c r="J508" i="46"/>
  <c r="AU34" i="67"/>
  <c r="BA34" i="67" s="1"/>
  <c r="M83" i="42"/>
  <c r="M90" i="42" s="1"/>
  <c r="J11" i="73" s="1"/>
  <c r="M71" i="42"/>
  <c r="M288" i="42"/>
  <c r="M213" i="42"/>
  <c r="M60" i="42"/>
  <c r="M67" i="42" s="1"/>
  <c r="H556" i="46"/>
  <c r="S508" i="46"/>
  <c r="AU29" i="67"/>
  <c r="H71" i="42"/>
  <c r="H60" i="42"/>
  <c r="H213" i="42"/>
  <c r="H83" i="42"/>
  <c r="I532" i="46"/>
  <c r="M508" i="46"/>
  <c r="T532" i="46"/>
  <c r="R508" i="46"/>
  <c r="O556" i="46"/>
  <c r="H508" i="46"/>
  <c r="P556" i="46"/>
  <c r="AU38" i="67"/>
  <c r="BA38" i="67" s="1"/>
  <c r="Q71" i="42"/>
  <c r="Q60" i="42"/>
  <c r="Q67" i="42" s="1"/>
  <c r="Q288" i="42"/>
  <c r="Q83" i="42"/>
  <c r="Q90" i="42" s="1"/>
  <c r="N11" i="73" s="1"/>
  <c r="Q213" i="42"/>
  <c r="N508" i="46"/>
  <c r="L532" i="46"/>
  <c r="S532" i="46"/>
  <c r="T508" i="46"/>
  <c r="R532" i="46"/>
  <c r="V136" i="46"/>
  <c r="V160" i="46"/>
  <c r="V112" i="46"/>
  <c r="N532" i="46"/>
  <c r="AU35" i="67"/>
  <c r="BA35" i="67" s="1"/>
  <c r="N213" i="42"/>
  <c r="N83" i="42"/>
  <c r="N90" i="42" s="1"/>
  <c r="K11" i="73" s="1"/>
  <c r="N288" i="42"/>
  <c r="N71" i="42"/>
  <c r="N60" i="42"/>
  <c r="N67" i="42" s="1"/>
  <c r="U556" i="46"/>
  <c r="I508" i="46"/>
  <c r="AU39" i="67"/>
  <c r="BA39" i="67" s="1"/>
  <c r="R71" i="42"/>
  <c r="R213" i="42"/>
  <c r="R83" i="42"/>
  <c r="R90" i="42" s="1"/>
  <c r="O11" i="73" s="1"/>
  <c r="R60" i="42"/>
  <c r="R67" i="42" s="1"/>
  <c r="R288" i="42"/>
  <c r="F556" i="46"/>
  <c r="L556" i="46"/>
  <c r="S556" i="46"/>
  <c r="U508" i="46"/>
  <c r="AU37" i="67"/>
  <c r="BA37" i="67" s="1"/>
  <c r="P83" i="42"/>
  <c r="P90" i="42" s="1"/>
  <c r="M11" i="73" s="1"/>
  <c r="P71" i="42"/>
  <c r="P60" i="42"/>
  <c r="P67" i="42" s="1"/>
  <c r="P288" i="42"/>
  <c r="P213" i="42"/>
  <c r="AU43" i="67"/>
  <c r="BA43" i="67" s="1"/>
  <c r="V83" i="42"/>
  <c r="V90" i="42" s="1"/>
  <c r="S11" i="73" s="1"/>
  <c r="V71" i="42"/>
  <c r="V60" i="42"/>
  <c r="V67" i="42" s="1"/>
  <c r="V288" i="42"/>
  <c r="O532" i="46"/>
  <c r="N556" i="46"/>
  <c r="AU30" i="67"/>
  <c r="I83" i="42"/>
  <c r="I71" i="42"/>
  <c r="I60" i="42"/>
  <c r="I213" i="42"/>
  <c r="G508" i="46"/>
  <c r="U532" i="46"/>
  <c r="Q532" i="46"/>
  <c r="I556" i="46"/>
  <c r="AU27" i="67"/>
  <c r="F71" i="42"/>
  <c r="F83" i="42"/>
  <c r="F60" i="42"/>
  <c r="F213" i="42"/>
  <c r="J556" i="46"/>
  <c r="H532" i="46"/>
  <c r="O508" i="46"/>
  <c r="AU42" i="67"/>
  <c r="BA42" i="67" s="1"/>
  <c r="U288" i="42"/>
  <c r="U213" i="42"/>
  <c r="U60" i="42"/>
  <c r="U67" i="42" s="1"/>
  <c r="U71" i="42"/>
  <c r="U83" i="42"/>
  <c r="U90" i="42" s="1"/>
  <c r="R11" i="73" s="1"/>
  <c r="F508" i="46"/>
  <c r="G556" i="46"/>
  <c r="Q556" i="46"/>
  <c r="K508" i="46"/>
  <c r="AU44" i="67"/>
  <c r="BA44" i="67" s="1"/>
  <c r="W71" i="42"/>
  <c r="W60" i="42"/>
  <c r="W67" i="42" s="1"/>
  <c r="W288" i="42"/>
  <c r="W83" i="42"/>
  <c r="W90" i="42" s="1"/>
  <c r="T11" i="73" s="1"/>
  <c r="AU32" i="67"/>
  <c r="K213" i="42"/>
  <c r="K83" i="42"/>
  <c r="K60" i="42"/>
  <c r="K71" i="42"/>
  <c r="Q508" i="46"/>
  <c r="AU36" i="67"/>
  <c r="BA36" i="67" s="1"/>
  <c r="O71" i="42"/>
  <c r="O213" i="42"/>
  <c r="O83" i="42"/>
  <c r="O90" i="42" s="1"/>
  <c r="L11" i="73" s="1"/>
  <c r="O60" i="42"/>
  <c r="O67" i="42" s="1"/>
  <c r="O288" i="42"/>
  <c r="P532" i="46"/>
  <c r="J532" i="46"/>
  <c r="F532" i="46"/>
  <c r="G532" i="46"/>
  <c r="AU40" i="67"/>
  <c r="BA40" i="67" s="1"/>
  <c r="S288" i="42"/>
  <c r="S71" i="42"/>
  <c r="S213" i="42"/>
  <c r="S83" i="42"/>
  <c r="S90" i="42" s="1"/>
  <c r="P11" i="73" s="1"/>
  <c r="S60" i="42"/>
  <c r="S67" i="42" s="1"/>
  <c r="M532" i="46"/>
  <c r="K556" i="46"/>
  <c r="AU28" i="67"/>
  <c r="G213" i="42"/>
  <c r="G83" i="42"/>
  <c r="G60" i="42"/>
  <c r="G71" i="42"/>
  <c r="AU31" i="67"/>
  <c r="J83" i="42"/>
  <c r="J71" i="42"/>
  <c r="J213" i="42"/>
  <c r="J60" i="42"/>
  <c r="U78" i="42" l="1"/>
  <c r="U79" i="42"/>
  <c r="R10" i="73"/>
  <c r="M10" i="73"/>
  <c r="P79" i="42"/>
  <c r="P78" i="42"/>
  <c r="N78" i="42"/>
  <c r="N79" i="42"/>
  <c r="N270" i="42" s="1"/>
  <c r="K10" i="73"/>
  <c r="L78" i="42"/>
  <c r="I10" i="73"/>
  <c r="L79" i="42"/>
  <c r="W78" i="42"/>
  <c r="T10" i="73"/>
  <c r="W79" i="42"/>
  <c r="V79" i="42"/>
  <c r="V78" i="42"/>
  <c r="S10" i="73"/>
  <c r="N10" i="73"/>
  <c r="Q79" i="42"/>
  <c r="Q270" i="42" s="1"/>
  <c r="Q78" i="42"/>
  <c r="S78" i="42"/>
  <c r="S79" i="42"/>
  <c r="S270" i="42" s="1"/>
  <c r="P10" i="73"/>
  <c r="O10" i="73"/>
  <c r="R79" i="42"/>
  <c r="R78" i="42"/>
  <c r="Q10" i="73"/>
  <c r="T78" i="42"/>
  <c r="T79" i="42"/>
  <c r="T270" i="42" s="1"/>
  <c r="M79" i="42"/>
  <c r="M270" i="42" s="1"/>
  <c r="J10" i="73"/>
  <c r="M78" i="42"/>
  <c r="O79" i="42"/>
  <c r="O270" i="42" s="1"/>
  <c r="L10" i="73"/>
  <c r="O78" i="42"/>
  <c r="T253" i="42"/>
  <c r="T292" i="42"/>
  <c r="G253" i="42"/>
  <c r="F274" i="42"/>
  <c r="R263" i="42"/>
  <c r="R270" i="42"/>
  <c r="R75" i="14"/>
  <c r="H263" i="42"/>
  <c r="T274" i="42"/>
  <c r="T108" i="14"/>
  <c r="T91" i="42"/>
  <c r="T281" i="42" s="1"/>
  <c r="J253" i="42"/>
  <c r="M274" i="42"/>
  <c r="M91" i="42"/>
  <c r="M281" i="42" s="1"/>
  <c r="M108" i="14"/>
  <c r="G274" i="42"/>
  <c r="O253" i="42"/>
  <c r="O292" i="42"/>
  <c r="F253" i="42"/>
  <c r="N263" i="42"/>
  <c r="N75" i="14"/>
  <c r="J263" i="42"/>
  <c r="F263" i="42"/>
  <c r="N274" i="42"/>
  <c r="N108" i="14"/>
  <c r="N91" i="42"/>
  <c r="N281" i="42" s="1"/>
  <c r="O274" i="42"/>
  <c r="O91" i="42"/>
  <c r="O281" i="42" s="1"/>
  <c r="O108" i="14"/>
  <c r="I253" i="42"/>
  <c r="V292" i="42"/>
  <c r="P263" i="42"/>
  <c r="P270" i="42"/>
  <c r="P75" i="14"/>
  <c r="Q263" i="42"/>
  <c r="Q75" i="14"/>
  <c r="Q274" i="42"/>
  <c r="Q108" i="14"/>
  <c r="Q91" i="42"/>
  <c r="Q281" i="42" s="1"/>
  <c r="H253" i="42"/>
  <c r="P253" i="42"/>
  <c r="P292" i="42"/>
  <c r="Q253" i="42"/>
  <c r="Q292" i="42"/>
  <c r="J274" i="42"/>
  <c r="S253" i="42"/>
  <c r="S292" i="42"/>
  <c r="G103" i="42"/>
  <c r="W108" i="14"/>
  <c r="W91" i="42"/>
  <c r="AV21" i="67"/>
  <c r="I263" i="42"/>
  <c r="V75" i="14"/>
  <c r="AU20" i="67"/>
  <c r="P274" i="42"/>
  <c r="P108" i="14"/>
  <c r="P91" i="42"/>
  <c r="P281" i="42" s="1"/>
  <c r="M253" i="42"/>
  <c r="M292" i="42"/>
  <c r="L253" i="42"/>
  <c r="L292" i="42"/>
  <c r="U274" i="42"/>
  <c r="U91" i="42"/>
  <c r="U281" i="42" s="1"/>
  <c r="U108" i="14"/>
  <c r="AV20" i="67"/>
  <c r="V91" i="42"/>
  <c r="V108" i="14"/>
  <c r="L263" i="42"/>
  <c r="L75" i="14"/>
  <c r="L270" i="42"/>
  <c r="O263" i="42"/>
  <c r="O75" i="14"/>
  <c r="K263" i="42"/>
  <c r="K253" i="42"/>
  <c r="U263" i="42"/>
  <c r="U270" i="42"/>
  <c r="U75" i="14"/>
  <c r="I274" i="42"/>
  <c r="G263" i="42"/>
  <c r="S274" i="42"/>
  <c r="S108" i="14"/>
  <c r="S91" i="42"/>
  <c r="S281" i="42" s="1"/>
  <c r="W292" i="42"/>
  <c r="G97" i="42"/>
  <c r="R253" i="42"/>
  <c r="R292" i="42"/>
  <c r="H274" i="42"/>
  <c r="L274" i="42"/>
  <c r="L91" i="42"/>
  <c r="L281" i="42" s="1"/>
  <c r="L108" i="14"/>
  <c r="S263" i="42"/>
  <c r="S75" i="14"/>
  <c r="K274" i="42"/>
  <c r="G100" i="42"/>
  <c r="W75" i="14"/>
  <c r="AU21" i="67"/>
  <c r="U253" i="42"/>
  <c r="U292" i="42"/>
  <c r="R274" i="42"/>
  <c r="R91" i="42"/>
  <c r="R281" i="42" s="1"/>
  <c r="R108" i="14"/>
  <c r="N253" i="42"/>
  <c r="N292" i="42"/>
  <c r="M263" i="42"/>
  <c r="M75" i="14"/>
  <c r="T263" i="42"/>
  <c r="T75" i="14"/>
  <c r="M344" i="14" l="1"/>
  <c r="M49" i="19"/>
  <c r="P344" i="14"/>
  <c r="P49" i="19"/>
  <c r="AV12" i="67"/>
  <c r="N280" i="42"/>
  <c r="R65" i="19"/>
  <c r="R377" i="14"/>
  <c r="Q93" i="42"/>
  <c r="Q42" i="14"/>
  <c r="N9" i="73" s="1"/>
  <c r="N12" i="73" s="1"/>
  <c r="Q259" i="42"/>
  <c r="AT15" i="67"/>
  <c r="AT14" i="67"/>
  <c r="P93" i="42"/>
  <c r="P42" i="14"/>
  <c r="M9" i="73" s="1"/>
  <c r="M12" i="73" s="1"/>
  <c r="P259" i="42"/>
  <c r="Q344" i="14"/>
  <c r="Q49" i="19"/>
  <c r="N65" i="19"/>
  <c r="N377" i="14"/>
  <c r="AT16" i="67"/>
  <c r="R42" i="14"/>
  <c r="O9" i="73" s="1"/>
  <c r="O12" i="73" s="1"/>
  <c r="R93" i="42"/>
  <c r="R259" i="42"/>
  <c r="Q269" i="42"/>
  <c r="AU15" i="67"/>
  <c r="T344" i="14"/>
  <c r="T49" i="19"/>
  <c r="AU11" i="67"/>
  <c r="M269" i="42"/>
  <c r="R280" i="42"/>
  <c r="AV16" i="67"/>
  <c r="AT19" i="67"/>
  <c r="U42" i="14"/>
  <c r="R9" i="73" s="1"/>
  <c r="R12" i="73" s="1"/>
  <c r="U259" i="42"/>
  <c r="U93" i="42"/>
  <c r="S344" i="14"/>
  <c r="S49" i="19"/>
  <c r="W42" i="14"/>
  <c r="T9" i="73" s="1"/>
  <c r="T12" i="73" s="1"/>
  <c r="AT21" i="67"/>
  <c r="AW21" i="67" s="1"/>
  <c r="W93" i="42"/>
  <c r="T13" i="73" s="1"/>
  <c r="V49" i="19"/>
  <c r="N49" i="19"/>
  <c r="N344" i="14"/>
  <c r="AU17" i="67"/>
  <c r="S269" i="42"/>
  <c r="AU10" i="67"/>
  <c r="L269" i="42"/>
  <c r="AT10" i="67"/>
  <c r="L42" i="14"/>
  <c r="I9" i="73" s="1"/>
  <c r="I12" i="73" s="1"/>
  <c r="L93" i="42"/>
  <c r="L259" i="42"/>
  <c r="Q280" i="42"/>
  <c r="AV15" i="67"/>
  <c r="AT20" i="67"/>
  <c r="AW20" i="67" s="1"/>
  <c r="V42" i="14"/>
  <c r="S9" i="73" s="1"/>
  <c r="S12" i="73" s="1"/>
  <c r="V93" i="42"/>
  <c r="S13" i="73" s="1"/>
  <c r="O377" i="14"/>
  <c r="O65" i="19"/>
  <c r="R269" i="42"/>
  <c r="AU16" i="67"/>
  <c r="T93" i="42"/>
  <c r="T42" i="14"/>
  <c r="Q9" i="73" s="1"/>
  <c r="Q12" i="73" s="1"/>
  <c r="AT18" i="67"/>
  <c r="T259" i="42"/>
  <c r="T269" i="42"/>
  <c r="AU18" i="67"/>
  <c r="L344" i="14"/>
  <c r="L49" i="19"/>
  <c r="Q377" i="14"/>
  <c r="Q65" i="19"/>
  <c r="R344" i="14"/>
  <c r="R49" i="19"/>
  <c r="O344" i="14"/>
  <c r="O49" i="19"/>
  <c r="L377" i="14"/>
  <c r="L65" i="19"/>
  <c r="U49" i="19"/>
  <c r="U344" i="14"/>
  <c r="P65" i="19"/>
  <c r="P377" i="14"/>
  <c r="W65" i="19"/>
  <c r="D15" i="65"/>
  <c r="AV13" i="67"/>
  <c r="O280" i="42"/>
  <c r="M377" i="14"/>
  <c r="M65" i="19"/>
  <c r="U65" i="19"/>
  <c r="U377" i="14"/>
  <c r="N259" i="42"/>
  <c r="AT12" i="67"/>
  <c r="N93" i="42"/>
  <c r="N42" i="14"/>
  <c r="K9" i="73" s="1"/>
  <c r="K12" i="73" s="1"/>
  <c r="W49" i="19"/>
  <c r="C15" i="65"/>
  <c r="S377" i="14"/>
  <c r="S65" i="19"/>
  <c r="U269" i="42"/>
  <c r="AU19" i="67"/>
  <c r="AU13" i="67"/>
  <c r="O269" i="42"/>
  <c r="AT11" i="67"/>
  <c r="M42" i="14"/>
  <c r="J9" i="73" s="1"/>
  <c r="J12" i="73" s="1"/>
  <c r="M259" i="42"/>
  <c r="M93" i="42"/>
  <c r="AV14" i="67"/>
  <c r="P280" i="42"/>
  <c r="O259" i="42"/>
  <c r="O93" i="42"/>
  <c r="AT13" i="67"/>
  <c r="O42" i="14"/>
  <c r="L9" i="73" s="1"/>
  <c r="L12" i="73" s="1"/>
  <c r="AV18" i="67"/>
  <c r="T280" i="42"/>
  <c r="AV10" i="67"/>
  <c r="L280" i="42"/>
  <c r="AV17" i="67"/>
  <c r="S280" i="42"/>
  <c r="V65" i="19"/>
  <c r="U280" i="42"/>
  <c r="AV19" i="67"/>
  <c r="AT17" i="67"/>
  <c r="S93" i="42"/>
  <c r="S259" i="42"/>
  <c r="S42" i="14"/>
  <c r="P9" i="73" s="1"/>
  <c r="P12" i="73" s="1"/>
  <c r="AU14" i="67"/>
  <c r="P269" i="42"/>
  <c r="AU12" i="67"/>
  <c r="N269" i="42"/>
  <c r="AV11" i="67"/>
  <c r="M280" i="42"/>
  <c r="T377" i="14"/>
  <c r="T65" i="19"/>
  <c r="R283" i="42" l="1"/>
  <c r="O13" i="73"/>
  <c r="T283" i="42"/>
  <c r="Q13" i="73"/>
  <c r="P283" i="42"/>
  <c r="M13" i="73"/>
  <c r="O283" i="42"/>
  <c r="L13" i="73"/>
  <c r="N283" i="42"/>
  <c r="K13" i="73"/>
  <c r="U283" i="42"/>
  <c r="R13" i="73"/>
  <c r="L283" i="42"/>
  <c r="I13" i="73"/>
  <c r="S283" i="42"/>
  <c r="P13" i="73"/>
  <c r="M283" i="42"/>
  <c r="J13" i="73"/>
  <c r="Q283" i="42"/>
  <c r="N13" i="73"/>
  <c r="AW17" i="67"/>
  <c r="N202" i="19"/>
  <c r="B15" i="65"/>
  <c r="W9" i="14"/>
  <c r="W33" i="19"/>
  <c r="Q202" i="19"/>
  <c r="Q33" i="19"/>
  <c r="Q311" i="14"/>
  <c r="Q9" i="14"/>
  <c r="R218" i="19"/>
  <c r="M9" i="14"/>
  <c r="M33" i="19"/>
  <c r="M311" i="14"/>
  <c r="N311" i="14"/>
  <c r="N33" i="19"/>
  <c r="N9" i="14"/>
  <c r="R202" i="19"/>
  <c r="S202" i="19"/>
  <c r="P202" i="19"/>
  <c r="O33" i="19"/>
  <c r="O9" i="14"/>
  <c r="O311" i="14"/>
  <c r="AW11" i="67"/>
  <c r="O218" i="19"/>
  <c r="R311" i="14"/>
  <c r="R33" i="19"/>
  <c r="R9" i="14"/>
  <c r="U218" i="19"/>
  <c r="L218" i="19"/>
  <c r="T218" i="19"/>
  <c r="AW13" i="67"/>
  <c r="AW12" i="67"/>
  <c r="Q218" i="19"/>
  <c r="L202" i="19"/>
  <c r="AW18" i="67"/>
  <c r="AW16" i="67"/>
  <c r="P33" i="19"/>
  <c r="P311" i="14"/>
  <c r="P9" i="14"/>
  <c r="S218" i="19"/>
  <c r="S33" i="19"/>
  <c r="S311" i="14"/>
  <c r="S9" i="14"/>
  <c r="P218" i="19"/>
  <c r="T33" i="19"/>
  <c r="T311" i="14"/>
  <c r="T9" i="14"/>
  <c r="L33" i="19"/>
  <c r="L311" i="14"/>
  <c r="L9" i="14"/>
  <c r="T202" i="19"/>
  <c r="N218" i="19"/>
  <c r="M218" i="19"/>
  <c r="M202" i="19"/>
  <c r="U202" i="19"/>
  <c r="V33" i="19"/>
  <c r="V9" i="14"/>
  <c r="AW10" i="67"/>
  <c r="U33" i="19"/>
  <c r="U311" i="14"/>
  <c r="U9" i="14"/>
  <c r="AW14" i="67"/>
  <c r="O202" i="19"/>
  <c r="AW19" i="67"/>
  <c r="AW15" i="67"/>
  <c r="P7" i="19" l="1"/>
  <c r="P186" i="19"/>
  <c r="Q186" i="19"/>
  <c r="Q7" i="19"/>
  <c r="M7" i="19"/>
  <c r="M186" i="19"/>
  <c r="M278" i="14"/>
  <c r="U186" i="19"/>
  <c r="U7" i="19"/>
  <c r="T278" i="14"/>
  <c r="S186" i="19"/>
  <c r="S7" i="19"/>
  <c r="T7" i="19"/>
  <c r="T186" i="19"/>
  <c r="V7" i="19"/>
  <c r="I20" i="67" s="1"/>
  <c r="L278" i="14"/>
  <c r="R278" i="14"/>
  <c r="O278" i="14"/>
  <c r="R186" i="19"/>
  <c r="R7" i="19"/>
  <c r="O186" i="19"/>
  <c r="O7" i="19"/>
  <c r="N278" i="14"/>
  <c r="W7" i="19"/>
  <c r="C12" i="72" s="1"/>
  <c r="U278" i="14"/>
  <c r="L7" i="19"/>
  <c r="L186" i="19"/>
  <c r="S278" i="14"/>
  <c r="N7" i="19"/>
  <c r="N186" i="19"/>
  <c r="P278" i="14"/>
  <c r="Q278" i="14"/>
  <c r="I15" i="65"/>
  <c r="I13" i="67" l="1"/>
  <c r="O160" i="19"/>
  <c r="T160" i="19"/>
  <c r="I18" i="67"/>
  <c r="I16" i="67"/>
  <c r="R160" i="19"/>
  <c r="S160" i="19"/>
  <c r="I17" i="67"/>
  <c r="I19" i="67"/>
  <c r="U160" i="19"/>
  <c r="I11" i="67"/>
  <c r="M160" i="19"/>
  <c r="Q160" i="19"/>
  <c r="I15" i="67"/>
  <c r="I12" i="67"/>
  <c r="N160" i="19"/>
  <c r="I14" i="67"/>
  <c r="P160" i="19"/>
  <c r="L160" i="19"/>
  <c r="I10" i="67"/>
  <c r="I21" i="67"/>
  <c r="I22" i="67" s="1"/>
  <c r="I23" i="67" s="1"/>
  <c r="Y7" i="19"/>
  <c r="Z7" i="19" s="1"/>
  <c r="R431" i="46" l="1"/>
  <c r="R527" i="46"/>
  <c r="R155" i="46"/>
  <c r="R551" i="46" s="1"/>
  <c r="R179" i="46"/>
  <c r="R575" i="46" s="1"/>
  <c r="N155" i="46"/>
  <c r="N551" i="46" s="1"/>
  <c r="N179" i="46"/>
  <c r="N575" i="46" s="1"/>
  <c r="N527" i="46"/>
  <c r="N431" i="46"/>
  <c r="L431" i="46"/>
  <c r="L179" i="46"/>
  <c r="L575" i="46" s="1"/>
  <c r="L155" i="46"/>
  <c r="L551" i="46" s="1"/>
  <c r="L527" i="46"/>
  <c r="V179" i="46"/>
  <c r="V155" i="46"/>
  <c r="I431" i="46"/>
  <c r="I179" i="46"/>
  <c r="I575" i="46" s="1"/>
  <c r="I155" i="46"/>
  <c r="I551" i="46" s="1"/>
  <c r="I527" i="46"/>
  <c r="M527" i="46"/>
  <c r="M179" i="46"/>
  <c r="M575" i="46" s="1"/>
  <c r="M155" i="46"/>
  <c r="M551" i="46" s="1"/>
  <c r="M431" i="46"/>
  <c r="P431" i="46"/>
  <c r="P155" i="46"/>
  <c r="P551" i="46" s="1"/>
  <c r="P179" i="46"/>
  <c r="P575" i="46" s="1"/>
  <c r="P527" i="46"/>
  <c r="G155" i="46"/>
  <c r="G551" i="46" s="1"/>
  <c r="G527" i="46"/>
  <c r="G431" i="46"/>
  <c r="G179" i="46"/>
  <c r="G575" i="46" s="1"/>
  <c r="K155" i="46"/>
  <c r="K551" i="46" s="1"/>
  <c r="K527" i="46"/>
  <c r="K431" i="46"/>
  <c r="K179" i="46"/>
  <c r="K575" i="46" s="1"/>
  <c r="O179" i="46"/>
  <c r="O575" i="46" s="1"/>
  <c r="O431" i="46"/>
  <c r="O155" i="46"/>
  <c r="O551" i="46" s="1"/>
  <c r="O527" i="46"/>
  <c r="S431" i="46"/>
  <c r="S155" i="46"/>
  <c r="S551" i="46" s="1"/>
  <c r="S179" i="46"/>
  <c r="S575" i="46" s="1"/>
  <c r="S527" i="46"/>
  <c r="W179" i="46"/>
  <c r="W155" i="46"/>
  <c r="U155" i="46"/>
  <c r="U179" i="46"/>
  <c r="U431" i="46"/>
  <c r="H431" i="46"/>
  <c r="H179" i="46"/>
  <c r="H575" i="46" s="1"/>
  <c r="H155" i="46"/>
  <c r="H551" i="46" s="1"/>
  <c r="H527" i="46"/>
  <c r="F178" i="46"/>
  <c r="F154" i="46"/>
  <c r="F430" i="46"/>
  <c r="J155" i="46"/>
  <c r="J551" i="46" s="1"/>
  <c r="J527" i="46"/>
  <c r="J431" i="46"/>
  <c r="J179" i="46"/>
  <c r="J575" i="46" s="1"/>
  <c r="T155" i="46"/>
  <c r="T551" i="46" s="1"/>
  <c r="T431" i="46"/>
  <c r="T179" i="46"/>
  <c r="T575" i="46" s="1"/>
  <c r="T527" i="46"/>
  <c r="Q431" i="46"/>
  <c r="Q527" i="46"/>
  <c r="Q179" i="46"/>
  <c r="Q575" i="46" s="1"/>
  <c r="Q155" i="46"/>
  <c r="Q551" i="46" s="1"/>
  <c r="O16" i="67" l="1"/>
  <c r="R403" i="4"/>
  <c r="R297" i="4"/>
  <c r="R109" i="4"/>
  <c r="R77" i="4"/>
  <c r="R93" i="4"/>
  <c r="G200" i="46"/>
  <c r="S154" i="46"/>
  <c r="S430" i="46"/>
  <c r="S178" i="46"/>
  <c r="O15" i="67"/>
  <c r="AO15" i="67" s="1"/>
  <c r="Q93" i="4"/>
  <c r="Q109" i="4"/>
  <c r="Q403" i="4"/>
  <c r="Q297" i="4"/>
  <c r="Q77" i="4"/>
  <c r="O13" i="67"/>
  <c r="AO13" i="67" s="1"/>
  <c r="O297" i="4"/>
  <c r="O403" i="4"/>
  <c r="O77" i="4"/>
  <c r="O109" i="4"/>
  <c r="O93" i="4"/>
  <c r="I430" i="46"/>
  <c r="I178" i="46"/>
  <c r="I154" i="46"/>
  <c r="G202" i="46"/>
  <c r="O14" i="67"/>
  <c r="AO14" i="67" s="1"/>
  <c r="P297" i="4"/>
  <c r="P403" i="4"/>
  <c r="P93" i="4"/>
  <c r="P109" i="4"/>
  <c r="P77" i="4"/>
  <c r="U527" i="46"/>
  <c r="G204" i="46"/>
  <c r="R430" i="46"/>
  <c r="R178" i="46"/>
  <c r="R154" i="46"/>
  <c r="H430" i="46"/>
  <c r="H178" i="46"/>
  <c r="H154" i="46"/>
  <c r="O5" i="67"/>
  <c r="AO5" i="67" s="1"/>
  <c r="G297" i="4"/>
  <c r="G77" i="4"/>
  <c r="G93" i="4"/>
  <c r="G109" i="4"/>
  <c r="G403" i="4"/>
  <c r="N430" i="46"/>
  <c r="N154" i="46"/>
  <c r="N178" i="46"/>
  <c r="U575" i="46"/>
  <c r="O12" i="67"/>
  <c r="AO12" i="67" s="1"/>
  <c r="N297" i="4"/>
  <c r="N403" i="4"/>
  <c r="N109" i="4"/>
  <c r="N77" i="4"/>
  <c r="N93" i="4"/>
  <c r="O11" i="67"/>
  <c r="AO11" i="67" s="1"/>
  <c r="M403" i="4"/>
  <c r="M93" i="4"/>
  <c r="M109" i="4"/>
  <c r="M297" i="4"/>
  <c r="M77" i="4"/>
  <c r="U551" i="46"/>
  <c r="P178" i="46"/>
  <c r="P154" i="46"/>
  <c r="P430" i="46"/>
  <c r="F155" i="46"/>
  <c r="F179" i="46"/>
  <c r="F431" i="46"/>
  <c r="F582" i="46"/>
  <c r="O178" i="46"/>
  <c r="O154" i="46"/>
  <c r="O430" i="46"/>
  <c r="Q154" i="46"/>
  <c r="Q178" i="46"/>
  <c r="Q430" i="46"/>
  <c r="O10" i="67"/>
  <c r="AO10" i="67" s="1"/>
  <c r="L297" i="4"/>
  <c r="L403" i="4"/>
  <c r="L93" i="4"/>
  <c r="L109" i="4"/>
  <c r="L77" i="4"/>
  <c r="F550" i="46"/>
  <c r="J178" i="46"/>
  <c r="J430" i="46"/>
  <c r="J154" i="46"/>
  <c r="O9" i="67"/>
  <c r="AO9" i="67" s="1"/>
  <c r="K77" i="4"/>
  <c r="K297" i="4"/>
  <c r="K403" i="4"/>
  <c r="K109" i="4"/>
  <c r="K93" i="4"/>
  <c r="O8" i="67"/>
  <c r="AO8" i="67" s="1"/>
  <c r="J93" i="4"/>
  <c r="J109" i="4"/>
  <c r="J77" i="4"/>
  <c r="J297" i="4"/>
  <c r="J403" i="4"/>
  <c r="F574" i="46"/>
  <c r="T430" i="46"/>
  <c r="T178" i="46"/>
  <c r="T154" i="46"/>
  <c r="M430" i="46"/>
  <c r="M178" i="46"/>
  <c r="M154" i="46"/>
  <c r="K178" i="46"/>
  <c r="K430" i="46"/>
  <c r="K154" i="46"/>
  <c r="L154" i="46"/>
  <c r="L430" i="46"/>
  <c r="L178" i="46"/>
  <c r="G178" i="46"/>
  <c r="G430" i="46"/>
  <c r="G154" i="46"/>
  <c r="O6" i="67"/>
  <c r="AO6" i="67" s="1"/>
  <c r="H297" i="4"/>
  <c r="H403" i="4"/>
  <c r="H77" i="4"/>
  <c r="H93" i="4"/>
  <c r="H109" i="4"/>
  <c r="O7" i="67"/>
  <c r="AO7" i="67" s="1"/>
  <c r="I297" i="4"/>
  <c r="I109" i="4"/>
  <c r="I93" i="4"/>
  <c r="I403" i="4"/>
  <c r="I77" i="4"/>
  <c r="F526" i="46"/>
  <c r="L387" i="4" l="1"/>
  <c r="R10" i="67"/>
  <c r="L120" i="4"/>
  <c r="L397" i="4" s="1"/>
  <c r="L105" i="14"/>
  <c r="Q574" i="46"/>
  <c r="N387" i="4"/>
  <c r="N105" i="14"/>
  <c r="R12" i="67"/>
  <c r="N120" i="4"/>
  <c r="N397" i="4" s="1"/>
  <c r="P5" i="67"/>
  <c r="G357" i="4"/>
  <c r="G407" i="4"/>
  <c r="G39" i="14"/>
  <c r="G88" i="4"/>
  <c r="H574" i="46"/>
  <c r="I574" i="46"/>
  <c r="I372" i="4"/>
  <c r="Q7" i="67"/>
  <c r="I72" i="14"/>
  <c r="I104" i="4"/>
  <c r="I382" i="4" s="1"/>
  <c r="G574" i="46"/>
  <c r="M550" i="46"/>
  <c r="J407" i="4"/>
  <c r="P8" i="67"/>
  <c r="J88" i="4"/>
  <c r="J357" i="4"/>
  <c r="J39" i="14"/>
  <c r="J526" i="46"/>
  <c r="O574" i="46"/>
  <c r="I387" i="4"/>
  <c r="I120" i="4"/>
  <c r="I397" i="4" s="1"/>
  <c r="R7" i="67"/>
  <c r="I105" i="14"/>
  <c r="K526" i="46"/>
  <c r="M574" i="46"/>
  <c r="T526" i="46"/>
  <c r="J387" i="4"/>
  <c r="J120" i="4"/>
  <c r="J397" i="4" s="1"/>
  <c r="J105" i="14"/>
  <c r="R8" i="67"/>
  <c r="P9" i="67"/>
  <c r="K39" i="14"/>
  <c r="K407" i="4"/>
  <c r="K357" i="4"/>
  <c r="K88" i="4"/>
  <c r="L372" i="4"/>
  <c r="Q10" i="67"/>
  <c r="L72" i="14"/>
  <c r="L104" i="4"/>
  <c r="L382" i="4" s="1"/>
  <c r="Q526" i="46"/>
  <c r="M387" i="4"/>
  <c r="M105" i="14"/>
  <c r="R11" i="67"/>
  <c r="M120" i="4"/>
  <c r="M397" i="4" s="1"/>
  <c r="N526" i="46"/>
  <c r="R372" i="4"/>
  <c r="Q16" i="67"/>
  <c r="R104" i="4"/>
  <c r="R382" i="4" s="1"/>
  <c r="R72" i="14"/>
  <c r="P550" i="46"/>
  <c r="Q88" i="4"/>
  <c r="P15" i="67"/>
  <c r="Q407" i="4"/>
  <c r="Q357" i="4"/>
  <c r="Q39" i="14"/>
  <c r="S574" i="46"/>
  <c r="P16" i="67"/>
  <c r="R357" i="4"/>
  <c r="R88" i="4"/>
  <c r="R407" i="4"/>
  <c r="R39" i="14"/>
  <c r="L574" i="46"/>
  <c r="P526" i="46"/>
  <c r="N550" i="46"/>
  <c r="R526" i="46"/>
  <c r="O372" i="4"/>
  <c r="O104" i="4"/>
  <c r="O382" i="4" s="1"/>
  <c r="O72" i="14"/>
  <c r="Q13" i="67"/>
  <c r="R387" i="4"/>
  <c r="R120" i="4"/>
  <c r="R397" i="4" s="1"/>
  <c r="R16" i="67"/>
  <c r="R105" i="14"/>
  <c r="F575" i="46"/>
  <c r="F204" i="46"/>
  <c r="P574" i="46"/>
  <c r="R550" i="46"/>
  <c r="P14" i="67"/>
  <c r="P88" i="4"/>
  <c r="P39" i="14"/>
  <c r="P407" i="4"/>
  <c r="P357" i="4"/>
  <c r="O387" i="4"/>
  <c r="O105" i="14"/>
  <c r="O120" i="4"/>
  <c r="O397" i="4" s="1"/>
  <c r="R13" i="67"/>
  <c r="H387" i="4"/>
  <c r="H105" i="14"/>
  <c r="R6" i="67"/>
  <c r="H120" i="4"/>
  <c r="H397" i="4" s="1"/>
  <c r="G526" i="46"/>
  <c r="K372" i="4"/>
  <c r="K104" i="4"/>
  <c r="K382" i="4" s="1"/>
  <c r="Q9" i="67"/>
  <c r="K72" i="14"/>
  <c r="J550" i="46"/>
  <c r="F527" i="46"/>
  <c r="F200" i="46"/>
  <c r="F586" i="46"/>
  <c r="H526" i="46"/>
  <c r="P387" i="4"/>
  <c r="P120" i="4"/>
  <c r="P397" i="4" s="1"/>
  <c r="R14" i="67"/>
  <c r="P105" i="14"/>
  <c r="O407" i="4"/>
  <c r="P13" i="67"/>
  <c r="O357" i="4"/>
  <c r="O39" i="14"/>
  <c r="O88" i="4"/>
  <c r="Q387" i="4"/>
  <c r="Q105" i="14"/>
  <c r="R15" i="67"/>
  <c r="Q120" i="4"/>
  <c r="Q397" i="4" s="1"/>
  <c r="S526" i="46"/>
  <c r="Q550" i="46"/>
  <c r="M372" i="4"/>
  <c r="Q11" i="67"/>
  <c r="M104" i="4"/>
  <c r="M382" i="4" s="1"/>
  <c r="M72" i="14"/>
  <c r="K574" i="46"/>
  <c r="I88" i="4"/>
  <c r="I407" i="4"/>
  <c r="P7" i="67"/>
  <c r="I357" i="4"/>
  <c r="I39" i="14"/>
  <c r="H372" i="4"/>
  <c r="H72" i="14"/>
  <c r="Q6" i="67"/>
  <c r="H104" i="4"/>
  <c r="H382" i="4" s="1"/>
  <c r="G550" i="46"/>
  <c r="L526" i="46"/>
  <c r="T550" i="46"/>
  <c r="K387" i="4"/>
  <c r="K120" i="4"/>
  <c r="K397" i="4" s="1"/>
  <c r="K105" i="14"/>
  <c r="R9" i="67"/>
  <c r="O526" i="46"/>
  <c r="F551" i="46"/>
  <c r="F202" i="46"/>
  <c r="N372" i="4"/>
  <c r="N104" i="4"/>
  <c r="N382" i="4" s="1"/>
  <c r="Q12" i="67"/>
  <c r="N72" i="14"/>
  <c r="G387" i="4"/>
  <c r="R5" i="67"/>
  <c r="G120" i="4"/>
  <c r="G397" i="4" s="1"/>
  <c r="G105" i="14"/>
  <c r="H550" i="46"/>
  <c r="R574" i="46"/>
  <c r="P372" i="4"/>
  <c r="P72" i="14"/>
  <c r="P104" i="4"/>
  <c r="P382" i="4" s="1"/>
  <c r="Q14" i="67"/>
  <c r="I526" i="46"/>
  <c r="Q372" i="4"/>
  <c r="Q104" i="4"/>
  <c r="Q382" i="4" s="1"/>
  <c r="Q72" i="14"/>
  <c r="Q15" i="67"/>
  <c r="S550" i="46"/>
  <c r="AO16" i="67"/>
  <c r="O24" i="67"/>
  <c r="K550" i="46"/>
  <c r="J372" i="4"/>
  <c r="Q8" i="67"/>
  <c r="J104" i="4"/>
  <c r="J382" i="4" s="1"/>
  <c r="J72" i="14"/>
  <c r="N574" i="46"/>
  <c r="H357" i="4"/>
  <c r="P6" i="67"/>
  <c r="H88" i="4"/>
  <c r="H39" i="14"/>
  <c r="H407" i="4"/>
  <c r="L550" i="46"/>
  <c r="M526" i="46"/>
  <c r="T574" i="46"/>
  <c r="J574" i="46"/>
  <c r="P10" i="67"/>
  <c r="L39" i="14"/>
  <c r="L407" i="4"/>
  <c r="L357" i="4"/>
  <c r="L88" i="4"/>
  <c r="O550" i="46"/>
  <c r="M407" i="4"/>
  <c r="M88" i="4"/>
  <c r="M39" i="14"/>
  <c r="P11" i="67"/>
  <c r="M357" i="4"/>
  <c r="P12" i="67"/>
  <c r="N39" i="14"/>
  <c r="N88" i="4"/>
  <c r="N407" i="4"/>
  <c r="N357" i="4"/>
  <c r="G372" i="4"/>
  <c r="G72" i="14"/>
  <c r="Q5" i="67"/>
  <c r="G104" i="4"/>
  <c r="G382" i="4" s="1"/>
  <c r="I550" i="46"/>
  <c r="I308" i="14" l="1"/>
  <c r="I38" i="14"/>
  <c r="I6" i="14"/>
  <c r="H38" i="14"/>
  <c r="H6" i="14"/>
  <c r="H308" i="14"/>
  <c r="K374" i="14"/>
  <c r="K104" i="14"/>
  <c r="J308" i="14"/>
  <c r="J38" i="14"/>
  <c r="J6" i="14"/>
  <c r="N104" i="14"/>
  <c r="N374" i="14"/>
  <c r="O104" i="14"/>
  <c r="O374" i="14"/>
  <c r="N308" i="14"/>
  <c r="N6" i="14"/>
  <c r="N38" i="14"/>
  <c r="L122" i="4"/>
  <c r="L399" i="4" s="1"/>
  <c r="L367" i="4"/>
  <c r="H122" i="4"/>
  <c r="H399" i="4" s="1"/>
  <c r="H367" i="4"/>
  <c r="J341" i="14"/>
  <c r="J71" i="14"/>
  <c r="H374" i="14"/>
  <c r="H104" i="14"/>
  <c r="P38" i="14"/>
  <c r="P6" i="14"/>
  <c r="P308" i="14"/>
  <c r="K308" i="14"/>
  <c r="K38" i="14"/>
  <c r="K6" i="14"/>
  <c r="G122" i="4"/>
  <c r="G399" i="4" s="1"/>
  <c r="G367" i="4"/>
  <c r="M122" i="4"/>
  <c r="M399" i="4" s="1"/>
  <c r="M367" i="4"/>
  <c r="G104" i="14"/>
  <c r="G374" i="14"/>
  <c r="I122" i="4"/>
  <c r="I399" i="4" s="1"/>
  <c r="I367" i="4"/>
  <c r="P367" i="4"/>
  <c r="P122" i="4"/>
  <c r="P399" i="4" s="1"/>
  <c r="R374" i="14"/>
  <c r="R104" i="14"/>
  <c r="J367" i="4"/>
  <c r="J122" i="4"/>
  <c r="J399" i="4" s="1"/>
  <c r="I341" i="14"/>
  <c r="I71" i="14"/>
  <c r="G6" i="14"/>
  <c r="G38" i="14"/>
  <c r="G308" i="14"/>
  <c r="P104" i="14"/>
  <c r="P374" i="14"/>
  <c r="Q308" i="14"/>
  <c r="Q38" i="14"/>
  <c r="Q6" i="14"/>
  <c r="L341" i="14"/>
  <c r="L71" i="14"/>
  <c r="M374" i="14"/>
  <c r="M104" i="14"/>
  <c r="N341" i="14"/>
  <c r="N71" i="14"/>
  <c r="G341" i="14"/>
  <c r="G71" i="14"/>
  <c r="M308" i="14"/>
  <c r="M38" i="14"/>
  <c r="M6" i="14"/>
  <c r="L38" i="14"/>
  <c r="L6" i="14"/>
  <c r="L308" i="14"/>
  <c r="Q341" i="14"/>
  <c r="Q71" i="14"/>
  <c r="P341" i="14"/>
  <c r="P71" i="14"/>
  <c r="H341" i="14"/>
  <c r="H71" i="14"/>
  <c r="Q374" i="14"/>
  <c r="Q104" i="14"/>
  <c r="R308" i="14"/>
  <c r="R38" i="14"/>
  <c r="R6" i="14"/>
  <c r="R71" i="14"/>
  <c r="R341" i="14"/>
  <c r="J104" i="14"/>
  <c r="J374" i="14"/>
  <c r="L104" i="14"/>
  <c r="L374" i="14"/>
  <c r="O122" i="4"/>
  <c r="O399" i="4" s="1"/>
  <c r="O367" i="4"/>
  <c r="R122" i="4"/>
  <c r="R399" i="4" s="1"/>
  <c r="R367" i="4"/>
  <c r="K122" i="4"/>
  <c r="K399" i="4" s="1"/>
  <c r="K367" i="4"/>
  <c r="N367" i="4"/>
  <c r="N122" i="4"/>
  <c r="N399" i="4" s="1"/>
  <c r="M71" i="14"/>
  <c r="M341" i="14"/>
  <c r="O308" i="14"/>
  <c r="O38" i="14"/>
  <c r="O6" i="14"/>
  <c r="K341" i="14"/>
  <c r="K71" i="14"/>
  <c r="O341" i="14"/>
  <c r="O71" i="14"/>
  <c r="Q367" i="4"/>
  <c r="Q122" i="4"/>
  <c r="Q399" i="4" s="1"/>
  <c r="I104" i="14"/>
  <c r="I374" i="14"/>
  <c r="S4" i="67" l="1" a="1"/>
  <c r="R340" i="14"/>
  <c r="R48" i="19"/>
  <c r="M48" i="19"/>
  <c r="M340" i="14"/>
  <c r="R307" i="14"/>
  <c r="R32" i="19"/>
  <c r="L5" i="14"/>
  <c r="L275" i="14"/>
  <c r="R373" i="14"/>
  <c r="R64" i="19"/>
  <c r="J275" i="14"/>
  <c r="J5" i="14"/>
  <c r="O64" i="19"/>
  <c r="O373" i="14"/>
  <c r="L32" i="19"/>
  <c r="L307" i="14"/>
  <c r="M64" i="19"/>
  <c r="M373" i="14"/>
  <c r="G307" i="14"/>
  <c r="G32" i="19"/>
  <c r="N307" i="14"/>
  <c r="N32" i="19"/>
  <c r="J32" i="19"/>
  <c r="J307" i="14"/>
  <c r="H275" i="14"/>
  <c r="H5" i="14"/>
  <c r="I5" i="14"/>
  <c r="I275" i="14"/>
  <c r="H340" i="14"/>
  <c r="H48" i="19"/>
  <c r="Q275" i="14"/>
  <c r="Q5" i="14"/>
  <c r="O340" i="14"/>
  <c r="O48" i="19"/>
  <c r="P340" i="14"/>
  <c r="P48" i="19"/>
  <c r="Q48" i="19"/>
  <c r="Q340" i="14"/>
  <c r="G5" i="14"/>
  <c r="G275" i="14"/>
  <c r="N275" i="14"/>
  <c r="N5" i="14"/>
  <c r="H307" i="14"/>
  <c r="H32" i="19"/>
  <c r="I64" i="19"/>
  <c r="I373" i="14"/>
  <c r="P64" i="19"/>
  <c r="P373" i="14"/>
  <c r="P32" i="19"/>
  <c r="P307" i="14"/>
  <c r="K340" i="14"/>
  <c r="K48" i="19"/>
  <c r="L64" i="19"/>
  <c r="L373" i="14"/>
  <c r="M5" i="14"/>
  <c r="M275" i="14"/>
  <c r="M32" i="19"/>
  <c r="M307" i="14"/>
  <c r="I48" i="19"/>
  <c r="I340" i="14"/>
  <c r="J340" i="14"/>
  <c r="J48" i="19"/>
  <c r="O307" i="14"/>
  <c r="O32" i="19"/>
  <c r="K307" i="14"/>
  <c r="K32" i="19"/>
  <c r="O5" i="14"/>
  <c r="O275" i="14"/>
  <c r="J64" i="19"/>
  <c r="J373" i="14"/>
  <c r="Q64" i="19"/>
  <c r="Q373" i="14"/>
  <c r="L340" i="14"/>
  <c r="L48" i="19"/>
  <c r="K5" i="14"/>
  <c r="K275" i="14"/>
  <c r="P5" i="14"/>
  <c r="P275" i="14"/>
  <c r="G340" i="14"/>
  <c r="G48" i="19"/>
  <c r="H373" i="14"/>
  <c r="H64" i="19"/>
  <c r="K373" i="14"/>
  <c r="K64" i="19"/>
  <c r="I32" i="19"/>
  <c r="I307" i="14"/>
  <c r="R275" i="14"/>
  <c r="R5" i="14"/>
  <c r="N340" i="14"/>
  <c r="N48" i="19"/>
  <c r="Q307" i="14"/>
  <c r="Q32" i="19"/>
  <c r="G373" i="14"/>
  <c r="G64" i="19"/>
  <c r="N64" i="19"/>
  <c r="N373" i="14"/>
  <c r="S4" i="67" l="1"/>
  <c r="S18" i="67"/>
  <c r="S7" i="67"/>
  <c r="S10" i="67"/>
  <c r="S14" i="67"/>
  <c r="S17" i="67"/>
  <c r="S21" i="67"/>
  <c r="S9" i="67"/>
  <c r="S13" i="67"/>
  <c r="S20" i="67"/>
  <c r="S8" i="67"/>
  <c r="S5" i="67"/>
  <c r="S12" i="67"/>
  <c r="S19" i="67"/>
  <c r="S16" i="67"/>
  <c r="S11" i="67"/>
  <c r="S6" i="67"/>
  <c r="S15" i="67"/>
  <c r="O274" i="14"/>
  <c r="L217" i="19"/>
  <c r="G185" i="19"/>
  <c r="G6" i="19"/>
  <c r="R217" i="19"/>
  <c r="I201" i="19"/>
  <c r="O217" i="19"/>
  <c r="N217" i="19"/>
  <c r="I185" i="19"/>
  <c r="I6" i="19"/>
  <c r="L201" i="19"/>
  <c r="G274" i="14"/>
  <c r="G217" i="19"/>
  <c r="N201" i="19"/>
  <c r="K217" i="19"/>
  <c r="P274" i="14"/>
  <c r="M185" i="19"/>
  <c r="M6" i="19"/>
  <c r="P217" i="19"/>
  <c r="P201" i="19"/>
  <c r="H201" i="19"/>
  <c r="J6" i="19"/>
  <c r="J185" i="19"/>
  <c r="L185" i="19"/>
  <c r="L6" i="19"/>
  <c r="M201" i="19"/>
  <c r="Q6" i="19"/>
  <c r="Q185" i="19"/>
  <c r="R274" i="14"/>
  <c r="K274" i="14"/>
  <c r="Q217" i="19"/>
  <c r="N185" i="19"/>
  <c r="N6" i="19"/>
  <c r="J274" i="14"/>
  <c r="L274" i="14"/>
  <c r="R201" i="19"/>
  <c r="J217" i="19"/>
  <c r="P6" i="19"/>
  <c r="P185" i="19"/>
  <c r="H185" i="19"/>
  <c r="H6" i="19"/>
  <c r="Q274" i="14"/>
  <c r="M217" i="19"/>
  <c r="G201" i="19"/>
  <c r="K6" i="19"/>
  <c r="K185" i="19"/>
  <c r="J201" i="19"/>
  <c r="K201" i="19"/>
  <c r="N274" i="14"/>
  <c r="H217" i="19"/>
  <c r="I217" i="19"/>
  <c r="O201" i="19"/>
  <c r="I274" i="14"/>
  <c r="O185" i="19"/>
  <c r="O6" i="19"/>
  <c r="M274" i="14"/>
  <c r="Q201" i="19"/>
  <c r="H274" i="14"/>
  <c r="R185" i="19"/>
  <c r="R6" i="19"/>
  <c r="S22" i="67" l="1"/>
  <c r="S24" i="67"/>
  <c r="N159" i="19"/>
  <c r="H12" i="67"/>
  <c r="H10" i="67"/>
  <c r="L159" i="19"/>
  <c r="G159" i="19"/>
  <c r="H5" i="67"/>
  <c r="P159" i="19"/>
  <c r="H14" i="67"/>
  <c r="R159" i="19"/>
  <c r="H16" i="67"/>
  <c r="H15" i="67"/>
  <c r="Q159" i="19"/>
  <c r="J159" i="19"/>
  <c r="H8" i="67"/>
  <c r="H13" i="67"/>
  <c r="O159" i="19"/>
  <c r="H7" i="67"/>
  <c r="I159" i="19"/>
  <c r="M159" i="19"/>
  <c r="H11" i="67"/>
  <c r="K159" i="19"/>
  <c r="H9" i="67"/>
  <c r="H159" i="19"/>
  <c r="H6" i="67"/>
  <c r="T114" i="46" l="1"/>
  <c r="T414" i="46"/>
  <c r="T162" i="46"/>
  <c r="T138" i="46"/>
  <c r="T582" i="46"/>
  <c r="G162" i="46"/>
  <c r="G138" i="46"/>
  <c r="G114" i="46"/>
  <c r="G414" i="46"/>
  <c r="G582" i="46"/>
  <c r="I414" i="46"/>
  <c r="I162" i="46"/>
  <c r="I114" i="46"/>
  <c r="I138" i="46"/>
  <c r="I582" i="46"/>
  <c r="K162" i="46"/>
  <c r="K138" i="46"/>
  <c r="K114" i="46"/>
  <c r="K414" i="46"/>
  <c r="K582" i="46"/>
  <c r="U414" i="46"/>
  <c r="U162" i="46"/>
  <c r="U138" i="46"/>
  <c r="U114" i="46"/>
  <c r="U582" i="46"/>
  <c r="S138" i="46"/>
  <c r="S162" i="46"/>
  <c r="S414" i="46"/>
  <c r="S114" i="46"/>
  <c r="S582" i="46"/>
  <c r="L414" i="46"/>
  <c r="L138" i="46"/>
  <c r="L114" i="46"/>
  <c r="L162" i="46"/>
  <c r="L582" i="46"/>
  <c r="J414" i="46"/>
  <c r="J138" i="46"/>
  <c r="J114" i="46"/>
  <c r="J162" i="46"/>
  <c r="J582" i="46"/>
  <c r="U510" i="46" l="1"/>
  <c r="U586" i="46"/>
  <c r="K534" i="46"/>
  <c r="I534" i="46"/>
  <c r="G534" i="46"/>
  <c r="M414" i="46"/>
  <c r="M114" i="46"/>
  <c r="M162" i="46"/>
  <c r="M138" i="46"/>
  <c r="M582" i="46"/>
  <c r="U534" i="46"/>
  <c r="K558" i="46"/>
  <c r="I510" i="46"/>
  <c r="I586" i="46"/>
  <c r="G558" i="46"/>
  <c r="R138" i="46"/>
  <c r="R162" i="46"/>
  <c r="R414" i="46"/>
  <c r="R114" i="46"/>
  <c r="R582" i="46"/>
  <c r="I558" i="46"/>
  <c r="W162" i="46"/>
  <c r="W138" i="46"/>
  <c r="W114" i="46"/>
  <c r="W582" i="46"/>
  <c r="L558" i="46"/>
  <c r="U558" i="46"/>
  <c r="L510" i="46"/>
  <c r="L586" i="46"/>
  <c r="N114" i="46"/>
  <c r="N162" i="46"/>
  <c r="N138" i="46"/>
  <c r="N414" i="46"/>
  <c r="N582" i="46"/>
  <c r="S558" i="46"/>
  <c r="H414" i="46"/>
  <c r="H114" i="46"/>
  <c r="H138" i="46"/>
  <c r="H162" i="46"/>
  <c r="H582" i="46"/>
  <c r="T534" i="46"/>
  <c r="S510" i="46"/>
  <c r="S586" i="46"/>
  <c r="S534" i="46"/>
  <c r="T558" i="46"/>
  <c r="L534" i="46"/>
  <c r="J510" i="46"/>
  <c r="J586" i="46"/>
  <c r="P162" i="46"/>
  <c r="P114" i="46"/>
  <c r="P138" i="46"/>
  <c r="P414" i="46"/>
  <c r="P582" i="46"/>
  <c r="J558" i="46"/>
  <c r="V162" i="46"/>
  <c r="V138" i="46"/>
  <c r="V114" i="46"/>
  <c r="V582" i="46"/>
  <c r="J534" i="46"/>
  <c r="Q114" i="46"/>
  <c r="Q162" i="46"/>
  <c r="Q138" i="46"/>
  <c r="Q414" i="46"/>
  <c r="Q582" i="46"/>
  <c r="K510" i="46"/>
  <c r="K586" i="46"/>
  <c r="G510" i="46"/>
  <c r="G586" i="46"/>
  <c r="T510" i="46"/>
  <c r="T586" i="46"/>
  <c r="Q558" i="46" l="1"/>
  <c r="M558" i="46"/>
  <c r="Q510" i="46"/>
  <c r="Q586" i="46"/>
  <c r="M510" i="46"/>
  <c r="M586" i="46"/>
  <c r="P534" i="46"/>
  <c r="P510" i="46"/>
  <c r="P586" i="46"/>
  <c r="H558" i="46"/>
  <c r="P558" i="46"/>
  <c r="H534" i="46"/>
  <c r="G185" i="46"/>
  <c r="W586" i="46"/>
  <c r="R510" i="46"/>
  <c r="R586" i="46"/>
  <c r="H510" i="46"/>
  <c r="H586" i="46"/>
  <c r="N534" i="46"/>
  <c r="G188" i="46"/>
  <c r="O414" i="46"/>
  <c r="O114" i="46"/>
  <c r="O162" i="46"/>
  <c r="O138" i="46"/>
  <c r="O582" i="46"/>
  <c r="N558" i="46"/>
  <c r="G191" i="46"/>
  <c r="R558" i="46"/>
  <c r="Q534" i="46"/>
  <c r="V586" i="46"/>
  <c r="N510" i="46"/>
  <c r="N586" i="46"/>
  <c r="R534" i="46"/>
  <c r="M534" i="46"/>
  <c r="O510" i="46" l="1"/>
  <c r="O586" i="46"/>
  <c r="O534" i="46"/>
  <c r="O558" i="46"/>
  <c r="Q145" i="47" l="1"/>
  <c r="Q39" i="47"/>
  <c r="Q45" i="47"/>
  <c r="Q51" i="47"/>
  <c r="V51" i="47"/>
  <c r="V45" i="47"/>
  <c r="V39" i="47"/>
  <c r="U51" i="47"/>
  <c r="U145" i="47"/>
  <c r="U45" i="47"/>
  <c r="U39" i="47"/>
  <c r="T145" i="47"/>
  <c r="T39" i="47"/>
  <c r="T45" i="47"/>
  <c r="T51" i="47"/>
  <c r="S145" i="47"/>
  <c r="S51" i="47"/>
  <c r="S39" i="47"/>
  <c r="S45" i="47"/>
  <c r="P145" i="47"/>
  <c r="P39" i="47"/>
  <c r="P51" i="47"/>
  <c r="P45" i="47"/>
  <c r="R145" i="47"/>
  <c r="R51" i="47"/>
  <c r="R45" i="47"/>
  <c r="R39" i="47"/>
  <c r="T175" i="47" l="1"/>
  <c r="T100" i="14"/>
  <c r="T47" i="47"/>
  <c r="T177" i="47" s="1"/>
  <c r="T169" i="47"/>
  <c r="T67" i="14"/>
  <c r="T41" i="47"/>
  <c r="V47" i="47"/>
  <c r="V100" i="14"/>
  <c r="V99" i="14" s="1"/>
  <c r="V52" i="19" s="1"/>
  <c r="R169" i="47"/>
  <c r="R41" i="47"/>
  <c r="R67" i="14"/>
  <c r="S175" i="47"/>
  <c r="S100" i="14"/>
  <c r="S47" i="47"/>
  <c r="S177" i="47" s="1"/>
  <c r="V133" i="14"/>
  <c r="V132" i="14" s="1"/>
  <c r="V68" i="19" s="1"/>
  <c r="V53" i="47"/>
  <c r="R175" i="47"/>
  <c r="R47" i="47"/>
  <c r="R177" i="47" s="1"/>
  <c r="R100" i="14"/>
  <c r="S169" i="47"/>
  <c r="S41" i="47"/>
  <c r="S67" i="14"/>
  <c r="Q181" i="47"/>
  <c r="Q53" i="47"/>
  <c r="Q183" i="47" s="1"/>
  <c r="Q133" i="14"/>
  <c r="P169" i="47"/>
  <c r="P41" i="47"/>
  <c r="P67" i="14"/>
  <c r="V41" i="47"/>
  <c r="V67" i="14"/>
  <c r="S181" i="47"/>
  <c r="S53" i="47"/>
  <c r="S183" i="47" s="1"/>
  <c r="S133" i="14"/>
  <c r="Q175" i="47"/>
  <c r="Q100" i="14"/>
  <c r="Q47" i="47"/>
  <c r="Q177" i="47" s="1"/>
  <c r="U175" i="47"/>
  <c r="U100" i="14"/>
  <c r="U47" i="47"/>
  <c r="U177" i="47" s="1"/>
  <c r="Q169" i="47"/>
  <c r="Q67" i="14"/>
  <c r="Q41" i="47"/>
  <c r="P181" i="47"/>
  <c r="P133" i="14"/>
  <c r="P53" i="47"/>
  <c r="P183" i="47" s="1"/>
  <c r="U181" i="47"/>
  <c r="U53" i="47"/>
  <c r="U183" i="47" s="1"/>
  <c r="U133" i="14"/>
  <c r="R181" i="47"/>
  <c r="R133" i="14"/>
  <c r="R53" i="47"/>
  <c r="R183" i="47" s="1"/>
  <c r="U169" i="47"/>
  <c r="U67" i="14"/>
  <c r="U41" i="47"/>
  <c r="P175" i="47"/>
  <c r="P47" i="47"/>
  <c r="P177" i="47" s="1"/>
  <c r="P100" i="14"/>
  <c r="T181" i="47"/>
  <c r="T53" i="47"/>
  <c r="T183" i="47" s="1"/>
  <c r="T133" i="14"/>
  <c r="V66" i="14" l="1"/>
  <c r="V36" i="19" s="1"/>
  <c r="V10" i="19" s="1"/>
  <c r="L20" i="67" s="1"/>
  <c r="V34" i="14"/>
  <c r="V33" i="14" s="1"/>
  <c r="T34" i="14"/>
  <c r="T336" i="14"/>
  <c r="T66" i="14"/>
  <c r="P171" i="47"/>
  <c r="P55" i="47"/>
  <c r="P185" i="47" s="1"/>
  <c r="V55" i="47"/>
  <c r="S66" i="14"/>
  <c r="S336" i="14"/>
  <c r="S34" i="14"/>
  <c r="T171" i="47"/>
  <c r="T55" i="47"/>
  <c r="T185" i="47" s="1"/>
  <c r="P132" i="14"/>
  <c r="P402" i="14"/>
  <c r="P34" i="14"/>
  <c r="P336" i="14"/>
  <c r="P66" i="14"/>
  <c r="S55" i="47"/>
  <c r="S185" i="47" s="1"/>
  <c r="S171" i="47"/>
  <c r="Q369" i="14"/>
  <c r="Q99" i="14"/>
  <c r="R402" i="14"/>
  <c r="R132" i="14"/>
  <c r="Q171" i="47"/>
  <c r="Q55" i="47"/>
  <c r="Q185" i="47" s="1"/>
  <c r="U55" i="47"/>
  <c r="U185" i="47" s="1"/>
  <c r="U171" i="47"/>
  <c r="U99" i="14"/>
  <c r="U369" i="14"/>
  <c r="U336" i="14"/>
  <c r="U34" i="14"/>
  <c r="U66" i="14"/>
  <c r="T132" i="14"/>
  <c r="T402" i="14"/>
  <c r="S369" i="14"/>
  <c r="S99" i="14"/>
  <c r="R369" i="14"/>
  <c r="R99" i="14"/>
  <c r="R34" i="14"/>
  <c r="R336" i="14"/>
  <c r="R66" i="14"/>
  <c r="P99" i="14"/>
  <c r="P369" i="14"/>
  <c r="Q336" i="14"/>
  <c r="Q34" i="14"/>
  <c r="Q66" i="14"/>
  <c r="S402" i="14"/>
  <c r="S132" i="14"/>
  <c r="R55" i="47"/>
  <c r="R185" i="47" s="1"/>
  <c r="R171" i="47"/>
  <c r="T99" i="14"/>
  <c r="T369" i="14"/>
  <c r="U132" i="14"/>
  <c r="U402" i="14"/>
  <c r="Q402" i="14"/>
  <c r="Q132" i="14"/>
  <c r="S52" i="19" l="1"/>
  <c r="S205" i="19" s="1"/>
  <c r="S368" i="14"/>
  <c r="T335" i="14"/>
  <c r="T36" i="19"/>
  <c r="P33" i="14"/>
  <c r="P302" i="14" s="1"/>
  <c r="P303" i="14"/>
  <c r="R52" i="19"/>
  <c r="R205" i="19" s="1"/>
  <c r="R368" i="14"/>
  <c r="U52" i="19"/>
  <c r="U205" i="19" s="1"/>
  <c r="U368" i="14"/>
  <c r="T368" i="14"/>
  <c r="T52" i="19"/>
  <c r="T205" i="19" s="1"/>
  <c r="U401" i="14"/>
  <c r="U68" i="19"/>
  <c r="U221" i="19" s="1"/>
  <c r="S303" i="14"/>
  <c r="S33" i="14"/>
  <c r="S302" i="14" s="1"/>
  <c r="T33" i="14"/>
  <c r="T302" i="14" s="1"/>
  <c r="T303" i="14"/>
  <c r="U33" i="14"/>
  <c r="U302" i="14" s="1"/>
  <c r="U303" i="14"/>
  <c r="Q303" i="14"/>
  <c r="Q33" i="14"/>
  <c r="Q302" i="14" s="1"/>
  <c r="W39" i="47"/>
  <c r="W45" i="47"/>
  <c r="W51" i="47"/>
  <c r="P368" i="14"/>
  <c r="P52" i="19"/>
  <c r="P205" i="19" s="1"/>
  <c r="R335" i="14"/>
  <c r="R36" i="19"/>
  <c r="T401" i="14"/>
  <c r="T68" i="19"/>
  <c r="T221" i="19" s="1"/>
  <c r="P335" i="14"/>
  <c r="P36" i="19"/>
  <c r="R303" i="14"/>
  <c r="R33" i="14"/>
  <c r="R302" i="14" s="1"/>
  <c r="R68" i="19"/>
  <c r="R221" i="19" s="1"/>
  <c r="R401" i="14"/>
  <c r="Q36" i="19"/>
  <c r="Q335" i="14"/>
  <c r="Q368" i="14"/>
  <c r="Q52" i="19"/>
  <c r="Q205" i="19" s="1"/>
  <c r="P401" i="14"/>
  <c r="P68" i="19"/>
  <c r="P221" i="19" s="1"/>
  <c r="Q401" i="14"/>
  <c r="Q68" i="19"/>
  <c r="Q221" i="19" s="1"/>
  <c r="S401" i="14"/>
  <c r="S68" i="19"/>
  <c r="S221" i="19" s="1"/>
  <c r="U36" i="19"/>
  <c r="U335" i="14"/>
  <c r="S335" i="14"/>
  <c r="S36" i="19"/>
  <c r="G59" i="47" l="1"/>
  <c r="W41" i="47"/>
  <c r="W67" i="14"/>
  <c r="Q189" i="19"/>
  <c r="Q10" i="19"/>
  <c r="T10" i="19"/>
  <c r="T189" i="19"/>
  <c r="R189" i="19"/>
  <c r="R10" i="19"/>
  <c r="P10" i="19"/>
  <c r="P189" i="19"/>
  <c r="G63" i="47"/>
  <c r="W53" i="47"/>
  <c r="W133" i="14"/>
  <c r="S189" i="19"/>
  <c r="S10" i="19"/>
  <c r="U10" i="19"/>
  <c r="U189" i="19"/>
  <c r="G61" i="47"/>
  <c r="W100" i="14"/>
  <c r="W47" i="47"/>
  <c r="L15" i="67" l="1"/>
  <c r="Q163" i="19"/>
  <c r="W66" i="14"/>
  <c r="W36" i="19" s="1"/>
  <c r="B59" i="65"/>
  <c r="W34" i="14"/>
  <c r="W33" i="14" s="1"/>
  <c r="D59" i="65"/>
  <c r="D58" i="65" s="1"/>
  <c r="W132" i="14"/>
  <c r="W68" i="19" s="1"/>
  <c r="T163" i="19"/>
  <c r="L18" i="67"/>
  <c r="W99" i="14"/>
  <c r="W52" i="19" s="1"/>
  <c r="C59" i="65"/>
  <c r="C58" i="65" s="1"/>
  <c r="L14" i="67"/>
  <c r="P163" i="19"/>
  <c r="W55" i="47"/>
  <c r="L17" i="67"/>
  <c r="S163" i="19"/>
  <c r="L19" i="67"/>
  <c r="U163" i="19"/>
  <c r="L16" i="67"/>
  <c r="R163" i="19"/>
  <c r="Z33" i="14" l="1"/>
  <c r="Y33" i="14"/>
  <c r="C23" i="72"/>
  <c r="D23" i="72" s="1"/>
  <c r="E23" i="72" s="1"/>
  <c r="I59" i="65"/>
  <c r="B58" i="65"/>
  <c r="I58" i="65" s="1"/>
  <c r="W10" i="19"/>
  <c r="Y10" i="19" l="1"/>
  <c r="AE10" i="19"/>
  <c r="L21" i="67"/>
  <c r="L22" i="67" s="1"/>
  <c r="L23" i="67" s="1"/>
  <c r="Q137" i="46" l="1"/>
  <c r="Q113" i="46"/>
  <c r="Q413" i="46"/>
  <c r="Q161" i="46"/>
  <c r="I161" i="46"/>
  <c r="I137" i="46"/>
  <c r="I113" i="46"/>
  <c r="I413" i="46"/>
  <c r="R429" i="46"/>
  <c r="R177" i="46"/>
  <c r="R573" i="46" s="1"/>
  <c r="R525" i="46"/>
  <c r="R153" i="46"/>
  <c r="R549" i="46" s="1"/>
  <c r="J177" i="46"/>
  <c r="J573" i="46" s="1"/>
  <c r="J429" i="46"/>
  <c r="J153" i="46"/>
  <c r="J549" i="46" s="1"/>
  <c r="J525" i="46"/>
  <c r="P113" i="46"/>
  <c r="P413" i="46"/>
  <c r="P161" i="46"/>
  <c r="P137" i="46"/>
  <c r="H137" i="46"/>
  <c r="H113" i="46"/>
  <c r="H413" i="46"/>
  <c r="H161" i="46"/>
  <c r="R413" i="46"/>
  <c r="R113" i="46"/>
  <c r="R161" i="46"/>
  <c r="R137" i="46"/>
  <c r="Q429" i="46"/>
  <c r="Q177" i="46"/>
  <c r="Q573" i="46" s="1"/>
  <c r="Q153" i="46"/>
  <c r="Q549" i="46" s="1"/>
  <c r="Q525" i="46"/>
  <c r="I177" i="46"/>
  <c r="I573" i="46" s="1"/>
  <c r="I153" i="46"/>
  <c r="I549" i="46" s="1"/>
  <c r="I525" i="46"/>
  <c r="I429" i="46"/>
  <c r="W137" i="46"/>
  <c r="W161" i="46"/>
  <c r="W113" i="46"/>
  <c r="O413" i="46"/>
  <c r="O161" i="46"/>
  <c r="O137" i="46"/>
  <c r="O113" i="46"/>
  <c r="G137" i="46"/>
  <c r="G413" i="46"/>
  <c r="G161" i="46"/>
  <c r="G113" i="46"/>
  <c r="T153" i="46"/>
  <c r="T549" i="46" s="1"/>
  <c r="T525" i="46"/>
  <c r="T429" i="46"/>
  <c r="T177" i="46"/>
  <c r="T573" i="46" s="1"/>
  <c r="V113" i="46"/>
  <c r="V137" i="46"/>
  <c r="V161" i="46"/>
  <c r="N413" i="46"/>
  <c r="N113" i="46"/>
  <c r="N137" i="46"/>
  <c r="N161" i="46"/>
  <c r="G177" i="46"/>
  <c r="G573" i="46" s="1"/>
  <c r="G153" i="46"/>
  <c r="G549" i="46" s="1"/>
  <c r="G525" i="46"/>
  <c r="G429" i="46"/>
  <c r="U113" i="46"/>
  <c r="U161" i="46"/>
  <c r="U137" i="46"/>
  <c r="U413" i="46"/>
  <c r="M137" i="46"/>
  <c r="M113" i="46"/>
  <c r="M413" i="46"/>
  <c r="M161" i="46"/>
  <c r="L177" i="46"/>
  <c r="L573" i="46" s="1"/>
  <c r="L153" i="46"/>
  <c r="L549" i="46" s="1"/>
  <c r="L525" i="46"/>
  <c r="L429" i="46"/>
  <c r="T161" i="46"/>
  <c r="T137" i="46"/>
  <c r="T113" i="46"/>
  <c r="T413" i="46"/>
  <c r="L161" i="46"/>
  <c r="L137" i="46"/>
  <c r="L413" i="46"/>
  <c r="L113" i="46"/>
  <c r="J113" i="46"/>
  <c r="J413" i="46"/>
  <c r="J161" i="46"/>
  <c r="J137" i="46"/>
  <c r="U177" i="46"/>
  <c r="U573" i="46" s="1"/>
  <c r="U153" i="46"/>
  <c r="U549" i="46" s="1"/>
  <c r="U525" i="46"/>
  <c r="U429" i="46"/>
  <c r="M177" i="46"/>
  <c r="M573" i="46" s="1"/>
  <c r="M429" i="46"/>
  <c r="M153" i="46"/>
  <c r="M549" i="46" s="1"/>
  <c r="M525" i="46"/>
  <c r="S413" i="46"/>
  <c r="S161" i="46"/>
  <c r="S137" i="46"/>
  <c r="S113" i="46"/>
  <c r="K413" i="46"/>
  <c r="K161" i="46"/>
  <c r="K113" i="46"/>
  <c r="K137" i="46"/>
  <c r="G557" i="46" l="1"/>
  <c r="G129" i="14"/>
  <c r="AV29" i="67"/>
  <c r="BA29" i="67" s="1"/>
  <c r="H61" i="42"/>
  <c r="H67" i="42" s="1"/>
  <c r="H214" i="42"/>
  <c r="H84" i="42"/>
  <c r="H90" i="42" s="1"/>
  <c r="E11" i="73" s="1"/>
  <c r="H72" i="42"/>
  <c r="H288" i="42"/>
  <c r="AV32" i="67"/>
  <c r="BA32" i="67" s="1"/>
  <c r="K72" i="42"/>
  <c r="K214" i="42"/>
  <c r="K61" i="42"/>
  <c r="K67" i="42" s="1"/>
  <c r="K84" i="42"/>
  <c r="K90" i="42" s="1"/>
  <c r="H11" i="73" s="1"/>
  <c r="K288" i="42"/>
  <c r="S533" i="46"/>
  <c r="S96" i="14"/>
  <c r="J509" i="46"/>
  <c r="J63" i="14"/>
  <c r="U509" i="46"/>
  <c r="U63" i="14"/>
  <c r="R557" i="46"/>
  <c r="R129" i="14"/>
  <c r="H533" i="46"/>
  <c r="H96" i="14"/>
  <c r="U557" i="46"/>
  <c r="U129" i="14"/>
  <c r="K533" i="46"/>
  <c r="K96" i="14"/>
  <c r="S557" i="46"/>
  <c r="S129" i="14"/>
  <c r="M509" i="46"/>
  <c r="M63" i="14"/>
  <c r="V129" i="14"/>
  <c r="G533" i="46"/>
  <c r="G96" i="14"/>
  <c r="R509" i="46"/>
  <c r="R63" i="14"/>
  <c r="Q509" i="46"/>
  <c r="Q63" i="14"/>
  <c r="Q557" i="46"/>
  <c r="Q129" i="14"/>
  <c r="AV30" i="67"/>
  <c r="BA30" i="67" s="1"/>
  <c r="I84" i="42"/>
  <c r="I90" i="42" s="1"/>
  <c r="F11" i="73" s="1"/>
  <c r="I61" i="42"/>
  <c r="I67" i="42" s="1"/>
  <c r="I72" i="42"/>
  <c r="I214" i="42"/>
  <c r="I288" i="42"/>
  <c r="F214" i="42"/>
  <c r="F72" i="42"/>
  <c r="F84" i="42"/>
  <c r="F61" i="42"/>
  <c r="F67" i="42" s="1"/>
  <c r="AV27" i="67"/>
  <c r="BA27" i="67" s="1"/>
  <c r="F288" i="42"/>
  <c r="K509" i="46"/>
  <c r="K63" i="14"/>
  <c r="T509" i="46"/>
  <c r="T63" i="14"/>
  <c r="M533" i="46"/>
  <c r="M96" i="14"/>
  <c r="V96" i="14"/>
  <c r="G186" i="46"/>
  <c r="W63" i="14"/>
  <c r="I509" i="46"/>
  <c r="I63" i="14"/>
  <c r="Q533" i="46"/>
  <c r="Q96" i="14"/>
  <c r="M557" i="46"/>
  <c r="M129" i="14"/>
  <c r="H509" i="46"/>
  <c r="H63" i="14"/>
  <c r="K557" i="46"/>
  <c r="K129" i="14"/>
  <c r="L509" i="46"/>
  <c r="L63" i="14"/>
  <c r="T533" i="46"/>
  <c r="T96" i="14"/>
  <c r="N557" i="46"/>
  <c r="N129" i="14"/>
  <c r="V63" i="14"/>
  <c r="G192" i="46"/>
  <c r="W129" i="14"/>
  <c r="P533" i="46"/>
  <c r="P96" i="14"/>
  <c r="I533" i="46"/>
  <c r="I96" i="14"/>
  <c r="K153" i="46"/>
  <c r="K549" i="46" s="1"/>
  <c r="K525" i="46"/>
  <c r="K177" i="46"/>
  <c r="K573" i="46" s="1"/>
  <c r="K429" i="46"/>
  <c r="W153" i="46"/>
  <c r="W177" i="46"/>
  <c r="F413" i="46"/>
  <c r="F137" i="46"/>
  <c r="F113" i="46"/>
  <c r="F161" i="46"/>
  <c r="T557" i="46"/>
  <c r="T129" i="14"/>
  <c r="N533" i="46"/>
  <c r="N96" i="14"/>
  <c r="H177" i="46"/>
  <c r="H573" i="46" s="1"/>
  <c r="H153" i="46"/>
  <c r="H549" i="46" s="1"/>
  <c r="H525" i="46"/>
  <c r="H429" i="46"/>
  <c r="O509" i="46"/>
  <c r="O63" i="14"/>
  <c r="G189" i="46"/>
  <c r="W96" i="14"/>
  <c r="P557" i="46"/>
  <c r="P129" i="14"/>
  <c r="I557" i="46"/>
  <c r="I129" i="14"/>
  <c r="S509" i="46"/>
  <c r="S63" i="14"/>
  <c r="V177" i="46"/>
  <c r="V153" i="46"/>
  <c r="R533" i="46"/>
  <c r="R96" i="14"/>
  <c r="AV28" i="67"/>
  <c r="BA28" i="67" s="1"/>
  <c r="G84" i="42"/>
  <c r="G90" i="42" s="1"/>
  <c r="D11" i="73" s="1"/>
  <c r="G72" i="42"/>
  <c r="G214" i="42"/>
  <c r="G61" i="42"/>
  <c r="G67" i="42" s="1"/>
  <c r="G288" i="42"/>
  <c r="AV31" i="67"/>
  <c r="BA31" i="67" s="1"/>
  <c r="J214" i="42"/>
  <c r="J61" i="42"/>
  <c r="J67" i="42" s="1"/>
  <c r="J84" i="42"/>
  <c r="J90" i="42" s="1"/>
  <c r="G11" i="73" s="1"/>
  <c r="J72" i="42"/>
  <c r="J288" i="42"/>
  <c r="J533" i="46"/>
  <c r="J96" i="14"/>
  <c r="L533" i="46"/>
  <c r="L96" i="14"/>
  <c r="N525" i="46"/>
  <c r="N153" i="46"/>
  <c r="N549" i="46" s="1"/>
  <c r="N429" i="46"/>
  <c r="N177" i="46"/>
  <c r="N573" i="46" s="1"/>
  <c r="O429" i="46"/>
  <c r="O525" i="46"/>
  <c r="O177" i="46"/>
  <c r="O573" i="46" s="1"/>
  <c r="O153" i="46"/>
  <c r="O549" i="46" s="1"/>
  <c r="N509" i="46"/>
  <c r="N63" i="14"/>
  <c r="O533" i="46"/>
  <c r="O96" i="14"/>
  <c r="H557" i="46"/>
  <c r="H129" i="14"/>
  <c r="S429" i="46"/>
  <c r="S525" i="46"/>
  <c r="S177" i="46"/>
  <c r="S573" i="46" s="1"/>
  <c r="S153" i="46"/>
  <c r="S549" i="46" s="1"/>
  <c r="J557" i="46"/>
  <c r="J129" i="14"/>
  <c r="L557" i="46"/>
  <c r="L129" i="14"/>
  <c r="U533" i="46"/>
  <c r="U96" i="14"/>
  <c r="P525" i="46"/>
  <c r="P177" i="46"/>
  <c r="P573" i="46" s="1"/>
  <c r="P153" i="46"/>
  <c r="P549" i="46" s="1"/>
  <c r="P429" i="46"/>
  <c r="G509" i="46"/>
  <c r="G63" i="14"/>
  <c r="O557" i="46"/>
  <c r="O129" i="14"/>
  <c r="P509" i="46"/>
  <c r="P63" i="14"/>
  <c r="H78" i="42" l="1"/>
  <c r="E10" i="73"/>
  <c r="H79" i="42"/>
  <c r="J79" i="42"/>
  <c r="J78" i="42"/>
  <c r="G10" i="73"/>
  <c r="D10" i="73"/>
  <c r="G79" i="42"/>
  <c r="G270" i="42" s="1"/>
  <c r="G78" i="42"/>
  <c r="F10" i="73"/>
  <c r="I79" i="42"/>
  <c r="I78" i="42"/>
  <c r="K78" i="42"/>
  <c r="K79" i="42"/>
  <c r="H10" i="73"/>
  <c r="F90" i="42"/>
  <c r="C11" i="73" s="1"/>
  <c r="J34" i="72" s="1" a="1"/>
  <c r="F91" i="42"/>
  <c r="C10" i="73"/>
  <c r="F78" i="42"/>
  <c r="F79" i="42"/>
  <c r="L365" i="14"/>
  <c r="I264" i="42"/>
  <c r="I270" i="42"/>
  <c r="I75" i="14"/>
  <c r="J332" i="14"/>
  <c r="J30" i="14"/>
  <c r="H275" i="42"/>
  <c r="H91" i="42"/>
  <c r="H281" i="42" s="1"/>
  <c r="H108" i="14"/>
  <c r="J264" i="42"/>
  <c r="J270" i="42"/>
  <c r="J75" i="14"/>
  <c r="N365" i="14"/>
  <c r="F557" i="46"/>
  <c r="F192" i="46"/>
  <c r="F129" i="14"/>
  <c r="N398" i="14"/>
  <c r="I30" i="14"/>
  <c r="I332" i="14"/>
  <c r="F254" i="42"/>
  <c r="F97" i="42"/>
  <c r="F292" i="42"/>
  <c r="I254" i="42"/>
  <c r="I292" i="42"/>
  <c r="G365" i="14"/>
  <c r="K254" i="42"/>
  <c r="K292" i="42"/>
  <c r="L332" i="14"/>
  <c r="L30" i="14"/>
  <c r="K275" i="42"/>
  <c r="K91" i="42"/>
  <c r="K281" i="42" s="1"/>
  <c r="K108" i="14"/>
  <c r="O398" i="14"/>
  <c r="J398" i="14"/>
  <c r="J275" i="42"/>
  <c r="J108" i="14"/>
  <c r="J91" i="42"/>
  <c r="J281" i="42" s="1"/>
  <c r="G264" i="42"/>
  <c r="G75" i="14"/>
  <c r="O332" i="14"/>
  <c r="O30" i="14"/>
  <c r="F509" i="46"/>
  <c r="F63" i="14"/>
  <c r="F186" i="46"/>
  <c r="M398" i="14"/>
  <c r="K30" i="14"/>
  <c r="K332" i="14"/>
  <c r="F275" i="42"/>
  <c r="F103" i="42"/>
  <c r="F108" i="14"/>
  <c r="F281" i="42"/>
  <c r="I275" i="42"/>
  <c r="I108" i="14"/>
  <c r="I91" i="42"/>
  <c r="I281" i="42" s="1"/>
  <c r="U398" i="14"/>
  <c r="H254" i="42"/>
  <c r="H292" i="42"/>
  <c r="J254" i="42"/>
  <c r="J292" i="42"/>
  <c r="G275" i="42"/>
  <c r="G91" i="42"/>
  <c r="G281" i="42" s="1"/>
  <c r="G108" i="14"/>
  <c r="F533" i="46"/>
  <c r="F189" i="46"/>
  <c r="F96" i="14"/>
  <c r="D52" i="65"/>
  <c r="K398" i="14"/>
  <c r="M365" i="14"/>
  <c r="F264" i="42"/>
  <c r="F75" i="14"/>
  <c r="F100" i="42"/>
  <c r="F270" i="42"/>
  <c r="S398" i="14"/>
  <c r="S365" i="14"/>
  <c r="K264" i="42"/>
  <c r="K75" i="14"/>
  <c r="K270" i="42"/>
  <c r="L398" i="14"/>
  <c r="P365" i="14"/>
  <c r="N332" i="14"/>
  <c r="N30" i="14"/>
  <c r="S332" i="14"/>
  <c r="S30" i="14"/>
  <c r="I365" i="14"/>
  <c r="Q398" i="14"/>
  <c r="R30" i="14"/>
  <c r="R332" i="14"/>
  <c r="U30" i="14"/>
  <c r="U332" i="14"/>
  <c r="G398" i="14"/>
  <c r="I398" i="14"/>
  <c r="P398" i="14"/>
  <c r="G332" i="14"/>
  <c r="G30" i="14"/>
  <c r="U365" i="14"/>
  <c r="F429" i="46"/>
  <c r="F177" i="46"/>
  <c r="F573" i="46" s="1"/>
  <c r="F153" i="46"/>
  <c r="F549" i="46" s="1"/>
  <c r="F525" i="46"/>
  <c r="H398" i="14"/>
  <c r="V30" i="14"/>
  <c r="T365" i="14"/>
  <c r="W30" i="14"/>
  <c r="B52" i="65"/>
  <c r="H365" i="14"/>
  <c r="O365" i="14"/>
  <c r="G254" i="42"/>
  <c r="G292" i="42"/>
  <c r="Q332" i="14"/>
  <c r="Q30" i="14"/>
  <c r="J365" i="14"/>
  <c r="T398" i="14"/>
  <c r="P332" i="14"/>
  <c r="P30" i="14"/>
  <c r="R365" i="14"/>
  <c r="Q365" i="14"/>
  <c r="T332" i="14"/>
  <c r="T30" i="14"/>
  <c r="C52" i="65"/>
  <c r="H332" i="14"/>
  <c r="H30" i="14"/>
  <c r="M332" i="14"/>
  <c r="M30" i="14"/>
  <c r="K365" i="14"/>
  <c r="R398" i="14"/>
  <c r="H264" i="42"/>
  <c r="H270" i="42"/>
  <c r="H75" i="14"/>
  <c r="I34" i="72" l="1" a="1"/>
  <c r="I39" i="72" s="1"/>
  <c r="Y30" i="14"/>
  <c r="C20" i="72"/>
  <c r="J35" i="72"/>
  <c r="J34" i="72"/>
  <c r="J51" i="72"/>
  <c r="J40" i="72"/>
  <c r="J49" i="72"/>
  <c r="J43" i="72"/>
  <c r="J46" i="72"/>
  <c r="J38" i="72"/>
  <c r="J50" i="72"/>
  <c r="J36" i="72"/>
  <c r="J47" i="72"/>
  <c r="J41" i="72"/>
  <c r="J39" i="72"/>
  <c r="J48" i="72"/>
  <c r="J45" i="72"/>
  <c r="J37" i="72"/>
  <c r="J44" i="72"/>
  <c r="J42" i="72"/>
  <c r="I377" i="14"/>
  <c r="I65" i="19"/>
  <c r="F332" i="14"/>
  <c r="F30" i="14"/>
  <c r="K42" i="14"/>
  <c r="H9" i="73" s="1"/>
  <c r="H12" i="73" s="1"/>
  <c r="AT9" i="67"/>
  <c r="K93" i="42"/>
  <c r="K259" i="42"/>
  <c r="AT4" i="67"/>
  <c r="F42" i="14"/>
  <c r="C9" i="73" s="1"/>
  <c r="F259" i="42"/>
  <c r="F93" i="42"/>
  <c r="J269" i="42"/>
  <c r="AU8" i="67"/>
  <c r="J299" i="14"/>
  <c r="BO8" i="67"/>
  <c r="S299" i="14"/>
  <c r="BO17" i="67"/>
  <c r="H42" i="14"/>
  <c r="E9" i="73" s="1"/>
  <c r="E12" i="73" s="1"/>
  <c r="H93" i="42"/>
  <c r="AT6" i="67"/>
  <c r="H259" i="42"/>
  <c r="BO9" i="67"/>
  <c r="K299" i="14"/>
  <c r="AV8" i="67"/>
  <c r="J280" i="42"/>
  <c r="AV9" i="67"/>
  <c r="K280" i="42"/>
  <c r="BO20" i="67"/>
  <c r="G377" i="14"/>
  <c r="G65" i="19"/>
  <c r="AV4" i="67"/>
  <c r="F280" i="42"/>
  <c r="K65" i="19"/>
  <c r="K377" i="14"/>
  <c r="F398" i="14"/>
  <c r="I49" i="19"/>
  <c r="I344" i="14"/>
  <c r="K344" i="14"/>
  <c r="K49" i="19"/>
  <c r="AU4" i="67"/>
  <c r="F269" i="42"/>
  <c r="BO13" i="67"/>
  <c r="O299" i="14"/>
  <c r="J377" i="14"/>
  <c r="J65" i="19"/>
  <c r="H280" i="42"/>
  <c r="AV6" i="67"/>
  <c r="I269" i="42"/>
  <c r="AU7" i="67"/>
  <c r="BO15" i="67"/>
  <c r="Q299" i="14"/>
  <c r="BO16" i="67"/>
  <c r="R299" i="14"/>
  <c r="BO18" i="67"/>
  <c r="T299" i="14"/>
  <c r="K269" i="42"/>
  <c r="AU9" i="67"/>
  <c r="AV5" i="67"/>
  <c r="G280" i="42"/>
  <c r="F65" i="19"/>
  <c r="F377" i="14"/>
  <c r="H377" i="14"/>
  <c r="H65" i="19"/>
  <c r="BO12" i="67"/>
  <c r="N299" i="14"/>
  <c r="AU6" i="67"/>
  <c r="H269" i="42"/>
  <c r="BO5" i="67"/>
  <c r="G299" i="14"/>
  <c r="H344" i="14"/>
  <c r="H49" i="19"/>
  <c r="BO11" i="67"/>
  <c r="M299" i="14"/>
  <c r="F49" i="19"/>
  <c r="F344" i="14"/>
  <c r="BO10" i="67"/>
  <c r="L299" i="14"/>
  <c r="P299" i="14"/>
  <c r="BO14" i="67"/>
  <c r="G42" i="14"/>
  <c r="D9" i="73" s="1"/>
  <c r="D12" i="73" s="1"/>
  <c r="G259" i="42"/>
  <c r="G93" i="42"/>
  <c r="AT5" i="67"/>
  <c r="I52" i="65"/>
  <c r="AT8" i="67"/>
  <c r="J93" i="42"/>
  <c r="J259" i="42"/>
  <c r="J42" i="14"/>
  <c r="G9" i="73" s="1"/>
  <c r="G12" i="73" s="1"/>
  <c r="G344" i="14"/>
  <c r="G49" i="19"/>
  <c r="I259" i="42"/>
  <c r="I93" i="42"/>
  <c r="I42" i="14"/>
  <c r="F9" i="73" s="1"/>
  <c r="F12" i="73" s="1"/>
  <c r="AT7" i="67"/>
  <c r="I299" i="14"/>
  <c r="BO7" i="67"/>
  <c r="BO6" i="67"/>
  <c r="H299" i="14"/>
  <c r="BO21" i="67"/>
  <c r="BO19" i="67"/>
  <c r="U299" i="14"/>
  <c r="F365" i="14"/>
  <c r="I280" i="42"/>
  <c r="AV7" i="67"/>
  <c r="AU5" i="67"/>
  <c r="G269" i="42"/>
  <c r="J49" i="19"/>
  <c r="J344" i="14"/>
  <c r="I43" i="72" l="1"/>
  <c r="I34" i="72"/>
  <c r="I44" i="72"/>
  <c r="I51" i="72"/>
  <c r="I38" i="72"/>
  <c r="I40" i="72"/>
  <c r="I37" i="72"/>
  <c r="I49" i="72"/>
  <c r="I36" i="72"/>
  <c r="I45" i="72"/>
  <c r="I47" i="72"/>
  <c r="I46" i="72"/>
  <c r="I50" i="72"/>
  <c r="I35" i="72"/>
  <c r="I42" i="72"/>
  <c r="I41" i="72"/>
  <c r="I48" i="72"/>
  <c r="B20" i="72"/>
  <c r="D20" i="72" s="1"/>
  <c r="E20" i="72" s="1"/>
  <c r="G283" i="42"/>
  <c r="D13" i="73"/>
  <c r="H283" i="42"/>
  <c r="E13" i="73"/>
  <c r="J283" i="42"/>
  <c r="G13" i="73"/>
  <c r="K283" i="42"/>
  <c r="H13" i="73"/>
  <c r="I283" i="42"/>
  <c r="F13" i="73"/>
  <c r="H34" i="72" a="1"/>
  <c r="C12" i="73"/>
  <c r="F283" i="42"/>
  <c r="C13" i="73"/>
  <c r="AW9" i="67"/>
  <c r="H9" i="14"/>
  <c r="H311" i="14"/>
  <c r="H33" i="19"/>
  <c r="K311" i="14"/>
  <c r="K9" i="14"/>
  <c r="K33" i="19"/>
  <c r="F218" i="19"/>
  <c r="I202" i="19"/>
  <c r="G218" i="19"/>
  <c r="BO4" i="67"/>
  <c r="F299" i="14"/>
  <c r="G202" i="19"/>
  <c r="H202" i="19"/>
  <c r="AW7" i="67"/>
  <c r="G33" i="19"/>
  <c r="G9" i="14"/>
  <c r="G311" i="14"/>
  <c r="F33" i="19"/>
  <c r="F311" i="14"/>
  <c r="F9" i="14"/>
  <c r="I33" i="19"/>
  <c r="I9" i="14"/>
  <c r="I311" i="14"/>
  <c r="F202" i="19"/>
  <c r="AW4" i="67"/>
  <c r="AW5" i="67"/>
  <c r="J9" i="14"/>
  <c r="J33" i="19"/>
  <c r="J311" i="14"/>
  <c r="AW8" i="67"/>
  <c r="H218" i="19"/>
  <c r="J218" i="19"/>
  <c r="K202" i="19"/>
  <c r="I218" i="19"/>
  <c r="J202" i="19"/>
  <c r="K218" i="19"/>
  <c r="AW6" i="67"/>
  <c r="H34" i="72" l="1"/>
  <c r="H48" i="72"/>
  <c r="H39" i="72"/>
  <c r="H47" i="72"/>
  <c r="H37" i="72"/>
  <c r="H49" i="72"/>
  <c r="H42" i="72"/>
  <c r="H40" i="72"/>
  <c r="H46" i="72"/>
  <c r="H44" i="72"/>
  <c r="H36" i="72"/>
  <c r="H38" i="72"/>
  <c r="H50" i="72"/>
  <c r="H45" i="72"/>
  <c r="H51" i="72"/>
  <c r="H43" i="72"/>
  <c r="H35" i="72"/>
  <c r="H41" i="72"/>
  <c r="G278" i="14"/>
  <c r="I7" i="19"/>
  <c r="I186" i="19"/>
  <c r="G7" i="19"/>
  <c r="G186" i="19"/>
  <c r="K186" i="19"/>
  <c r="K7" i="19"/>
  <c r="K278" i="14"/>
  <c r="F278" i="14"/>
  <c r="I278" i="14"/>
  <c r="F186" i="19"/>
  <c r="F7" i="19"/>
  <c r="H7" i="19"/>
  <c r="H186" i="19"/>
  <c r="J7" i="19"/>
  <c r="J186" i="19"/>
  <c r="J278" i="14"/>
  <c r="H278" i="14"/>
  <c r="K34" i="72" l="1" a="1"/>
  <c r="B12" i="72"/>
  <c r="D12" i="72" s="1"/>
  <c r="E12" i="72" s="1"/>
  <c r="I6" i="67"/>
  <c r="H160" i="19"/>
  <c r="I7" i="67"/>
  <c r="I160" i="19"/>
  <c r="I5" i="67"/>
  <c r="G160" i="19"/>
  <c r="I9" i="67"/>
  <c r="K160" i="19"/>
  <c r="AE7" i="19"/>
  <c r="F160" i="19"/>
  <c r="I4" i="67"/>
  <c r="J160" i="19"/>
  <c r="I8" i="67"/>
  <c r="K34" i="72" l="1"/>
  <c r="K41" i="72"/>
  <c r="K49" i="72"/>
  <c r="K51" i="72"/>
  <c r="K44" i="72"/>
  <c r="K45" i="72"/>
  <c r="K42" i="72"/>
  <c r="K50" i="72"/>
  <c r="K43" i="72"/>
  <c r="K46" i="72"/>
  <c r="K47" i="72"/>
  <c r="K48" i="72"/>
  <c r="K39" i="72"/>
  <c r="K38" i="72"/>
  <c r="K37" i="72"/>
  <c r="K36" i="72"/>
  <c r="K35" i="72"/>
  <c r="K40" i="72"/>
  <c r="K151" i="46"/>
  <c r="K175" i="46"/>
  <c r="K427" i="46"/>
  <c r="K583" i="46"/>
  <c r="U151" i="46" l="1"/>
  <c r="U175" i="46"/>
  <c r="U427" i="46"/>
  <c r="U583" i="46"/>
  <c r="T175" i="46"/>
  <c r="T151" i="46"/>
  <c r="T427" i="46"/>
  <c r="T583" i="46"/>
  <c r="L175" i="46"/>
  <c r="L151" i="46"/>
  <c r="L427" i="46"/>
  <c r="L583" i="46"/>
  <c r="Q427" i="46"/>
  <c r="Q175" i="46"/>
  <c r="Q151" i="46"/>
  <c r="Q583" i="46"/>
  <c r="M427" i="46"/>
  <c r="M175" i="46"/>
  <c r="M151" i="46"/>
  <c r="M583" i="46"/>
  <c r="I175" i="46"/>
  <c r="I427" i="46"/>
  <c r="I151" i="46"/>
  <c r="I583" i="46"/>
  <c r="J427" i="46"/>
  <c r="J175" i="46"/>
  <c r="J151" i="46"/>
  <c r="J583" i="46"/>
  <c r="N175" i="46"/>
  <c r="N427" i="46"/>
  <c r="N151" i="46"/>
  <c r="N583" i="46"/>
  <c r="S151" i="46"/>
  <c r="S427" i="46"/>
  <c r="S175" i="46"/>
  <c r="S583" i="46"/>
  <c r="O427" i="46"/>
  <c r="O175" i="46"/>
  <c r="O151" i="46"/>
  <c r="O583" i="46"/>
  <c r="P175" i="46"/>
  <c r="P151" i="46"/>
  <c r="P427" i="46"/>
  <c r="P583" i="46"/>
  <c r="K523" i="46"/>
  <c r="K65" i="14"/>
  <c r="K587" i="46"/>
  <c r="K132" i="46"/>
  <c r="R175" i="46"/>
  <c r="R427" i="46"/>
  <c r="R151" i="46"/>
  <c r="R583" i="46"/>
  <c r="H427" i="46"/>
  <c r="H151" i="46"/>
  <c r="H175" i="46"/>
  <c r="H583" i="46"/>
  <c r="V151" i="46"/>
  <c r="V175" i="46"/>
  <c r="V583" i="46"/>
  <c r="K571" i="46"/>
  <c r="K131" i="14"/>
  <c r="K180" i="46"/>
  <c r="K576" i="46" s="1"/>
  <c r="G427" i="46"/>
  <c r="G151" i="46"/>
  <c r="G175" i="46"/>
  <c r="G583" i="46"/>
  <c r="K547" i="46"/>
  <c r="K98" i="14"/>
  <c r="K156" i="46"/>
  <c r="K552" i="46" s="1"/>
  <c r="K32" i="14" l="1"/>
  <c r="V131" i="14"/>
  <c r="V128" i="14" s="1"/>
  <c r="V180" i="46"/>
  <c r="W151" i="46"/>
  <c r="W175" i="46"/>
  <c r="W583" i="46"/>
  <c r="K182" i="46"/>
  <c r="K578" i="46" s="1"/>
  <c r="K528" i="46"/>
  <c r="P571" i="46"/>
  <c r="P131" i="14"/>
  <c r="P180" i="46"/>
  <c r="P576" i="46" s="1"/>
  <c r="N523" i="46"/>
  <c r="N65" i="14"/>
  <c r="N587" i="46"/>
  <c r="N132" i="46"/>
  <c r="Q523" i="46"/>
  <c r="Q65" i="14"/>
  <c r="Q132" i="46"/>
  <c r="Q587" i="46"/>
  <c r="L547" i="46"/>
  <c r="L98" i="14"/>
  <c r="L156" i="46"/>
  <c r="L552" i="46" s="1"/>
  <c r="F427" i="46"/>
  <c r="F175" i="46"/>
  <c r="F151" i="46"/>
  <c r="F583" i="46"/>
  <c r="G523" i="46"/>
  <c r="G65" i="14"/>
  <c r="G587" i="46"/>
  <c r="G132" i="46"/>
  <c r="V98" i="14"/>
  <c r="V95" i="14" s="1"/>
  <c r="V156" i="46"/>
  <c r="P523" i="46"/>
  <c r="P65" i="14"/>
  <c r="P587" i="46"/>
  <c r="P132" i="46"/>
  <c r="N547" i="46"/>
  <c r="N98" i="14"/>
  <c r="N156" i="46"/>
  <c r="N552" i="46" s="1"/>
  <c r="J523" i="46"/>
  <c r="J65" i="14"/>
  <c r="J132" i="46"/>
  <c r="J587" i="46"/>
  <c r="Q547" i="46"/>
  <c r="Q98" i="14"/>
  <c r="Q156" i="46"/>
  <c r="Q552" i="46" s="1"/>
  <c r="L571" i="46"/>
  <c r="L131" i="14"/>
  <c r="L180" i="46"/>
  <c r="L576" i="46" s="1"/>
  <c r="Q571" i="46"/>
  <c r="Q131" i="14"/>
  <c r="Q180" i="46"/>
  <c r="Q576" i="46" s="1"/>
  <c r="K400" i="14"/>
  <c r="K128" i="14"/>
  <c r="M571" i="46"/>
  <c r="M131" i="14"/>
  <c r="M180" i="46"/>
  <c r="M576" i="46" s="1"/>
  <c r="H523" i="46"/>
  <c r="H65" i="14"/>
  <c r="H132" i="46"/>
  <c r="H587" i="46"/>
  <c r="R523" i="46"/>
  <c r="R65" i="14"/>
  <c r="R587" i="46"/>
  <c r="R132" i="46"/>
  <c r="O523" i="46"/>
  <c r="O65" i="14"/>
  <c r="O587" i="46"/>
  <c r="O132" i="46"/>
  <c r="S547" i="46"/>
  <c r="S98" i="14"/>
  <c r="S156" i="46"/>
  <c r="S552" i="46" s="1"/>
  <c r="I523" i="46"/>
  <c r="I65" i="14"/>
  <c r="I587" i="46"/>
  <c r="I132" i="46"/>
  <c r="M523" i="46"/>
  <c r="M65" i="14"/>
  <c r="M132" i="46"/>
  <c r="M587" i="46"/>
  <c r="N571" i="46"/>
  <c r="N131" i="14"/>
  <c r="N180" i="46"/>
  <c r="N576" i="46" s="1"/>
  <c r="H571" i="46"/>
  <c r="H131" i="14"/>
  <c r="H180" i="46"/>
  <c r="H576" i="46" s="1"/>
  <c r="R547" i="46"/>
  <c r="R98" i="14"/>
  <c r="R156" i="46"/>
  <c r="R552" i="46" s="1"/>
  <c r="O547" i="46"/>
  <c r="O98" i="14"/>
  <c r="O156" i="46"/>
  <c r="O552" i="46" s="1"/>
  <c r="S523" i="46"/>
  <c r="S65" i="14"/>
  <c r="S587" i="46"/>
  <c r="S132" i="46"/>
  <c r="I547" i="46"/>
  <c r="I98" i="14"/>
  <c r="I156" i="46"/>
  <c r="I552" i="46" s="1"/>
  <c r="T523" i="46"/>
  <c r="T65" i="14"/>
  <c r="T132" i="46"/>
  <c r="T587" i="46"/>
  <c r="U571" i="46"/>
  <c r="U131" i="14"/>
  <c r="U180" i="46"/>
  <c r="U576" i="46" s="1"/>
  <c r="K367" i="14"/>
  <c r="K95" i="14"/>
  <c r="K334" i="14"/>
  <c r="K62" i="14"/>
  <c r="S571" i="46"/>
  <c r="S131" i="14"/>
  <c r="S180" i="46"/>
  <c r="S576" i="46" s="1"/>
  <c r="M547" i="46"/>
  <c r="M98" i="14"/>
  <c r="M156" i="46"/>
  <c r="M552" i="46" s="1"/>
  <c r="G571" i="46"/>
  <c r="G131" i="14"/>
  <c r="G180" i="46"/>
  <c r="G576" i="46" s="1"/>
  <c r="H547" i="46"/>
  <c r="H98" i="14"/>
  <c r="H156" i="46"/>
  <c r="H552" i="46" s="1"/>
  <c r="O571" i="46"/>
  <c r="O131" i="14"/>
  <c r="O180" i="46"/>
  <c r="O576" i="46" s="1"/>
  <c r="J547" i="46"/>
  <c r="J98" i="14"/>
  <c r="J156" i="46"/>
  <c r="J552" i="46" s="1"/>
  <c r="T547" i="46"/>
  <c r="T98" i="14"/>
  <c r="T156" i="46"/>
  <c r="T552" i="46" s="1"/>
  <c r="U547" i="46"/>
  <c r="U98" i="14"/>
  <c r="U156" i="46"/>
  <c r="U552" i="46" s="1"/>
  <c r="G547" i="46"/>
  <c r="G98" i="14"/>
  <c r="G156" i="46"/>
  <c r="G552" i="46" s="1"/>
  <c r="V65" i="14"/>
  <c r="V587" i="46"/>
  <c r="V132" i="46"/>
  <c r="R571" i="46"/>
  <c r="R131" i="14"/>
  <c r="R180" i="46"/>
  <c r="R576" i="46" s="1"/>
  <c r="P547" i="46"/>
  <c r="P98" i="14"/>
  <c r="P156" i="46"/>
  <c r="P552" i="46" s="1"/>
  <c r="J571" i="46"/>
  <c r="J131" i="14"/>
  <c r="J180" i="46"/>
  <c r="J576" i="46" s="1"/>
  <c r="I571" i="46"/>
  <c r="I131" i="14"/>
  <c r="I180" i="46"/>
  <c r="I576" i="46" s="1"/>
  <c r="L523" i="46"/>
  <c r="L65" i="14"/>
  <c r="L132" i="46"/>
  <c r="L587" i="46"/>
  <c r="T571" i="46"/>
  <c r="T131" i="14"/>
  <c r="T180" i="46"/>
  <c r="T576" i="46" s="1"/>
  <c r="U523" i="46"/>
  <c r="U65" i="14"/>
  <c r="U587" i="46"/>
  <c r="U132" i="46"/>
  <c r="F98" i="14" l="1"/>
  <c r="F95" i="14" s="1"/>
  <c r="F156" i="46"/>
  <c r="U32" i="14"/>
  <c r="L32" i="14"/>
  <c r="V32" i="14"/>
  <c r="S32" i="14"/>
  <c r="R32" i="14"/>
  <c r="T32" i="14"/>
  <c r="Q32" i="14"/>
  <c r="J32" i="14"/>
  <c r="M32" i="14"/>
  <c r="N32" i="14"/>
  <c r="G32" i="14"/>
  <c r="O32" i="14"/>
  <c r="H32" i="14"/>
  <c r="I32" i="14"/>
  <c r="P32" i="14"/>
  <c r="V182" i="46"/>
  <c r="S334" i="14"/>
  <c r="S62" i="14"/>
  <c r="F571" i="46"/>
  <c r="F205" i="46"/>
  <c r="F131" i="14"/>
  <c r="F180" i="46"/>
  <c r="F576" i="46" s="1"/>
  <c r="O400" i="14"/>
  <c r="O128" i="14"/>
  <c r="T334" i="14"/>
  <c r="T62" i="14"/>
  <c r="H400" i="14"/>
  <c r="H128" i="14"/>
  <c r="O528" i="46"/>
  <c r="O182" i="46"/>
  <c r="O578" i="46" s="1"/>
  <c r="Q367" i="14"/>
  <c r="Q95" i="14"/>
  <c r="N528" i="46"/>
  <c r="N182" i="46"/>
  <c r="N578" i="46" s="1"/>
  <c r="U182" i="46"/>
  <c r="U578" i="46" s="1"/>
  <c r="U528" i="46"/>
  <c r="L528" i="46"/>
  <c r="L182" i="46"/>
  <c r="L578" i="46" s="1"/>
  <c r="M367" i="14"/>
  <c r="M95" i="14"/>
  <c r="K364" i="14"/>
  <c r="K51" i="19"/>
  <c r="K70" i="14"/>
  <c r="K339" i="14" s="1"/>
  <c r="I528" i="46"/>
  <c r="I182" i="46"/>
  <c r="I578" i="46" s="1"/>
  <c r="H528" i="46"/>
  <c r="H182" i="46"/>
  <c r="H578" i="46" s="1"/>
  <c r="P182" i="46"/>
  <c r="P578" i="46" s="1"/>
  <c r="P528" i="46"/>
  <c r="G334" i="14"/>
  <c r="G62" i="14"/>
  <c r="BQ9" i="67"/>
  <c r="K301" i="14"/>
  <c r="K29" i="14"/>
  <c r="T528" i="46"/>
  <c r="T182" i="46"/>
  <c r="T578" i="46" s="1"/>
  <c r="K67" i="19"/>
  <c r="K397" i="14"/>
  <c r="K103" i="14"/>
  <c r="K372" i="14" s="1"/>
  <c r="J400" i="14"/>
  <c r="J128" i="14"/>
  <c r="T367" i="14"/>
  <c r="T95" i="14"/>
  <c r="O367" i="14"/>
  <c r="O95" i="14"/>
  <c r="O334" i="14"/>
  <c r="O62" i="14"/>
  <c r="L367" i="14"/>
  <c r="L95" i="14"/>
  <c r="U334" i="14"/>
  <c r="U62" i="14"/>
  <c r="J182" i="46"/>
  <c r="J578" i="46" s="1"/>
  <c r="J528" i="46"/>
  <c r="G367" i="14"/>
  <c r="G95" i="14"/>
  <c r="S400" i="14"/>
  <c r="S128" i="14"/>
  <c r="U400" i="14"/>
  <c r="U128" i="14"/>
  <c r="R182" i="46"/>
  <c r="R578" i="46" s="1"/>
  <c r="R528" i="46"/>
  <c r="J334" i="14"/>
  <c r="J62" i="14"/>
  <c r="G201" i="46"/>
  <c r="W65" i="14"/>
  <c r="W587" i="46"/>
  <c r="W132" i="46"/>
  <c r="U367" i="14"/>
  <c r="U95" i="14"/>
  <c r="M334" i="14"/>
  <c r="M62" i="14"/>
  <c r="N367" i="14"/>
  <c r="N95" i="14"/>
  <c r="H334" i="14"/>
  <c r="H62" i="14"/>
  <c r="N334" i="14"/>
  <c r="N62" i="14"/>
  <c r="H367" i="14"/>
  <c r="H95" i="14"/>
  <c r="I367" i="14"/>
  <c r="I95" i="14"/>
  <c r="I334" i="14"/>
  <c r="I62" i="14"/>
  <c r="I400" i="14"/>
  <c r="I128" i="14"/>
  <c r="J367" i="14"/>
  <c r="J95" i="14"/>
  <c r="S182" i="46"/>
  <c r="S578" i="46" s="1"/>
  <c r="S528" i="46"/>
  <c r="R367" i="14"/>
  <c r="R95" i="14"/>
  <c r="M400" i="14"/>
  <c r="M128" i="14"/>
  <c r="L400" i="14"/>
  <c r="L128" i="14"/>
  <c r="F523" i="46"/>
  <c r="F201" i="46"/>
  <c r="I187" i="46" s="1"/>
  <c r="F65" i="14"/>
  <c r="F587" i="46"/>
  <c r="F132" i="46"/>
  <c r="Q182" i="46"/>
  <c r="Q578" i="46" s="1"/>
  <c r="Q528" i="46"/>
  <c r="P400" i="14"/>
  <c r="P128" i="14"/>
  <c r="G203" i="46"/>
  <c r="W98" i="14"/>
  <c r="W156" i="46"/>
  <c r="G182" i="46"/>
  <c r="G578" i="46" s="1"/>
  <c r="G528" i="46"/>
  <c r="L334" i="14"/>
  <c r="L62" i="14"/>
  <c r="V62" i="14"/>
  <c r="Q400" i="14"/>
  <c r="Q128" i="14"/>
  <c r="P367" i="14"/>
  <c r="P95" i="14"/>
  <c r="N400" i="14"/>
  <c r="N128" i="14"/>
  <c r="P334" i="14"/>
  <c r="P62" i="14"/>
  <c r="G205" i="46"/>
  <c r="W131" i="14"/>
  <c r="W180" i="46"/>
  <c r="T400" i="14"/>
  <c r="T128" i="14"/>
  <c r="R400" i="14"/>
  <c r="R128" i="14"/>
  <c r="G400" i="14"/>
  <c r="G128" i="14"/>
  <c r="K35" i="19"/>
  <c r="K331" i="14"/>
  <c r="K37" i="14"/>
  <c r="K306" i="14" s="1"/>
  <c r="M182" i="46"/>
  <c r="M578" i="46" s="1"/>
  <c r="M528" i="46"/>
  <c r="S367" i="14"/>
  <c r="S95" i="14"/>
  <c r="R334" i="14"/>
  <c r="R62" i="14"/>
  <c r="V70" i="14"/>
  <c r="V51" i="19"/>
  <c r="V47" i="19" s="1"/>
  <c r="V46" i="19" s="1"/>
  <c r="F547" i="46"/>
  <c r="F203" i="46"/>
  <c r="I191" i="46" s="1"/>
  <c r="I192" i="46"/>
  <c r="F552" i="46"/>
  <c r="Q334" i="14"/>
  <c r="Q62" i="14"/>
  <c r="V67" i="19"/>
  <c r="V63" i="19" s="1"/>
  <c r="V62" i="19" s="1"/>
  <c r="V103" i="14"/>
  <c r="F182" i="46" l="1"/>
  <c r="F578" i="46" s="1"/>
  <c r="I188" i="46"/>
  <c r="W32" i="14"/>
  <c r="C22" i="72" s="1"/>
  <c r="F32" i="14"/>
  <c r="G45" i="67"/>
  <c r="L45" i="67" s="1"/>
  <c r="H45" i="67"/>
  <c r="M45" i="67" s="1"/>
  <c r="W182" i="46"/>
  <c r="P301" i="14"/>
  <c r="BQ14" i="67"/>
  <c r="P29" i="14"/>
  <c r="H35" i="19"/>
  <c r="H331" i="14"/>
  <c r="H37" i="14"/>
  <c r="H306" i="14" s="1"/>
  <c r="U70" i="14"/>
  <c r="U339" i="14" s="1"/>
  <c r="U51" i="19"/>
  <c r="U364" i="14"/>
  <c r="O35" i="19"/>
  <c r="O331" i="14"/>
  <c r="O37" i="14"/>
  <c r="O306" i="14" s="1"/>
  <c r="Q35" i="19"/>
  <c r="Q37" i="14"/>
  <c r="Q306" i="14" s="1"/>
  <c r="Q331" i="14"/>
  <c r="T103" i="14"/>
  <c r="T372" i="14" s="1"/>
  <c r="T67" i="19"/>
  <c r="T397" i="14"/>
  <c r="N397" i="14"/>
  <c r="N67" i="19"/>
  <c r="N103" i="14"/>
  <c r="N372" i="14" s="1"/>
  <c r="L35" i="19"/>
  <c r="L331" i="14"/>
  <c r="L37" i="14"/>
  <c r="L306" i="14" s="1"/>
  <c r="P103" i="14"/>
  <c r="P372" i="14" s="1"/>
  <c r="P397" i="14"/>
  <c r="P67" i="19"/>
  <c r="I51" i="19"/>
  <c r="I364" i="14"/>
  <c r="I70" i="14"/>
  <c r="I339" i="14" s="1"/>
  <c r="BQ6" i="67"/>
  <c r="H301" i="14"/>
  <c r="H29" i="14"/>
  <c r="G35" i="19"/>
  <c r="G331" i="14"/>
  <c r="G37" i="14"/>
  <c r="G306" i="14" s="1"/>
  <c r="H67" i="19"/>
  <c r="H397" i="14"/>
  <c r="H103" i="14"/>
  <c r="H372" i="14" s="1"/>
  <c r="F400" i="14"/>
  <c r="F128" i="14"/>
  <c r="F67" i="19" s="1"/>
  <c r="F63" i="19" s="1"/>
  <c r="F62" i="19" s="1"/>
  <c r="R67" i="19"/>
  <c r="R103" i="14"/>
  <c r="R372" i="14" s="1"/>
  <c r="R397" i="14"/>
  <c r="N301" i="14"/>
  <c r="BQ12" i="67"/>
  <c r="N29" i="14"/>
  <c r="L67" i="19"/>
  <c r="L397" i="14"/>
  <c r="L103" i="14"/>
  <c r="L372" i="14" s="1"/>
  <c r="BQ13" i="67"/>
  <c r="O301" i="14"/>
  <c r="O29" i="14"/>
  <c r="BQ5" i="67"/>
  <c r="G301" i="14"/>
  <c r="G29" i="14"/>
  <c r="Q301" i="14"/>
  <c r="BQ15" i="67"/>
  <c r="Q29" i="14"/>
  <c r="R331" i="14"/>
  <c r="R35" i="19"/>
  <c r="R37" i="14"/>
  <c r="R306" i="14" s="1"/>
  <c r="P70" i="14"/>
  <c r="P339" i="14" s="1"/>
  <c r="P364" i="14"/>
  <c r="P51" i="19"/>
  <c r="L301" i="14"/>
  <c r="BQ10" i="67"/>
  <c r="L29" i="14"/>
  <c r="H51" i="19"/>
  <c r="H364" i="14"/>
  <c r="H70" i="14"/>
  <c r="H339" i="14" s="1"/>
  <c r="N51" i="19"/>
  <c r="N364" i="14"/>
  <c r="N70" i="14"/>
  <c r="N339" i="14" s="1"/>
  <c r="U397" i="14"/>
  <c r="U67" i="19"/>
  <c r="U103" i="14"/>
  <c r="U372" i="14" s="1"/>
  <c r="U331" i="14"/>
  <c r="U35" i="19"/>
  <c r="U37" i="14"/>
  <c r="U306" i="14" s="1"/>
  <c r="O364" i="14"/>
  <c r="O70" i="14"/>
  <c r="O339" i="14" s="1"/>
  <c r="O51" i="19"/>
  <c r="K220" i="19"/>
  <c r="K63" i="19"/>
  <c r="K204" i="19"/>
  <c r="K47" i="19"/>
  <c r="T35" i="19"/>
  <c r="T331" i="14"/>
  <c r="T37" i="14"/>
  <c r="T306" i="14" s="1"/>
  <c r="V37" i="14"/>
  <c r="V35" i="19"/>
  <c r="BQ11" i="67"/>
  <c r="M301" i="14"/>
  <c r="M29" i="14"/>
  <c r="G364" i="14"/>
  <c r="G51" i="19"/>
  <c r="G70" i="14"/>
  <c r="G339" i="14" s="1"/>
  <c r="J67" i="19"/>
  <c r="J397" i="14"/>
  <c r="J103" i="14"/>
  <c r="J372" i="14" s="1"/>
  <c r="BQ20" i="67"/>
  <c r="V29" i="14"/>
  <c r="V4" i="14" s="1"/>
  <c r="J364" i="14"/>
  <c r="J51" i="19"/>
  <c r="J70" i="14"/>
  <c r="J339" i="14" s="1"/>
  <c r="BQ16" i="67"/>
  <c r="R301" i="14"/>
  <c r="R29" i="14"/>
  <c r="K188" i="19"/>
  <c r="K9" i="19"/>
  <c r="K31" i="19"/>
  <c r="D55" i="65"/>
  <c r="D54" i="65" s="1"/>
  <c r="D51" i="65" s="1"/>
  <c r="D5" i="65" s="1"/>
  <c r="W128" i="14"/>
  <c r="M103" i="14"/>
  <c r="M372" i="14" s="1"/>
  <c r="M67" i="19"/>
  <c r="M397" i="14"/>
  <c r="I397" i="14"/>
  <c r="I67" i="19"/>
  <c r="I103" i="14"/>
  <c r="I372" i="14" s="1"/>
  <c r="B55" i="65"/>
  <c r="W62" i="14"/>
  <c r="S37" i="14"/>
  <c r="S306" i="14" s="1"/>
  <c r="S331" i="14"/>
  <c r="S35" i="19"/>
  <c r="F334" i="14"/>
  <c r="F62" i="14"/>
  <c r="Q67" i="19"/>
  <c r="Q397" i="14"/>
  <c r="Q103" i="14"/>
  <c r="Q372" i="14" s="1"/>
  <c r="F528" i="46"/>
  <c r="N37" i="14"/>
  <c r="N306" i="14" s="1"/>
  <c r="N35" i="19"/>
  <c r="N331" i="14"/>
  <c r="M35" i="19"/>
  <c r="M331" i="14"/>
  <c r="M37" i="14"/>
  <c r="M306" i="14" s="1"/>
  <c r="S397" i="14"/>
  <c r="S67" i="19"/>
  <c r="S103" i="14"/>
  <c r="S372" i="14" s="1"/>
  <c r="U301" i="14"/>
  <c r="BQ19" i="67"/>
  <c r="U29" i="14"/>
  <c r="T70" i="14"/>
  <c r="T339" i="14" s="1"/>
  <c r="T364" i="14"/>
  <c r="T51" i="19"/>
  <c r="M364" i="14"/>
  <c r="M70" i="14"/>
  <c r="M339" i="14" s="1"/>
  <c r="M51" i="19"/>
  <c r="Q364" i="14"/>
  <c r="Q51" i="19"/>
  <c r="Q70" i="14"/>
  <c r="Q339" i="14" s="1"/>
  <c r="BQ18" i="67"/>
  <c r="T301" i="14"/>
  <c r="T29" i="14"/>
  <c r="S301" i="14"/>
  <c r="BQ17" i="67"/>
  <c r="S29" i="14"/>
  <c r="F367" i="14"/>
  <c r="C55" i="65"/>
  <c r="C54" i="65" s="1"/>
  <c r="C51" i="65" s="1"/>
  <c r="C5" i="65" s="1"/>
  <c r="W95" i="14"/>
  <c r="BQ7" i="67"/>
  <c r="I301" i="14"/>
  <c r="I29" i="14"/>
  <c r="J301" i="14"/>
  <c r="BQ8" i="67"/>
  <c r="J29" i="14"/>
  <c r="G397" i="14"/>
  <c r="G67" i="19"/>
  <c r="G103" i="14"/>
  <c r="G372" i="14" s="1"/>
  <c r="S70" i="14"/>
  <c r="S339" i="14" s="1"/>
  <c r="S51" i="19"/>
  <c r="S364" i="14"/>
  <c r="P331" i="14"/>
  <c r="P35" i="19"/>
  <c r="P37" i="14"/>
  <c r="P306" i="14" s="1"/>
  <c r="R51" i="19"/>
  <c r="R364" i="14"/>
  <c r="R70" i="14"/>
  <c r="R339" i="14" s="1"/>
  <c r="I331" i="14"/>
  <c r="I35" i="19"/>
  <c r="I37" i="14"/>
  <c r="I306" i="14" s="1"/>
  <c r="J331" i="14"/>
  <c r="J35" i="19"/>
  <c r="J37" i="14"/>
  <c r="J306" i="14" s="1"/>
  <c r="L70" i="14"/>
  <c r="L339" i="14" s="1"/>
  <c r="L364" i="14"/>
  <c r="L51" i="19"/>
  <c r="K298" i="14"/>
  <c r="K4" i="14"/>
  <c r="K273" i="14" s="1"/>
  <c r="O103" i="14"/>
  <c r="O372" i="14" s="1"/>
  <c r="O397" i="14"/>
  <c r="O67" i="19"/>
  <c r="Y32" i="14" l="1"/>
  <c r="B22" i="72"/>
  <c r="D22" i="72" s="1"/>
  <c r="E22" i="72" s="1"/>
  <c r="AN34" i="72" a="1"/>
  <c r="N31" i="19"/>
  <c r="N188" i="19"/>
  <c r="N9" i="19"/>
  <c r="BQ4" i="67"/>
  <c r="F301" i="14"/>
  <c r="F29" i="14"/>
  <c r="B19" i="72" s="1"/>
  <c r="K46" i="19"/>
  <c r="K200" i="19"/>
  <c r="S63" i="19"/>
  <c r="S220" i="19"/>
  <c r="R4" i="14"/>
  <c r="R273" i="14" s="1"/>
  <c r="R298" i="14"/>
  <c r="K62" i="19"/>
  <c r="K216" i="19"/>
  <c r="H204" i="19"/>
  <c r="H47" i="19"/>
  <c r="R188" i="19"/>
  <c r="R9" i="19"/>
  <c r="R31" i="19"/>
  <c r="O298" i="14"/>
  <c r="O4" i="14"/>
  <c r="O273" i="14" s="1"/>
  <c r="L31" i="19"/>
  <c r="L188" i="19"/>
  <c r="L9" i="19"/>
  <c r="I298" i="14"/>
  <c r="I4" i="14"/>
  <c r="I273" i="14" s="1"/>
  <c r="I220" i="19"/>
  <c r="I63" i="19"/>
  <c r="N298" i="14"/>
  <c r="N4" i="14"/>
  <c r="N273" i="14" s="1"/>
  <c r="S188" i="19"/>
  <c r="S9" i="19"/>
  <c r="S31" i="19"/>
  <c r="T4" i="14"/>
  <c r="T273" i="14" s="1"/>
  <c r="T298" i="14"/>
  <c r="O220" i="19"/>
  <c r="O63" i="19"/>
  <c r="R204" i="19"/>
  <c r="R47" i="19"/>
  <c r="W51" i="19"/>
  <c r="W47" i="19" s="1"/>
  <c r="W70" i="14"/>
  <c r="T204" i="19"/>
  <c r="T47" i="19"/>
  <c r="M63" i="19"/>
  <c r="M220" i="19"/>
  <c r="V9" i="19"/>
  <c r="K20" i="67" s="1"/>
  <c r="V31" i="19"/>
  <c r="U220" i="19"/>
  <c r="U63" i="19"/>
  <c r="L298" i="14"/>
  <c r="L4" i="14"/>
  <c r="L273" i="14" s="1"/>
  <c r="H220" i="19"/>
  <c r="H63" i="19"/>
  <c r="Q188" i="19"/>
  <c r="Q9" i="19"/>
  <c r="Q31" i="19"/>
  <c r="S204" i="19"/>
  <c r="S47" i="19"/>
  <c r="M298" i="14"/>
  <c r="M4" i="14"/>
  <c r="M273" i="14" s="1"/>
  <c r="C4" i="65"/>
  <c r="L4" i="65" s="1"/>
  <c r="L5" i="65"/>
  <c r="W35" i="19"/>
  <c r="W37" i="14"/>
  <c r="J220" i="19"/>
  <c r="J63" i="19"/>
  <c r="O47" i="19"/>
  <c r="O204" i="19"/>
  <c r="Q4" i="14"/>
  <c r="Q273" i="14" s="1"/>
  <c r="Q298" i="14"/>
  <c r="I204" i="19"/>
  <c r="I47" i="19"/>
  <c r="N63" i="19"/>
  <c r="N220" i="19"/>
  <c r="H188" i="19"/>
  <c r="H9" i="19"/>
  <c r="H31" i="19"/>
  <c r="L204" i="19"/>
  <c r="L47" i="19"/>
  <c r="M204" i="19"/>
  <c r="M47" i="19"/>
  <c r="K162" i="19"/>
  <c r="K9" i="67"/>
  <c r="U188" i="19"/>
  <c r="U9" i="19"/>
  <c r="U31" i="19"/>
  <c r="G220" i="19"/>
  <c r="G63" i="19"/>
  <c r="J9" i="19"/>
  <c r="J188" i="19"/>
  <c r="J31" i="19"/>
  <c r="P9" i="19"/>
  <c r="P188" i="19"/>
  <c r="P31" i="19"/>
  <c r="J298" i="14"/>
  <c r="J4" i="14"/>
  <c r="J273" i="14" s="1"/>
  <c r="F364" i="14"/>
  <c r="F51" i="19"/>
  <c r="F70" i="14"/>
  <c r="F339" i="14" s="1"/>
  <c r="BQ21" i="67"/>
  <c r="W29" i="14"/>
  <c r="W103" i="14"/>
  <c r="W67" i="19"/>
  <c r="W63" i="19" s="1"/>
  <c r="R63" i="19"/>
  <c r="R220" i="19"/>
  <c r="P63" i="19"/>
  <c r="P220" i="19"/>
  <c r="P298" i="14"/>
  <c r="P4" i="14"/>
  <c r="P273" i="14" s="1"/>
  <c r="U47" i="19"/>
  <c r="U204" i="19"/>
  <c r="D4" i="65"/>
  <c r="M4" i="65" s="1"/>
  <c r="M5" i="65"/>
  <c r="J204" i="19"/>
  <c r="J47" i="19"/>
  <c r="G204" i="19"/>
  <c r="G47" i="19"/>
  <c r="P47" i="19"/>
  <c r="P204" i="19"/>
  <c r="F397" i="14"/>
  <c r="F103" i="14"/>
  <c r="F372" i="14" s="1"/>
  <c r="G9" i="19"/>
  <c r="G188" i="19"/>
  <c r="G31" i="19"/>
  <c r="O31" i="19"/>
  <c r="O188" i="19"/>
  <c r="O9" i="19"/>
  <c r="Q204" i="19"/>
  <c r="Q47" i="19"/>
  <c r="U4" i="14"/>
  <c r="U273" i="14" s="1"/>
  <c r="U298" i="14"/>
  <c r="M9" i="19"/>
  <c r="M31" i="19"/>
  <c r="M188" i="19"/>
  <c r="Q63" i="19"/>
  <c r="Q220" i="19"/>
  <c r="B54" i="65"/>
  <c r="I55" i="65"/>
  <c r="I9" i="19"/>
  <c r="I188" i="19"/>
  <c r="I31" i="19"/>
  <c r="S4" i="14"/>
  <c r="S273" i="14" s="1"/>
  <c r="S298" i="14"/>
  <c r="F331" i="14"/>
  <c r="F35" i="19"/>
  <c r="F37" i="14"/>
  <c r="F306" i="14" s="1"/>
  <c r="K184" i="19"/>
  <c r="K5" i="19"/>
  <c r="K30" i="19"/>
  <c r="T188" i="19"/>
  <c r="T9" i="19"/>
  <c r="T31" i="19"/>
  <c r="N204" i="19"/>
  <c r="N47" i="19"/>
  <c r="G298" i="14"/>
  <c r="G4" i="14"/>
  <c r="G273" i="14" s="1"/>
  <c r="L220" i="19"/>
  <c r="L63" i="19"/>
  <c r="H298" i="14"/>
  <c r="H4" i="14"/>
  <c r="H273" i="14" s="1"/>
  <c r="T220" i="19"/>
  <c r="T63" i="19"/>
  <c r="C19" i="72" l="1"/>
  <c r="D19" i="72" s="1"/>
  <c r="E19" i="72" s="1"/>
  <c r="Y29" i="14"/>
  <c r="AN34" i="72"/>
  <c r="AO39" i="72"/>
  <c r="AO47" i="72"/>
  <c r="AO34" i="72"/>
  <c r="AO45" i="72"/>
  <c r="AN39" i="72"/>
  <c r="AN36" i="72"/>
  <c r="AP44" i="72"/>
  <c r="AO44" i="72"/>
  <c r="AP49" i="72"/>
  <c r="AO36" i="72"/>
  <c r="AO48" i="72"/>
  <c r="AN47" i="72"/>
  <c r="AP34" i="72"/>
  <c r="AO50" i="72"/>
  <c r="AN42" i="72"/>
  <c r="AO42" i="72"/>
  <c r="AN44" i="72"/>
  <c r="AN48" i="72"/>
  <c r="AP38" i="72"/>
  <c r="AN43" i="72"/>
  <c r="AN50" i="72"/>
  <c r="AO38" i="72"/>
  <c r="AP35" i="72"/>
  <c r="AO51" i="72"/>
  <c r="AN49" i="72"/>
  <c r="AO41" i="72"/>
  <c r="AP48" i="72"/>
  <c r="AN35" i="72"/>
  <c r="AP40" i="72"/>
  <c r="AP41" i="72"/>
  <c r="AP39" i="72"/>
  <c r="AP36" i="72"/>
  <c r="AP42" i="72"/>
  <c r="AN37" i="72"/>
  <c r="AN51" i="72"/>
  <c r="AN45" i="72"/>
  <c r="AN46" i="72"/>
  <c r="AO37" i="72"/>
  <c r="AP50" i="72"/>
  <c r="AN38" i="72"/>
  <c r="AO40" i="72"/>
  <c r="AP46" i="72"/>
  <c r="AP43" i="72"/>
  <c r="AN41" i="72"/>
  <c r="AO43" i="72"/>
  <c r="AP51" i="72"/>
  <c r="AO35" i="72"/>
  <c r="AO49" i="72"/>
  <c r="AP45" i="72"/>
  <c r="AP37" i="72"/>
  <c r="AP47" i="72"/>
  <c r="AO46" i="72"/>
  <c r="AN40" i="72"/>
  <c r="N5" i="19"/>
  <c r="N30" i="19"/>
  <c r="N184" i="19"/>
  <c r="Q62" i="19"/>
  <c r="Q216" i="19"/>
  <c r="I46" i="19"/>
  <c r="I200" i="19"/>
  <c r="Q5" i="19"/>
  <c r="Q184" i="19"/>
  <c r="Q30" i="19"/>
  <c r="AA47" i="19"/>
  <c r="W46" i="19"/>
  <c r="K17" i="67"/>
  <c r="S162" i="19"/>
  <c r="K10" i="67"/>
  <c r="L162" i="19"/>
  <c r="H46" i="19"/>
  <c r="H200" i="19"/>
  <c r="L62" i="19"/>
  <c r="L216" i="19"/>
  <c r="W62" i="19"/>
  <c r="AA63" i="19"/>
  <c r="L46" i="19"/>
  <c r="L200" i="19"/>
  <c r="W31" i="19"/>
  <c r="W9" i="19"/>
  <c r="Q162" i="19"/>
  <c r="K15" i="67"/>
  <c r="V30" i="19"/>
  <c r="V5" i="19"/>
  <c r="B20" i="67" s="1"/>
  <c r="R46" i="19"/>
  <c r="R200" i="19"/>
  <c r="K199" i="19"/>
  <c r="G34" i="67"/>
  <c r="L34" i="67" s="1"/>
  <c r="N216" i="19"/>
  <c r="N62" i="19"/>
  <c r="S62" i="19"/>
  <c r="S216" i="19"/>
  <c r="G216" i="19"/>
  <c r="G62" i="19"/>
  <c r="P46" i="19"/>
  <c r="P200" i="19"/>
  <c r="K11" i="67"/>
  <c r="M162" i="19"/>
  <c r="G46" i="19"/>
  <c r="G200" i="19"/>
  <c r="W4" i="14"/>
  <c r="U162" i="19"/>
  <c r="K19" i="67"/>
  <c r="H30" i="19"/>
  <c r="H184" i="19"/>
  <c r="H5" i="19"/>
  <c r="H216" i="19"/>
  <c r="H62" i="19"/>
  <c r="O216" i="19"/>
  <c r="O62" i="19"/>
  <c r="K215" i="19"/>
  <c r="H34" i="67"/>
  <c r="M34" i="67" s="1"/>
  <c r="F9" i="19"/>
  <c r="F220" i="19"/>
  <c r="K8" i="67"/>
  <c r="J162" i="19"/>
  <c r="U216" i="19"/>
  <c r="U62" i="19"/>
  <c r="K4" i="19"/>
  <c r="K77" i="19" s="1"/>
  <c r="K183" i="19"/>
  <c r="F34" i="67"/>
  <c r="O30" i="19"/>
  <c r="O184" i="19"/>
  <c r="O5" i="19"/>
  <c r="U30" i="19"/>
  <c r="U5" i="19"/>
  <c r="U184" i="19"/>
  <c r="F298" i="14"/>
  <c r="F4" i="14"/>
  <c r="F273" i="14" s="1"/>
  <c r="G30" i="19"/>
  <c r="G184" i="19"/>
  <c r="G5" i="19"/>
  <c r="I162" i="19"/>
  <c r="K7" i="67"/>
  <c r="K14" i="67"/>
  <c r="P162" i="19"/>
  <c r="H162" i="19"/>
  <c r="K6" i="67"/>
  <c r="M62" i="19"/>
  <c r="M216" i="19"/>
  <c r="I216" i="19"/>
  <c r="I62" i="19"/>
  <c r="T184" i="19"/>
  <c r="T30" i="19"/>
  <c r="T5" i="19"/>
  <c r="M46" i="19"/>
  <c r="M200" i="19"/>
  <c r="S5" i="19"/>
  <c r="S184" i="19"/>
  <c r="S30" i="19"/>
  <c r="M5" i="19"/>
  <c r="M30" i="19"/>
  <c r="M184" i="19"/>
  <c r="U200" i="19"/>
  <c r="U46" i="19"/>
  <c r="P30" i="19"/>
  <c r="P5" i="19"/>
  <c r="P184" i="19"/>
  <c r="L184" i="19"/>
  <c r="L5" i="19"/>
  <c r="L30" i="19"/>
  <c r="T62" i="19"/>
  <c r="T216" i="19"/>
  <c r="N46" i="19"/>
  <c r="N200" i="19"/>
  <c r="G162" i="19"/>
  <c r="K5" i="67"/>
  <c r="J46" i="19"/>
  <c r="J200" i="19"/>
  <c r="J184" i="19"/>
  <c r="J30" i="19"/>
  <c r="J5" i="19"/>
  <c r="O46" i="19"/>
  <c r="O200" i="19"/>
  <c r="T46" i="19"/>
  <c r="T200" i="19"/>
  <c r="R184" i="19"/>
  <c r="R30" i="19"/>
  <c r="R5" i="19"/>
  <c r="K12" i="67"/>
  <c r="N162" i="19"/>
  <c r="T162" i="19"/>
  <c r="K18" i="67"/>
  <c r="K13" i="67"/>
  <c r="O162" i="19"/>
  <c r="R62" i="19"/>
  <c r="R216" i="19"/>
  <c r="I5" i="19"/>
  <c r="I184" i="19"/>
  <c r="I30" i="19"/>
  <c r="K158" i="19"/>
  <c r="B9" i="67"/>
  <c r="F188" i="19"/>
  <c r="F31" i="19"/>
  <c r="F30" i="19" s="1"/>
  <c r="I54" i="65"/>
  <c r="B51" i="65"/>
  <c r="Q200" i="19"/>
  <c r="Q46" i="19"/>
  <c r="P216" i="19"/>
  <c r="P62" i="19"/>
  <c r="F204" i="19"/>
  <c r="F47" i="19"/>
  <c r="F46" i="19" s="1"/>
  <c r="J62" i="19"/>
  <c r="J216" i="19"/>
  <c r="S46" i="19"/>
  <c r="S200" i="19"/>
  <c r="K16" i="67"/>
  <c r="R162" i="19"/>
  <c r="AN53" i="72" l="1"/>
  <c r="AN54" i="72" s="1"/>
  <c r="W2" i="14"/>
  <c r="Y4" i="14"/>
  <c r="F4" i="19"/>
  <c r="AO53" i="72"/>
  <c r="AO54" i="72" s="1"/>
  <c r="AQ34" i="72"/>
  <c r="AP53" i="72"/>
  <c r="AP54" i="72" s="1"/>
  <c r="AQ46" i="72"/>
  <c r="AQ49" i="72"/>
  <c r="AQ47" i="72"/>
  <c r="AQ42" i="72"/>
  <c r="AQ36" i="72"/>
  <c r="AQ50" i="72"/>
  <c r="AQ39" i="72"/>
  <c r="AQ41" i="72"/>
  <c r="AQ45" i="72"/>
  <c r="AQ35" i="72"/>
  <c r="AQ43" i="72"/>
  <c r="AQ51" i="72"/>
  <c r="AQ40" i="72"/>
  <c r="AQ37" i="72"/>
  <c r="AQ48" i="72"/>
  <c r="AQ44" i="72"/>
  <c r="AQ38" i="72"/>
  <c r="H46" i="67"/>
  <c r="M46" i="67" s="1"/>
  <c r="G46" i="67"/>
  <c r="L46" i="67" s="1"/>
  <c r="I158" i="19"/>
  <c r="B7" i="67"/>
  <c r="B15" i="67"/>
  <c r="Q158" i="19"/>
  <c r="R158" i="19"/>
  <c r="B16" i="67"/>
  <c r="J4" i="19"/>
  <c r="J77" i="19" s="1"/>
  <c r="F33" i="67"/>
  <c r="J183" i="19"/>
  <c r="U199" i="19"/>
  <c r="G44" i="67"/>
  <c r="L44" i="67" s="1"/>
  <c r="M215" i="19"/>
  <c r="H36" i="67"/>
  <c r="M36" i="67" s="1"/>
  <c r="H215" i="19"/>
  <c r="H31" i="67"/>
  <c r="M31" i="67" s="1"/>
  <c r="G41" i="67"/>
  <c r="L41" i="67" s="1"/>
  <c r="R199" i="19"/>
  <c r="G35" i="67"/>
  <c r="L35" i="67" s="1"/>
  <c r="L199" i="19"/>
  <c r="I51" i="65"/>
  <c r="B5" i="65"/>
  <c r="B17" i="67"/>
  <c r="S158" i="19"/>
  <c r="G215" i="19"/>
  <c r="H30" i="67"/>
  <c r="M30" i="67" s="1"/>
  <c r="R215" i="19"/>
  <c r="H41" i="67"/>
  <c r="M41" i="67" s="1"/>
  <c r="R4" i="19"/>
  <c r="R77" i="19" s="1"/>
  <c r="R183" i="19"/>
  <c r="F41" i="67"/>
  <c r="H43" i="67"/>
  <c r="M43" i="67" s="1"/>
  <c r="T215" i="19"/>
  <c r="G36" i="67"/>
  <c r="L36" i="67" s="1"/>
  <c r="M199" i="19"/>
  <c r="G183" i="19"/>
  <c r="F30" i="67"/>
  <c r="G4" i="19"/>
  <c r="G77" i="19" s="1"/>
  <c r="O183" i="19"/>
  <c r="O4" i="19"/>
  <c r="O77" i="19" s="1"/>
  <c r="F38" i="67"/>
  <c r="F5" i="19"/>
  <c r="B7" i="72" s="1"/>
  <c r="F216" i="19"/>
  <c r="G32" i="67"/>
  <c r="L32" i="67" s="1"/>
  <c r="I199" i="19"/>
  <c r="G30" i="67"/>
  <c r="L30" i="67" s="1"/>
  <c r="G199" i="19"/>
  <c r="H42" i="67"/>
  <c r="M42" i="67" s="1"/>
  <c r="S215" i="19"/>
  <c r="V4" i="19"/>
  <c r="F45" i="67"/>
  <c r="J158" i="19"/>
  <c r="B8" i="67"/>
  <c r="B13" i="67"/>
  <c r="O158" i="19"/>
  <c r="F200" i="19"/>
  <c r="T158" i="19"/>
  <c r="B18" i="67"/>
  <c r="H158" i="19"/>
  <c r="B6" i="67"/>
  <c r="H39" i="67"/>
  <c r="M39" i="67" s="1"/>
  <c r="P215" i="19"/>
  <c r="G33" i="67"/>
  <c r="L33" i="67" s="1"/>
  <c r="J199" i="19"/>
  <c r="B10" i="67"/>
  <c r="L158" i="19"/>
  <c r="M183" i="19"/>
  <c r="F36" i="67"/>
  <c r="M4" i="19"/>
  <c r="M77" i="19" s="1"/>
  <c r="F43" i="67"/>
  <c r="T4" i="19"/>
  <c r="T77" i="19" s="1"/>
  <c r="T183" i="19"/>
  <c r="F162" i="19"/>
  <c r="K4" i="67"/>
  <c r="H37" i="67"/>
  <c r="M37" i="67" s="1"/>
  <c r="N215" i="19"/>
  <c r="H40" i="67"/>
  <c r="M40" i="67" s="1"/>
  <c r="Q215" i="19"/>
  <c r="G158" i="19"/>
  <c r="B5" i="67"/>
  <c r="J215" i="19"/>
  <c r="H33" i="67"/>
  <c r="M33" i="67" s="1"/>
  <c r="L183" i="19"/>
  <c r="L4" i="19"/>
  <c r="L77" i="19" s="1"/>
  <c r="F35" i="67"/>
  <c r="G43" i="67"/>
  <c r="L43" i="67" s="1"/>
  <c r="T199" i="19"/>
  <c r="B11" i="67"/>
  <c r="M158" i="19"/>
  <c r="K157" i="19"/>
  <c r="I34" i="67"/>
  <c r="B34" i="67"/>
  <c r="H4" i="19"/>
  <c r="H77" i="19" s="1"/>
  <c r="H183" i="19"/>
  <c r="F31" i="67"/>
  <c r="H35" i="67"/>
  <c r="M35" i="67" s="1"/>
  <c r="L215" i="19"/>
  <c r="P183" i="19"/>
  <c r="F39" i="67"/>
  <c r="P4" i="19"/>
  <c r="P77" i="19" s="1"/>
  <c r="F184" i="19"/>
  <c r="Q199" i="19"/>
  <c r="G40" i="67"/>
  <c r="L40" i="67" s="1"/>
  <c r="F32" i="67"/>
  <c r="I4" i="19"/>
  <c r="I77" i="19" s="1"/>
  <c r="I183" i="19"/>
  <c r="S4" i="19"/>
  <c r="S77" i="19" s="1"/>
  <c r="F42" i="67"/>
  <c r="S183" i="19"/>
  <c r="H32" i="67"/>
  <c r="M32" i="67" s="1"/>
  <c r="I215" i="19"/>
  <c r="B19" i="67"/>
  <c r="U158" i="19"/>
  <c r="U215" i="19"/>
  <c r="H44" i="67"/>
  <c r="M44" i="67" s="1"/>
  <c r="Y9" i="19"/>
  <c r="Z9" i="19" s="1"/>
  <c r="K21" i="67"/>
  <c r="K22" i="67" s="1"/>
  <c r="K23" i="67" s="1"/>
  <c r="AE9" i="19"/>
  <c r="Q4" i="19"/>
  <c r="Q77" i="19" s="1"/>
  <c r="Q183" i="19"/>
  <c r="F40" i="67"/>
  <c r="N183" i="19"/>
  <c r="N4" i="19"/>
  <c r="N77" i="19" s="1"/>
  <c r="F37" i="67"/>
  <c r="N199" i="19"/>
  <c r="G37" i="67"/>
  <c r="L37" i="67" s="1"/>
  <c r="G42" i="67"/>
  <c r="L42" i="67" s="1"/>
  <c r="S199" i="19"/>
  <c r="G38" i="67"/>
  <c r="L38" i="67" s="1"/>
  <c r="O199" i="19"/>
  <c r="P158" i="19"/>
  <c r="B14" i="67"/>
  <c r="F44" i="67"/>
  <c r="U4" i="19"/>
  <c r="U77" i="19" s="1"/>
  <c r="U183" i="19"/>
  <c r="H38" i="67"/>
  <c r="M38" i="67" s="1"/>
  <c r="O215" i="19"/>
  <c r="G39" i="67"/>
  <c r="L39" i="67" s="1"/>
  <c r="P199" i="19"/>
  <c r="W5" i="19"/>
  <c r="C7" i="72" s="1"/>
  <c r="W30" i="19"/>
  <c r="H199" i="19"/>
  <c r="G31" i="67"/>
  <c r="L31" i="67" s="1"/>
  <c r="B12" i="67"/>
  <c r="N158" i="19"/>
  <c r="AQ53" i="72" l="1"/>
  <c r="AQ54" i="72" s="1"/>
  <c r="AR51" i="72"/>
  <c r="D7" i="72"/>
  <c r="E7" i="72" s="1"/>
  <c r="I42" i="67"/>
  <c r="B42" i="67"/>
  <c r="S157" i="19"/>
  <c r="B39" i="67"/>
  <c r="I39" i="67"/>
  <c r="P157" i="19"/>
  <c r="L157" i="19"/>
  <c r="I35" i="67"/>
  <c r="B35" i="67"/>
  <c r="C35" i="67" s="1"/>
  <c r="G157" i="19"/>
  <c r="B30" i="67"/>
  <c r="I30" i="67"/>
  <c r="I5" i="65"/>
  <c r="B4" i="65"/>
  <c r="I4" i="65" s="1"/>
  <c r="B33" i="67"/>
  <c r="J157" i="19"/>
  <c r="I33" i="67"/>
  <c r="B37" i="67"/>
  <c r="N157" i="19"/>
  <c r="I37" i="67"/>
  <c r="B41" i="67"/>
  <c r="I41" i="67"/>
  <c r="R157" i="19"/>
  <c r="B32" i="67"/>
  <c r="I157" i="19"/>
  <c r="I32" i="67"/>
  <c r="H29" i="67"/>
  <c r="M29" i="67" s="1"/>
  <c r="F215" i="19"/>
  <c r="I31" i="67"/>
  <c r="H157" i="19"/>
  <c r="B31" i="67"/>
  <c r="B40" i="67"/>
  <c r="Q157" i="19"/>
  <c r="I40" i="67"/>
  <c r="I45" i="67"/>
  <c r="B45" i="67"/>
  <c r="U157" i="19"/>
  <c r="Z13" i="19"/>
  <c r="AA13" i="19" s="1"/>
  <c r="B44" i="67"/>
  <c r="I44" i="67"/>
  <c r="B4" i="67"/>
  <c r="F158" i="19"/>
  <c r="I36" i="67"/>
  <c r="M157" i="19"/>
  <c r="B36" i="67"/>
  <c r="AA31" i="19"/>
  <c r="AA37" i="19"/>
  <c r="W4" i="19"/>
  <c r="F46" i="67"/>
  <c r="B43" i="67"/>
  <c r="C43" i="67" s="1"/>
  <c r="I43" i="67"/>
  <c r="T157" i="19"/>
  <c r="F199" i="19"/>
  <c r="G29" i="67"/>
  <c r="L29" i="67" s="1"/>
  <c r="Y5" i="19"/>
  <c r="Z5" i="19" s="1"/>
  <c r="B21" i="67"/>
  <c r="AE5" i="19"/>
  <c r="F183" i="19"/>
  <c r="F29" i="67"/>
  <c r="F77" i="19"/>
  <c r="B38" i="67"/>
  <c r="O157" i="19"/>
  <c r="I38" i="67"/>
  <c r="C44" i="67" l="1"/>
  <c r="C31" i="67"/>
  <c r="C38" i="67"/>
  <c r="AA5" i="19"/>
  <c r="C6" i="72"/>
  <c r="AP52" i="72" s="1"/>
  <c r="B29" i="67"/>
  <c r="B6" i="72"/>
  <c r="C36" i="67"/>
  <c r="C33" i="67"/>
  <c r="C34" i="67"/>
  <c r="F157" i="19"/>
  <c r="I29" i="67"/>
  <c r="C39" i="67"/>
  <c r="C37" i="67"/>
  <c r="C42" i="67"/>
  <c r="C41" i="67"/>
  <c r="C45" i="67"/>
  <c r="AB4" i="19"/>
  <c r="AC4" i="19" s="1"/>
  <c r="AA6" i="19"/>
  <c r="AA10" i="19"/>
  <c r="AA8" i="19"/>
  <c r="W2" i="19"/>
  <c r="B46" i="67"/>
  <c r="AE4" i="19"/>
  <c r="Y4" i="19"/>
  <c r="Z4" i="19" s="1"/>
  <c r="AA7" i="19"/>
  <c r="I46" i="67"/>
  <c r="AA11" i="19"/>
  <c r="AA9" i="19"/>
  <c r="C40" i="67"/>
  <c r="C32" i="67"/>
  <c r="E21" i="67" l="1"/>
  <c r="BD22" i="67"/>
  <c r="AW22" i="67"/>
  <c r="AL22" i="67"/>
  <c r="C30" i="67"/>
  <c r="B48" i="67"/>
  <c r="C48" i="67" s="1"/>
  <c r="C46" i="67"/>
  <c r="J48" i="67"/>
  <c r="J47" i="67"/>
  <c r="J46" i="67"/>
  <c r="D6" i="72"/>
  <c r="E6" i="7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Kathryn Hampshire</author>
  </authors>
  <commentList>
    <comment ref="C21" authorId="0" shapeId="0" xr:uid="{00000000-0006-0000-0000-000001000000}">
      <text>
        <r>
          <rPr>
            <sz val="9"/>
            <color indexed="81"/>
            <rFont val="Tahoma"/>
            <family val="2"/>
          </rPr>
          <t>This number is automatically generated</t>
        </r>
      </text>
    </comment>
    <comment ref="D21" authorId="0" shapeId="0" xr:uid="{00000000-0006-0000-0000-000002000000}">
      <text>
        <r>
          <rPr>
            <sz val="9"/>
            <color indexed="81"/>
            <rFont val="Tahoma"/>
            <family val="2"/>
          </rPr>
          <t>Initials of QA analyst that found the issue.From the lookup group 'QA Analyst'</t>
        </r>
      </text>
    </comment>
    <comment ref="I21" authorId="1" shapeId="0" xr:uid="{00000000-0006-0000-0000-000003000000}">
      <text>
        <r>
          <rPr>
            <sz val="9"/>
            <color indexed="81"/>
            <rFont val="Tahoma"/>
            <family val="2"/>
          </rPr>
          <t xml:space="preserve">Tags from the 'Documentation' lookup group
</t>
        </r>
      </text>
    </comment>
    <comment ref="J21" authorId="0" shapeId="0" xr:uid="{00000000-0006-0000-0000-000004000000}">
      <text>
        <r>
          <rPr>
            <sz val="9"/>
            <color indexed="81"/>
            <rFont val="Tahoma"/>
            <family val="2"/>
          </rPr>
          <t>Tags from the 'Problem' lookup group. For an extra level of detail, add a grading for the problem.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F300" authorId="0" shapeId="0" xr:uid="{00000000-0006-0000-1300-000001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G300" authorId="0" shapeId="0" xr:uid="{00000000-0006-0000-1300-000002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I300" authorId="0" shapeId="0" xr:uid="{00000000-0006-0000-1300-000003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J300" authorId="0" shapeId="0" xr:uid="{00000000-0006-0000-1300-000004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K300" authorId="0" shapeId="0" xr:uid="{00000000-0006-0000-1300-000005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L300" authorId="0" shapeId="0" xr:uid="{00000000-0006-0000-1300-000006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M300" authorId="0" shapeId="0" xr:uid="{00000000-0006-0000-1300-000007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N300" authorId="0" shapeId="0" xr:uid="{00000000-0006-0000-1300-000008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O300" authorId="0" shapeId="0" xr:uid="{00000000-0006-0000-1300-000009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P300" authorId="0" shapeId="0" xr:uid="{00000000-0006-0000-1300-00000A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Q300" authorId="0" shapeId="0" xr:uid="{00000000-0006-0000-1300-00000B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 ref="R300" authorId="0" shapeId="0" xr:uid="{00000000-0006-0000-1300-00000C000000}">
      <text>
        <r>
          <rPr>
            <b/>
            <sz val="9"/>
            <color indexed="81"/>
            <rFont val="Tahoma"/>
            <family val="2"/>
          </rPr>
          <t>Luanne Stevens:</t>
        </r>
        <r>
          <rPr>
            <sz val="9"/>
            <color indexed="81"/>
            <rFont val="Tahoma"/>
            <family val="2"/>
          </rPr>
          <t xml:space="preserve">
#LS #09/05/2017 #DRfC Activity data and EF are the same but there was an error in the calculation as the MEMO items were included in the residential total in the 2012 inventory.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LBS</author>
  </authors>
  <commentList>
    <comment ref="U19" authorId="0" shapeId="0" xr:uid="{00000000-0006-0000-1500-000001000000}">
      <text>
        <r>
          <rPr>
            <sz val="9"/>
            <color indexed="81"/>
            <rFont val="Tahoma"/>
            <family val="2"/>
          </rPr>
          <t>#LS #21/09/2018 Inserted updated 2015 data from 2015 energy balance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F33" authorId="0" shapeId="0" xr:uid="{00000000-0006-0000-1600-000001000000}">
      <text>
        <r>
          <rPr>
            <sz val="9"/>
            <color indexed="81"/>
            <rFont val="Tahoma"/>
            <family val="2"/>
          </rPr>
          <t>#LS #05/05/2017 #PPE: The technical guidelines indicate there is a country specific value of 48000. #LS #21/09/2018 Changed the value to the CS value as indicated in the review. #LS #16/11/2018 #DM: Changed it back to 56100 as provided by Jongi.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F59" authorId="0" shapeId="0" xr:uid="{00000000-0006-0000-1700-000001000000}">
      <text>
        <r>
          <rPr>
            <sz val="9"/>
            <color indexed="81"/>
            <rFont val="Tahoma"/>
            <family val="2"/>
          </rPr>
          <t>#LS #05/05/2017 #PPE: Emission factor is from the old spreadsheets but does not match IPCC or technical guidelines. #LS # 21/09/2018 Value is correct - it is the IPCC default value for mobile combiustion. Confirmed in external review.</t>
        </r>
      </text>
    </comment>
    <comment ref="F61" authorId="0" shapeId="0" xr:uid="{00000000-0006-0000-1700-000002000000}">
      <text>
        <r>
          <rPr>
            <sz val="9"/>
            <color indexed="81"/>
            <rFont val="Tahoma"/>
            <family val="2"/>
          </rPr>
          <t>#LS #05/05/2017 #PPE: Emission factor is from the old spreadsheets but does not match IPCC or technical guidelines.  #LS # 21/09/2018 Value is correct - it is the IPCC default value for mobile combiustion. Confirmed in external review.</t>
        </r>
      </text>
    </comment>
    <comment ref="F64" authorId="0" shapeId="0" xr:uid="{00000000-0006-0000-1700-000003000000}">
      <text>
        <r>
          <rPr>
            <sz val="9"/>
            <color indexed="81"/>
            <rFont val="Tahoma"/>
            <family val="2"/>
          </rPr>
          <t>#LS #05/05/2017 #PPE: Emission factor is from the old spreadsheets but does not match IPCC or technical guidelines.  #LS # 21/09/2018 Value is correct - it is the IPCC default value for mobile combiustion. Confirmed in external review.</t>
        </r>
      </text>
    </comment>
    <comment ref="F66" authorId="0" shapeId="0" xr:uid="{00000000-0006-0000-1700-000004000000}">
      <text>
        <r>
          <rPr>
            <sz val="9"/>
            <color indexed="81"/>
            <rFont val="Tahoma"/>
            <family val="2"/>
          </rPr>
          <t>#LS #05/05/2017 #PPE: Emission factor is from the old spreadsheets but does not match IPCC or technical guidelines. #LS #21/09/2018 Numvber checked and it is consistent with Railway values from Technical Guidelines.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J15" authorId="0" shapeId="0" xr:uid="{00000000-0006-0000-1A00-000001000000}">
      <text>
        <r>
          <rPr>
            <sz val="9"/>
            <color indexed="81"/>
            <rFont val="Tahoma"/>
            <family val="2"/>
          </rPr>
          <t>#LS #05/05/2017 #PPE: Is this correct as it is so much higher than previous year. Also it is the same as the Residential other kerosene value below.</t>
        </r>
      </text>
    </comment>
    <comment ref="F19" authorId="0" shapeId="0" xr:uid="{00000000-0006-0000-1A00-000002000000}">
      <text>
        <r>
          <rPr>
            <sz val="9"/>
            <color indexed="81"/>
            <rFont val="Tahoma"/>
            <family val="2"/>
          </rPr>
          <t>#LS #05/05/2017 #PPE: is this correct as the number is the same as the number for natural gas and it is zero for 2001.</t>
        </r>
      </text>
    </comment>
    <comment ref="F35" authorId="0" shapeId="0" xr:uid="{00000000-0006-0000-1A00-000003000000}">
      <text>
        <r>
          <rPr>
            <sz val="9"/>
            <color indexed="81"/>
            <rFont val="Tahoma"/>
            <family val="2"/>
          </rPr>
          <t>#LS #05/05/2017 #PPE: Is this correct as other years the value is zero.</t>
        </r>
      </text>
    </comment>
    <comment ref="F76" authorId="0" shapeId="0" xr:uid="{00000000-0006-0000-1A00-000004000000}">
      <text>
        <r>
          <rPr>
            <sz val="9"/>
            <color indexed="81"/>
            <rFont val="Tahoma"/>
            <family val="2"/>
          </rPr>
          <t>#LS #05/05/2017 #PPE: The technical guidelines indicate that the IPCC defaut is 200.</t>
        </r>
      </text>
    </comment>
    <comment ref="F156" authorId="0" shapeId="0" xr:uid="{00000000-0006-0000-1A00-000005000000}">
      <text>
        <r>
          <rPr>
            <sz val="9"/>
            <color indexed="81"/>
            <rFont val="Tahoma"/>
            <family val="2"/>
          </rPr>
          <t>#LS #05/05/2017 #PIE: This number is lower than in old spreadsheet as in the old sheet it was found that the memo items (wood, biomass, charcaol) were being added into the residential total. It has been corrected in this spreadsheet.</t>
        </r>
      </text>
    </comment>
    <comment ref="F180" authorId="0" shapeId="0" xr:uid="{00000000-0006-0000-1A00-000006000000}">
      <text>
        <r>
          <rPr>
            <sz val="9"/>
            <color indexed="81"/>
            <rFont val="Tahoma"/>
            <family val="2"/>
          </rPr>
          <t>#LS #05/05/2017 #PIE: This number is lower than in old spreadsheet as in the old sheet it was found that the memo items (wood, biomass, charcaol) were being added into the residential total. It has been corrected in this spreadsheet.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Kathryn Hampshire</author>
  </authors>
  <commentList>
    <comment ref="X71" authorId="0" shapeId="0" xr:uid="{00000000-0006-0000-2100-000001000000}">
      <text>
        <r>
          <rPr>
            <b/>
            <sz val="9"/>
            <color indexed="81"/>
            <rFont val="Tahoma"/>
            <family val="2"/>
          </rPr>
          <t>Kathryn Hampshire:</t>
        </r>
        <r>
          <rPr>
            <sz val="9"/>
            <color indexed="81"/>
            <rFont val="Tahoma"/>
            <family val="2"/>
          </rPr>
          <t xml:space="preserve">
In this column add a sparkline to assess the trend. If a new column is added for the year, the data range for the sparkline will need to be updated. </t>
        </r>
      </text>
    </comment>
    <comment ref="X74" authorId="0" shapeId="0" xr:uid="{00000000-0006-0000-2100-000002000000}">
      <text>
        <r>
          <rPr>
            <b/>
            <sz val="9"/>
            <color indexed="81"/>
            <rFont val="Tahoma"/>
            <family val="2"/>
          </rPr>
          <t>Kathryn Hampshire:</t>
        </r>
        <r>
          <rPr>
            <sz val="9"/>
            <color indexed="81"/>
            <rFont val="Tahoma"/>
            <family val="2"/>
          </rPr>
          <t xml:space="preserve">
In this column add a sparkline to assess the trend. If a new column is added for the year, the data range for the sparkline will need to be updated.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Luanne Stevens</author>
    <author>Kathryn Hampshire</author>
  </authors>
  <commentList>
    <comment ref="P28" authorId="0" shapeId="0" xr:uid="{00000000-0006-0000-2400-000001000000}">
      <text>
        <r>
          <rPr>
            <sz val="9"/>
            <color indexed="81"/>
            <rFont val="Tahoma"/>
            <family val="2"/>
          </rPr>
          <t>#LS #08/05/2017 #PPE: Is this correct as it is an order of magnitude smaller than the previous years value.</t>
        </r>
      </text>
    </comment>
    <comment ref="X66" authorId="1" shapeId="0" xr:uid="{00000000-0006-0000-2400-000002000000}">
      <text>
        <r>
          <rPr>
            <b/>
            <sz val="9"/>
            <color indexed="81"/>
            <rFont val="Tahoma"/>
            <family val="2"/>
          </rPr>
          <t>Kathryn Hampshire:</t>
        </r>
        <r>
          <rPr>
            <sz val="9"/>
            <color indexed="81"/>
            <rFont val="Tahoma"/>
            <family val="2"/>
          </rPr>
          <t xml:space="preserve">
In this column add a sparkline to assess the trend. If a new column is added for the year, the data range for the sparkline will need to be updated.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<sst xmlns="http://schemas.openxmlformats.org/spreadsheetml/2006/main" count="14448" uniqueCount="1316">
  <si>
    <t>Status</t>
  </si>
  <si>
    <t>Sector</t>
  </si>
  <si>
    <t>Category</t>
  </si>
  <si>
    <t>Time Series</t>
  </si>
  <si>
    <t>Pollutants</t>
  </si>
  <si>
    <t xml:space="preserve">Notes </t>
  </si>
  <si>
    <t>Activity Data</t>
  </si>
  <si>
    <t>CRF Category</t>
  </si>
  <si>
    <t xml:space="preserve">Activity </t>
  </si>
  <si>
    <t>Gas</t>
  </si>
  <si>
    <t>Unit</t>
  </si>
  <si>
    <t>Emission Factors</t>
  </si>
  <si>
    <t>Input relevant emission factors, linking to compilation spreadsheets if possible. Add a comment to explain the source of the emission factor</t>
  </si>
  <si>
    <t>CO2</t>
  </si>
  <si>
    <t>Emissions</t>
  </si>
  <si>
    <t>If only emissions are available, please document reasons and source of data</t>
  </si>
  <si>
    <t>Gg CO2</t>
  </si>
  <si>
    <t>Trends</t>
  </si>
  <si>
    <t>Find below graphs to show the trends in activity data, emission factors and emissions</t>
  </si>
  <si>
    <t>Recalculations</t>
  </si>
  <si>
    <t>Use the table below to assess the recalculations from the previous submission</t>
  </si>
  <si>
    <t>Previous submission</t>
  </si>
  <si>
    <t>Copy and paste as values the data from the previous submission</t>
  </si>
  <si>
    <t>Methodology</t>
  </si>
  <si>
    <t>Improvements</t>
  </si>
  <si>
    <t xml:space="preserve">Last edited </t>
  </si>
  <si>
    <t>Trend</t>
  </si>
  <si>
    <t>Other</t>
  </si>
  <si>
    <t>IPCC code</t>
  </si>
  <si>
    <t xml:space="preserve">Category </t>
  </si>
  <si>
    <t xml:space="preserve">Gas </t>
  </si>
  <si>
    <t>Summary table</t>
  </si>
  <si>
    <t>The table below links to the total emissions time series in each category</t>
  </si>
  <si>
    <t>Percentage change from the previous submission to the current submission with conditional formatting applied. Add documentation to explain all values not equal to 0%. If CHECK appears, this could be due to notation keys.</t>
  </si>
  <si>
    <t>To include additional years, double click and drag the boxes to expand the data source range</t>
  </si>
  <si>
    <t>Draft - not checked</t>
  </si>
  <si>
    <t>CH4</t>
  </si>
  <si>
    <t>GgCO2 eq</t>
  </si>
  <si>
    <t>QA Sheet</t>
  </si>
  <si>
    <t>This sheet can be used to give an overview of the workbook. It should be kept up to date until the final version is created. This sheet can also be used to log QA procedures and includes a suggested protocol for colour coding</t>
  </si>
  <si>
    <t>QA Information</t>
  </si>
  <si>
    <t>Project name</t>
  </si>
  <si>
    <t>Project ID</t>
  </si>
  <si>
    <t>File Name</t>
  </si>
  <si>
    <t>Description of file</t>
  </si>
  <si>
    <t xml:space="preserve">Versions </t>
  </si>
  <si>
    <t xml:space="preserve">Version </t>
  </si>
  <si>
    <t>Details</t>
  </si>
  <si>
    <t>Recipient</t>
  </si>
  <si>
    <t>Date</t>
  </si>
  <si>
    <t>Data details</t>
  </si>
  <si>
    <t>Sheet name</t>
  </si>
  <si>
    <t>Sheet content</t>
  </si>
  <si>
    <t>Spreadsheets linked to</t>
  </si>
  <si>
    <t>Data source</t>
  </si>
  <si>
    <t>Sheet1</t>
  </si>
  <si>
    <t>This sheet contains xxx</t>
  </si>
  <si>
    <t>xxx.xlsx</t>
  </si>
  <si>
    <t>Provide details of data sources (e.g. URL, contact name, pdf)</t>
  </si>
  <si>
    <t>QA Checking</t>
  </si>
  <si>
    <t>Completion date</t>
  </si>
  <si>
    <t>xx/xx/xxxx</t>
  </si>
  <si>
    <t>Author Name</t>
  </si>
  <si>
    <t>xx xx</t>
  </si>
  <si>
    <t>Review Date</t>
  </si>
  <si>
    <t>Reviewer Name</t>
  </si>
  <si>
    <t xml:space="preserve">xx xx </t>
  </si>
  <si>
    <t>PROTOCOL FOR COLOUR CODING</t>
  </si>
  <si>
    <t>Energy</t>
  </si>
  <si>
    <t xml:space="preserve">1A1 </t>
  </si>
  <si>
    <t>Energy Industries</t>
  </si>
  <si>
    <t>1A2</t>
  </si>
  <si>
    <t>Manufacturing Industries and Construction</t>
  </si>
  <si>
    <t>1A3</t>
  </si>
  <si>
    <t>Transport</t>
  </si>
  <si>
    <t xml:space="preserve">1A4 </t>
  </si>
  <si>
    <t>Other Sectors</t>
  </si>
  <si>
    <t>1A5</t>
  </si>
  <si>
    <t>Non-Specified</t>
  </si>
  <si>
    <t>1B1</t>
  </si>
  <si>
    <t>Solid Fuels</t>
  </si>
  <si>
    <t>1B2</t>
  </si>
  <si>
    <t>Oil and Natural Gas</t>
  </si>
  <si>
    <t>1B3</t>
  </si>
  <si>
    <t>Other Emissions from energy Production</t>
  </si>
  <si>
    <t>1C1</t>
  </si>
  <si>
    <t>Transport of CO2</t>
  </si>
  <si>
    <t>1C2</t>
  </si>
  <si>
    <t>Injection and Storage</t>
  </si>
  <si>
    <t xml:space="preserve">1C3 </t>
  </si>
  <si>
    <t>Memo Items</t>
  </si>
  <si>
    <t>1A3ai</t>
  </si>
  <si>
    <t>1A3di</t>
  </si>
  <si>
    <t>International Aviation (International Bunkers)</t>
  </si>
  <si>
    <t>International Water-Borne Navigation (International Bunkers)</t>
  </si>
  <si>
    <t>1A5c</t>
  </si>
  <si>
    <t>Multilateral Operations</t>
  </si>
  <si>
    <t>Information Items</t>
  </si>
  <si>
    <t>CO2 from Biomass Combustion for Energy Production</t>
  </si>
  <si>
    <t>n/a</t>
  </si>
  <si>
    <t>1 Energy</t>
  </si>
  <si>
    <t>CO2, CH4, N2O</t>
  </si>
  <si>
    <t>Conversion Factors</t>
  </si>
  <si>
    <t>Fuel type</t>
  </si>
  <si>
    <t>Conversion Factor</t>
  </si>
  <si>
    <t>Units</t>
  </si>
  <si>
    <t xml:space="preserve">Source </t>
  </si>
  <si>
    <t>1B1ai1 Mining</t>
  </si>
  <si>
    <t>Coal</t>
  </si>
  <si>
    <r>
      <t>Gg CH4 m</t>
    </r>
    <r>
      <rPr>
        <vertAlign val="superscript"/>
        <sz val="11"/>
        <color theme="1"/>
        <rFont val="Calibri"/>
        <family val="2"/>
        <scheme val="minor"/>
      </rPr>
      <t>-3</t>
    </r>
  </si>
  <si>
    <r>
      <t>Gg CO2 m</t>
    </r>
    <r>
      <rPr>
        <vertAlign val="superscript"/>
        <sz val="11"/>
        <color theme="1"/>
        <rFont val="Calibri"/>
        <family val="2"/>
        <scheme val="minor"/>
      </rPr>
      <t>-3</t>
    </r>
  </si>
  <si>
    <t>1B1ai2 Post-mining</t>
  </si>
  <si>
    <t xml:space="preserve">Use this table to compile all relevant conversion factors. These are linked to in the compilations sheets. </t>
  </si>
  <si>
    <t>1A1a</t>
  </si>
  <si>
    <t>1A1b</t>
  </si>
  <si>
    <t>1A1c</t>
  </si>
  <si>
    <t>Electricity and Heat Production</t>
  </si>
  <si>
    <t>Petroleum Refining</t>
  </si>
  <si>
    <t>Manufacture of Solid Fuels and Other Energy Industries</t>
  </si>
  <si>
    <t>1A2a</t>
  </si>
  <si>
    <t>1A2b</t>
  </si>
  <si>
    <t>1A2c</t>
  </si>
  <si>
    <t>1A2d</t>
  </si>
  <si>
    <t>1A2e</t>
  </si>
  <si>
    <t>1A2f</t>
  </si>
  <si>
    <t>1A2g</t>
  </si>
  <si>
    <t>1A2h</t>
  </si>
  <si>
    <t>1A2i</t>
  </si>
  <si>
    <t>1A2j</t>
  </si>
  <si>
    <t>1A2k</t>
  </si>
  <si>
    <t>1A2l</t>
  </si>
  <si>
    <t>1A2m</t>
  </si>
  <si>
    <t>Iron and Steel</t>
  </si>
  <si>
    <t>Non-Ferrous Metals</t>
  </si>
  <si>
    <t>Chemicals</t>
  </si>
  <si>
    <t>Pulp, Paper and Print</t>
  </si>
  <si>
    <t>Food Processing, Beverages and Tobacco</t>
  </si>
  <si>
    <t>Non-Metallic Minerals</t>
  </si>
  <si>
    <t>Transport Equipment</t>
  </si>
  <si>
    <t>Machinery</t>
  </si>
  <si>
    <t>Mining and Quarrying</t>
  </si>
  <si>
    <t>Wood and Wood Products</t>
  </si>
  <si>
    <t>Construction</t>
  </si>
  <si>
    <t>Textiles and Leather</t>
  </si>
  <si>
    <t>Non-Specified Industry</t>
  </si>
  <si>
    <t>1A3a</t>
  </si>
  <si>
    <t>1A3b</t>
  </si>
  <si>
    <t>1A3c</t>
  </si>
  <si>
    <t>1A3d</t>
  </si>
  <si>
    <t>1A3e</t>
  </si>
  <si>
    <t>Civil Aviation</t>
  </si>
  <si>
    <t>Road Transport</t>
  </si>
  <si>
    <t>Railways</t>
  </si>
  <si>
    <t>Water-Borne Navigation</t>
  </si>
  <si>
    <t>Other Transportation</t>
  </si>
  <si>
    <t>1A4a</t>
  </si>
  <si>
    <t>1A4b</t>
  </si>
  <si>
    <t>1A4c</t>
  </si>
  <si>
    <t>Commercial/Institutional</t>
  </si>
  <si>
    <t>Residential</t>
  </si>
  <si>
    <t>Agriculture/Forestry/Fishing/Fish Farms</t>
  </si>
  <si>
    <t>1A5a</t>
  </si>
  <si>
    <t>1A5b</t>
  </si>
  <si>
    <t>Stationary</t>
  </si>
  <si>
    <t>Mobile</t>
  </si>
  <si>
    <t>Gas/Diesel oil</t>
  </si>
  <si>
    <t>Residual Fuel Oil (Heavy Fuel Oil)</t>
  </si>
  <si>
    <t>Sub-bituminous coal</t>
  </si>
  <si>
    <t>Jet kerosene</t>
  </si>
  <si>
    <t xml:space="preserve">Sub-bituminous coal </t>
  </si>
  <si>
    <t>1A1a - Main electricity provider</t>
  </si>
  <si>
    <t>1A1a - Auto-electricity provider</t>
  </si>
  <si>
    <t>Residual Fuel Oil</t>
  </si>
  <si>
    <t>1A1a Electricity and heat production</t>
  </si>
  <si>
    <t xml:space="preserve">1A1b Petroleum refining </t>
  </si>
  <si>
    <t>Petroleum coke</t>
  </si>
  <si>
    <t>Refinery gas</t>
  </si>
  <si>
    <t>1A1c Manufacture of solid fuels and other energy industries</t>
  </si>
  <si>
    <t>1A1c - PetroSA</t>
  </si>
  <si>
    <t>1A1c - Sasol</t>
  </si>
  <si>
    <t>TJ/unit</t>
  </si>
  <si>
    <t>Gas / Diesel Oil</t>
  </si>
  <si>
    <t>Residual Fuel Oil (Heavy fuel oil)</t>
  </si>
  <si>
    <t>Sub-bituminous coal - Main electricity producer</t>
  </si>
  <si>
    <t>Sub-bituminous coal - Auto-electricity producer</t>
  </si>
  <si>
    <t>Refinery gas (fuel gas)</t>
  </si>
  <si>
    <t>1A1a Electricity and Heat Production</t>
  </si>
  <si>
    <t xml:space="preserve">1A1b Petroleum Refining </t>
  </si>
  <si>
    <t>Input activity data into the table below for all years, linking to compilation spreadsheets if possible. Where linking is not possible please add a comment on the data source. All conversion factors can be found in the Conversion Factors tab.</t>
  </si>
  <si>
    <t>kgCO2/TJ</t>
  </si>
  <si>
    <t>N2O</t>
  </si>
  <si>
    <t>1A1</t>
  </si>
  <si>
    <t>Total CO2 emissions</t>
  </si>
  <si>
    <t>Total CH4 Emissions</t>
  </si>
  <si>
    <t>Gg CH4</t>
  </si>
  <si>
    <t>Gg N2O</t>
  </si>
  <si>
    <t>Total N2O emissions</t>
  </si>
  <si>
    <t>Total Emissions</t>
  </si>
  <si>
    <t>CO2eq</t>
  </si>
  <si>
    <t>Gg CO2 eq</t>
  </si>
  <si>
    <t>GWPs</t>
  </si>
  <si>
    <t>TJ</t>
  </si>
  <si>
    <t>1A2 Manufacturing Industries and Construction</t>
  </si>
  <si>
    <t>Other Kerosene</t>
  </si>
  <si>
    <t>LPG</t>
  </si>
  <si>
    <t>Bitumen</t>
  </si>
  <si>
    <t>Natural Gas</t>
  </si>
  <si>
    <t>kgCH4/TJ</t>
  </si>
  <si>
    <t>kgN2O/TJ</t>
  </si>
  <si>
    <t>1A3a Transport - Aviation</t>
  </si>
  <si>
    <t>1A3ai International aviation (MEMO)</t>
  </si>
  <si>
    <t>Natural gas</t>
  </si>
  <si>
    <t>Jet Kerosene</t>
  </si>
  <si>
    <t>Aviation Gasoline</t>
  </si>
  <si>
    <t>Motor Gasoline</t>
  </si>
  <si>
    <t>Gas work gas</t>
  </si>
  <si>
    <t>Wood/Wood waste</t>
  </si>
  <si>
    <t>Other primary solid biomass</t>
  </si>
  <si>
    <t>Charcoal</t>
  </si>
  <si>
    <t>1A4ci Agriculture/Forestry/Fishing/Fish Farms</t>
  </si>
  <si>
    <t>1A5a Non-Specified</t>
  </si>
  <si>
    <t>1A4b Residential</t>
  </si>
  <si>
    <t>1A4a Commercial/Institutional</t>
  </si>
  <si>
    <t>1A3c Transport - Railways</t>
  </si>
  <si>
    <t>1A3b Transport - Road</t>
  </si>
  <si>
    <t>1A3aii Domestic aviation</t>
  </si>
  <si>
    <t>Motor gasoline</t>
  </si>
  <si>
    <t>Other kerosene</t>
  </si>
  <si>
    <t>Gas/diesel oil</t>
  </si>
  <si>
    <t>Redidual Fuel Oil (HFO)</t>
  </si>
  <si>
    <t>Wood/Wood Product</t>
  </si>
  <si>
    <t>1A4b Residential (MEMO)</t>
  </si>
  <si>
    <t>1A4</t>
  </si>
  <si>
    <t>1A5a Non-specified</t>
  </si>
  <si>
    <t xml:space="preserve">1B1a </t>
  </si>
  <si>
    <t>Coal mining and handling</t>
  </si>
  <si>
    <t xml:space="preserve">1B1b </t>
  </si>
  <si>
    <t>Uncontrolled combustion and burning coal dumps</t>
  </si>
  <si>
    <t>1B1c</t>
  </si>
  <si>
    <t>Solid fuel transformation</t>
  </si>
  <si>
    <t>1B2a</t>
  </si>
  <si>
    <t>Oil</t>
  </si>
  <si>
    <t xml:space="preserve">1B2b </t>
  </si>
  <si>
    <t>Other Emissions from Energy Production</t>
  </si>
  <si>
    <t>CO2, CH4</t>
  </si>
  <si>
    <t>1B1ai1 Mining, 1B1ai2 Post-Mining</t>
  </si>
  <si>
    <t>Amount of coal produced</t>
  </si>
  <si>
    <t>Tonnes</t>
  </si>
  <si>
    <t>Mass of gas per tonne</t>
  </si>
  <si>
    <r>
      <t>m</t>
    </r>
    <r>
      <rPr>
        <vertAlign val="superscript"/>
        <sz val="11"/>
        <color theme="1"/>
        <rFont val="Calibri"/>
        <family val="2"/>
        <scheme val="minor"/>
      </rPr>
      <t>3</t>
    </r>
    <r>
      <rPr>
        <sz val="11"/>
        <color theme="1"/>
        <rFont val="Calibri"/>
        <family val="2"/>
        <scheme val="minor"/>
      </rPr>
      <t xml:space="preserve"> tonne</t>
    </r>
    <r>
      <rPr>
        <vertAlign val="superscript"/>
        <sz val="11"/>
        <color theme="1"/>
        <rFont val="Calibri"/>
        <family val="2"/>
        <scheme val="minor"/>
      </rPr>
      <t>-1</t>
    </r>
  </si>
  <si>
    <t>Emissions of CO2</t>
  </si>
  <si>
    <t>Emissions of CH4</t>
  </si>
  <si>
    <t>1B2a Oil</t>
  </si>
  <si>
    <t>1B3 Other emissions from energy production</t>
  </si>
  <si>
    <t>1C1a</t>
  </si>
  <si>
    <t>Pipelines</t>
  </si>
  <si>
    <t>1C1b</t>
  </si>
  <si>
    <t>Ships</t>
  </si>
  <si>
    <t>1C1c</t>
  </si>
  <si>
    <t>Other (please specify)</t>
  </si>
  <si>
    <t>Injections and Storage</t>
  </si>
  <si>
    <t>1C2a</t>
  </si>
  <si>
    <t>Injection</t>
  </si>
  <si>
    <t>1C2b</t>
  </si>
  <si>
    <t>Storage</t>
  </si>
  <si>
    <t>1C3</t>
  </si>
  <si>
    <t>QA/QC Checklist</t>
  </si>
  <si>
    <t>Use this table to ensure QA/QC are completed and recorded</t>
  </si>
  <si>
    <t>QA/QC Principle</t>
  </si>
  <si>
    <t xml:space="preserve">Check </t>
  </si>
  <si>
    <t>Description</t>
  </si>
  <si>
    <t>Notes</t>
  </si>
  <si>
    <t>Completed</t>
  </si>
  <si>
    <t>Sign-off</t>
  </si>
  <si>
    <t>Principle which this check adheres to (see box above). Multiple options may be selected.</t>
  </si>
  <si>
    <t>Title of the check to be undertaken.</t>
  </si>
  <si>
    <t>Description of the check.</t>
  </si>
  <si>
    <t>Any issues or notes arising from the check.</t>
  </si>
  <si>
    <t>Initials and date of person completing the check.</t>
  </si>
  <si>
    <t>Initials and date of person signing off the check.</t>
  </si>
  <si>
    <t>Accuracy</t>
  </si>
  <si>
    <t>Activity data source</t>
  </si>
  <si>
    <t>Is the appropriate data source being used for activity data?</t>
  </si>
  <si>
    <t>Correct units</t>
  </si>
  <si>
    <t>Check that the correct units are being used</t>
  </si>
  <si>
    <t>Unit carry through</t>
  </si>
  <si>
    <t>Are all units correctly carried through calculations to the summary table? This includes activity data and emission factors.</t>
  </si>
  <si>
    <t>Method validity</t>
  </si>
  <si>
    <t>Are the methods used valid and appropriate?</t>
  </si>
  <si>
    <t>Calculations check</t>
  </si>
  <si>
    <t>All calculations checked by a second person</t>
  </si>
  <si>
    <t>Uncertainties</t>
  </si>
  <si>
    <t>Carry out uncertainties analysis</t>
  </si>
  <si>
    <t>Double counting</t>
  </si>
  <si>
    <t xml:space="preserve">Check to ensure no double counting is present </t>
  </si>
  <si>
    <t>Correct GWP</t>
  </si>
  <si>
    <t xml:space="preserve">Where used, check that the correct GWP is being applied. </t>
  </si>
  <si>
    <t>Notation keys</t>
  </si>
  <si>
    <t>Review the use of notation keys and the associated assumption to ensure they are correct.</t>
  </si>
  <si>
    <t>Calorific values</t>
  </si>
  <si>
    <t>Check values to ensure they are correct.</t>
  </si>
  <si>
    <t>Oxidation factors</t>
  </si>
  <si>
    <t>Carbon content</t>
  </si>
  <si>
    <t>Accuracy, Comparability, Completeness, Consistency</t>
  </si>
  <si>
    <t>Non-energy use of fuels</t>
  </si>
  <si>
    <t>Check reporting of non-energy fuels between Energy and IPPU sectors.</t>
  </si>
  <si>
    <t>Iron and Steel CO2</t>
  </si>
  <si>
    <t>Ensure proper allocation of CO2 between Energy and IPPU sectors for Iron and Steel.</t>
  </si>
  <si>
    <t>Accuracy, Completeness, Consistency, Transparency</t>
  </si>
  <si>
    <t>Trend check</t>
  </si>
  <si>
    <t>Carry out checks on the trend to identify possible errors. Document any stand out data points.</t>
  </si>
  <si>
    <t>Accuracy, Transparency</t>
  </si>
  <si>
    <t>Emission factor applicability</t>
  </si>
  <si>
    <t>Where default emission factors are used, are they correct? Is source information provided?</t>
  </si>
  <si>
    <t>Accuracy, Transparency, Consistency, Completeness</t>
  </si>
  <si>
    <t>Check values against previous submission. Give reasons where the two values do not match.</t>
  </si>
  <si>
    <t>Completeness, Comparability</t>
  </si>
  <si>
    <t>Sub-category completeness</t>
  </si>
  <si>
    <t>Is the reporting of each sub-category complete? If not this should be highlighted.</t>
  </si>
  <si>
    <t>Consistency</t>
  </si>
  <si>
    <t>Time series consistency</t>
  </si>
  <si>
    <t>Are activity data and emission factor time series consistent?</t>
  </si>
  <si>
    <t>Transparency</t>
  </si>
  <si>
    <t>Documentation</t>
  </si>
  <si>
    <t>Is there sufficient documentation?</t>
  </si>
  <si>
    <t>Transparency, Completeness, Consistency, Accuracy</t>
  </si>
  <si>
    <t>Colour coding</t>
  </si>
  <si>
    <t>Has colour coding been used in a consistent and accurate manner? Are there any significant data gaps of weaknesses?</t>
  </si>
  <si>
    <t>Accuracy, Comparability</t>
  </si>
  <si>
    <t>Cross check data</t>
  </si>
  <si>
    <t>Where possible cross check data against an alternative data sources.</t>
  </si>
  <si>
    <t>Spot checks</t>
  </si>
  <si>
    <t>Complete random spot checks on a data set.</t>
  </si>
  <si>
    <t>Transparency, Consistency</t>
  </si>
  <si>
    <t>Data source referencing</t>
  </si>
  <si>
    <t>All source data submitted must be referenced</t>
  </si>
  <si>
    <t>Links to source data</t>
  </si>
  <si>
    <t>Where possible, links to the source data must be provided</t>
  </si>
  <si>
    <t>Raw primary data</t>
  </si>
  <si>
    <t>All raw primary data must be present in the workbook</t>
  </si>
  <si>
    <t>QA review</t>
  </si>
  <si>
    <t>Data must be reviewed and checked by a second person</t>
  </si>
  <si>
    <t>Input data</t>
  </si>
  <si>
    <t>Calculation/linked cells</t>
  </si>
  <si>
    <t>Data sourced from another spreadsheet</t>
  </si>
  <si>
    <t>Extrapolated/interpolated figure</t>
  </si>
  <si>
    <t>Assumptions/assumed values</t>
  </si>
  <si>
    <t>Conversion factors &amp; constants</t>
  </si>
  <si>
    <t>Data sourced from model</t>
  </si>
  <si>
    <t>IPCC default</t>
  </si>
  <si>
    <t>Checks</t>
  </si>
  <si>
    <t>General notes</t>
  </si>
  <si>
    <t>Warnings or things to check</t>
  </si>
  <si>
    <t>Version</t>
  </si>
  <si>
    <t>Name</t>
  </si>
  <si>
    <t>Comment</t>
  </si>
  <si>
    <t>Luanne Stevens</t>
  </si>
  <si>
    <t>2000-2015</t>
  </si>
  <si>
    <t>Aviation gasoline</t>
  </si>
  <si>
    <t>Residual Fuel Oil (HFO)</t>
  </si>
  <si>
    <t>Could include CS EF for natural gas</t>
  </si>
  <si>
    <t>LBS 06/05/2017</t>
  </si>
  <si>
    <t>1B1aii1 Mining, 1B1aii2 Post-Mining (Surface)</t>
  </si>
  <si>
    <t>1B1ai1 Mining, 1B1ai2 Post-Mining (Underground)</t>
  </si>
  <si>
    <t>1B1aii1 Mining (Surface)</t>
  </si>
  <si>
    <t>1B1aii2 Post-Mining (Surface)</t>
  </si>
  <si>
    <t>1B1ai1 Mining (Underground)</t>
  </si>
  <si>
    <t>1B1ai2 Post-Mining (Underground)</t>
  </si>
  <si>
    <t>1B2aii Flaring (Oil)</t>
  </si>
  <si>
    <t>Sasol</t>
  </si>
  <si>
    <t>Petro SA</t>
  </si>
  <si>
    <t>Emissions of CO2 - Sasol</t>
  </si>
  <si>
    <t>Emissions of CO2 - Petro SA</t>
  </si>
  <si>
    <t>Emissions of CH4 - Sasol</t>
  </si>
  <si>
    <t>Total Energy</t>
  </si>
  <si>
    <t>m3 tonne-1</t>
  </si>
  <si>
    <t/>
  </si>
  <si>
    <t>150, 200, 255</t>
  </si>
  <si>
    <t>255, 255, 120</t>
  </si>
  <si>
    <t>170, 220, 155</t>
  </si>
  <si>
    <t>190, 190, 190</t>
  </si>
  <si>
    <t>170, 250, 255</t>
  </si>
  <si>
    <t>225, 200, 150</t>
  </si>
  <si>
    <t>255, 165, 220</t>
  </si>
  <si>
    <t>RGB coour setting</t>
  </si>
  <si>
    <t>Tag Lookup Table</t>
  </si>
  <si>
    <t>This is a table of all tags that can be added to compilation spreadsheets. All tags must be present in this table and must be unique.</t>
  </si>
  <si>
    <t>Compilation team members</t>
  </si>
  <si>
    <t>#ES</t>
  </si>
  <si>
    <t>Emma Salisbury</t>
  </si>
  <si>
    <t>Inventory QA/QC manager</t>
  </si>
  <si>
    <t>#KH</t>
  </si>
  <si>
    <t>Kathryn Hampshire</t>
  </si>
  <si>
    <t>Inventory compiler of Energy, IPPU and Waste</t>
  </si>
  <si>
    <t>Problem found during compilation and QA/QC activities</t>
  </si>
  <si>
    <t>#PPE</t>
  </si>
  <si>
    <t>Possible Error</t>
  </si>
  <si>
    <t>A possible error has been identified in the calculations, which needs to be reviewed</t>
  </si>
  <si>
    <t>#PIE</t>
  </si>
  <si>
    <t>Identified Error</t>
  </si>
  <si>
    <t>An error has been identified in the calculations, which needs to be addressed</t>
  </si>
  <si>
    <t>#PT</t>
  </si>
  <si>
    <t>Documentation is needed for source referencing, assumptions etc.</t>
  </si>
  <si>
    <t>#PCm</t>
  </si>
  <si>
    <t>Completeness</t>
  </si>
  <si>
    <t>Data gaps in the inventory have been identified</t>
  </si>
  <si>
    <t>#PCs</t>
  </si>
  <si>
    <t>A change in method or data source within a timeseries has led to issues of consistency</t>
  </si>
  <si>
    <t>Documentation added during compilation and QA/QC activities</t>
  </si>
  <si>
    <t>#DA</t>
  </si>
  <si>
    <t>Assumptions used</t>
  </si>
  <si>
    <t>Information regarding the assumptions that have been applied to the calculations</t>
  </si>
  <si>
    <t>#DM</t>
  </si>
  <si>
    <t>Description of method</t>
  </si>
  <si>
    <t>Information regarding the methods that have been applied to the calculations</t>
  </si>
  <si>
    <t>#DSR</t>
  </si>
  <si>
    <t>Source data reference</t>
  </si>
  <si>
    <t>Information regarding the source of data used in the calculations</t>
  </si>
  <si>
    <t>#DRfC</t>
  </si>
  <si>
    <t>Reason for change</t>
  </si>
  <si>
    <t>Information regarding the reasons for change in the calculations</t>
  </si>
  <si>
    <t>#DChR</t>
  </si>
  <si>
    <t>Evidence of a check</t>
  </si>
  <si>
    <t>Information regarding the QC activities that have been applied to the calculations</t>
  </si>
  <si>
    <t>#DTF</t>
  </si>
  <si>
    <t>Trend Feature</t>
  </si>
  <si>
    <t>Information regarding the reasons for the trends that can be seen in the data</t>
  </si>
  <si>
    <t>#Dimp</t>
  </si>
  <si>
    <t>Improvement flag</t>
  </si>
  <si>
    <t>Information regarding future improvement suggestions for the calculations</t>
  </si>
  <si>
    <t>Review of tagged comments</t>
  </si>
  <si>
    <t>#response</t>
  </si>
  <si>
    <t>Response to tagged comment</t>
  </si>
  <si>
    <t>Use this to add a response to any comment; always include #[initials] #[date] before #response</t>
  </si>
  <si>
    <t>#OK</t>
  </si>
  <si>
    <t>Tagged comment sign-off</t>
  </si>
  <si>
    <t>Tagged comment has been finalised and is ready for final review</t>
  </si>
  <si>
    <t>#FixChck</t>
  </si>
  <si>
    <t>Tagged comment has been reviewed by QA/QC expert and finalisation has been accepted</t>
  </si>
  <si>
    <t>180, 130, 255</t>
  </si>
  <si>
    <t>255, 230, 180</t>
  </si>
  <si>
    <t>1B</t>
  </si>
  <si>
    <t>1C</t>
  </si>
  <si>
    <t>1A</t>
  </si>
  <si>
    <t>Fuel combustion activities</t>
  </si>
  <si>
    <t>Fugitive emissions from fuels</t>
  </si>
  <si>
    <t>Carbon dioxide transport and storage</t>
  </si>
  <si>
    <t>Total emissions</t>
  </si>
  <si>
    <t>Total CH4 emissions</t>
  </si>
  <si>
    <t>All</t>
  </si>
  <si>
    <t>Total Energy CO2</t>
  </si>
  <si>
    <t>Total Energy CH4</t>
  </si>
  <si>
    <t>Total Energy N2O</t>
  </si>
  <si>
    <t>Memo items</t>
  </si>
  <si>
    <t>Percentage change</t>
  </si>
  <si>
    <t>Gas diesel</t>
  </si>
  <si>
    <t>Liquid</t>
  </si>
  <si>
    <t>Solid</t>
  </si>
  <si>
    <t>Solid fuels</t>
  </si>
  <si>
    <t>Liquid fuels</t>
  </si>
  <si>
    <t>Sectoral approach data</t>
  </si>
  <si>
    <t>Gaseous fuels</t>
  </si>
  <si>
    <t>Total N2Oemissions</t>
  </si>
  <si>
    <t xml:space="preserve">    Quality Analyst Tool</t>
  </si>
  <si>
    <r>
      <t xml:space="preserve">QA Analyst is a simple Excel tool to aid QAQC within Excel based calculations and data processing. It uses a set of bespokes 'hashtags' to identify then collate various types of checking and documentation within Excel files.
For further information or for help with this tools, please go to the Aether website: </t>
    </r>
    <r>
      <rPr>
        <b/>
        <u/>
        <sz val="14"/>
        <color rgb="FF0096C8"/>
        <rFont val="Arial"/>
        <family val="2"/>
      </rPr>
      <t>www.aether-uk.com</t>
    </r>
    <r>
      <rPr>
        <b/>
        <sz val="14"/>
        <color rgb="FF0096C8"/>
        <rFont val="Arial"/>
        <family val="2"/>
      </rPr>
      <t xml:space="preserve"> or contact Aether via email: </t>
    </r>
    <r>
      <rPr>
        <b/>
        <u/>
        <sz val="14"/>
        <color rgb="FF0096C8"/>
        <rFont val="Arial"/>
        <family val="2"/>
      </rPr>
      <t>QAAnalyst@aether-uk.com</t>
    </r>
  </si>
  <si>
    <t>©2017 Aether Ltd. The QA Analyst Tool is Aether Ltd copyright and the functionality and software code may not be modified or reproduced without permission from Aether</t>
  </si>
  <si>
    <t>Version 2.0 February 2017</t>
  </si>
  <si>
    <t>QA Log</t>
  </si>
  <si>
    <t>Unique reference</t>
  </si>
  <si>
    <t>QA analysts reference</t>
  </si>
  <si>
    <t>QA analyst</t>
  </si>
  <si>
    <t xml:space="preserve">Worksheet </t>
  </si>
  <si>
    <t>Cell/Range</t>
  </si>
  <si>
    <t>Link to comment</t>
  </si>
  <si>
    <t>Date comment added</t>
  </si>
  <si>
    <t>Problem</t>
  </si>
  <si>
    <t>Fix Status</t>
  </si>
  <si>
    <t>Fix Status Date</t>
  </si>
  <si>
    <t>Fix Status Analyst</t>
  </si>
  <si>
    <t>Unknown Hashtag</t>
  </si>
  <si>
    <t>Full String</t>
  </si>
  <si>
    <t>#LS</t>
  </si>
  <si>
    <t>1A Summary</t>
  </si>
  <si>
    <t>F300</t>
  </si>
  <si>
    <t>#LS #09/05/2017 #DRfC Activity data and EF are the same but there was an error in the calculation as the MEMO items were included in the residential total in the 2012 inventory.</t>
  </si>
  <si>
    <t>G300</t>
  </si>
  <si>
    <t>I300</t>
  </si>
  <si>
    <t>J300</t>
  </si>
  <si>
    <t>K300</t>
  </si>
  <si>
    <t>L300</t>
  </si>
  <si>
    <t>M300</t>
  </si>
  <si>
    <t>N300</t>
  </si>
  <si>
    <t>O300</t>
  </si>
  <si>
    <t>P300</t>
  </si>
  <si>
    <t>Q300</t>
  </si>
  <si>
    <t>R300</t>
  </si>
  <si>
    <t>1A1 Energy Industries</t>
  </si>
  <si>
    <t>#LS #08/05/2017 #PPE: Is this correct as it is much higher than previous year.</t>
  </si>
  <si>
    <t>1A2 Manufacturing Construction</t>
  </si>
  <si>
    <t>1A3 Transport</t>
  </si>
  <si>
    <t>#ok</t>
  </si>
  <si>
    <t>1A4 Other Sectors</t>
  </si>
  <si>
    <t>#LS #05/05/2017 #PPE: The technical guidelines indicate there is a CS EF of 48000.</t>
  </si>
  <si>
    <t>#LS #05/05/2017 #PPE: The technical guidelines indicate that the IPCC defaut is 200.</t>
  </si>
  <si>
    <t>#LS #05/05/2017 #PPE: Is this correct as it is so much higher than previous year. Also it is the same as the Residential other kerosene value below.</t>
  </si>
  <si>
    <t>#LS #05/05/2017 #PPE: is this correct as the number is the same as the number for natural gas and it is zero for 2001.</t>
  </si>
  <si>
    <t>#LS #05/05/2017 #PPE: Is this correct as other years the value is zero.</t>
  </si>
  <si>
    <t>#LS #05/05/2017 #PIE: This number is lower than in old spreadsheet as in the old sheet it was found that the memo items (wood, biomass, charcaol) were being added into the residential total. It has been corrected in this spreadsheet.</t>
  </si>
  <si>
    <t>1A5 Non-Specified</t>
  </si>
  <si>
    <t>1B1 Solid Fuels</t>
  </si>
  <si>
    <t>1B2 Oil and Natural Gas</t>
  </si>
  <si>
    <t>1B3 Other Emissions</t>
  </si>
  <si>
    <t>#LS #08/05/2017 #PPE: Is this correct as it is an order of magnitude smaller than the previous years value.</t>
  </si>
  <si>
    <t>v5</t>
  </si>
  <si>
    <t>Final version that went to external reviewer</t>
  </si>
  <si>
    <t>IBIS</t>
  </si>
  <si>
    <t>v6</t>
  </si>
  <si>
    <t>2015 GHG Inventory</t>
  </si>
  <si>
    <t>Energy_2000-2015</t>
  </si>
  <si>
    <t>The spreadshseet provides the 2015 GHG emissions inventory for the energy sector for SA</t>
  </si>
  <si>
    <t>Updated version after incorportaing review comments</t>
  </si>
  <si>
    <t>Updated version after review comments incorporated</t>
  </si>
  <si>
    <t>21/09/2018</t>
  </si>
  <si>
    <t>#PM</t>
  </si>
  <si>
    <t>Phindile Mangwana</t>
  </si>
  <si>
    <t>Energy and waste inventory compiler</t>
  </si>
  <si>
    <t>ID</t>
  </si>
  <si>
    <t>GHG inventory chapter and sector</t>
  </si>
  <si>
    <t>Origin of comment</t>
  </si>
  <si>
    <t>Nature of comment</t>
  </si>
  <si>
    <t>Inventory team response</t>
  </si>
  <si>
    <t>Energy sector</t>
  </si>
  <si>
    <r>
      <t xml:space="preserve">For many Key Categories, DEA was forced to utilise Department of Energy (DoE) Energy Balance data for reasons not related to improving the NIR. The change to the DoE Energy Balance is cited as being due to staff turnover and no documentation to enable the same approach as undertaken for the 2012 NIR. This has contributed to significant time series fluctuations which, coupled with a lack of information explaining changes in the DoE Energy Balances, makes it difficult to understand drivers of change. Additionally, the 2015 Energy Balance was not available at the time of calculation and where this represents the source, 2014 values have been used for 2015 (as indicated below, this approach significantly misrepresents emissions given the actual 2015 values). </t>
    </r>
    <r>
      <rPr>
        <sz val="10"/>
        <color rgb="FFFF0000"/>
        <rFont val="Calibri"/>
        <family val="2"/>
        <scheme val="minor"/>
      </rPr>
      <t>The Party should explain why the DoE Energy Balances are deemed an appropriate source for some energy sub-categories but not for others. Where DoE Energy Balance data is used, the DEA should work with the DoE to understand and document, in greater detail, the data collection and analysis processes and collectively investigate and explain reasons for changes over time.</t>
    </r>
  </si>
  <si>
    <t>Point 46 of external inventory review</t>
  </si>
  <si>
    <t>Transparency: More explanation</t>
  </si>
  <si>
    <t>Still to be incorporated</t>
  </si>
  <si>
    <r>
      <t>Generally, the drivers of changes in emissions (or explanatory variables) are not well explained and therefore are assumed to not be well understood. Given significant recent effort by the Department of Environmental Affairs (in informing Desired Emissions Reduction Outcomes and Carbon Budgets) and National Treasury (in developing the proposed carbon tax) it is expected that the Party should have a better understanding of the drivers than is communicated in the NIR.</t>
    </r>
    <r>
      <rPr>
        <sz val="10"/>
        <color rgb="FFFF0000"/>
        <rFont val="Calibri"/>
        <family val="2"/>
        <scheme val="minor"/>
      </rPr>
      <t xml:space="preserve"> Effort should be directed towards integrating this knowledge into a better explanation of the inventory over time.</t>
    </r>
    <r>
      <rPr>
        <sz val="10"/>
        <color theme="1"/>
        <rFont val="Calibri"/>
        <family val="2"/>
        <scheme val="minor"/>
      </rPr>
      <t xml:space="preserve"> Additionally, the description of changes over time is generally more detailed for earlier changes. More recent changes and information on the current conditions is less well explained.</t>
    </r>
  </si>
  <si>
    <t>Point 47 of external inventory review</t>
  </si>
  <si>
    <r>
      <t>In many cases, because of a</t>
    </r>
    <r>
      <rPr>
        <sz val="10"/>
        <color rgb="FFFF0000"/>
        <rFont val="Calibri"/>
        <family val="2"/>
        <scheme val="minor"/>
      </rPr>
      <t xml:space="preserve"> lack of additional data and a description of methods and sources</t>
    </r>
    <r>
      <rPr>
        <sz val="10"/>
        <color theme="1"/>
        <rFont val="Calibri"/>
        <family val="2"/>
        <scheme val="minor"/>
      </rPr>
      <t xml:space="preserve"> (notably in cases where the NIR relies on DoE Energy Balance data on emissions provided directly by the national utility or refineries), it is not possible to comment further on the methodology used, methods used to gather activity data, emissions factors used or the uncertainty of either the emissions factors or the activity data. However, there are other studies done, which are very thorough and methodical, and that provide data at a level of disaggregation which would enable an improved inventory (e.g. the </t>
    </r>
    <r>
      <rPr>
        <sz val="10"/>
        <color rgb="FFFF0000"/>
        <rFont val="Calibri"/>
        <family val="2"/>
        <scheme val="minor"/>
      </rPr>
      <t>GIZ funded fuel study (DEA GIZ, 2016</t>
    </r>
    <r>
      <rPr>
        <sz val="10"/>
        <color theme="1"/>
        <rFont val="Calibri"/>
        <family val="2"/>
        <scheme val="minor"/>
      </rPr>
      <t>)).</t>
    </r>
  </si>
  <si>
    <t>Point 48 of external inventory review</t>
  </si>
  <si>
    <t>Accuracey</t>
  </si>
  <si>
    <t>Address in 2017 inventory</t>
  </si>
  <si>
    <r>
      <t xml:space="preserve">In instances where facilities would generate emissions under more than one IPCC sub-category, the </t>
    </r>
    <r>
      <rPr>
        <sz val="10"/>
        <color rgb="FFFF0000"/>
        <rFont val="Calibri"/>
        <family val="2"/>
        <scheme val="minor"/>
      </rPr>
      <t>lack of information</t>
    </r>
    <r>
      <rPr>
        <sz val="10"/>
        <color theme="1"/>
        <rFont val="Calibri"/>
        <family val="2"/>
        <scheme val="minor"/>
      </rPr>
      <t xml:space="preserve"> provided and the lack of publicly available sources against which to make comparisons (at the required level of disaggregation), makes it difficult to assess whether there has been </t>
    </r>
    <r>
      <rPr>
        <sz val="10"/>
        <color rgb="FFFF0000"/>
        <rFont val="Calibri"/>
        <family val="2"/>
        <scheme val="minor"/>
      </rPr>
      <t>double counting</t>
    </r>
    <r>
      <rPr>
        <sz val="10"/>
        <color theme="1"/>
        <rFont val="Calibri"/>
        <family val="2"/>
        <scheme val="minor"/>
      </rPr>
      <t>.</t>
    </r>
  </si>
  <si>
    <t>Point 49 of external inventory review</t>
  </si>
  <si>
    <t>Transparency: More explanation;
Accuracey: Double counting</t>
  </si>
  <si>
    <r>
      <t xml:space="preserve">With the implementation of the GHG reporting regulations it is presumed that there will be significant improvements in the source data. </t>
    </r>
    <r>
      <rPr>
        <sz val="10"/>
        <color rgb="FFFF0000"/>
        <rFont val="Calibri"/>
        <family val="2"/>
        <scheme val="minor"/>
      </rPr>
      <t>The party should articulate what the implementation of these regulations will mean with respect to improvements in the energy sector emissions of future NIR</t>
    </r>
    <r>
      <rPr>
        <sz val="10"/>
        <color theme="1"/>
        <rFont val="Calibri"/>
        <family val="2"/>
        <scheme val="minor"/>
      </rPr>
      <t>s.</t>
    </r>
  </si>
  <si>
    <t>Point 50 of external inventory review</t>
  </si>
  <si>
    <r>
      <t xml:space="preserve">The Party applied IPCC good practice guidance by checking the bottom up sectoral assessment of energy sector emissions against a top down reference approach based on the country’s energy supply data. Data and associated commentary has been included in the NIR but the </t>
    </r>
    <r>
      <rPr>
        <sz val="10"/>
        <color rgb="FFFF0000"/>
        <rFont val="Calibri"/>
        <family val="2"/>
        <scheme val="minor"/>
      </rPr>
      <t>source data / calculations were not available</t>
    </r>
    <r>
      <rPr>
        <sz val="10"/>
        <color theme="1"/>
        <rFont val="Calibri"/>
        <family val="2"/>
        <scheme val="minor"/>
      </rPr>
      <t xml:space="preserve"> and therefore this review is based on the information in the NIR only.</t>
    </r>
  </si>
  <si>
    <t>Point 51 of external inventory review</t>
  </si>
  <si>
    <t>Transparency: Source data not available</t>
  </si>
  <si>
    <r>
      <t xml:space="preserve">According to the NIR the main reasons for the difference between the approaches is due to differences in the allocation of solid fuels between energy use, non-energy use as well as use for synfuels production, and the use of different source data. “Generic” reasons for the differences are described. Significantly more detail was provided attempting to explain differences in the 2012 NIR. It is not clear why the 2015 NIR has scaled back this level of detailed analysis and reporting. </t>
    </r>
    <r>
      <rPr>
        <sz val="10"/>
        <color rgb="FFFF0000"/>
        <rFont val="Calibri"/>
        <family val="2"/>
        <scheme val="minor"/>
      </rPr>
      <t>Further explanation is recommended.</t>
    </r>
  </si>
  <si>
    <t>Point 53 of external inventory review</t>
  </si>
  <si>
    <r>
      <t xml:space="preserve">Activity data are based on a combination of DoE energy balances and South African Petroleum Industry Association (SAPIA) annual reports. </t>
    </r>
    <r>
      <rPr>
        <sz val="10"/>
        <color rgb="FFFF0000"/>
        <rFont val="Calibri"/>
        <family val="2"/>
        <scheme val="minor"/>
      </rPr>
      <t xml:space="preserve">It was not clear which sources were used for the different sources of activity data. </t>
    </r>
    <r>
      <rPr>
        <sz val="10"/>
        <color theme="1"/>
        <rFont val="Calibri"/>
        <family val="2"/>
        <scheme val="minor"/>
      </rPr>
      <t xml:space="preserve">The SAPIA data could not be accessed. The Independent Reviewer found that there are </t>
    </r>
    <r>
      <rPr>
        <sz val="10"/>
        <color rgb="FFFF0000"/>
        <rFont val="Calibri"/>
        <family val="2"/>
        <scheme val="minor"/>
      </rPr>
      <t>inconsistencies between the activity data in the NIR calculation spreadsheets and the DoE Energy Balances.</t>
    </r>
  </si>
  <si>
    <t>Point 55 of external inventory review</t>
  </si>
  <si>
    <t>Transparency: Source data not available;
Consistency: Transcription error</t>
  </si>
  <si>
    <r>
      <t xml:space="preserve">The significant shift (87% increase) between 2012 (based on SAPIA data) and 2013 (based on DoE Energy Balance data) is noted and the need for further investigation is suggested. However, the Party also suggests that the SAPIA and DoE energy balance datasets produce very similar outputs. This is not substantiated given the significant shift in the source data. </t>
    </r>
    <r>
      <rPr>
        <sz val="10"/>
        <color rgb="FFFF0000"/>
        <rFont val="Calibri"/>
        <family val="2"/>
        <scheme val="minor"/>
      </rPr>
      <t>Significantly improved meta data and explanations of changes are needed in this area.</t>
    </r>
  </si>
  <si>
    <t>Point 56 of external inventory review</t>
  </si>
  <si>
    <r>
      <t>GHG emissions associated with (1.A.3.d.1) international water - borne navigation was not estimated due to a “lack of data” and by default included in national totals. The NIR notes that this is not in line with the 2006 IPCC Guidelines, which require marine bunkers to be reported separately from the national totals. The Party suggests a commitment to collecting improved data on marine activities. This was raised as a recommendation by the Independent Reviewers of the 2012 and 2010 inventory. Further, this</t>
    </r>
    <r>
      <rPr>
        <sz val="10"/>
        <color rgb="FFFF0000"/>
        <rFont val="Calibri"/>
        <family val="2"/>
        <scheme val="minor"/>
      </rPr>
      <t xml:space="preserve"> Independent Review suggests that supply data could be collected </t>
    </r>
    <r>
      <rPr>
        <sz val="10"/>
        <color theme="1"/>
        <rFont val="Calibri"/>
        <family val="2"/>
        <scheme val="minor"/>
      </rPr>
      <t>from the major oil companies, as well as bunker fuel supply data for international use (SARS requires that records are maintained for foreign going ships). Treasury data for international shipping bunker fuel excise refunds could be obtained to validate the oil companies’ data. Unofficial industry reports indicate national aggregate shipping bunker fuel consumption in excess of 2 million tons per year.</t>
    </r>
  </si>
  <si>
    <t>Point 57 of external inventory review</t>
  </si>
  <si>
    <t>Completeness: Collect more data</t>
  </si>
  <si>
    <r>
      <t xml:space="preserve">The combustion of solid fuels for the production of electricity was the largest single contributor of CO2e emissions to South Africa’s GHG inventory for 2015, contributing a total of 225 412 Gg CO2e, or 87% of the national total of 259 765 Gg CO2e for Energy Industries. </t>
    </r>
    <r>
      <rPr>
        <sz val="10"/>
        <color rgb="FFFF0000"/>
        <rFont val="Calibri"/>
        <family val="2"/>
        <scheme val="minor"/>
      </rPr>
      <t>There is a discrepancy between the reported figure in the NIR Table B.1 for 1.A.1.a, and the underlying data in the CRF table, for CO2 emissions (Table B.1 reports 218 803, whereas the underlying data reports 224 332). The NIR should be amended to correspond with the reported data in the CRF table.</t>
    </r>
  </si>
  <si>
    <t>Point 58 of external inventory review</t>
  </si>
  <si>
    <t>Consistency: Transcription error</t>
  </si>
  <si>
    <r>
      <t>There are</t>
    </r>
    <r>
      <rPr>
        <sz val="10"/>
        <color rgb="FFFF0000"/>
        <rFont val="Calibri"/>
        <family val="2"/>
        <scheme val="minor"/>
      </rPr>
      <t xml:space="preserve"> two issues which should be addressed in terms of estimation of sources and sub-sources of emissions (completeness) in this category: (i) the inclusion of autoproducers; and (ii) the inclusion of emissions from other sources,</t>
    </r>
    <r>
      <rPr>
        <sz val="10"/>
        <color theme="1"/>
        <rFont val="Calibri"/>
        <family val="2"/>
        <scheme val="minor"/>
      </rPr>
      <t xml:space="preserve"> such as those owned by local authorities, and Combined Heat and Power (CHP) plants, if applicable. This category should, according to the 2006 IPCC Guidelines, include all emissions from “main activity producers of electricity”, defined as “those undertakings whose primary activity is to supply the public”. The 2006 IPCC Guidelines specifically state that “emissions from autoproducers (undertakings which generate electricity/heat wholly or partly for their own use, as an activity which supports their primary activity) should be assigned to the sector where they were generated and not under 1.A.1.a (Table 2.1, Page 2.7). </t>
    </r>
    <r>
      <rPr>
        <sz val="10"/>
        <color rgb="FFFF0000"/>
        <rFont val="Calibri"/>
        <family val="2"/>
        <scheme val="minor"/>
      </rPr>
      <t>Emissions from autoproducer plants should be excluded from this category and added to the relevant category corresponding to the emissions source category which their electricity/heat supports.</t>
    </r>
  </si>
  <si>
    <t>Point 59 of external inventory review</t>
  </si>
  <si>
    <t>Completeness: Data requirements and incorrect allocation of sources</t>
  </si>
  <si>
    <r>
      <t xml:space="preserve">In South Africa </t>
    </r>
    <r>
      <rPr>
        <sz val="10"/>
        <color rgb="FFFF0000"/>
        <rFont val="Calibri"/>
        <family val="2"/>
        <scheme val="minor"/>
      </rPr>
      <t>this category should therefore include emissions from electricity plants owned by the National Utility, and any plants owned / operated by other public or private entities</t>
    </r>
    <r>
      <rPr>
        <sz val="10"/>
        <color theme="1"/>
        <rFont val="Calibri"/>
        <family val="2"/>
        <scheme val="minor"/>
      </rPr>
      <t xml:space="preserve"> whose primary function is to produce electricity for public consumption. This should therefore include plants owned directly or indirectly by local authorities (for instance Johannesburg’s City Power’s Kelvin plant), and any privately-owned plants whose primary function is to produce electricity for the public, as opposed to for private use. The NIR states that emissions data is reported by the national utility and no additional sources. </t>
    </r>
    <r>
      <rPr>
        <sz val="10"/>
        <color rgb="FFFF0000"/>
        <rFont val="Calibri"/>
        <family val="2"/>
        <scheme val="minor"/>
      </rPr>
      <t>This Review concludes that other plants whose primary function is to produce electricity for public consumption are not included in the CRF data</t>
    </r>
    <r>
      <rPr>
        <sz val="10"/>
        <color theme="1"/>
        <rFont val="Calibri"/>
        <family val="2"/>
        <scheme val="minor"/>
      </rPr>
      <t>. The NIR also notes that CHP plants have been excluded from the NIR, presumably because of data challenges (not reflected in the energy balance – this will be further discussed below). The attribution of the emissions from each electricity / heat plant should be made on a facility basis, depending on what its main function is. This is not possible on the basis of activity data sourced from the DoE’s energy balance alone, since the energy balance does not identify the sector which autoproducers are located.</t>
    </r>
  </si>
  <si>
    <t>Point 60 of external inventory review</t>
  </si>
  <si>
    <t>Completeness: Include data from other energy sources</t>
  </si>
  <si>
    <r>
      <t xml:space="preserve">Estimates were provided for all relevant gases (CO2, CH4 and N2O). It is worth noting that </t>
    </r>
    <r>
      <rPr>
        <sz val="10"/>
        <color rgb="FFFF0000"/>
        <rFont val="Calibri"/>
        <family val="2"/>
        <scheme val="minor"/>
      </rPr>
      <t>it would be inconsistent with the 2006 IPCC Guidelines to include SF6 emissions in this category as proposed in the NIR on p.100</t>
    </r>
    <r>
      <rPr>
        <sz val="10"/>
        <color theme="1"/>
        <rFont val="Calibri"/>
        <family val="2"/>
        <scheme val="minor"/>
      </rPr>
      <t>.</t>
    </r>
  </si>
  <si>
    <t>Point 61 of external inventory review</t>
  </si>
  <si>
    <t>Consistency: Incorrect explanation provided</t>
  </si>
  <si>
    <r>
      <t xml:space="preserve">The methodologies are described clearly for emissions estimations in this category, but raise several important questions. A Tier 2 approach is used (a country-specific emissions factor), and emissions are calculated based on activity data (fuel use). </t>
    </r>
    <r>
      <rPr>
        <sz val="10"/>
        <color rgb="FFFF0000"/>
        <rFont val="Calibri"/>
        <family val="2"/>
        <scheme val="minor"/>
      </rPr>
      <t xml:space="preserve">While this is sufficient for a rough estimate of emissions from this category, the scale of emissions warrants a more detailed approach, on a plant basis (Tier 3), with respect to both emissions factors and activity data. </t>
    </r>
    <r>
      <rPr>
        <sz val="10"/>
        <color theme="1"/>
        <rFont val="Calibri"/>
        <family val="2"/>
        <scheme val="minor"/>
      </rPr>
      <t>Most emissions in the category are sourced from combustion of coal. The</t>
    </r>
    <r>
      <rPr>
        <sz val="10"/>
        <color rgb="FFFF0000"/>
        <rFont val="Calibri"/>
        <family val="2"/>
        <scheme val="minor"/>
      </rPr>
      <t xml:space="preserve"> NIR refers to South African coal in most cases as being sub-bituminous; however, the power sector in South Africa is referred to as mainly using “bituminous coal”. </t>
    </r>
    <r>
      <rPr>
        <sz val="10"/>
        <color theme="1"/>
        <rFont val="Calibri"/>
        <family val="2"/>
        <scheme val="minor"/>
      </rPr>
      <t xml:space="preserve">The country-specific emissions factor used for coal combusted in electricity generation is listed as a country-specific sub-bituminous emissions factor (Table 3.6). Literature on South African coal indicates that it is mostly bituminous, with very little sub-bituminous coal produced. The emissions factor which is used to calculate emissions in this category is within both the 2006 IPCC Guidelines’ ranges for bituminous and sub-bituminous coal. However, the limited plant-specific emissions data that is publicly available (in a paper by Zhou et al., 2009) indicates that emissions factors based on actual electricity plants varies widely (based on emissions measurements for 3 coal plants, emissions factors varied from 95 300 to 99 600 kgCO2/TJ). </t>
    </r>
    <r>
      <rPr>
        <sz val="10"/>
        <color rgb="FFFF0000"/>
        <rFont val="Calibri"/>
        <family val="2"/>
        <scheme val="minor"/>
      </rPr>
      <t>The NIR does not explain the source of the Tier 2 emissions factor, although in the previous NIR, it was explained that this emissions factor was as a result of consideration of a range of calorific values for coal combusted in the National Utility’s coal plants. This explanation is not sufficient</t>
    </r>
    <r>
      <rPr>
        <sz val="10"/>
        <color theme="1"/>
        <rFont val="Calibri"/>
        <family val="2"/>
        <scheme val="minor"/>
      </rPr>
      <t xml:space="preserve"> (since emissions factors are expressed in terms of calorific value, it is not clear why this variation alone (without taking other characteristics of the coal into account) should account for differences in emissions). It is recommended that the NIR provide a clear explanation of the derivation of the country-specific emissions factor used for calculating emissions in this category. Because of the variation in emission factors derived from plant-specific emissions measurements, and the importance of this category within the inventory as a whole, it is </t>
    </r>
    <r>
      <rPr>
        <sz val="10"/>
        <color rgb="FFFF0000"/>
        <rFont val="Calibri"/>
        <family val="2"/>
        <scheme val="minor"/>
      </rPr>
      <t>strongly recommended that the next NIR move to a Tier 3 approach. For autoproducers / CHP plants, the same approach should be followed</t>
    </r>
    <r>
      <rPr>
        <sz val="10"/>
        <color theme="1"/>
        <rFont val="Calibri"/>
        <family val="2"/>
        <scheme val="minor"/>
      </rPr>
      <t>.</t>
    </r>
  </si>
  <si>
    <t>Point 62 of external inventory review</t>
  </si>
  <si>
    <t>Transparency: More information required;
Accuracey: Possible error with EF</t>
  </si>
  <si>
    <r>
      <t xml:space="preserve">Two sources were used by the inventory for activity data for this category: (i) activity data for South Africa’s national utility was sourced directly from the utility, and (ii) activity data for autoproducers were sourced from the energy balance. However, the NIR does not include a description of the methodology used by the national utility in providing this aggregate figure for its fleet of coal plants. Given that there is considerable variation in the calorific value of coal burned in different electricity plants in South Africa, it is important to provide more information on how the national utility approached the problem of this variation. The net calorific value (NCV) is contained in the NIR in Table 3.5, but it is not clear whether this NCV was used by the national utility to calculate the energy content of coal burned or not. The NCV reported in Table 3.5 is higher than the average NCV reported by the national utility in its annual report for the same period. Comparisons to "Coal Burnt" in Eskom's Integrated Annual Report (2016) indicate lower activity values for FY2012/11 (2 445 172) and for FY2013/12 (2 430 480) compared to the 2 503 581 TJ used in the inventory. The discrepancy between data provided by the national utility and the DoEs energy balances is not indicated (although it will be in-part explained by different reporting years). It is </t>
    </r>
    <r>
      <rPr>
        <sz val="10"/>
        <color rgb="FFFF0000"/>
        <rFont val="Calibri"/>
        <family val="2"/>
        <scheme val="minor"/>
      </rPr>
      <t>recommended that a) the NIR provide a far more detailed account of how the activity data was collected by the national utility, and how variations per plant in the calorific value and other relevant qualities of coal were taken into account, and also b) for the next inventory, that a plant-specific Tier 3 methodology be used for estimating emissions, which takes the variation in coal qualities into account. The same approach should apply to coal power plants not owned by the national utility</t>
    </r>
    <r>
      <rPr>
        <sz val="10"/>
        <color theme="1"/>
        <rFont val="Calibri"/>
        <family val="2"/>
        <scheme val="minor"/>
      </rPr>
      <t>.</t>
    </r>
  </si>
  <si>
    <t>Point 63 of external inventory review</t>
  </si>
  <si>
    <t>Transparency: More detail required;
Accuracey: Possible errr with NCV value</t>
  </si>
  <si>
    <r>
      <t>Bearing in mind that emissions from autoproducers should in future be classified elsewhere unless they produce for the public, it is worth making a few comments on the relevant activity data. The</t>
    </r>
    <r>
      <rPr>
        <sz val="10"/>
        <color rgb="FFFF0000"/>
        <rFont val="Calibri"/>
        <family val="2"/>
        <scheme val="minor"/>
      </rPr>
      <t xml:space="preserve"> first important recommendation is that a comprehensive inventory of power generation facilities, specifically autoproducers and CHP plants, and any others (plants owned by local authorities or future IPPs) should be compiled using either NERSA licensing data, air quality databases or registrations under the new GHG reporting regulations</t>
    </r>
    <r>
      <rPr>
        <sz val="10"/>
        <color theme="1"/>
        <rFont val="Calibri"/>
        <family val="2"/>
        <scheme val="minor"/>
      </rPr>
      <t>. This will form the basis of a more comprehensive approach, and also allow the inventory compilers to determine in consultation with the plant operators how these emissions should be classified (in 1.A.1.a or elsewhere).</t>
    </r>
    <r>
      <rPr>
        <sz val="10"/>
        <color rgb="FFFF0000"/>
        <rFont val="Calibri"/>
        <family val="2"/>
        <scheme val="minor"/>
      </rPr>
      <t xml:space="preserve"> Secondly the same recommendations apply to these concerning moving to a Tier 3 methodology </t>
    </r>
    <r>
      <rPr>
        <sz val="10"/>
        <color theme="1"/>
        <rFont val="Calibri"/>
        <family val="2"/>
        <scheme val="minor"/>
      </rPr>
      <t>– data should be sourced at a facility level.</t>
    </r>
  </si>
  <si>
    <t>Point 64 of external inventory review</t>
  </si>
  <si>
    <t>Completeness: More detailed data required</t>
  </si>
  <si>
    <r>
      <t xml:space="preserve">Uncertainty estimates for this category are contained in Table 3.7 of the NIR, as well as in a specific section of the NIR. In Table 3.7, uncertainty in activity data is estimated at 5% and in emissions factors 7%. There is no further quantification of uncertainty for either activity data or emissions factors in the specific section on uncertainty for this category, and all estimates for uncertainty are sourced from the 2006 IPCC Guidelines. The guidelines note, however, that there may be much higher levels of uncertainty ranges for coal than for other fuels. Given the importance of this category, it is </t>
    </r>
    <r>
      <rPr>
        <sz val="10"/>
        <color rgb="FFFF0000"/>
        <rFont val="Calibri"/>
        <family val="2"/>
        <scheme val="minor"/>
      </rPr>
      <t>recommended that uncertainty, both for activity data and for emissions factors, be analysed for the specific data available rather than using a generic approach.</t>
    </r>
  </si>
  <si>
    <t>Point 65 of external inventory review</t>
  </si>
  <si>
    <t>Accuracey: More specific uncertainty values required</t>
  </si>
  <si>
    <r>
      <t xml:space="preserve">Combustion-related emissions from the manufacture of synthetic fuels from coal and natural gas are accounted for under this category in the NIR. However, the 2006 IPCC Guidelines provide for a range of other emissions sources to be included in this category – specifically “secondary and tertiary products from solid fuels” including production of charcoal, metallurgical coke and manufacture of coal briquettes and other basic coal products. In addition, it should also include emissions from on-site energy transformation for consumption mainly by plants involved in these processes, including autoproduction of electricity and/or heat. The NIR states that "Emissions from charcoal production were not estimated in this category due to a lack of data on fuel use in charcoal production plants, therefore it was assumed that consumption was included under manufacturing and industries (1.A.2)”. </t>
    </r>
    <r>
      <rPr>
        <sz val="10"/>
        <color rgb="FFFF0000"/>
        <rFont val="Calibri"/>
        <family val="2"/>
        <scheme val="minor"/>
      </rPr>
      <t>The NIR does not seem to include combustion emissions from the manufacture of metallurgical coke in this category, and it is not clearly indicated in the NIR which category contains these emissions. It is recommended that in preparation for the next inventory, a thorough assessment of which emissions should be included in this category is conducted, including combustion emissions from the manufacture of metallurgical coke</t>
    </r>
    <r>
      <rPr>
        <sz val="10"/>
        <color theme="1"/>
        <rFont val="Calibri"/>
        <family val="2"/>
        <scheme val="minor"/>
      </rPr>
      <t xml:space="preserve"> (emissions from coke manufacture are mentioned in relation category 2.C.1, with a reference to p.4.9 of the 2006 IPCC Guidelines – the latter clearly states that even though the methodologies are described in that section, energy emissions for the manufacture of coke should be reported under 1.A.1.c). Presumably with the implementation of the GHG reporting regulations, both emitters will be required to report on emissions.</t>
    </r>
  </si>
  <si>
    <t>Point 66 of external inventory review</t>
  </si>
  <si>
    <t>Completeness: Not all emissions included in this section</t>
  </si>
  <si>
    <r>
      <t xml:space="preserve">Emissions data has been provided directly by the two companies (one private, one state-owned) which manufacture synthetic fuels in South Africa, and no further data is provided, except that a) one of these companies is no longer providing emissions data, and b) that a Tier 3 mass balance approach is used by the remaining company to estimate emissions. In terms of completeness, other than the missing subcategories, CH4 and N2O are not reported for one of the emitters (the one currently not providing data). Because no additional data (other than emissions) has been reported, and because there is no detail provided on either gathering of activity data, the activity data itself, or on the methodologies used in estimating emissions, it is not possible to comment further on the methodology used, methods used to gather activity data, emissions factors used or the uncertainty of either the emissions factors or the activity data. It is recommended these should be described in detail in the NIR. In addition to this, there are no publicly available sources against which to make comparisons other than the data available through the Carbon Disclosure Project, which is aggregated on a national level per company, and probably includes emissions classified under 1.A.1.b. At least one of the two companies utilizes on-site generation at considerable scale powered by coal and gas, but it is not clear whether the emissions from on-site generation are included in this category, or whether these are included as part of the autogeneration emissions included in 1.A.1.a, or both. </t>
    </r>
    <r>
      <rPr>
        <sz val="10"/>
        <color rgb="FFFF0000"/>
        <rFont val="Calibri"/>
        <family val="2"/>
        <scheme val="minor"/>
      </rPr>
      <t>The lack of data makes it impossible to assess whether there has been double-counting of emissions data. It is recommended that companies be required to report facility-level data, with relevant methodologies and activity data. Without more details, it is not possible to tell whether IPCC good practice guidance has been followed, or to assess the uncertainty of the emissions estimate.</t>
    </r>
    <r>
      <rPr>
        <sz val="10"/>
        <color theme="1"/>
        <rFont val="Calibri"/>
        <family val="2"/>
        <scheme val="minor"/>
      </rPr>
      <t xml:space="preserve"> Given the size of this category, a proper uncertainty analysis should be carried out, and sufficient data provided to do so. The previous inventory review made the same recommendations regarding the “clear disaggregation of source data”.</t>
    </r>
  </si>
  <si>
    <t>Point 67 of external inventory review</t>
  </si>
  <si>
    <t>Transparency: More detail required;
Accuracey: Clear disaggregation of sources required</t>
  </si>
  <si>
    <r>
      <rPr>
        <sz val="10"/>
        <color rgb="FFFF0000"/>
        <rFont val="Calibri"/>
        <family val="2"/>
        <scheme val="minor"/>
      </rPr>
      <t>The NIR states in “Table 3.2: Summary of the change in emissions from the Energy sector between 2000 and 2015.” that “1.A.1.c Manufacture of solid fuels” for the year 2000 is 30 571 Gg CO2e. It should be 30 572 Gg CO2e.</t>
    </r>
    <r>
      <rPr>
        <sz val="10"/>
        <color theme="1"/>
        <rFont val="Calibri"/>
        <family val="2"/>
        <scheme val="minor"/>
      </rPr>
      <t xml:space="preserve"> (This is likely an error created by rounding off before making the final calculation).</t>
    </r>
  </si>
  <si>
    <t>Point 68 of external inventory review</t>
  </si>
  <si>
    <r>
      <t xml:space="preserve">Manufacturing Industries and Construction contributes 42 866.92 Gg CO2e, or 6.3% of South Africa’s 2015 inventory and 10% of Energy sector emissions. Within this sub-sector 73% of emissions are associated with Solid Fuels, 17% with Liquid Fuels and 10% with Gaseous Fuels. There is a </t>
    </r>
    <r>
      <rPr>
        <sz val="10"/>
        <color rgb="FFFF0000"/>
        <rFont val="Calibri"/>
        <family val="2"/>
        <scheme val="minor"/>
      </rPr>
      <t>discrepancy between the values reported in the NIR Tables B.1 and B.2 in Appendix 1.B and the underlying data in the CRF table for the breakdown of CO2e associated with solid, liquid and gaseous fuels for this sub-sector</t>
    </r>
    <r>
      <rPr>
        <sz val="10"/>
        <color theme="1"/>
        <rFont val="Calibri"/>
        <family val="2"/>
        <scheme val="minor"/>
      </rPr>
      <t>.</t>
    </r>
  </si>
  <si>
    <t>Point 69 of external inventory review</t>
  </si>
  <si>
    <t>Point 70 of external inventory review</t>
  </si>
  <si>
    <t>Completeness: Need to indicate what is included;
Consistency: Inconsistencies with DoE data</t>
  </si>
  <si>
    <r>
      <t xml:space="preserve">The </t>
    </r>
    <r>
      <rPr>
        <sz val="10"/>
        <color rgb="FFFF0000"/>
        <rFont val="Calibri"/>
        <family val="2"/>
        <scheme val="minor"/>
      </rPr>
      <t>NIR has improved the reporting of NCVs for different types of fuels. However, NIR Table 3.5. (pg. 89) does not indicate the source of the data</t>
    </r>
    <r>
      <rPr>
        <sz val="10"/>
        <color theme="1"/>
        <rFont val="Calibri"/>
        <family val="2"/>
        <scheme val="minor"/>
      </rPr>
      <t xml:space="preserve">. It is understood that the NCVs are those used in the DoE Energy Balance (except in the case of the Eskom-specific NCV) however this could not be confirmed through a review of available DoE Energy Balance data. Additionally, the NIR indicates that NCVs were provided by the SAPIA. The 2012 NIR indicated that NCVs for coal associated with electricity generation were "estimated by the national utility". It is not clear if these have been used for the conversion of coal to energy in this sub-category. Further, the NIR notes that a country-specific emission factor for CO2 for sub-bituminous coal was applied. For all other fuels the 2006 IPCC Guidelines’ default emission factors were used. However, </t>
    </r>
    <r>
      <rPr>
        <sz val="10"/>
        <color rgb="FFFF0000"/>
        <rFont val="Calibri"/>
        <family val="2"/>
        <scheme val="minor"/>
      </rPr>
      <t>the NIR (Table 3.6) mentions a country-specific emission factor for natural gas (48 000 compared to 56 100). It is not clear why this was not applied. The Party should clarify the source of NCVs in Table 3.5 particularly for non-liquid fuels, clarify why the country-specific emission factor for gas has not been applied and work with DoE to develop country specific fuel NCVs.</t>
    </r>
  </si>
  <si>
    <t>Point 72 of external inventory review</t>
  </si>
  <si>
    <t>Transparency: Provide data sources;
Accuracey: Possible error with EF</t>
  </si>
  <si>
    <r>
      <t xml:space="preserve">A Tier 1 method is used for Manufacturing Industries and Construction. As a Key Category the Party should adopt a Tier 2 or 3 methodology. The NIR recognized this and indicated that “in future, facility-level data has to be sourced and country-specific emission factors need to be developed in order to move towards a Tier 2 methodology.” This commitment was also made in the 2012 NIR. This Review confirms that facility level data is required, and country-specific emission factors should be developed. It is expected that implementation of the GHG reporting regulations will contribute in this regard. </t>
    </r>
    <r>
      <rPr>
        <sz val="10"/>
        <color rgb="FFFF0000"/>
        <rFont val="Calibri"/>
        <family val="2"/>
        <scheme val="minor"/>
      </rPr>
      <t>The Party should refer to the regulations and the expected benefits that will arise regarding GHG emissions from Manufacturing Industries and Construction.</t>
    </r>
  </si>
  <si>
    <t>Point 73 of external inventory review</t>
  </si>
  <si>
    <t>Transparency: Add more detail into report</t>
  </si>
  <si>
    <r>
      <t xml:space="preserve">The CRF tables inventory draws from the DoE Energy Digest from 2000 to 2007; the SAMI report (via SAPIA) from 2008 - 2010 extrapolated to 2012; and the DoE Energy Balance for 2013 to 2014 and then extrapolated for 2015 (as the 2015 Energy Balance was not available at the time of calculation). The change to the DoE Energy Balance is cited as being due to staff turnover and no documentation to enable the same approach as undertaken for the 2012 NIR. The NIR notes that emissions from this category have increased by 13 655 GgCO2e (46.7%) between 2012 and 2015, "mainly due to a change in the activity data source" and that "the discrepancies in the data sources will be investigated further before the next submission." The QA process has identified significant changes and noted these. The issues logged through this process have not been resolved. The commitment to investigate the reason for significant differences is appropriate. However, this </t>
    </r>
    <r>
      <rPr>
        <sz val="10"/>
        <color rgb="FFFF0000"/>
        <rFont val="Calibri"/>
        <family val="2"/>
        <scheme val="minor"/>
      </rPr>
      <t xml:space="preserve">Review also recommends that data should be updated with 2015 energy balance data (now available) </t>
    </r>
    <r>
      <rPr>
        <sz val="10"/>
        <color theme="1"/>
        <rFont val="Calibri"/>
        <family val="2"/>
        <scheme val="minor"/>
      </rPr>
      <t xml:space="preserve">as the 2015 data is 15% higher than 2014 mostly due to diesel being 18% higher than the currently applied 2014 figures (94% of this change is associated with the mining and quarrying sector). Additionally, </t>
    </r>
    <r>
      <rPr>
        <sz val="10"/>
        <color rgb="FFFF0000"/>
        <rFont val="Calibri"/>
        <family val="2"/>
        <scheme val="minor"/>
      </rPr>
      <t>no values for bitumen and LPG could be found in the DoE Energy Balance while these are reported in the NIR.</t>
    </r>
    <r>
      <rPr>
        <sz val="10"/>
        <color theme="1"/>
        <rFont val="Calibri"/>
        <family val="2"/>
        <scheme val="minor"/>
      </rPr>
      <t xml:space="preserve"> Further, the </t>
    </r>
    <r>
      <rPr>
        <sz val="10"/>
        <color rgb="FFFF0000"/>
        <rFont val="Calibri"/>
        <family val="2"/>
        <scheme val="minor"/>
      </rPr>
      <t>NIR reports sub-bituminous coal but the source is classified as bituminous in the DoE Energy Balance</t>
    </r>
    <r>
      <rPr>
        <sz val="10"/>
        <color theme="1"/>
        <rFont val="Calibri"/>
        <family val="2"/>
        <scheme val="minor"/>
      </rPr>
      <t xml:space="preserve"> (this is further discussed above under 1.A.1.a). </t>
    </r>
    <r>
      <rPr>
        <sz val="10"/>
        <color rgb="FFFF0000"/>
        <rFont val="Calibri"/>
        <family val="2"/>
        <scheme val="minor"/>
      </rPr>
      <t>This Review recommends the following: a) the preferred method for sourcing and analysing source data should be documented; b) sources of data not in the energy balance should be disclosed (bitumen, LPG); and c) the discrepancy between classification of coal in the NIR (sub-bituminous) and the DoE Energy Balance (bituminous) should be discussed.</t>
    </r>
    <r>
      <rPr>
        <sz val="10"/>
        <color theme="1"/>
        <rFont val="Calibri"/>
        <family val="2"/>
        <scheme val="minor"/>
      </rPr>
      <t xml:space="preserve"> The reason for the increase in diesel (where mining and quarrying represents 94% of the recorded consumption) could be due to mining having to take place deeper and farther away from processing plants: "South African miners are having to go deeper in ageing shafts to access additional ore in a country that’s been mined commercially for over a century." (Bloomberg, 2017). Further work should be undertaken to interrogate this.</t>
    </r>
  </si>
  <si>
    <t>Point 74 of external inventory review</t>
  </si>
  <si>
    <t>Accuracey: Update with new 2015 data;
Transparency: Provided source data documentation</t>
  </si>
  <si>
    <r>
      <t>The NIR conducts an uncertainty analysis that utilizes uncertainty factors in line with the ranges included in the 2006 IPCC Guidelines, however no information is provided to explain the values used in the uncertainty analysis. It is</t>
    </r>
    <r>
      <rPr>
        <sz val="10"/>
        <color rgb="FFFF0000"/>
        <rFont val="Calibri"/>
        <family val="2"/>
        <scheme val="minor"/>
      </rPr>
      <t xml:space="preserve"> recommended that additional explanation of the chosen uncertainty parameters be given.</t>
    </r>
  </si>
  <si>
    <t>Point 76 of external inventory review</t>
  </si>
  <si>
    <t>Transparency: More detailed explanation</t>
  </si>
  <si>
    <r>
      <t xml:space="preserve">Regarding improvements, the NIR calls for the gathering of facility-level data and relying less on DoE Energy Balances. It is expected that the mandatory GHG reporting requirements will generate improved data that will enable GHG emissions calculations. </t>
    </r>
    <r>
      <rPr>
        <sz val="10"/>
        <color rgb="FFFF0000"/>
        <rFont val="Calibri"/>
        <family val="2"/>
        <scheme val="minor"/>
      </rPr>
      <t xml:space="preserve">The Party should make reference to the proposed regulations and the expected benefits that will arise with regard to GHG emissions from Manufacturing Industries and Construction. </t>
    </r>
    <r>
      <rPr>
        <sz val="10"/>
        <color theme="1"/>
        <rFont val="Calibri"/>
        <family val="2"/>
        <scheme val="minor"/>
      </rPr>
      <t xml:space="preserve">Any challenges associated with this process should be noted to give an indication of when and to what extent the company reported information will result in improvements in the national inventory. Additionally, </t>
    </r>
    <r>
      <rPr>
        <sz val="10"/>
        <color rgb="FFFF0000"/>
        <rFont val="Calibri"/>
        <family val="2"/>
        <scheme val="minor"/>
      </rPr>
      <t xml:space="preserve">data should be compared to sample data. </t>
    </r>
    <r>
      <rPr>
        <sz val="10"/>
        <color theme="1"/>
        <rFont val="Calibri"/>
        <family val="2"/>
        <scheme val="minor"/>
      </rPr>
      <t>For example, the National Cleaner Production Centre (NCPC) has detailed information on industrial energy consumption. The Party should engage with the NCPC to see what information, and in what form, could be made available (noting that there are confidentially concerns).</t>
    </r>
  </si>
  <si>
    <t>Point 77 of external inventory review</t>
  </si>
  <si>
    <t>Transparency: Provide more detailed explanation</t>
  </si>
  <si>
    <r>
      <t xml:space="preserve">The new QA/QC procedures included an assessment of source data relative to what has been included in the inventory. The outcomes with respect to the Excel spreadsheet are clearly defined (the combined spreadsheet now includes emission factors, input data, trend lines, conditional formatting to show significant recalculations, and an effective system for managing QA issues logged). This represents a significant improvement. However, issues logged have largely not been addressed and the outcomes of the actual process with respect to the NIR inputs and results are not clearly defined. It appears that one expert (LS) conducted internal QA/QC across all areas. It is not clear that this individual has appropriate expertise to cover all areas; especially given that the assumed expert is listed as an author of the AFOLU sector. Additionally, this Review observes the following a) stand out data points have not been noted. Examples include: 2013 vs 2012 and 2014 vs 2013 heavy fuel oil, 2013 vs 2012 gas/diesel oil, 2013 vs 2012 sub-bituminous coal, and 2013 vs 2012 natural gas activity data; b) the country-specific emission factors cannot be checked due to a lack of raw data; and c) activity data for original sources cannot be traced back as DoE does not have this information publicly available. This Review </t>
    </r>
    <r>
      <rPr>
        <sz val="10"/>
        <color rgb="FFFF0000"/>
        <rFont val="Calibri"/>
        <family val="2"/>
        <scheme val="minor"/>
      </rPr>
      <t>recommends the following: a) the expertise of the internal QA/QA experts should be described to assess their appropriateness; all issue logs should also be addressed or a commitment made to address these as part of future inventories; and b) the Party should comment on the completeness of the data and issues relating to confidentiality or make a commitment to interrogate this aspect further in subsequent inventories.</t>
    </r>
  </si>
  <si>
    <t>Point 78 of external inventory review</t>
  </si>
  <si>
    <t>Quality control process</t>
  </si>
  <si>
    <r>
      <t xml:space="preserve">GHG emissions from Manufacturing Industries and Construction decreased by 31% in 2011 compared to 2010 (all other year on year changes are below 8%). </t>
    </r>
    <r>
      <rPr>
        <sz val="10"/>
        <color rgb="FFFF0000"/>
        <rFont val="Calibri"/>
        <family val="2"/>
        <scheme val="minor"/>
      </rPr>
      <t xml:space="preserve">The reason for this change is not provided. </t>
    </r>
    <r>
      <rPr>
        <sz val="10"/>
        <color theme="1"/>
        <rFont val="Calibri"/>
        <family val="2"/>
        <scheme val="minor"/>
      </rPr>
      <t>The Party should engage with industry to better understand the reason for changes. It is expected that the work that has informed domestic GHG emission mitigation policy will provide some indication of the changes. Furthermore, reporting requirements, as per the non-legislated carbon budget process should improve the ability of the Party to explain changes in the future.</t>
    </r>
  </si>
  <si>
    <t>Point 79 of external inventory review</t>
  </si>
  <si>
    <t>Transparency: More detail explanation required</t>
  </si>
  <si>
    <r>
      <t>The NIR states that GHG emissions included in the Manufacturing Industries and Construction sub-category are mainly from fuel combusted for heating purposes. Fuels used as feedstock for other non-energy use of fuels are accounted for under IPPU.</t>
    </r>
    <r>
      <rPr>
        <sz val="10"/>
        <color rgb="FFFF0000"/>
        <rFont val="Calibri"/>
        <family val="2"/>
        <scheme val="minor"/>
      </rPr>
      <t xml:space="preserve"> The Independent Reviewer identified a significant risk of double accounting of energy used for Iron and Steel Production, since the Iron and Steel Production subsector within IPPU in the NIR states that process emissions for iron and steel emissions are not included under IPPU, whilst energy emissions are.</t>
    </r>
    <r>
      <rPr>
        <sz val="10"/>
        <color theme="1"/>
        <rFont val="Calibri"/>
        <family val="2"/>
        <scheme val="minor"/>
      </rPr>
      <t xml:space="preserve"> Examination of the Iron and Steel Production sub-sector confirms this through the statement that ‘the separation between energy and process emissions emanating from the use of coke was not done. This was due to lack of disaggregated information on coke consumption. Hence, energy related emission from Iron and Steel Production are included in this source category.’ It is understood that the coal consumption used for feedstock purposes in Iron and Steel Production is excluded from coal consumption for this category and as such the risk of double counting is reduced but this is not clear. </t>
    </r>
    <r>
      <rPr>
        <sz val="10"/>
        <color rgb="FFFF0000"/>
        <rFont val="Calibri"/>
        <family val="2"/>
        <scheme val="minor"/>
      </rPr>
      <t>It is recommended that further clarification be provided to make the NIR more transparent.</t>
    </r>
  </si>
  <si>
    <t>Point 80 of external inventory review</t>
  </si>
  <si>
    <r>
      <t xml:space="preserve">There are significant changes over the time series. These are attributed to being forced to use the DoE Energy Balance as opposed to the SAMI report due to key staff leaving and a lack of documentation. </t>
    </r>
    <r>
      <rPr>
        <sz val="10"/>
        <color rgb="FFFF0000"/>
        <rFont val="Calibri"/>
        <family val="2"/>
        <scheme val="minor"/>
      </rPr>
      <t xml:space="preserve">The previous NIR included a sub-section titled "overview of shares and trends in emissions" for this key category. Efforts were made to understand changes given changes in value addition in the construction sector. No such analysis has been conducted as part of the current NIR. </t>
    </r>
    <r>
      <rPr>
        <sz val="10"/>
        <color theme="1"/>
        <rFont val="Calibri"/>
        <family val="2"/>
        <scheme val="minor"/>
      </rPr>
      <t>The lack of insight regarding the reason for the significant changes is unfortunate and understandable but the Party should make clear the extent of these changes. For example, heavy fuel oil increases by 11352% between 2012 and 2015 using the new source. Other changes are less extreme but still significant. Of concern are changes in larger sources such as sub-bituminous coal (27%), natural gas (79%) and diesel (264%). The Party should look at economic trends to try and understand the significant decrease in emissions in 2011 and 2012. An initial review based on production and Value Addition of the industrial sector (source: DTI) does not show changes that correspond with the changing emissions.</t>
    </r>
  </si>
  <si>
    <t>Point 81 of external inventory review</t>
  </si>
  <si>
    <t>Transparency: Provide more explanation</t>
  </si>
  <si>
    <r>
      <t xml:space="preserve">SAPIA annual reports were the main sources of activity data for the transport sector to 2012 and the DoE Energy Balance as the source for 2013 to 2014 and extrapolated to 2015. For the period up to 2012, fuels are allocated to demand side users based on a 2008 study by SAPIA (i.e. the approach is outdated). To improve the allocation assumptions a fuel study (DEA GIZ, 2016) was commissioned as part of the inventory improvement programme accompanying the 2012 NIR but, as noted in the previous Review, the study was not utilised (and no explanation was provided for this). The situation persists in the 2015 NIR. Fuel allocation assumptions associated with the DoE Energy Balance are not publicly available and therefore could not be compared to the data included in the fuel study. The change to the DoE Energy Balance is cited as being due to staff turnover and no documentation to enable the same approach. This is unfortunate given that the 2012 NIR noted that "where possible, the DoE energy balances were used to verify activity data even though they do not provide sufficient information for a proper understanding of fuel consumption." The drawbacks associated with the DoE energy balances noted in the previous NIR have not been mentioned in the 2015 NIR. A useful source of data for comparative purposes is the vehicle parc model for South Africa (Stone et al., 2018). In general, the data corresponds with what is included in the NIR. The Independent Reviewer supports the party's intention to gather and report Vehicle Kilometres Travelled (VKT) in line with IPCC good practice guidance. Further, this </t>
    </r>
    <r>
      <rPr>
        <sz val="10"/>
        <color rgb="FFFF0000"/>
        <rFont val="Calibri"/>
        <family val="2"/>
        <scheme val="minor"/>
      </rPr>
      <t xml:space="preserve">Review recommends: a) the Party should indicate reasons for greater confidence in the DoE Energy Balances or note the nature and extent of the challenges referred to in the previous NIR and engage with the DoE to develop accompanying documentation that explains how the Energy Balances were derived; b) The Party also needs to explain why the Fuel Study commissioned as part of the 2012 NIR does not seem to have been used as part of the 2015 NIR process; c) data should be updated with 2015 energy balance data (e.g. 2015 data for the material categories (petrol and diesel) is 6% higher than the currently applied figures); d) the Party should leverage new studies for comparison purposes and to substantiate any conclusions regarding reasons for changes over time (examples include the DEA Fuel Study (2016) and a vehicle parc model for South Africa (Stone et al., 2018)); and e) comparisons should be made between the DoE Energy Balance data and the SAPIA data. </t>
    </r>
    <r>
      <rPr>
        <sz val="10"/>
        <color theme="1"/>
        <rFont val="Calibri"/>
        <family val="2"/>
        <scheme val="minor"/>
      </rPr>
      <t>It is acknowledged that staff turnover resulted in a loss of skills and institutional knowledge to be able to do this, highlighting the need for better documentation of the methodology.</t>
    </r>
  </si>
  <si>
    <t>Point 83 of external inventory review</t>
  </si>
  <si>
    <t>Accuracey: Need to include data from recent studies</t>
  </si>
  <si>
    <r>
      <t>The NIR does not split on-road from off-road. The NIR notes that agricultural vehicles on paved roads are also included but this Review finds that biofuels, blended fuels and gas are not accounted for. Further, the extrapolation of 2014 DoE Energy Balance Data presents issues: LPG in 2015 is not included (62 TJ) due to 2014 data being used and ‘Residual fuel’ is included in the DoE Energy Balances but not in the 2015 inventory. Further, DEA (DEA GIZ, 2016) (page 11) found that "that a huge amount of disparity exists in the way that the data sources define sectors and subsectors. The sectoral divisions of consumption, if used by the data owners, are normally driven by in-house requirements. It is therefore not possible to obtain line-for-line matches between, for example, the energy balances and the specific sectors and sub-sectors defined by the IPCC guidelines. This observation has a significant impact on the consumption profiles to be obtained for the various sectors and sub-sectors as per the IPCC reporting". This finding suggests the potential for significant gaps in the inventory. This R</t>
    </r>
    <r>
      <rPr>
        <sz val="10"/>
        <color rgb="FFFF0000"/>
        <rFont val="Calibri"/>
        <family val="2"/>
        <scheme val="minor"/>
      </rPr>
      <t xml:space="preserve">eview recommends a) the Party should update 2015 data using the 2015 DoE Energy Balances; and b) the Party should draw on the fuel study (DEA GIZ, 2016) and comment on use of biofuel and gas in this sub-sector. </t>
    </r>
    <r>
      <rPr>
        <sz val="10"/>
        <color theme="1"/>
        <rFont val="Calibri"/>
        <family val="2"/>
        <scheme val="minor"/>
      </rPr>
      <t>Other, specific recommendations made in the Fuel Study include: a) commission an independent industry fuel use survey (in the event that mandatory GHG regulations do not provide adequate data); b) consider establishing a single independent data custodian for energy and environmental data; c) undertake an initiative to systematically improve cooperation between stakeholders; d) convert all government department reporting systems to conform to a single data classification system; and e) develop clear strategies and procedures to manage the expected increase in data (DEA GIZ, 2016).</t>
    </r>
  </si>
  <si>
    <t>Point 84 of external inventory review</t>
  </si>
  <si>
    <r>
      <rPr>
        <sz val="10"/>
        <color rgb="FFFF0000"/>
        <rFont val="Calibri"/>
        <family val="2"/>
        <scheme val="minor"/>
      </rPr>
      <t>There are significant changes year-on-year due to the shift in source data from SAPIA to the DoE Energy Balances. These changes have not been adequately interrogated and explained.</t>
    </r>
    <r>
      <rPr>
        <sz val="10"/>
        <color theme="1"/>
        <rFont val="Calibri"/>
        <family val="2"/>
        <scheme val="minor"/>
      </rPr>
      <t xml:space="preserve"> Additionally, within the DoE Energy Balance time series (2013 - 2015) there are significant year-on-year changes that should be explained. For example, there is a 21632% decrease in other kerosene and a 199% decrease in Heavy Fuel Oil from 2013 to 2014. The NIR notes that the increase in the contribution from diesel and the associated decline in the contribution from motor gasoline is the result of efficiency and affordability of diesel compared with motor gasoline vehicles. This logic makes sense but there is no data to substantiate this or to help communicate the sense of scale of this transition and whether the changes in fuel consumption are fully the result of this shift. For example, gasoline consumption decreases by 5% between 2012 and 2015 and diesel increases by 52% while the combined consumption of petrol and diesel increased by 16% over this time. The rate of dieselisation does however correspond with Stone et al. (2018) modelling of the South African vehicle parc (see figure 6 in: Stone et al., 2018). In general, </t>
    </r>
    <r>
      <rPr>
        <sz val="10"/>
        <color rgb="FFFF0000"/>
        <rFont val="Calibri"/>
        <family val="2"/>
        <scheme val="minor"/>
      </rPr>
      <t>more effort should be made to analyse changes in drivers of fuel consumption to both check and substantiate any year-on-year changes.</t>
    </r>
  </si>
  <si>
    <t>Point 85 of external inventory review</t>
  </si>
  <si>
    <t>Transparency: Requires more explanation</t>
  </si>
  <si>
    <r>
      <t xml:space="preserve">The NIR notes that a Tier 1 methodology is applied. In the previous NIR the Party noted the challenge in using higher tier methodologies due to a lack of data (particularly with regard to vehicle kilometers travelled in addition to fuel consumed). This is mentioned again as part of what is required to improve the inventory. </t>
    </r>
    <r>
      <rPr>
        <sz val="10"/>
        <color rgb="FFFF0000"/>
        <rFont val="Calibri"/>
        <family val="2"/>
        <scheme val="minor"/>
      </rPr>
      <t>As per the 2010 and 2012 Reviews, the Independent Reviewer recommends that as this is a key category, that further work is done to move toward the use of a higher tier emissions estimation methodology. If this is not appropriate (given the data challenges noted in the NIR) then additional explanation is needed to justify not investing in collecting the additional data.</t>
    </r>
    <r>
      <rPr>
        <sz val="10"/>
        <color theme="1"/>
        <rFont val="Calibri"/>
        <family val="2"/>
        <scheme val="minor"/>
      </rPr>
      <t xml:space="preserve"> Further, the Party should mandate relevant departments to conduct more physical measurements and direct field survey work to improve activity data of this key category.</t>
    </r>
  </si>
  <si>
    <t>Point 86 of external inventory review</t>
  </si>
  <si>
    <t>Accuracey: More data and higher tier level methodology required</t>
  </si>
  <si>
    <t>Add to future improvement list</t>
  </si>
  <si>
    <r>
      <t xml:space="preserve">In the 2012 NIR, the NCVs used to convert litres to terajoules for fuel used in the transport sector were sourced from the DoE (based on 2009 data). </t>
    </r>
    <r>
      <rPr>
        <sz val="10"/>
        <color rgb="FFFF0000"/>
        <rFont val="Calibri"/>
        <family val="2"/>
        <scheme val="minor"/>
      </rPr>
      <t xml:space="preserve">Table 3.6 indicates that NCVs were sourced from SAPIA. It is not clear why a new approach has been adopted. Default emissions factors were used to convert activity data into GHG emissions. The emissions factors for CH4 and N2O in the calculation sheets differ to what is reported in the NIR. The emission factors in the calculation sheet match the IPCC default factors (Table 3.2.2.). The emission factors applied in the calculation sheets are correct; however, the reference to Table 3.6 in the NIR is not appropriate as this table includes emission factors associated with stationary combustion only. </t>
    </r>
    <r>
      <rPr>
        <sz val="10"/>
        <color theme="1"/>
        <rFont val="Calibri"/>
        <family val="2"/>
        <scheme val="minor"/>
      </rPr>
      <t>An additional table for mobile combustion should be included in the report. Additionally, this Review recommends that the Party should indicate if the change in source of NCVs has resulted in an improvement and, if so, to indicate the nature and extent of this improvement; and take efforts to develop country specific emission factors.</t>
    </r>
  </si>
  <si>
    <t>Point 87 of external inventory review</t>
  </si>
  <si>
    <t>Accuracey and consistency: Inconsistencies in NCV values. Possible error</t>
  </si>
  <si>
    <r>
      <t xml:space="preserve">The Fuel Study noted that the quality of data is relatively low in South Africa, with quality data limited to a sub-set of fuel carriers and industry sub-sectors (DEA GIZ, 2016). The study also noted that a considerable level of uncertainty surrounds each source, at least in one or other aspect. The inventory has conducted uncertainty analysis on emissions from Road Transportation using a 5% uncertainty factor, as prescribed by the IPCC, for the CO2, CH4 and N2O uncertainty estimate for activity data. A 2% uncertainty factor was used for the CO2 emissions factor uncertainty estimate, 9% for CH4 and 72% for N2O. However, the 2006 IPCC Guidelines indicates that the CO2 emission factors should be within a range of ± 5 percent, and that considerable uncertainty is inherent in the computation of CO2 based on the uncertainties in activity data discussed below. For Tier 1, the uncertainty of the CH4 emission factor may range between -57 and +100 percent. The uncertainty of the N2O emission factor may range between -70 and +150 percent. No explanation has been provided in the NIR for the justification of the uncertainty percentages. Potential sources of uncertainty are indicated (e.g. fleet age, maintenance patterns, etc) but the party does not contextualise these and provide a sense of the extent to which these factors have a role to play in this key category. </t>
    </r>
    <r>
      <rPr>
        <sz val="10"/>
        <color rgb="FFFF0000"/>
        <rFont val="Calibri"/>
        <family val="2"/>
        <scheme val="minor"/>
      </rPr>
      <t>The generic description thus adds limited value in helping to understand the levels of uncertainty. It is recommended that a more detailed description of the uncertainty process is provided, including justification for the choice of the percentages based on the quality of the activity data and emission factors. This is particularly important given the Fuel Study’s findings.</t>
    </r>
  </si>
  <si>
    <t>Point 88 of external inventory review</t>
  </si>
  <si>
    <t>Accuracey: Incorporate recent findings into ucertainty data;
Transparency: More ino on uncertainty data required.</t>
  </si>
  <si>
    <r>
      <t xml:space="preserve">IPCC good practice guidance has not been followed with respect to the methodology, source data and emission factors. No mention is made of fuel tourism or fuel smuggling which, in the case of Zimbabwe in particular, could have had an impact over the time series. The 2012 NIR noted the need to include the ability to compare emission estimates using fuel consumption and kilometres travelled (based on travel data) and to develop local emission factors. This comment has been repeated in the 2015 NIR. Commitments to improve the NIR should be accompanied by a timeframe or indication of prioritisation in order to avoid making the same commitments with each iteration of the NIR without implementing the proposed changes. </t>
    </r>
    <r>
      <rPr>
        <sz val="10"/>
        <color rgb="FFFF0000"/>
        <rFont val="Calibri"/>
        <family val="2"/>
        <scheme val="minor"/>
      </rPr>
      <t xml:space="preserve">The Independent Reviewer recommends that as this is a key category, that further work is done to move toward the use of a higher tier emissions estimation methodology </t>
    </r>
    <r>
      <rPr>
        <sz val="10"/>
        <color theme="1"/>
        <rFont val="Calibri"/>
        <family val="2"/>
        <scheme val="minor"/>
      </rPr>
      <t>(this recommendation was also made by the Independent Reviewers of the 2010 submission).</t>
    </r>
  </si>
  <si>
    <t>Point 89 of external inventory review</t>
  </si>
  <si>
    <r>
      <rPr>
        <sz val="10"/>
        <color rgb="FFFF0000"/>
        <rFont val="Calibri"/>
        <family val="2"/>
        <scheme val="minor"/>
      </rPr>
      <t xml:space="preserve">There are more systemic challenges associated with liquid fuels data that the Party should consider and address. </t>
    </r>
    <r>
      <rPr>
        <sz val="10"/>
        <color theme="1"/>
        <rFont val="Calibri"/>
        <family val="2"/>
        <scheme val="minor"/>
      </rPr>
      <t>The data published by DoE is collected by survey of the oil majors and follows the data model and methodology inherited from Caltex (Now Chevron) on behalf of SAPIA and from 2008 – 2010 SAPIA itself. Metadata has not at any time been published with this data in any era, whoever was the custodian, and we do not know exactly how the disaggregations relate to physical reality and how this may have changed over time. This is a source of uncertainty (Stone, 2018). Furthermore, the number of new, large wholesalers has grown markedly in recent years. These companies are not surveyed. Anecdotally they number at least 15 and some may be importing refined product that does not appear on the surveys, mostly overland via Mozambique.</t>
    </r>
  </si>
  <si>
    <t>Point 91 of external inventory review</t>
  </si>
  <si>
    <t>Suggested improvements or aspects to consider</t>
  </si>
  <si>
    <t>Point 92 of external inventory review</t>
  </si>
  <si>
    <t>Suggested improvements or aspects to consider in future</t>
  </si>
  <si>
    <r>
      <t xml:space="preserve">This key category reports emissions from coal use in the residential sector only. </t>
    </r>
    <r>
      <rPr>
        <sz val="10"/>
        <color rgb="FFFF0000"/>
        <rFont val="Calibri"/>
        <family val="2"/>
        <scheme val="minor"/>
      </rPr>
      <t>The time series and the data are complete given the approach which was used to estimate these emissions, but as the discussion below indicates, the approach described in the NIR is not a reliable basis on which to estimate emissions in this category.</t>
    </r>
    <r>
      <rPr>
        <sz val="10"/>
        <color theme="1"/>
        <rFont val="Calibri"/>
        <family val="2"/>
        <scheme val="minor"/>
      </rPr>
      <t xml:space="preserve"> “Solid fuels” is a misnomer, since this should include various forms of biofuels such as firewood and charcoal, but the underlying data indicate that this category contains emissions only from sub-bituminous coal. Emissions associated with residential sub-bituminous coal use increased by 563% between 2000 and 2015, while emissions from liquid fuel consumption fell over the same period (LPG by 74%, other kerosene by 60%, and residual fuel oil by 63%). The NIR does not attempt to explain these changes in any way. During this period, electrification of households increased significantly – according to Statistics South Africa’s (Stats SA) Household Survey data, the grid electrification rate (% households connected to the grid) rose from 77.1% in 2002 to 85.5% in 2015. One might expect a corresponding drop in the use of other fuel sources in households, which seems to be indicated by the Household Survey – the 2015 Survey indicates that the % of households using coal for cooking dropped during this period from 3% in 2002 to 0.5% in 2015. The share of households using coal for heating dropped from 5.3% in 2002 to 1.5% in 2015. The same decline can be observed for other non-electric fuel sources. </t>
    </r>
    <r>
      <rPr>
        <sz val="10"/>
        <color rgb="FFFF0000"/>
        <rFont val="Calibri"/>
        <family val="2"/>
        <scheme val="minor"/>
      </rPr>
      <t>This trend, which is contrary to the trend in emissions from coal use in the Residential sector, suggests at the very least that the basis for estimating emissions should be thoroughly assessed, and especially since this is currently ranked as a key category.</t>
    </r>
  </si>
  <si>
    <t>Point 94 of external inventory review</t>
  </si>
  <si>
    <t>Transparency: More explanation of drivers required;
Improvement suggestion</t>
  </si>
  <si>
    <r>
      <rPr>
        <sz val="10"/>
        <color rgb="FFFF0000"/>
        <rFont val="Calibri"/>
        <family val="2"/>
        <scheme val="minor"/>
      </rPr>
      <t xml:space="preserve">The NIR reports that a Tier 1 emissions factor was used for this category – a sub-bituminous coal emissions factor – but the underlying data indicates that the same Tier 2 emissions factor was used as for the power sector. It is recommended that this is either clarified or corrected in the NIR </t>
    </r>
    <r>
      <rPr>
        <sz val="10"/>
        <color theme="1"/>
        <rFont val="Calibri"/>
        <family val="2"/>
        <scheme val="minor"/>
      </rPr>
      <t>– if a Tier 2 emissions factor is used, then an explanation as to how this emissions factor was arrived at needs to be included in the NIR. On the other hand, if a Tier 1 emissions factor is used instead (and the emissions recalculated) then the NIR should explain why a Tier 1 emissions factor for sub-bituminous coal was used, based on a clear description of the type of coal used in households in South Africa. It is recommended that a Tier 2 emissions factor is used for estimating emissions in this category, based on a survey of the characteristics of coal used in this sector, and on any relevant information on combustion practices.</t>
    </r>
  </si>
  <si>
    <t>Point 95 of external inventory review</t>
  </si>
  <si>
    <t>Accuracey and consistency: Query about EF used - possible error</t>
  </si>
  <si>
    <r>
      <t xml:space="preserve">The NIR states "The DoE energy reports were used to source solid fuels for the period 2000 to 2006, for the period 2007 to 2015. The SAMI report was used to extrapolate the consumption of solid fuels for this category" (pg. 111). The reason for choosing a combination of DoE and SAMI data for solid fuels in the commercial and residential is documented but not explained. </t>
    </r>
    <r>
      <rPr>
        <sz val="10"/>
        <color rgb="FFFF0000"/>
        <rFont val="Calibri"/>
        <family val="2"/>
        <scheme val="minor"/>
      </rPr>
      <t xml:space="preserve">No other explanation is included as to a) why the energy balance data is not used after 2006, b) why SAMI data is used, and c) how SAMI data is used, and what "extrapolation" means in this context. The SAMI data which seems to have been used is provided in mass terms, but no indication is provided in the NIR as to what calorific value was used to arrive at the activity data used in the underlying data to estimate emissions in this category. </t>
    </r>
    <r>
      <rPr>
        <sz val="10"/>
        <color theme="1"/>
        <rFont val="Calibri"/>
        <family val="2"/>
        <scheme val="minor"/>
      </rPr>
      <t>The DoE's energy balance for 2014 estimates coal use in the Residential sector as 13 789 TJ, whereas the underlying data for the inventory estimates coal use in the Residential sector for the same year as 248 137 TJ, a very striking difference. There is no attempt made to explain the difference.</t>
    </r>
  </si>
  <si>
    <t>Point 96 of external inventory review</t>
  </si>
  <si>
    <t>Transparency: More explanation of activity data sources required</t>
  </si>
  <si>
    <r>
      <t xml:space="preserve">Closer investigation of the data source upon which emissions estimates in this category rely for the period 2007 to 2015 suggests that coal consumption data for the SAMI category “merchant and domestic” is directly reported as residential coal consumption. The category referred to in the SAMI includes sales to the residential sector, the commercial sector and to small industry. This raises several important issues. The first one is that coal for residential use is clearly only a part of this overall category; the second is that it is not clear what portion of residential coal use is covered by these estimates, since literature indicates that a significant proportion of coal used in households is sourced informally, especially near coal mines; and the third issue is that there is probably either double-counting or misallocation of coal use between this category, commercial coal use and residential coal use, especially since the energy balance is used to source commercial coal use after 2012. Case studies, combined with data from Stats SA Household Surveys, seem to indicate that coal use in households is much lower than emissions reported in this category would seem to indicate, and it is strongly recommended that efforts should be undertaken to validate and improve residential solid fuel consumption data. </t>
    </r>
    <r>
      <rPr>
        <sz val="10"/>
        <color rgb="FFFF0000"/>
        <rFont val="Calibri"/>
        <family val="2"/>
        <scheme val="minor"/>
      </rPr>
      <t>These efforts should broaden the scope of data used on both how much coal is used and on the qualities of that coal (including calorific values), and match data with reported trends on household energy use. It is also recommended that a similar assessment be made for the commercial sectors, and that consistent datasets be used for coal use to allow comparisons of market share and also of sources such as the energy balance, to avoid double counting or misallocation of coal use. It is further recommended that estimates for coal use by households be further validated by comparisons to case-study literature on household energy use.</t>
    </r>
  </si>
  <si>
    <t>Point 97 of external inventory review</t>
  </si>
  <si>
    <t>Transparency and completeness: Issues with source data and allocation. Further assessment and explanation required</t>
  </si>
  <si>
    <r>
      <t>The NIR describes a generic approach to uncertainty for the whole category 1.A.4, but provides no evidence that an uncertainty assessment was done for this specific category.</t>
    </r>
    <r>
      <rPr>
        <sz val="10"/>
        <color rgb="FFFF0000"/>
        <rFont val="Calibri"/>
        <family val="2"/>
        <scheme val="minor"/>
      </rPr>
      <t xml:space="preserve"> In terms of improvements, to address the shortcomings above, it is recommended that a specific programme of improvements be outlined for this category, including any implications for other categories such as commercial fuel use, which critically assesses the sources of activity data and surveys available with quantitative and qualitative data on this sector with a view to identifying appropriate further work.</t>
    </r>
    <r>
      <rPr>
        <sz val="10"/>
        <color theme="1"/>
        <rFont val="Calibri"/>
        <family val="2"/>
        <scheme val="minor"/>
      </rPr>
      <t xml:space="preserve"> It may be possible that 1.A.4.b Other Sectors – Solid Fuels – Residential is NOT a key category, if there are very large errors in the estimation of activity data.</t>
    </r>
  </si>
  <si>
    <t>Point 98 of external inventory review</t>
  </si>
  <si>
    <t>Improvement suggestion</t>
  </si>
  <si>
    <r>
      <rPr>
        <sz val="10"/>
        <color rgb="FFFF0000"/>
        <rFont val="Calibri"/>
        <family val="2"/>
        <scheme val="minor"/>
      </rPr>
      <t xml:space="preserve">For 1.A.4.a, the Commercial / Institutional sub-sector, liquid fuel data for 2000 to 2012 was sourced from SAPIA. The gas/ diesel oil consumption for 2013 to 2015 were extrapolated (linear) from past data due to annual inconsistencies in the energy balance data. The "linear" extrapolation is not explained but is calculated to represent a 5.7% increase between 2012 and 2013, 3.8% between 2013 to 2014 and 3.6% between 2014 and 2015. For 1.A.4.b, the Residential sub-sector, liquid fuel data for 2012 to 2014 were sourced from the DoE Energy Balance, extrapolated to 2015. The reasons for this have not been provided. </t>
    </r>
    <r>
      <rPr>
        <sz val="10"/>
        <color theme="1"/>
        <rFont val="Calibri"/>
        <family val="2"/>
        <scheme val="minor"/>
      </rPr>
      <t xml:space="preserve">No indication is made of the specific sources of liquid fuel data between 2000 and 2012. The NIR indicates that all fuel consumption in the Residential sector was obtained from the DoE's energy digest reports, the DMR's SAMI report, the Food and Agriculture Organisation (FAO) and SAPIA. For 1.A.4.c, the Agriculture / Forestry / Fishing / Fish farms sub-sector, liquid fuels data were obtained from SAPIA between 2000 and 2012 and from the DoE Energy balances between 2013 and 2014, extrapolated to 2015. The reasons for this are not provided but it is assumed that this is due to key staff leaving and the lack of documentation on how the activity data in the previous submission were determined from the SAPIA report (as indicated in other sections of the NIR). For 1.A.4.a, the Party should provide greater detail on the linear extrapolation approach used and indicate reasons for the growth rates chosen, reasons why actual data has not been used and an indication of steps planned to improve the activity data used in the NIR. For 1.A.4.b, the Party should indicate sources of liquid fuels data between 2000 and 2012. For 1.A.4.c, the Party should indicate the reason for using DoE Energy Balance data and provide an indication what measures will be put in place to prevent the same situation in future inventories. </t>
    </r>
    <r>
      <rPr>
        <sz val="10"/>
        <color rgb="FFFF0000"/>
        <rFont val="Calibri"/>
        <family val="2"/>
        <scheme val="minor"/>
      </rPr>
      <t>Additionally, as indicated for 1.A.3.b, comparisons should be made between the DoE energy balance data and the SAPIA data. It is acknowledged that staff turnover resulted in a loss of skills and institutional knowledge to be able to do this, highlighting the need for better documentation of the methodology.</t>
    </r>
  </si>
  <si>
    <t>Point 99 of external inventory review</t>
  </si>
  <si>
    <t>Consistency: Inconsistencies in data sources - need explanation;
Accuracey: Possible error in linear extrapolation</t>
  </si>
  <si>
    <r>
      <t xml:space="preserve">Gas / diesel oil in the Commercial / Institutional sub-sector and motor gasoline (petrol) in the Agriculture sub-sector do not match the DoE Energy Balance data for 2014. It also appears that the value for motor gasoline in the Agriculture sub-sector for 2015 is not a repeat of 2014 suggesting a different source for this activity data source. </t>
    </r>
    <r>
      <rPr>
        <sz val="10"/>
        <color rgb="FFFF0000"/>
        <rFont val="Calibri"/>
        <family val="2"/>
        <scheme val="minor"/>
      </rPr>
      <t>It is recommended that the Party should a) draw on the findings of the Fuel Study, b) check and correct source data inconsistencies as identified, and c) specify the source for motor gasoline used in the agriculture sector and indicate why it is a more reliable source than the DoE Energy Balances. There are some discrepancies between sources included in the inventory and DoE Energy Balance. The DoE Energy Balance (2014) includes 129 TJ of motor gasoline for Commercial / Institutional and 114 TJ of motor gasoline for the Residential sub-sector that is not included in the inventory. The reason for not including motor gasoline should be provided.</t>
    </r>
  </si>
  <si>
    <t>Point 100 of external inventory review</t>
  </si>
  <si>
    <t>Transparency: Provide source of data;
Accuracey: Inconsistencies with data source - possible error</t>
  </si>
  <si>
    <r>
      <t xml:space="preserve">There are significant fluctuations but mostly relating to smaller sources. In 1.A.4.a Other Kerosene increases by 203% between 2000 and 2015, increases by 453% between 2012 and 2015 but decreases by 89% between 2012 and 2013. Heavy Fuel Oil (HFO) decreases by 99% between 2000 and 2015, decreases by 99% between 2012 and 2015 and decreases by 98% between 2012 and 2013. In 1.A.4.b the value for Other Kerosene is the same for 2012 and 2013 and HFO decreases by 50% between 2012 and 2013. In 1.A.4.c Other Kerosene increases by 48% between 2000 and 2015, increases by 171% between 2012 and 2015, and increases by 114% between 2012 and 2013. These significant fluctuations are not adequately explained. </t>
    </r>
    <r>
      <rPr>
        <sz val="10"/>
        <color rgb="FFFF0000"/>
        <rFont val="Calibri"/>
        <family val="2"/>
        <scheme val="minor"/>
      </rPr>
      <t>The significant fluctuations, particularly relating to the combustion of Other Kerosene and HFO in the Commercial / Institutional and Agricultural sub-sectors needs to be investigated and, if correct, adequately explained.</t>
    </r>
  </si>
  <si>
    <t>Point 101 of external inventory review</t>
  </si>
  <si>
    <t>Transparency: Explain fluctuations</t>
  </si>
  <si>
    <r>
      <t xml:space="preserve">A Tier 1 methodology is used. </t>
    </r>
    <r>
      <rPr>
        <sz val="10"/>
        <color rgb="FFFF0000"/>
        <rFont val="Calibri"/>
        <family val="2"/>
        <scheme val="minor"/>
      </rPr>
      <t>The Independent Reviewer recommends that as this is a key category, that further work is done to move toward the use of a higher tier emissions estimation methodology.</t>
    </r>
    <r>
      <rPr>
        <sz val="10"/>
        <color theme="1"/>
        <rFont val="Calibri"/>
        <family val="2"/>
        <scheme val="minor"/>
      </rPr>
      <t xml:space="preserve"> If this is not appropriate (given the data challenges alluded to in the NIR) then additional explanation is needed to justify not investing in collecting the additional data.</t>
    </r>
  </si>
  <si>
    <t>Point 102 of external inventory review</t>
  </si>
  <si>
    <r>
      <t xml:space="preserve">The Fuel Study noted that the quality of data is relatively low in South Africa, with quality data limited to a sub-set of fuel carriers and industry sub-sectors (DEA GIZ, 2016). The study also noted that a considerable level of uncertainty surrounds each source, at least in one or other aspect. However, the NIR adopts generic text for uncertainty in activity data and in emission factor from the 2006 IPCC Guidelines for the overall category 1.A.4, but no estimate is provided for this specific category. </t>
    </r>
    <r>
      <rPr>
        <sz val="10"/>
        <color rgb="FFFF0000"/>
        <rFont val="Calibri"/>
        <family val="2"/>
        <scheme val="minor"/>
      </rPr>
      <t>It is recommended that additional explanation of the chosen uncertainty parameters be given.</t>
    </r>
  </si>
  <si>
    <t>Point 103 of external inventory review</t>
  </si>
  <si>
    <t>Transparency: Explain the uncertainty values used</t>
  </si>
  <si>
    <r>
      <t xml:space="preserve">The NIR notes that the Commercial / Institutional sector should be willing to co-operate in the provision of data for the purposes of inventories. A regulatory framework should be established and implemented to ensure that sectors provide the data necessary for the compilation of the inventory. This was also mentioned in the 2012 NIR. </t>
    </r>
    <r>
      <rPr>
        <sz val="10"/>
        <color rgb="FFFF0000"/>
        <rFont val="Calibri"/>
        <family val="2"/>
        <scheme val="minor"/>
      </rPr>
      <t>This statement needs to be updated given the implementation of the GHG reporting regulations.</t>
    </r>
  </si>
  <si>
    <t>Point 104 of external inventory review</t>
  </si>
  <si>
    <t>Transparency: Indicate how GHG regulation will assist this section</t>
  </si>
  <si>
    <r>
      <t xml:space="preserve">Fugitive emissions from energy production are reported for the coal-to-liquid (CTL) and gas-to-liquid (GTL) processes, and also, although not reported in the NIR, an estimate for charcoal production by the company which operates the GTL facility is included in the underlying data. Both the CTL and GTL processes are complex and do not lend themselves to a simple Tier 1 or Tier 2 methodology, since the feedstock in these processes is partially combusted, partially vented/flared, and partially converted to fuel and chemical products in an integrated process. According to the NIR, a Tier 3 methodology has been applied to estimate emissions in this category by the operators of the two facilities concerned, but no details have been provided of this in the NIR. It is therefore impossible to assess the suitability of the methodology applied, the accuracy of the activity data used, or make any other meaningful comparisons. </t>
    </r>
    <r>
      <rPr>
        <sz val="10"/>
        <color rgb="FFFF0000"/>
        <rFont val="Calibri"/>
        <family val="2"/>
        <scheme val="minor"/>
      </rPr>
      <t>It is strongly recommended that more information be provided by the NIR to enable a proper assessment to be made, and if possible to provide comparisons with other data.</t>
    </r>
  </si>
  <si>
    <t>Point 106 of external inventory review</t>
  </si>
  <si>
    <t>Transparency: More explanation of methodology</t>
  </si>
  <si>
    <r>
      <rPr>
        <sz val="10"/>
        <color rgb="FFFF0000"/>
        <rFont val="Calibri"/>
        <family val="2"/>
        <scheme val="minor"/>
      </rPr>
      <t xml:space="preserve">The NIR does report that “time-series activity data was validated using information on mitigation projects that have been implemented in the past 15 years and other factors such as economic growth and fuel supply and demand.” No further information on how this was done is provided. </t>
    </r>
    <r>
      <rPr>
        <sz val="10"/>
        <color theme="1"/>
        <rFont val="Calibri"/>
        <family val="2"/>
        <scheme val="minor"/>
      </rPr>
      <t>It is also not clear how, given the nature of the facilities involved, economic growth and fuel supply and demand impacted on production / emissions. This form of validation does not seem to correspond with the nature of the synfuels production process and its place in the liquid fuels market in South Africa, and only provides validation of changes in emissions. None of the information on mitigation projects is provided by the NIR.</t>
    </r>
  </si>
  <si>
    <t>Point 107 of external inventory review</t>
  </si>
  <si>
    <t>Transparency: More explanation of validation methodology</t>
  </si>
  <si>
    <r>
      <t xml:space="preserve">No evidence was provided to indicate that an uncertainty analysis other than a generic one was carried out. The NIR reports that “facilities are to be encouraged to collect uncertainty data as part of data collection and measurement programmes”. </t>
    </r>
    <r>
      <rPr>
        <sz val="10"/>
        <color rgb="FFFF0000"/>
        <rFont val="Calibri"/>
        <family val="2"/>
        <scheme val="minor"/>
      </rPr>
      <t>It is recommended that uncertainty analyses be built into the GHG reporting regulations at a facility level.</t>
    </r>
  </si>
  <si>
    <t>Point 108 of external inventory review</t>
  </si>
  <si>
    <t>References to consider in future:</t>
  </si>
  <si>
    <t>Bloomberg. 2017. Mine Fatalities in South Africa Rise First Time in Decade. Available: https://www.bloomberg.com/news/articles/2017-12-07/mining-fatalities-in-south-africa-rise-for-first-time-in-decade 
DEA GIZ. 2016. Survey on economy-wide fuel consumption with emphasis on demand-side sectors. Available: https://www.environment.gov.za/sites/default/files/docs/publications/surveyoneconomy-widefuelconsumption_ondemand-sidesectors.pdf
Mashoko, L., Mbohwa, C. &amp; Thomas, V. 2013. Life cycle inventory of electricity cogeneration from bagasse in the South African sugar industry. Journal of Cleaner Production, 42-49.
Royal HaskoningDHV. 2013. The Proposed Mondi Mill Expansion (Upgrades) Final Basic Assessment Report. Available: http://www.rhdhv.co.za/media/June-2013/Mondi%20Mill%20Upgrade/Mondi%20Final%20BAR.pdf
Stone, A., Merven, B., Maseela, T. &amp; Moonsamy, R. 2018. Providing a foundation for road transport energy demand analysis: A vehicle parc model for South Africa. Journal of Energy in South Africa. 29 (2): 29–42. DOI: http://dx.doi.org/10.17159/2413-3051/2018/v29i2a2774
Zhou, P., Yamba, F., Lloyd, P., Nyahuma, L., Mzezewa, C., Kipondya, F., Keir, F., Asamoah, J. &amp; Simonson, H. 2009. Determination of regional emission factors for the power sector in Southern Africa. Journal of Energy in Southern Africa. 20 (4): 11 – 18.</t>
  </si>
  <si>
    <t>Source of correction</t>
  </si>
  <si>
    <t>3: Energy: General</t>
  </si>
  <si>
    <t>NIR</t>
  </si>
  <si>
    <t>3: Energy: Reference and sectoral approach</t>
  </si>
  <si>
    <t>Calculation file</t>
  </si>
  <si>
    <t>LS: Compilers will incorporate the reference calculations into the calculation file in the 2017 inventory</t>
  </si>
  <si>
    <t>3: Energy: International bunker fuels</t>
  </si>
  <si>
    <t>LS: Total seems to be correct however the split between domestic and international is not clear. Made a note in calculation file. PHINDILE TO CHECK. Also added in updated 2015 data from energy balance.</t>
  </si>
  <si>
    <t>LS: Not sure if this split is correct as source data for split is not known. PHINDILE TO CHECK. Note has been made in the NIR.</t>
  </si>
  <si>
    <t>3: Energy: Key categories: Electricity generation</t>
  </si>
  <si>
    <t>LS: All values to be corrected once all review updates have been completed and key category analysis rerun.</t>
  </si>
  <si>
    <t>Calculation file &amp; report</t>
  </si>
  <si>
    <t>LS: This has been corrected in the NIR</t>
  </si>
  <si>
    <t>LS: Is the main electricy producer using bituminous or sub-bituminous coal - CONFIRM WITH PHINDILE and correct EF if need be.</t>
  </si>
  <si>
    <t>LS: A recommendation on obtaining more information on power producers and their consumption/emissions is already included in the NIR on page 100.</t>
  </si>
  <si>
    <t>3: Energy: Key categories: Manufacture of solid fuels and other energy industries</t>
  </si>
  <si>
    <t>LS: Corrected in the NIR</t>
  </si>
  <si>
    <t>3: Energy: Key categories: Manufacturing industries and construction</t>
  </si>
  <si>
    <t>LS: This will be corrected once all data is finalised and key category analysis is rerun.</t>
  </si>
  <si>
    <r>
      <rPr>
        <sz val="10"/>
        <color rgb="FFFF0000"/>
        <rFont val="Calibri"/>
        <family val="2"/>
        <scheme val="minor"/>
      </rPr>
      <t>There is no indication of sources excluded (also raised as an observation limiting the assessment of completeness in Independent Reviews of the 2010 and 2012 NIRs). The reviewers also noted the following: a) anthracite coal is included in the DoE Energy Balance but not in the NIR calculations and b) the DoE Energy Balance indicates no coal is combusted in the Food and Tobacco and Paper and Pulp sectors.</t>
    </r>
    <r>
      <rPr>
        <sz val="10"/>
        <color theme="1"/>
        <rFont val="Calibri"/>
        <family val="2"/>
        <scheme val="minor"/>
      </rPr>
      <t xml:space="preserve"> However, in the case of the sugar (Mashoko, Mbohwa, &amp; Thomas, 2013) and paper and pulp industries (Royal HaskoningDHV, 2013), for example, coal is used for CHP when there is inadequate bagasse and as a dedicated feedstock. Further, the Independent Reviewer found that it is not clear how much each of the sectors contribute to the total for Manufacturing Industries and Construction (the DoE Energy Balance provides a detailed breakdown of sectors including: Iron and Steel, Chemical and Petrochemical, Memo: Feedst. Use In Petchem. Ind., Non-Ferrous Metals, Non-Metallic Minerals, Transport Equipment, Machinery, Mining and Quarrying, Food and Tobacco, Paper Pulp and Print, Wood and Wood Products, Construction, Textile and Leather, and Non-specified (Industry). </t>
    </r>
    <r>
      <rPr>
        <sz val="10"/>
        <color rgb="FFFF0000"/>
        <rFont val="Calibri"/>
        <family val="2"/>
        <scheme val="minor"/>
      </rPr>
      <t xml:space="preserve">This Review recommends that: a) the Party indicate why Anthracite coal is not included in the inventory; b) the use of coal in the Food and Tobacco (particularly the sugar production industry) and the Paper and Pulp sectors be investigated and if no coal is consumed in a particular year, due to having adequate bagasse, that this be noted; and c) that contributions from sectors, disaggregated as per the DoE Energy Balance, be disclosed. </t>
    </r>
    <r>
      <rPr>
        <sz val="10"/>
        <color theme="1"/>
        <rFont val="Calibri"/>
        <family val="2"/>
        <scheme val="minor"/>
      </rPr>
      <t>Additionally, the Party should undertake a review of boiler capacities (if not already done as part of the implementation of DEA’s Climate Change Mitigation and Air Quality Policies (e.g. as part of registering on the National Atmospheric Emissions Inventory System (NAEIS)).</t>
    </r>
    <r>
      <rPr>
        <sz val="10"/>
        <color rgb="FFFF0000"/>
        <rFont val="Calibri"/>
        <family val="2"/>
        <scheme val="minor"/>
      </rPr>
      <t xml:space="preserve"> It is expected that the implementation of the GHG reporting regulations should enable more complete reporting under this sub-sector. </t>
    </r>
    <r>
      <rPr>
        <sz val="10"/>
        <color theme="1"/>
        <rFont val="Calibri"/>
        <family val="2"/>
        <scheme val="minor"/>
      </rPr>
      <t>Other sources include the Department of Labour and the local boiler production industry (as an example, the University of Stellenbosch was able to obtain aggregate boiler data through John Thomson).</t>
    </r>
  </si>
  <si>
    <t>LS: Reference for table 3.5 has been added in the NIR. EF for natural gas has been corrected to the CS factor.</t>
  </si>
  <si>
    <t>LS: Reference to GHG regaultion was added to the NIR.</t>
  </si>
  <si>
    <t>LS: Need to clarify the classification of butuminous and subituminous coal. CHECK WITH PHINDILE. Agree - not sure where Bitumin and LPG data between 2000 - 2012 comes from. Used energy balance data for 2013-2015. 2015 energy balance data has been incorportaed.</t>
  </si>
  <si>
    <t>LS: Reference has been made to GHG regulation, but further details of its ipmacts will be included in the next inventory.</t>
  </si>
  <si>
    <t>LS: Agreed. LS did not undertake a full QA/QC on the calculation files due to lack of expertise in the area, however just conducted a basic overall check. Due to a lack of capacity at the time of compiling the inventory QA/QC was not completed. The QA/QC plan was developed while the inventory was being developed so was not fully operational. Improved procedures will be followed in the next inventory. Reviewers expertise will be listed as part of the compilation team details in each sector calculation file.</t>
  </si>
  <si>
    <t>LS: Look into including the section "overview of shares and trends in emissions " under each category or provide more detail under "Emissions" in each main category.</t>
  </si>
  <si>
    <t>3: Energy: Key categories: Road transport</t>
  </si>
  <si>
    <t>LS: Agreed that transport emissions need to include more detail. Need to include Fuel Study data in next inventory. 2015 energy balance data have been incorporated. Draw backs of Doe energy balance data have been added to the NIR.</t>
  </si>
  <si>
    <t>LS: 2015 DoE energy balance data incorporated. Fuel study data to be incorportaed into next inventory.</t>
  </si>
  <si>
    <t>LS: Incorporate more information and detail about drivers into next inventory.</t>
  </si>
  <si>
    <t>LS: Reason for changing NCV needs to be explained (if it has changed). Corrected the reference to the EF in the NIR.</t>
  </si>
  <si>
    <t>LS: Comments and recommendations from the review have been included in the front of each sector calculation file to ensure that the comments get dealt with in the next inventory cycle.</t>
  </si>
  <si>
    <r>
      <t xml:space="preserve">Eskom has consumed large volumes of diesel in its peaking plants particularly in the years 2012 to 2015. Stone (2018) found that, when correcting the diesel volumes sold in the respective regions for Eskom generation, only part of this diesel used by Eskom was recorded as sold in the respective region by the DoE surveys because total diesel appears implausibly low or even negative in 2013 for Mossel Bay. It appears as if some of the wholesaler displacement mentioned above pertains to the very large volumes of diesel purchased by Eskom (in Cape Town specifically). This is a large source of uncertainty for the years 2012 to 2015. The DoE confirmed that the Eskom consumption is in fact within the disaggregate data despite the energy balances implying that this is not the case. Given these challenges Stone (2018) suggests moving away from a fuel sales approach in the GHG inventory to a model supported approach sense checked against fuel sales. Drawing from the observations of Stone (2018) and Stone et al. (2018) this </t>
    </r>
    <r>
      <rPr>
        <sz val="10"/>
        <color rgb="FFFF0000"/>
        <rFont val="Calibri"/>
        <family val="2"/>
        <scheme val="minor"/>
      </rPr>
      <t xml:space="preserve">Independent Review suggests the Party undertake statistical reform with respect to liquid fuel data (particularly in the road transport sector). This requires that metadata be produced, attached to statistics and reviewed independently, that surveys be extended to all new wholesalers, and that end users be surveyed. </t>
    </r>
    <r>
      <rPr>
        <sz val="10"/>
        <color theme="1"/>
        <rFont val="Calibri"/>
        <family val="2"/>
        <scheme val="minor"/>
      </rPr>
      <t>Until this point it will be difficult to conclude that liquid fuel data, particularly diesel, is complete and robust. The Party has already invested significantly in this statistical infrastructure but more is required. The private sector also needs to contribute to this investment.</t>
    </r>
  </si>
  <si>
    <t>3: Energy: Key categories: Other sectors</t>
  </si>
  <si>
    <t>LS: The NIR indicates that a Tier 2 emission factor was applied for this category - therefore no correction needed. Reference for Tier 2 EF was added.</t>
  </si>
  <si>
    <t>LS: Need to clarify where the residential coal data comes from. Not clear and very different from DoE data</t>
  </si>
  <si>
    <t>LS: Need to clarify source of data for residential coal. PHINDILE TO CHECK.</t>
  </si>
  <si>
    <t>LS: As previously mentioned need to clarify data source for residential and commercial. PHINDILE TO CHECK.</t>
  </si>
  <si>
    <t>LS: The wording has been updated in the NIR</t>
  </si>
  <si>
    <t>Comments from review of 2015 GHG inventory:</t>
  </si>
  <si>
    <t>#LS #21/09/2018 Inserted updated 2015 data from 2015 energy balance</t>
  </si>
  <si>
    <t>#LS #05/05/2017 #PPE: Emission factor is from the old spreadsheets but does not match IPCC or technical guidelines. #LS # 21/09/2018 Value is correct - it is the IPCC default value for mobile combiustion. Confirmed in external review.</t>
  </si>
  <si>
    <t>#LS #05/05/2017 #PPE: Emission factor is from the old spreadsheets but does not match IPCC or technical guidelines.  #LS # 21/09/2018 Value is correct - it is the IPCC default value for mobile combiustion. Confirmed in external review.</t>
  </si>
  <si>
    <t>#LS #05/05/2017 #PPE: Emission factor is from the old spreadsheets but does not match IPCC or technical guidelines. #LS #21/09/2018 Numvber checked and it is consistent with Railway values from Technical Guidelines.</t>
  </si>
  <si>
    <t>Status of action in 2017 inventory</t>
  </si>
  <si>
    <t>Status of action in 2015 inventory</t>
  </si>
  <si>
    <t>#LS #14/11/2018 #DM: This was consumption * conversion factor but conversion factor is 1 since consumption is in TJ there the data input is just consumption data now.</t>
  </si>
  <si>
    <t>Fuel oil</t>
  </si>
  <si>
    <t>Gg CO3</t>
  </si>
  <si>
    <t>1A3d Transport - Water borne navigation</t>
  </si>
  <si>
    <t>1A3di Transport - Navigation bunkers (MEMO)</t>
  </si>
  <si>
    <t>1A3dii Transport - Water borne navigation</t>
  </si>
  <si>
    <t>Diesel</t>
  </si>
  <si>
    <t>1A3d Water borne navigation</t>
  </si>
  <si>
    <t>Emissions
(Gg)</t>
  </si>
  <si>
    <t>Categories</t>
  </si>
  <si>
    <t>NOx</t>
  </si>
  <si>
    <t>CO</t>
  </si>
  <si>
    <t>NMVOCs</t>
  </si>
  <si>
    <t xml:space="preserve">1 - Energy </t>
  </si>
  <si>
    <t xml:space="preserve">   1.A - Fuel Combustion Activities </t>
  </si>
  <si>
    <t xml:space="preserve">      1.A.1 - Energy Industries </t>
  </si>
  <si>
    <t xml:space="preserve">         1.A.1.a - Main Activity Electricity and Heat Production </t>
  </si>
  <si>
    <t xml:space="preserve">            1.A.1.a.i - Electricity Generation </t>
  </si>
  <si>
    <t xml:space="preserve">            1.A.1.a.ii - Combined Heat and Power Generation (CHP) </t>
  </si>
  <si>
    <t xml:space="preserve">            1.A.1.a.iii - Heat Plants </t>
  </si>
  <si>
    <t xml:space="preserve">         1.A.1.b - Petroleum Refining </t>
  </si>
  <si>
    <t xml:space="preserve">         1.A.1.c - Manufacture of Solid Fuels and Other Energy Industries </t>
  </si>
  <si>
    <t xml:space="preserve">            1.A.1.c.i - Manufacture of Solid Fuels </t>
  </si>
  <si>
    <t xml:space="preserve">            1.A.1.c.ii - Other Energy Industries </t>
  </si>
  <si>
    <t xml:space="preserve">      1.A.2 - Manufacturing Industries and Construction </t>
  </si>
  <si>
    <t xml:space="preserve">         1.A.2.a - Iron and Steel </t>
  </si>
  <si>
    <t xml:space="preserve">         1.A.2.b - Non-Ferrous Metals </t>
  </si>
  <si>
    <t xml:space="preserve">         1.A.2.c - Chemicals </t>
  </si>
  <si>
    <t xml:space="preserve">         1.A.2.d - Pulp, Paper and Print </t>
  </si>
  <si>
    <t xml:space="preserve">         1.A.2.e - Food Processing, Beverages and Tobacco </t>
  </si>
  <si>
    <t xml:space="preserve">         1.A.2.f - Non-Metallic Minerals </t>
  </si>
  <si>
    <t xml:space="preserve">         1.A.2.g - Transport Equipment </t>
  </si>
  <si>
    <t xml:space="preserve">         1.A.2.h - Machinery </t>
  </si>
  <si>
    <t xml:space="preserve">         1.A.2.i - Mining (excluding fuels) and Quarrying </t>
  </si>
  <si>
    <t xml:space="preserve">         1.A.2.j - Wood and wood products </t>
  </si>
  <si>
    <t xml:space="preserve">         1.A.2.k - Construction </t>
  </si>
  <si>
    <t xml:space="preserve">         1.A.2.l - Textile and Leather </t>
  </si>
  <si>
    <t xml:space="preserve">         1.A.2.m - Non-specified Industry </t>
  </si>
  <si>
    <t xml:space="preserve">      1.A.3 - Transport </t>
  </si>
  <si>
    <t xml:space="preserve">         1.A.3.a - Civil Aviation </t>
  </si>
  <si>
    <t xml:space="preserve">            1.A.3.a.i - International Aviation (International Bunkers) (1)</t>
  </si>
  <si>
    <t xml:space="preserve">            1.A.3.a.ii - Domestic Aviation </t>
  </si>
  <si>
    <t xml:space="preserve">         1.A.3.b - Road Transportation </t>
  </si>
  <si>
    <t xml:space="preserve">            1.A.3.b.i - Cars </t>
  </si>
  <si>
    <t xml:space="preserve">               1.A.3.b.i.1 - Passenger cars with 3-way catalysts </t>
  </si>
  <si>
    <t xml:space="preserve">               1.A.3.b.i.2 - Passenger cars without 3-way catalysts </t>
  </si>
  <si>
    <t xml:space="preserve">            1.A.3.b.ii - Light-duty trucks </t>
  </si>
  <si>
    <t xml:space="preserve">               1.A.3.b.ii.1 - Light-duty trucks with 3-way catalysts </t>
  </si>
  <si>
    <t xml:space="preserve">               1.A.3.b.ii.2 - Light-duty trucks without 3-way catalysts </t>
  </si>
  <si>
    <t xml:space="preserve">            1.A.3.b.iii - Heavy-duty trucks and buses </t>
  </si>
  <si>
    <t xml:space="preserve">            1.A.3.b.iv - Motorcycles </t>
  </si>
  <si>
    <t xml:space="preserve">            1.A.3.b.v - Evaporative emissions from vehicles </t>
  </si>
  <si>
    <t xml:space="preserve">            1.A.3.b.vi - Urea-based catalysts </t>
  </si>
  <si>
    <t xml:space="preserve">         1.A.3.c - Railways </t>
  </si>
  <si>
    <t xml:space="preserve">         1.A.3.d - Water-borne Navigation </t>
  </si>
  <si>
    <t xml:space="preserve">            1.A.3.d.i - International water-borne navigation (International bunkers) (1)</t>
  </si>
  <si>
    <t xml:space="preserve">            1.A.3.d.ii - Domestic Water-borne Navigation </t>
  </si>
  <si>
    <t xml:space="preserve">         1.A.3.e - Other Transportation </t>
  </si>
  <si>
    <t xml:space="preserve">            1.A.3.e.i - Pipeline Transport </t>
  </si>
  <si>
    <t xml:space="preserve">            1.A.3.e.ii - Off-road </t>
  </si>
  <si>
    <t xml:space="preserve">      1.A.4 - Other Sectors </t>
  </si>
  <si>
    <t xml:space="preserve">         1.A.4.a - Commercial/Institutional </t>
  </si>
  <si>
    <t xml:space="preserve">         1.A.4.b - Residential </t>
  </si>
  <si>
    <t xml:space="preserve">         1.A.4.c - Agriculture/Forestry/Fishing/Fish Farms </t>
  </si>
  <si>
    <t xml:space="preserve">            1.A.4.c.i - Stationary </t>
  </si>
  <si>
    <t xml:space="preserve">            1.A.4.c.ii - Off-road Vehicles and Other Machinery </t>
  </si>
  <si>
    <t xml:space="preserve">            1.A.4.c.iii - Fishing (mobile combustion) </t>
  </si>
  <si>
    <t xml:space="preserve">      1.A.5 - Non-Specified </t>
  </si>
  <si>
    <t xml:space="preserve">         1.A.5.a - Stationary </t>
  </si>
  <si>
    <t xml:space="preserve">         1.A.5.b - Mobile </t>
  </si>
  <si>
    <t xml:space="preserve">            1.A.5.b.i - Mobile (aviation component) </t>
  </si>
  <si>
    <t xml:space="preserve">            1.A.5.b.ii - Mobile (water-borne component) </t>
  </si>
  <si>
    <t xml:space="preserve">            1.A.5.b.iii - Mobile (Other) </t>
  </si>
  <si>
    <t xml:space="preserve">         1.A.5.c - Multilateral Operations (1)(2)</t>
  </si>
  <si>
    <t xml:space="preserve">   1.B - Fugitive emissions from fuels </t>
  </si>
  <si>
    <t xml:space="preserve">      1.B.1 - Solid Fuels </t>
  </si>
  <si>
    <t xml:space="preserve">         1.B.1.a - Coal mining and handling </t>
  </si>
  <si>
    <t xml:space="preserve">            1.B.1.a.i - Underground mines </t>
  </si>
  <si>
    <t xml:space="preserve">               1.B.1.a.i.1 - Mining </t>
  </si>
  <si>
    <t xml:space="preserve">               1.B.1.a.i.2 - Post-mining seam gas emissions </t>
  </si>
  <si>
    <t xml:space="preserve">               1.B.1.a.i.3 - Abandoned underground mines </t>
  </si>
  <si>
    <t xml:space="preserve">               1.B.1.a.i.4 - Flaring of drained methane or conversion of methane to CO2 </t>
  </si>
  <si>
    <t xml:space="preserve">            1.B.1.a.ii - Surface mines </t>
  </si>
  <si>
    <t xml:space="preserve">               1.B.1.a.ii.1 - Mining </t>
  </si>
  <si>
    <t xml:space="preserve">               1.B.1.a.ii.2 - Post-mining seam gas emissions </t>
  </si>
  <si>
    <t xml:space="preserve">         1.B.1.b - Uncontrolled combustion and burning coal dumps </t>
  </si>
  <si>
    <t xml:space="preserve">         1.B.1.c - Solid fuel transformation </t>
  </si>
  <si>
    <t xml:space="preserve">      1.B.2 - Oil and Natural Gas </t>
  </si>
  <si>
    <t xml:space="preserve">         1.B.2.a - Oil </t>
  </si>
  <si>
    <t xml:space="preserve">            1.B.2.a.i - Venting </t>
  </si>
  <si>
    <t xml:space="preserve">            1.B.2.a.ii - Flaring </t>
  </si>
  <si>
    <t xml:space="preserve">            1.B.2.a.iii - All Other </t>
  </si>
  <si>
    <t xml:space="preserve">               1.B.2.a.iii.1 - Exploration </t>
  </si>
  <si>
    <t xml:space="preserve">               1.B.2.a.iii.2 - Production and Upgrading </t>
  </si>
  <si>
    <t xml:space="preserve">               1.B.2.a.iii.3 - Transport </t>
  </si>
  <si>
    <t xml:space="preserve">               1.B.2.a.iii.4 - Refining </t>
  </si>
  <si>
    <t xml:space="preserve">               1.B.2.a.iii.5 - Distribution of oil products </t>
  </si>
  <si>
    <t xml:space="preserve">               1.B.2.a.iii.6 - Other </t>
  </si>
  <si>
    <t xml:space="preserve">         1.B.2.b - Natural Gas </t>
  </si>
  <si>
    <t xml:space="preserve">            1.B.2.b.i - Venting </t>
  </si>
  <si>
    <t xml:space="preserve">            1.B.2.b.ii - Flaring </t>
  </si>
  <si>
    <t xml:space="preserve">            1.B.2.b.iii - All Other </t>
  </si>
  <si>
    <t xml:space="preserve">               1.B.2.b.iii.1 - Exploration </t>
  </si>
  <si>
    <t xml:space="preserve">               1.B.2.b.iii.2 - Production </t>
  </si>
  <si>
    <t xml:space="preserve">               1.B.2.b.iii.3 - Processing </t>
  </si>
  <si>
    <t xml:space="preserve">               1.B.2.b.iii.4 - Transmission and Storage </t>
  </si>
  <si>
    <t xml:space="preserve">               1.B.2.b.iii.5 - Distribution </t>
  </si>
  <si>
    <t xml:space="preserve">               1.B.2.b.iii.6 - Other </t>
  </si>
  <si>
    <t xml:space="preserve">      1.B.3 - Other emissions from Energy Production </t>
  </si>
  <si>
    <t>NE</t>
  </si>
  <si>
    <t xml:space="preserve">   1.C - Carbon dioxide Transport and Storage </t>
  </si>
  <si>
    <t xml:space="preserve">      1.C.1 - Transport of CO2 </t>
  </si>
  <si>
    <t xml:space="preserve">         1.C.1.a - Pipelines </t>
  </si>
  <si>
    <t xml:space="preserve">         1.C.1.b - Ships </t>
  </si>
  <si>
    <t xml:space="preserve">         1.C.1.c - Other (please specify) </t>
  </si>
  <si>
    <t xml:space="preserve">      1.C.2 - Injection and Storage </t>
  </si>
  <si>
    <t xml:space="preserve">         1.C.2.a - Injection </t>
  </si>
  <si>
    <t xml:space="preserve">         1.C.2.b - Storage </t>
  </si>
  <si>
    <t xml:space="preserve">      1.C.3 - Other </t>
  </si>
  <si>
    <t>IE</t>
  </si>
  <si>
    <r>
      <t>CO</t>
    </r>
    <r>
      <rPr>
        <b/>
        <vertAlign val="subscript"/>
        <sz val="11"/>
        <color rgb="FFFFFFFF"/>
        <rFont val="Arial"/>
        <family val="2"/>
      </rPr>
      <t>2</t>
    </r>
  </si>
  <si>
    <r>
      <t>CH</t>
    </r>
    <r>
      <rPr>
        <b/>
        <vertAlign val="subscript"/>
        <sz val="11"/>
        <color rgb="FFFFFFFF"/>
        <rFont val="Arial"/>
        <family val="2"/>
      </rPr>
      <t>4</t>
    </r>
  </si>
  <si>
    <r>
      <t>N</t>
    </r>
    <r>
      <rPr>
        <b/>
        <vertAlign val="subscript"/>
        <sz val="11"/>
        <color rgb="FFFFFFFF"/>
        <rFont val="Arial"/>
        <family val="2"/>
      </rPr>
      <t>2</t>
    </r>
    <r>
      <rPr>
        <b/>
        <sz val="11"/>
        <color rgb="FFFFFFFF"/>
        <rFont val="Arial"/>
        <family val="2"/>
      </rPr>
      <t>O</t>
    </r>
  </si>
  <si>
    <r>
      <t>SO</t>
    </r>
    <r>
      <rPr>
        <b/>
        <vertAlign val="subscript"/>
        <sz val="11"/>
        <color rgb="FFFFFFFF"/>
        <rFont val="Arial"/>
        <family val="2"/>
      </rPr>
      <t>2</t>
    </r>
  </si>
  <si>
    <r>
      <t>(Gg CO</t>
    </r>
    <r>
      <rPr>
        <b/>
        <vertAlign val="subscript"/>
        <sz val="11"/>
        <color rgb="FFFFFFFF"/>
        <rFont val="Arial"/>
        <family val="2"/>
      </rPr>
      <t>2</t>
    </r>
    <r>
      <rPr>
        <b/>
        <sz val="11"/>
        <color rgb="FFFFFFFF"/>
        <rFont val="Arial"/>
        <family val="2"/>
      </rPr>
      <t>e)</t>
    </r>
  </si>
  <si>
    <t>Gg CO2e</t>
  </si>
  <si>
    <t>Cunsumption</t>
  </si>
  <si>
    <t>Public electricity producer</t>
  </si>
  <si>
    <t xml:space="preserve">CO2 </t>
  </si>
  <si>
    <t>Total</t>
  </si>
  <si>
    <t>Auto electricity producer</t>
  </si>
  <si>
    <t>Petroleum refining</t>
  </si>
  <si>
    <t>Manufacture of solid fuels and other energy industries</t>
  </si>
  <si>
    <t>Consumption</t>
  </si>
  <si>
    <t>Manufacturing and construction</t>
  </si>
  <si>
    <t>International bunkers</t>
  </si>
  <si>
    <t>Aviation</t>
  </si>
  <si>
    <t>Water-borne navigation</t>
  </si>
  <si>
    <t>Other sectors</t>
  </si>
  <si>
    <t>Agriculture/ Forestry/ Fishing/ Fish farms</t>
  </si>
  <si>
    <t>Fugitive emissions</t>
  </si>
  <si>
    <t>Opencast</t>
  </si>
  <si>
    <t>Underground</t>
  </si>
  <si>
    <t>Coal produced (tonne)</t>
  </si>
  <si>
    <t>Solid fuels (fugitive emission)</t>
  </si>
  <si>
    <t>Solid fuel consumption (fugitive emissions)</t>
  </si>
  <si>
    <t>Oil and gas (fugitive emissions)</t>
  </si>
  <si>
    <t>Other emissions from energy production</t>
  </si>
  <si>
    <t>Inventory Year: 2017</t>
  </si>
  <si>
    <t>GHG Source and sink category</t>
  </si>
  <si>
    <r>
      <t>CO</t>
    </r>
    <r>
      <rPr>
        <b/>
        <vertAlign val="subscript"/>
        <sz val="10"/>
        <color rgb="FFFFFFFF"/>
        <rFont val="Calibri"/>
        <family val="2"/>
      </rPr>
      <t>2</t>
    </r>
    <r>
      <rPr>
        <b/>
        <sz val="10"/>
        <color rgb="FFFFFFFF"/>
        <rFont val="Calibri"/>
        <family val="2"/>
      </rPr>
      <t xml:space="preserve"> </t>
    </r>
  </si>
  <si>
    <r>
      <t>CH</t>
    </r>
    <r>
      <rPr>
        <b/>
        <sz val="7"/>
        <color rgb="FFFFFFFF"/>
        <rFont val="Calibri"/>
        <family val="2"/>
      </rPr>
      <t>4</t>
    </r>
  </si>
  <si>
    <r>
      <t>N</t>
    </r>
    <r>
      <rPr>
        <b/>
        <vertAlign val="subscript"/>
        <sz val="10"/>
        <color rgb="FFFFFFFF"/>
        <rFont val="Calibri"/>
        <family val="2"/>
      </rPr>
      <t>2</t>
    </r>
    <r>
      <rPr>
        <b/>
        <sz val="10"/>
        <color rgb="FFFFFFFF"/>
        <rFont val="Calibri"/>
        <family val="2"/>
      </rPr>
      <t>O</t>
    </r>
  </si>
  <si>
    <t>Method applied</t>
  </si>
  <si>
    <t>Emission factor</t>
  </si>
  <si>
    <t>A</t>
  </si>
  <si>
    <t>Energy industries</t>
  </si>
  <si>
    <t>a. Main activity electricity and heat production</t>
  </si>
  <si>
    <t>T1, T2</t>
  </si>
  <si>
    <t>DF, CS</t>
  </si>
  <si>
    <t>T1</t>
  </si>
  <si>
    <t>DF</t>
  </si>
  <si>
    <t>CS CO2 EF for sub-bituminous coal (Technical Guidelines)</t>
  </si>
  <si>
    <t>b. Petroleum refining</t>
  </si>
  <si>
    <t>c. Manufacture of solid fuels and other energy industries</t>
  </si>
  <si>
    <t>T3</t>
  </si>
  <si>
    <t>CS</t>
  </si>
  <si>
    <t>No activity data; emissions supplied by Sasol and PetroSA - based on Mass Balance Approach</t>
  </si>
  <si>
    <t>Manufacturing industries and construction</t>
  </si>
  <si>
    <t>a. Civil aviation</t>
  </si>
  <si>
    <t>b. Road transportation</t>
  </si>
  <si>
    <t>c. Railways</t>
  </si>
  <si>
    <t>CS CH4 EF for gas/diesel oil (SAPIA??)</t>
  </si>
  <si>
    <t>d. Water-borne navigation</t>
  </si>
  <si>
    <t>e. Other transportation</t>
  </si>
  <si>
    <t>NO</t>
  </si>
  <si>
    <t>a. Commercial/Institutional</t>
  </si>
  <si>
    <t>b. Residential</t>
  </si>
  <si>
    <t>T1, T3</t>
  </si>
  <si>
    <t>c. Agriculture/Forestry/ Fishing/Fish farms</t>
  </si>
  <si>
    <t>T1, T4</t>
  </si>
  <si>
    <t>Non-specified</t>
  </si>
  <si>
    <t>a. Stationary</t>
  </si>
  <si>
    <t>b. Mobile</t>
  </si>
  <si>
    <t>B</t>
  </si>
  <si>
    <t>a. Coal mining and handling</t>
  </si>
  <si>
    <t>T2</t>
  </si>
  <si>
    <t>Is it a country specific emisison factor??? If so where is it from?</t>
  </si>
  <si>
    <t>b. Uncontrolled combustion and burning coal dumps</t>
  </si>
  <si>
    <t>c. Solid fuel transformation</t>
  </si>
  <si>
    <t>Oil and natural gas</t>
  </si>
  <si>
    <t>a. Oil</t>
  </si>
  <si>
    <t>Based on measurements - PetroSA</t>
  </si>
  <si>
    <t>b. Natural gas</t>
  </si>
  <si>
    <t>Industry specific CO2 and CH4 emissions supplied by Sasol and PetroSA - based on Mass Balance Approach. Charcoal CH4 used approach T1</t>
  </si>
  <si>
    <t>C</t>
  </si>
  <si>
    <r>
      <t>Transport of CO</t>
    </r>
    <r>
      <rPr>
        <b/>
        <i/>
        <vertAlign val="subscript"/>
        <sz val="10"/>
        <color theme="1"/>
        <rFont val="Calibri"/>
        <family val="2"/>
      </rPr>
      <t>2</t>
    </r>
    <r>
      <rPr>
        <b/>
        <i/>
        <sz val="10"/>
        <color theme="1"/>
        <rFont val="Calibri"/>
        <family val="2"/>
      </rPr>
      <t xml:space="preserve"> </t>
    </r>
  </si>
  <si>
    <t>a. Pipelines</t>
  </si>
  <si>
    <t>b. Ships</t>
  </si>
  <si>
    <t>c. Other</t>
  </si>
  <si>
    <t>Injection and storage</t>
  </si>
  <si>
    <t>a. Injection</t>
  </si>
  <si>
    <t>b. Storage</t>
  </si>
  <si>
    <t>Sub-category</t>
  </si>
  <si>
    <t>Electricity generation</t>
  </si>
  <si>
    <t>Commercial/institutional</t>
  </si>
  <si>
    <t>Agriculture/forestry/fishing/fish farms</t>
  </si>
  <si>
    <t>Stationary non-specified</t>
  </si>
  <si>
    <t>Mining</t>
  </si>
  <si>
    <t>Oil flaring</t>
  </si>
  <si>
    <t>Manufacturing of solid fuels and other industries</t>
  </si>
  <si>
    <t>Activity data</t>
  </si>
  <si>
    <t>Fuel consumption for public electricity generation</t>
  </si>
  <si>
    <t>Fuel consumption for auto electricity producers</t>
  </si>
  <si>
    <t>NCVs</t>
  </si>
  <si>
    <t>Fuel consumption</t>
  </si>
  <si>
    <t>No activity data, only emission data - based on Mass Balance Approach</t>
  </si>
  <si>
    <t>Other kerosene, bitumen and natural gas consumption</t>
  </si>
  <si>
    <t>Gas/Diesel consumption</t>
  </si>
  <si>
    <t>Residual fuel oil consumption</t>
  </si>
  <si>
    <t>LPG consumption</t>
  </si>
  <si>
    <t>Domestic aviation gasoline consumption</t>
  </si>
  <si>
    <t>Domestic aviation jet kerosene consumption</t>
  </si>
  <si>
    <t>Road transport fuel consumption</t>
  </si>
  <si>
    <t>Road transportation other kerosene consumption</t>
  </si>
  <si>
    <t>Railway fuel oil consumption</t>
  </si>
  <si>
    <t>Railway gas/diesel oil consumption</t>
  </si>
  <si>
    <t>Water-borne navigation fuel consumption</t>
  </si>
  <si>
    <t>International aviation Jet Kerosene consumption</t>
  </si>
  <si>
    <t>Other kerosene, gas/diesel oil, gas works gas and natural gas consumption</t>
  </si>
  <si>
    <t>Sub-bituminous coal consumption</t>
  </si>
  <si>
    <t>Coal consumption</t>
  </si>
  <si>
    <t>Other fuel cunsumption</t>
  </si>
  <si>
    <t>Other kerosene consumption</t>
  </si>
  <si>
    <t>Gas/diesel oil consumption</t>
  </si>
  <si>
    <t>Other fuel consumption</t>
  </si>
  <si>
    <t>Charcoal production</t>
  </si>
  <si>
    <t>Activity data sources</t>
  </si>
  <si>
    <t>Eskom</t>
  </si>
  <si>
    <t>Energy balance (DoE)</t>
  </si>
  <si>
    <t>PetroSA</t>
  </si>
  <si>
    <t>SAPIA</t>
  </si>
  <si>
    <t>Energy digest</t>
  </si>
  <si>
    <t>SAMI report (DMR)</t>
  </si>
  <si>
    <t>Energy balance (DOE)</t>
  </si>
  <si>
    <t>????</t>
  </si>
  <si>
    <t>Energy balance (DoE); SAPIA</t>
  </si>
  <si>
    <t>Energy Digest</t>
  </si>
  <si>
    <t>Sasol; PetroSA</t>
  </si>
  <si>
    <t>FAO</t>
  </si>
  <si>
    <t>#LS 16/12/2018 #PPE: Data for 2017 same as 2016 - is there any updated data?</t>
  </si>
  <si>
    <t>#LS #16/12/2018 #PPE:There seems to be some confusion with sub-bituminous and bituminous caol. Here - and throughout the eneregy calaculation file - coal is listed as sub-bituminous and is given a country specific emission factor for CO2. However energy balance data and review indicate the main coal is bituminous and therefore should have a different emisison factor. Please clarify. THis is something that was hihlighted in the review.</t>
  </si>
  <si>
    <t>#LS #16/12/2018 #PCs: There are several sudden jumps in the data throughout 1A1. Explanation for these sudden changes in consumption may need to be explained.</t>
  </si>
  <si>
    <t>#LS #16/12/2018 #DSR: Data provided by Eskom.</t>
  </si>
  <si>
    <t>05/12/2018</t>
  </si>
  <si>
    <t>Created the file from the 2015 inventory calculation file.</t>
  </si>
  <si>
    <t>1a</t>
  </si>
  <si>
    <t>16/12/2018</t>
  </si>
  <si>
    <t>Incorportaes updated consumption data for 2016/2017, added complteness table and data source table, added comments.</t>
  </si>
  <si>
    <t>2000-2017</t>
  </si>
  <si>
    <t>LS 16/12/208</t>
  </si>
  <si>
    <t>#LS #16/12/2018 #PT: Data source not provided.</t>
  </si>
  <si>
    <t>#LS #16/12/2018 #DSR: DOE 2017 Energy balance.</t>
  </si>
  <si>
    <t>#LS #16/12/2018 #DSR: Technical guidelines, DEA, 2015</t>
  </si>
  <si>
    <t>#LS #16/12/2018 #DSR: PetroSA</t>
  </si>
  <si>
    <t>#LS #16/12/2018 #DSR: Sasol</t>
  </si>
  <si>
    <t>LS 16/12/2018</t>
  </si>
  <si>
    <t>#LS #16/12/2018 #DSR: SAMI Report (DMR, 2017)</t>
  </si>
  <si>
    <t>#LS #05/05/2017 #PPE: The technical guidelines indicate there is a country specific value of 48000. #LS #21/09/2018 Changed the value to the CS value as indicated in the review. #LS #16/11/2018 #DM: Changed it back to 56100 as provided by Jongi.</t>
  </si>
  <si>
    <t>#LS #16/12/2018 #DSR: Technical guidelines (DEA, 2015)</t>
  </si>
  <si>
    <t>#LS #16/12/2018 #PT: Total fuel is the same from SAPIA and Energy balance as SAPIA reports take it from energy balance data since 2011. The thing that has changed is the allocation between domestic and international.  NIR indicated the split came from energy balance data but this does not appear to be the case. Perhaps further explanation can be provided or the split calculation included here in the calculation file.</t>
  </si>
  <si>
    <t>#LS #16/12/2018 #DSR: SAPIA and DOE Energy balance.</t>
  </si>
  <si>
    <t>#LS #16/12/2018 #PPE: Why is tere avgas in the DOE energy balance but not here in the calculation file?</t>
  </si>
  <si>
    <t>#LS #16/12/2018 #DSR: SAPIA.</t>
  </si>
  <si>
    <t>#LS #16/12/2018 #DSR: DOE energy balance 2017</t>
  </si>
  <si>
    <t>#LS #16/12/2018 #DM: Based on stationary combustion emission factors</t>
  </si>
  <si>
    <t>#LS #16/12/2018 #Dimp: During public comment process Transnet provided data so this data should perhaps be considered in this 2017 inventory.</t>
  </si>
  <si>
    <t>#LS #16/12/2018 #PT: No data source provided.</t>
  </si>
  <si>
    <t>#LS #16/12/2018 #PIE: Seems there was a typing error for the fuel oil emission factor for 2000 as it was provided as 2, but have now corrected it to 1.5. #ok</t>
  </si>
  <si>
    <t>#LS #16/12/2018 #DSR: SAPIA</t>
  </si>
  <si>
    <t>#LS #16/12/2018 #DSR: Energy digest.</t>
  </si>
  <si>
    <t>#LS #16/12/2018 #PT: Need to rpovide reference for this digest.</t>
  </si>
  <si>
    <t>#LS #16/12/2018 #PT: Data source not provided</t>
  </si>
  <si>
    <t>#LS #16/12/2018 #DSR: Coaltech provided data</t>
  </si>
  <si>
    <t>#LS #16/12/2018 #DSR: SAMI report (DMR, 2017)</t>
  </si>
  <si>
    <t>#LS #16/12/2018 #PT: No reference provided for these country specific emission factors.</t>
  </si>
  <si>
    <t>#LS #16/12/2018 #PPE: Are there any updated data for 2013 to 2017?</t>
  </si>
  <si>
    <t>#LS #16/12/2018 #DSR: PetroSA supplied the data and it is based on actual measurements.</t>
  </si>
  <si>
    <t>#LS #16/12/2018 #DSR: FAO</t>
  </si>
  <si>
    <t>#LS # 16/12/2018 #PPE: This value is very high so need to check it is correct and consider whether it should be included - is there an explantation for the increase?</t>
  </si>
  <si>
    <t>#LS #16/12/2018 #PPE: Is there any updated data for this as it is assumed to be the same since 2013</t>
  </si>
  <si>
    <t>AA15</t>
  </si>
  <si>
    <t>Z15</t>
  </si>
  <si>
    <t>#</t>
  </si>
  <si>
    <t>Total energy emissions</t>
  </si>
  <si>
    <t>Annual change</t>
  </si>
  <si>
    <t>%</t>
  </si>
  <si>
    <t>Manufacturing and construction consumption</t>
  </si>
  <si>
    <t>Other kerosesn</t>
  </si>
  <si>
    <t>Residual fuel oil</t>
  </si>
  <si>
    <t>Wood/Wood Waste</t>
  </si>
  <si>
    <t>Lookup</t>
  </si>
  <si>
    <t>1A1aLiquidCO2</t>
  </si>
  <si>
    <t>1A1bLiquidCO2</t>
  </si>
  <si>
    <t>1A1aSolidCO2</t>
  </si>
  <si>
    <t>1A1bSolidCO2</t>
  </si>
  <si>
    <t>1A1bGasCO2</t>
  </si>
  <si>
    <t>1A1aLiquidCH4</t>
  </si>
  <si>
    <t>1A1bLiquidCH4</t>
  </si>
  <si>
    <t>1A1aSolidCH4</t>
  </si>
  <si>
    <t>1A1bSolidCH4</t>
  </si>
  <si>
    <t>1A1bGasCH4</t>
  </si>
  <si>
    <t>1A1aLiquidN2O</t>
  </si>
  <si>
    <t>1A1bLiquidN2O</t>
  </si>
  <si>
    <t>1A1aSolidN2O</t>
  </si>
  <si>
    <t>1A1bSolidN2O</t>
  </si>
  <si>
    <t>1A1bGasN2O</t>
  </si>
  <si>
    <t>Lookups</t>
  </si>
  <si>
    <t>1A2LiquidCO2</t>
  </si>
  <si>
    <t>1A2GasCO2</t>
  </si>
  <si>
    <t>1A2SolidCO2</t>
  </si>
  <si>
    <t>1A2LiquidCH4</t>
  </si>
  <si>
    <t>1A2GasCH4</t>
  </si>
  <si>
    <t>1A2SolidCH4</t>
  </si>
  <si>
    <t>1A2LiquidN2O</t>
  </si>
  <si>
    <t>1A2GasN2O</t>
  </si>
  <si>
    <t>1A2SolidN2O</t>
  </si>
  <si>
    <t>1A3aLiquidCO2</t>
  </si>
  <si>
    <t>1A3bLiquidCO2</t>
  </si>
  <si>
    <t>1A3cLiquidCO2</t>
  </si>
  <si>
    <t>1A3dLiquidCO2</t>
  </si>
  <si>
    <t>1A3bGasCO2</t>
  </si>
  <si>
    <t>1A3aLiquidCH4</t>
  </si>
  <si>
    <t>1A3bLiquidCH4</t>
  </si>
  <si>
    <t>1A3cLiquidCH4</t>
  </si>
  <si>
    <t>1A3dLiquidCH4</t>
  </si>
  <si>
    <t>1A3bGasCH4</t>
  </si>
  <si>
    <t>1A3aLiquidN2O</t>
  </si>
  <si>
    <t>1A3bLiquidN2O</t>
  </si>
  <si>
    <t>1A3cLiquidN2O</t>
  </si>
  <si>
    <t>1A3dLiquidN2O</t>
  </si>
  <si>
    <t>1A3bGasN2O</t>
  </si>
  <si>
    <t>1A4aLiquidCO2</t>
  </si>
  <si>
    <t>1A4bLiquidCO2</t>
  </si>
  <si>
    <t>1A4aSolidCO2</t>
  </si>
  <si>
    <t>1A4bSolidCO2</t>
  </si>
  <si>
    <t>1A4aGasCO2</t>
  </si>
  <si>
    <t>1A4cLiquidCO2</t>
  </si>
  <si>
    <t>1A4cSolidCO2</t>
  </si>
  <si>
    <t>1A4aLiquidCH4</t>
  </si>
  <si>
    <t>1A4bLiquidCH4</t>
  </si>
  <si>
    <t>1A4aSolidCH4</t>
  </si>
  <si>
    <t>1A4aGasCH4</t>
  </si>
  <si>
    <t>1A4bSolidCH4</t>
  </si>
  <si>
    <t>1A4cLiquidCH4</t>
  </si>
  <si>
    <t>1A4cSolidCH4</t>
  </si>
  <si>
    <t>1A4aLiquidN2O</t>
  </si>
  <si>
    <t>1A4bLiquidN2O</t>
  </si>
  <si>
    <t>1A4aSolidN2O</t>
  </si>
  <si>
    <t>1A4aGasN2O</t>
  </si>
  <si>
    <t>1A4bSolidN2O</t>
  </si>
  <si>
    <t>1A4cLiquidN2O</t>
  </si>
  <si>
    <t>1A4cSolidN2O</t>
  </si>
  <si>
    <t>DSR: Second Assessment Report</t>
  </si>
  <si>
    <t>For key category analysis</t>
  </si>
  <si>
    <t>1A1cSolidCO2</t>
  </si>
  <si>
    <t>1A1cSolidCH4</t>
  </si>
  <si>
    <t>1A1cSolidN2O</t>
  </si>
  <si>
    <t>Vlookup</t>
  </si>
  <si>
    <t>1A5aLiquidCO2</t>
  </si>
  <si>
    <t>1A5aSolidCO2</t>
  </si>
  <si>
    <t>1A5aLiquidCH4</t>
  </si>
  <si>
    <t>1A5aSolidCH4</t>
  </si>
  <si>
    <t>1A5aLiquidN2O</t>
  </si>
  <si>
    <t>1A5aSolidN2O</t>
  </si>
  <si>
    <t>1B1aCO2</t>
  </si>
  <si>
    <t>1B1aCH4</t>
  </si>
  <si>
    <t>1B1a Mining</t>
  </si>
  <si>
    <t>vlookup</t>
  </si>
  <si>
    <t>1B2aCO2</t>
  </si>
  <si>
    <t>1B3CO2</t>
  </si>
  <si>
    <t>1B3CH4</t>
  </si>
  <si>
    <t>Licensed until 2017/11/01</t>
  </si>
  <si>
    <t>F14</t>
  </si>
  <si>
    <t>U19</t>
  </si>
  <si>
    <t>Z14</t>
  </si>
  <si>
    <t>Z17</t>
  </si>
  <si>
    <t>Z19</t>
  </si>
  <si>
    <t>AB15</t>
  </si>
  <si>
    <t>AB16</t>
  </si>
  <si>
    <t>AB17</t>
  </si>
  <si>
    <t>AB18</t>
  </si>
  <si>
    <t>AB19</t>
  </si>
  <si>
    <t>AB21</t>
  </si>
  <si>
    <t>AB22</t>
  </si>
  <si>
    <t>AB23</t>
  </si>
  <si>
    <t>Z33</t>
  </si>
  <si>
    <t>Z35</t>
  </si>
  <si>
    <t>Z85</t>
  </si>
  <si>
    <t>Z86</t>
  </si>
  <si>
    <t>Z101</t>
  </si>
  <si>
    <t>Z116</t>
  </si>
  <si>
    <t>F12</t>
  </si>
  <si>
    <t>Z16</t>
  </si>
  <si>
    <t>Z18</t>
  </si>
  <si>
    <t>Z20</t>
  </si>
  <si>
    <t>F31</t>
  </si>
  <si>
    <t>Z30</t>
  </si>
  <si>
    <t>Z31</t>
  </si>
  <si>
    <t>Z21</t>
  </si>
  <si>
    <t>Z22</t>
  </si>
  <si>
    <t>Z23</t>
  </si>
  <si>
    <t>AB25</t>
  </si>
  <si>
    <t>Z25</t>
  </si>
  <si>
    <t>Z26</t>
  </si>
  <si>
    <t>Z28</t>
  </si>
  <si>
    <t>Z29</t>
  </si>
  <si>
    <t>Z40</t>
  </si>
  <si>
    <t>Z42</t>
  </si>
  <si>
    <t>F57</t>
  </si>
  <si>
    <t>F59</t>
  </si>
  <si>
    <t>F61</t>
  </si>
  <si>
    <t>Z58</t>
  </si>
  <si>
    <t>Z60</t>
  </si>
  <si>
    <t>F63</t>
  </si>
  <si>
    <t>Z63</t>
  </si>
  <si>
    <t>AB63</t>
  </si>
  <si>
    <t>Z76</t>
  </si>
  <si>
    <t>Z78</t>
  </si>
  <si>
    <t>Z81</t>
  </si>
  <si>
    <t>AB81</t>
  </si>
  <si>
    <t>F87</t>
  </si>
  <si>
    <t>J15</t>
  </si>
  <si>
    <t>F19</t>
  </si>
  <si>
    <t>Z24</t>
  </si>
  <si>
    <t>Z27</t>
  </si>
  <si>
    <t>F35</t>
  </si>
  <si>
    <t>AB32</t>
  </si>
  <si>
    <t>Z32</t>
  </si>
  <si>
    <t>Z34</t>
  </si>
  <si>
    <t>Z43</t>
  </si>
  <si>
    <t>Z45</t>
  </si>
  <si>
    <t>Z50</t>
  </si>
  <si>
    <t>F76</t>
  </si>
  <si>
    <t>F156</t>
  </si>
  <si>
    <t>F180</t>
  </si>
  <si>
    <t>S16</t>
  </si>
  <si>
    <t>S17</t>
  </si>
  <si>
    <t>P28</t>
  </si>
  <si>
    <t>AB29</t>
  </si>
  <si>
    <t>Current submission</t>
  </si>
  <si>
    <t>CO3</t>
  </si>
  <si>
    <t>GgCO2</t>
  </si>
  <si>
    <t>kg/TJ</t>
  </si>
  <si>
    <r>
      <t>QA/QC Principles:
T</t>
    </r>
    <r>
      <rPr>
        <sz val="10"/>
        <color theme="1"/>
        <rFont val="Arial Narrow"/>
        <family val="2"/>
      </rPr>
      <t xml:space="preserve">ransparency
</t>
    </r>
    <r>
      <rPr>
        <b/>
        <sz val="10"/>
        <color theme="1"/>
        <rFont val="Arial Narrow"/>
        <family val="2"/>
      </rPr>
      <t>C</t>
    </r>
    <r>
      <rPr>
        <sz val="10"/>
        <color theme="1"/>
        <rFont val="Arial Narrow"/>
        <family val="2"/>
      </rPr>
      <t xml:space="preserve">onsistency
</t>
    </r>
    <r>
      <rPr>
        <b/>
        <sz val="10"/>
        <color theme="1"/>
        <rFont val="Arial Narrow"/>
        <family val="2"/>
      </rPr>
      <t>C</t>
    </r>
    <r>
      <rPr>
        <sz val="10"/>
        <color theme="1"/>
        <rFont val="Arial Narrow"/>
        <family val="2"/>
      </rPr>
      <t xml:space="preserve">ompleteness
</t>
    </r>
    <r>
      <rPr>
        <b/>
        <sz val="10"/>
        <color theme="1"/>
        <rFont val="Arial Narrow"/>
        <family val="2"/>
      </rPr>
      <t>C</t>
    </r>
    <r>
      <rPr>
        <sz val="10"/>
        <color theme="1"/>
        <rFont val="Arial Narrow"/>
        <family val="2"/>
      </rPr>
      <t xml:space="preserve">omparability
</t>
    </r>
    <r>
      <rPr>
        <b/>
        <sz val="10"/>
        <color theme="1"/>
        <rFont val="Arial Narrow"/>
        <family val="2"/>
      </rPr>
      <t>A</t>
    </r>
    <r>
      <rPr>
        <sz val="10"/>
        <color theme="1"/>
        <rFont val="Arial Narrow"/>
        <family val="2"/>
      </rPr>
      <t>ccuracy</t>
    </r>
  </si>
  <si>
    <t>Charcoal Production</t>
  </si>
  <si>
    <t>Emissions of CH4 - Charcoal Production</t>
  </si>
  <si>
    <t>Emissions of CH4 -  Charcoal Production</t>
  </si>
  <si>
    <t>2015 increses</t>
  </si>
  <si>
    <t>2017 shares</t>
  </si>
  <si>
    <t>#LS #16/12/2018 #DSR: Fuel consumption Study</t>
  </si>
  <si>
    <t>#LS #16/12/2018 #PT: Fuel consumption Study</t>
  </si>
  <si>
    <t>#MSJ/26/10/2020: PETROSA SAGERS Report</t>
  </si>
  <si>
    <r>
      <t>Gg CO</t>
    </r>
    <r>
      <rPr>
        <b/>
        <vertAlign val="subscript"/>
        <sz val="10"/>
        <color theme="1"/>
        <rFont val="Arial Narrow"/>
        <family val="2"/>
      </rPr>
      <t>2</t>
    </r>
    <r>
      <rPr>
        <b/>
        <sz val="10"/>
        <color theme="1"/>
        <rFont val="Arial Narrow"/>
        <family val="2"/>
      </rPr>
      <t>e</t>
    </r>
  </si>
  <si>
    <t>Gas works</t>
  </si>
  <si>
    <t>Gas works Gas</t>
  </si>
  <si>
    <t>Greenhouse gas source and sink categories</t>
  </si>
  <si>
    <t xml:space="preserve">Difference </t>
  </si>
  <si>
    <t xml:space="preserve">   Change </t>
  </si>
  <si>
    <t>(%)</t>
  </si>
  <si>
    <t>1.ENERGY</t>
  </si>
  <si>
    <t xml:space="preserve">     1.A Fuel combustion activities</t>
  </si>
  <si>
    <t xml:space="preserve">          1.A.1 Energy industries</t>
  </si>
  <si>
    <t xml:space="preserve">                 1.A.1.a Electricity and heat production</t>
  </si>
  <si>
    <t xml:space="preserve">                 1.A.1.b Petroleum refining</t>
  </si>
  <si>
    <t xml:space="preserve">                 1.A.1.c Manufacture of solid fuels</t>
  </si>
  <si>
    <t xml:space="preserve">          1.A.2 Manufacturing industries and construction</t>
  </si>
  <si>
    <t xml:space="preserve">          1.A.3 Transport</t>
  </si>
  <si>
    <t xml:space="preserve">                 1.A.3.a Domestic aviation</t>
  </si>
  <si>
    <t xml:space="preserve">                 1.A.3.b Road transportation</t>
  </si>
  <si>
    <t xml:space="preserve">                 1.A.3.c Railways</t>
  </si>
  <si>
    <t xml:space="preserve">                 1.A.3.d Water-borne navigation (domestic)</t>
  </si>
  <si>
    <t xml:space="preserve">                 1.A.3.e Other transportation</t>
  </si>
  <si>
    <t xml:space="preserve">          1.A.4 Other sectors</t>
  </si>
  <si>
    <t xml:space="preserve">                 1.A.4.a Commercial/Institutional</t>
  </si>
  <si>
    <t xml:space="preserve">                 1.A.4.b Residential</t>
  </si>
  <si>
    <t xml:space="preserve">                 1.A.4.c Agriculture/Forestry/Fishing/Fish farms</t>
  </si>
  <si>
    <t xml:space="preserve">          1.A.5 Non-specified</t>
  </si>
  <si>
    <t xml:space="preserve">     1.B Fugitive emissions from fuels</t>
  </si>
  <si>
    <t xml:space="preserve">          1.B.1 Solid fuels</t>
  </si>
  <si>
    <t xml:space="preserve">          1.B.2 Oil and natural gas</t>
  </si>
  <si>
    <t xml:space="preserve">          1.B.3 Other emissions from energy production</t>
  </si>
  <si>
    <t xml:space="preserve">     1.C Carbon dioxide transport and storage</t>
  </si>
  <si>
    <t>Table 3.2: Summary of the change in emissions from the Energy sector between 2000 and 2017</t>
  </si>
  <si>
    <t>Table 3.13: Trend in emissions from petroleum refining, 2000-2017.</t>
  </si>
  <si>
    <r>
      <t>CO</t>
    </r>
    <r>
      <rPr>
        <b/>
        <vertAlign val="subscript"/>
        <sz val="12"/>
        <color rgb="FFFFFFFF"/>
        <rFont val="Calibri"/>
        <family val="2"/>
      </rPr>
      <t>2</t>
    </r>
  </si>
  <si>
    <r>
      <t>CH</t>
    </r>
    <r>
      <rPr>
        <b/>
        <vertAlign val="subscript"/>
        <sz val="12"/>
        <color rgb="FFFFFFFF"/>
        <rFont val="Calibri"/>
        <family val="2"/>
      </rPr>
      <t>4</t>
    </r>
  </si>
  <si>
    <r>
      <t>N</t>
    </r>
    <r>
      <rPr>
        <b/>
        <vertAlign val="subscript"/>
        <sz val="12"/>
        <color rgb="FFFFFFFF"/>
        <rFont val="Calibri"/>
        <family val="2"/>
      </rPr>
      <t>2</t>
    </r>
    <r>
      <rPr>
        <b/>
        <sz val="12"/>
        <color rgb="FFFFFFFF"/>
        <rFont val="Calibri"/>
        <family val="2"/>
      </rPr>
      <t>O</t>
    </r>
  </si>
  <si>
    <r>
      <t>Gg CO</t>
    </r>
    <r>
      <rPr>
        <b/>
        <vertAlign val="subscript"/>
        <sz val="12"/>
        <color rgb="FFFFFFFF"/>
        <rFont val="Calibri"/>
        <family val="2"/>
      </rPr>
      <t>2</t>
    </r>
  </si>
  <si>
    <r>
      <t>Gg CH</t>
    </r>
    <r>
      <rPr>
        <b/>
        <vertAlign val="subscript"/>
        <sz val="12"/>
        <color rgb="FFFFFFFF"/>
        <rFont val="Calibri"/>
        <family val="2"/>
      </rPr>
      <t>4</t>
    </r>
  </si>
  <si>
    <r>
      <t>Gg N</t>
    </r>
    <r>
      <rPr>
        <b/>
        <vertAlign val="subscript"/>
        <sz val="12"/>
        <color rgb="FFFFFFFF"/>
        <rFont val="Calibri"/>
        <family val="2"/>
      </rPr>
      <t>2</t>
    </r>
    <r>
      <rPr>
        <b/>
        <sz val="12"/>
        <color rgb="FFFFFFFF"/>
        <rFont val="Calibri"/>
        <family val="2"/>
      </rPr>
      <t>O</t>
    </r>
  </si>
  <si>
    <r>
      <t>Gg CO</t>
    </r>
    <r>
      <rPr>
        <b/>
        <vertAlign val="subscript"/>
        <sz val="12"/>
        <color rgb="FFFFFFFF"/>
        <rFont val="Calibri"/>
        <family val="2"/>
      </rPr>
      <t>2</t>
    </r>
    <r>
      <rPr>
        <b/>
        <sz val="12"/>
        <color rgb="FFFFFFFF"/>
        <rFont val="Calibri"/>
        <family val="2"/>
      </rPr>
      <t>e</t>
    </r>
  </si>
  <si>
    <t>Fuel consumption (TJ)</t>
  </si>
  <si>
    <t>Public</t>
  </si>
  <si>
    <t>Auto Producer</t>
  </si>
  <si>
    <t>Refining</t>
  </si>
  <si>
    <r>
      <t>CH</t>
    </r>
    <r>
      <rPr>
        <b/>
        <vertAlign val="subscript"/>
        <sz val="12"/>
        <color rgb="FFFFFFFF"/>
        <rFont val="Calibri"/>
        <family val="2"/>
      </rPr>
      <t>4</t>
    </r>
    <r>
      <rPr>
        <b/>
        <sz val="12"/>
        <color rgb="FFFFFFFF"/>
        <rFont val="Calibri"/>
        <family val="2"/>
      </rPr>
      <t xml:space="preserve"> </t>
    </r>
  </si>
  <si>
    <r>
      <t>Gg CH</t>
    </r>
    <r>
      <rPr>
        <b/>
        <vertAlign val="subscript"/>
        <sz val="12"/>
        <color rgb="FFFFFFFF"/>
        <rFont val="Calibri"/>
        <family val="2"/>
      </rPr>
      <t>4</t>
    </r>
    <r>
      <rPr>
        <b/>
        <sz val="12"/>
        <color rgb="FFFFFFFF"/>
        <rFont val="Calibri"/>
        <family val="2"/>
      </rPr>
      <t xml:space="preserve"> </t>
    </r>
  </si>
  <si>
    <t xml:space="preserve">3.16: </t>
  </si>
  <si>
    <t>Emissions from Manufacturing</t>
  </si>
  <si>
    <t xml:space="preserve">Table 3.14: </t>
  </si>
  <si>
    <t>Manufacture of Solid Fuels</t>
  </si>
  <si>
    <t xml:space="preserve">3.15: </t>
  </si>
  <si>
    <t>Period</t>
  </si>
  <si>
    <t xml:space="preserve"> Other Kerosene</t>
  </si>
  <si>
    <t xml:space="preserve"> Gas/Diesel Oil </t>
  </si>
  <si>
    <t xml:space="preserve"> Residual Fuel Oil</t>
  </si>
  <si>
    <t xml:space="preserve"> LPG</t>
  </si>
  <si>
    <t>Sub-Bituminous Coal</t>
  </si>
  <si>
    <t xml:space="preserve"> Total</t>
  </si>
  <si>
    <t>(TJ)</t>
  </si>
  <si>
    <t>3.17:</t>
  </si>
  <si>
    <r>
      <t>Gg CO</t>
    </r>
    <r>
      <rPr>
        <b/>
        <vertAlign val="subscript"/>
        <sz val="12"/>
        <color rgb="FFFF0000"/>
        <rFont val="Calibri"/>
        <family val="2"/>
      </rPr>
      <t>2</t>
    </r>
    <r>
      <rPr>
        <b/>
        <sz val="12"/>
        <color rgb="FFFF0000"/>
        <rFont val="Calibri"/>
        <family val="2"/>
      </rPr>
      <t xml:space="preserve">e </t>
    </r>
  </si>
  <si>
    <r>
      <t>Gg CO</t>
    </r>
    <r>
      <rPr>
        <b/>
        <vertAlign val="subscript"/>
        <sz val="12"/>
        <color rgb="FFFF0000"/>
        <rFont val="Calibri"/>
        <family val="2"/>
      </rPr>
      <t>2</t>
    </r>
    <r>
      <rPr>
        <b/>
        <sz val="12"/>
        <color rgb="FFFF0000"/>
        <rFont val="Calibri"/>
        <family val="2"/>
      </rPr>
      <t xml:space="preserve"> </t>
    </r>
  </si>
  <si>
    <r>
      <t>Gg CH</t>
    </r>
    <r>
      <rPr>
        <b/>
        <vertAlign val="subscript"/>
        <sz val="12"/>
        <color rgb="FFFF0000"/>
        <rFont val="Calibri"/>
        <family val="2"/>
      </rPr>
      <t>4</t>
    </r>
    <r>
      <rPr>
        <b/>
        <sz val="12"/>
        <color rgb="FFFF0000"/>
        <rFont val="Calibri"/>
        <family val="2"/>
      </rPr>
      <t xml:space="preserve"> </t>
    </r>
  </si>
  <si>
    <r>
      <t>Gg N</t>
    </r>
    <r>
      <rPr>
        <b/>
        <vertAlign val="subscript"/>
        <sz val="12"/>
        <color rgb="FFFF0000"/>
        <rFont val="Calibri"/>
        <family val="2"/>
      </rPr>
      <t>2</t>
    </r>
    <r>
      <rPr>
        <b/>
        <sz val="12"/>
        <color rgb="FFFF0000"/>
        <rFont val="Calibri"/>
        <family val="2"/>
      </rPr>
      <t xml:space="preserve">O </t>
    </r>
  </si>
  <si>
    <t>3.18</t>
  </si>
  <si>
    <t>3.19</t>
  </si>
  <si>
    <t>International bunker emissions</t>
  </si>
  <si>
    <t xml:space="preserve">Gg CH4 </t>
  </si>
  <si>
    <t xml:space="preserve">Gg N2O </t>
  </si>
  <si>
    <t>GHG</t>
  </si>
  <si>
    <t>Commercial/ Institutional</t>
  </si>
  <si>
    <t>Other Sector Emissions</t>
  </si>
  <si>
    <t>3.2:</t>
  </si>
  <si>
    <r>
      <t>CO</t>
    </r>
    <r>
      <rPr>
        <b/>
        <vertAlign val="subscript"/>
        <sz val="12"/>
        <color rgb="FFFF0000"/>
        <rFont val="Calibri"/>
        <family val="2"/>
      </rPr>
      <t>2</t>
    </r>
  </si>
  <si>
    <r>
      <t>CH</t>
    </r>
    <r>
      <rPr>
        <b/>
        <vertAlign val="subscript"/>
        <sz val="12"/>
        <color rgb="FFFF0000"/>
        <rFont val="Calibri"/>
        <family val="2"/>
      </rPr>
      <t>4</t>
    </r>
  </si>
  <si>
    <r>
      <t>Gg CO</t>
    </r>
    <r>
      <rPr>
        <b/>
        <vertAlign val="subscript"/>
        <sz val="12"/>
        <color rgb="FFFF0000"/>
        <rFont val="Calibri"/>
        <family val="2"/>
      </rPr>
      <t>2</t>
    </r>
  </si>
  <si>
    <r>
      <t>Gg CH</t>
    </r>
    <r>
      <rPr>
        <b/>
        <vertAlign val="subscript"/>
        <sz val="12"/>
        <color rgb="FFFF0000"/>
        <rFont val="Calibri"/>
        <family val="2"/>
      </rPr>
      <t>4</t>
    </r>
  </si>
  <si>
    <r>
      <t>Gg CO</t>
    </r>
    <r>
      <rPr>
        <b/>
        <vertAlign val="subscript"/>
        <sz val="12"/>
        <color rgb="FFFF0000"/>
        <rFont val="Calibri"/>
        <family val="2"/>
      </rPr>
      <t>2</t>
    </r>
    <r>
      <rPr>
        <b/>
        <sz val="12"/>
        <color rgb="FFFF0000"/>
        <rFont val="Calibri"/>
        <family val="2"/>
      </rPr>
      <t>e</t>
    </r>
  </si>
  <si>
    <t>CO2e</t>
  </si>
  <si>
    <t>3.4:</t>
  </si>
  <si>
    <t>There was no data here</t>
  </si>
  <si>
    <r>
      <t>(Gg CO</t>
    </r>
    <r>
      <rPr>
        <b/>
        <vertAlign val="subscript"/>
        <sz val="12"/>
        <rFont val="Calibri"/>
        <family val="2"/>
      </rPr>
      <t>2</t>
    </r>
    <r>
      <rPr>
        <b/>
        <sz val="12"/>
        <rFont val="Calibri"/>
        <family val="2"/>
      </rPr>
      <t>e)</t>
    </r>
  </si>
  <si>
    <t>G</t>
  </si>
  <si>
    <t>S</t>
  </si>
  <si>
    <t>L</t>
  </si>
  <si>
    <t>Liquids</t>
  </si>
  <si>
    <t>Solids</t>
  </si>
  <si>
    <t>Gases</t>
  </si>
  <si>
    <t xml:space="preserve">Table 3.3 </t>
  </si>
  <si>
    <t xml:space="preserve">3.6 </t>
  </si>
  <si>
    <t>3.11</t>
  </si>
  <si>
    <t>3.12</t>
  </si>
  <si>
    <t>ERC NDC Work</t>
  </si>
  <si>
    <t>#LS #16/12/2018 #PT: DSR: Fuel consumption study</t>
  </si>
  <si>
    <t>There was no data here: MSJ: Data from SAMI Report 2018</t>
  </si>
  <si>
    <t>#LS #16/12/2018 #PT: Data source from fuel consumption study</t>
  </si>
  <si>
    <t>CRF #</t>
  </si>
  <si>
    <t>Commodity_Name</t>
  </si>
  <si>
    <t>Indicator</t>
  </si>
  <si>
    <t>IPCC_Category_L1</t>
  </si>
  <si>
    <t>IPCC_Category_L2</t>
  </si>
  <si>
    <t>IPCC_Category_L3</t>
  </si>
  <si>
    <t>IPCC_Category_L4</t>
  </si>
  <si>
    <t>Cell address</t>
  </si>
  <si>
    <t>1A Fuel Combustion Activities</t>
  </si>
  <si>
    <t>Start Year</t>
  </si>
  <si>
    <t>Original Commodity Name</t>
  </si>
  <si>
    <t>Cleaned-up-SATIM Compatible</t>
  </si>
  <si>
    <t>FlowIn</t>
  </si>
  <si>
    <t>End Year</t>
  </si>
  <si>
    <t>Kerosene</t>
  </si>
  <si>
    <t>Emissions of CH4 - Petro SA Charcoal</t>
  </si>
  <si>
    <t>1A4c Agriculture/Forestry/Fishing/Fish Farms</t>
  </si>
  <si>
    <t>1B Fugitive Emissions from Fuels</t>
  </si>
  <si>
    <t>1B3 Other Emissions - Sasol</t>
  </si>
  <si>
    <t>1B3 Other Emissions - Petro SA</t>
  </si>
  <si>
    <t>Row #</t>
  </si>
  <si>
    <t>Year</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</si>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</sst>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0.0%"/>
    <numFmt numFmtId="165" formatCode="#,##0.0"/>
    <numFmt numFmtId="166" formatCode="_-* #,##0_-;\-* #,##0_-;_-* &quot;-&quot;??_-;_-@_-"/>
    <numFmt numFmtId="167" formatCode="_-* #,##0.000_-;\-* #,##0.000_-;_-* &quot;-&quot;??_-;_-@_-"/>
    <numFmt numFmtId="168" formatCode="_-* #,##0.0_-;\-* #,##0.0_-;_-* &quot;-&quot;??_-;_-@_-"/>
    <numFmt numFmtId="169" formatCode="_-* #,##0.0000_-;\-* #,##0.0000_-;_-* &quot;-&quot;??_-;_-@_-"/>
    <numFmt numFmtId="170" formatCode="_-* #,##0.0000_-;\-* #,##0.0000_-;_-* &quot;-&quot;????_-;_-@_-"/>
    <numFmt numFmtId="171" formatCode="_-* #,##0.00000000_-;\-* #,##0.00000000_-;_-* &quot;-&quot;??_-;_-@_-"/>
  </numFmts>
  <fonts count="11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0"/>
      <name val="Arial"/>
      <family val="2"/>
    </font>
    <font>
      <b/>
      <sz val="16"/>
      <color theme="1"/>
      <name val="Calibri"/>
      <family val="2"/>
      <scheme val="minor"/>
    </font>
    <font>
      <sz val="10"/>
      <color theme="1"/>
      <name val="Calibri"/>
      <family val="2"/>
      <scheme val="minor"/>
    </font>
    <font>
      <b/>
      <sz val="10"/>
      <color theme="1"/>
      <name val="Calibri"/>
      <family val="2"/>
      <scheme val="minor"/>
    </font>
    <font>
      <b/>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b/>
      <sz val="24"/>
      <color rgb="FF0096C8"/>
      <name val="Calibri"/>
      <family val="2"/>
      <scheme val="minor"/>
    </font>
    <font>
      <sz val="11"/>
      <color theme="3" tint="0.39997558519241921"/>
      <name val="Calibri"/>
      <family val="2"/>
      <scheme val="minor"/>
    </font>
    <font>
      <sz val="11"/>
      <color theme="4" tint="-0.249977111117893"/>
      <name val="Calibri"/>
      <family val="2"/>
      <scheme val="minor"/>
    </font>
    <font>
      <sz val="11"/>
      <color theme="8" tint="-0.499984740745262"/>
      <name val="Calibri"/>
      <family val="2"/>
      <scheme val="minor"/>
    </font>
    <font>
      <vertAlign val="superscript"/>
      <sz val="11"/>
      <color theme="1"/>
      <name val="Calibri"/>
      <family val="2"/>
      <scheme val="minor"/>
    </font>
    <font>
      <b/>
      <sz val="16"/>
      <color theme="0" tint="-0.499984740745262"/>
      <name val="Calibri"/>
      <family val="2"/>
      <scheme val="minor"/>
    </font>
    <font>
      <sz val="16"/>
      <color theme="1"/>
      <name val="Calibri"/>
      <family val="2"/>
      <scheme val="minor"/>
    </font>
    <font>
      <sz val="16"/>
      <color rgb="FFFF0000"/>
      <name val="Calibri"/>
      <family val="2"/>
      <scheme val="minor"/>
    </font>
    <font>
      <sz val="14"/>
      <color theme="1"/>
      <name val="Calibri"/>
      <family val="2"/>
      <scheme val="minor"/>
    </font>
    <font>
      <b/>
      <sz val="11"/>
      <name val="Calibri"/>
      <family val="2"/>
      <scheme val="minor"/>
    </font>
    <font>
      <i/>
      <sz val="11"/>
      <color theme="1"/>
      <name val="Calibri"/>
      <family val="2"/>
      <scheme val="minor"/>
    </font>
    <font>
      <i/>
      <sz val="11"/>
      <color theme="0" tint="-0.499984740745262"/>
      <name val="Calibri"/>
      <family val="2"/>
      <scheme val="minor"/>
    </font>
    <font>
      <b/>
      <sz val="11"/>
      <color theme="0" tint="-0.34998626667073579"/>
      <name val="Calibri"/>
      <family val="2"/>
      <scheme val="minor"/>
    </font>
    <font>
      <sz val="11"/>
      <color theme="4"/>
      <name val="Calibri"/>
      <family val="2"/>
      <scheme val="minor"/>
    </font>
    <font>
      <sz val="20"/>
      <color theme="1"/>
      <name val="Calibri"/>
      <family val="2"/>
      <scheme val="minor"/>
    </font>
    <font>
      <sz val="10"/>
      <name val="Calibri"/>
      <family val="2"/>
      <scheme val="minor"/>
    </font>
    <font>
      <b/>
      <sz val="14"/>
      <color rgb="FF0096C8"/>
      <name val="Arial"/>
      <family val="2"/>
    </font>
    <font>
      <b/>
      <sz val="28"/>
      <color rgb="FF0096C8"/>
      <name val="Arial"/>
      <family val="2"/>
    </font>
    <font>
      <sz val="10"/>
      <color theme="1"/>
      <name val="Arial"/>
      <family val="2"/>
    </font>
    <font>
      <b/>
      <u/>
      <sz val="14"/>
      <color rgb="FF0096C8"/>
      <name val="Arial"/>
      <family val="2"/>
    </font>
    <font>
      <sz val="18"/>
      <color theme="1"/>
      <name val="Calibri"/>
      <family val="2"/>
      <scheme val="minor"/>
    </font>
    <font>
      <sz val="16"/>
      <color theme="5"/>
      <name val="Arial"/>
      <family val="2"/>
    </font>
    <font>
      <b/>
      <sz val="14"/>
      <color theme="5"/>
      <name val="Arial"/>
      <family val="2"/>
    </font>
    <font>
      <b/>
      <sz val="18"/>
      <color theme="0"/>
      <name val="Arial"/>
      <family val="2"/>
    </font>
    <font>
      <b/>
      <sz val="24"/>
      <color theme="0"/>
      <name val="Arial"/>
      <family val="2"/>
    </font>
    <font>
      <b/>
      <sz val="10"/>
      <color theme="0"/>
      <name val="Arial"/>
      <family val="2"/>
    </font>
    <font>
      <u/>
      <sz val="12"/>
      <color theme="10"/>
      <name val="Arial"/>
      <family val="2"/>
    </font>
    <font>
      <sz val="11"/>
      <name val="Calibri"/>
      <family val="2"/>
      <scheme val="minor"/>
    </font>
    <font>
      <b/>
      <sz val="11"/>
      <color rgb="FFFF0000"/>
      <name val="Calibri"/>
      <family val="2"/>
      <scheme val="minor"/>
    </font>
    <font>
      <i/>
      <sz val="11"/>
      <color theme="1"/>
      <name val="Times New Roman"/>
      <family val="1"/>
    </font>
    <font>
      <sz val="10"/>
      <color rgb="FFFF0000"/>
      <name val="Calibri"/>
      <family val="2"/>
      <scheme val="minor"/>
    </font>
    <font>
      <b/>
      <sz val="11"/>
      <name val="Arial"/>
      <family val="2"/>
    </font>
    <font>
      <b/>
      <sz val="11"/>
      <color rgb="FFFFFFFF"/>
      <name val="Arial"/>
      <family val="2"/>
    </font>
    <font>
      <b/>
      <sz val="11"/>
      <color rgb="FF000000"/>
      <name val="Arial"/>
      <family val="2"/>
    </font>
    <font>
      <b/>
      <sz val="10"/>
      <color rgb="FF000000"/>
      <name val="Arial"/>
      <family val="2"/>
    </font>
    <font>
      <sz val="10"/>
      <color rgb="FF000000"/>
      <name val="Arial"/>
      <family val="2"/>
    </font>
    <font>
      <b/>
      <sz val="9"/>
      <color rgb="FF000000"/>
      <name val="Arial"/>
      <family val="2"/>
    </font>
    <font>
      <sz val="9"/>
      <color rgb="FF000000"/>
      <name val="Arial"/>
      <family val="2"/>
    </font>
    <font>
      <i/>
      <sz val="8"/>
      <color rgb="FF000000"/>
      <name val="Arial"/>
      <family val="2"/>
    </font>
    <font>
      <i/>
      <sz val="8"/>
      <name val="Arial"/>
      <family val="2"/>
    </font>
    <font>
      <sz val="9"/>
      <name val="Arial"/>
      <family val="2"/>
    </font>
    <font>
      <b/>
      <sz val="11"/>
      <color theme="0"/>
      <name val="Arial"/>
      <family val="2"/>
    </font>
    <font>
      <b/>
      <vertAlign val="subscript"/>
      <sz val="11"/>
      <color rgb="FFFFFFFF"/>
      <name val="Arial"/>
      <family val="2"/>
    </font>
    <font>
      <sz val="11"/>
      <color theme="0"/>
      <name val="Calibri"/>
      <family val="2"/>
      <scheme val="minor"/>
    </font>
    <font>
      <b/>
      <sz val="10"/>
      <color rgb="FFFFFFFF"/>
      <name val="Calibri"/>
      <family val="2"/>
    </font>
    <font>
      <b/>
      <vertAlign val="subscript"/>
      <sz val="10"/>
      <color rgb="FFFFFFFF"/>
      <name val="Calibri"/>
      <family val="2"/>
    </font>
    <font>
      <b/>
      <sz val="7"/>
      <color rgb="FFFFFFFF"/>
      <name val="Calibri"/>
      <family val="2"/>
    </font>
    <font>
      <b/>
      <sz val="10"/>
      <color theme="1"/>
      <name val="Calibri"/>
      <family val="2"/>
    </font>
    <font>
      <sz val="10"/>
      <color theme="1"/>
      <name val="Calibri"/>
      <family val="2"/>
    </font>
    <font>
      <b/>
      <i/>
      <sz val="10"/>
      <color theme="1"/>
      <name val="Calibri"/>
      <family val="2"/>
    </font>
    <font>
      <b/>
      <i/>
      <vertAlign val="subscript"/>
      <sz val="10"/>
      <color theme="1"/>
      <name val="Calibri"/>
      <family val="2"/>
    </font>
    <font>
      <b/>
      <sz val="11"/>
      <color rgb="FFFFFFFF"/>
      <name val="Calibri"/>
      <family val="2"/>
    </font>
    <font>
      <i/>
      <sz val="11"/>
      <name val="Calibri"/>
      <family val="2"/>
      <scheme val="minor"/>
    </font>
    <font>
      <b/>
      <sz val="11"/>
      <color theme="9" tint="-0.249977111117893"/>
      <name val="Calibri"/>
      <family val="2"/>
      <scheme val="minor"/>
    </font>
    <font>
      <b/>
      <i/>
      <sz val="11"/>
      <color theme="9" tint="-0.249977111117893"/>
      <name val="Calibri"/>
      <family val="2"/>
      <scheme val="minor"/>
    </font>
    <font>
      <sz val="11"/>
      <color theme="9" tint="-0.249977111117893"/>
      <name val="Calibri"/>
      <family val="2"/>
      <scheme val="minor"/>
    </font>
    <font>
      <sz val="10"/>
      <name val="Arial Narrow"/>
      <family val="2"/>
    </font>
    <font>
      <sz val="10"/>
      <color rgb="FF9C0006"/>
      <name val="Arial Narrow"/>
      <family val="2"/>
    </font>
    <font>
      <b/>
      <sz val="10"/>
      <color theme="1"/>
      <name val="Arial Narrow"/>
      <family val="2"/>
    </font>
    <font>
      <sz val="10"/>
      <color theme="1"/>
      <name val="Arial Narrow"/>
      <family val="2"/>
    </font>
    <font>
      <b/>
      <sz val="10"/>
      <name val="Arial Narrow"/>
      <family val="2"/>
    </font>
    <font>
      <sz val="10"/>
      <color theme="0"/>
      <name val="Arial Narrow"/>
      <family val="2"/>
    </font>
    <font>
      <sz val="10"/>
      <color theme="9" tint="-0.249977111117893"/>
      <name val="Arial Narrow"/>
      <family val="2"/>
    </font>
    <font>
      <sz val="10"/>
      <color theme="0"/>
      <name val="Calibri"/>
      <family val="2"/>
      <scheme val="minor"/>
    </font>
    <font>
      <b/>
      <i/>
      <sz val="10"/>
      <color theme="9" tint="-0.249977111117893"/>
      <name val="Calibri"/>
      <family val="2"/>
      <scheme val="minor"/>
    </font>
    <font>
      <i/>
      <sz val="10"/>
      <color theme="1"/>
      <name val="Arial Narrow"/>
      <family val="2"/>
    </font>
    <font>
      <sz val="10"/>
      <color rgb="FFFF0000"/>
      <name val="Arial Narrow"/>
      <family val="2"/>
    </font>
    <font>
      <b/>
      <vertAlign val="subscript"/>
      <sz val="10"/>
      <color theme="1"/>
      <name val="Arial Narrow"/>
      <family val="2"/>
    </font>
    <font>
      <sz val="11"/>
      <color rgb="FF9C0006"/>
      <name val="Calibri"/>
      <family val="2"/>
      <scheme val="minor"/>
    </font>
    <font>
      <b/>
      <sz val="16"/>
      <color theme="1"/>
      <name val="Arial Narrow"/>
      <family val="2"/>
    </font>
    <font>
      <sz val="11"/>
      <color theme="1"/>
      <name val="Arial Narrow"/>
      <family val="2"/>
    </font>
    <font>
      <b/>
      <sz val="11"/>
      <color theme="1"/>
      <name val="Arial Narrow"/>
      <family val="2"/>
    </font>
    <font>
      <b/>
      <sz val="10"/>
      <color theme="0" tint="-0.499984740745262"/>
      <name val="Calibri"/>
      <family val="2"/>
      <scheme val="minor"/>
    </font>
    <font>
      <b/>
      <sz val="10"/>
      <color theme="0" tint="-0.499984740745262"/>
      <name val="Arial Narrow"/>
      <family val="2"/>
    </font>
    <font>
      <i/>
      <sz val="10"/>
      <color theme="0" tint="-0.499984740745262"/>
      <name val="Arial Narrow"/>
      <family val="2"/>
    </font>
    <font>
      <b/>
      <i/>
      <sz val="11"/>
      <color theme="9" tint="-0.249977111117893"/>
      <name val="Arial Narrow"/>
      <family val="2"/>
    </font>
    <font>
      <b/>
      <i/>
      <sz val="10"/>
      <color theme="9" tint="-0.249977111117893"/>
      <name val="Arial Narrow"/>
      <family val="2"/>
    </font>
    <font>
      <sz val="10"/>
      <color theme="0" tint="-0.499984740745262"/>
      <name val="Calibri"/>
      <family val="2"/>
      <scheme val="minor"/>
    </font>
    <font>
      <b/>
      <i/>
      <sz val="10"/>
      <color theme="1"/>
      <name val="Arial Narrow"/>
      <family val="2"/>
    </font>
    <font>
      <sz val="10"/>
      <color theme="0" tint="-0.499984740745262"/>
      <name val="Arial Narrow"/>
      <family val="2"/>
    </font>
    <font>
      <b/>
      <sz val="12"/>
      <color rgb="FFFF0000"/>
      <name val="Calibri"/>
      <family val="2"/>
    </font>
    <font>
      <b/>
      <vertAlign val="subscript"/>
      <sz val="12"/>
      <color rgb="FFFF0000"/>
      <name val="Calibri"/>
      <family val="2"/>
    </font>
    <font>
      <b/>
      <sz val="11"/>
      <color rgb="FFFF0000"/>
      <name val="Calibri"/>
      <family val="2"/>
    </font>
    <font>
      <sz val="10"/>
      <color rgb="FFFF0000"/>
      <name val="Calibri"/>
      <family val="2"/>
    </font>
    <font>
      <b/>
      <sz val="10"/>
      <color rgb="FF000000"/>
      <name val="Calibri"/>
      <family val="2"/>
    </font>
    <font>
      <sz val="11"/>
      <color rgb="FF000000"/>
      <name val="Calibri"/>
      <family val="2"/>
    </font>
    <font>
      <sz val="12"/>
      <color rgb="FFFFFFFF"/>
      <name val="Calibri"/>
      <family val="2"/>
    </font>
    <font>
      <b/>
      <sz val="12"/>
      <color rgb="FFFFFFFF"/>
      <name val="Calibri"/>
      <family val="2"/>
    </font>
    <font>
      <b/>
      <vertAlign val="subscript"/>
      <sz val="12"/>
      <color rgb="FFFFFFFF"/>
      <name val="Calibri"/>
      <family val="2"/>
    </font>
    <font>
      <sz val="10"/>
      <color rgb="FF000000"/>
      <name val="Calibri"/>
      <family val="2"/>
    </font>
    <font>
      <b/>
      <sz val="11"/>
      <name val="Calibri"/>
      <family val="2"/>
    </font>
    <font>
      <sz val="10"/>
      <name val="Calibri"/>
      <family val="2"/>
    </font>
    <font>
      <sz val="12"/>
      <color rgb="FFFF0000"/>
      <name val="Calibri"/>
      <family val="2"/>
    </font>
    <font>
      <sz val="10"/>
      <color rgb="FFFFFFFF"/>
      <name val="Calibri"/>
      <family val="2"/>
    </font>
    <font>
      <sz val="11"/>
      <name val="Arial Narrow"/>
      <family val="2"/>
    </font>
    <font>
      <b/>
      <sz val="12"/>
      <name val="Calibri"/>
      <family val="2"/>
    </font>
    <font>
      <b/>
      <vertAlign val="subscript"/>
      <sz val="12"/>
      <name val="Calibri"/>
      <family val="2"/>
    </font>
    <font>
      <b/>
      <sz val="10"/>
      <name val="Calibri"/>
      <family val="2"/>
    </font>
    <font>
      <i/>
      <sz val="10"/>
      <name val="Calibri"/>
      <family val="2"/>
    </font>
    <font>
      <i/>
      <sz val="9"/>
      <name val="Calibri"/>
      <family val="2"/>
    </font>
  </fonts>
  <fills count="47">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E4ECF4"/>
        <bgColor indexed="64"/>
      </patternFill>
    </fill>
    <fill>
      <patternFill patternType="solid">
        <fgColor rgb="FFFFFF78"/>
        <bgColor indexed="64"/>
      </patternFill>
    </fill>
    <fill>
      <patternFill patternType="solid">
        <fgColor rgb="FFAADC9B"/>
        <bgColor indexed="64"/>
      </patternFill>
    </fill>
    <fill>
      <patternFill patternType="solid">
        <fgColor rgb="FFBFBFBF"/>
        <bgColor indexed="64"/>
      </patternFill>
    </fill>
    <fill>
      <patternFill patternType="solid">
        <fgColor rgb="FFAAFAFF"/>
        <bgColor indexed="64"/>
      </patternFill>
    </fill>
    <fill>
      <patternFill patternType="solid">
        <fgColor rgb="FFFFA5DC"/>
        <bgColor indexed="64"/>
      </patternFill>
    </fill>
    <fill>
      <patternFill patternType="solid">
        <fgColor theme="4" tint="0.59999389629810485"/>
        <bgColor indexed="64"/>
      </patternFill>
    </fill>
    <fill>
      <patternFill patternType="solid">
        <fgColor rgb="FFC5D9F1"/>
        <bgColor indexed="64"/>
      </patternFill>
    </fill>
    <fill>
      <patternFill patternType="solid">
        <fgColor rgb="FF96C8FF"/>
        <bgColor indexed="64"/>
      </patternFill>
    </fill>
    <fill>
      <patternFill patternType="solid">
        <fgColor rgb="FFEBF7FF"/>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B482FF"/>
        <bgColor indexed="64"/>
      </patternFill>
    </fill>
    <fill>
      <patternFill patternType="solid">
        <fgColor rgb="FFFFE6B4"/>
        <bgColor indexed="64"/>
      </patternFill>
    </fill>
    <fill>
      <patternFill patternType="solid">
        <fgColor theme="0" tint="-0.34998626667073579"/>
        <bgColor indexed="64"/>
      </patternFill>
    </fill>
    <fill>
      <patternFill patternType="solid">
        <fgColor rgb="FF0096C8"/>
        <bgColor indexed="64"/>
      </patternFill>
    </fill>
    <fill>
      <patternFill patternType="solid">
        <fgColor rgb="FFBAE4FE"/>
        <bgColor indexed="64"/>
      </patternFill>
    </fill>
    <fill>
      <patternFill patternType="solid">
        <fgColor theme="9" tint="0.79998168889431442"/>
        <bgColor indexed="64"/>
      </patternFill>
    </fill>
    <fill>
      <patternFill patternType="solid">
        <fgColor theme="0" tint="-0.249977111117893"/>
        <bgColor rgb="FFFFFFFF"/>
      </patternFill>
    </fill>
    <fill>
      <patternFill patternType="solid">
        <fgColor theme="0" tint="-0.14999847407452621"/>
        <bgColor rgb="FFFFFFFF"/>
      </patternFill>
    </fill>
    <fill>
      <patternFill patternType="solid">
        <fgColor theme="0" tint="-0.499984740745262"/>
        <bgColor indexed="64"/>
      </patternFill>
    </fill>
    <fill>
      <patternFill patternType="solid">
        <fgColor theme="5"/>
        <bgColor indexed="64"/>
      </patternFill>
    </fill>
    <fill>
      <patternFill patternType="solid">
        <fgColor rgb="FF009900"/>
        <bgColor rgb="FFFFFFFF"/>
      </patternFill>
    </fill>
    <fill>
      <patternFill patternType="solid">
        <fgColor rgb="FF92D050"/>
        <bgColor indexed="64"/>
      </patternFill>
    </fill>
    <fill>
      <patternFill patternType="solid">
        <fgColor rgb="FFFFFF78"/>
        <bgColor rgb="FFFFFFFF"/>
      </patternFill>
    </fill>
    <fill>
      <patternFill patternType="solid">
        <fgColor rgb="FFCCEBB5"/>
        <bgColor indexed="64"/>
      </patternFill>
    </fill>
    <fill>
      <patternFill patternType="solid">
        <fgColor rgb="FFCCEBB5"/>
        <bgColor rgb="FFFFFFFF"/>
      </patternFill>
    </fill>
    <fill>
      <patternFill patternType="solid">
        <fgColor rgb="FFFFC7CE"/>
      </patternFill>
    </fill>
    <fill>
      <patternFill patternType="solid">
        <fgColor rgb="FFF12D57"/>
        <bgColor indexed="64"/>
      </patternFill>
    </fill>
    <fill>
      <patternFill patternType="solid">
        <fgColor rgb="FF385623"/>
        <bgColor indexed="64"/>
      </patternFill>
    </fill>
    <fill>
      <patternFill patternType="solid">
        <fgColor rgb="FF70AD47"/>
        <bgColor indexed="64"/>
      </patternFill>
    </fill>
    <fill>
      <patternFill patternType="solid">
        <fgColor rgb="FFC5E0B3"/>
        <bgColor indexed="64"/>
      </patternFill>
    </fill>
    <fill>
      <patternFill patternType="solid">
        <fgColor rgb="FFFFFFFF"/>
        <bgColor indexed="64"/>
      </patternFill>
    </fill>
    <fill>
      <patternFill patternType="solid">
        <fgColor rgb="FFFFFF00"/>
        <bgColor indexed="64"/>
      </patternFill>
    </fill>
  </fills>
  <borders count="50">
    <border>
      <left/>
      <right/>
      <top/>
      <bottom/>
      <diagonal/>
    </border>
    <border>
      <left style="thin">
        <color indexed="64"/>
      </left>
      <right/>
      <top/>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top style="dashed">
        <color theme="0" tint="-0.499984740745262"/>
      </top>
      <bottom style="dashed">
        <color theme="0" tint="-0.499984740745262"/>
      </bottom>
      <diagonal/>
    </border>
    <border>
      <left style="mediumDashed">
        <color indexed="64"/>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right/>
      <top style="mediumDashed">
        <color indexed="64"/>
      </top>
      <bottom/>
      <diagonal/>
    </border>
    <border>
      <left/>
      <right/>
      <top style="medium">
        <color indexed="64"/>
      </top>
      <bottom style="thick">
        <color indexed="64"/>
      </bottom>
      <diagonal/>
    </border>
    <border>
      <left/>
      <right/>
      <top style="medium">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medium">
        <color auto="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bottom/>
      <diagonal/>
    </border>
    <border>
      <left style="thin">
        <color theme="0" tint="-0.499984740745262"/>
      </left>
      <right style="thin">
        <color indexed="64"/>
      </right>
      <top style="thin">
        <color theme="0" tint="-0.499984740745262"/>
      </top>
      <bottom style="thin">
        <color theme="0" tint="-0.499984740745262"/>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style="medium">
        <color rgb="FF808080"/>
      </left>
      <right style="medium">
        <color rgb="FF808080"/>
      </right>
      <top style="medium">
        <color rgb="FF808080"/>
      </top>
      <bottom/>
      <diagonal/>
    </border>
    <border>
      <left style="medium">
        <color rgb="FF808080"/>
      </left>
      <right style="medium">
        <color rgb="FF808080"/>
      </right>
      <top/>
      <bottom/>
      <diagonal/>
    </border>
    <border>
      <left/>
      <right style="medium">
        <color rgb="FF808080"/>
      </right>
      <top style="medium">
        <color rgb="FF808080"/>
      </top>
      <bottom/>
      <diagonal/>
    </border>
    <border>
      <left style="medium">
        <color rgb="FF808080"/>
      </left>
      <right/>
      <top style="medium">
        <color rgb="FF808080"/>
      </top>
      <bottom/>
      <diagonal/>
    </border>
    <border>
      <left style="medium">
        <color rgb="FF808080"/>
      </left>
      <right/>
      <top/>
      <bottom style="medium">
        <color rgb="FF808080"/>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top style="thin">
        <color indexed="64"/>
      </top>
      <bottom style="medium">
        <color indexed="64"/>
      </bottom>
      <diagonal/>
    </border>
  </borders>
  <cellStyleXfs count="26">
    <xf numFmtId="0" fontId="0" fillId="0" borderId="0"/>
    <xf numFmtId="0" fontId="1" fillId="0" borderId="0" applyNumberFormat="0" applyFont="0" applyFill="0" applyBorder="0" applyProtection="0">
      <alignment vertical="center"/>
    </xf>
    <xf numFmtId="0" fontId="5"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41" fillId="0" borderId="0" applyNumberFormat="0" applyFill="0" applyBorder="0" applyAlignment="0" applyProtection="0"/>
    <xf numFmtId="0" fontId="42" fillId="19" borderId="0" applyNumberFormat="0" applyAlignment="0" applyProtection="0"/>
    <xf numFmtId="0" fontId="42" fillId="12" borderId="0" applyNumberFormat="0" applyAlignment="0" applyProtection="0"/>
    <xf numFmtId="0" fontId="42" fillId="16" borderId="0" applyNumberFormat="0" applyBorder="0" applyAlignment="0" applyProtection="0"/>
    <xf numFmtId="0" fontId="43" fillId="0" borderId="0" applyNumberFormat="0" applyFill="0" applyBorder="0" applyAlignment="0" applyProtection="0"/>
    <xf numFmtId="0" fontId="24" fillId="0" borderId="0" applyNumberFormat="0" applyFill="0" applyBorder="0" applyAlignment="0" applyProtection="0"/>
    <xf numFmtId="0" fontId="1" fillId="13" borderId="0" applyNumberFormat="0" applyBorder="0" applyAlignment="0" applyProtection="0"/>
    <xf numFmtId="0" fontId="1" fillId="26" borderId="0" applyNumberFormat="0" applyBorder="0" applyAlignment="0" applyProtection="0"/>
    <xf numFmtId="0" fontId="1" fillId="14" borderId="0" applyNumberFormat="0" applyBorder="0" applyAlignment="0" applyProtection="0"/>
    <xf numFmtId="0" fontId="1" fillId="25" borderId="0" applyNumberFormat="0" applyBorder="0" applyAlignment="0" applyProtection="0"/>
    <xf numFmtId="0" fontId="1" fillId="15" borderId="0" applyNumberFormat="0" applyBorder="0" applyAlignment="0" applyProtection="0"/>
    <xf numFmtId="0" fontId="58" fillId="34" borderId="0" applyNumberFormat="0" applyBorder="0" applyAlignment="0" applyProtection="0"/>
    <xf numFmtId="43" fontId="5" fillId="0" borderId="0" applyFont="0" applyFill="0" applyBorder="0" applyAlignment="0" applyProtection="0"/>
    <xf numFmtId="0" fontId="5" fillId="0" borderId="0"/>
    <xf numFmtId="43" fontId="1" fillId="0" borderId="0" applyFont="0" applyFill="0" applyBorder="0" applyAlignment="0" applyProtection="0"/>
    <xf numFmtId="0" fontId="72" fillId="40" borderId="0" applyNumberFormat="0" applyBorder="0" applyAlignment="0" applyProtection="0"/>
    <xf numFmtId="166" fontId="83" fillId="41" borderId="0"/>
  </cellStyleXfs>
  <cellXfs count="592">
    <xf numFmtId="0" fontId="0" fillId="0" borderId="0" xfId="0"/>
    <xf numFmtId="0" fontId="0" fillId="2" borderId="0" xfId="0" applyFill="1"/>
    <xf numFmtId="0" fontId="0" fillId="3" borderId="0" xfId="0" applyFill="1"/>
    <xf numFmtId="0" fontId="6" fillId="3" borderId="0" xfId="0" applyFont="1" applyFill="1"/>
    <xf numFmtId="0" fontId="3" fillId="0" borderId="0" xfId="0" applyFont="1"/>
    <xf numFmtId="0" fontId="7" fillId="4" borderId="0" xfId="0" applyFont="1" applyFill="1"/>
    <xf numFmtId="0" fontId="8" fillId="4" borderId="0" xfId="0" applyFont="1" applyFill="1"/>
    <xf numFmtId="0" fontId="9" fillId="0" borderId="0" xfId="0" applyFont="1"/>
    <xf numFmtId="0" fontId="10" fillId="0" borderId="0" xfId="0" applyFont="1"/>
    <xf numFmtId="0" fontId="4" fillId="0" borderId="0" xfId="0" applyFont="1" applyFill="1"/>
    <xf numFmtId="0" fontId="4" fillId="0" borderId="0" xfId="0" applyFont="1"/>
    <xf numFmtId="0" fontId="2" fillId="0" borderId="0" xfId="0" applyFont="1"/>
    <xf numFmtId="0" fontId="3" fillId="2" borderId="2" xfId="0" applyFont="1" applyFill="1" applyBorder="1"/>
    <xf numFmtId="0" fontId="0" fillId="2" borderId="6" xfId="0" applyFill="1" applyBorder="1" applyAlignment="1"/>
    <xf numFmtId="0" fontId="0" fillId="2" borderId="0" xfId="0" applyFill="1" applyBorder="1" applyAlignment="1"/>
    <xf numFmtId="0" fontId="0" fillId="2" borderId="7" xfId="0" applyFill="1" applyBorder="1" applyAlignment="1"/>
    <xf numFmtId="0" fontId="0" fillId="2" borderId="8" xfId="0" applyFill="1" applyBorder="1" applyAlignment="1"/>
    <xf numFmtId="0" fontId="0" fillId="2" borderId="9" xfId="0" applyFill="1" applyBorder="1" applyAlignment="1"/>
    <xf numFmtId="0" fontId="0" fillId="2" borderId="10" xfId="0" applyFill="1" applyBorder="1" applyAlignment="1"/>
    <xf numFmtId="0" fontId="0" fillId="4" borderId="0" xfId="0" applyFill="1"/>
    <xf numFmtId="0" fontId="0" fillId="0" borderId="0" xfId="0" applyFill="1"/>
    <xf numFmtId="0" fontId="0" fillId="0" borderId="0" xfId="0" applyAlignment="1">
      <alignment horizontal="center"/>
    </xf>
    <xf numFmtId="0" fontId="0" fillId="0" borderId="0" xfId="0" applyNumberFormat="1"/>
    <xf numFmtId="0" fontId="0" fillId="0" borderId="0" xfId="0" applyAlignment="1">
      <alignment horizontal="left"/>
    </xf>
    <xf numFmtId="0" fontId="13" fillId="3" borderId="0" xfId="0" applyFont="1" applyFill="1"/>
    <xf numFmtId="0" fontId="10" fillId="2" borderId="0" xfId="0" applyFont="1" applyFill="1"/>
    <xf numFmtId="0" fontId="10" fillId="0" borderId="0" xfId="0" applyFont="1" applyFill="1"/>
    <xf numFmtId="0" fontId="0" fillId="2" borderId="3" xfId="0" applyFill="1" applyBorder="1" applyAlignment="1">
      <alignment horizontal="left"/>
    </xf>
    <xf numFmtId="0" fontId="0" fillId="2" borderId="3" xfId="0" applyFill="1" applyBorder="1" applyAlignment="1"/>
    <xf numFmtId="0" fontId="3" fillId="2" borderId="1" xfId="0" applyFont="1" applyFill="1" applyBorder="1" applyAlignment="1"/>
    <xf numFmtId="0" fontId="3" fillId="2" borderId="0" xfId="0" applyFont="1" applyFill="1" applyBorder="1" applyAlignment="1"/>
    <xf numFmtId="10" fontId="0" fillId="0" borderId="0" xfId="8" applyNumberFormat="1" applyFont="1" applyFill="1"/>
    <xf numFmtId="0" fontId="0" fillId="6" borderId="0" xfId="0" applyFill="1"/>
    <xf numFmtId="0" fontId="15" fillId="6" borderId="0" xfId="0" applyFont="1" applyFill="1" applyAlignment="1">
      <alignment vertical="center" wrapText="1"/>
    </xf>
    <xf numFmtId="0" fontId="0" fillId="6" borderId="0" xfId="0" applyFill="1" applyAlignment="1">
      <alignment wrapText="1"/>
    </xf>
    <xf numFmtId="0" fontId="0" fillId="7" borderId="0" xfId="0" applyFill="1" applyAlignment="1">
      <alignment wrapText="1"/>
    </xf>
    <xf numFmtId="0" fontId="3" fillId="7" borderId="0" xfId="0" applyFont="1" applyFill="1" applyAlignment="1">
      <alignment wrapText="1"/>
    </xf>
    <xf numFmtId="0" fontId="17" fillId="7" borderId="0" xfId="0" applyFont="1" applyFill="1" applyAlignment="1">
      <alignment wrapText="1"/>
    </xf>
    <xf numFmtId="0" fontId="0" fillId="7" borderId="0" xfId="0" applyFill="1" applyAlignment="1">
      <alignment vertical="top" wrapText="1"/>
    </xf>
    <xf numFmtId="0" fontId="17" fillId="7" borderId="0" xfId="0" applyFont="1" applyFill="1" applyAlignment="1">
      <alignment vertical="top" wrapText="1"/>
    </xf>
    <xf numFmtId="0" fontId="17" fillId="7" borderId="0" xfId="0" applyFont="1" applyFill="1" applyAlignment="1">
      <alignment horizontal="left" vertical="top" wrapText="1"/>
    </xf>
    <xf numFmtId="0" fontId="0" fillId="7" borderId="0" xfId="0" applyFont="1" applyFill="1" applyAlignment="1">
      <alignment vertical="top" wrapText="1"/>
    </xf>
    <xf numFmtId="0" fontId="18" fillId="7" borderId="0" xfId="0" applyFont="1" applyFill="1" applyAlignment="1">
      <alignment vertical="top" wrapText="1"/>
    </xf>
    <xf numFmtId="0" fontId="3" fillId="7" borderId="0" xfId="0" applyFont="1" applyFill="1" applyAlignment="1">
      <alignment vertical="top" wrapText="1"/>
    </xf>
    <xf numFmtId="0" fontId="2" fillId="7" borderId="0" xfId="1" applyFont="1" applyFill="1" applyBorder="1" applyAlignment="1">
      <alignment vertical="center" wrapText="1"/>
    </xf>
    <xf numFmtId="0" fontId="10" fillId="4" borderId="0" xfId="0" applyFont="1" applyFill="1"/>
    <xf numFmtId="0" fontId="14" fillId="4" borderId="0" xfId="0" applyFont="1" applyFill="1"/>
    <xf numFmtId="0" fontId="0" fillId="0" borderId="0" xfId="0" applyFont="1"/>
    <xf numFmtId="0" fontId="3" fillId="4" borderId="0" xfId="0" applyFont="1" applyFill="1"/>
    <xf numFmtId="0" fontId="10" fillId="0" borderId="0" xfId="0" applyFont="1" applyAlignment="1">
      <alignment horizontal="center"/>
    </xf>
    <xf numFmtId="0" fontId="9" fillId="4" borderId="0" xfId="0" applyFont="1" applyFill="1"/>
    <xf numFmtId="0" fontId="10" fillId="3" borderId="0" xfId="0" applyFont="1" applyFill="1"/>
    <xf numFmtId="0" fontId="20" fillId="3" borderId="0" xfId="0" applyFont="1" applyFill="1"/>
    <xf numFmtId="0" fontId="9" fillId="2" borderId="0" xfId="0" applyFont="1" applyFill="1"/>
    <xf numFmtId="0" fontId="20" fillId="4" borderId="0" xfId="0" applyFont="1" applyFill="1"/>
    <xf numFmtId="10" fontId="0" fillId="4" borderId="0" xfId="8" applyNumberFormat="1" applyFont="1" applyFill="1"/>
    <xf numFmtId="9" fontId="0" fillId="0" borderId="0" xfId="8" applyFont="1"/>
    <xf numFmtId="0" fontId="7" fillId="3" borderId="0" xfId="0" applyFont="1" applyFill="1"/>
    <xf numFmtId="0" fontId="9" fillId="0" borderId="0" xfId="0" applyFont="1" applyFill="1"/>
    <xf numFmtId="0" fontId="21" fillId="3" borderId="0" xfId="0" applyFont="1" applyFill="1"/>
    <xf numFmtId="0" fontId="22" fillId="3" borderId="0" xfId="0" applyFont="1" applyFill="1"/>
    <xf numFmtId="0" fontId="21" fillId="0" borderId="0" xfId="0" applyFont="1" applyFill="1"/>
    <xf numFmtId="0" fontId="22" fillId="0" borderId="0" xfId="0" applyFont="1" applyFill="1"/>
    <xf numFmtId="49" fontId="0" fillId="0" borderId="0" xfId="0" applyNumberFormat="1" applyAlignment="1">
      <alignment wrapText="1"/>
    </xf>
    <xf numFmtId="49" fontId="0" fillId="0" borderId="0" xfId="0" applyNumberFormat="1" applyAlignment="1"/>
    <xf numFmtId="0" fontId="0" fillId="0" borderId="0" xfId="0" applyAlignment="1">
      <alignment wrapText="1"/>
    </xf>
    <xf numFmtId="0" fontId="4" fillId="9" borderId="0" xfId="0" applyFont="1" applyFill="1" applyAlignment="1">
      <alignment wrapText="1"/>
    </xf>
    <xf numFmtId="0" fontId="4" fillId="9" borderId="0" xfId="0" applyFont="1" applyFill="1"/>
    <xf numFmtId="0" fontId="23" fillId="0" borderId="0" xfId="0" applyFont="1"/>
    <xf numFmtId="0" fontId="24" fillId="10" borderId="14" xfId="0" applyFont="1" applyFill="1" applyBorder="1" applyAlignment="1">
      <alignment horizontal="left" vertical="top" wrapText="1"/>
    </xf>
    <xf numFmtId="0" fontId="0" fillId="11" borderId="0" xfId="0" applyFill="1" applyBorder="1" applyAlignment="1">
      <alignment wrapText="1"/>
    </xf>
    <xf numFmtId="0" fontId="0" fillId="11" borderId="0" xfId="0" applyFill="1" applyBorder="1"/>
    <xf numFmtId="0" fontId="0" fillId="11" borderId="14" xfId="0" applyFill="1" applyBorder="1" applyAlignment="1">
      <alignment wrapText="1"/>
    </xf>
    <xf numFmtId="0" fontId="0" fillId="11" borderId="14" xfId="0" applyFill="1" applyBorder="1"/>
    <xf numFmtId="0" fontId="8" fillId="0" borderId="0" xfId="0" applyFont="1" applyFill="1"/>
    <xf numFmtId="0" fontId="3" fillId="17" borderId="0" xfId="0" applyFont="1" applyFill="1"/>
    <xf numFmtId="0" fontId="0" fillId="12" borderId="0" xfId="0" applyFill="1"/>
    <xf numFmtId="0" fontId="3" fillId="0" borderId="0" xfId="0" applyFont="1" applyAlignment="1">
      <alignment horizontal="center"/>
    </xf>
    <xf numFmtId="0" fontId="3" fillId="12" borderId="0" xfId="0" applyFont="1" applyFill="1"/>
    <xf numFmtId="0" fontId="25" fillId="0" borderId="0" xfId="0" applyFont="1"/>
    <xf numFmtId="0" fontId="25" fillId="0" borderId="0" xfId="0" applyFont="1" applyAlignment="1">
      <alignment horizontal="left" indent="1"/>
    </xf>
    <xf numFmtId="0" fontId="25" fillId="0" borderId="0" xfId="0" applyFont="1" applyFill="1"/>
    <xf numFmtId="0" fontId="3" fillId="0" borderId="0" xfId="0" applyFont="1" applyFill="1"/>
    <xf numFmtId="0" fontId="3" fillId="0" borderId="0" xfId="0" applyFont="1" applyAlignment="1">
      <alignment horizontal="left"/>
    </xf>
    <xf numFmtId="0" fontId="26" fillId="0" borderId="0" xfId="0" applyFont="1" applyFill="1"/>
    <xf numFmtId="0" fontId="26" fillId="2" borderId="0" xfId="0" applyFont="1" applyFill="1"/>
    <xf numFmtId="0" fontId="26" fillId="0" borderId="0" xfId="0" applyFont="1"/>
    <xf numFmtId="9" fontId="9" fillId="0" borderId="0" xfId="8" applyFont="1" applyFill="1"/>
    <xf numFmtId="9" fontId="26" fillId="0" borderId="0" xfId="8" applyFont="1" applyFill="1"/>
    <xf numFmtId="0" fontId="9" fillId="0" borderId="0" xfId="0" applyFont="1" applyAlignment="1">
      <alignment horizontal="center"/>
    </xf>
    <xf numFmtId="0" fontId="20" fillId="0" borderId="0" xfId="0" applyFont="1" applyFill="1"/>
    <xf numFmtId="0" fontId="27" fillId="0" borderId="0" xfId="0" applyFont="1"/>
    <xf numFmtId="0" fontId="27" fillId="0" borderId="0" xfId="0" applyFont="1" applyAlignment="1">
      <alignment horizontal="center"/>
    </xf>
    <xf numFmtId="0" fontId="0" fillId="19" borderId="0" xfId="0" applyFill="1"/>
    <xf numFmtId="0" fontId="7" fillId="0" borderId="0" xfId="0" applyFont="1" applyFill="1"/>
    <xf numFmtId="0" fontId="13" fillId="0" borderId="0" xfId="0" applyFont="1" applyBorder="1" applyAlignment="1">
      <alignment vertical="center"/>
    </xf>
    <xf numFmtId="0" fontId="15" fillId="0" borderId="0" xfId="0" applyFont="1" applyBorder="1" applyAlignment="1">
      <alignment vertical="center"/>
    </xf>
    <xf numFmtId="0" fontId="0" fillId="0" borderId="0" xfId="0" applyBorder="1" applyAlignment="1">
      <alignment vertical="center"/>
    </xf>
    <xf numFmtId="0" fontId="28" fillId="0" borderId="0" xfId="0" applyFont="1" applyBorder="1" applyAlignment="1">
      <alignment horizontal="center" vertical="center" wrapText="1"/>
    </xf>
    <xf numFmtId="0" fontId="29" fillId="0" borderId="0" xfId="0" applyFont="1" applyBorder="1" applyAlignment="1">
      <alignment vertical="center"/>
    </xf>
    <xf numFmtId="0" fontId="7" fillId="0" borderId="0" xfId="0" applyFont="1" applyBorder="1" applyAlignment="1">
      <alignment vertical="center"/>
    </xf>
    <xf numFmtId="0" fontId="4" fillId="17" borderId="0" xfId="0" applyFont="1" applyFill="1" applyBorder="1" applyAlignment="1">
      <alignment vertical="center"/>
    </xf>
    <xf numFmtId="0" fontId="7" fillId="17" borderId="0" xfId="0" applyFont="1" applyFill="1" applyBorder="1" applyAlignment="1">
      <alignment vertical="center" wrapText="1"/>
    </xf>
    <xf numFmtId="0" fontId="30" fillId="20" borderId="0" xfId="0" applyFont="1" applyFill="1" applyBorder="1" applyAlignment="1">
      <alignment vertical="center" wrapText="1"/>
    </xf>
    <xf numFmtId="0" fontId="4" fillId="21" borderId="0" xfId="0" applyFont="1" applyFill="1" applyBorder="1" applyAlignment="1">
      <alignment vertical="center"/>
    </xf>
    <xf numFmtId="0" fontId="7" fillId="21" borderId="0" xfId="0" applyFont="1" applyFill="1" applyBorder="1" applyAlignment="1">
      <alignment vertical="center" wrapText="1"/>
    </xf>
    <xf numFmtId="0" fontId="7" fillId="22" borderId="0" xfId="0" applyFont="1" applyFill="1" applyBorder="1" applyAlignment="1">
      <alignment vertical="center" wrapText="1"/>
    </xf>
    <xf numFmtId="0" fontId="4" fillId="5" borderId="0" xfId="0" applyFont="1" applyFill="1" applyBorder="1" applyAlignment="1">
      <alignment vertical="center"/>
    </xf>
    <xf numFmtId="0" fontId="7" fillId="5" borderId="0" xfId="0" applyFont="1" applyFill="1" applyBorder="1" applyAlignment="1">
      <alignment vertical="center" wrapText="1"/>
    </xf>
    <xf numFmtId="0" fontId="7" fillId="8" borderId="0" xfId="0" applyFont="1" applyFill="1" applyBorder="1" applyAlignment="1">
      <alignment vertical="center" wrapText="1"/>
    </xf>
    <xf numFmtId="0" fontId="7" fillId="8" borderId="0" xfId="5" applyFont="1" applyFill="1" applyBorder="1" applyAlignment="1">
      <alignment vertical="center" wrapText="1"/>
    </xf>
    <xf numFmtId="0" fontId="4" fillId="23" borderId="0" xfId="0" applyFont="1" applyFill="1" applyBorder="1" applyAlignment="1">
      <alignment vertical="center"/>
    </xf>
    <xf numFmtId="0" fontId="7" fillId="23" borderId="0" xfId="0" applyFont="1" applyFill="1" applyBorder="1" applyAlignment="1">
      <alignment vertical="center" wrapText="1"/>
    </xf>
    <xf numFmtId="0" fontId="7" fillId="24" borderId="0" xfId="5" applyFont="1" applyFill="1" applyBorder="1" applyAlignment="1">
      <alignment vertical="center" wrapText="1"/>
    </xf>
    <xf numFmtId="0" fontId="3" fillId="7" borderId="0" xfId="0" applyFont="1" applyFill="1"/>
    <xf numFmtId="0" fontId="0" fillId="7" borderId="0" xfId="0" applyFill="1"/>
    <xf numFmtId="0" fontId="0" fillId="27" borderId="0" xfId="0" applyFill="1"/>
    <xf numFmtId="164" fontId="0" fillId="0" borderId="0" xfId="0" applyNumberFormat="1"/>
    <xf numFmtId="0" fontId="31" fillId="0" borderId="0" xfId="3" applyFont="1" applyAlignment="1">
      <alignment vertical="center" wrapText="1"/>
    </xf>
    <xf numFmtId="0" fontId="32" fillId="0" borderId="0" xfId="3" applyFont="1" applyAlignment="1">
      <alignment vertical="center"/>
    </xf>
    <xf numFmtId="0" fontId="33" fillId="0" borderId="0" xfId="3" applyFont="1"/>
    <xf numFmtId="0" fontId="35" fillId="0" borderId="0" xfId="0" applyFont="1" applyAlignment="1"/>
    <xf numFmtId="0" fontId="36" fillId="0" borderId="0" xfId="0" applyFont="1" applyAlignment="1"/>
    <xf numFmtId="0" fontId="33" fillId="0" borderId="0" xfId="3" applyFont="1" applyAlignment="1">
      <alignment wrapText="1"/>
    </xf>
    <xf numFmtId="0" fontId="37" fillId="0" borderId="0" xfId="3" applyFont="1"/>
    <xf numFmtId="0" fontId="33" fillId="0" borderId="0" xfId="3" applyFont="1" applyAlignment="1">
      <alignment vertical="top" wrapText="1"/>
    </xf>
    <xf numFmtId="0" fontId="38" fillId="28" borderId="0" xfId="2" applyFont="1" applyFill="1"/>
    <xf numFmtId="0" fontId="39" fillId="28" borderId="0" xfId="2" applyFont="1" applyFill="1"/>
    <xf numFmtId="0" fontId="38" fillId="28" borderId="0" xfId="2" applyFont="1" applyFill="1" applyBorder="1" applyAlignment="1">
      <alignment vertical="top" wrapText="1"/>
    </xf>
    <xf numFmtId="0" fontId="38" fillId="28" borderId="0" xfId="2" applyFont="1" applyFill="1" applyBorder="1"/>
    <xf numFmtId="0" fontId="0" fillId="28" borderId="0" xfId="0" applyFill="1"/>
    <xf numFmtId="0" fontId="38" fillId="6" borderId="0" xfId="2" applyFont="1" applyFill="1"/>
    <xf numFmtId="0" fontId="39" fillId="6" borderId="0" xfId="2" applyFont="1" applyFill="1"/>
    <xf numFmtId="0" fontId="38" fillId="6" borderId="0" xfId="2" applyFont="1" applyFill="1" applyBorder="1" applyAlignment="1">
      <alignment vertical="top" wrapText="1"/>
    </xf>
    <xf numFmtId="0" fontId="38" fillId="6" borderId="0" xfId="2" applyFont="1" applyFill="1" applyBorder="1"/>
    <xf numFmtId="0" fontId="40" fillId="0" borderId="0" xfId="2" applyFont="1" applyFill="1"/>
    <xf numFmtId="0" fontId="33" fillId="29" borderId="15" xfId="3" applyFont="1" applyFill="1" applyBorder="1" applyAlignment="1">
      <alignment vertical="top" wrapText="1"/>
    </xf>
    <xf numFmtId="0" fontId="33" fillId="29" borderId="16" xfId="3" applyFont="1" applyFill="1" applyBorder="1"/>
    <xf numFmtId="0" fontId="33" fillId="29" borderId="17" xfId="3" applyFont="1" applyFill="1" applyBorder="1" applyAlignment="1">
      <alignment vertical="top" wrapText="1"/>
    </xf>
    <xf numFmtId="0" fontId="33" fillId="29" borderId="18" xfId="3" applyFont="1" applyFill="1" applyBorder="1"/>
    <xf numFmtId="0" fontId="33" fillId="29" borderId="0" xfId="3" applyFont="1" applyFill="1"/>
    <xf numFmtId="0" fontId="33" fillId="0" borderId="17" xfId="3" applyFont="1" applyBorder="1"/>
    <xf numFmtId="0" fontId="33" fillId="0" borderId="19" xfId="3" applyFont="1" applyBorder="1" applyAlignment="1">
      <alignment vertical="top" wrapText="1"/>
    </xf>
    <xf numFmtId="0" fontId="33" fillId="0" borderId="19" xfId="3" applyFont="1" applyBorder="1"/>
    <xf numFmtId="0" fontId="33" fillId="0" borderId="0" xfId="3" applyFont="1" applyFill="1"/>
    <xf numFmtId="0" fontId="1" fillId="0" borderId="0" xfId="5" applyFill="1"/>
    <xf numFmtId="0" fontId="33" fillId="0" borderId="0" xfId="3" applyFont="1" applyFill="1" applyBorder="1" applyAlignment="1">
      <alignment horizontal="center"/>
    </xf>
    <xf numFmtId="0" fontId="1" fillId="0" borderId="0" xfId="5"/>
    <xf numFmtId="0" fontId="33" fillId="6" borderId="0" xfId="3" applyFont="1" applyFill="1"/>
    <xf numFmtId="0" fontId="33" fillId="6" borderId="0" xfId="3" applyFont="1" applyFill="1" applyBorder="1" applyAlignment="1">
      <alignment horizontal="center"/>
    </xf>
    <xf numFmtId="0" fontId="1" fillId="0" borderId="0" xfId="3"/>
    <xf numFmtId="0" fontId="33" fillId="0" borderId="0" xfId="4" applyFont="1" applyAlignment="1">
      <alignment wrapText="1"/>
    </xf>
    <xf numFmtId="0" fontId="1" fillId="0" borderId="0" xfId="4" applyFont="1" applyAlignment="1">
      <alignment wrapText="1"/>
    </xf>
    <xf numFmtId="0" fontId="0" fillId="0" borderId="0" xfId="4" applyFont="1" applyAlignment="1">
      <alignment wrapText="1"/>
    </xf>
    <xf numFmtId="0" fontId="1" fillId="0" borderId="0" xfId="4" applyAlignment="1">
      <alignment wrapText="1"/>
    </xf>
    <xf numFmtId="0" fontId="33" fillId="0" borderId="0" xfId="3" applyNumberFormat="1" applyFont="1" applyAlignment="1">
      <alignment vertical="top"/>
    </xf>
    <xf numFmtId="0" fontId="41" fillId="0" borderId="0" xfId="9"/>
    <xf numFmtId="14" fontId="0" fillId="0" borderId="0" xfId="0" applyNumberFormat="1"/>
    <xf numFmtId="0" fontId="33" fillId="0" borderId="0" xfId="3" applyNumberFormat="1" applyFont="1" applyFill="1" applyAlignment="1">
      <alignment vertical="top"/>
    </xf>
    <xf numFmtId="0" fontId="41" fillId="0" borderId="0" xfId="9" applyNumberFormat="1"/>
    <xf numFmtId="0" fontId="0" fillId="0" borderId="0" xfId="0" quotePrefix="1"/>
    <xf numFmtId="0" fontId="42" fillId="19" borderId="0" xfId="10"/>
    <xf numFmtId="0" fontId="42" fillId="16" borderId="0" xfId="12"/>
    <xf numFmtId="0" fontId="42" fillId="12" borderId="0" xfId="11"/>
    <xf numFmtId="0" fontId="1" fillId="13" borderId="0" xfId="15"/>
    <xf numFmtId="0" fontId="1" fillId="26" borderId="0" xfId="16"/>
    <xf numFmtId="0" fontId="1" fillId="14" borderId="0" xfId="17"/>
    <xf numFmtId="0" fontId="1" fillId="25" borderId="0" xfId="18"/>
    <xf numFmtId="0" fontId="1" fillId="15" borderId="0" xfId="19"/>
    <xf numFmtId="0" fontId="58" fillId="34" borderId="0" xfId="20"/>
    <xf numFmtId="0" fontId="43" fillId="0" borderId="0" xfId="13" applyFill="1"/>
    <xf numFmtId="0" fontId="24" fillId="0" borderId="0" xfId="14" applyFill="1"/>
    <xf numFmtId="0" fontId="44" fillId="0" borderId="20" xfId="0" applyFont="1" applyBorder="1" applyAlignment="1">
      <alignment vertical="center" wrapText="1"/>
    </xf>
    <xf numFmtId="0" fontId="0" fillId="0" borderId="21" xfId="0" applyBorder="1"/>
    <xf numFmtId="0" fontId="6" fillId="0" borderId="21" xfId="0" applyFont="1" applyBorder="1" applyAlignment="1">
      <alignment horizontal="left" wrapText="1"/>
    </xf>
    <xf numFmtId="0" fontId="0" fillId="0" borderId="0" xfId="0" applyAlignment="1">
      <alignment horizontal="left" vertical="center" wrapText="1"/>
    </xf>
    <xf numFmtId="0" fontId="7" fillId="0" borderId="0" xfId="0" applyFont="1" applyAlignment="1">
      <alignment wrapText="1"/>
    </xf>
    <xf numFmtId="0" fontId="3" fillId="30" borderId="22" xfId="0" applyFont="1" applyFill="1" applyBorder="1" applyAlignment="1">
      <alignment horizontal="left" vertical="top" wrapText="1"/>
    </xf>
    <xf numFmtId="0" fontId="7" fillId="30" borderId="23" xfId="0" applyFont="1" applyFill="1" applyBorder="1" applyAlignment="1">
      <alignment horizontal="left" vertical="top" wrapText="1"/>
    </xf>
    <xf numFmtId="0" fontId="0" fillId="0" borderId="0" xfId="0" applyAlignment="1">
      <alignment horizontal="left" vertical="top" wrapText="1"/>
    </xf>
    <xf numFmtId="0" fontId="46" fillId="0" borderId="25" xfId="0" applyFont="1" applyFill="1" applyBorder="1"/>
    <xf numFmtId="0" fontId="46" fillId="0" borderId="0" xfId="0" applyFont="1" applyFill="1" applyBorder="1"/>
    <xf numFmtId="0" fontId="52" fillId="0" borderId="26" xfId="0" applyFont="1" applyFill="1" applyBorder="1" applyAlignment="1">
      <alignment horizontal="left" vertical="center"/>
    </xf>
    <xf numFmtId="4" fontId="52" fillId="0" borderId="26" xfId="0" applyNumberFormat="1" applyFont="1" applyFill="1" applyBorder="1" applyAlignment="1">
      <alignment horizontal="right" vertical="center"/>
    </xf>
    <xf numFmtId="0" fontId="53" fillId="0" borderId="26" xfId="0" applyFont="1" applyFill="1" applyBorder="1" applyAlignment="1">
      <alignment horizontal="left" vertical="center"/>
    </xf>
    <xf numFmtId="0" fontId="51" fillId="4" borderId="26" xfId="0" applyFont="1" applyFill="1" applyBorder="1" applyAlignment="1">
      <alignment horizontal="left" vertical="center"/>
    </xf>
    <xf numFmtId="4" fontId="52" fillId="4" borderId="26" xfId="0" applyNumberFormat="1" applyFont="1" applyFill="1" applyBorder="1" applyAlignment="1">
      <alignment horizontal="right" vertical="center"/>
    </xf>
    <xf numFmtId="0" fontId="3" fillId="0" borderId="26" xfId="0" applyFont="1" applyBorder="1" applyAlignment="1">
      <alignment horizontal="center"/>
    </xf>
    <xf numFmtId="0" fontId="0" fillId="0" borderId="26" xfId="0" applyBorder="1"/>
    <xf numFmtId="0" fontId="0" fillId="0" borderId="26" xfId="0" applyBorder="1" applyAlignment="1">
      <alignment wrapText="1"/>
    </xf>
    <xf numFmtId="0" fontId="3" fillId="0" borderId="26" xfId="0" applyFont="1" applyBorder="1" applyAlignment="1">
      <alignment horizontal="center"/>
    </xf>
    <xf numFmtId="3" fontId="0" fillId="0" borderId="26" xfId="0" applyNumberFormat="1" applyBorder="1"/>
    <xf numFmtId="10" fontId="0" fillId="0" borderId="0" xfId="0" applyNumberFormat="1"/>
    <xf numFmtId="2" fontId="0" fillId="0" borderId="26" xfId="0" applyNumberFormat="1" applyBorder="1"/>
    <xf numFmtId="0" fontId="0" fillId="0" borderId="26" xfId="0" applyFill="1" applyBorder="1"/>
    <xf numFmtId="0" fontId="0" fillId="0" borderId="0" xfId="0"/>
    <xf numFmtId="10" fontId="3" fillId="0" borderId="0" xfId="8" applyNumberFormat="1" applyFont="1" applyFill="1"/>
    <xf numFmtId="0" fontId="0" fillId="0" borderId="0" xfId="0"/>
    <xf numFmtId="0" fontId="3" fillId="0" borderId="26" xfId="0" applyFont="1" applyFill="1" applyBorder="1" applyAlignment="1">
      <alignment horizontal="center"/>
    </xf>
    <xf numFmtId="3" fontId="0" fillId="0" borderId="26" xfId="0" applyNumberFormat="1" applyFill="1" applyBorder="1"/>
    <xf numFmtId="2" fontId="0" fillId="0" borderId="26" xfId="0" applyNumberFormat="1" applyFill="1" applyBorder="1"/>
    <xf numFmtId="0" fontId="3" fillId="0" borderId="26" xfId="0" applyFont="1" applyBorder="1" applyAlignment="1">
      <alignment horizontal="center"/>
    </xf>
    <xf numFmtId="0" fontId="59" fillId="33" borderId="26" xfId="0" applyFont="1" applyFill="1" applyBorder="1" applyAlignment="1">
      <alignment horizontal="center" vertical="center" wrapText="1"/>
    </xf>
    <xf numFmtId="0" fontId="62" fillId="17" borderId="26" xfId="0" applyFont="1" applyFill="1" applyBorder="1" applyAlignment="1">
      <alignment horizontal="center" vertical="center" wrapText="1"/>
    </xf>
    <xf numFmtId="0" fontId="62" fillId="17" borderId="26" xfId="0" applyFont="1" applyFill="1" applyBorder="1" applyAlignment="1">
      <alignment horizontal="left" vertical="center" wrapText="1"/>
    </xf>
    <xf numFmtId="0" fontId="63" fillId="17" borderId="26" xfId="0" applyFont="1" applyFill="1" applyBorder="1" applyAlignment="1">
      <alignment horizontal="center" vertical="center" wrapText="1"/>
    </xf>
    <xf numFmtId="0" fontId="0" fillId="17" borderId="26" xfId="0" applyFill="1" applyBorder="1"/>
    <xf numFmtId="0" fontId="64" fillId="0" borderId="26" xfId="0" applyFont="1" applyBorder="1" applyAlignment="1">
      <alignment horizontal="left" vertical="center" wrapText="1"/>
    </xf>
    <xf numFmtId="0" fontId="63" fillId="0" borderId="26" xfId="0" applyFont="1" applyBorder="1" applyAlignment="1">
      <alignment horizontal="center" vertical="center" wrapText="1"/>
    </xf>
    <xf numFmtId="0" fontId="63" fillId="0" borderId="26" xfId="0" applyFont="1" applyBorder="1" applyAlignment="1">
      <alignment horizontal="left" vertical="center" wrapText="1"/>
    </xf>
    <xf numFmtId="0" fontId="63" fillId="0" borderId="26" xfId="0" applyFont="1" applyFill="1" applyBorder="1" applyAlignment="1">
      <alignment horizontal="center" vertical="center" wrapText="1"/>
    </xf>
    <xf numFmtId="0" fontId="63" fillId="0" borderId="26" xfId="0" applyFont="1" applyBorder="1" applyAlignment="1">
      <alignment horizontal="justify" vertical="center" wrapText="1"/>
    </xf>
    <xf numFmtId="0" fontId="66" fillId="33" borderId="33" xfId="0" applyFont="1" applyFill="1" applyBorder="1" applyAlignment="1">
      <alignment horizontal="justify" vertical="center" wrapText="1"/>
    </xf>
    <xf numFmtId="0" fontId="66" fillId="33" borderId="34" xfId="0" applyFont="1" applyFill="1" applyBorder="1" applyAlignment="1">
      <alignment horizontal="justify" vertical="center" wrapText="1"/>
    </xf>
    <xf numFmtId="0" fontId="63" fillId="0" borderId="26" xfId="0" applyFont="1" applyFill="1" applyBorder="1" applyAlignment="1">
      <alignment horizontal="left" vertical="center" wrapText="1"/>
    </xf>
    <xf numFmtId="0" fontId="63" fillId="0" borderId="26" xfId="0" applyFont="1" applyFill="1" applyBorder="1" applyAlignment="1">
      <alignment horizontal="justify" vertical="center" wrapText="1"/>
    </xf>
    <xf numFmtId="0" fontId="42" fillId="0" borderId="0" xfId="14" applyFont="1"/>
    <xf numFmtId="0" fontId="67" fillId="12" borderId="0" xfId="11" applyFont="1"/>
    <xf numFmtId="3" fontId="0" fillId="0" borderId="26" xfId="0" applyNumberFormat="1" applyBorder="1" applyAlignment="1">
      <alignment horizontal="center" vertical="center"/>
    </xf>
    <xf numFmtId="0" fontId="3" fillId="3" borderId="0" xfId="0" applyFont="1" applyFill="1"/>
    <xf numFmtId="0" fontId="68" fillId="0" borderId="0" xfId="0" applyFont="1"/>
    <xf numFmtId="0" fontId="69" fillId="0" borderId="0" xfId="0" applyFont="1"/>
    <xf numFmtId="0" fontId="69" fillId="3" borderId="0" xfId="0" applyFont="1" applyFill="1"/>
    <xf numFmtId="0" fontId="69" fillId="4" borderId="0" xfId="0" applyFont="1" applyFill="1"/>
    <xf numFmtId="0" fontId="69" fillId="0" borderId="0" xfId="0" applyFont="1" applyFill="1"/>
    <xf numFmtId="0" fontId="70" fillId="0" borderId="0" xfId="0" applyFont="1"/>
    <xf numFmtId="0" fontId="47" fillId="35" borderId="26" xfId="0" applyFont="1" applyFill="1" applyBorder="1" applyAlignment="1">
      <alignment horizontal="center" vertical="center"/>
    </xf>
    <xf numFmtId="0" fontId="56" fillId="35" borderId="26" xfId="0" applyFont="1" applyFill="1" applyBorder="1" applyAlignment="1">
      <alignment horizontal="center" vertical="center"/>
    </xf>
    <xf numFmtId="0" fontId="48" fillId="36" borderId="26" xfId="0" applyFont="1" applyFill="1" applyBorder="1" applyAlignment="1">
      <alignment horizontal="left" vertical="center"/>
    </xf>
    <xf numFmtId="4" fontId="48" fillId="36" borderId="26" xfId="0" applyNumberFormat="1" applyFont="1" applyFill="1" applyBorder="1" applyAlignment="1">
      <alignment horizontal="right" vertical="center"/>
    </xf>
    <xf numFmtId="0" fontId="53" fillId="12" borderId="26" xfId="0" applyFont="1" applyFill="1" applyBorder="1" applyAlignment="1">
      <alignment horizontal="left" vertical="center"/>
    </xf>
    <xf numFmtId="0" fontId="52" fillId="12" borderId="26" xfId="0" applyFont="1" applyFill="1" applyBorder="1" applyAlignment="1">
      <alignment horizontal="left" vertical="center"/>
    </xf>
    <xf numFmtId="0" fontId="49" fillId="38" borderId="26" xfId="0" applyFont="1" applyFill="1" applyBorder="1" applyAlignment="1">
      <alignment horizontal="left" vertical="center"/>
    </xf>
    <xf numFmtId="4" fontId="50" fillId="38" borderId="26" xfId="0" applyNumberFormat="1" applyFont="1" applyFill="1" applyBorder="1" applyAlignment="1">
      <alignment horizontal="right" vertical="center"/>
    </xf>
    <xf numFmtId="166" fontId="71" fillId="19" borderId="0" xfId="23" applyNumberFormat="1" applyFont="1" applyFill="1"/>
    <xf numFmtId="166" fontId="2" fillId="0" borderId="0" xfId="23" applyNumberFormat="1" applyFont="1"/>
    <xf numFmtId="166" fontId="42" fillId="19" borderId="0" xfId="23" applyNumberFormat="1" applyFont="1" applyFill="1"/>
    <xf numFmtId="0" fontId="73" fillId="3" borderId="0" xfId="0" applyFont="1" applyFill="1" applyAlignment="1"/>
    <xf numFmtId="0" fontId="74" fillId="3" borderId="0" xfId="0" applyFont="1" applyFill="1"/>
    <xf numFmtId="0" fontId="73" fillId="0" borderId="0" xfId="0" applyFont="1" applyFill="1" applyAlignment="1"/>
    <xf numFmtId="0" fontId="74" fillId="0" borderId="0" xfId="0" applyFont="1" applyFill="1"/>
    <xf numFmtId="0" fontId="73" fillId="8" borderId="0" xfId="0" applyFont="1" applyFill="1" applyAlignment="1">
      <alignment wrapText="1"/>
    </xf>
    <xf numFmtId="0" fontId="74" fillId="0" borderId="0" xfId="0" applyFont="1"/>
    <xf numFmtId="49" fontId="74" fillId="0" borderId="0" xfId="0" applyNumberFormat="1" applyFont="1" applyAlignment="1">
      <alignment wrapText="1"/>
    </xf>
    <xf numFmtId="49" fontId="74" fillId="0" borderId="0" xfId="0" applyNumberFormat="1" applyFont="1" applyAlignment="1"/>
    <xf numFmtId="49" fontId="73" fillId="9" borderId="0" xfId="0" applyNumberFormat="1" applyFont="1" applyFill="1" applyAlignment="1">
      <alignment wrapText="1"/>
    </xf>
    <xf numFmtId="49" fontId="73" fillId="9" borderId="0" xfId="0" applyNumberFormat="1" applyFont="1" applyFill="1" applyAlignment="1"/>
    <xf numFmtId="49" fontId="75" fillId="10" borderId="14" xfId="0" applyNumberFormat="1" applyFont="1" applyFill="1" applyBorder="1" applyAlignment="1">
      <alignment horizontal="left" vertical="top" wrapText="1"/>
    </xf>
    <xf numFmtId="49" fontId="74" fillId="11" borderId="0" xfId="0" applyNumberFormat="1" applyFont="1" applyFill="1" applyBorder="1" applyAlignment="1">
      <alignment wrapText="1"/>
    </xf>
    <xf numFmtId="49" fontId="74" fillId="11" borderId="0" xfId="0" applyNumberFormat="1" applyFont="1" applyFill="1" applyBorder="1" applyAlignment="1"/>
    <xf numFmtId="49" fontId="74" fillId="11" borderId="14" xfId="0" applyNumberFormat="1" applyFont="1" applyFill="1" applyBorder="1" applyAlignment="1">
      <alignment wrapText="1"/>
    </xf>
    <xf numFmtId="49" fontId="74" fillId="11" borderId="14" xfId="0" applyNumberFormat="1" applyFont="1" applyFill="1" applyBorder="1" applyAlignment="1"/>
    <xf numFmtId="43" fontId="0" fillId="0" borderId="0" xfId="0" applyNumberFormat="1"/>
    <xf numFmtId="166" fontId="0" fillId="19" borderId="0" xfId="23" applyNumberFormat="1" applyFont="1" applyFill="1"/>
    <xf numFmtId="0" fontId="47" fillId="35" borderId="0" xfId="0" applyFont="1" applyFill="1" applyBorder="1" applyAlignment="1">
      <alignment horizontal="center" vertical="center"/>
    </xf>
    <xf numFmtId="0" fontId="7" fillId="0" borderId="0" xfId="0" applyFont="1"/>
    <xf numFmtId="0" fontId="8" fillId="0" borderId="0" xfId="0" applyFont="1"/>
    <xf numFmtId="166" fontId="74" fillId="3" borderId="0" xfId="23" applyNumberFormat="1" applyFont="1" applyFill="1"/>
    <xf numFmtId="167" fontId="74" fillId="4" borderId="0" xfId="23" applyNumberFormat="1" applyFont="1" applyFill="1"/>
    <xf numFmtId="167" fontId="74" fillId="0" borderId="0" xfId="23" applyNumberFormat="1" applyFont="1"/>
    <xf numFmtId="167" fontId="74" fillId="12" borderId="0" xfId="23" applyNumberFormat="1" applyFont="1" applyFill="1"/>
    <xf numFmtId="167" fontId="73" fillId="12" borderId="0" xfId="23" applyNumberFormat="1" applyFont="1" applyFill="1"/>
    <xf numFmtId="0" fontId="8" fillId="3" borderId="0" xfId="0" applyFont="1" applyFill="1"/>
    <xf numFmtId="0" fontId="7" fillId="12" borderId="0" xfId="0" applyFont="1" applyFill="1"/>
    <xf numFmtId="0" fontId="78" fillId="34" borderId="0" xfId="20" applyFont="1"/>
    <xf numFmtId="0" fontId="7" fillId="19" borderId="0" xfId="0" applyFont="1" applyFill="1"/>
    <xf numFmtId="0" fontId="7" fillId="18" borderId="0" xfId="0" applyFont="1" applyFill="1"/>
    <xf numFmtId="0" fontId="79" fillId="0" borderId="0" xfId="0" applyFont="1"/>
    <xf numFmtId="0" fontId="30" fillId="16" borderId="0" xfId="12" applyFont="1"/>
    <xf numFmtId="0" fontId="8" fillId="12" borderId="0" xfId="0" applyFont="1" applyFill="1"/>
    <xf numFmtId="43" fontId="7" fillId="12" borderId="0" xfId="23" applyFont="1" applyFill="1"/>
    <xf numFmtId="1" fontId="73" fillId="12" borderId="0" xfId="0" applyNumberFormat="1" applyFont="1" applyFill="1"/>
    <xf numFmtId="1" fontId="80" fillId="12" borderId="0" xfId="0" applyNumberFormat="1" applyFont="1" applyFill="1"/>
    <xf numFmtId="10" fontId="0" fillId="0" borderId="0" xfId="8" applyNumberFormat="1" applyFont="1"/>
    <xf numFmtId="0" fontId="71" fillId="0" borderId="0" xfId="14" applyFont="1"/>
    <xf numFmtId="0" fontId="73" fillId="0" borderId="0" xfId="0" applyFont="1"/>
    <xf numFmtId="166" fontId="81" fillId="0" borderId="0" xfId="23" applyNumberFormat="1" applyFont="1"/>
    <xf numFmtId="166" fontId="73" fillId="4" borderId="0" xfId="23" applyNumberFormat="1" applyFont="1" applyFill="1"/>
    <xf numFmtId="166" fontId="74" fillId="4" borderId="0" xfId="23" applyNumberFormat="1" applyFont="1" applyFill="1"/>
    <xf numFmtId="166" fontId="74" fillId="0" borderId="0" xfId="23" applyNumberFormat="1" applyFont="1"/>
    <xf numFmtId="166" fontId="76" fillId="34" borderId="0" xfId="23" applyNumberFormat="1" applyFont="1" applyFill="1"/>
    <xf numFmtId="166" fontId="74" fillId="19" borderId="0" xfId="23" applyNumberFormat="1" applyFont="1" applyFill="1"/>
    <xf numFmtId="166" fontId="73" fillId="3" borderId="0" xfId="23" applyNumberFormat="1" applyFont="1" applyFill="1"/>
    <xf numFmtId="166" fontId="74" fillId="12" borderId="0" xfId="23" applyNumberFormat="1" applyFont="1" applyFill="1"/>
    <xf numFmtId="166" fontId="73" fillId="0" borderId="0" xfId="23" applyNumberFormat="1" applyFont="1"/>
    <xf numFmtId="166" fontId="73" fillId="12" borderId="0" xfId="23" applyNumberFormat="1" applyFont="1" applyFill="1"/>
    <xf numFmtId="0" fontId="73" fillId="0" borderId="26" xfId="0" applyFont="1" applyBorder="1" applyAlignment="1">
      <alignment horizontal="center" vertical="center"/>
    </xf>
    <xf numFmtId="0" fontId="73" fillId="0" borderId="26" xfId="0" applyFont="1" applyBorder="1" applyAlignment="1">
      <alignment horizontal="center" vertical="center" wrapText="1"/>
    </xf>
    <xf numFmtId="0" fontId="73" fillId="0" borderId="26" xfId="0" applyFont="1" applyBorder="1" applyAlignment="1">
      <alignment horizontal="center" wrapText="1"/>
    </xf>
    <xf numFmtId="0" fontId="74" fillId="0" borderId="26" xfId="0" applyFont="1" applyBorder="1"/>
    <xf numFmtId="0" fontId="73" fillId="0" borderId="26" xfId="0" applyFont="1" applyBorder="1"/>
    <xf numFmtId="0" fontId="73" fillId="0" borderId="26" xfId="0" applyFont="1" applyBorder="1" applyAlignment="1">
      <alignment horizontal="center"/>
    </xf>
    <xf numFmtId="3" fontId="74" fillId="0" borderId="26" xfId="0" applyNumberFormat="1" applyFont="1" applyBorder="1" applyAlignment="1">
      <alignment horizontal="center"/>
    </xf>
    <xf numFmtId="0" fontId="74" fillId="0" borderId="26" xfId="0" applyFont="1" applyBorder="1" applyAlignment="1">
      <alignment horizontal="center"/>
    </xf>
    <xf numFmtId="3" fontId="74" fillId="0" borderId="26" xfId="0" applyNumberFormat="1" applyFont="1" applyBorder="1"/>
    <xf numFmtId="165" fontId="74" fillId="0" borderId="26" xfId="0" applyNumberFormat="1" applyFont="1" applyBorder="1"/>
    <xf numFmtId="2" fontId="74" fillId="0" borderId="26" xfId="0" applyNumberFormat="1" applyFont="1" applyBorder="1"/>
    <xf numFmtId="164" fontId="74" fillId="0" borderId="0" xfId="0" applyNumberFormat="1" applyFont="1"/>
    <xf numFmtId="3" fontId="74" fillId="0" borderId="26" xfId="0" applyNumberFormat="1" applyFont="1" applyFill="1" applyBorder="1" applyAlignment="1">
      <alignment horizontal="center"/>
    </xf>
    <xf numFmtId="0" fontId="74" fillId="0" borderId="26" xfId="0" applyFont="1" applyFill="1" applyBorder="1" applyAlignment="1">
      <alignment horizontal="center"/>
    </xf>
    <xf numFmtId="0" fontId="73" fillId="0" borderId="26" xfId="0" applyFont="1" applyFill="1" applyBorder="1" applyAlignment="1">
      <alignment horizontal="center"/>
    </xf>
    <xf numFmtId="3" fontId="74" fillId="0" borderId="26" xfId="0" applyNumberFormat="1" applyFont="1" applyFill="1" applyBorder="1"/>
    <xf numFmtId="165" fontId="74" fillId="0" borderId="26" xfId="0" applyNumberFormat="1" applyFont="1" applyFill="1" applyBorder="1"/>
    <xf numFmtId="2" fontId="74" fillId="0" borderId="26" xfId="0" applyNumberFormat="1" applyFont="1" applyFill="1" applyBorder="1"/>
    <xf numFmtId="164" fontId="74" fillId="0" borderId="0" xfId="0" applyNumberFormat="1" applyFont="1" applyFill="1"/>
    <xf numFmtId="0" fontId="73" fillId="0" borderId="27" xfId="0" applyFont="1" applyBorder="1" applyAlignment="1">
      <alignment horizontal="center"/>
    </xf>
    <xf numFmtId="3" fontId="74" fillId="0" borderId="26" xfId="0" applyNumberFormat="1" applyFont="1" applyBorder="1" applyAlignment="1">
      <alignment horizontal="center" vertical="center"/>
    </xf>
    <xf numFmtId="165" fontId="74" fillId="0" borderId="26" xfId="0" applyNumberFormat="1" applyFont="1" applyBorder="1" applyAlignment="1">
      <alignment horizontal="center" vertical="center"/>
    </xf>
    <xf numFmtId="2" fontId="74" fillId="0" borderId="26" xfId="0" applyNumberFormat="1" applyFont="1" applyBorder="1" applyAlignment="1">
      <alignment horizontal="center"/>
    </xf>
    <xf numFmtId="0" fontId="73" fillId="0" borderId="27" xfId="0" applyFont="1" applyFill="1" applyBorder="1" applyAlignment="1">
      <alignment horizontal="center"/>
    </xf>
    <xf numFmtId="166" fontId="74" fillId="0" borderId="26" xfId="23" applyNumberFormat="1" applyFont="1" applyBorder="1" applyAlignment="1">
      <alignment horizontal="center" vertical="center"/>
    </xf>
    <xf numFmtId="0" fontId="73" fillId="2" borderId="2" xfId="0" applyFont="1" applyFill="1" applyBorder="1"/>
    <xf numFmtId="0" fontId="74" fillId="2" borderId="0" xfId="0" applyFont="1" applyFill="1"/>
    <xf numFmtId="0" fontId="74" fillId="2" borderId="3" xfId="0" applyFont="1" applyFill="1" applyBorder="1" applyAlignment="1"/>
    <xf numFmtId="0" fontId="74" fillId="2" borderId="6" xfId="0" applyFont="1" applyFill="1" applyBorder="1" applyAlignment="1"/>
    <xf numFmtId="0" fontId="74" fillId="2" borderId="0" xfId="0" applyFont="1" applyFill="1" applyBorder="1" applyAlignment="1"/>
    <xf numFmtId="0" fontId="74" fillId="2" borderId="7" xfId="0" applyFont="1" applyFill="1" applyBorder="1" applyAlignment="1"/>
    <xf numFmtId="0" fontId="73" fillId="2" borderId="1" xfId="0" applyFont="1" applyFill="1" applyBorder="1" applyAlignment="1"/>
    <xf numFmtId="0" fontId="73" fillId="2" borderId="0" xfId="0" applyFont="1" applyFill="1" applyBorder="1" applyAlignment="1"/>
    <xf numFmtId="0" fontId="74" fillId="2" borderId="3" xfId="0" applyFont="1" applyFill="1" applyBorder="1" applyAlignment="1">
      <alignment horizontal="left"/>
    </xf>
    <xf numFmtId="0" fontId="74" fillId="2" borderId="8" xfId="0" applyFont="1" applyFill="1" applyBorder="1" applyAlignment="1"/>
    <xf numFmtId="0" fontId="74" fillId="2" borderId="9" xfId="0" applyFont="1" applyFill="1" applyBorder="1" applyAlignment="1"/>
    <xf numFmtId="0" fontId="74" fillId="2" borderId="10" xfId="0" applyFont="1" applyFill="1" applyBorder="1" applyAlignment="1"/>
    <xf numFmtId="0" fontId="73" fillId="4" borderId="0" xfId="0" applyFont="1" applyFill="1"/>
    <xf numFmtId="0" fontId="73" fillId="7" borderId="0" xfId="0" applyFont="1" applyFill="1"/>
    <xf numFmtId="0" fontId="74" fillId="7" borderId="0" xfId="0" applyFont="1" applyFill="1"/>
    <xf numFmtId="0" fontId="80" fillId="0" borderId="0" xfId="0" applyFont="1"/>
    <xf numFmtId="0" fontId="80" fillId="0" borderId="0" xfId="0" applyFont="1" applyAlignment="1">
      <alignment horizontal="left" indent="1"/>
    </xf>
    <xf numFmtId="0" fontId="80" fillId="0" borderId="0" xfId="0" applyFont="1" applyFill="1"/>
    <xf numFmtId="0" fontId="84" fillId="3" borderId="0" xfId="0" applyFont="1" applyFill="1"/>
    <xf numFmtId="0" fontId="85" fillId="0" borderId="0" xfId="0" applyFont="1"/>
    <xf numFmtId="0" fontId="85" fillId="4" borderId="0" xfId="0" applyFont="1" applyFill="1"/>
    <xf numFmtId="0" fontId="86" fillId="0" borderId="0" xfId="0" applyFont="1"/>
    <xf numFmtId="0" fontId="73" fillId="3" borderId="0" xfId="0" applyFont="1" applyFill="1"/>
    <xf numFmtId="0" fontId="74" fillId="4" borderId="0" xfId="0" applyFont="1" applyFill="1"/>
    <xf numFmtId="0" fontId="88" fillId="0" borderId="0" xfId="0" applyFont="1" applyFill="1"/>
    <xf numFmtId="0" fontId="89" fillId="0" borderId="0" xfId="0" applyFont="1" applyFill="1"/>
    <xf numFmtId="0" fontId="89" fillId="0" borderId="0" xfId="0" applyFont="1"/>
    <xf numFmtId="0" fontId="88" fillId="0" borderId="0" xfId="0" applyFont="1"/>
    <xf numFmtId="1" fontId="88" fillId="2" borderId="0" xfId="0" applyNumberFormat="1" applyFont="1" applyFill="1"/>
    <xf numFmtId="1" fontId="89" fillId="2" borderId="0" xfId="0" applyNumberFormat="1" applyFont="1" applyFill="1"/>
    <xf numFmtId="1" fontId="74" fillId="0" borderId="0" xfId="0" applyNumberFormat="1" applyFont="1" applyFill="1"/>
    <xf numFmtId="1" fontId="74" fillId="4" borderId="0" xfId="0" applyNumberFormat="1" applyFont="1" applyFill="1"/>
    <xf numFmtId="1" fontId="88" fillId="0" borderId="0" xfId="0" applyNumberFormat="1" applyFont="1" applyFill="1"/>
    <xf numFmtId="1" fontId="88" fillId="0" borderId="0" xfId="8" applyNumberFormat="1" applyFont="1" applyFill="1"/>
    <xf numFmtId="1" fontId="74" fillId="0" borderId="0" xfId="0" applyNumberFormat="1" applyFont="1"/>
    <xf numFmtId="1" fontId="0" fillId="0" borderId="0" xfId="0" applyNumberFormat="1"/>
    <xf numFmtId="0" fontId="86" fillId="4" borderId="0" xfId="0" applyFont="1" applyFill="1"/>
    <xf numFmtId="1" fontId="73" fillId="0" borderId="0" xfId="0" applyNumberFormat="1" applyFont="1"/>
    <xf numFmtId="1" fontId="80" fillId="0" borderId="0" xfId="0" applyNumberFormat="1" applyFont="1"/>
    <xf numFmtId="0" fontId="76" fillId="34" borderId="0" xfId="20" applyFont="1"/>
    <xf numFmtId="0" fontId="74" fillId="19" borderId="0" xfId="0" applyFont="1" applyFill="1"/>
    <xf numFmtId="0" fontId="90" fillId="3" borderId="0" xfId="0" applyFont="1" applyFill="1"/>
    <xf numFmtId="0" fontId="85" fillId="3" borderId="0" xfId="0" applyFont="1" applyFill="1"/>
    <xf numFmtId="0" fontId="90" fillId="0" borderId="0" xfId="0" applyFont="1"/>
    <xf numFmtId="0" fontId="73" fillId="0" borderId="0" xfId="0" applyFont="1" applyFill="1"/>
    <xf numFmtId="1" fontId="74" fillId="12" borderId="0" xfId="0" applyNumberFormat="1" applyFont="1" applyFill="1"/>
    <xf numFmtId="0" fontId="74" fillId="2" borderId="0" xfId="0" applyFont="1" applyFill="1" applyBorder="1" applyAlignment="1">
      <alignment horizontal="left"/>
    </xf>
    <xf numFmtId="0" fontId="74" fillId="2" borderId="36" xfId="0" applyFont="1" applyFill="1" applyBorder="1"/>
    <xf numFmtId="0" fontId="74" fillId="2" borderId="37" xfId="0" applyFont="1" applyFill="1" applyBorder="1" applyAlignment="1"/>
    <xf numFmtId="0" fontId="73" fillId="2" borderId="36" xfId="0" applyFont="1" applyFill="1" applyBorder="1" applyAlignment="1"/>
    <xf numFmtId="0" fontId="74" fillId="2" borderId="37" xfId="0" applyFont="1" applyFill="1" applyBorder="1" applyAlignment="1">
      <alignment horizontal="left"/>
    </xf>
    <xf numFmtId="0" fontId="7" fillId="2" borderId="37" xfId="0" applyFont="1" applyFill="1" applyBorder="1" applyAlignment="1"/>
    <xf numFmtId="0" fontId="8" fillId="0" borderId="0" xfId="0" applyFont="1" applyAlignment="1">
      <alignment horizontal="center"/>
    </xf>
    <xf numFmtId="0" fontId="91" fillId="0" borderId="0" xfId="0" applyFont="1"/>
    <xf numFmtId="0" fontId="73" fillId="0" borderId="0" xfId="0" applyFont="1" applyAlignment="1">
      <alignment horizontal="center"/>
    </xf>
    <xf numFmtId="0" fontId="74" fillId="12" borderId="0" xfId="0" applyFont="1" applyFill="1"/>
    <xf numFmtId="0" fontId="73" fillId="2" borderId="3" xfId="0" applyFont="1" applyFill="1" applyBorder="1" applyAlignment="1"/>
    <xf numFmtId="0" fontId="73" fillId="2" borderId="3" xfId="0" applyFont="1" applyFill="1" applyBorder="1" applyAlignment="1">
      <alignment horizontal="left"/>
    </xf>
    <xf numFmtId="166" fontId="77" fillId="0" borderId="0" xfId="23" applyNumberFormat="1" applyFont="1"/>
    <xf numFmtId="0" fontId="86" fillId="0" borderId="0" xfId="0" applyFont="1" applyAlignment="1">
      <alignment horizontal="center"/>
    </xf>
    <xf numFmtId="1" fontId="80" fillId="0" borderId="0" xfId="0" applyNumberFormat="1" applyFont="1" applyFill="1"/>
    <xf numFmtId="166" fontId="87" fillId="0" borderId="0" xfId="23" applyNumberFormat="1" applyFont="1"/>
    <xf numFmtId="166" fontId="92" fillId="0" borderId="0" xfId="23" applyNumberFormat="1" applyFont="1"/>
    <xf numFmtId="166" fontId="92" fillId="2" borderId="0" xfId="23" applyNumberFormat="1" applyFont="1" applyFill="1"/>
    <xf numFmtId="166" fontId="92" fillId="0" borderId="0" xfId="23" applyNumberFormat="1" applyFont="1" applyFill="1"/>
    <xf numFmtId="166" fontId="92" fillId="3" borderId="0" xfId="23" applyNumberFormat="1" applyFont="1" applyFill="1"/>
    <xf numFmtId="166" fontId="87" fillId="3" borderId="0" xfId="23" applyNumberFormat="1" applyFont="1" applyFill="1"/>
    <xf numFmtId="166" fontId="87" fillId="4" borderId="0" xfId="23" applyNumberFormat="1" applyFont="1" applyFill="1"/>
    <xf numFmtId="166" fontId="92" fillId="4" borderId="0" xfId="23" applyNumberFormat="1" applyFont="1" applyFill="1"/>
    <xf numFmtId="166" fontId="87" fillId="2" borderId="0" xfId="23" applyNumberFormat="1" applyFont="1" applyFill="1"/>
    <xf numFmtId="0" fontId="75" fillId="0" borderId="0" xfId="0" applyFont="1" applyFill="1" applyAlignment="1">
      <alignment horizontal="left"/>
    </xf>
    <xf numFmtId="43" fontId="73" fillId="0" borderId="0" xfId="23" applyFont="1" applyFill="1"/>
    <xf numFmtId="164" fontId="73" fillId="0" borderId="0" xfId="8" applyNumberFormat="1" applyFont="1" applyFill="1"/>
    <xf numFmtId="10" fontId="73" fillId="0" borderId="0" xfId="8" applyNumberFormat="1" applyFont="1" applyFill="1"/>
    <xf numFmtId="164" fontId="74" fillId="0" borderId="0" xfId="8" applyNumberFormat="1" applyFont="1"/>
    <xf numFmtId="43" fontId="74" fillId="0" borderId="0" xfId="23" applyFont="1"/>
    <xf numFmtId="167" fontId="73" fillId="0" borderId="0" xfId="0" applyNumberFormat="1" applyFont="1" applyFill="1"/>
    <xf numFmtId="0" fontId="93" fillId="0" borderId="0" xfId="0" applyFont="1" applyFill="1"/>
    <xf numFmtId="10" fontId="73" fillId="0" borderId="0" xfId="0" applyNumberFormat="1" applyFont="1" applyFill="1"/>
    <xf numFmtId="0" fontId="88" fillId="0" borderId="0" xfId="0" applyFont="1" applyAlignment="1">
      <alignment horizontal="left"/>
    </xf>
    <xf numFmtId="0" fontId="94" fillId="0" borderId="0" xfId="0" applyFont="1" applyFill="1"/>
    <xf numFmtId="0" fontId="94" fillId="0" borderId="0" xfId="0" applyFont="1"/>
    <xf numFmtId="1" fontId="75" fillId="12" borderId="0" xfId="11" applyNumberFormat="1" applyFont="1"/>
    <xf numFmtId="1" fontId="73" fillId="3" borderId="0" xfId="0" applyNumberFormat="1" applyFont="1" applyFill="1"/>
    <xf numFmtId="1" fontId="88" fillId="0" borderId="0" xfId="0" applyNumberFormat="1" applyFont="1"/>
    <xf numFmtId="1" fontId="94" fillId="2" borderId="0" xfId="0" applyNumberFormat="1" applyFont="1" applyFill="1"/>
    <xf numFmtId="1" fontId="94" fillId="0" borderId="0" xfId="0" applyNumberFormat="1" applyFont="1" applyFill="1"/>
    <xf numFmtId="1" fontId="94" fillId="0" borderId="0" xfId="8" applyNumberFormat="1" applyFont="1" applyFill="1"/>
    <xf numFmtId="1" fontId="89" fillId="0" borderId="0" xfId="8" applyNumberFormat="1" applyFont="1" applyFill="1"/>
    <xf numFmtId="1" fontId="10" fillId="0" borderId="0" xfId="8" applyNumberFormat="1" applyFont="1" applyFill="1"/>
    <xf numFmtId="0" fontId="62" fillId="44" borderId="41" xfId="0" applyFont="1" applyFill="1" applyBorder="1" applyAlignment="1">
      <alignment horizontal="left" vertical="center" wrapText="1"/>
    </xf>
    <xf numFmtId="0" fontId="99" fillId="44" borderId="40" xfId="0" applyFont="1" applyFill="1" applyBorder="1" applyAlignment="1">
      <alignment horizontal="center" vertical="center" wrapText="1"/>
    </xf>
    <xf numFmtId="0" fontId="100" fillId="44" borderId="40" xfId="0" applyFont="1" applyFill="1" applyBorder="1" applyAlignment="1">
      <alignment horizontal="center" vertical="center" wrapText="1"/>
    </xf>
    <xf numFmtId="3" fontId="0" fillId="0" borderId="0" xfId="0" applyNumberFormat="1"/>
    <xf numFmtId="0" fontId="102" fillId="42" borderId="39" xfId="0" applyFont="1" applyFill="1" applyBorder="1" applyAlignment="1">
      <alignment horizontal="center" vertical="center"/>
    </xf>
    <xf numFmtId="0" fontId="102" fillId="42" borderId="40" xfId="0" applyFont="1" applyFill="1" applyBorder="1" applyAlignment="1">
      <alignment horizontal="center" vertical="center"/>
    </xf>
    <xf numFmtId="0" fontId="66" fillId="43" borderId="41" xfId="0" applyFont="1" applyFill="1" applyBorder="1" applyAlignment="1">
      <alignment horizontal="center" vertical="center"/>
    </xf>
    <xf numFmtId="3" fontId="104" fillId="0" borderId="40" xfId="0" applyNumberFormat="1" applyFont="1" applyBorder="1" applyAlignment="1">
      <alignment horizontal="center" vertical="center"/>
    </xf>
    <xf numFmtId="0" fontId="14" fillId="0" borderId="0" xfId="0" applyFont="1" applyAlignment="1">
      <alignment horizontal="left" vertical="center"/>
    </xf>
    <xf numFmtId="168" fontId="104" fillId="0" borderId="40" xfId="23" applyNumberFormat="1" applyFont="1" applyBorder="1" applyAlignment="1">
      <alignment horizontal="center" vertical="center"/>
    </xf>
    <xf numFmtId="4" fontId="104" fillId="0" borderId="40" xfId="0" applyNumberFormat="1" applyFont="1" applyBorder="1" applyAlignment="1">
      <alignment horizontal="center" vertical="center"/>
    </xf>
    <xf numFmtId="43" fontId="73" fillId="0" borderId="0" xfId="23" applyFont="1"/>
    <xf numFmtId="9" fontId="25" fillId="0" borderId="0" xfId="8" applyFont="1"/>
    <xf numFmtId="164" fontId="25" fillId="0" borderId="0" xfId="8" applyNumberFormat="1" applyFont="1"/>
    <xf numFmtId="166" fontId="0" fillId="0" borderId="0" xfId="0" applyNumberFormat="1"/>
    <xf numFmtId="10" fontId="74" fillId="0" borderId="0" xfId="8" applyNumberFormat="1" applyFont="1"/>
    <xf numFmtId="10" fontId="74" fillId="0" borderId="0" xfId="8" applyNumberFormat="1" applyFont="1" applyFill="1" applyBorder="1" applyAlignment="1">
      <alignment horizontal="center"/>
    </xf>
    <xf numFmtId="43" fontId="73" fillId="0" borderId="0" xfId="23" applyFont="1" applyAlignment="1">
      <alignment horizontal="center"/>
    </xf>
    <xf numFmtId="43" fontId="74" fillId="0" borderId="0" xfId="23" applyNumberFormat="1" applyFont="1"/>
    <xf numFmtId="10" fontId="80" fillId="0" borderId="0" xfId="8" applyNumberFormat="1" applyFont="1" applyFill="1"/>
    <xf numFmtId="0" fontId="97" fillId="43" borderId="41" xfId="0" applyFont="1" applyFill="1" applyBorder="1" applyAlignment="1">
      <alignment horizontal="center" vertical="center"/>
    </xf>
    <xf numFmtId="0" fontId="105" fillId="42" borderId="39" xfId="0" applyFont="1" applyFill="1" applyBorder="1" applyAlignment="1">
      <alignment horizontal="center" vertical="center" wrapText="1"/>
    </xf>
    <xf numFmtId="0" fontId="105" fillId="43" borderId="41" xfId="0" applyFont="1" applyFill="1" applyBorder="1" applyAlignment="1">
      <alignment horizontal="center" vertical="center"/>
    </xf>
    <xf numFmtId="0" fontId="106" fillId="45" borderId="40" xfId="0" applyFont="1" applyFill="1" applyBorder="1" applyAlignment="1">
      <alignment horizontal="center" vertical="center" wrapText="1"/>
    </xf>
    <xf numFmtId="3" fontId="106" fillId="45" borderId="40" xfId="0" applyNumberFormat="1" applyFont="1" applyFill="1" applyBorder="1" applyAlignment="1">
      <alignment horizontal="center" vertical="center" wrapText="1"/>
    </xf>
    <xf numFmtId="0" fontId="107" fillId="42" borderId="42" xfId="0" applyFont="1" applyFill="1" applyBorder="1" applyAlignment="1">
      <alignment horizontal="left" vertical="center"/>
    </xf>
    <xf numFmtId="0" fontId="95" fillId="42" borderId="39" xfId="0" applyFont="1" applyFill="1" applyBorder="1" applyAlignment="1">
      <alignment horizontal="center" vertical="center" wrapText="1"/>
    </xf>
    <xf numFmtId="0" fontId="95" fillId="42" borderId="39" xfId="0" applyFont="1" applyFill="1" applyBorder="1" applyAlignment="1">
      <alignment horizontal="center" vertical="center"/>
    </xf>
    <xf numFmtId="3" fontId="98" fillId="0" borderId="40" xfId="0" applyNumberFormat="1" applyFont="1" applyBorder="1" applyAlignment="1">
      <alignment horizontal="center" vertical="center"/>
    </xf>
    <xf numFmtId="0" fontId="95" fillId="42" borderId="40" xfId="0" applyFont="1" applyFill="1" applyBorder="1" applyAlignment="1">
      <alignment horizontal="left" vertical="center"/>
    </xf>
    <xf numFmtId="166" fontId="73" fillId="0" borderId="28" xfId="23" applyNumberFormat="1" applyFont="1" applyBorder="1"/>
    <xf numFmtId="1" fontId="73" fillId="0" borderId="28" xfId="0" applyNumberFormat="1" applyFont="1" applyBorder="1"/>
    <xf numFmtId="43" fontId="74" fillId="0" borderId="0" xfId="23" applyFont="1" applyAlignment="1">
      <alignment horizontal="center"/>
    </xf>
    <xf numFmtId="166" fontId="98" fillId="0" borderId="40" xfId="23" applyNumberFormat="1" applyFont="1" applyBorder="1" applyAlignment="1">
      <alignment horizontal="center" vertical="center"/>
    </xf>
    <xf numFmtId="43" fontId="98" fillId="0" borderId="40" xfId="23" applyNumberFormat="1" applyFont="1" applyBorder="1" applyAlignment="1">
      <alignment horizontal="center" vertical="center"/>
    </xf>
    <xf numFmtId="0" fontId="95" fillId="42" borderId="38" xfId="0" applyFont="1" applyFill="1" applyBorder="1" applyAlignment="1">
      <alignment horizontal="center" vertical="center" wrapText="1"/>
    </xf>
    <xf numFmtId="43" fontId="74" fillId="0" borderId="0" xfId="23" applyFont="1" applyAlignment="1">
      <alignment horizontal="left"/>
    </xf>
    <xf numFmtId="43" fontId="73" fillId="0" borderId="28" xfId="23" applyFont="1" applyBorder="1" applyAlignment="1">
      <alignment horizontal="center"/>
    </xf>
    <xf numFmtId="0" fontId="3" fillId="0" borderId="28" xfId="0" applyFont="1" applyBorder="1" applyAlignment="1">
      <alignment horizontal="center"/>
    </xf>
    <xf numFmtId="166" fontId="73" fillId="0" borderId="28" xfId="23" applyNumberFormat="1" applyFont="1" applyBorder="1" applyAlignment="1">
      <alignment horizontal="center"/>
    </xf>
    <xf numFmtId="43" fontId="25" fillId="0" borderId="0" xfId="23" applyNumberFormat="1" applyFont="1"/>
    <xf numFmtId="0" fontId="95" fillId="42" borderId="40" xfId="0" applyFont="1" applyFill="1" applyBorder="1" applyAlignment="1">
      <alignment horizontal="center" vertical="center"/>
    </xf>
    <xf numFmtId="0" fontId="95" fillId="42" borderId="47" xfId="0" applyFont="1" applyFill="1" applyBorder="1" applyAlignment="1">
      <alignment horizontal="center" vertical="center"/>
    </xf>
    <xf numFmtId="0" fontId="107" fillId="42" borderId="43" xfId="0" applyFont="1" applyFill="1" applyBorder="1" applyAlignment="1">
      <alignment horizontal="left" vertical="center"/>
    </xf>
    <xf numFmtId="0" fontId="59" fillId="42" borderId="39" xfId="0" applyFont="1" applyFill="1" applyBorder="1" applyAlignment="1">
      <alignment horizontal="center" vertical="center" wrapText="1"/>
    </xf>
    <xf numFmtId="0" fontId="0" fillId="46" borderId="0" xfId="0" applyFill="1"/>
    <xf numFmtId="0" fontId="74" fillId="46" borderId="0" xfId="0" applyFont="1" applyFill="1"/>
    <xf numFmtId="166" fontId="0" fillId="0" borderId="0" xfId="0" applyNumberFormat="1" applyFill="1"/>
    <xf numFmtId="166" fontId="30" fillId="12" borderId="0" xfId="23" applyNumberFormat="1" applyFont="1" applyFill="1"/>
    <xf numFmtId="166" fontId="1" fillId="14" borderId="0" xfId="23" applyNumberFormat="1" applyFill="1"/>
    <xf numFmtId="166" fontId="0" fillId="12" borderId="0" xfId="23" applyNumberFormat="1" applyFont="1" applyFill="1"/>
    <xf numFmtId="166" fontId="0" fillId="0" borderId="0" xfId="23" applyNumberFormat="1" applyFont="1"/>
    <xf numFmtId="166" fontId="3" fillId="12" borderId="0" xfId="23" applyNumberFormat="1" applyFont="1" applyFill="1"/>
    <xf numFmtId="0" fontId="71" fillId="19" borderId="0" xfId="10" applyFont="1"/>
    <xf numFmtId="1" fontId="71" fillId="19" borderId="0" xfId="10" applyNumberFormat="1" applyFont="1"/>
    <xf numFmtId="3" fontId="71" fillId="19" borderId="0" xfId="10" applyNumberFormat="1" applyFont="1"/>
    <xf numFmtId="3" fontId="71" fillId="12" borderId="0" xfId="11" applyNumberFormat="1" applyFont="1"/>
    <xf numFmtId="3" fontId="71" fillId="12" borderId="0" xfId="23" applyNumberFormat="1" applyFont="1" applyFill="1"/>
    <xf numFmtId="166" fontId="71" fillId="12" borderId="0" xfId="11" applyNumberFormat="1" applyFont="1"/>
    <xf numFmtId="166" fontId="74" fillId="4" borderId="0" xfId="0" applyNumberFormat="1" applyFont="1" applyFill="1"/>
    <xf numFmtId="166" fontId="71" fillId="12" borderId="0" xfId="23" applyNumberFormat="1" applyFont="1" applyFill="1"/>
    <xf numFmtId="166" fontId="85" fillId="4" borderId="0" xfId="23" applyNumberFormat="1" applyFont="1" applyFill="1"/>
    <xf numFmtId="166" fontId="74" fillId="27" borderId="0" xfId="23" applyNumberFormat="1" applyFont="1" applyFill="1"/>
    <xf numFmtId="166" fontId="109" fillId="12" borderId="0" xfId="23" applyNumberFormat="1" applyFont="1" applyFill="1"/>
    <xf numFmtId="43" fontId="8" fillId="12" borderId="0" xfId="0" applyNumberFormat="1" applyFont="1" applyFill="1"/>
    <xf numFmtId="0" fontId="110" fillId="42" borderId="44" xfId="0" applyFont="1" applyFill="1" applyBorder="1" applyAlignment="1">
      <alignment horizontal="center" vertical="center" wrapText="1"/>
    </xf>
    <xf numFmtId="0" fontId="110" fillId="42" borderId="40" xfId="0" applyFont="1" applyFill="1" applyBorder="1" applyAlignment="1">
      <alignment horizontal="center" vertical="center" wrapText="1"/>
    </xf>
    <xf numFmtId="0" fontId="105" fillId="43" borderId="41" xfId="0" applyFont="1" applyFill="1" applyBorder="1" applyAlignment="1">
      <alignment horizontal="justify" vertical="center" wrapText="1"/>
    </xf>
    <xf numFmtId="1" fontId="105" fillId="43" borderId="40" xfId="0" applyNumberFormat="1" applyFont="1" applyFill="1" applyBorder="1" applyAlignment="1">
      <alignment horizontal="center" vertical="center" wrapText="1"/>
    </xf>
    <xf numFmtId="9" fontId="105" fillId="43" borderId="40" xfId="8" applyFont="1" applyFill="1" applyBorder="1" applyAlignment="1">
      <alignment horizontal="center" vertical="center" wrapText="1"/>
    </xf>
    <xf numFmtId="0" fontId="112" fillId="44" borderId="41" xfId="0" applyFont="1" applyFill="1" applyBorder="1" applyAlignment="1">
      <alignment horizontal="left" vertical="center" wrapText="1"/>
    </xf>
    <xf numFmtId="1" fontId="112" fillId="44" borderId="40" xfId="0" applyNumberFormat="1" applyFont="1" applyFill="1" applyBorder="1" applyAlignment="1">
      <alignment horizontal="center" vertical="center" wrapText="1"/>
    </xf>
    <xf numFmtId="4" fontId="112" fillId="44" borderId="40" xfId="0" applyNumberFormat="1" applyFont="1" applyFill="1" applyBorder="1" applyAlignment="1">
      <alignment horizontal="center" vertical="center" wrapText="1"/>
    </xf>
    <xf numFmtId="9" fontId="112" fillId="44" borderId="40" xfId="8" applyFont="1" applyFill="1" applyBorder="1" applyAlignment="1">
      <alignment horizontal="center" vertical="center" wrapText="1"/>
    </xf>
    <xf numFmtId="0" fontId="113" fillId="0" borderId="41" xfId="0" applyFont="1" applyBorder="1" applyAlignment="1">
      <alignment horizontal="left" vertical="center" wrapText="1"/>
    </xf>
    <xf numFmtId="1" fontId="114" fillId="0" borderId="40" xfId="0" applyNumberFormat="1" applyFont="1" applyBorder="1" applyAlignment="1">
      <alignment horizontal="center" vertical="center" wrapText="1"/>
    </xf>
    <xf numFmtId="9" fontId="114" fillId="0" borderId="40" xfId="8" applyFont="1" applyBorder="1" applyAlignment="1">
      <alignment horizontal="center" vertical="center" wrapText="1"/>
    </xf>
    <xf numFmtId="0" fontId="114" fillId="0" borderId="40" xfId="0" applyFont="1" applyBorder="1" applyAlignment="1">
      <alignment horizontal="center" vertical="center" wrapText="1"/>
    </xf>
    <xf numFmtId="164" fontId="112" fillId="44" borderId="40" xfId="8" applyNumberFormat="1" applyFont="1" applyFill="1" applyBorder="1" applyAlignment="1">
      <alignment horizontal="center" vertical="center" wrapText="1"/>
    </xf>
    <xf numFmtId="166" fontId="114" fillId="0" borderId="40" xfId="23" applyNumberFormat="1" applyFont="1" applyBorder="1" applyAlignment="1">
      <alignment horizontal="center" vertical="center" wrapText="1"/>
    </xf>
    <xf numFmtId="166" fontId="114" fillId="0" borderId="40" xfId="0" applyNumberFormat="1" applyFont="1" applyBorder="1" applyAlignment="1">
      <alignment horizontal="center" vertical="center" wrapText="1"/>
    </xf>
    <xf numFmtId="166" fontId="114" fillId="0" borderId="40" xfId="23" applyNumberFormat="1" applyFont="1" applyBorder="1" applyAlignment="1">
      <alignment horizontal="right" vertical="center" wrapText="1"/>
    </xf>
    <xf numFmtId="165" fontId="104" fillId="0" borderId="40" xfId="0" applyNumberFormat="1" applyFont="1" applyBorder="1" applyAlignment="1">
      <alignment horizontal="center" vertical="center"/>
    </xf>
    <xf numFmtId="0" fontId="3" fillId="0" borderId="28" xfId="0" applyFont="1" applyBorder="1" applyAlignment="1">
      <alignment horizontal="left"/>
    </xf>
    <xf numFmtId="43" fontId="73" fillId="0" borderId="28" xfId="23" applyFont="1" applyBorder="1" applyAlignment="1">
      <alignment horizontal="left"/>
    </xf>
    <xf numFmtId="43" fontId="73" fillId="0" borderId="49" xfId="23" applyFont="1" applyBorder="1"/>
    <xf numFmtId="166" fontId="73" fillId="0" borderId="49" xfId="23" applyNumberFormat="1" applyFont="1" applyBorder="1"/>
    <xf numFmtId="0" fontId="3" fillId="0" borderId="49" xfId="0" applyFont="1" applyBorder="1"/>
    <xf numFmtId="166" fontId="74" fillId="0" borderId="26" xfId="23" applyNumberFormat="1" applyFont="1" applyFill="1" applyBorder="1" applyAlignment="1">
      <alignment horizontal="center"/>
    </xf>
    <xf numFmtId="164" fontId="74" fillId="0" borderId="0" xfId="8" applyNumberFormat="1" applyFont="1" applyFill="1"/>
    <xf numFmtId="9" fontId="3" fillId="0" borderId="0" xfId="8" applyFont="1"/>
    <xf numFmtId="10" fontId="3" fillId="0" borderId="0" xfId="8" applyNumberFormat="1" applyFont="1"/>
    <xf numFmtId="166" fontId="30" fillId="12" borderId="0" xfId="11" applyNumberFormat="1" applyFont="1"/>
    <xf numFmtId="164" fontId="0" fillId="0" borderId="0" xfId="8" applyNumberFormat="1" applyFont="1"/>
    <xf numFmtId="164" fontId="58" fillId="41" borderId="0" xfId="8" applyNumberFormat="1" applyFont="1" applyFill="1"/>
    <xf numFmtId="43" fontId="98" fillId="0" borderId="40" xfId="23" applyFont="1" applyBorder="1" applyAlignment="1">
      <alignment horizontal="center" vertical="center"/>
    </xf>
    <xf numFmtId="166" fontId="106" fillId="0" borderId="40" xfId="23" applyNumberFormat="1" applyFont="1" applyBorder="1" applyAlignment="1">
      <alignment horizontal="center" vertical="center"/>
    </xf>
    <xf numFmtId="166" fontId="106" fillId="0" borderId="38" xfId="23" applyNumberFormat="1" applyFont="1" applyBorder="1" applyAlignment="1">
      <alignment horizontal="center" vertical="center"/>
    </xf>
    <xf numFmtId="166" fontId="106" fillId="0" borderId="41" xfId="23" applyNumberFormat="1" applyFont="1" applyBorder="1" applyAlignment="1">
      <alignment horizontal="center" vertical="center"/>
    </xf>
    <xf numFmtId="169" fontId="0" fillId="0" borderId="0" xfId="23" applyNumberFormat="1" applyFont="1"/>
    <xf numFmtId="170" fontId="0" fillId="0" borderId="0" xfId="0" applyNumberFormat="1"/>
    <xf numFmtId="3" fontId="48" fillId="36" borderId="26" xfId="0" applyNumberFormat="1" applyFont="1" applyFill="1" applyBorder="1" applyAlignment="1">
      <alignment horizontal="right" vertical="center"/>
    </xf>
    <xf numFmtId="3" fontId="50" fillId="38" borderId="26" xfId="0" applyNumberFormat="1" applyFont="1" applyFill="1" applyBorder="1" applyAlignment="1">
      <alignment horizontal="right" vertical="center"/>
    </xf>
    <xf numFmtId="3" fontId="52" fillId="4" borderId="26" xfId="0" applyNumberFormat="1" applyFont="1" applyFill="1" applyBorder="1" applyAlignment="1">
      <alignment horizontal="right" vertical="center"/>
    </xf>
    <xf numFmtId="3" fontId="52" fillId="0" borderId="26" xfId="0" applyNumberFormat="1" applyFont="1" applyFill="1" applyBorder="1" applyAlignment="1">
      <alignment horizontal="right" vertical="center"/>
    </xf>
    <xf numFmtId="3" fontId="54" fillId="0" borderId="26" xfId="0" applyNumberFormat="1" applyFont="1" applyFill="1" applyBorder="1" applyAlignment="1">
      <alignment vertical="center"/>
    </xf>
    <xf numFmtId="3" fontId="53" fillId="31" borderId="26" xfId="0" applyNumberFormat="1" applyFont="1" applyFill="1" applyBorder="1" applyAlignment="1">
      <alignment horizontal="right" vertical="center"/>
    </xf>
    <xf numFmtId="3" fontId="55" fillId="0" borderId="26" xfId="0" applyNumberFormat="1" applyFont="1" applyFill="1" applyBorder="1" applyAlignment="1">
      <alignment vertical="center"/>
    </xf>
    <xf numFmtId="3" fontId="54" fillId="0" borderId="26" xfId="0" applyNumberFormat="1" applyFont="1" applyBorder="1" applyAlignment="1">
      <alignment vertical="center"/>
    </xf>
    <xf numFmtId="3" fontId="53" fillId="0" borderId="26" xfId="0" applyNumberFormat="1" applyFont="1" applyFill="1" applyBorder="1" applyAlignment="1">
      <alignment horizontal="right" vertical="center"/>
    </xf>
    <xf numFmtId="3" fontId="55" fillId="4" borderId="26" xfId="0" applyNumberFormat="1" applyFont="1" applyFill="1" applyBorder="1" applyAlignment="1">
      <alignment vertical="center"/>
    </xf>
    <xf numFmtId="3" fontId="52" fillId="31" borderId="26" xfId="0" applyNumberFormat="1" applyFont="1" applyFill="1" applyBorder="1" applyAlignment="1">
      <alignment horizontal="right" vertical="center"/>
    </xf>
    <xf numFmtId="3" fontId="53" fillId="12" borderId="26" xfId="0" applyNumberFormat="1" applyFont="1" applyFill="1" applyBorder="1" applyAlignment="1">
      <alignment horizontal="right" vertical="center"/>
    </xf>
    <xf numFmtId="3" fontId="53" fillId="3" borderId="26" xfId="0" applyNumberFormat="1" applyFont="1" applyFill="1" applyBorder="1" applyAlignment="1">
      <alignment horizontal="right" vertical="center"/>
    </xf>
    <xf numFmtId="3" fontId="53" fillId="37" borderId="26" xfId="0" applyNumberFormat="1" applyFont="1" applyFill="1" applyBorder="1" applyAlignment="1">
      <alignment horizontal="right" vertical="center"/>
    </xf>
    <xf numFmtId="3" fontId="52" fillId="3" borderId="26" xfId="0" applyNumberFormat="1" applyFont="1" applyFill="1" applyBorder="1" applyAlignment="1">
      <alignment horizontal="right" vertical="center"/>
    </xf>
    <xf numFmtId="3" fontId="52" fillId="37" borderId="26" xfId="0" applyNumberFormat="1" applyFont="1" applyFill="1" applyBorder="1" applyAlignment="1">
      <alignment horizontal="right" vertical="center"/>
    </xf>
    <xf numFmtId="3" fontId="55" fillId="32" borderId="26" xfId="0" applyNumberFormat="1" applyFont="1" applyFill="1" applyBorder="1" applyAlignment="1">
      <alignment horizontal="right" vertical="center"/>
    </xf>
    <xf numFmtId="3" fontId="50" fillId="39" borderId="26" xfId="0" applyNumberFormat="1" applyFont="1" applyFill="1" applyBorder="1" applyAlignment="1">
      <alignment horizontal="right" vertical="center"/>
    </xf>
    <xf numFmtId="3" fontId="52" fillId="32" borderId="26" xfId="0" applyNumberFormat="1" applyFont="1" applyFill="1" applyBorder="1" applyAlignment="1">
      <alignment horizontal="right" vertical="center"/>
    </xf>
    <xf numFmtId="0" fontId="72" fillId="40" borderId="0" xfId="24"/>
    <xf numFmtId="43" fontId="72" fillId="40" borderId="0" xfId="24" applyNumberFormat="1"/>
    <xf numFmtId="1" fontId="3" fillId="0" borderId="0" xfId="0" applyNumberFormat="1" applyFont="1"/>
    <xf numFmtId="171" fontId="0" fillId="0" borderId="0" xfId="23" applyNumberFormat="1" applyFont="1"/>
    <xf numFmtId="0" fontId="31" fillId="0" borderId="0" xfId="3" applyFont="1" applyAlignment="1">
      <alignment horizontal="left" vertical="center" wrapText="1"/>
    </xf>
    <xf numFmtId="0" fontId="16" fillId="6" borderId="0" xfId="0" applyFont="1" applyFill="1" applyAlignment="1">
      <alignment horizontal="center" wrapText="1"/>
    </xf>
    <xf numFmtId="0" fontId="6" fillId="0" borderId="24" xfId="0" applyFont="1" applyBorder="1" applyAlignment="1">
      <alignment horizontal="left" vertical="top" wrapText="1"/>
    </xf>
    <xf numFmtId="0" fontId="107" fillId="42" borderId="42" xfId="0" applyFont="1" applyFill="1" applyBorder="1" applyAlignment="1">
      <alignment horizontal="center" vertical="center"/>
    </xf>
    <xf numFmtId="0" fontId="107" fillId="42" borderId="41" xfId="0" applyFont="1" applyFill="1" applyBorder="1" applyAlignment="1">
      <alignment horizontal="center" vertical="center"/>
    </xf>
    <xf numFmtId="0" fontId="95" fillId="42" borderId="47" xfId="0" applyFont="1" applyFill="1" applyBorder="1" applyAlignment="1">
      <alignment horizontal="center" vertical="center"/>
    </xf>
    <xf numFmtId="0" fontId="95" fillId="42" borderId="48" xfId="0" applyFont="1" applyFill="1" applyBorder="1" applyAlignment="1">
      <alignment horizontal="center" vertical="center"/>
    </xf>
    <xf numFmtId="0" fontId="95" fillId="42" borderId="39" xfId="0" applyFont="1" applyFill="1" applyBorder="1" applyAlignment="1">
      <alignment horizontal="center" vertical="center"/>
    </xf>
    <xf numFmtId="0" fontId="107" fillId="42" borderId="42" xfId="0" applyFont="1" applyFill="1" applyBorder="1" applyAlignment="1">
      <alignment horizontal="left" vertical="center"/>
    </xf>
    <xf numFmtId="0" fontId="107" fillId="42" borderId="41" xfId="0" applyFont="1" applyFill="1" applyBorder="1" applyAlignment="1">
      <alignment horizontal="left" vertical="center"/>
    </xf>
    <xf numFmtId="0" fontId="110" fillId="42" borderId="42" xfId="0" applyFont="1" applyFill="1" applyBorder="1" applyAlignment="1">
      <alignment horizontal="justify" vertical="center" wrapText="1"/>
    </xf>
    <xf numFmtId="0" fontId="110" fillId="42" borderId="43" xfId="0" applyFont="1" applyFill="1" applyBorder="1" applyAlignment="1">
      <alignment horizontal="justify" vertical="center" wrapText="1"/>
    </xf>
    <xf numFmtId="0" fontId="110" fillId="42" borderId="41" xfId="0" applyFont="1" applyFill="1" applyBorder="1" applyAlignment="1">
      <alignment horizontal="justify" vertical="center" wrapText="1"/>
    </xf>
    <xf numFmtId="0" fontId="110" fillId="42" borderId="45" xfId="0" applyFont="1" applyFill="1" applyBorder="1" applyAlignment="1">
      <alignment horizontal="center" vertical="center" wrapText="1"/>
    </xf>
    <xf numFmtId="0" fontId="110" fillId="42" borderId="44" xfId="0" applyFont="1" applyFill="1" applyBorder="1" applyAlignment="1">
      <alignment horizontal="center" vertical="center" wrapText="1"/>
    </xf>
    <xf numFmtId="0" fontId="110" fillId="42" borderId="46" xfId="0" applyFont="1" applyFill="1" applyBorder="1" applyAlignment="1">
      <alignment horizontal="center" vertical="center" wrapText="1"/>
    </xf>
    <xf numFmtId="0" fontId="110" fillId="42" borderId="40" xfId="0" applyFont="1" applyFill="1" applyBorder="1" applyAlignment="1">
      <alignment horizontal="center" vertical="center" wrapText="1"/>
    </xf>
    <xf numFmtId="0" fontId="101" fillId="42" borderId="42" xfId="0" applyFont="1" applyFill="1" applyBorder="1" applyAlignment="1">
      <alignment horizontal="left" vertical="center"/>
    </xf>
    <xf numFmtId="0" fontId="101" fillId="42" borderId="41" xfId="0" applyFont="1" applyFill="1" applyBorder="1" applyAlignment="1">
      <alignment horizontal="left" vertical="center"/>
    </xf>
    <xf numFmtId="0" fontId="108" fillId="42" borderId="42" xfId="0" applyFont="1" applyFill="1" applyBorder="1" applyAlignment="1">
      <alignment horizontal="left" vertical="center"/>
    </xf>
    <xf numFmtId="0" fontId="108" fillId="42" borderId="41" xfId="0" applyFont="1" applyFill="1" applyBorder="1" applyAlignment="1">
      <alignment horizontal="left" vertical="center"/>
    </xf>
    <xf numFmtId="0" fontId="59" fillId="42" borderId="47" xfId="0" applyFont="1" applyFill="1" applyBorder="1" applyAlignment="1">
      <alignment horizontal="center" vertical="center"/>
    </xf>
    <xf numFmtId="0" fontId="59" fillId="42" borderId="48" xfId="0" applyFont="1" applyFill="1" applyBorder="1" applyAlignment="1">
      <alignment horizontal="center" vertical="center"/>
    </xf>
    <xf numFmtId="0" fontId="59" fillId="42" borderId="39" xfId="0" applyFont="1" applyFill="1" applyBorder="1" applyAlignment="1">
      <alignment horizontal="center" vertical="center"/>
    </xf>
    <xf numFmtId="0" fontId="105" fillId="42" borderId="42" xfId="0" applyFont="1" applyFill="1" applyBorder="1" applyAlignment="1">
      <alignment horizontal="center" vertical="center"/>
    </xf>
    <xf numFmtId="0" fontId="105" fillId="42" borderId="41" xfId="0" applyFont="1" applyFill="1" applyBorder="1" applyAlignment="1">
      <alignment horizontal="center" vertical="center"/>
    </xf>
    <xf numFmtId="0" fontId="105" fillId="42" borderId="47" xfId="0" applyFont="1" applyFill="1" applyBorder="1" applyAlignment="1">
      <alignment horizontal="center" vertical="center" wrapText="1"/>
    </xf>
    <xf numFmtId="0" fontId="105" fillId="42" borderId="48" xfId="0" applyFont="1" applyFill="1" applyBorder="1" applyAlignment="1">
      <alignment horizontal="center" vertical="center" wrapText="1"/>
    </xf>
    <xf numFmtId="0" fontId="105" fillId="42" borderId="39" xfId="0" applyFont="1" applyFill="1" applyBorder="1" applyAlignment="1">
      <alignment horizontal="center" vertical="center" wrapText="1"/>
    </xf>
    <xf numFmtId="0" fontId="56" fillId="35" borderId="27" xfId="0" applyFont="1" applyFill="1" applyBorder="1" applyAlignment="1">
      <alignment horizontal="center" vertical="center"/>
    </xf>
    <xf numFmtId="0" fontId="56" fillId="35" borderId="28" xfId="0" applyFont="1" applyFill="1" applyBorder="1" applyAlignment="1">
      <alignment horizontal="center" vertical="center"/>
    </xf>
    <xf numFmtId="0" fontId="56" fillId="35" borderId="29" xfId="0" applyFont="1" applyFill="1" applyBorder="1" applyAlignment="1">
      <alignment horizontal="center" vertical="center"/>
    </xf>
    <xf numFmtId="0" fontId="59" fillId="33" borderId="26" xfId="0" applyFont="1" applyFill="1" applyBorder="1" applyAlignment="1">
      <alignment horizontal="center" vertical="center" wrapText="1"/>
    </xf>
    <xf numFmtId="0" fontId="63" fillId="0" borderId="26" xfId="0" applyFont="1" applyBorder="1" applyAlignment="1">
      <alignment horizontal="center" vertical="center" wrapText="1"/>
    </xf>
    <xf numFmtId="0" fontId="63" fillId="0" borderId="30" xfId="0" applyFont="1" applyBorder="1" applyAlignment="1">
      <alignment horizontal="left" vertical="center" wrapText="1"/>
    </xf>
    <xf numFmtId="0" fontId="63" fillId="0" borderId="31" xfId="0" applyFont="1" applyBorder="1" applyAlignment="1">
      <alignment horizontal="left" vertical="center" wrapText="1"/>
    </xf>
    <xf numFmtId="0" fontId="63" fillId="0" borderId="32" xfId="0" applyFont="1" applyBorder="1" applyAlignment="1">
      <alignment horizontal="left" vertical="center" wrapText="1"/>
    </xf>
    <xf numFmtId="0" fontId="63" fillId="0" borderId="26" xfId="0" applyFont="1" applyBorder="1" applyAlignment="1">
      <alignment horizontal="left" vertical="center" wrapText="1"/>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26" xfId="0" applyFill="1" applyBorder="1" applyAlignment="1">
      <alignment horizontal="center"/>
    </xf>
    <xf numFmtId="0" fontId="74" fillId="0" borderId="35" xfId="0" applyFont="1" applyBorder="1" applyAlignment="1">
      <alignment horizontal="center"/>
    </xf>
    <xf numFmtId="0" fontId="74" fillId="0" borderId="1" xfId="0" applyFont="1" applyBorder="1" applyAlignment="1">
      <alignment horizontal="center"/>
    </xf>
    <xf numFmtId="0" fontId="73" fillId="0" borderId="30" xfId="0" applyFont="1" applyBorder="1" applyAlignment="1">
      <alignment horizontal="center" vertical="center" wrapText="1"/>
    </xf>
    <xf numFmtId="0" fontId="73" fillId="0" borderId="32" xfId="0" applyFont="1" applyBorder="1" applyAlignment="1">
      <alignment horizontal="center" vertical="center" wrapText="1"/>
    </xf>
    <xf numFmtId="0" fontId="0" fillId="0" borderId="26" xfId="0" applyBorder="1" applyAlignment="1">
      <alignment horizontal="center"/>
    </xf>
    <xf numFmtId="0" fontId="73" fillId="0" borderId="26" xfId="0" applyFont="1" applyBorder="1" applyAlignment="1">
      <alignment horizontal="center" vertical="center" wrapText="1"/>
    </xf>
    <xf numFmtId="0" fontId="74" fillId="0" borderId="30" xfId="0" applyFont="1" applyBorder="1" applyAlignment="1">
      <alignment horizontal="center"/>
    </xf>
    <xf numFmtId="0" fontId="74" fillId="0" borderId="31" xfId="0" applyFont="1" applyBorder="1" applyAlignment="1">
      <alignment horizontal="center"/>
    </xf>
    <xf numFmtId="0" fontId="74" fillId="0" borderId="32" xfId="0" applyFont="1" applyBorder="1" applyAlignment="1">
      <alignment horizontal="center"/>
    </xf>
    <xf numFmtId="0" fontId="73" fillId="0" borderId="26" xfId="0" applyFont="1" applyBorder="1" applyAlignment="1">
      <alignment horizontal="center"/>
    </xf>
    <xf numFmtId="0" fontId="3" fillId="2" borderId="3" xfId="0" applyFont="1" applyFill="1" applyBorder="1" applyAlignment="1">
      <alignment horizontal="left"/>
    </xf>
    <xf numFmtId="0" fontId="3" fillId="2" borderId="5" xfId="0" applyFont="1" applyFill="1" applyBorder="1" applyAlignment="1">
      <alignment horizontal="left"/>
    </xf>
    <xf numFmtId="0" fontId="3" fillId="2" borderId="4" xfId="0" applyFont="1" applyFill="1" applyBorder="1" applyAlignment="1">
      <alignment horizontal="left"/>
    </xf>
    <xf numFmtId="0" fontId="0" fillId="2" borderId="11" xfId="0" applyFill="1" applyBorder="1" applyAlignment="1">
      <alignment horizontal="left" wrapText="1"/>
    </xf>
    <xf numFmtId="0" fontId="0" fillId="2" borderId="12" xfId="0" applyFill="1" applyBorder="1" applyAlignment="1">
      <alignment horizontal="left" wrapText="1"/>
    </xf>
    <xf numFmtId="0" fontId="0" fillId="2" borderId="13" xfId="0" applyFill="1" applyBorder="1" applyAlignment="1">
      <alignment horizontal="left" wrapText="1"/>
    </xf>
    <xf numFmtId="0" fontId="73" fillId="2" borderId="12" xfId="0" applyFont="1" applyFill="1" applyBorder="1" applyAlignment="1">
      <alignment horizontal="left"/>
    </xf>
    <xf numFmtId="0" fontId="73" fillId="2" borderId="13" xfId="0" applyFont="1" applyFill="1" applyBorder="1" applyAlignment="1">
      <alignment horizontal="left"/>
    </xf>
    <xf numFmtId="0" fontId="73" fillId="2" borderId="3" xfId="0" applyFont="1" applyFill="1" applyBorder="1" applyAlignment="1">
      <alignment horizontal="left"/>
    </xf>
    <xf numFmtId="0" fontId="73" fillId="2" borderId="5" xfId="0" applyFont="1" applyFill="1" applyBorder="1" applyAlignment="1">
      <alignment horizontal="left"/>
    </xf>
    <xf numFmtId="0" fontId="73" fillId="2" borderId="4" xfId="0" applyFont="1" applyFill="1" applyBorder="1" applyAlignment="1">
      <alignment horizontal="left"/>
    </xf>
    <xf numFmtId="0" fontId="74" fillId="2" borderId="11" xfId="0" applyFont="1" applyFill="1" applyBorder="1" applyAlignment="1">
      <alignment horizontal="left" wrapText="1"/>
    </xf>
    <xf numFmtId="0" fontId="74" fillId="2" borderId="12" xfId="0" applyFont="1" applyFill="1" applyBorder="1" applyAlignment="1">
      <alignment horizontal="left" wrapText="1"/>
    </xf>
    <xf numFmtId="0" fontId="74" fillId="2" borderId="13" xfId="0" applyFont="1" applyFill="1" applyBorder="1" applyAlignment="1">
      <alignment horizontal="left" wrapText="1"/>
    </xf>
    <xf numFmtId="166" fontId="2" fillId="12" borderId="0" xfId="23" applyNumberFormat="1" applyFont="1" applyFill="1"/>
  </cellXfs>
  <cellStyles count="26">
    <cellStyle name="Another spreadsheet" xfId="15" xr:uid="{00000000-0005-0000-0000-000000000000}"/>
    <cellStyle name="Assumption" xfId="17" xr:uid="{00000000-0005-0000-0000-000001000000}"/>
    <cellStyle name="Bad" xfId="24" builtinId="27" customBuiltin="1"/>
    <cellStyle name="Calculation" xfId="11" builtinId="22" customBuiltin="1"/>
    <cellStyle name="Check Cell" xfId="12" builtinId="23" customBuiltin="1"/>
    <cellStyle name="Comma" xfId="23" builtinId="3"/>
    <cellStyle name="Comma 2" xfId="21" xr:uid="{00000000-0005-0000-0000-000006000000}"/>
    <cellStyle name="Constant" xfId="18" xr:uid="{00000000-0005-0000-0000-000007000000}"/>
    <cellStyle name="Explanatory Text" xfId="14" builtinId="53" customBuiltin="1"/>
    <cellStyle name="Extrapolated" xfId="16" xr:uid="{00000000-0005-0000-0000-000009000000}"/>
    <cellStyle name="Hyperlink" xfId="9" builtinId="8"/>
    <cellStyle name="Input" xfId="10" builtinId="20" customBuiltin="1"/>
    <cellStyle name="IPCC default" xfId="20" xr:uid="{00000000-0005-0000-0000-00000C000000}"/>
    <cellStyle name="Model" xfId="19" xr:uid="{00000000-0005-0000-0000-00000D000000}"/>
    <cellStyle name="Normal" xfId="0" builtinId="0"/>
    <cellStyle name="Normal 10 3 3 3" xfId="5" xr:uid="{00000000-0005-0000-0000-00000F000000}"/>
    <cellStyle name="Normal 2" xfId="22" xr:uid="{00000000-0005-0000-0000-000010000000}"/>
    <cellStyle name="Normal 2 2" xfId="1" xr:uid="{00000000-0005-0000-0000-000011000000}"/>
    <cellStyle name="Normal 209 2" xfId="4" xr:uid="{00000000-0005-0000-0000-000012000000}"/>
    <cellStyle name="Normal 209 2 4" xfId="6" xr:uid="{00000000-0005-0000-0000-000013000000}"/>
    <cellStyle name="Normal 210" xfId="2" xr:uid="{00000000-0005-0000-0000-000014000000}"/>
    <cellStyle name="Normal 5 33" xfId="3" xr:uid="{00000000-0005-0000-0000-000015000000}"/>
    <cellStyle name="Normal 5 33 4" xfId="7" xr:uid="{00000000-0005-0000-0000-000016000000}"/>
    <cellStyle name="Percent" xfId="8" builtinId="5"/>
    <cellStyle name="Style 1" xfId="25" xr:uid="{00000000-0005-0000-0000-000018000000}"/>
    <cellStyle name="Warning Text" xfId="13" builtinId="11" customBuiltin="1"/>
  </cellStyles>
  <dxfs count="25">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indexed="10"/>
        </patternFill>
      </fill>
    </dxf>
    <dxf>
      <fill>
        <patternFill>
          <bgColor rgb="FFFF9900"/>
        </patternFill>
      </fill>
    </dxf>
    <dxf>
      <fill>
        <patternFill>
          <bgColor rgb="FF99CC00"/>
        </patternFill>
      </fill>
    </dxf>
    <dxf>
      <font>
        <strike val="0"/>
        <outline val="0"/>
        <shadow val="0"/>
        <u val="none"/>
        <vertAlign val="baseline"/>
        <sz val="11"/>
        <color rgb="FFFF0000"/>
        <name val="Calibri"/>
        <scheme val="minor"/>
      </font>
    </dxf>
    <dxf>
      <numFmt numFmtId="172" formatCode="dd/mm/yyyy"/>
    </dxf>
    <dxf>
      <numFmt numFmtId="172" formatCode="dd/mm/yyyy"/>
    </dxf>
    <dxf>
      <numFmt numFmtId="0" formatCode="General"/>
    </dxf>
    <dxf>
      <font>
        <strike val="0"/>
        <outline val="0"/>
        <shadow val="0"/>
        <u val="none"/>
        <vertAlign val="baseline"/>
        <sz val="10"/>
        <name val="Arial"/>
        <scheme val="none"/>
      </font>
      <numFmt numFmtId="0" formatCode="General"/>
      <alignment horizontal="general" vertical="top" textRotation="0" wrapText="0" indent="0" justifyLastLine="0" shrinkToFit="0" readingOrder="0"/>
    </dxf>
    <dxf>
      <font>
        <strike val="0"/>
        <outline val="0"/>
        <shadow val="0"/>
        <u val="none"/>
        <vertAlign val="baseline"/>
        <sz val="10"/>
        <name val="Arial"/>
        <scheme val="none"/>
      </font>
      <alignment horizontal="general" vertical="bottom" textRotation="0" wrapText="1" indent="0" justifyLastLine="0" shrinkToFit="0" readingOrder="0"/>
    </dxf>
  </dxfs>
  <tableStyles count="0" defaultTableStyle="TableStyleMedium2" defaultPivotStyle="PivotStyleLight16"/>
  <colors>
    <mruColors>
      <color rgb="FF0D7D1D"/>
      <color rgb="FF009900"/>
      <color rgb="FFCCEBB5"/>
      <color rgb="FFCCFFCC"/>
      <color rgb="FFCCFF99"/>
      <color rgb="FFAADC9B"/>
      <color rgb="FFFFFF78"/>
      <color rgb="FFBFBFBF"/>
      <color rgb="FFFFE6B4"/>
      <color rgb="FFFFA5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chartsheet" Target="chartsheets/sheet3.xml"/><Relationship Id="rId26" Type="http://schemas.openxmlformats.org/officeDocument/2006/relationships/worksheet" Target="worksheets/sheet20.xml"/><Relationship Id="rId39" Type="http://schemas.openxmlformats.org/officeDocument/2006/relationships/worksheet" Target="worksheets/sheet29.xml"/><Relationship Id="rId21" Type="http://schemas.openxmlformats.org/officeDocument/2006/relationships/chartsheet" Target="chartsheets/sheet5.xml"/><Relationship Id="rId34" Type="http://schemas.openxmlformats.org/officeDocument/2006/relationships/worksheet" Target="worksheets/sheet24.xml"/><Relationship Id="rId42" Type="http://schemas.openxmlformats.org/officeDocument/2006/relationships/theme" Target="theme/theme1.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5.xml"/><Relationship Id="rId29" Type="http://schemas.openxmlformats.org/officeDocument/2006/relationships/chartsheet" Target="chartsheets/sheet8.xml"/><Relationship Id="rId11" Type="http://schemas.openxmlformats.org/officeDocument/2006/relationships/worksheet" Target="worksheets/sheet10.xml"/><Relationship Id="rId24" Type="http://schemas.openxmlformats.org/officeDocument/2006/relationships/worksheet" Target="worksheets/sheet19.xml"/><Relationship Id="rId32" Type="http://schemas.openxmlformats.org/officeDocument/2006/relationships/worksheet" Target="worksheets/sheet23.xml"/><Relationship Id="rId37" Type="http://schemas.openxmlformats.org/officeDocument/2006/relationships/worksheet" Target="worksheets/sheet2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18.xml"/><Relationship Id="rId28" Type="http://schemas.openxmlformats.org/officeDocument/2006/relationships/chartsheet" Target="chartsheets/sheet7.xml"/><Relationship Id="rId36" Type="http://schemas.openxmlformats.org/officeDocument/2006/relationships/worksheet" Target="worksheets/sheet26.xml"/><Relationship Id="rId49"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chartsheet" Target="chartsheets/sheet4.xml"/><Relationship Id="rId31" Type="http://schemas.openxmlformats.org/officeDocument/2006/relationships/worksheet" Target="worksheets/sheet22.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17.xml"/><Relationship Id="rId27" Type="http://schemas.openxmlformats.org/officeDocument/2006/relationships/worksheet" Target="worksheets/sheet21.xml"/><Relationship Id="rId30" Type="http://schemas.openxmlformats.org/officeDocument/2006/relationships/chartsheet" Target="chartsheets/sheet9.xml"/><Relationship Id="rId35" Type="http://schemas.openxmlformats.org/officeDocument/2006/relationships/worksheet" Target="worksheets/sheet2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chartsheet" Target="chartsheets/sheet1.xml"/><Relationship Id="rId3" Type="http://schemas.openxmlformats.org/officeDocument/2006/relationships/worksheet" Target="worksheets/sheet3.xml"/><Relationship Id="rId12" Type="http://schemas.openxmlformats.org/officeDocument/2006/relationships/worksheet" Target="worksheets/sheet11.xml"/><Relationship Id="rId17" Type="http://schemas.openxmlformats.org/officeDocument/2006/relationships/chartsheet" Target="chartsheets/sheet2.xml"/><Relationship Id="rId25" Type="http://schemas.openxmlformats.org/officeDocument/2006/relationships/chartsheet" Target="chartsheets/sheet6.xml"/><Relationship Id="rId33" Type="http://schemas.openxmlformats.org/officeDocument/2006/relationships/chartsheet" Target="chartsheets/sheet10.xml"/><Relationship Id="rId38" Type="http://schemas.openxmlformats.org/officeDocument/2006/relationships/worksheet" Target="worksheets/sheet28.xml"/><Relationship Id="rId46" Type="http://schemas.openxmlformats.org/officeDocument/2006/relationships/calcChain" Target="calcChain.xml"/><Relationship Id="rId20" Type="http://schemas.openxmlformats.org/officeDocument/2006/relationships/worksheet" Target="worksheets/sheet16.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2"/>
          <c:order val="1"/>
          <c:tx>
            <c:strRef>
              <c:f>'Energy Summary'!$C$5</c:f>
              <c:strCache>
                <c:ptCount val="1"/>
                <c:pt idx="0">
                  <c:v>Fuel combustion activities</c:v>
                </c:pt>
              </c:strCache>
            </c:strRef>
          </c:tx>
          <c:spPr>
            <a:solidFill>
              <a:srgbClr val="002060"/>
            </a:solidFill>
            <a:ln>
              <a:solidFill>
                <a:srgbClr val="002060"/>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Summary'!$F$5:$W$5</c:f>
              <c:numCache>
                <c:formatCode>0</c:formatCode>
                <c:ptCount val="18"/>
                <c:pt idx="0">
                  <c:v>316443.58047938714</c:v>
                </c:pt>
                <c:pt idx="1">
                  <c:v>311867.07106863422</c:v>
                </c:pt>
                <c:pt idx="2">
                  <c:v>317981.52283536521</c:v>
                </c:pt>
                <c:pt idx="3">
                  <c:v>339974.95375881781</c:v>
                </c:pt>
                <c:pt idx="4">
                  <c:v>352831.99010345765</c:v>
                </c:pt>
                <c:pt idx="5">
                  <c:v>349780.91200849478</c:v>
                </c:pt>
                <c:pt idx="6">
                  <c:v>352362.80255467712</c:v>
                </c:pt>
                <c:pt idx="7">
                  <c:v>384529.25604111596</c:v>
                </c:pt>
                <c:pt idx="8">
                  <c:v>379860.87411167094</c:v>
                </c:pt>
                <c:pt idx="9">
                  <c:v>399017.65516270738</c:v>
                </c:pt>
                <c:pt idx="10">
                  <c:v>387283.23437159247</c:v>
                </c:pt>
                <c:pt idx="11">
                  <c:v>374153.86683735863</c:v>
                </c:pt>
                <c:pt idx="12">
                  <c:v>387938.11233569501</c:v>
                </c:pt>
                <c:pt idx="13">
                  <c:v>386655.69340549497</c:v>
                </c:pt>
                <c:pt idx="14">
                  <c:v>387357.57986455277</c:v>
                </c:pt>
                <c:pt idx="15">
                  <c:v>384930.89296902361</c:v>
                </c:pt>
                <c:pt idx="16">
                  <c:v>375541.72688465129</c:v>
                </c:pt>
                <c:pt idx="17">
                  <c:v>380542.11338458426</c:v>
                </c:pt>
              </c:numCache>
            </c:numRef>
          </c:val>
          <c:extLst>
            <c:ext xmlns:c16="http://schemas.microsoft.com/office/drawing/2014/chart" uri="{C3380CC4-5D6E-409C-BE32-E72D297353CC}">
              <c16:uniqueId val="{00000000-EB38-4867-9DF2-5613D1CC932B}"/>
            </c:ext>
          </c:extLst>
        </c:ser>
        <c:ser>
          <c:idx val="8"/>
          <c:order val="7"/>
          <c:tx>
            <c:strRef>
              <c:f>'Energy Summary'!$C$11</c:f>
              <c:strCache>
                <c:ptCount val="1"/>
                <c:pt idx="0">
                  <c:v>Fugitive emissions from fuels</c:v>
                </c:pt>
              </c:strCache>
            </c:strRef>
          </c:tx>
          <c:spPr>
            <a:solidFill>
              <a:srgbClr val="0070C0"/>
            </a:solidFill>
            <a:ln>
              <a:solidFill>
                <a:srgbClr val="0070C0"/>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Summary'!$F$11:$W$11</c:f>
              <c:numCache>
                <c:formatCode>0</c:formatCode>
                <c:ptCount val="18"/>
                <c:pt idx="0">
                  <c:v>32656.07156228082</c:v>
                </c:pt>
                <c:pt idx="1">
                  <c:v>32918.975777332082</c:v>
                </c:pt>
                <c:pt idx="2">
                  <c:v>33689.074121003636</c:v>
                </c:pt>
                <c:pt idx="3">
                  <c:v>32624.461156038858</c:v>
                </c:pt>
                <c:pt idx="4">
                  <c:v>34357.921943823669</c:v>
                </c:pt>
                <c:pt idx="5">
                  <c:v>30413.147860387482</c:v>
                </c:pt>
                <c:pt idx="6">
                  <c:v>30267.246650603716</c:v>
                </c:pt>
                <c:pt idx="7">
                  <c:v>30748.123838372248</c:v>
                </c:pt>
                <c:pt idx="8">
                  <c:v>29364.619809652089</c:v>
                </c:pt>
                <c:pt idx="9">
                  <c:v>30071.705527062331</c:v>
                </c:pt>
                <c:pt idx="10">
                  <c:v>29445.683945225755</c:v>
                </c:pt>
                <c:pt idx="11">
                  <c:v>28736.173012883959</c:v>
                </c:pt>
                <c:pt idx="12">
                  <c:v>29548.449715179704</c:v>
                </c:pt>
                <c:pt idx="13">
                  <c:v>29982.824063234235</c:v>
                </c:pt>
                <c:pt idx="14">
                  <c:v>29599.115309458808</c:v>
                </c:pt>
                <c:pt idx="15">
                  <c:v>29042.28554749415</c:v>
                </c:pt>
                <c:pt idx="16">
                  <c:v>29211.782916030621</c:v>
                </c:pt>
                <c:pt idx="17">
                  <c:v>30143.147679684</c:v>
                </c:pt>
              </c:numCache>
            </c:numRef>
          </c:val>
          <c:extLst>
            <c:ext xmlns:c16="http://schemas.microsoft.com/office/drawing/2014/chart" uri="{C3380CC4-5D6E-409C-BE32-E72D297353CC}">
              <c16:uniqueId val="{00000001-EB38-4867-9DF2-5613D1CC932B}"/>
            </c:ext>
          </c:extLst>
        </c:ser>
        <c:ser>
          <c:idx val="12"/>
          <c:order val="11"/>
          <c:tx>
            <c:strRef>
              <c:f>'Energy Summary'!$C$15</c:f>
              <c:strCache>
                <c:ptCount val="1"/>
                <c:pt idx="0">
                  <c:v>Carbon dioxide transport and storage</c:v>
                </c:pt>
              </c:strCache>
            </c:strRef>
          </c:tx>
          <c:spPr>
            <a:solidFill>
              <a:schemeClr val="tx2">
                <a:lumMod val="20000"/>
                <a:lumOff val="80000"/>
              </a:schemeClr>
            </a:solidFill>
            <a:ln>
              <a:solidFill>
                <a:schemeClr val="tx2">
                  <a:lumMod val="20000"/>
                  <a:lumOff val="80000"/>
                </a:schemeClr>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Summary'!$F$15:$W$15</c:f>
              <c:numCache>
                <c:formatCode>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EB38-4867-9DF2-5613D1CC932B}"/>
            </c:ext>
          </c:extLst>
        </c:ser>
        <c:dLbls>
          <c:showLegendKey val="0"/>
          <c:showVal val="0"/>
          <c:showCatName val="0"/>
          <c:showSerName val="0"/>
          <c:showPercent val="0"/>
          <c:showBubbleSize val="0"/>
        </c:dLbls>
        <c:axId val="407071192"/>
        <c:axId val="407071584"/>
        <c:extLst>
          <c:ext xmlns:c15="http://schemas.microsoft.com/office/drawing/2012/chart" uri="{02D57815-91ED-43cb-92C2-25804820EDAC}">
            <c15:filteredAreaSeries>
              <c15:ser>
                <c:idx val="1"/>
                <c:order val="0"/>
                <c:tx>
                  <c:strRef>
                    <c:extLst>
                      <c:ext uri="{02D57815-91ED-43cb-92C2-25804820EDAC}">
                        <c15:formulaRef>
                          <c15:sqref>'Energy Summary'!$C$4:$E$4</c15:sqref>
                        </c15:formulaRef>
                      </c:ext>
                    </c:extLst>
                    <c:strCache>
                      <c:ptCount val="3"/>
                      <c:pt idx="0">
                        <c:v>Total Energy</c:v>
                      </c:pt>
                      <c:pt idx="1">
                        <c:v>All</c:v>
                      </c:pt>
                      <c:pt idx="2">
                        <c:v>GgCO2 eq</c:v>
                      </c:pt>
                    </c:strCache>
                  </c:strRef>
                </c:tx>
                <c:spPr>
                  <a:solidFill>
                    <a:schemeClr val="accent2"/>
                  </a:solidFill>
                  <a:ln>
                    <a:noFill/>
                  </a:ln>
                  <a:effectLst/>
                </c:spPr>
                <c:cat>
                  <c:numRef>
                    <c:extLst>
                      <c:ex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c:ext uri="{02D57815-91ED-43cb-92C2-25804820EDAC}">
                        <c15:formulaRef>
                          <c15:sqref>'Energy Summary'!$F$4:$W$4</c15:sqref>
                        </c15:formulaRef>
                      </c:ext>
                    </c:extLst>
                    <c:numCache>
                      <c:formatCode>0</c:formatCode>
                      <c:ptCount val="18"/>
                      <c:pt idx="0">
                        <c:v>349099.65204166796</c:v>
                      </c:pt>
                      <c:pt idx="1">
                        <c:v>344786.04684596631</c:v>
                      </c:pt>
                      <c:pt idx="2">
                        <c:v>351670.59695636883</c:v>
                      </c:pt>
                      <c:pt idx="3">
                        <c:v>372599.41491485666</c:v>
                      </c:pt>
                      <c:pt idx="4">
                        <c:v>387189.91204728134</c:v>
                      </c:pt>
                      <c:pt idx="5">
                        <c:v>380194.05986888229</c:v>
                      </c:pt>
                      <c:pt idx="6">
                        <c:v>382630.0492052809</c:v>
                      </c:pt>
                      <c:pt idx="7">
                        <c:v>415277.3798794882</c:v>
                      </c:pt>
                      <c:pt idx="8">
                        <c:v>409225.49392132304</c:v>
                      </c:pt>
                      <c:pt idx="9">
                        <c:v>429089.36068976967</c:v>
                      </c:pt>
                      <c:pt idx="10">
                        <c:v>416728.91831681825</c:v>
                      </c:pt>
                      <c:pt idx="11">
                        <c:v>402890.03985024261</c:v>
                      </c:pt>
                      <c:pt idx="12">
                        <c:v>417486.56205087469</c:v>
                      </c:pt>
                      <c:pt idx="13">
                        <c:v>416638.51746872923</c:v>
                      </c:pt>
                      <c:pt idx="14">
                        <c:v>416956.69517401158</c:v>
                      </c:pt>
                      <c:pt idx="15">
                        <c:v>413973.17851651774</c:v>
                      </c:pt>
                      <c:pt idx="16">
                        <c:v>404753.5098006819</c:v>
                      </c:pt>
                      <c:pt idx="17">
                        <c:v>410685.26106426824</c:v>
                      </c:pt>
                    </c:numCache>
                  </c:numRef>
                </c:val>
                <c:extLst>
                  <c:ext xmlns:c16="http://schemas.microsoft.com/office/drawing/2014/chart" uri="{C3380CC4-5D6E-409C-BE32-E72D297353CC}">
                    <c16:uniqueId val="{00000003-EB38-4867-9DF2-5613D1CC932B}"/>
                  </c:ext>
                </c:extLst>
              </c15:ser>
            </c15:filteredAreaSeries>
            <c15:filteredAreaSeries>
              <c15:ser>
                <c:idx val="3"/>
                <c:order val="2"/>
                <c:tx>
                  <c:strRef>
                    <c:extLst xmlns:c15="http://schemas.microsoft.com/office/drawing/2012/chart">
                      <c:ext xmlns:c15="http://schemas.microsoft.com/office/drawing/2012/chart" uri="{02D57815-91ED-43cb-92C2-25804820EDAC}">
                        <c15:formulaRef>
                          <c15:sqref>'Energy Summary'!$C$6:$E$6</c15:sqref>
                        </c15:formulaRef>
                      </c:ext>
                    </c:extLst>
                    <c:strCache>
                      <c:ptCount val="3"/>
                      <c:pt idx="0">
                        <c:v>Energy Industries</c:v>
                      </c:pt>
                      <c:pt idx="1">
                        <c:v>All</c:v>
                      </c:pt>
                      <c:pt idx="2">
                        <c:v>GgCO2 eq</c:v>
                      </c:pt>
                    </c:strCache>
                  </c:strRef>
                </c:tx>
                <c:spPr>
                  <a:solidFill>
                    <a:schemeClr val="accent4"/>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Summary'!$F$6:$W$6</c15:sqref>
                        </c15:formulaRef>
                      </c:ext>
                    </c:extLst>
                    <c:numCache>
                      <c:formatCode>0</c:formatCode>
                      <c:ptCount val="18"/>
                      <c:pt idx="0">
                        <c:v>220586.95898584899</c:v>
                      </c:pt>
                      <c:pt idx="1">
                        <c:v>215884.11728493692</c:v>
                      </c:pt>
                      <c:pt idx="2">
                        <c:v>221177.17374991599</c:v>
                      </c:pt>
                      <c:pt idx="3">
                        <c:v>238889.83356321434</c:v>
                      </c:pt>
                      <c:pt idx="4">
                        <c:v>246680.02016263636</c:v>
                      </c:pt>
                      <c:pt idx="5">
                        <c:v>242786.00691027529</c:v>
                      </c:pt>
                      <c:pt idx="6">
                        <c:v>244833.98951739425</c:v>
                      </c:pt>
                      <c:pt idx="7">
                        <c:v>268012.26351365447</c:v>
                      </c:pt>
                      <c:pt idx="8">
                        <c:v>257213.4331029905</c:v>
                      </c:pt>
                      <c:pt idx="9">
                        <c:v>266016.20245046355</c:v>
                      </c:pt>
                      <c:pt idx="10">
                        <c:v>267845.2713146694</c:v>
                      </c:pt>
                      <c:pt idx="11">
                        <c:v>267890.19813734054</c:v>
                      </c:pt>
                      <c:pt idx="12">
                        <c:v>279356.38251975738</c:v>
                      </c:pt>
                      <c:pt idx="13">
                        <c:v>273764.37947366026</c:v>
                      </c:pt>
                      <c:pt idx="14">
                        <c:v>268802.03996561456</c:v>
                      </c:pt>
                      <c:pt idx="15">
                        <c:v>261127.58034214223</c:v>
                      </c:pt>
                      <c:pt idx="16">
                        <c:v>252176.39632762995</c:v>
                      </c:pt>
                      <c:pt idx="17">
                        <c:v>249333.65255422331</c:v>
                      </c:pt>
                    </c:numCache>
                  </c:numRef>
                </c:val>
                <c:extLst xmlns:c15="http://schemas.microsoft.com/office/drawing/2012/chart">
                  <c:ext xmlns:c16="http://schemas.microsoft.com/office/drawing/2014/chart" uri="{C3380CC4-5D6E-409C-BE32-E72D297353CC}">
                    <c16:uniqueId val="{00000004-EB38-4867-9DF2-5613D1CC932B}"/>
                  </c:ext>
                </c:extLst>
              </c15:ser>
            </c15:filteredAreaSeries>
            <c15:filteredAreaSeries>
              <c15:ser>
                <c:idx val="4"/>
                <c:order val="3"/>
                <c:tx>
                  <c:strRef>
                    <c:extLst xmlns:c15="http://schemas.microsoft.com/office/drawing/2012/chart">
                      <c:ext xmlns:c15="http://schemas.microsoft.com/office/drawing/2012/chart" uri="{02D57815-91ED-43cb-92C2-25804820EDAC}">
                        <c15:formulaRef>
                          <c15:sqref>'Energy Summary'!$C$7:$E$7</c15:sqref>
                        </c15:formulaRef>
                      </c:ext>
                    </c:extLst>
                    <c:strCache>
                      <c:ptCount val="3"/>
                      <c:pt idx="0">
                        <c:v>Manufacturing Industries and Construction</c:v>
                      </c:pt>
                      <c:pt idx="1">
                        <c:v>All</c:v>
                      </c:pt>
                      <c:pt idx="2">
                        <c:v>GgCO2 eq</c:v>
                      </c:pt>
                    </c:strCache>
                  </c:strRef>
                </c:tx>
                <c:spPr>
                  <a:solidFill>
                    <a:schemeClr val="accent5"/>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Summary'!$F$7:$W$7</c15:sqref>
                        </c15:formulaRef>
                      </c:ext>
                    </c:extLst>
                    <c:numCache>
                      <c:formatCode>0</c:formatCode>
                      <c:ptCount val="18"/>
                      <c:pt idx="0">
                        <c:v>24413.390504701529</c:v>
                      </c:pt>
                      <c:pt idx="1">
                        <c:v>24776.240825729088</c:v>
                      </c:pt>
                      <c:pt idx="2">
                        <c:v>25646.23946646737</c:v>
                      </c:pt>
                      <c:pt idx="3">
                        <c:v>26795.537662892959</c:v>
                      </c:pt>
                      <c:pt idx="4">
                        <c:v>27003.376365431192</c:v>
                      </c:pt>
                      <c:pt idx="5">
                        <c:v>26208.439012049465</c:v>
                      </c:pt>
                      <c:pt idx="6">
                        <c:v>26838.156702231921</c:v>
                      </c:pt>
                      <c:pt idx="7">
                        <c:v>28274.342231157239</c:v>
                      </c:pt>
                      <c:pt idx="8">
                        <c:v>30804.317946309922</c:v>
                      </c:pt>
                      <c:pt idx="9">
                        <c:v>40623.125505126598</c:v>
                      </c:pt>
                      <c:pt idx="10">
                        <c:v>35984.286110441884</c:v>
                      </c:pt>
                      <c:pt idx="11">
                        <c:v>29758.831828039009</c:v>
                      </c:pt>
                      <c:pt idx="12">
                        <c:v>23803.714934785417</c:v>
                      </c:pt>
                      <c:pt idx="13">
                        <c:v>11145.067163481941</c:v>
                      </c:pt>
                      <c:pt idx="14">
                        <c:v>22016.594759536682</c:v>
                      </c:pt>
                      <c:pt idx="15">
                        <c:v>32843.098432420273</c:v>
                      </c:pt>
                      <c:pt idx="16">
                        <c:v>42210.686645621026</c:v>
                      </c:pt>
                      <c:pt idx="17">
                        <c:v>28765.506517764534</c:v>
                      </c:pt>
                    </c:numCache>
                  </c:numRef>
                </c:val>
                <c:extLst xmlns:c15="http://schemas.microsoft.com/office/drawing/2012/chart">
                  <c:ext xmlns:c16="http://schemas.microsoft.com/office/drawing/2014/chart" uri="{C3380CC4-5D6E-409C-BE32-E72D297353CC}">
                    <c16:uniqueId val="{00000005-EB38-4867-9DF2-5613D1CC932B}"/>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'Energy Summary'!$C$8:$E$8</c15:sqref>
                        </c15:formulaRef>
                      </c:ext>
                    </c:extLst>
                    <c:strCache>
                      <c:ptCount val="3"/>
                      <c:pt idx="0">
                        <c:v>Transport</c:v>
                      </c:pt>
                      <c:pt idx="1">
                        <c:v>All</c:v>
                      </c:pt>
                      <c:pt idx="2">
                        <c:v>GgCO2 eq</c:v>
                      </c:pt>
                    </c:strCache>
                  </c:strRef>
                </c:tx>
                <c:spPr>
                  <a:solidFill>
                    <a:schemeClr val="accent6"/>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Summary'!$F$8:$W$8</c15:sqref>
                        </c15:formulaRef>
                      </c:ext>
                    </c:extLst>
                    <c:numCache>
                      <c:formatCode>0</c:formatCode>
                      <c:ptCount val="18"/>
                      <c:pt idx="0">
                        <c:v>41062.912555550669</c:v>
                      </c:pt>
                      <c:pt idx="1">
                        <c:v>41482.804159400686</c:v>
                      </c:pt>
                      <c:pt idx="2">
                        <c:v>41733.143727516072</c:v>
                      </c:pt>
                      <c:pt idx="3">
                        <c:v>43253.937216189952</c:v>
                      </c:pt>
                      <c:pt idx="4">
                        <c:v>45275.431116930537</c:v>
                      </c:pt>
                      <c:pt idx="5">
                        <c:v>47500.371012462281</c:v>
                      </c:pt>
                      <c:pt idx="6">
                        <c:v>47448.179699768552</c:v>
                      </c:pt>
                      <c:pt idx="7">
                        <c:v>54329.817437637583</c:v>
                      </c:pt>
                      <c:pt idx="8">
                        <c:v>55155.12142165695</c:v>
                      </c:pt>
                      <c:pt idx="9">
                        <c:v>53451.649185892522</c:v>
                      </c:pt>
                      <c:pt idx="10">
                        <c:v>50162.29473258822</c:v>
                      </c:pt>
                      <c:pt idx="11">
                        <c:v>50529.036124410821</c:v>
                      </c:pt>
                      <c:pt idx="12">
                        <c:v>47570.214473234046</c:v>
                      </c:pt>
                      <c:pt idx="13">
                        <c:v>54365.824533592189</c:v>
                      </c:pt>
                      <c:pt idx="14">
                        <c:v>56070.009612027985</c:v>
                      </c:pt>
                      <c:pt idx="15">
                        <c:v>57369.735868025222</c:v>
                      </c:pt>
                      <c:pt idx="16">
                        <c:v>52195.441199504232</c:v>
                      </c:pt>
                      <c:pt idx="17">
                        <c:v>54694.54900811366</c:v>
                      </c:pt>
                    </c:numCache>
                  </c:numRef>
                </c:val>
                <c:extLst xmlns:c15="http://schemas.microsoft.com/office/drawing/2012/chart">
                  <c:ext xmlns:c16="http://schemas.microsoft.com/office/drawing/2014/chart" uri="{C3380CC4-5D6E-409C-BE32-E72D297353CC}">
                    <c16:uniqueId val="{00000006-EB38-4867-9DF2-5613D1CC932B}"/>
                  </c:ext>
                </c:extLst>
              </c15:ser>
            </c15:filteredAreaSeries>
            <c15:filteredAreaSeries>
              <c15:ser>
                <c:idx val="6"/>
                <c:order val="5"/>
                <c:tx>
                  <c:strRef>
                    <c:extLst xmlns:c15="http://schemas.microsoft.com/office/drawing/2012/chart">
                      <c:ext xmlns:c15="http://schemas.microsoft.com/office/drawing/2012/chart" uri="{02D57815-91ED-43cb-92C2-25804820EDAC}">
                        <c15:formulaRef>
                          <c15:sqref>'Energy Summary'!$C$9:$E$9</c15:sqref>
                        </c15:formulaRef>
                      </c:ext>
                    </c:extLst>
                    <c:strCache>
                      <c:ptCount val="3"/>
                      <c:pt idx="0">
                        <c:v>Other Sectors</c:v>
                      </c:pt>
                      <c:pt idx="1">
                        <c:v>All</c:v>
                      </c:pt>
                      <c:pt idx="2">
                        <c:v>GgCO2 eq</c:v>
                      </c:pt>
                    </c:strCache>
                  </c:strRef>
                </c:tx>
                <c:spPr>
                  <a:solidFill>
                    <a:schemeClr val="accent1">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Summary'!$F$9:$W$9</c15:sqref>
                        </c15:formulaRef>
                      </c:ext>
                    </c:extLst>
                    <c:numCache>
                      <c:formatCode>0</c:formatCode>
                      <c:ptCount val="18"/>
                      <c:pt idx="0">
                        <c:v>26123.290135299263</c:v>
                      </c:pt>
                      <c:pt idx="1">
                        <c:v>25744.187881027257</c:v>
                      </c:pt>
                      <c:pt idx="2">
                        <c:v>25504.229952174919</c:v>
                      </c:pt>
                      <c:pt idx="3">
                        <c:v>26537.669582583425</c:v>
                      </c:pt>
                      <c:pt idx="4">
                        <c:v>28262.641509667064</c:v>
                      </c:pt>
                      <c:pt idx="5">
                        <c:v>27529.34562837964</c:v>
                      </c:pt>
                      <c:pt idx="6">
                        <c:v>27655.260070883825</c:v>
                      </c:pt>
                      <c:pt idx="7">
                        <c:v>28343.086437275415</c:v>
                      </c:pt>
                      <c:pt idx="8">
                        <c:v>30408.366682500757</c:v>
                      </c:pt>
                      <c:pt idx="9">
                        <c:v>37381.346160327201</c:v>
                      </c:pt>
                      <c:pt idx="10">
                        <c:v>29773.992873524348</c:v>
                      </c:pt>
                      <c:pt idx="11">
                        <c:v>20758.771637463749</c:v>
                      </c:pt>
                      <c:pt idx="12">
                        <c:v>26434.547938763633</c:v>
                      </c:pt>
                      <c:pt idx="13">
                        <c:v>31309.34651519121</c:v>
                      </c:pt>
                      <c:pt idx="14">
                        <c:v>29522.688994191292</c:v>
                      </c:pt>
                      <c:pt idx="15">
                        <c:v>27808.017655853429</c:v>
                      </c:pt>
                      <c:pt idx="16">
                        <c:v>25173.810565120213</c:v>
                      </c:pt>
                      <c:pt idx="17">
                        <c:v>38022.313155417913</c:v>
                      </c:pt>
                    </c:numCache>
                  </c:numRef>
                </c:val>
                <c:extLst xmlns:c15="http://schemas.microsoft.com/office/drawing/2012/chart">
                  <c:ext xmlns:c16="http://schemas.microsoft.com/office/drawing/2014/chart" uri="{C3380CC4-5D6E-409C-BE32-E72D297353CC}">
                    <c16:uniqueId val="{00000007-EB38-4867-9DF2-5613D1CC932B}"/>
                  </c:ext>
                </c:extLst>
              </c15:ser>
            </c15:filteredAreaSeries>
            <c15:filteredAreaSeries>
              <c15:ser>
                <c:idx val="7"/>
                <c:order val="6"/>
                <c:tx>
                  <c:strRef>
                    <c:extLst xmlns:c15="http://schemas.microsoft.com/office/drawing/2012/chart">
                      <c:ext xmlns:c15="http://schemas.microsoft.com/office/drawing/2012/chart" uri="{02D57815-91ED-43cb-92C2-25804820EDAC}">
                        <c15:formulaRef>
                          <c15:sqref>'Energy Summary'!$C$10:$E$10</c15:sqref>
                        </c15:formulaRef>
                      </c:ext>
                    </c:extLst>
                    <c:strCache>
                      <c:ptCount val="3"/>
                      <c:pt idx="0">
                        <c:v>Non-Specified</c:v>
                      </c:pt>
                      <c:pt idx="1">
                        <c:v>All</c:v>
                      </c:pt>
                      <c:pt idx="2">
                        <c:v>GgCO2 eq</c:v>
                      </c:pt>
                    </c:strCache>
                  </c:strRef>
                </c:tx>
                <c:spPr>
                  <a:solidFill>
                    <a:schemeClr val="accent2">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Summary'!$F$10:$W$10</c15:sqref>
                        </c15:formulaRef>
                      </c:ext>
                    </c:extLst>
                    <c:numCache>
                      <c:formatCode>0</c:formatCode>
                      <c:ptCount val="18"/>
                      <c:pt idx="0">
                        <c:v>4257.0282979866988</c:v>
                      </c:pt>
                      <c:pt idx="1">
                        <c:v>3979.7209175402445</c:v>
                      </c:pt>
                      <c:pt idx="2">
                        <c:v>3920.7359392908415</c:v>
                      </c:pt>
                      <c:pt idx="3">
                        <c:v>4497.9757339370972</c:v>
                      </c:pt>
                      <c:pt idx="4">
                        <c:v>5610.5209487925158</c:v>
                      </c:pt>
                      <c:pt idx="5">
                        <c:v>5756.7494453280515</c:v>
                      </c:pt>
                      <c:pt idx="6">
                        <c:v>5587.2165643985736</c:v>
                      </c:pt>
                      <c:pt idx="7">
                        <c:v>5569.7464213913099</c:v>
                      </c:pt>
                      <c:pt idx="8">
                        <c:v>6279.6349582128223</c:v>
                      </c:pt>
                      <c:pt idx="9">
                        <c:v>1545.3318608974409</c:v>
                      </c:pt>
                      <c:pt idx="10">
                        <c:v>3517.3893403686275</c:v>
                      </c:pt>
                      <c:pt idx="11">
                        <c:v>5217.0291101044804</c:v>
                      </c:pt>
                      <c:pt idx="12">
                        <c:v>10773.252469154464</c:v>
                      </c:pt>
                      <c:pt idx="13">
                        <c:v>16071.075719569364</c:v>
                      </c:pt>
                      <c:pt idx="14">
                        <c:v>10946.24653318224</c:v>
                      </c:pt>
                      <c:pt idx="15">
                        <c:v>5782.4606705823753</c:v>
                      </c:pt>
                      <c:pt idx="16">
                        <c:v>3785.3921467758755</c:v>
                      </c:pt>
                      <c:pt idx="17">
                        <c:v>9726.0921490648652</c:v>
                      </c:pt>
                    </c:numCache>
                  </c:numRef>
                </c:val>
                <c:extLst xmlns:c15="http://schemas.microsoft.com/office/drawing/2012/chart">
                  <c:ext xmlns:c16="http://schemas.microsoft.com/office/drawing/2014/chart" uri="{C3380CC4-5D6E-409C-BE32-E72D297353CC}">
                    <c16:uniqueId val="{00000008-EB38-4867-9DF2-5613D1CC932B}"/>
                  </c:ext>
                </c:extLst>
              </c15:ser>
            </c15:filteredAreaSeries>
            <c15:filteredAreaSeries>
              <c15:ser>
                <c:idx val="9"/>
                <c:order val="8"/>
                <c:tx>
                  <c:strRef>
                    <c:extLst xmlns:c15="http://schemas.microsoft.com/office/drawing/2012/chart">
                      <c:ext xmlns:c15="http://schemas.microsoft.com/office/drawing/2012/chart" uri="{02D57815-91ED-43cb-92C2-25804820EDAC}">
                        <c15:formulaRef>
                          <c15:sqref>'Energy Summary'!$C$12:$E$12</c15:sqref>
                        </c15:formulaRef>
                      </c:ext>
                    </c:extLst>
                    <c:strCache>
                      <c:ptCount val="3"/>
                      <c:pt idx="0">
                        <c:v>Solid Fuels</c:v>
                      </c:pt>
                      <c:pt idx="1">
                        <c:v>All</c:v>
                      </c:pt>
                      <c:pt idx="2">
                        <c:v>GgCO2 eq</c:v>
                      </c:pt>
                    </c:strCache>
                  </c:strRef>
                </c:tx>
                <c:spPr>
                  <a:solidFill>
                    <a:schemeClr val="accent4">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Summary'!$F$12:$W$12</c15:sqref>
                        </c15:formulaRef>
                      </c:ext>
                    </c:extLst>
                    <c:numCache>
                      <c:formatCode>0</c:formatCode>
                      <c:ptCount val="18"/>
                      <c:pt idx="0">
                        <c:v>1438.8813945045231</c:v>
                      </c:pt>
                      <c:pt idx="1">
                        <c:v>1475.1740600590654</c:v>
                      </c:pt>
                      <c:pt idx="2">
                        <c:v>1562.5402386684332</c:v>
                      </c:pt>
                      <c:pt idx="3">
                        <c:v>1577.4900101401483</c:v>
                      </c:pt>
                      <c:pt idx="4">
                        <c:v>1591.7835769536096</c:v>
                      </c:pt>
                      <c:pt idx="5">
                        <c:v>1590.4841617887494</c:v>
                      </c:pt>
                      <c:pt idx="6">
                        <c:v>1609.3256816792209</c:v>
                      </c:pt>
                      <c:pt idx="7">
                        <c:v>1641.804563724899</c:v>
                      </c:pt>
                      <c:pt idx="8">
                        <c:v>1616.9497859461771</c:v>
                      </c:pt>
                      <c:pt idx="9">
                        <c:v>1915.4071544730002</c:v>
                      </c:pt>
                      <c:pt idx="10">
                        <c:v>1776.9508601437501</c:v>
                      </c:pt>
                      <c:pt idx="11">
                        <c:v>1630.5833963070002</c:v>
                      </c:pt>
                      <c:pt idx="12">
                        <c:v>1607.9502780000003</c:v>
                      </c:pt>
                      <c:pt idx="13">
                        <c:v>1635.8985652815004</c:v>
                      </c:pt>
                      <c:pt idx="14">
                        <c:v>1690.5182540766</c:v>
                      </c:pt>
                      <c:pt idx="15">
                        <c:v>1573.890967566</c:v>
                      </c:pt>
                      <c:pt idx="16">
                        <c:v>1537.347252138075</c:v>
                      </c:pt>
                      <c:pt idx="17">
                        <c:v>1570.951179684</c:v>
                      </c:pt>
                    </c:numCache>
                  </c:numRef>
                </c:val>
                <c:extLst xmlns:c15="http://schemas.microsoft.com/office/drawing/2012/chart">
                  <c:ext xmlns:c16="http://schemas.microsoft.com/office/drawing/2014/chart" uri="{C3380CC4-5D6E-409C-BE32-E72D297353CC}">
                    <c16:uniqueId val="{00000009-EB38-4867-9DF2-5613D1CC932B}"/>
                  </c:ext>
                </c:extLst>
              </c15:ser>
            </c15:filteredAreaSeries>
            <c15:filteredAreaSeries>
              <c15:ser>
                <c:idx val="10"/>
                <c:order val="9"/>
                <c:tx>
                  <c:strRef>
                    <c:extLst xmlns:c15="http://schemas.microsoft.com/office/drawing/2012/chart">
                      <c:ext xmlns:c15="http://schemas.microsoft.com/office/drawing/2012/chart" uri="{02D57815-91ED-43cb-92C2-25804820EDAC}">
                        <c15:formulaRef>
                          <c15:sqref>'Energy Summary'!$C$13:$E$13</c15:sqref>
                        </c15:formulaRef>
                      </c:ext>
                    </c:extLst>
                    <c:strCache>
                      <c:ptCount val="3"/>
                      <c:pt idx="0">
                        <c:v>Oil and Natural Gas</c:v>
                      </c:pt>
                      <c:pt idx="1">
                        <c:v>All</c:v>
                      </c:pt>
                      <c:pt idx="2">
                        <c:v>GgCO2 eq</c:v>
                      </c:pt>
                    </c:strCache>
                  </c:strRef>
                </c:tx>
                <c:spPr>
                  <a:solidFill>
                    <a:schemeClr val="accent5">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Summary'!$F$13:$W$13</c15:sqref>
                        </c15:formulaRef>
                      </c:ext>
                    </c:extLst>
                    <c:numCache>
                      <c:formatCode>0</c:formatCode>
                      <c:ptCount val="18"/>
                      <c:pt idx="0">
                        <c:v>752.03721950757301</c:v>
                      </c:pt>
                      <c:pt idx="1">
                        <c:v>752.90007858079252</c:v>
                      </c:pt>
                      <c:pt idx="2">
                        <c:v>955.12790573957705</c:v>
                      </c:pt>
                      <c:pt idx="3">
                        <c:v>1457.9908444600517</c:v>
                      </c:pt>
                      <c:pt idx="4">
                        <c:v>1378.9071043308404</c:v>
                      </c:pt>
                      <c:pt idx="5">
                        <c:v>1160.1409780868726</c:v>
                      </c:pt>
                      <c:pt idx="6">
                        <c:v>1133.2357036598273</c:v>
                      </c:pt>
                      <c:pt idx="7">
                        <c:v>1132.6890955939482</c:v>
                      </c:pt>
                      <c:pt idx="8">
                        <c:v>1138.1657687257532</c:v>
                      </c:pt>
                      <c:pt idx="9">
                        <c:v>1243.3813478964332</c:v>
                      </c:pt>
                      <c:pt idx="10">
                        <c:v>964.24718415822065</c:v>
                      </c:pt>
                      <c:pt idx="11">
                        <c:v>785.76407572578159</c:v>
                      </c:pt>
                      <c:pt idx="12">
                        <c:v>641.8246655595708</c:v>
                      </c:pt>
                      <c:pt idx="13">
                        <c:v>641.82500000000005</c:v>
                      </c:pt>
                      <c:pt idx="14">
                        <c:v>641.82500000000005</c:v>
                      </c:pt>
                      <c:pt idx="15">
                        <c:v>641.82500000000005</c:v>
                      </c:pt>
                      <c:pt idx="16">
                        <c:v>641.82500000000005</c:v>
                      </c:pt>
                      <c:pt idx="17">
                        <c:v>641.82500000000005</c:v>
                      </c:pt>
                    </c:numCache>
                  </c:numRef>
                </c:val>
                <c:extLst xmlns:c15="http://schemas.microsoft.com/office/drawing/2012/chart">
                  <c:ext xmlns:c16="http://schemas.microsoft.com/office/drawing/2014/chart" uri="{C3380CC4-5D6E-409C-BE32-E72D297353CC}">
                    <c16:uniqueId val="{0000000A-EB38-4867-9DF2-5613D1CC932B}"/>
                  </c:ext>
                </c:extLst>
              </c15:ser>
            </c15:filteredAreaSeries>
            <c15:filteredAreaSeries>
              <c15:ser>
                <c:idx val="11"/>
                <c:order val="10"/>
                <c:tx>
                  <c:strRef>
                    <c:extLst xmlns:c15="http://schemas.microsoft.com/office/drawing/2012/chart">
                      <c:ext xmlns:c15="http://schemas.microsoft.com/office/drawing/2012/chart" uri="{02D57815-91ED-43cb-92C2-25804820EDAC}">
                        <c15:formulaRef>
                          <c15:sqref>'Energy Summary'!$C$14:$E$14</c15:sqref>
                        </c15:formulaRef>
                      </c:ext>
                    </c:extLst>
                    <c:strCache>
                      <c:ptCount val="3"/>
                      <c:pt idx="0">
                        <c:v>Other Emissions from energy Production</c:v>
                      </c:pt>
                      <c:pt idx="1">
                        <c:v>All</c:v>
                      </c:pt>
                      <c:pt idx="2">
                        <c:v>GgCO2 eq</c:v>
                      </c:pt>
                    </c:strCache>
                  </c:strRef>
                </c:tx>
                <c:spPr>
                  <a:solidFill>
                    <a:schemeClr val="accent6">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Summary'!$F$14:$W$14</c15:sqref>
                        </c15:formulaRef>
                      </c:ext>
                    </c:extLst>
                    <c:numCache>
                      <c:formatCode>0</c:formatCode>
                      <c:ptCount val="18"/>
                      <c:pt idx="0">
                        <c:v>30465.152948268726</c:v>
                      </c:pt>
                      <c:pt idx="1">
                        <c:v>30690.901638692227</c:v>
                      </c:pt>
                      <c:pt idx="2">
                        <c:v>31171.405976595626</c:v>
                      </c:pt>
                      <c:pt idx="3">
                        <c:v>29588.98030143866</c:v>
                      </c:pt>
                      <c:pt idx="4">
                        <c:v>31387.231262539222</c:v>
                      </c:pt>
                      <c:pt idx="5">
                        <c:v>27662.522720511861</c:v>
                      </c:pt>
                      <c:pt idx="6">
                        <c:v>27524.68526526467</c:v>
                      </c:pt>
                      <c:pt idx="7">
                        <c:v>27973.630179053398</c:v>
                      </c:pt>
                      <c:pt idx="8">
                        <c:v>26609.504254980158</c:v>
                      </c:pt>
                      <c:pt idx="9">
                        <c:v>26912.917024692899</c:v>
                      </c:pt>
                      <c:pt idx="10">
                        <c:v>26704.485900923784</c:v>
                      </c:pt>
                      <c:pt idx="11">
                        <c:v>26319.825540851176</c:v>
                      </c:pt>
                      <c:pt idx="12">
                        <c:v>27298.674771620135</c:v>
                      </c:pt>
                      <c:pt idx="13">
                        <c:v>27705.100497952735</c:v>
                      </c:pt>
                      <c:pt idx="14">
                        <c:v>27266.772055382207</c:v>
                      </c:pt>
                      <c:pt idx="15">
                        <c:v>26826.569579928153</c:v>
                      </c:pt>
                      <c:pt idx="16">
                        <c:v>27032.610663892545</c:v>
                      </c:pt>
                      <c:pt idx="17">
                        <c:v>27930.371500000001</c:v>
                      </c:pt>
                    </c:numCache>
                  </c:numRef>
                </c:val>
                <c:extLst xmlns:c15="http://schemas.microsoft.com/office/drawing/2012/chart">
                  <c:ext xmlns:c16="http://schemas.microsoft.com/office/drawing/2014/chart" uri="{C3380CC4-5D6E-409C-BE32-E72D297353CC}">
                    <c16:uniqueId val="{0000000B-EB38-4867-9DF2-5613D1CC932B}"/>
                  </c:ext>
                </c:extLst>
              </c15:ser>
            </c15:filteredAreaSeries>
          </c:ext>
        </c:extLst>
      </c:areaChart>
      <c:catAx>
        <c:axId val="407071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71584"/>
        <c:crosses val="autoZero"/>
        <c:auto val="1"/>
        <c:lblAlgn val="ctr"/>
        <c:lblOffset val="100"/>
        <c:noMultiLvlLbl val="0"/>
      </c:catAx>
      <c:valAx>
        <c:axId val="407071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71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3709487145781"/>
          <c:y val="3.0424119183733042E-2"/>
          <c:w val="0.83973559657501828"/>
          <c:h val="0.88010097848647584"/>
        </c:manualLayout>
      </c:layout>
      <c:lineChart>
        <c:grouping val="standard"/>
        <c:varyColors val="0"/>
        <c:ser>
          <c:idx val="0"/>
          <c:order val="0"/>
          <c:tx>
            <c:strRef>
              <c:f>'Energy Summary'!$C$4</c:f>
              <c:strCache>
                <c:ptCount val="1"/>
                <c:pt idx="0">
                  <c:v>Total Energy</c:v>
                </c:pt>
              </c:strCache>
            </c:strRef>
          </c:tx>
          <c:spPr>
            <a:ln w="38100" cap="rnd">
              <a:solidFill>
                <a:srgbClr val="009900"/>
              </a:solidFill>
              <a:round/>
            </a:ln>
            <a:effectLst/>
          </c:spPr>
          <c:marker>
            <c:symbol val="none"/>
          </c:marke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Summary'!$F$4:$W$4</c:f>
              <c:numCache>
                <c:formatCode>0</c:formatCode>
                <c:ptCount val="18"/>
                <c:pt idx="0">
                  <c:v>349099.65204166796</c:v>
                </c:pt>
                <c:pt idx="1">
                  <c:v>344786.04684596631</c:v>
                </c:pt>
                <c:pt idx="2">
                  <c:v>351670.59695636883</c:v>
                </c:pt>
                <c:pt idx="3">
                  <c:v>372599.41491485666</c:v>
                </c:pt>
                <c:pt idx="4">
                  <c:v>387189.91204728134</c:v>
                </c:pt>
                <c:pt idx="5">
                  <c:v>380194.05986888229</c:v>
                </c:pt>
                <c:pt idx="6">
                  <c:v>382630.0492052809</c:v>
                </c:pt>
                <c:pt idx="7">
                  <c:v>415277.3798794882</c:v>
                </c:pt>
                <c:pt idx="8">
                  <c:v>409225.49392132304</c:v>
                </c:pt>
                <c:pt idx="9">
                  <c:v>429089.36068976967</c:v>
                </c:pt>
                <c:pt idx="10">
                  <c:v>416728.91831681825</c:v>
                </c:pt>
                <c:pt idx="11">
                  <c:v>402890.03985024261</c:v>
                </c:pt>
                <c:pt idx="12">
                  <c:v>417486.56205087469</c:v>
                </c:pt>
                <c:pt idx="13">
                  <c:v>416638.51746872923</c:v>
                </c:pt>
                <c:pt idx="14">
                  <c:v>416956.69517401158</c:v>
                </c:pt>
                <c:pt idx="15">
                  <c:v>413973.17851651774</c:v>
                </c:pt>
                <c:pt idx="16">
                  <c:v>404753.5098006819</c:v>
                </c:pt>
                <c:pt idx="17">
                  <c:v>410685.26106426824</c:v>
                </c:pt>
              </c:numCache>
            </c:numRef>
          </c:val>
          <c:smooth val="0"/>
          <c:extLst>
            <c:ext xmlns:c16="http://schemas.microsoft.com/office/drawing/2014/chart" uri="{C3380CC4-5D6E-409C-BE32-E72D297353CC}">
              <c16:uniqueId val="{00000000-9BCC-4A46-A042-E0A6E92BA068}"/>
            </c:ext>
          </c:extLst>
        </c:ser>
        <c:dLbls>
          <c:showLegendKey val="0"/>
          <c:showVal val="0"/>
          <c:showCatName val="0"/>
          <c:showSerName val="0"/>
          <c:showPercent val="0"/>
          <c:showBubbleSize val="0"/>
        </c:dLbls>
        <c:smooth val="0"/>
        <c:axId val="410097856"/>
        <c:axId val="410098248"/>
      </c:lineChart>
      <c:catAx>
        <c:axId val="41009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10098248"/>
        <c:crosses val="autoZero"/>
        <c:auto val="1"/>
        <c:lblAlgn val="ctr"/>
        <c:lblOffset val="100"/>
        <c:noMultiLvlLbl val="0"/>
      </c:catAx>
      <c:valAx>
        <c:axId val="410098248"/>
        <c:scaling>
          <c:orientation val="minMax"/>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2.0491803278688523E-2"/>
              <c:y val="0.340709320330774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10097856"/>
        <c:crosses val="autoZero"/>
        <c:crossBetween val="between"/>
      </c:valAx>
      <c:spPr>
        <a:noFill/>
        <a:ln>
          <a:solidFill>
            <a:schemeClr val="tx1">
              <a:lumMod val="50000"/>
              <a:lumOff val="50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'Trend table'!$C$27:$C$28</c:f>
              <c:strCache>
                <c:ptCount val="2"/>
                <c:pt idx="0">
                  <c:v>Annual change</c:v>
                </c:pt>
              </c:strCache>
            </c:strRef>
          </c:tx>
          <c:spPr>
            <a:solidFill>
              <a:srgbClr val="0D7D1D"/>
            </a:solidFill>
            <a:ln>
              <a:solidFill>
                <a:srgbClr val="009900"/>
              </a:solidFill>
            </a:ln>
            <a:effectLst/>
          </c:spPr>
          <c:invertIfNegative val="0"/>
          <c:dLbls>
            <c:dLbl>
              <c:idx val="1"/>
              <c:layout>
                <c:manualLayout>
                  <c:x val="0"/>
                  <c:y val="-8.356688468082391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0D-4F0C-9937-58CD8334CA3E}"/>
                </c:ext>
              </c:extLst>
            </c:dLbl>
            <c:dLbl>
              <c:idx val="3"/>
              <c:layout>
                <c:manualLayout>
                  <c:x val="0"/>
                  <c:y val="-6.267516351061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0D-4F0C-9937-58CD8334CA3E}"/>
                </c:ext>
              </c:extLst>
            </c:dLbl>
            <c:dLbl>
              <c:idx val="5"/>
              <c:layout>
                <c:manualLayout>
                  <c:x val="0"/>
                  <c:y val="4.178344234041233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C0D-4F0C-9937-58CD8334CA3E}"/>
                </c:ext>
              </c:extLst>
            </c:dLbl>
            <c:dLbl>
              <c:idx val="7"/>
              <c:layout>
                <c:manualLayout>
                  <c:x val="-1.0005430439723104E-16"/>
                  <c:y val="6.267516351061850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0D-4F0C-9937-58CD8334CA3E}"/>
                </c:ext>
              </c:extLst>
            </c:dLbl>
            <c:dLbl>
              <c:idx val="8"/>
              <c:layout>
                <c:manualLayout>
                  <c:x val="-1.0005430439723104E-16"/>
                  <c:y val="6.267516351061850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C0D-4F0C-9937-58CD8334CA3E}"/>
                </c:ext>
              </c:extLst>
            </c:dLbl>
            <c:dLbl>
              <c:idx val="13"/>
              <c:layout>
                <c:manualLayout>
                  <c:x val="0"/>
                  <c:y val="-1.2535032702123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C0D-4F0C-9937-58CD8334CA3E}"/>
                </c:ext>
              </c:extLst>
            </c:dLbl>
            <c:dLbl>
              <c:idx val="15"/>
              <c:layout>
                <c:manualLayout>
                  <c:x val="0"/>
                  <c:y val="4.178344234041233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C0D-4F0C-9937-58CD8334CA3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'Trend table'!$A$29:$A$46</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'Trend table'!$C$29:$C$46</c:f>
              <c:numCache>
                <c:formatCode>0.00</c:formatCode>
                <c:ptCount val="18"/>
                <c:pt idx="1">
                  <c:v>-1.2356372085947487</c:v>
                </c:pt>
                <c:pt idx="2">
                  <c:v>1.9967600700147243</c:v>
                </c:pt>
                <c:pt idx="3">
                  <c:v>5.9512561299187725</c:v>
                </c:pt>
                <c:pt idx="4">
                  <c:v>3.9158668930703424</c:v>
                </c:pt>
                <c:pt idx="5">
                  <c:v>-1.8068270790962011</c:v>
                </c:pt>
                <c:pt idx="6">
                  <c:v>0.64072261866445401</c:v>
                </c:pt>
                <c:pt idx="7">
                  <c:v>8.5323488685782802</c:v>
                </c:pt>
                <c:pt idx="8">
                  <c:v>-1.4573117273860174</c:v>
                </c:pt>
                <c:pt idx="9">
                  <c:v>4.8540149779294124</c:v>
                </c:pt>
                <c:pt idx="10">
                  <c:v>-2.8806219648703868</c:v>
                </c:pt>
                <c:pt idx="11">
                  <c:v>-3.3208346861243334</c:v>
                </c:pt>
                <c:pt idx="12">
                  <c:v>3.6229543440829972</c:v>
                </c:pt>
                <c:pt idx="13">
                  <c:v>-0.20313098893039844</c:v>
                </c:pt>
                <c:pt idx="14">
                  <c:v>7.636780852990295E-2</c:v>
                </c:pt>
                <c:pt idx="15">
                  <c:v>-0.71554592887606738</c:v>
                </c:pt>
                <c:pt idx="16">
                  <c:v>-2.2271174062229662</c:v>
                </c:pt>
                <c:pt idx="17">
                  <c:v>1.465521884296294</c:v>
                </c:pt>
              </c:numCache>
            </c:numRef>
          </c:val>
          <c:extLst>
            <c:ext xmlns:c16="http://schemas.microsoft.com/office/drawing/2014/chart" uri="{C3380CC4-5D6E-409C-BE32-E72D297353CC}">
              <c16:uniqueId val="{00000007-DC0D-4F0C-9937-58CD8334CA3E}"/>
            </c:ext>
          </c:extLst>
        </c:ser>
        <c:dLbls>
          <c:showLegendKey val="0"/>
          <c:showVal val="0"/>
          <c:showCatName val="0"/>
          <c:showSerName val="0"/>
          <c:showPercent val="0"/>
          <c:showBubbleSize val="0"/>
        </c:dLbls>
        <c:gapWidth val="50"/>
        <c:overlap val="-27"/>
        <c:axId val="410098640"/>
        <c:axId val="410099032"/>
        <c:extLst>
          <c:ext xmlns:c15="http://schemas.microsoft.com/office/drawing/2012/chart" uri="{02D57815-91ED-43cb-92C2-25804820EDAC}">
            <c15:filteredBarSeries>
              <c15:ser>
                <c:idx val="0"/>
                <c:order val="0"/>
                <c:tx>
                  <c:strRef>
                    <c:extLst>
                      <c:ext uri="{02D57815-91ED-43cb-92C2-25804820EDAC}">
                        <c15:formulaRef>
                          <c15:sqref>'Trend table'!$B$27:$B$28</c15:sqref>
                        </c15:formulaRef>
                      </c:ext>
                    </c:extLst>
                    <c:strCache>
                      <c:ptCount val="2"/>
                      <c:pt idx="0">
                        <c:v>Total energy emissions</c:v>
                      </c:pt>
                    </c:strCache>
                  </c:strRef>
                </c:tx>
                <c:spPr>
                  <a:solidFill>
                    <a:schemeClr val="accent1"/>
                  </a:solidFill>
                  <a:ln>
                    <a:noFill/>
                  </a:ln>
                  <a:effectLst/>
                </c:spPr>
                <c:invertIfNegative val="0"/>
                <c:cat>
                  <c:numRef>
                    <c:extLst>
                      <c:ext uri="{02D57815-91ED-43cb-92C2-25804820EDAC}">
                        <c15:formulaRef>
                          <c15:sqref>'Trend table'!$A$29:$A$46</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c:ext uri="{02D57815-91ED-43cb-92C2-25804820EDAC}">
                        <c15:formulaRef>
                          <c15:sqref>'Trend table'!$B$29:$B$46</c15:sqref>
                        </c15:formulaRef>
                      </c:ext>
                    </c:extLst>
                    <c:numCache>
                      <c:formatCode>#,##0</c:formatCode>
                      <c:ptCount val="18"/>
                      <c:pt idx="0">
                        <c:v>349099.65204166796</c:v>
                      </c:pt>
                      <c:pt idx="1">
                        <c:v>344786.04684596631</c:v>
                      </c:pt>
                      <c:pt idx="2">
                        <c:v>351670.59695636883</c:v>
                      </c:pt>
                      <c:pt idx="3">
                        <c:v>372599.41491485666</c:v>
                      </c:pt>
                      <c:pt idx="4">
                        <c:v>387189.91204728134</c:v>
                      </c:pt>
                      <c:pt idx="5">
                        <c:v>380194.05986888229</c:v>
                      </c:pt>
                      <c:pt idx="6">
                        <c:v>382630.0492052809</c:v>
                      </c:pt>
                      <c:pt idx="7">
                        <c:v>415277.3798794882</c:v>
                      </c:pt>
                      <c:pt idx="8">
                        <c:v>409225.49392132304</c:v>
                      </c:pt>
                      <c:pt idx="9">
                        <c:v>429089.36068976967</c:v>
                      </c:pt>
                      <c:pt idx="10">
                        <c:v>416728.91831681825</c:v>
                      </c:pt>
                      <c:pt idx="11">
                        <c:v>402890.03985024261</c:v>
                      </c:pt>
                      <c:pt idx="12">
                        <c:v>417486.56205087469</c:v>
                      </c:pt>
                      <c:pt idx="13">
                        <c:v>416638.51746872923</c:v>
                      </c:pt>
                      <c:pt idx="14">
                        <c:v>416956.69517401158</c:v>
                      </c:pt>
                      <c:pt idx="15">
                        <c:v>413973.17851651774</c:v>
                      </c:pt>
                      <c:pt idx="16">
                        <c:v>404753.5098006819</c:v>
                      </c:pt>
                      <c:pt idx="17">
                        <c:v>410685.26106426824</c:v>
                      </c:pt>
                    </c:numCache>
                  </c:numRef>
                </c:val>
                <c:extLst>
                  <c:ext xmlns:c16="http://schemas.microsoft.com/office/drawing/2014/chart" uri="{C3380CC4-5D6E-409C-BE32-E72D297353CC}">
                    <c16:uniqueId val="{00000008-DC0D-4F0C-9937-58CD8334CA3E}"/>
                  </c:ext>
                </c:extLst>
              </c15:ser>
            </c15:filteredBarSeries>
          </c:ext>
        </c:extLst>
      </c:barChart>
      <c:catAx>
        <c:axId val="4100986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crossAx val="410099032"/>
        <c:crosses val="autoZero"/>
        <c:auto val="1"/>
        <c:lblAlgn val="ctr"/>
        <c:lblOffset val="100"/>
        <c:noMultiLvlLbl val="0"/>
      </c:catAx>
      <c:valAx>
        <c:axId val="410099032"/>
        <c:scaling>
          <c:orientation val="minMax"/>
          <c:max val="10"/>
          <c:min val="-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ZA" sz="1200" b="1">
                    <a:solidFill>
                      <a:schemeClr val="tx1"/>
                    </a:solidFill>
                  </a:rPr>
                  <a:t>Annual change in emissions (%)</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solidFill>
              <a:schemeClr val="bg1">
                <a:lumMod val="50000"/>
              </a:schemeClr>
            </a:solid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10098640"/>
        <c:crosses val="autoZero"/>
        <c:crossBetween val="between"/>
        <c:majorUnit val="1"/>
        <c:minorUnit val="1"/>
      </c:valAx>
      <c:spPr>
        <a:noFill/>
        <a:ln>
          <a:solidFill>
            <a:schemeClr val="bg1">
              <a:lumMod val="50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10377449747528"/>
          <c:y val="2.5741519152211238E-2"/>
          <c:w val="0.86088121048750965"/>
          <c:h val="0.80877470420909414"/>
        </c:manualLayout>
      </c:layout>
      <c:lineChart>
        <c:grouping val="standard"/>
        <c:varyColors val="0"/>
        <c:ser>
          <c:idx val="0"/>
          <c:order val="0"/>
          <c:tx>
            <c:strRef>
              <c:f>'Energy Summary'!$F$154</c:f>
              <c:strCache>
                <c:ptCount val="1"/>
                <c:pt idx="0">
                  <c:v>Current submission</c:v>
                </c:pt>
              </c:strCache>
            </c:strRef>
          </c:tx>
          <c:spPr>
            <a:ln w="28575" cap="rnd">
              <a:solidFill>
                <a:srgbClr val="009900"/>
              </a:solidFill>
              <a:round/>
            </a:ln>
            <a:effectLst/>
          </c:spPr>
          <c:marker>
            <c:symbol val="none"/>
          </c:marke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Summary'!$F$4:$W$4</c:f>
              <c:numCache>
                <c:formatCode>0</c:formatCode>
                <c:ptCount val="18"/>
                <c:pt idx="0">
                  <c:v>349099.65204166796</c:v>
                </c:pt>
                <c:pt idx="1">
                  <c:v>344786.04684596631</c:v>
                </c:pt>
                <c:pt idx="2">
                  <c:v>351670.59695636883</c:v>
                </c:pt>
                <c:pt idx="3">
                  <c:v>372599.41491485666</c:v>
                </c:pt>
                <c:pt idx="4">
                  <c:v>387189.91204728134</c:v>
                </c:pt>
                <c:pt idx="5">
                  <c:v>380194.05986888229</c:v>
                </c:pt>
                <c:pt idx="6">
                  <c:v>382630.0492052809</c:v>
                </c:pt>
                <c:pt idx="7">
                  <c:v>415277.3798794882</c:v>
                </c:pt>
                <c:pt idx="8">
                  <c:v>409225.49392132304</c:v>
                </c:pt>
                <c:pt idx="9">
                  <c:v>429089.36068976967</c:v>
                </c:pt>
                <c:pt idx="10">
                  <c:v>416728.91831681825</c:v>
                </c:pt>
                <c:pt idx="11">
                  <c:v>402890.03985024261</c:v>
                </c:pt>
                <c:pt idx="12">
                  <c:v>417486.56205087469</c:v>
                </c:pt>
                <c:pt idx="13">
                  <c:v>416638.51746872923</c:v>
                </c:pt>
                <c:pt idx="14">
                  <c:v>416956.69517401158</c:v>
                </c:pt>
                <c:pt idx="15">
                  <c:v>413973.17851651774</c:v>
                </c:pt>
                <c:pt idx="16">
                  <c:v>404753.5098006819</c:v>
                </c:pt>
                <c:pt idx="17">
                  <c:v>410685.26106426824</c:v>
                </c:pt>
              </c:numCache>
            </c:numRef>
          </c:val>
          <c:smooth val="0"/>
          <c:extLst>
            <c:ext xmlns:c16="http://schemas.microsoft.com/office/drawing/2014/chart" uri="{C3380CC4-5D6E-409C-BE32-E72D297353CC}">
              <c16:uniqueId val="{00000000-B404-42AC-A722-F4FA98BBCBAA}"/>
            </c:ext>
          </c:extLst>
        </c:ser>
        <c:ser>
          <c:idx val="1"/>
          <c:order val="1"/>
          <c:tx>
            <c:strRef>
              <c:f>'Energy Summary'!$G$154</c:f>
              <c:strCache>
                <c:ptCount val="1"/>
                <c:pt idx="0">
                  <c:v>Previous submission</c:v>
                </c:pt>
              </c:strCache>
            </c:strRef>
          </c:tx>
          <c:spPr>
            <a:ln w="28575" cap="rnd">
              <a:solidFill>
                <a:schemeClr val="accent6"/>
              </a:solidFill>
              <a:round/>
            </a:ln>
            <a:effectLst/>
          </c:spPr>
          <c:marker>
            <c:symbol val="none"/>
          </c:marke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Summary'!$F$81:$U$81</c:f>
              <c:numCache>
                <c:formatCode>0</c:formatCode>
                <c:ptCount val="16"/>
                <c:pt idx="0">
                  <c:v>343790.02690806816</c:v>
                </c:pt>
                <c:pt idx="1">
                  <c:v>342382.31775908527</c:v>
                </c:pt>
                <c:pt idx="2">
                  <c:v>353157.51261117466</c:v>
                </c:pt>
                <c:pt idx="3">
                  <c:v>376389.46498862031</c:v>
                </c:pt>
                <c:pt idx="4">
                  <c:v>392714.70007804007</c:v>
                </c:pt>
                <c:pt idx="5">
                  <c:v>387458.6345188712</c:v>
                </c:pt>
                <c:pt idx="6">
                  <c:v>393755.29452490533</c:v>
                </c:pt>
                <c:pt idx="7">
                  <c:v>422639.65010177449</c:v>
                </c:pt>
                <c:pt idx="8">
                  <c:v>415228.26952254993</c:v>
                </c:pt>
                <c:pt idx="9">
                  <c:v>423148.09368864394</c:v>
                </c:pt>
                <c:pt idx="10">
                  <c:v>436922.18303976266</c:v>
                </c:pt>
                <c:pt idx="11">
                  <c:v>416243.68677039701</c:v>
                </c:pt>
                <c:pt idx="12">
                  <c:v>429712.48601414275</c:v>
                </c:pt>
                <c:pt idx="13">
                  <c:v>445188.94689318119</c:v>
                </c:pt>
                <c:pt idx="14">
                  <c:v>436458.03156877239</c:v>
                </c:pt>
                <c:pt idx="15">
                  <c:v>429907.45369724126</c:v>
                </c:pt>
              </c:numCache>
            </c:numRef>
          </c:val>
          <c:smooth val="0"/>
          <c:extLst>
            <c:ext xmlns:c16="http://schemas.microsoft.com/office/drawing/2014/chart" uri="{C3380CC4-5D6E-409C-BE32-E72D297353CC}">
              <c16:uniqueId val="{00000001-B404-42AC-A722-F4FA98BBCBAA}"/>
            </c:ext>
          </c:extLst>
        </c:ser>
        <c:dLbls>
          <c:showLegendKey val="0"/>
          <c:showVal val="0"/>
          <c:showCatName val="0"/>
          <c:showSerName val="0"/>
          <c:showPercent val="0"/>
          <c:showBubbleSize val="0"/>
        </c:dLbls>
        <c:smooth val="0"/>
        <c:axId val="1627685104"/>
        <c:axId val="1627684688"/>
      </c:lineChart>
      <c:catAx>
        <c:axId val="162768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627684688"/>
        <c:crosses val="autoZero"/>
        <c:auto val="1"/>
        <c:lblAlgn val="ctr"/>
        <c:lblOffset val="100"/>
        <c:noMultiLvlLbl val="0"/>
      </c:catAx>
      <c:valAx>
        <c:axId val="1627684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p>
            </c:rich>
          </c:tx>
          <c:layout>
            <c:manualLayout>
              <c:xMode val="edge"/>
              <c:yMode val="edge"/>
              <c:x val="8.1900081900081901E-3"/>
              <c:y val="0.3549151750767995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627685104"/>
        <c:crosses val="autoZero"/>
        <c:crossBetween val="between"/>
      </c:valAx>
      <c:spPr>
        <a:noFill/>
        <a:ln>
          <a:solidFill>
            <a:schemeClr val="bg1">
              <a:lumMod val="50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91740888946258"/>
          <c:y val="2.8336737719500543E-2"/>
          <c:w val="0.84805526870616577"/>
          <c:h val="0.80286462623134447"/>
        </c:manualLayout>
      </c:layout>
      <c:areaChart>
        <c:grouping val="stacked"/>
        <c:varyColors val="0"/>
        <c:ser>
          <c:idx val="3"/>
          <c:order val="1"/>
          <c:tx>
            <c:strRef>
              <c:f>'Energy Summary'!$C$32</c:f>
              <c:strCache>
                <c:ptCount val="1"/>
                <c:pt idx="0">
                  <c:v>Energy Industries</c:v>
                </c:pt>
              </c:strCache>
            </c:strRef>
          </c:tx>
          <c:spPr>
            <a:solidFill>
              <a:srgbClr val="92D050"/>
            </a:solidFill>
            <a:ln>
              <a:solidFill>
                <a:srgbClr val="002060"/>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Summary'!$F$32:$W$32</c:f>
              <c:numCache>
                <c:formatCode>0</c:formatCode>
                <c:ptCount val="18"/>
                <c:pt idx="0">
                  <c:v>219524.75081730218</c:v>
                </c:pt>
                <c:pt idx="1">
                  <c:v>214845.39985879016</c:v>
                </c:pt>
                <c:pt idx="2">
                  <c:v>220110.089316784</c:v>
                </c:pt>
                <c:pt idx="3">
                  <c:v>237730.34046233291</c:v>
                </c:pt>
                <c:pt idx="4">
                  <c:v>245486.58354010741</c:v>
                </c:pt>
                <c:pt idx="5">
                  <c:v>241609.59912919326</c:v>
                </c:pt>
                <c:pt idx="6">
                  <c:v>243646.70599798107</c:v>
                </c:pt>
                <c:pt idx="7">
                  <c:v>266709.09625400661</c:v>
                </c:pt>
                <c:pt idx="8">
                  <c:v>255965.85760072363</c:v>
                </c:pt>
                <c:pt idx="9">
                  <c:v>264723.71826803189</c:v>
                </c:pt>
                <c:pt idx="10">
                  <c:v>266542.23572418262</c:v>
                </c:pt>
                <c:pt idx="11">
                  <c:v>266586.30338526028</c:v>
                </c:pt>
                <c:pt idx="12">
                  <c:v>277964.06061191019</c:v>
                </c:pt>
                <c:pt idx="13">
                  <c:v>272404.62547346501</c:v>
                </c:pt>
                <c:pt idx="14">
                  <c:v>267462.4666374813</c:v>
                </c:pt>
                <c:pt idx="15">
                  <c:v>259835.9841188869</c:v>
                </c:pt>
                <c:pt idx="16">
                  <c:v>250918.98551534413</c:v>
                </c:pt>
                <c:pt idx="17">
                  <c:v>248093.6347202021</c:v>
                </c:pt>
              </c:numCache>
            </c:numRef>
          </c:val>
          <c:extLst>
            <c:ext xmlns:c16="http://schemas.microsoft.com/office/drawing/2014/chart" uri="{C3380CC4-5D6E-409C-BE32-E72D297353CC}">
              <c16:uniqueId val="{00000000-CA2A-4899-82E9-754E1F93F4AE}"/>
            </c:ext>
          </c:extLst>
        </c:ser>
        <c:ser>
          <c:idx val="4"/>
          <c:order val="2"/>
          <c:tx>
            <c:strRef>
              <c:f>'Energy Summary'!$C$33</c:f>
              <c:strCache>
                <c:ptCount val="1"/>
                <c:pt idx="0">
                  <c:v>Manufacturing Industries and Construction</c:v>
                </c:pt>
              </c:strCache>
            </c:strRef>
          </c:tx>
          <c:spPr>
            <a:solidFill>
              <a:srgbClr val="0070C0"/>
            </a:solidFill>
            <a:ln>
              <a:solidFill>
                <a:srgbClr val="0070C0"/>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Summary'!$F$33:$W$33</c:f>
              <c:numCache>
                <c:formatCode>0</c:formatCode>
                <c:ptCount val="18"/>
                <c:pt idx="0">
                  <c:v>24304.282804323684</c:v>
                </c:pt>
                <c:pt idx="1">
                  <c:v>24665.939807317798</c:v>
                </c:pt>
                <c:pt idx="2">
                  <c:v>25532.250247327582</c:v>
                </c:pt>
                <c:pt idx="3">
                  <c:v>26677.348919934157</c:v>
                </c:pt>
                <c:pt idx="4">
                  <c:v>26884.766833577643</c:v>
                </c:pt>
                <c:pt idx="5">
                  <c:v>26094.814893987568</c:v>
                </c:pt>
                <c:pt idx="6">
                  <c:v>26721.966829572633</c:v>
                </c:pt>
                <c:pt idx="7">
                  <c:v>28151.939662551809</c:v>
                </c:pt>
                <c:pt idx="8">
                  <c:v>30671.360009201398</c:v>
                </c:pt>
                <c:pt idx="9">
                  <c:v>40440.792138524266</c:v>
                </c:pt>
                <c:pt idx="10">
                  <c:v>35825.571433629717</c:v>
                </c:pt>
                <c:pt idx="11">
                  <c:v>29628.530799142009</c:v>
                </c:pt>
                <c:pt idx="12">
                  <c:v>23702.516600366311</c:v>
                </c:pt>
                <c:pt idx="13">
                  <c:v>11111.609059205857</c:v>
                </c:pt>
                <c:pt idx="14">
                  <c:v>21930.024882152662</c:v>
                </c:pt>
                <c:pt idx="15">
                  <c:v>32703.89820654321</c:v>
                </c:pt>
                <c:pt idx="16">
                  <c:v>42021.472214224159</c:v>
                </c:pt>
                <c:pt idx="17">
                  <c:v>28645.288444439349</c:v>
                </c:pt>
              </c:numCache>
            </c:numRef>
          </c:val>
          <c:extLst>
            <c:ext xmlns:c16="http://schemas.microsoft.com/office/drawing/2014/chart" uri="{C3380CC4-5D6E-409C-BE32-E72D297353CC}">
              <c16:uniqueId val="{00000001-CA2A-4899-82E9-754E1F93F4AE}"/>
            </c:ext>
          </c:extLst>
        </c:ser>
        <c:ser>
          <c:idx val="5"/>
          <c:order val="3"/>
          <c:tx>
            <c:strRef>
              <c:f>'Energy Summary'!$C$34</c:f>
              <c:strCache>
                <c:ptCount val="1"/>
                <c:pt idx="0">
                  <c:v>Transport</c:v>
                </c:pt>
              </c:strCache>
            </c:strRef>
          </c:tx>
          <c:spPr>
            <a:solidFill>
              <a:srgbClr val="FFFF00"/>
            </a:solidFill>
            <a:ln>
              <a:solidFill>
                <a:schemeClr val="accent1">
                  <a:lumMod val="60000"/>
                  <a:lumOff val="40000"/>
                </a:schemeClr>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Summary'!$F$34:$W$34</c:f>
              <c:numCache>
                <c:formatCode>0</c:formatCode>
                <c:ptCount val="18"/>
                <c:pt idx="0">
                  <c:v>40178.466608343035</c:v>
                </c:pt>
                <c:pt idx="1">
                  <c:v>40591.966988018656</c:v>
                </c:pt>
                <c:pt idx="2">
                  <c:v>40832.066984075725</c:v>
                </c:pt>
                <c:pt idx="3">
                  <c:v>42325.005685390897</c:v>
                </c:pt>
                <c:pt idx="4">
                  <c:v>44303.77685284461</c:v>
                </c:pt>
                <c:pt idx="5">
                  <c:v>46488.709913665261</c:v>
                </c:pt>
                <c:pt idx="6">
                  <c:v>46432.902523061297</c:v>
                </c:pt>
                <c:pt idx="7">
                  <c:v>53194.507722317561</c:v>
                </c:pt>
                <c:pt idx="8">
                  <c:v>54003.839605936293</c:v>
                </c:pt>
                <c:pt idx="9">
                  <c:v>52321.172951382345</c:v>
                </c:pt>
                <c:pt idx="10">
                  <c:v>49108.232043591495</c:v>
                </c:pt>
                <c:pt idx="11">
                  <c:v>49467.431157739651</c:v>
                </c:pt>
                <c:pt idx="12">
                  <c:v>46580.800108960939</c:v>
                </c:pt>
                <c:pt idx="13">
                  <c:v>53240.732808471999</c:v>
                </c:pt>
                <c:pt idx="14">
                  <c:v>54909.778329482535</c:v>
                </c:pt>
                <c:pt idx="15">
                  <c:v>56179.339397181437</c:v>
                </c:pt>
                <c:pt idx="16">
                  <c:v>51137.400600519511</c:v>
                </c:pt>
                <c:pt idx="17">
                  <c:v>53597.625156210634</c:v>
                </c:pt>
              </c:numCache>
            </c:numRef>
          </c:val>
          <c:extLst>
            <c:ext xmlns:c16="http://schemas.microsoft.com/office/drawing/2014/chart" uri="{C3380CC4-5D6E-409C-BE32-E72D297353CC}">
              <c16:uniqueId val="{00000002-CA2A-4899-82E9-754E1F93F4AE}"/>
            </c:ext>
          </c:extLst>
        </c:ser>
        <c:ser>
          <c:idx val="6"/>
          <c:order val="4"/>
          <c:tx>
            <c:strRef>
              <c:f>'Energy Summary'!$C$35</c:f>
              <c:strCache>
                <c:ptCount val="1"/>
                <c:pt idx="0">
                  <c:v>Other Sectors</c:v>
                </c:pt>
              </c:strCache>
            </c:strRef>
          </c:tx>
          <c:spPr>
            <a:solidFill>
              <a:srgbClr val="00B050"/>
            </a:solidFill>
            <a:ln>
              <a:solidFill>
                <a:schemeClr val="bg1">
                  <a:lumMod val="85000"/>
                </a:schemeClr>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Summary'!$F$35:$W$35</c:f>
              <c:numCache>
                <c:formatCode>0</c:formatCode>
                <c:ptCount val="18"/>
                <c:pt idx="0">
                  <c:v>25335.015686017468</c:v>
                </c:pt>
                <c:pt idx="1">
                  <c:v>24959.346169132215</c:v>
                </c:pt>
                <c:pt idx="2">
                  <c:v>24721.359777359714</c:v>
                </c:pt>
                <c:pt idx="3">
                  <c:v>25744.6669217085</c:v>
                </c:pt>
                <c:pt idx="4">
                  <c:v>27454.946529949855</c:v>
                </c:pt>
                <c:pt idx="5">
                  <c:v>26727.041293573733</c:v>
                </c:pt>
                <c:pt idx="6">
                  <c:v>27205.56724219476</c:v>
                </c:pt>
                <c:pt idx="7">
                  <c:v>27888.487287903466</c:v>
                </c:pt>
                <c:pt idx="8">
                  <c:v>29930.717166821203</c:v>
                </c:pt>
                <c:pt idx="9">
                  <c:v>36836.797795331047</c:v>
                </c:pt>
                <c:pt idx="10">
                  <c:v>29307.0580779136</c:v>
                </c:pt>
                <c:pt idx="11">
                  <c:v>20380.282870295974</c:v>
                </c:pt>
                <c:pt idx="12">
                  <c:v>26000.838095188505</c:v>
                </c:pt>
                <c:pt idx="13">
                  <c:v>30878.93823295175</c:v>
                </c:pt>
                <c:pt idx="14">
                  <c:v>29115.118097304694</c:v>
                </c:pt>
                <c:pt idx="15">
                  <c:v>27421.902572927513</c:v>
                </c:pt>
                <c:pt idx="16">
                  <c:v>24819.094722306283</c:v>
                </c:pt>
                <c:pt idx="17">
                  <c:v>37547.253866200175</c:v>
                </c:pt>
              </c:numCache>
            </c:numRef>
          </c:val>
          <c:extLst>
            <c:ext xmlns:c16="http://schemas.microsoft.com/office/drawing/2014/chart" uri="{C3380CC4-5D6E-409C-BE32-E72D297353CC}">
              <c16:uniqueId val="{00000003-CA2A-4899-82E9-754E1F93F4AE}"/>
            </c:ext>
          </c:extLst>
        </c:ser>
        <c:ser>
          <c:idx val="7"/>
          <c:order val="5"/>
          <c:tx>
            <c:strRef>
              <c:f>'Energy Summary'!$C$36</c:f>
              <c:strCache>
                <c:ptCount val="1"/>
                <c:pt idx="0">
                  <c:v>Non-Specified</c:v>
                </c:pt>
              </c:strCache>
            </c:strRef>
          </c:tx>
          <c:spPr>
            <a:solidFill>
              <a:schemeClr val="bg1">
                <a:lumMod val="65000"/>
              </a:schemeClr>
            </a:solidFill>
            <a:ln>
              <a:solidFill>
                <a:schemeClr val="bg1">
                  <a:lumMod val="65000"/>
                </a:schemeClr>
              </a:solidFill>
            </a:ln>
            <a:effectLst/>
          </c:spPr>
          <c:cat>
            <c:numRef>
              <c:f>'Energy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'Energy Summary'!$F$36:$W$36</c:f>
              <c:numCache>
                <c:formatCode>0</c:formatCode>
                <c:ptCount val="18"/>
                <c:pt idx="0">
                  <c:v>4237.1076304624476</c:v>
                </c:pt>
                <c:pt idx="1">
                  <c:v>3961.187471935863</c:v>
                </c:pt>
                <c:pt idx="2">
                  <c:v>3902.5001326093638</c:v>
                </c:pt>
                <c:pt idx="3">
                  <c:v>4476.888164652265</c:v>
                </c:pt>
                <c:pt idx="4">
                  <c:v>5583.890122617926</c:v>
                </c:pt>
                <c:pt idx="5">
                  <c:v>5729.4115038859472</c:v>
                </c:pt>
                <c:pt idx="6">
                  <c:v>5560.7496660598499</c:v>
                </c:pt>
                <c:pt idx="7">
                  <c:v>5543.4144856501443</c:v>
                </c:pt>
                <c:pt idx="8">
                  <c:v>6249.6708887688947</c:v>
                </c:pt>
                <c:pt idx="9">
                  <c:v>1539.1805042676988</c:v>
                </c:pt>
                <c:pt idx="10">
                  <c:v>3503.5113876954615</c:v>
                </c:pt>
                <c:pt idx="11">
                  <c:v>5196.4927659000004</c:v>
                </c:pt>
                <c:pt idx="12">
                  <c:v>10724.636650509376</c:v>
                </c:pt>
                <c:pt idx="13">
                  <c:v>15995.547259451254</c:v>
                </c:pt>
                <c:pt idx="14">
                  <c:v>10896.923760374064</c:v>
                </c:pt>
                <c:pt idx="15">
                  <c:v>5759.4360519375005</c:v>
                </c:pt>
                <c:pt idx="16">
                  <c:v>3768.5142688195497</c:v>
                </c:pt>
                <c:pt idx="17">
                  <c:v>9679.387494309045</c:v>
                </c:pt>
              </c:numCache>
            </c:numRef>
          </c:val>
          <c:extLst>
            <c:ext xmlns:c16="http://schemas.microsoft.com/office/drawing/2014/chart" uri="{C3380CC4-5D6E-409C-BE32-E72D297353CC}">
              <c16:uniqueId val="{00000004-CA2A-4899-82E9-754E1F93F4AE}"/>
            </c:ext>
          </c:extLst>
        </c:ser>
        <c:dLbls>
          <c:showLegendKey val="0"/>
          <c:showVal val="0"/>
          <c:showCatName val="0"/>
          <c:showSerName val="0"/>
          <c:showPercent val="0"/>
          <c:showBubbleSize val="0"/>
        </c:dLbls>
        <c:axId val="411062576"/>
        <c:axId val="411062968"/>
        <c:extLst>
          <c:ext xmlns:c15="http://schemas.microsoft.com/office/drawing/2012/chart" uri="{02D57815-91ED-43cb-92C2-25804820EDAC}">
            <c15:filteredAreaSeries>
              <c15:ser>
                <c:idx val="2"/>
                <c:order val="0"/>
                <c:tx>
                  <c:strRef>
                    <c:extLst>
                      <c:ext uri="{02D57815-91ED-43cb-92C2-25804820EDAC}">
                        <c15:formulaRef>
                          <c15:sqref>'Energy Summary'!$C$31:$E$31</c15:sqref>
                        </c15:formulaRef>
                      </c:ext>
                    </c:extLst>
                    <c:strCache>
                      <c:ptCount val="3"/>
                      <c:pt idx="0">
                        <c:v>Fuel combustion activities</c:v>
                      </c:pt>
                      <c:pt idx="1">
                        <c:v>CO2</c:v>
                      </c:pt>
                      <c:pt idx="2">
                        <c:v>GgCO2 eq</c:v>
                      </c:pt>
                    </c:strCache>
                  </c:strRef>
                </c:tx>
                <c:spPr>
                  <a:solidFill>
                    <a:schemeClr val="accent3"/>
                  </a:solidFill>
                  <a:ln>
                    <a:noFill/>
                  </a:ln>
                  <a:effectLst/>
                </c:spPr>
                <c:cat>
                  <c:numRef>
                    <c:extLst>
                      <c:ex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c:ext uri="{02D57815-91ED-43cb-92C2-25804820EDAC}">
                        <c15:formulaRef>
                          <c15:sqref>'Energy Summary'!$F$31:$W$31</c15:sqref>
                        </c15:formulaRef>
                      </c:ext>
                    </c:extLst>
                    <c:numCache>
                      <c:formatCode>0</c:formatCode>
                      <c:ptCount val="18"/>
                      <c:pt idx="0">
                        <c:v>313579.62354644883</c:v>
                      </c:pt>
                      <c:pt idx="1">
                        <c:v>309023.84029519471</c:v>
                      </c:pt>
                      <c:pt idx="2">
                        <c:v>315098.2664581564</c:v>
                      </c:pt>
                      <c:pt idx="3">
                        <c:v>336954.25015401875</c:v>
                      </c:pt>
                      <c:pt idx="4">
                        <c:v>349713.96387909749</c:v>
                      </c:pt>
                      <c:pt idx="5">
                        <c:v>346649.57673430577</c:v>
                      </c:pt>
                      <c:pt idx="6">
                        <c:v>349567.89225886966</c:v>
                      </c:pt>
                      <c:pt idx="7">
                        <c:v>381487.44541242952</c:v>
                      </c:pt>
                      <c:pt idx="8">
                        <c:v>376821.44527145143</c:v>
                      </c:pt>
                      <c:pt idx="9">
                        <c:v>395861.66165753728</c:v>
                      </c:pt>
                      <c:pt idx="10">
                        <c:v>384286.60866701289</c:v>
                      </c:pt>
                      <c:pt idx="11">
                        <c:v>371259.04097833793</c:v>
                      </c:pt>
                      <c:pt idx="12">
                        <c:v>384972.85206693533</c:v>
                      </c:pt>
                      <c:pt idx="13">
                        <c:v>383631.45283354586</c:v>
                      </c:pt>
                      <c:pt idx="14">
                        <c:v>384314.3117067953</c:v>
                      </c:pt>
                      <c:pt idx="15">
                        <c:v>381900.56034747662</c:v>
                      </c:pt>
                      <c:pt idx="16">
                        <c:v>372665.46732121363</c:v>
                      </c:pt>
                      <c:pt idx="17">
                        <c:v>377563.18968136125</c:v>
                      </c:pt>
                    </c:numCache>
                  </c:numRef>
                </c:val>
                <c:extLst>
                  <c:ext xmlns:c16="http://schemas.microsoft.com/office/drawing/2014/chart" uri="{C3380CC4-5D6E-409C-BE32-E72D297353CC}">
                    <c16:uniqueId val="{00000005-CA2A-4899-82E9-754E1F93F4AE}"/>
                  </c:ext>
                </c:extLst>
              </c15:ser>
            </c15:filteredAreaSeries>
            <c15:filteredAreaSeries>
              <c15:ser>
                <c:idx val="8"/>
                <c:order val="6"/>
                <c:tx>
                  <c:strRef>
                    <c:extLst xmlns:c15="http://schemas.microsoft.com/office/drawing/2012/chart">
                      <c:ext xmlns:c15="http://schemas.microsoft.com/office/drawing/2012/chart" uri="{02D57815-91ED-43cb-92C2-25804820EDAC}">
                        <c15:formulaRef>
                          <c15:sqref>'Energy Summary'!$C$37:$E$37</c15:sqref>
                        </c15:formulaRef>
                      </c:ext>
                    </c:extLst>
                    <c:strCache>
                      <c:ptCount val="3"/>
                      <c:pt idx="0">
                        <c:v>Fugitive emissions from fuels</c:v>
                      </c:pt>
                      <c:pt idx="1">
                        <c:v>CO2</c:v>
                      </c:pt>
                      <c:pt idx="2">
                        <c:v>GgCO2 eq</c:v>
                      </c:pt>
                    </c:strCache>
                  </c:strRef>
                </c:tx>
                <c:spPr>
                  <a:solidFill>
                    <a:schemeClr val="accent3">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Summary'!$F$37:$W$37</c15:sqref>
                        </c15:formulaRef>
                      </c:ext>
                    </c:extLst>
                    <c:numCache>
                      <c:formatCode>0</c:formatCode>
                      <c:ptCount val="18"/>
                      <c:pt idx="0">
                        <c:v>28916.5279456026</c:v>
                      </c:pt>
                      <c:pt idx="1">
                        <c:v>29142.195766056255</c:v>
                      </c:pt>
                      <c:pt idx="2">
                        <c:v>29779.271518688023</c:v>
                      </c:pt>
                      <c:pt idx="3">
                        <c:v>28786.467445623613</c:v>
                      </c:pt>
                      <c:pt idx="4">
                        <c:v>30373.146354388642</c:v>
                      </c:pt>
                      <c:pt idx="5">
                        <c:v>26644.921911352463</c:v>
                      </c:pt>
                      <c:pt idx="6">
                        <c:v>26537.443673228179</c:v>
                      </c:pt>
                      <c:pt idx="7">
                        <c:v>26928.784716282687</c:v>
                      </c:pt>
                      <c:pt idx="8">
                        <c:v>25650.520372583662</c:v>
                      </c:pt>
                      <c:pt idx="9">
                        <c:v>26073.673020480917</c:v>
                      </c:pt>
                      <c:pt idx="10">
                        <c:v>25610.806998567416</c:v>
                      </c:pt>
                      <c:pt idx="11">
                        <c:v>25048.992456370317</c:v>
                      </c:pt>
                      <c:pt idx="12">
                        <c:v>25798.268301768741</c:v>
                      </c:pt>
                      <c:pt idx="13">
                        <c:v>26198.749932032621</c:v>
                      </c:pt>
                      <c:pt idx="14">
                        <c:v>25770.918249514198</c:v>
                      </c:pt>
                      <c:pt idx="15">
                        <c:v>25318.884965183133</c:v>
                      </c:pt>
                      <c:pt idx="16">
                        <c:v>25520.540500138122</c:v>
                      </c:pt>
                      <c:pt idx="17">
                        <c:v>26407.840644084001</c:v>
                      </c:pt>
                    </c:numCache>
                  </c:numRef>
                </c:val>
                <c:extLst xmlns:c15="http://schemas.microsoft.com/office/drawing/2012/chart">
                  <c:ext xmlns:c16="http://schemas.microsoft.com/office/drawing/2014/chart" uri="{C3380CC4-5D6E-409C-BE32-E72D297353CC}">
                    <c16:uniqueId val="{00000006-CA2A-4899-82E9-754E1F93F4AE}"/>
                  </c:ext>
                </c:extLst>
              </c15:ser>
            </c15:filteredAreaSeries>
            <c15:filteredAreaSeries>
              <c15:ser>
                <c:idx val="9"/>
                <c:order val="7"/>
                <c:tx>
                  <c:strRef>
                    <c:extLst xmlns:c15="http://schemas.microsoft.com/office/drawing/2012/chart">
                      <c:ext xmlns:c15="http://schemas.microsoft.com/office/drawing/2012/chart" uri="{02D57815-91ED-43cb-92C2-25804820EDAC}">
                        <c15:formulaRef>
                          <c15:sqref>'Energy Summary'!$C$38:$E$38</c15:sqref>
                        </c15:formulaRef>
                      </c:ext>
                    </c:extLst>
                    <c:strCache>
                      <c:ptCount val="3"/>
                      <c:pt idx="0">
                        <c:v>Solid Fuels</c:v>
                      </c:pt>
                      <c:pt idx="1">
                        <c:v>CO2</c:v>
                      </c:pt>
                      <c:pt idx="2">
                        <c:v>GgCO2 eq</c:v>
                      </c:pt>
                    </c:strCache>
                  </c:strRef>
                </c:tx>
                <c:spPr>
                  <a:solidFill>
                    <a:schemeClr val="accent4">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Summary'!$F$38:$W$38</c15:sqref>
                        </c15:formulaRef>
                      </c:ext>
                    </c:extLst>
                    <c:numCache>
                      <c:formatCode>0</c:formatCode>
                      <c:ptCount val="18"/>
                      <c:pt idx="0">
                        <c:v>17.906106507594554</c:v>
                      </c:pt>
                      <c:pt idx="1">
                        <c:v>18.357749247118562</c:v>
                      </c:pt>
                      <c:pt idx="2">
                        <c:v>19.444974438378722</c:v>
                      </c:pt>
                      <c:pt idx="3">
                        <c:v>19.631016318730449</c:v>
                      </c:pt>
                      <c:pt idx="4">
                        <c:v>19.808892084386162</c:v>
                      </c:pt>
                      <c:pt idx="5">
                        <c:v>19.792721560235641</c:v>
                      </c:pt>
                      <c:pt idx="6">
                        <c:v>20.027194160418176</c:v>
                      </c:pt>
                      <c:pt idx="7">
                        <c:v>20.431376411560404</c:v>
                      </c:pt>
                      <c:pt idx="8">
                        <c:v>20.122072045107295</c:v>
                      </c:pt>
                      <c:pt idx="9">
                        <c:v>23.836213773000001</c:v>
                      </c:pt>
                      <c:pt idx="10">
                        <c:v>22.113199518750001</c:v>
                      </c:pt>
                      <c:pt idx="11">
                        <c:v>20.291735007</c:v>
                      </c:pt>
                      <c:pt idx="12">
                        <c:v>20.010078</c:v>
                      </c:pt>
                      <c:pt idx="13">
                        <c:v>20.357879431500002</c:v>
                      </c:pt>
                      <c:pt idx="14">
                        <c:v>21.037592136599997</c:v>
                      </c:pt>
                      <c:pt idx="15">
                        <c:v>19.586228165999998</c:v>
                      </c:pt>
                      <c:pt idx="16">
                        <c:v>19.131461245574997</c:v>
                      </c:pt>
                      <c:pt idx="17">
                        <c:v>19.549644084000001</c:v>
                      </c:pt>
                    </c:numCache>
                  </c:numRef>
                </c:val>
                <c:extLst xmlns:c15="http://schemas.microsoft.com/office/drawing/2012/chart">
                  <c:ext xmlns:c16="http://schemas.microsoft.com/office/drawing/2014/chart" uri="{C3380CC4-5D6E-409C-BE32-E72D297353CC}">
                    <c16:uniqueId val="{00000007-CA2A-4899-82E9-754E1F93F4AE}"/>
                  </c:ext>
                </c:extLst>
              </c15:ser>
            </c15:filteredAreaSeries>
            <c15:filteredAreaSeries>
              <c15:ser>
                <c:idx val="10"/>
                <c:order val="8"/>
                <c:tx>
                  <c:strRef>
                    <c:extLst xmlns:c15="http://schemas.microsoft.com/office/drawing/2012/chart">
                      <c:ext xmlns:c15="http://schemas.microsoft.com/office/drawing/2012/chart" uri="{02D57815-91ED-43cb-92C2-25804820EDAC}">
                        <c15:formulaRef>
                          <c15:sqref>'Energy Summary'!$C$39:$E$39</c15:sqref>
                        </c15:formulaRef>
                      </c:ext>
                    </c:extLst>
                    <c:strCache>
                      <c:ptCount val="3"/>
                      <c:pt idx="0">
                        <c:v>Oil and Natural Gas</c:v>
                      </c:pt>
                      <c:pt idx="1">
                        <c:v>CO2</c:v>
                      </c:pt>
                      <c:pt idx="2">
                        <c:v>GgCO2 eq</c:v>
                      </c:pt>
                    </c:strCache>
                  </c:strRef>
                </c:tx>
                <c:spPr>
                  <a:solidFill>
                    <a:schemeClr val="accent5">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Summary'!$F$39:$W$39</c15:sqref>
                        </c15:formulaRef>
                      </c:ext>
                    </c:extLst>
                    <c:numCache>
                      <c:formatCode>0</c:formatCode>
                      <c:ptCount val="18"/>
                      <c:pt idx="0">
                        <c:v>752.03721950757301</c:v>
                      </c:pt>
                      <c:pt idx="1">
                        <c:v>752.90007858079252</c:v>
                      </c:pt>
                      <c:pt idx="2">
                        <c:v>955.12790573957705</c:v>
                      </c:pt>
                      <c:pt idx="3">
                        <c:v>1457.9908444600517</c:v>
                      </c:pt>
                      <c:pt idx="4">
                        <c:v>1378.9071043308404</c:v>
                      </c:pt>
                      <c:pt idx="5">
                        <c:v>1160.1409780868726</c:v>
                      </c:pt>
                      <c:pt idx="6">
                        <c:v>1133.2357036598273</c:v>
                      </c:pt>
                      <c:pt idx="7">
                        <c:v>1132.6890955939482</c:v>
                      </c:pt>
                      <c:pt idx="8">
                        <c:v>1138.1657687257532</c:v>
                      </c:pt>
                      <c:pt idx="9">
                        <c:v>1243.3813478964332</c:v>
                      </c:pt>
                      <c:pt idx="10">
                        <c:v>964.24718415822065</c:v>
                      </c:pt>
                      <c:pt idx="11">
                        <c:v>785.76407572578159</c:v>
                      </c:pt>
                      <c:pt idx="12">
                        <c:v>641.8246655595708</c:v>
                      </c:pt>
                      <c:pt idx="13">
                        <c:v>641.82500000000005</c:v>
                      </c:pt>
                      <c:pt idx="14">
                        <c:v>641.82500000000005</c:v>
                      </c:pt>
                      <c:pt idx="15">
                        <c:v>641.82500000000005</c:v>
                      </c:pt>
                      <c:pt idx="16">
                        <c:v>641.82500000000005</c:v>
                      </c:pt>
                      <c:pt idx="17">
                        <c:v>641.82500000000005</c:v>
                      </c:pt>
                    </c:numCache>
                  </c:numRef>
                </c:val>
                <c:extLst xmlns:c15="http://schemas.microsoft.com/office/drawing/2012/chart">
                  <c:ext xmlns:c16="http://schemas.microsoft.com/office/drawing/2014/chart" uri="{C3380CC4-5D6E-409C-BE32-E72D297353CC}">
                    <c16:uniqueId val="{00000008-CA2A-4899-82E9-754E1F93F4AE}"/>
                  </c:ext>
                </c:extLst>
              </c15:ser>
            </c15:filteredAreaSeries>
            <c15:filteredAreaSeries>
              <c15:ser>
                <c:idx val="11"/>
                <c:order val="9"/>
                <c:tx>
                  <c:strRef>
                    <c:extLst xmlns:c15="http://schemas.microsoft.com/office/drawing/2012/chart">
                      <c:ext xmlns:c15="http://schemas.microsoft.com/office/drawing/2012/chart" uri="{02D57815-91ED-43cb-92C2-25804820EDAC}">
                        <c15:formulaRef>
                          <c15:sqref>'Energy Summary'!$C$40:$E$40</c15:sqref>
                        </c15:formulaRef>
                      </c:ext>
                    </c:extLst>
                    <c:strCache>
                      <c:ptCount val="3"/>
                      <c:pt idx="0">
                        <c:v>Other Emissions from energy Production</c:v>
                      </c:pt>
                      <c:pt idx="1">
                        <c:v>CO2</c:v>
                      </c:pt>
                      <c:pt idx="2">
                        <c:v>GgCO2 eq</c:v>
                      </c:pt>
                    </c:strCache>
                  </c:strRef>
                </c:tx>
                <c:spPr>
                  <a:solidFill>
                    <a:schemeClr val="accent6">
                      <a:lumMod val="60000"/>
                    </a:schemeClr>
                  </a:solidFill>
                  <a:ln>
                    <a:noFill/>
                  </a:ln>
                  <a:effectLst/>
                </c:spPr>
                <c:cat>
                  <c:numRef>
                    <c:extLst xmlns:c15="http://schemas.microsoft.com/office/drawing/2012/chart">
                      <c:ext xmlns:c15="http://schemas.microsoft.com/office/drawing/2012/chart" uri="{02D57815-91ED-43cb-92C2-25804820EDAC}">
                        <c15:formulaRef>
                          <c15:sqref>'Energy Summary'!$F$3:$W$3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xmlns:c15="http://schemas.microsoft.com/office/drawing/2012/chart">
                      <c:ext xmlns:c15="http://schemas.microsoft.com/office/drawing/2012/chart" uri="{02D57815-91ED-43cb-92C2-25804820EDAC}">
                        <c15:formulaRef>
                          <c15:sqref>'Energy Summary'!$F$40:$W$40</c15:sqref>
                        </c15:formulaRef>
                      </c:ext>
                    </c:extLst>
                    <c:numCache>
                      <c:formatCode>0</c:formatCode>
                      <c:ptCount val="18"/>
                      <c:pt idx="0">
                        <c:v>28146.584619587433</c:v>
                      </c:pt>
                      <c:pt idx="1">
                        <c:v>28370.937938228344</c:v>
                      </c:pt>
                      <c:pt idx="2">
                        <c:v>28804.698638510068</c:v>
                      </c:pt>
                      <c:pt idx="3">
                        <c:v>27308.845584844832</c:v>
                      </c:pt>
                      <c:pt idx="4">
                        <c:v>28974.430357973415</c:v>
                      </c:pt>
                      <c:pt idx="5">
                        <c:v>25464.988211705357</c:v>
                      </c:pt>
                      <c:pt idx="6">
                        <c:v>25384.180775407935</c:v>
                      </c:pt>
                      <c:pt idx="7">
                        <c:v>25775.664244277177</c:v>
                      </c:pt>
                      <c:pt idx="8">
                        <c:v>24492.232531812802</c:v>
                      </c:pt>
                      <c:pt idx="9">
                        <c:v>24806.455458811484</c:v>
                      </c:pt>
                      <c:pt idx="10">
                        <c:v>24624.446614890447</c:v>
                      </c:pt>
                      <c:pt idx="11">
                        <c:v>24242.936645637536</c:v>
                      </c:pt>
                      <c:pt idx="12">
                        <c:v>25136.43355820917</c:v>
                      </c:pt>
                      <c:pt idx="13">
                        <c:v>25536.56705260112</c:v>
                      </c:pt>
                      <c:pt idx="14">
                        <c:v>25108.055657377598</c:v>
                      </c:pt>
                      <c:pt idx="15">
                        <c:v>24657.473737017135</c:v>
                      </c:pt>
                      <c:pt idx="16">
                        <c:v>24859.584038892546</c:v>
                      </c:pt>
                      <c:pt idx="17">
                        <c:v>25746.466</c:v>
                      </c:pt>
                    </c:numCache>
                  </c:numRef>
                </c:val>
                <c:extLst xmlns:c15="http://schemas.microsoft.com/office/drawing/2012/chart">
                  <c:ext xmlns:c16="http://schemas.microsoft.com/office/drawing/2014/chart" uri="{C3380CC4-5D6E-409C-BE32-E72D297353CC}">
                    <c16:uniqueId val="{00000009-CA2A-4899-82E9-754E1F93F4AE}"/>
                  </c:ext>
                </c:extLst>
              </c15:ser>
            </c15:filteredAreaSeries>
          </c:ext>
        </c:extLst>
      </c:areaChart>
      <c:catAx>
        <c:axId val="411062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11062968"/>
        <c:crosses val="autoZero"/>
        <c:auto val="1"/>
        <c:lblAlgn val="ctr"/>
        <c:lblOffset val="100"/>
        <c:noMultiLvlLbl val="0"/>
      </c:catAx>
      <c:valAx>
        <c:axId val="411062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p>
            </c:rich>
          </c:tx>
          <c:layout>
            <c:manualLayout>
              <c:xMode val="edge"/>
              <c:yMode val="edge"/>
              <c:x val="1.3538251366120219E-2"/>
              <c:y val="0.29163097552136524"/>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11062576"/>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48311046755444353"/>
          <c:h val="0.74565664201062321"/>
        </c:manualLayout>
      </c:layout>
      <c:lineChart>
        <c:grouping val="standard"/>
        <c:varyColors val="0"/>
        <c:ser>
          <c:idx val="0"/>
          <c:order val="0"/>
          <c:tx>
            <c:strRef>
              <c:f>'1A1 Energy Industries'!$C$31</c:f>
              <c:strCache>
                <c:ptCount val="1"/>
                <c:pt idx="0">
                  <c:v>Gas/Diesel oil</c:v>
                </c:pt>
              </c:strCache>
            </c:strRef>
          </c:tx>
          <c:spPr>
            <a:ln w="28575" cap="rnd">
              <a:solidFill>
                <a:schemeClr val="accent1"/>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Industries'!$F$31:$W$31</c:f>
              <c:numCache>
                <c:formatCode>General</c:formatCode>
                <c:ptCount val="18"/>
                <c:pt idx="0">
                  <c:v>74100</c:v>
                </c:pt>
                <c:pt idx="1">
                  <c:v>74100</c:v>
                </c:pt>
                <c:pt idx="2">
                  <c:v>74100</c:v>
                </c:pt>
                <c:pt idx="3">
                  <c:v>74100</c:v>
                </c:pt>
                <c:pt idx="4">
                  <c:v>74100</c:v>
                </c:pt>
                <c:pt idx="5">
                  <c:v>74100</c:v>
                </c:pt>
                <c:pt idx="6">
                  <c:v>74100</c:v>
                </c:pt>
                <c:pt idx="7">
                  <c:v>74100</c:v>
                </c:pt>
                <c:pt idx="8">
                  <c:v>74100</c:v>
                </c:pt>
                <c:pt idx="9">
                  <c:v>74100</c:v>
                </c:pt>
                <c:pt idx="10">
                  <c:v>74100</c:v>
                </c:pt>
                <c:pt idx="11">
                  <c:v>74100</c:v>
                </c:pt>
                <c:pt idx="12">
                  <c:v>74100</c:v>
                </c:pt>
                <c:pt idx="13">
                  <c:v>74100</c:v>
                </c:pt>
                <c:pt idx="14">
                  <c:v>74100</c:v>
                </c:pt>
                <c:pt idx="15">
                  <c:v>74100</c:v>
                </c:pt>
                <c:pt idx="16">
                  <c:v>74100</c:v>
                </c:pt>
                <c:pt idx="17">
                  <c:v>74100</c:v>
                </c:pt>
              </c:numCache>
            </c:numRef>
          </c:val>
          <c:smooth val="0"/>
          <c:extLst>
            <c:ext xmlns:c16="http://schemas.microsoft.com/office/drawing/2014/chart" uri="{C3380CC4-5D6E-409C-BE32-E72D297353CC}">
              <c16:uniqueId val="{00000001-A3D1-4971-811D-488E2EBCCE60}"/>
            </c:ext>
          </c:extLst>
        </c:ser>
        <c:ser>
          <c:idx val="1"/>
          <c:order val="1"/>
          <c:tx>
            <c:strRef>
              <c:f>'1A1 Energy Industries'!$C$32</c:f>
              <c:strCache>
                <c:ptCount val="1"/>
                <c:pt idx="0">
                  <c:v>Residual Fuel Oil (Heavy Fuel Oil)</c:v>
                </c:pt>
              </c:strCache>
            </c:strRef>
          </c:tx>
          <c:spPr>
            <a:ln w="28575" cap="rnd">
              <a:solidFill>
                <a:schemeClr val="accent2"/>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Industries'!$F$32:$W$32</c:f>
              <c:numCache>
                <c:formatCode>General</c:formatCode>
                <c:ptCount val="18"/>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pt idx="15">
                  <c:v>77400</c:v>
                </c:pt>
                <c:pt idx="16">
                  <c:v>77400</c:v>
                </c:pt>
                <c:pt idx="17">
                  <c:v>77400</c:v>
                </c:pt>
              </c:numCache>
            </c:numRef>
          </c:val>
          <c:smooth val="0"/>
          <c:extLst>
            <c:ext xmlns:c16="http://schemas.microsoft.com/office/drawing/2014/chart" uri="{C3380CC4-5D6E-409C-BE32-E72D297353CC}">
              <c16:uniqueId val="{00000002-A3D1-4971-811D-488E2EBCCE60}"/>
            </c:ext>
          </c:extLst>
        </c:ser>
        <c:ser>
          <c:idx val="2"/>
          <c:order val="2"/>
          <c:tx>
            <c:strRef>
              <c:f>'1A1 Energy Industries'!$C$33</c:f>
              <c:strCache>
                <c:ptCount val="1"/>
                <c:pt idx="0">
                  <c:v>Sub-bituminous coal </c:v>
                </c:pt>
              </c:strCache>
            </c:strRef>
          </c:tx>
          <c:spPr>
            <a:ln w="28575" cap="rnd">
              <a:solidFill>
                <a:schemeClr val="accent3"/>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Industries'!$F$33:$W$33</c:f>
              <c:numCache>
                <c:formatCode>General</c:formatCode>
                <c:ptCount val="18"/>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pt idx="15">
                  <c:v>96250</c:v>
                </c:pt>
                <c:pt idx="16">
                  <c:v>96250</c:v>
                </c:pt>
                <c:pt idx="17">
                  <c:v>96250</c:v>
                </c:pt>
              </c:numCache>
            </c:numRef>
          </c:val>
          <c:smooth val="0"/>
          <c:extLst>
            <c:ext xmlns:c16="http://schemas.microsoft.com/office/drawing/2014/chart" uri="{C3380CC4-5D6E-409C-BE32-E72D297353CC}">
              <c16:uniqueId val="{00000000-9C1C-485D-A2EE-1C8B1F5ABB7A}"/>
            </c:ext>
          </c:extLst>
        </c:ser>
        <c:ser>
          <c:idx val="3"/>
          <c:order val="3"/>
          <c:tx>
            <c:strRef>
              <c:f>'1A1 Energy Industries'!$C$34</c:f>
              <c:strCache>
                <c:ptCount val="1"/>
                <c:pt idx="0">
                  <c:v>Jet kerosene</c:v>
                </c:pt>
              </c:strCache>
            </c:strRef>
          </c:tx>
          <c:spPr>
            <a:ln w="28575" cap="rnd">
              <a:solidFill>
                <a:schemeClr val="accent4"/>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Industries'!$F$34:$W$34</c:f>
              <c:numCache>
                <c:formatCode>General</c:formatCode>
                <c:ptCount val="18"/>
                <c:pt idx="0">
                  <c:v>71500</c:v>
                </c:pt>
                <c:pt idx="1">
                  <c:v>71500</c:v>
                </c:pt>
                <c:pt idx="2">
                  <c:v>71500</c:v>
                </c:pt>
                <c:pt idx="3">
                  <c:v>71500</c:v>
                </c:pt>
                <c:pt idx="4">
                  <c:v>71500</c:v>
                </c:pt>
                <c:pt idx="5">
                  <c:v>71500</c:v>
                </c:pt>
                <c:pt idx="6">
                  <c:v>71500</c:v>
                </c:pt>
                <c:pt idx="7">
                  <c:v>71500</c:v>
                </c:pt>
                <c:pt idx="8">
                  <c:v>71500</c:v>
                </c:pt>
                <c:pt idx="9">
                  <c:v>71500</c:v>
                </c:pt>
                <c:pt idx="10">
                  <c:v>71500</c:v>
                </c:pt>
                <c:pt idx="11">
                  <c:v>71500</c:v>
                </c:pt>
                <c:pt idx="12">
                  <c:v>71500</c:v>
                </c:pt>
                <c:pt idx="13">
                  <c:v>71500</c:v>
                </c:pt>
                <c:pt idx="14">
                  <c:v>71500</c:v>
                </c:pt>
                <c:pt idx="15">
                  <c:v>71500</c:v>
                </c:pt>
                <c:pt idx="16">
                  <c:v>71500</c:v>
                </c:pt>
                <c:pt idx="17">
                  <c:v>71500</c:v>
                </c:pt>
              </c:numCache>
            </c:numRef>
          </c:val>
          <c:smooth val="0"/>
          <c:extLst>
            <c:ext xmlns:c16="http://schemas.microsoft.com/office/drawing/2014/chart" uri="{C3380CC4-5D6E-409C-BE32-E72D297353CC}">
              <c16:uniqueId val="{00000001-9C1C-485D-A2EE-1C8B1F5ABB7A}"/>
            </c:ext>
          </c:extLst>
        </c:ser>
        <c:ser>
          <c:idx val="4"/>
          <c:order val="4"/>
          <c:tx>
            <c:strRef>
              <c:f>'1A1 Energy Industries'!$C$35</c:f>
              <c:strCache>
                <c:ptCount val="1"/>
                <c:pt idx="0">
                  <c:v>Sub-bituminous coal </c:v>
                </c:pt>
              </c:strCache>
            </c:strRef>
          </c:tx>
          <c:spPr>
            <a:ln w="28575" cap="rnd">
              <a:solidFill>
                <a:schemeClr val="accent5"/>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Industries'!$F$35:$W$35</c:f>
              <c:numCache>
                <c:formatCode>General</c:formatCode>
                <c:ptCount val="18"/>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pt idx="15">
                  <c:v>96250</c:v>
                </c:pt>
                <c:pt idx="16">
                  <c:v>96250</c:v>
                </c:pt>
                <c:pt idx="17">
                  <c:v>96250</c:v>
                </c:pt>
              </c:numCache>
            </c:numRef>
          </c:val>
          <c:smooth val="0"/>
          <c:extLst>
            <c:ext xmlns:c16="http://schemas.microsoft.com/office/drawing/2014/chart" uri="{C3380CC4-5D6E-409C-BE32-E72D297353CC}">
              <c16:uniqueId val="{00000002-9C1C-485D-A2EE-1C8B1F5ABB7A}"/>
            </c:ext>
          </c:extLst>
        </c:ser>
        <c:ser>
          <c:idx val="6"/>
          <c:order val="5"/>
          <c:tx>
            <c:strRef>
              <c:f>'1A1 Energy Industries'!$C$37</c:f>
              <c:strCache>
                <c:ptCount val="1"/>
                <c:pt idx="0">
                  <c:v>Residual Fuel Oil</c:v>
                </c:pt>
              </c:strCache>
            </c:strRef>
          </c:tx>
          <c:spPr>
            <a:ln w="28575" cap="rnd">
              <a:solidFill>
                <a:schemeClr val="accent1">
                  <a:lumMod val="6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Industries'!$F$37:$W$37</c:f>
              <c:numCache>
                <c:formatCode>General</c:formatCode>
                <c:ptCount val="18"/>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pt idx="15">
                  <c:v>77400</c:v>
                </c:pt>
                <c:pt idx="16">
                  <c:v>77400</c:v>
                </c:pt>
                <c:pt idx="17">
                  <c:v>77400</c:v>
                </c:pt>
              </c:numCache>
            </c:numRef>
          </c:val>
          <c:smooth val="0"/>
          <c:extLst>
            <c:ext xmlns:c16="http://schemas.microsoft.com/office/drawing/2014/chart" uri="{C3380CC4-5D6E-409C-BE32-E72D297353CC}">
              <c16:uniqueId val="{00000004-9C1C-485D-A2EE-1C8B1F5ABB7A}"/>
            </c:ext>
          </c:extLst>
        </c:ser>
        <c:ser>
          <c:idx val="7"/>
          <c:order val="6"/>
          <c:tx>
            <c:strRef>
              <c:f>'1A1 Energy Industries'!$C$38</c:f>
              <c:strCache>
                <c:ptCount val="1"/>
                <c:pt idx="0">
                  <c:v>Petroleum coke</c:v>
                </c:pt>
              </c:strCache>
            </c:strRef>
          </c:tx>
          <c:spPr>
            <a:ln w="28575" cap="rnd">
              <a:solidFill>
                <a:schemeClr val="accent2">
                  <a:lumMod val="6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Industries'!$F$38:$W$38</c:f>
              <c:numCache>
                <c:formatCode>General</c:formatCode>
                <c:ptCount val="18"/>
                <c:pt idx="0">
                  <c:v>97500</c:v>
                </c:pt>
                <c:pt idx="1">
                  <c:v>97500</c:v>
                </c:pt>
                <c:pt idx="2">
                  <c:v>97500</c:v>
                </c:pt>
                <c:pt idx="3">
                  <c:v>97500</c:v>
                </c:pt>
                <c:pt idx="4">
                  <c:v>97500</c:v>
                </c:pt>
                <c:pt idx="5">
                  <c:v>97500</c:v>
                </c:pt>
                <c:pt idx="6">
                  <c:v>97500</c:v>
                </c:pt>
                <c:pt idx="7">
                  <c:v>97500</c:v>
                </c:pt>
                <c:pt idx="8">
                  <c:v>97500</c:v>
                </c:pt>
                <c:pt idx="9">
                  <c:v>97500</c:v>
                </c:pt>
                <c:pt idx="10">
                  <c:v>97500</c:v>
                </c:pt>
                <c:pt idx="11">
                  <c:v>97500</c:v>
                </c:pt>
                <c:pt idx="12">
                  <c:v>97500</c:v>
                </c:pt>
                <c:pt idx="13">
                  <c:v>97500</c:v>
                </c:pt>
                <c:pt idx="14">
                  <c:v>97500</c:v>
                </c:pt>
                <c:pt idx="15">
                  <c:v>97500</c:v>
                </c:pt>
                <c:pt idx="16">
                  <c:v>97500</c:v>
                </c:pt>
                <c:pt idx="17">
                  <c:v>97500</c:v>
                </c:pt>
              </c:numCache>
            </c:numRef>
          </c:val>
          <c:smooth val="0"/>
          <c:extLst>
            <c:ext xmlns:c16="http://schemas.microsoft.com/office/drawing/2014/chart" uri="{C3380CC4-5D6E-409C-BE32-E72D297353CC}">
              <c16:uniqueId val="{00000005-9C1C-485D-A2EE-1C8B1F5ABB7A}"/>
            </c:ext>
          </c:extLst>
        </c:ser>
        <c:ser>
          <c:idx val="8"/>
          <c:order val="7"/>
          <c:tx>
            <c:strRef>
              <c:f>'1A1 Energy Industries'!$C$39</c:f>
              <c:strCache>
                <c:ptCount val="1"/>
                <c:pt idx="0">
                  <c:v>Refinery gas</c:v>
                </c:pt>
              </c:strCache>
            </c:strRef>
          </c:tx>
          <c:spPr>
            <a:ln w="28575" cap="rnd">
              <a:solidFill>
                <a:schemeClr val="accent3">
                  <a:lumMod val="6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Industries'!$F$39:$W$39</c:f>
              <c:numCache>
                <c:formatCode>General</c:formatCode>
                <c:ptCount val="18"/>
                <c:pt idx="0">
                  <c:v>57600</c:v>
                </c:pt>
                <c:pt idx="1">
                  <c:v>57600</c:v>
                </c:pt>
                <c:pt idx="2">
                  <c:v>57600</c:v>
                </c:pt>
                <c:pt idx="3">
                  <c:v>57600</c:v>
                </c:pt>
                <c:pt idx="4">
                  <c:v>57600</c:v>
                </c:pt>
                <c:pt idx="5">
                  <c:v>57600</c:v>
                </c:pt>
                <c:pt idx="6">
                  <c:v>57600</c:v>
                </c:pt>
                <c:pt idx="7">
                  <c:v>57600</c:v>
                </c:pt>
                <c:pt idx="8">
                  <c:v>57600</c:v>
                </c:pt>
                <c:pt idx="9">
                  <c:v>57600</c:v>
                </c:pt>
                <c:pt idx="10">
                  <c:v>57600</c:v>
                </c:pt>
                <c:pt idx="11">
                  <c:v>57600</c:v>
                </c:pt>
                <c:pt idx="12">
                  <c:v>57600</c:v>
                </c:pt>
                <c:pt idx="13">
                  <c:v>57600</c:v>
                </c:pt>
                <c:pt idx="14">
                  <c:v>57600</c:v>
                </c:pt>
                <c:pt idx="15">
                  <c:v>57600</c:v>
                </c:pt>
                <c:pt idx="16">
                  <c:v>57600</c:v>
                </c:pt>
                <c:pt idx="17">
                  <c:v>57600</c:v>
                </c:pt>
              </c:numCache>
            </c:numRef>
          </c:val>
          <c:smooth val="0"/>
          <c:extLst>
            <c:ext xmlns:c16="http://schemas.microsoft.com/office/drawing/2014/chart" uri="{C3380CC4-5D6E-409C-BE32-E72D297353CC}">
              <c16:uniqueId val="{00000006-9C1C-485D-A2EE-1C8B1F5ABB7A}"/>
            </c:ext>
          </c:extLst>
        </c:ser>
        <c:ser>
          <c:idx val="14"/>
          <c:order val="8"/>
          <c:tx>
            <c:strRef>
              <c:f>'1A1 Energy Industries'!$C$45</c:f>
              <c:strCache>
                <c:ptCount val="1"/>
                <c:pt idx="0">
                  <c:v>Gas/Diesel oil</c:v>
                </c:pt>
              </c:strCache>
            </c:strRef>
          </c:tx>
          <c:spPr>
            <a:ln w="28575" cap="rnd">
              <a:solidFill>
                <a:schemeClr val="accent3">
                  <a:lumMod val="80000"/>
                  <a:lumOff val="2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Industries'!$F$45:$W$45</c:f>
              <c:numCache>
                <c:formatCode>General</c:formatCode>
                <c:ptCount val="1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numCache>
            </c:numRef>
          </c:val>
          <c:smooth val="0"/>
          <c:extLst>
            <c:ext xmlns:c16="http://schemas.microsoft.com/office/drawing/2014/chart" uri="{C3380CC4-5D6E-409C-BE32-E72D297353CC}">
              <c16:uniqueId val="{0000000C-9C1C-485D-A2EE-1C8B1F5ABB7A}"/>
            </c:ext>
          </c:extLst>
        </c:ser>
        <c:ser>
          <c:idx val="15"/>
          <c:order val="9"/>
          <c:tx>
            <c:strRef>
              <c:f>'1A1 Energy Industries'!$C$46</c:f>
              <c:strCache>
                <c:ptCount val="1"/>
                <c:pt idx="0">
                  <c:v>Residual Fuel Oil (Heavy Fuel Oil)</c:v>
                </c:pt>
              </c:strCache>
            </c:strRef>
          </c:tx>
          <c:spPr>
            <a:ln w="28575" cap="rnd">
              <a:solidFill>
                <a:schemeClr val="accent4">
                  <a:lumMod val="80000"/>
                  <a:lumOff val="2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Industries'!$F$46:$W$46</c:f>
              <c:numCache>
                <c:formatCode>General</c:formatCode>
                <c:ptCount val="1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numCache>
            </c:numRef>
          </c:val>
          <c:smooth val="0"/>
          <c:extLst>
            <c:ext xmlns:c16="http://schemas.microsoft.com/office/drawing/2014/chart" uri="{C3380CC4-5D6E-409C-BE32-E72D297353CC}">
              <c16:uniqueId val="{0000000D-9C1C-485D-A2EE-1C8B1F5ABB7A}"/>
            </c:ext>
          </c:extLst>
        </c:ser>
        <c:ser>
          <c:idx val="16"/>
          <c:order val="10"/>
          <c:tx>
            <c:strRef>
              <c:f>'1A1 Energy Industries'!$C$47</c:f>
              <c:strCache>
                <c:ptCount val="1"/>
                <c:pt idx="0">
                  <c:v>Sub-bituminous coal </c:v>
                </c:pt>
              </c:strCache>
            </c:strRef>
          </c:tx>
          <c:spPr>
            <a:ln w="28575" cap="rnd">
              <a:solidFill>
                <a:schemeClr val="accent5">
                  <a:lumMod val="80000"/>
                  <a:lumOff val="2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Industries'!$F$47:$W$47</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extLst>
            <c:ext xmlns:c16="http://schemas.microsoft.com/office/drawing/2014/chart" uri="{C3380CC4-5D6E-409C-BE32-E72D297353CC}">
              <c16:uniqueId val="{0000000E-9C1C-485D-A2EE-1C8B1F5ABB7A}"/>
            </c:ext>
          </c:extLst>
        </c:ser>
        <c:ser>
          <c:idx val="17"/>
          <c:order val="11"/>
          <c:tx>
            <c:strRef>
              <c:f>'1A1 Energy Industries'!$C$48</c:f>
              <c:strCache>
                <c:ptCount val="1"/>
                <c:pt idx="0">
                  <c:v>Jet kerosene</c:v>
                </c:pt>
              </c:strCache>
            </c:strRef>
          </c:tx>
          <c:spPr>
            <a:ln w="28575" cap="rnd">
              <a:solidFill>
                <a:schemeClr val="accent6">
                  <a:lumMod val="80000"/>
                  <a:lumOff val="2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Industries'!$F$48:$W$48</c:f>
              <c:numCache>
                <c:formatCode>General</c:formatCode>
                <c:ptCount val="1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numCache>
            </c:numRef>
          </c:val>
          <c:smooth val="0"/>
          <c:extLst>
            <c:ext xmlns:c16="http://schemas.microsoft.com/office/drawing/2014/chart" uri="{C3380CC4-5D6E-409C-BE32-E72D297353CC}">
              <c16:uniqueId val="{0000000F-9C1C-485D-A2EE-1C8B1F5ABB7A}"/>
            </c:ext>
          </c:extLst>
        </c:ser>
        <c:ser>
          <c:idx val="18"/>
          <c:order val="12"/>
          <c:tx>
            <c:strRef>
              <c:f>'1A1 Energy Industries'!$C$49</c:f>
              <c:strCache>
                <c:ptCount val="1"/>
                <c:pt idx="0">
                  <c:v>Sub-bituminous coal </c:v>
                </c:pt>
              </c:strCache>
            </c:strRef>
          </c:tx>
          <c:spPr>
            <a:ln w="28575" cap="rnd">
              <a:solidFill>
                <a:schemeClr val="accent1">
                  <a:lumMod val="8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Industries'!$F$49:$W$49</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extLst>
            <c:ext xmlns:c16="http://schemas.microsoft.com/office/drawing/2014/chart" uri="{C3380CC4-5D6E-409C-BE32-E72D297353CC}">
              <c16:uniqueId val="{00000010-9C1C-485D-A2EE-1C8B1F5ABB7A}"/>
            </c:ext>
          </c:extLst>
        </c:ser>
        <c:ser>
          <c:idx val="20"/>
          <c:order val="13"/>
          <c:tx>
            <c:strRef>
              <c:f>'1A1 Energy Industries'!$C$51</c:f>
              <c:strCache>
                <c:ptCount val="1"/>
                <c:pt idx="0">
                  <c:v>Residual Fuel Oil</c:v>
                </c:pt>
              </c:strCache>
            </c:strRef>
          </c:tx>
          <c:spPr>
            <a:ln w="28575" cap="rnd">
              <a:solidFill>
                <a:schemeClr val="accent3">
                  <a:lumMod val="8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Industries'!$F$51:$W$51</c:f>
              <c:numCache>
                <c:formatCode>General</c:formatCode>
                <c:ptCount val="1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numCache>
            </c:numRef>
          </c:val>
          <c:smooth val="0"/>
          <c:extLst>
            <c:ext xmlns:c16="http://schemas.microsoft.com/office/drawing/2014/chart" uri="{C3380CC4-5D6E-409C-BE32-E72D297353CC}">
              <c16:uniqueId val="{00000012-9C1C-485D-A2EE-1C8B1F5ABB7A}"/>
            </c:ext>
          </c:extLst>
        </c:ser>
        <c:ser>
          <c:idx val="21"/>
          <c:order val="14"/>
          <c:tx>
            <c:strRef>
              <c:f>'1A1 Energy Industries'!$C$52</c:f>
              <c:strCache>
                <c:ptCount val="1"/>
                <c:pt idx="0">
                  <c:v>Petroleum coke</c:v>
                </c:pt>
              </c:strCache>
            </c:strRef>
          </c:tx>
          <c:spPr>
            <a:ln w="28575" cap="rnd">
              <a:solidFill>
                <a:schemeClr val="accent4">
                  <a:lumMod val="8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Industries'!$F$52:$W$52</c:f>
              <c:numCache>
                <c:formatCode>General</c:formatCode>
                <c:ptCount val="1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numCache>
            </c:numRef>
          </c:val>
          <c:smooth val="0"/>
          <c:extLst>
            <c:ext xmlns:c16="http://schemas.microsoft.com/office/drawing/2014/chart" uri="{C3380CC4-5D6E-409C-BE32-E72D297353CC}">
              <c16:uniqueId val="{00000013-9C1C-485D-A2EE-1C8B1F5ABB7A}"/>
            </c:ext>
          </c:extLst>
        </c:ser>
        <c:ser>
          <c:idx val="22"/>
          <c:order val="15"/>
          <c:tx>
            <c:strRef>
              <c:f>'1A1 Energy Industries'!$C$53</c:f>
              <c:strCache>
                <c:ptCount val="1"/>
                <c:pt idx="0">
                  <c:v>Refinery gas</c:v>
                </c:pt>
              </c:strCache>
            </c:strRef>
          </c:tx>
          <c:spPr>
            <a:ln w="28575" cap="rnd">
              <a:solidFill>
                <a:schemeClr val="accent5">
                  <a:lumMod val="8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Industries'!$F$53:$W$53</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extLst>
            <c:ext xmlns:c16="http://schemas.microsoft.com/office/drawing/2014/chart" uri="{C3380CC4-5D6E-409C-BE32-E72D297353CC}">
              <c16:uniqueId val="{00000014-9C1C-485D-A2EE-1C8B1F5ABB7A}"/>
            </c:ext>
          </c:extLst>
        </c:ser>
        <c:ser>
          <c:idx val="28"/>
          <c:order val="16"/>
          <c:tx>
            <c:strRef>
              <c:f>'1A1 Energy Industries'!$C$59</c:f>
              <c:strCache>
                <c:ptCount val="1"/>
                <c:pt idx="0">
                  <c:v>Gas/Diesel oil</c:v>
                </c:pt>
              </c:strCache>
            </c:strRef>
          </c:tx>
          <c:spPr>
            <a:ln w="28575" cap="rnd">
              <a:solidFill>
                <a:schemeClr val="accent5">
                  <a:lumMod val="60000"/>
                  <a:lumOff val="4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Industries'!$F$59:$W$59</c:f>
              <c:numCache>
                <c:formatCode>General</c:formatCode>
                <c:ptCount val="18"/>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pt idx="15">
                  <c:v>0.6</c:v>
                </c:pt>
                <c:pt idx="16">
                  <c:v>0.6</c:v>
                </c:pt>
                <c:pt idx="17">
                  <c:v>0.6</c:v>
                </c:pt>
              </c:numCache>
            </c:numRef>
          </c:val>
          <c:smooth val="0"/>
          <c:extLst>
            <c:ext xmlns:c16="http://schemas.microsoft.com/office/drawing/2014/chart" uri="{C3380CC4-5D6E-409C-BE32-E72D297353CC}">
              <c16:uniqueId val="{0000001A-9C1C-485D-A2EE-1C8B1F5ABB7A}"/>
            </c:ext>
          </c:extLst>
        </c:ser>
        <c:ser>
          <c:idx val="29"/>
          <c:order val="17"/>
          <c:tx>
            <c:strRef>
              <c:f>'1A1 Energy Industries'!$C$60</c:f>
              <c:strCache>
                <c:ptCount val="1"/>
                <c:pt idx="0">
                  <c:v>Residual Fuel Oil (Heavy Fuel Oil)</c:v>
                </c:pt>
              </c:strCache>
            </c:strRef>
          </c:tx>
          <c:spPr>
            <a:ln w="28575" cap="rnd">
              <a:solidFill>
                <a:schemeClr val="accent6">
                  <a:lumMod val="60000"/>
                  <a:lumOff val="4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Industries'!$F$60:$W$60</c:f>
              <c:numCache>
                <c:formatCode>General</c:formatCode>
                <c:ptCount val="18"/>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pt idx="15">
                  <c:v>0.6</c:v>
                </c:pt>
                <c:pt idx="16">
                  <c:v>0.6</c:v>
                </c:pt>
                <c:pt idx="17">
                  <c:v>0.6</c:v>
                </c:pt>
              </c:numCache>
            </c:numRef>
          </c:val>
          <c:smooth val="0"/>
          <c:extLst>
            <c:ext xmlns:c16="http://schemas.microsoft.com/office/drawing/2014/chart" uri="{C3380CC4-5D6E-409C-BE32-E72D297353CC}">
              <c16:uniqueId val="{0000001B-9C1C-485D-A2EE-1C8B1F5ABB7A}"/>
            </c:ext>
          </c:extLst>
        </c:ser>
        <c:ser>
          <c:idx val="30"/>
          <c:order val="18"/>
          <c:tx>
            <c:strRef>
              <c:f>'1A1 Energy Industries'!$C$61</c:f>
              <c:strCache>
                <c:ptCount val="1"/>
                <c:pt idx="0">
                  <c:v>Sub-bituminous coal </c:v>
                </c:pt>
              </c:strCache>
            </c:strRef>
          </c:tx>
          <c:spPr>
            <a:ln w="28575" cap="rnd">
              <a:solidFill>
                <a:schemeClr val="accent1">
                  <a:lumMod val="5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Industries'!$F$61:$W$61</c:f>
              <c:numCache>
                <c:formatCode>General</c:formatCode>
                <c:ptCount val="18"/>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numCache>
            </c:numRef>
          </c:val>
          <c:smooth val="0"/>
          <c:extLst>
            <c:ext xmlns:c16="http://schemas.microsoft.com/office/drawing/2014/chart" uri="{C3380CC4-5D6E-409C-BE32-E72D297353CC}">
              <c16:uniqueId val="{0000001C-9C1C-485D-A2EE-1C8B1F5ABB7A}"/>
            </c:ext>
          </c:extLst>
        </c:ser>
        <c:ser>
          <c:idx val="31"/>
          <c:order val="19"/>
          <c:tx>
            <c:strRef>
              <c:f>'1A1 Energy Industries'!$C$62</c:f>
              <c:strCache>
                <c:ptCount val="1"/>
                <c:pt idx="0">
                  <c:v>Jet kerosene</c:v>
                </c:pt>
              </c:strCache>
            </c:strRef>
          </c:tx>
          <c:spPr>
            <a:ln w="28575" cap="rnd">
              <a:solidFill>
                <a:schemeClr val="accent2">
                  <a:lumMod val="5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Industries'!$F$62:$W$62</c:f>
              <c:numCache>
                <c:formatCode>General</c:formatCode>
                <c:ptCount val="18"/>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pt idx="15">
                  <c:v>0.6</c:v>
                </c:pt>
                <c:pt idx="16">
                  <c:v>0.6</c:v>
                </c:pt>
                <c:pt idx="17">
                  <c:v>0.6</c:v>
                </c:pt>
              </c:numCache>
            </c:numRef>
          </c:val>
          <c:smooth val="0"/>
          <c:extLst>
            <c:ext xmlns:c16="http://schemas.microsoft.com/office/drawing/2014/chart" uri="{C3380CC4-5D6E-409C-BE32-E72D297353CC}">
              <c16:uniqueId val="{0000001D-9C1C-485D-A2EE-1C8B1F5ABB7A}"/>
            </c:ext>
          </c:extLst>
        </c:ser>
        <c:ser>
          <c:idx val="32"/>
          <c:order val="20"/>
          <c:tx>
            <c:strRef>
              <c:f>'1A1 Energy Industries'!$C$63</c:f>
              <c:strCache>
                <c:ptCount val="1"/>
                <c:pt idx="0">
                  <c:v>Sub-bituminous coal </c:v>
                </c:pt>
              </c:strCache>
            </c:strRef>
          </c:tx>
          <c:spPr>
            <a:ln w="28575" cap="rnd">
              <a:solidFill>
                <a:schemeClr val="accent3">
                  <a:lumMod val="5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Industries'!$F$63:$W$63</c:f>
              <c:numCache>
                <c:formatCode>General</c:formatCode>
                <c:ptCount val="18"/>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numCache>
            </c:numRef>
          </c:val>
          <c:smooth val="0"/>
          <c:extLst>
            <c:ext xmlns:c16="http://schemas.microsoft.com/office/drawing/2014/chart" uri="{C3380CC4-5D6E-409C-BE32-E72D297353CC}">
              <c16:uniqueId val="{0000001E-9C1C-485D-A2EE-1C8B1F5ABB7A}"/>
            </c:ext>
          </c:extLst>
        </c:ser>
        <c:ser>
          <c:idx val="34"/>
          <c:order val="21"/>
          <c:tx>
            <c:strRef>
              <c:f>'1A1 Energy Industries'!$C$65</c:f>
              <c:strCache>
                <c:ptCount val="1"/>
                <c:pt idx="0">
                  <c:v>Residual Fuel Oil</c:v>
                </c:pt>
              </c:strCache>
            </c:strRef>
          </c:tx>
          <c:spPr>
            <a:ln w="28575" cap="rnd">
              <a:solidFill>
                <a:schemeClr val="accent5">
                  <a:lumMod val="5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Industries'!$F$65:$W$65</c:f>
              <c:numCache>
                <c:formatCode>General</c:formatCode>
                <c:ptCount val="18"/>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pt idx="15">
                  <c:v>0.6</c:v>
                </c:pt>
                <c:pt idx="16">
                  <c:v>0.6</c:v>
                </c:pt>
                <c:pt idx="17">
                  <c:v>0.6</c:v>
                </c:pt>
              </c:numCache>
            </c:numRef>
          </c:val>
          <c:smooth val="0"/>
          <c:extLst>
            <c:ext xmlns:c16="http://schemas.microsoft.com/office/drawing/2014/chart" uri="{C3380CC4-5D6E-409C-BE32-E72D297353CC}">
              <c16:uniqueId val="{00000020-9C1C-485D-A2EE-1C8B1F5ABB7A}"/>
            </c:ext>
          </c:extLst>
        </c:ser>
        <c:ser>
          <c:idx val="35"/>
          <c:order val="22"/>
          <c:tx>
            <c:strRef>
              <c:f>'1A1 Energy Industries'!$C$66</c:f>
              <c:strCache>
                <c:ptCount val="1"/>
                <c:pt idx="0">
                  <c:v>Petroleum coke</c:v>
                </c:pt>
              </c:strCache>
            </c:strRef>
          </c:tx>
          <c:spPr>
            <a:ln w="28575" cap="rnd">
              <a:solidFill>
                <a:schemeClr val="accent6">
                  <a:lumMod val="5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Industries'!$F$66:$W$66</c:f>
              <c:numCache>
                <c:formatCode>General</c:formatCode>
                <c:ptCount val="18"/>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pt idx="15">
                  <c:v>0.6</c:v>
                </c:pt>
                <c:pt idx="16">
                  <c:v>0.6</c:v>
                </c:pt>
                <c:pt idx="17">
                  <c:v>0.6</c:v>
                </c:pt>
              </c:numCache>
            </c:numRef>
          </c:val>
          <c:smooth val="0"/>
          <c:extLst>
            <c:ext xmlns:c16="http://schemas.microsoft.com/office/drawing/2014/chart" uri="{C3380CC4-5D6E-409C-BE32-E72D297353CC}">
              <c16:uniqueId val="{00000021-9C1C-485D-A2EE-1C8B1F5ABB7A}"/>
            </c:ext>
          </c:extLst>
        </c:ser>
        <c:ser>
          <c:idx val="36"/>
          <c:order val="23"/>
          <c:tx>
            <c:strRef>
              <c:f>'1A1 Energy Industries'!$C$67</c:f>
              <c:strCache>
                <c:ptCount val="1"/>
                <c:pt idx="0">
                  <c:v>Refinery gas</c:v>
                </c:pt>
              </c:strCache>
            </c:strRef>
          </c:tx>
          <c:spPr>
            <a:ln w="28575" cap="rnd">
              <a:solidFill>
                <a:schemeClr val="accent1">
                  <a:lumMod val="70000"/>
                  <a:lumOff val="3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Industries'!$F$67:$W$67</c:f>
              <c:numCache>
                <c:formatCode>General</c:formatCode>
                <c:ptCount val="18"/>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numCache>
            </c:numRef>
          </c:val>
          <c:smooth val="0"/>
          <c:extLst>
            <c:ext xmlns:c16="http://schemas.microsoft.com/office/drawing/2014/chart" uri="{C3380CC4-5D6E-409C-BE32-E72D297353CC}">
              <c16:uniqueId val="{00000022-9C1C-485D-A2EE-1C8B1F5ABB7A}"/>
            </c:ext>
          </c:extLst>
        </c:ser>
        <c:ser>
          <c:idx val="5"/>
          <c:order val="24"/>
          <c:tx>
            <c:strRef>
              <c:f>'1A1 Energy Industries'!$B$41</c:f>
              <c:strCache>
                <c:ptCount val="1"/>
                <c:pt idx="0">
                  <c:v>1A1c - PetroSA</c:v>
                </c:pt>
              </c:strCache>
            </c:strRef>
          </c:tx>
          <c:spPr>
            <a:ln w="28575" cap="rnd">
              <a:solidFill>
                <a:schemeClr val="accent6"/>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Industries'!$F$41:$W$41</c:f>
              <c:numCache>
                <c:formatCode>General</c:formatCode>
                <c:ptCount val="18"/>
              </c:numCache>
            </c:numRef>
          </c:val>
          <c:smooth val="0"/>
          <c:extLst>
            <c:ext xmlns:c16="http://schemas.microsoft.com/office/drawing/2014/chart" uri="{C3380CC4-5D6E-409C-BE32-E72D297353CC}">
              <c16:uniqueId val="{00000026-9C1C-485D-A2EE-1C8B1F5ABB7A}"/>
            </c:ext>
          </c:extLst>
        </c:ser>
        <c:ser>
          <c:idx val="9"/>
          <c:order val="25"/>
          <c:tx>
            <c:strRef>
              <c:f>'1A1 Energy Industries'!$B$42</c:f>
              <c:strCache>
                <c:ptCount val="1"/>
                <c:pt idx="0">
                  <c:v>1A1c - Sasol</c:v>
                </c:pt>
              </c:strCache>
            </c:strRef>
          </c:tx>
          <c:spPr>
            <a:ln w="28575" cap="rnd">
              <a:solidFill>
                <a:schemeClr val="accent4">
                  <a:lumMod val="6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Industries'!$F$42:$W$42</c:f>
              <c:numCache>
                <c:formatCode>General</c:formatCode>
                <c:ptCount val="18"/>
              </c:numCache>
            </c:numRef>
          </c:val>
          <c:smooth val="0"/>
          <c:extLst>
            <c:ext xmlns:c16="http://schemas.microsoft.com/office/drawing/2014/chart" uri="{C3380CC4-5D6E-409C-BE32-E72D297353CC}">
              <c16:uniqueId val="{00000027-9C1C-485D-A2EE-1C8B1F5ABB7A}"/>
            </c:ext>
          </c:extLst>
        </c:ser>
        <c:ser>
          <c:idx val="10"/>
          <c:order val="26"/>
          <c:tx>
            <c:strRef>
              <c:f>'1A1 Energy Industries'!$B$55</c:f>
              <c:strCache>
                <c:ptCount val="1"/>
                <c:pt idx="0">
                  <c:v>1A1c - PetroSA</c:v>
                </c:pt>
              </c:strCache>
            </c:strRef>
          </c:tx>
          <c:spPr>
            <a:ln w="28575" cap="rnd">
              <a:solidFill>
                <a:schemeClr val="accent5">
                  <a:lumMod val="6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Industries'!$F$55:$W$55</c:f>
              <c:numCache>
                <c:formatCode>General</c:formatCode>
                <c:ptCount val="18"/>
              </c:numCache>
            </c:numRef>
          </c:val>
          <c:smooth val="0"/>
          <c:extLst>
            <c:ext xmlns:c16="http://schemas.microsoft.com/office/drawing/2014/chart" uri="{C3380CC4-5D6E-409C-BE32-E72D297353CC}">
              <c16:uniqueId val="{00000028-9C1C-485D-A2EE-1C8B1F5ABB7A}"/>
            </c:ext>
          </c:extLst>
        </c:ser>
        <c:ser>
          <c:idx val="11"/>
          <c:order val="27"/>
          <c:tx>
            <c:strRef>
              <c:f>'1A1 Energy Industries'!$B$56</c:f>
              <c:strCache>
                <c:ptCount val="1"/>
                <c:pt idx="0">
                  <c:v>1A1c - Sasol</c:v>
                </c:pt>
              </c:strCache>
            </c:strRef>
          </c:tx>
          <c:spPr>
            <a:ln w="28575" cap="rnd">
              <a:solidFill>
                <a:schemeClr val="accent6">
                  <a:lumMod val="6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Industries'!$F$56:$W$56</c:f>
              <c:numCache>
                <c:formatCode>General</c:formatCode>
                <c:ptCount val="18"/>
              </c:numCache>
            </c:numRef>
          </c:val>
          <c:smooth val="0"/>
          <c:extLst>
            <c:ext xmlns:c16="http://schemas.microsoft.com/office/drawing/2014/chart" uri="{C3380CC4-5D6E-409C-BE32-E72D297353CC}">
              <c16:uniqueId val="{00000029-9C1C-485D-A2EE-1C8B1F5ABB7A}"/>
            </c:ext>
          </c:extLst>
        </c:ser>
        <c:ser>
          <c:idx val="12"/>
          <c:order val="28"/>
          <c:tx>
            <c:strRef>
              <c:f>'1A1 Energy Industries'!$B$69</c:f>
              <c:strCache>
                <c:ptCount val="1"/>
                <c:pt idx="0">
                  <c:v>1A1c - PetroSA</c:v>
                </c:pt>
              </c:strCache>
            </c:strRef>
          </c:tx>
          <c:spPr>
            <a:ln w="28575" cap="rnd">
              <a:solidFill>
                <a:schemeClr val="accent1">
                  <a:lumMod val="80000"/>
                  <a:lumOff val="2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Industries'!$F$69:$W$69</c:f>
              <c:numCache>
                <c:formatCode>General</c:formatCode>
                <c:ptCount val="18"/>
              </c:numCache>
            </c:numRef>
          </c:val>
          <c:smooth val="0"/>
          <c:extLst>
            <c:ext xmlns:c16="http://schemas.microsoft.com/office/drawing/2014/chart" uri="{C3380CC4-5D6E-409C-BE32-E72D297353CC}">
              <c16:uniqueId val="{0000002A-9C1C-485D-A2EE-1C8B1F5ABB7A}"/>
            </c:ext>
          </c:extLst>
        </c:ser>
        <c:ser>
          <c:idx val="13"/>
          <c:order val="29"/>
          <c:tx>
            <c:strRef>
              <c:f>'1A1 Energy Industries'!$B$70</c:f>
              <c:strCache>
                <c:ptCount val="1"/>
                <c:pt idx="0">
                  <c:v>1A1c - Sasol</c:v>
                </c:pt>
              </c:strCache>
            </c:strRef>
          </c:tx>
          <c:spPr>
            <a:ln w="28575" cap="rnd">
              <a:solidFill>
                <a:schemeClr val="accent2">
                  <a:lumMod val="80000"/>
                  <a:lumOff val="20000"/>
                </a:schemeClr>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Industries'!$F$70:$W$70</c:f>
              <c:numCache>
                <c:formatCode>General</c:formatCode>
                <c:ptCount val="18"/>
              </c:numCache>
            </c:numRef>
          </c:val>
          <c:smooth val="0"/>
          <c:extLst>
            <c:ext xmlns:c16="http://schemas.microsoft.com/office/drawing/2014/chart" uri="{C3380CC4-5D6E-409C-BE32-E72D297353CC}">
              <c16:uniqueId val="{0000002B-9C1C-485D-A2EE-1C8B1F5ABB7A}"/>
            </c:ext>
          </c:extLst>
        </c:ser>
        <c:dLbls>
          <c:showLegendKey val="0"/>
          <c:showVal val="0"/>
          <c:showCatName val="0"/>
          <c:showSerName val="0"/>
          <c:showPercent val="0"/>
          <c:showBubbleSize val="0"/>
        </c:dLbls>
        <c:smooth val="0"/>
        <c:axId val="411066104"/>
        <c:axId val="411065712"/>
      </c:lineChart>
      <c:catAx>
        <c:axId val="411066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65712"/>
        <c:crosses val="autoZero"/>
        <c:auto val="1"/>
        <c:lblAlgn val="ctr"/>
        <c:lblOffset val="100"/>
        <c:noMultiLvlLbl val="0"/>
      </c:catAx>
      <c:valAx>
        <c:axId val="41106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66104"/>
        <c:crosses val="autoZero"/>
        <c:crossBetween val="between"/>
      </c:valAx>
      <c:spPr>
        <a:noFill/>
        <a:ln>
          <a:noFill/>
        </a:ln>
        <a:effectLst/>
      </c:spPr>
    </c:plotArea>
    <c:legend>
      <c:legendPos val="r"/>
      <c:layout>
        <c:manualLayout>
          <c:xMode val="edge"/>
          <c:yMode val="edge"/>
          <c:x val="0.55614448015683637"/>
          <c:y val="3.6383449966902716E-2"/>
          <c:w val="0.44385551984316357"/>
          <c:h val="0.963616550033097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'1A1 Energy Industries'!$C$88</c:f>
              <c:strCache>
                <c:ptCount val="1"/>
                <c:pt idx="0">
                  <c:v>Total CO2 emissions</c:v>
                </c:pt>
              </c:strCache>
            </c:strRef>
          </c:tx>
          <c:spPr>
            <a:ln w="28575" cap="rnd">
              <a:solidFill>
                <a:schemeClr val="accent1"/>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Industries'!$F$88:$W$88</c:f>
              <c:numCache>
                <c:formatCode>General</c:formatCode>
                <c:ptCount val="18"/>
                <c:pt idx="0">
                  <c:v>219524.75081730218</c:v>
                </c:pt>
                <c:pt idx="1">
                  <c:v>214845.39985879013</c:v>
                </c:pt>
                <c:pt idx="2">
                  <c:v>220110.089316784</c:v>
                </c:pt>
                <c:pt idx="3">
                  <c:v>237730.34046233288</c:v>
                </c:pt>
                <c:pt idx="4">
                  <c:v>245486.58354010744</c:v>
                </c:pt>
                <c:pt idx="5">
                  <c:v>241609.59912919326</c:v>
                </c:pt>
                <c:pt idx="6">
                  <c:v>243646.70599798104</c:v>
                </c:pt>
                <c:pt idx="7">
                  <c:v>266709.09625400661</c:v>
                </c:pt>
                <c:pt idx="8">
                  <c:v>255965.85760072363</c:v>
                </c:pt>
                <c:pt idx="9">
                  <c:v>264723.71826803189</c:v>
                </c:pt>
                <c:pt idx="10">
                  <c:v>266542.23572418262</c:v>
                </c:pt>
                <c:pt idx="11">
                  <c:v>266586.30338526028</c:v>
                </c:pt>
                <c:pt idx="12">
                  <c:v>277964.06061191019</c:v>
                </c:pt>
                <c:pt idx="13">
                  <c:v>272404.62547346496</c:v>
                </c:pt>
                <c:pt idx="14">
                  <c:v>267462.4666374813</c:v>
                </c:pt>
                <c:pt idx="15">
                  <c:v>259835.98411888693</c:v>
                </c:pt>
                <c:pt idx="16">
                  <c:v>250918.98551534413</c:v>
                </c:pt>
                <c:pt idx="17" formatCode="_(* #,##0.00_);_(* \(#,##0.00\);_(* &quot;-&quot;??_);_(@_)">
                  <c:v>248093.6347202021</c:v>
                </c:pt>
              </c:numCache>
            </c:numRef>
          </c:val>
          <c:smooth val="0"/>
          <c:extLst>
            <c:ext xmlns:c16="http://schemas.microsoft.com/office/drawing/2014/chart" uri="{C3380CC4-5D6E-409C-BE32-E72D297353CC}">
              <c16:uniqueId val="{00000002-6FAA-4DD9-A124-BCE236A81368}"/>
            </c:ext>
          </c:extLst>
        </c:ser>
        <c:ser>
          <c:idx val="1"/>
          <c:order val="1"/>
          <c:tx>
            <c:strRef>
              <c:f>'1A1 Energy Industries'!$C$104</c:f>
              <c:strCache>
                <c:ptCount val="1"/>
                <c:pt idx="0">
                  <c:v>Total CH4 Emissions</c:v>
                </c:pt>
              </c:strCache>
            </c:strRef>
          </c:tx>
          <c:spPr>
            <a:ln w="28575" cap="rnd">
              <a:solidFill>
                <a:schemeClr val="accent2"/>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Industries'!$F$104:$W$104</c:f>
              <c:numCache>
                <c:formatCode>General</c:formatCode>
                <c:ptCount val="18"/>
                <c:pt idx="0">
                  <c:v>53.077168888469508</c:v>
                </c:pt>
                <c:pt idx="1">
                  <c:v>52.117291432808422</c:v>
                </c:pt>
                <c:pt idx="2">
                  <c:v>52.938869816894879</c:v>
                </c:pt>
                <c:pt idx="3">
                  <c:v>57.55338322984786</c:v>
                </c:pt>
                <c:pt idx="4">
                  <c:v>58.530986179102129</c:v>
                </c:pt>
                <c:pt idx="5">
                  <c:v>57.362481972497228</c:v>
                </c:pt>
                <c:pt idx="6">
                  <c:v>57.834542659191243</c:v>
                </c:pt>
                <c:pt idx="7">
                  <c:v>63.253500418281206</c:v>
                </c:pt>
                <c:pt idx="8">
                  <c:v>61.025579309259697</c:v>
                </c:pt>
                <c:pt idx="9">
                  <c:v>63.123940750808494</c:v>
                </c:pt>
                <c:pt idx="10">
                  <c:v>63.298806641827397</c:v>
                </c:pt>
                <c:pt idx="11">
                  <c:v>63.329539209386041</c:v>
                </c:pt>
                <c:pt idx="12">
                  <c:v>64.262210202542306</c:v>
                </c:pt>
                <c:pt idx="13">
                  <c:v>63.827796097224216</c:v>
                </c:pt>
                <c:pt idx="14">
                  <c:v>63.533706856515764</c:v>
                </c:pt>
                <c:pt idx="15">
                  <c:v>62.42707908879872</c:v>
                </c:pt>
                <c:pt idx="16">
                  <c:v>58.053667730733366</c:v>
                </c:pt>
                <c:pt idx="17">
                  <c:v>57.148804565690263</c:v>
                </c:pt>
              </c:numCache>
            </c:numRef>
          </c:val>
          <c:smooth val="0"/>
          <c:extLst>
            <c:ext xmlns:c16="http://schemas.microsoft.com/office/drawing/2014/chart" uri="{C3380CC4-5D6E-409C-BE32-E72D297353CC}">
              <c16:uniqueId val="{00000003-6FAA-4DD9-A124-BCE236A81368}"/>
            </c:ext>
          </c:extLst>
        </c:ser>
        <c:ser>
          <c:idx val="2"/>
          <c:order val="2"/>
          <c:tx>
            <c:strRef>
              <c:f>'1A1 Energy Industries'!$C$120</c:f>
              <c:strCache>
                <c:ptCount val="1"/>
                <c:pt idx="0">
                  <c:v>Total N2O emissions</c:v>
                </c:pt>
              </c:strCache>
            </c:strRef>
          </c:tx>
          <c:spPr>
            <a:ln w="28575" cap="rnd">
              <a:solidFill>
                <a:schemeClr val="accent3"/>
              </a:solidFill>
              <a:round/>
            </a:ln>
            <a:effectLst/>
          </c:spPr>
          <c:marker>
            <c:symbol val="none"/>
          </c:marker>
          <c:cat>
            <c:numRef>
              <c:f>'1A1 Energy Industries'!$F$13:$W$13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'1A1 Energy Industries'!$F$120:$W$120</c:f>
              <c:numCache>
                <c:formatCode>General</c:formatCode>
                <c:ptCount val="18"/>
                <c:pt idx="0">
                  <c:v>1009.1309996583352</c:v>
                </c:pt>
                <c:pt idx="1">
                  <c:v>986.60013471394336</c:v>
                </c:pt>
                <c:pt idx="2">
                  <c:v>1014.1455633150958</c:v>
                </c:pt>
                <c:pt idx="3">
                  <c:v>1101.9397176515777</c:v>
                </c:pt>
                <c:pt idx="4">
                  <c:v>1134.905636349838</c:v>
                </c:pt>
                <c:pt idx="5">
                  <c:v>1119.045299109551</c:v>
                </c:pt>
                <c:pt idx="6">
                  <c:v>1129.4489767539787</c:v>
                </c:pt>
                <c:pt idx="7">
                  <c:v>1239.9137592296045</c:v>
                </c:pt>
                <c:pt idx="8">
                  <c:v>1186.5499229575971</c:v>
                </c:pt>
                <c:pt idx="9">
                  <c:v>1229.3602416808571</c:v>
                </c:pt>
                <c:pt idx="10">
                  <c:v>1239.7367838449518</c:v>
                </c:pt>
                <c:pt idx="11">
                  <c:v>1240.5652128709066</c:v>
                </c:pt>
                <c:pt idx="12">
                  <c:v>1328.0596976446866</c:v>
                </c:pt>
                <c:pt idx="13">
                  <c:v>1295.9262040980605</c:v>
                </c:pt>
                <c:pt idx="14">
                  <c:v>1276.0396212767469</c:v>
                </c:pt>
                <c:pt idx="15">
                  <c:v>1229.1691441665228</c:v>
                </c:pt>
                <c:pt idx="16">
                  <c:v>1199.357144555082</c:v>
                </c:pt>
                <c:pt idx="17">
                  <c:v>1182.8690294555329</c:v>
                </c:pt>
              </c:numCache>
            </c:numRef>
          </c:val>
          <c:smooth val="0"/>
          <c:extLst>
            <c:ext xmlns:c16="http://schemas.microsoft.com/office/drawing/2014/chart" uri="{C3380CC4-5D6E-409C-BE32-E72D297353CC}">
              <c16:uniqueId val="{00000004-6FAA-4DD9-A124-BCE236A81368}"/>
            </c:ext>
          </c:extLst>
        </c:ser>
        <c:dLbls>
          <c:showLegendKey val="0"/>
          <c:showVal val="0"/>
          <c:showCatName val="0"/>
          <c:showSerName val="0"/>
          <c:showPercent val="0"/>
          <c:showBubbleSize val="0"/>
        </c:dLbls>
        <c:smooth val="0"/>
        <c:axId val="411064536"/>
        <c:axId val="411064144"/>
      </c:lineChart>
      <c:catAx>
        <c:axId val="411064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64144"/>
        <c:crosses val="autoZero"/>
        <c:auto val="1"/>
        <c:lblAlgn val="ctr"/>
        <c:lblOffset val="100"/>
        <c:noMultiLvlLbl val="0"/>
      </c:catAx>
      <c:valAx>
        <c:axId val="41106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64536"/>
        <c:crosses val="autoZero"/>
        <c:crossBetween val="between"/>
      </c:valAx>
      <c:spPr>
        <a:noFill/>
        <a:ln>
          <a:noFill/>
        </a:ln>
        <a:effectLst/>
      </c:spPr>
    </c:plotArea>
    <c:legend>
      <c:legendPos val="r"/>
      <c:layout>
        <c:manualLayout>
          <c:xMode val="edge"/>
          <c:yMode val="edge"/>
          <c:x val="0.73180311601891546"/>
          <c:y val="0.49684215697228079"/>
          <c:w val="0.25765877501820023"/>
          <c:h val="0.192583344740607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48311046755444353"/>
          <c:h val="0.74565664201062321"/>
        </c:manualLayout>
      </c:layout>
      <c:lineChart>
        <c:grouping val="standard"/>
        <c:varyColors val="0"/>
        <c:ser>
          <c:idx val="0"/>
          <c:order val="0"/>
          <c:tx>
            <c:strRef>
              <c:f>'1A2 Manufacturing Construction'!$C$27</c:f>
              <c:strCache>
                <c:ptCount val="1"/>
                <c:pt idx="0">
                  <c:v>Other Kerosene</c:v>
                </c:pt>
              </c:strCache>
            </c:strRef>
          </c:tx>
          <c:spPr>
            <a:ln w="28575" cap="rnd">
              <a:solidFill>
                <a:schemeClr val="accent1"/>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Construction'!$F$27:$T$27</c:f>
              <c:numCache>
                <c:formatCode>General</c:formatCode>
                <c:ptCount val="15"/>
                <c:pt idx="0">
                  <c:v>71900</c:v>
                </c:pt>
                <c:pt idx="1">
                  <c:v>71900</c:v>
                </c:pt>
                <c:pt idx="2">
                  <c:v>71900</c:v>
                </c:pt>
                <c:pt idx="3">
                  <c:v>71900</c:v>
                </c:pt>
                <c:pt idx="4">
                  <c:v>71900</c:v>
                </c:pt>
                <c:pt idx="5">
                  <c:v>71900</c:v>
                </c:pt>
                <c:pt idx="6">
                  <c:v>71900</c:v>
                </c:pt>
                <c:pt idx="7">
                  <c:v>71900</c:v>
                </c:pt>
                <c:pt idx="8">
                  <c:v>71900</c:v>
                </c:pt>
                <c:pt idx="9">
                  <c:v>71900</c:v>
                </c:pt>
                <c:pt idx="10">
                  <c:v>71900</c:v>
                </c:pt>
                <c:pt idx="11">
                  <c:v>71900</c:v>
                </c:pt>
                <c:pt idx="12">
                  <c:v>71900</c:v>
                </c:pt>
                <c:pt idx="13">
                  <c:v>71900</c:v>
                </c:pt>
                <c:pt idx="14">
                  <c:v>71900</c:v>
                </c:pt>
              </c:numCache>
            </c:numRef>
          </c:val>
          <c:smooth val="0"/>
          <c:extLst>
            <c:ext xmlns:c16="http://schemas.microsoft.com/office/drawing/2014/chart" uri="{C3380CC4-5D6E-409C-BE32-E72D297353CC}">
              <c16:uniqueId val="{00000000-B687-42D2-AA49-69DAD93268FC}"/>
            </c:ext>
          </c:extLst>
        </c:ser>
        <c:ser>
          <c:idx val="1"/>
          <c:order val="1"/>
          <c:tx>
            <c:strRef>
              <c:f>'1A2 Manufacturing Construction'!$C$28</c:f>
              <c:strCache>
                <c:ptCount val="1"/>
                <c:pt idx="0">
                  <c:v>Gas/Diesel oil</c:v>
                </c:pt>
              </c:strCache>
            </c:strRef>
          </c:tx>
          <c:spPr>
            <a:ln w="28575" cap="rnd">
              <a:solidFill>
                <a:schemeClr val="accent2"/>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Construction'!$F$28:$T$28</c:f>
              <c:numCache>
                <c:formatCode>General</c:formatCode>
                <c:ptCount val="15"/>
                <c:pt idx="0">
                  <c:v>74100</c:v>
                </c:pt>
                <c:pt idx="1">
                  <c:v>74100</c:v>
                </c:pt>
                <c:pt idx="2">
                  <c:v>74100</c:v>
                </c:pt>
                <c:pt idx="3">
                  <c:v>74100</c:v>
                </c:pt>
                <c:pt idx="4">
                  <c:v>74100</c:v>
                </c:pt>
                <c:pt idx="5">
                  <c:v>74100</c:v>
                </c:pt>
                <c:pt idx="6">
                  <c:v>74100</c:v>
                </c:pt>
                <c:pt idx="7">
                  <c:v>74100</c:v>
                </c:pt>
                <c:pt idx="8">
                  <c:v>74100</c:v>
                </c:pt>
                <c:pt idx="9">
                  <c:v>74100</c:v>
                </c:pt>
                <c:pt idx="10">
                  <c:v>74100</c:v>
                </c:pt>
                <c:pt idx="11">
                  <c:v>74100</c:v>
                </c:pt>
                <c:pt idx="12">
                  <c:v>74100</c:v>
                </c:pt>
                <c:pt idx="13">
                  <c:v>74100</c:v>
                </c:pt>
                <c:pt idx="14">
                  <c:v>74100</c:v>
                </c:pt>
              </c:numCache>
            </c:numRef>
          </c:val>
          <c:smooth val="0"/>
          <c:extLst>
            <c:ext xmlns:c16="http://schemas.microsoft.com/office/drawing/2014/chart" uri="{C3380CC4-5D6E-409C-BE32-E72D297353CC}">
              <c16:uniqueId val="{00000001-B687-42D2-AA49-69DAD93268FC}"/>
            </c:ext>
          </c:extLst>
        </c:ser>
        <c:ser>
          <c:idx val="2"/>
          <c:order val="2"/>
          <c:tx>
            <c:strRef>
              <c:f>'1A2 Manufacturing Construction'!$C$29</c:f>
              <c:strCache>
                <c:ptCount val="1"/>
                <c:pt idx="0">
                  <c:v>Residual Fuel Oil (Heavy Fuel Oil)</c:v>
                </c:pt>
              </c:strCache>
            </c:strRef>
          </c:tx>
          <c:spPr>
            <a:ln w="28575" cap="rnd">
              <a:solidFill>
                <a:schemeClr val="accent3"/>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Construction'!$F$29:$T$29</c:f>
              <c:numCache>
                <c:formatCode>General</c:formatCode>
                <c:ptCount val="15"/>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numCache>
            </c:numRef>
          </c:val>
          <c:smooth val="0"/>
          <c:extLst>
            <c:ext xmlns:c16="http://schemas.microsoft.com/office/drawing/2014/chart" uri="{C3380CC4-5D6E-409C-BE32-E72D297353CC}">
              <c16:uniqueId val="{00000002-B687-42D2-AA49-69DAD93268FC}"/>
            </c:ext>
          </c:extLst>
        </c:ser>
        <c:ser>
          <c:idx val="3"/>
          <c:order val="3"/>
          <c:tx>
            <c:strRef>
              <c:f>'1A2 Manufacturing Construction'!$C$30</c:f>
              <c:strCache>
                <c:ptCount val="1"/>
                <c:pt idx="0">
                  <c:v>LPG</c:v>
                </c:pt>
              </c:strCache>
            </c:strRef>
          </c:tx>
          <c:spPr>
            <a:ln w="28575" cap="rnd">
              <a:solidFill>
                <a:schemeClr val="accent4"/>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Construction'!$F$30:$T$30</c:f>
              <c:numCache>
                <c:formatCode>General</c:formatCode>
                <c:ptCount val="15"/>
                <c:pt idx="0">
                  <c:v>63100</c:v>
                </c:pt>
                <c:pt idx="1">
                  <c:v>63100</c:v>
                </c:pt>
                <c:pt idx="2">
                  <c:v>63100</c:v>
                </c:pt>
                <c:pt idx="3">
                  <c:v>63100</c:v>
                </c:pt>
                <c:pt idx="4">
                  <c:v>63100</c:v>
                </c:pt>
                <c:pt idx="5">
                  <c:v>63100</c:v>
                </c:pt>
                <c:pt idx="6">
                  <c:v>63100</c:v>
                </c:pt>
                <c:pt idx="7">
                  <c:v>63100</c:v>
                </c:pt>
                <c:pt idx="8">
                  <c:v>63100</c:v>
                </c:pt>
                <c:pt idx="9">
                  <c:v>63100</c:v>
                </c:pt>
                <c:pt idx="10">
                  <c:v>63100</c:v>
                </c:pt>
                <c:pt idx="11">
                  <c:v>63100</c:v>
                </c:pt>
                <c:pt idx="12">
                  <c:v>63100</c:v>
                </c:pt>
                <c:pt idx="13">
                  <c:v>63100</c:v>
                </c:pt>
                <c:pt idx="14">
                  <c:v>63100</c:v>
                </c:pt>
              </c:numCache>
            </c:numRef>
          </c:val>
          <c:smooth val="0"/>
          <c:extLst>
            <c:ext xmlns:c16="http://schemas.microsoft.com/office/drawing/2014/chart" uri="{C3380CC4-5D6E-409C-BE32-E72D297353CC}">
              <c16:uniqueId val="{00000003-B687-42D2-AA49-69DAD93268FC}"/>
            </c:ext>
          </c:extLst>
        </c:ser>
        <c:ser>
          <c:idx val="4"/>
          <c:order val="4"/>
          <c:tx>
            <c:strRef>
              <c:f>'1A2 Manufacturing Construction'!$C$31</c:f>
              <c:strCache>
                <c:ptCount val="1"/>
                <c:pt idx="0">
                  <c:v>Bitumen</c:v>
                </c:pt>
              </c:strCache>
            </c:strRef>
          </c:tx>
          <c:spPr>
            <a:ln w="28575" cap="rnd">
              <a:solidFill>
                <a:schemeClr val="accent5"/>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Construction'!$F$31:$T$31</c:f>
              <c:numCache>
                <c:formatCode>General</c:formatCode>
                <c:ptCount val="15"/>
                <c:pt idx="0">
                  <c:v>80700</c:v>
                </c:pt>
                <c:pt idx="1">
                  <c:v>80700</c:v>
                </c:pt>
                <c:pt idx="2">
                  <c:v>80700</c:v>
                </c:pt>
                <c:pt idx="3">
                  <c:v>80700</c:v>
                </c:pt>
                <c:pt idx="4">
                  <c:v>80700</c:v>
                </c:pt>
                <c:pt idx="5">
                  <c:v>80700</c:v>
                </c:pt>
                <c:pt idx="6">
                  <c:v>80700</c:v>
                </c:pt>
                <c:pt idx="7">
                  <c:v>80700</c:v>
                </c:pt>
                <c:pt idx="8">
                  <c:v>80700</c:v>
                </c:pt>
                <c:pt idx="9">
                  <c:v>80700</c:v>
                </c:pt>
                <c:pt idx="10">
                  <c:v>80700</c:v>
                </c:pt>
                <c:pt idx="11">
                  <c:v>80700</c:v>
                </c:pt>
                <c:pt idx="12">
                  <c:v>80700</c:v>
                </c:pt>
                <c:pt idx="13">
                  <c:v>80700</c:v>
                </c:pt>
                <c:pt idx="14">
                  <c:v>80700</c:v>
                </c:pt>
              </c:numCache>
            </c:numRef>
          </c:val>
          <c:smooth val="0"/>
          <c:extLst>
            <c:ext xmlns:c16="http://schemas.microsoft.com/office/drawing/2014/chart" uri="{C3380CC4-5D6E-409C-BE32-E72D297353CC}">
              <c16:uniqueId val="{00000004-B687-42D2-AA49-69DAD93268FC}"/>
            </c:ext>
          </c:extLst>
        </c:ser>
        <c:ser>
          <c:idx val="6"/>
          <c:order val="5"/>
          <c:tx>
            <c:strRef>
              <c:f>'1A2 Manufacturing Construction'!$C$32</c:f>
              <c:strCache>
                <c:ptCount val="1"/>
                <c:pt idx="0">
                  <c:v>Sub-bituminous coal </c:v>
                </c:pt>
              </c:strCache>
            </c:strRef>
          </c:tx>
          <c:spPr>
            <a:ln w="28575" cap="rnd">
              <a:solidFill>
                <a:schemeClr val="accent1">
                  <a:lumMod val="6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Construction'!$F$32:$T$32</c:f>
              <c:numCache>
                <c:formatCode>General</c:formatCode>
                <c:ptCount val="15"/>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numCache>
            </c:numRef>
          </c:val>
          <c:smooth val="0"/>
          <c:extLst>
            <c:ext xmlns:c16="http://schemas.microsoft.com/office/drawing/2014/chart" uri="{C3380CC4-5D6E-409C-BE32-E72D297353CC}">
              <c16:uniqueId val="{00000005-B687-42D2-AA49-69DAD93268FC}"/>
            </c:ext>
          </c:extLst>
        </c:ser>
        <c:ser>
          <c:idx val="7"/>
          <c:order val="6"/>
          <c:tx>
            <c:strRef>
              <c:f>'1A2 Manufacturing Construction'!$C$33</c:f>
              <c:strCache>
                <c:ptCount val="1"/>
                <c:pt idx="0">
                  <c:v>Natural Gas</c:v>
                </c:pt>
              </c:strCache>
            </c:strRef>
          </c:tx>
          <c:spPr>
            <a:ln w="28575" cap="rnd">
              <a:solidFill>
                <a:schemeClr val="accent2">
                  <a:lumMod val="6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Construction'!$F$33:$T$33</c:f>
              <c:numCache>
                <c:formatCode>General</c:formatCode>
                <c:ptCount val="15"/>
                <c:pt idx="0">
                  <c:v>56100</c:v>
                </c:pt>
                <c:pt idx="1">
                  <c:v>56100</c:v>
                </c:pt>
                <c:pt idx="2">
                  <c:v>56100</c:v>
                </c:pt>
                <c:pt idx="3">
                  <c:v>56100</c:v>
                </c:pt>
                <c:pt idx="4">
                  <c:v>56100</c:v>
                </c:pt>
                <c:pt idx="5">
                  <c:v>56100</c:v>
                </c:pt>
                <c:pt idx="6">
                  <c:v>56100</c:v>
                </c:pt>
                <c:pt idx="7">
                  <c:v>56100</c:v>
                </c:pt>
                <c:pt idx="8">
                  <c:v>56100</c:v>
                </c:pt>
                <c:pt idx="9">
                  <c:v>56100</c:v>
                </c:pt>
                <c:pt idx="10">
                  <c:v>56100</c:v>
                </c:pt>
                <c:pt idx="11">
                  <c:v>56100</c:v>
                </c:pt>
                <c:pt idx="12">
                  <c:v>56100</c:v>
                </c:pt>
                <c:pt idx="13">
                  <c:v>56100</c:v>
                </c:pt>
                <c:pt idx="14">
                  <c:v>56100</c:v>
                </c:pt>
              </c:numCache>
            </c:numRef>
          </c:val>
          <c:smooth val="0"/>
          <c:extLst>
            <c:ext xmlns:c16="http://schemas.microsoft.com/office/drawing/2014/chart" uri="{C3380CC4-5D6E-409C-BE32-E72D297353CC}">
              <c16:uniqueId val="{00000006-B687-42D2-AA49-69DAD93268FC}"/>
            </c:ext>
          </c:extLst>
        </c:ser>
        <c:ser>
          <c:idx val="14"/>
          <c:order val="7"/>
          <c:tx>
            <c:strRef>
              <c:f>'1A2 Manufacturing Construction'!$C$37</c:f>
              <c:strCache>
                <c:ptCount val="1"/>
                <c:pt idx="0">
                  <c:v>Other Kerosene</c:v>
                </c:pt>
              </c:strCache>
            </c:strRef>
          </c:tx>
          <c:spPr>
            <a:ln w="28575" cap="rnd">
              <a:solidFill>
                <a:schemeClr val="accent3">
                  <a:lumMod val="80000"/>
                  <a:lumOff val="2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Construction'!$F$37:$T$37</c:f>
              <c:numCache>
                <c:formatCode>General</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08-B687-42D2-AA49-69DAD93268FC}"/>
            </c:ext>
          </c:extLst>
        </c:ser>
        <c:ser>
          <c:idx val="15"/>
          <c:order val="8"/>
          <c:tx>
            <c:strRef>
              <c:f>'1A2 Manufacturing Construction'!$C$38</c:f>
              <c:strCache>
                <c:ptCount val="1"/>
                <c:pt idx="0">
                  <c:v>Gas/Diesel oil</c:v>
                </c:pt>
              </c:strCache>
            </c:strRef>
          </c:tx>
          <c:spPr>
            <a:ln w="28575" cap="rnd">
              <a:solidFill>
                <a:schemeClr val="accent4">
                  <a:lumMod val="80000"/>
                  <a:lumOff val="2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Construction'!$F$38:$T$38</c:f>
              <c:numCache>
                <c:formatCode>General</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09-B687-42D2-AA49-69DAD93268FC}"/>
            </c:ext>
          </c:extLst>
        </c:ser>
        <c:ser>
          <c:idx val="16"/>
          <c:order val="9"/>
          <c:tx>
            <c:strRef>
              <c:f>'1A2 Manufacturing Construction'!$C$39</c:f>
              <c:strCache>
                <c:ptCount val="1"/>
                <c:pt idx="0">
                  <c:v>Residual Fuel Oil (Heavy Fuel Oil)</c:v>
                </c:pt>
              </c:strCache>
            </c:strRef>
          </c:tx>
          <c:spPr>
            <a:ln w="28575" cap="rnd">
              <a:solidFill>
                <a:schemeClr val="accent5">
                  <a:lumMod val="80000"/>
                  <a:lumOff val="2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Construction'!$F$39:$T$39</c:f>
              <c:numCache>
                <c:formatCode>General</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0A-B687-42D2-AA49-69DAD93268FC}"/>
            </c:ext>
          </c:extLst>
        </c:ser>
        <c:ser>
          <c:idx val="17"/>
          <c:order val="10"/>
          <c:tx>
            <c:strRef>
              <c:f>'1A2 Manufacturing Construction'!$C$40</c:f>
              <c:strCache>
                <c:ptCount val="1"/>
                <c:pt idx="0">
                  <c:v>LPG</c:v>
                </c:pt>
              </c:strCache>
            </c:strRef>
          </c:tx>
          <c:spPr>
            <a:ln w="28575" cap="rnd">
              <a:solidFill>
                <a:schemeClr val="accent6">
                  <a:lumMod val="80000"/>
                  <a:lumOff val="2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Construction'!$F$40:$T$40</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0B-B687-42D2-AA49-69DAD93268FC}"/>
            </c:ext>
          </c:extLst>
        </c:ser>
        <c:ser>
          <c:idx val="18"/>
          <c:order val="11"/>
          <c:tx>
            <c:strRef>
              <c:f>'1A2 Manufacturing Construction'!$C$41</c:f>
              <c:strCache>
                <c:ptCount val="1"/>
                <c:pt idx="0">
                  <c:v>Bitumen</c:v>
                </c:pt>
              </c:strCache>
            </c:strRef>
          </c:tx>
          <c:spPr>
            <a:ln w="28575" cap="rnd">
              <a:solidFill>
                <a:schemeClr val="accent1">
                  <a:lumMod val="8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Construction'!$F$41:$T$41</c:f>
              <c:numCache>
                <c:formatCode>General</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0C-B687-42D2-AA49-69DAD93268FC}"/>
            </c:ext>
          </c:extLst>
        </c:ser>
        <c:ser>
          <c:idx val="20"/>
          <c:order val="12"/>
          <c:tx>
            <c:strRef>
              <c:f>'1A2 Manufacturing Construction'!$C$42</c:f>
              <c:strCache>
                <c:ptCount val="1"/>
                <c:pt idx="0">
                  <c:v>Sub-bituminous coal </c:v>
                </c:pt>
              </c:strCache>
            </c:strRef>
          </c:tx>
          <c:spPr>
            <a:ln w="28575" cap="rnd">
              <a:solidFill>
                <a:schemeClr val="accent3">
                  <a:lumMod val="8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Construction'!$F$42:$T$42</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0D-B687-42D2-AA49-69DAD93268FC}"/>
            </c:ext>
          </c:extLst>
        </c:ser>
        <c:ser>
          <c:idx val="21"/>
          <c:order val="13"/>
          <c:tx>
            <c:strRef>
              <c:f>'1A2 Manufacturing Construction'!$C$43</c:f>
              <c:strCache>
                <c:ptCount val="1"/>
                <c:pt idx="0">
                  <c:v>Natural Gas</c:v>
                </c:pt>
              </c:strCache>
            </c:strRef>
          </c:tx>
          <c:spPr>
            <a:ln w="28575" cap="rnd">
              <a:solidFill>
                <a:schemeClr val="accent4">
                  <a:lumMod val="8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Construction'!$F$43:$T$43</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0E-B687-42D2-AA49-69DAD93268FC}"/>
            </c:ext>
          </c:extLst>
        </c:ser>
        <c:ser>
          <c:idx val="28"/>
          <c:order val="14"/>
          <c:tx>
            <c:strRef>
              <c:f>'1A2 Manufacturing Construction'!$C$47</c:f>
              <c:strCache>
                <c:ptCount val="1"/>
                <c:pt idx="0">
                  <c:v>Other Kerosene</c:v>
                </c:pt>
              </c:strCache>
            </c:strRef>
          </c:tx>
          <c:spPr>
            <a:ln w="28575" cap="rnd">
              <a:solidFill>
                <a:schemeClr val="accent5">
                  <a:lumMod val="60000"/>
                  <a:lumOff val="4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Construction'!$F$47:$T$47</c:f>
              <c:numCache>
                <c:formatCode>General</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10-B687-42D2-AA49-69DAD93268FC}"/>
            </c:ext>
          </c:extLst>
        </c:ser>
        <c:ser>
          <c:idx val="29"/>
          <c:order val="15"/>
          <c:tx>
            <c:strRef>
              <c:f>'1A2 Manufacturing Construction'!$C$48</c:f>
              <c:strCache>
                <c:ptCount val="1"/>
                <c:pt idx="0">
                  <c:v>Gas/Diesel oil</c:v>
                </c:pt>
              </c:strCache>
            </c:strRef>
          </c:tx>
          <c:spPr>
            <a:ln w="28575" cap="rnd">
              <a:solidFill>
                <a:schemeClr val="accent6">
                  <a:lumMod val="60000"/>
                  <a:lumOff val="4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Construction'!$F$48:$T$48</c:f>
              <c:numCache>
                <c:formatCode>General</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11-B687-42D2-AA49-69DAD93268FC}"/>
            </c:ext>
          </c:extLst>
        </c:ser>
        <c:ser>
          <c:idx val="30"/>
          <c:order val="16"/>
          <c:tx>
            <c:strRef>
              <c:f>'1A2 Manufacturing Construction'!$C$49</c:f>
              <c:strCache>
                <c:ptCount val="1"/>
                <c:pt idx="0">
                  <c:v>Residual Fuel Oil (Heavy Fuel Oil)</c:v>
                </c:pt>
              </c:strCache>
            </c:strRef>
          </c:tx>
          <c:spPr>
            <a:ln w="28575" cap="rnd">
              <a:solidFill>
                <a:schemeClr val="accent1">
                  <a:lumMod val="5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Construction'!$F$49:$T$49</c:f>
              <c:numCache>
                <c:formatCode>General</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12-B687-42D2-AA49-69DAD93268FC}"/>
            </c:ext>
          </c:extLst>
        </c:ser>
        <c:ser>
          <c:idx val="31"/>
          <c:order val="17"/>
          <c:tx>
            <c:strRef>
              <c:f>'1A2 Manufacturing Construction'!$C$50</c:f>
              <c:strCache>
                <c:ptCount val="1"/>
                <c:pt idx="0">
                  <c:v>LPG</c:v>
                </c:pt>
              </c:strCache>
            </c:strRef>
          </c:tx>
          <c:spPr>
            <a:ln w="28575" cap="rnd">
              <a:solidFill>
                <a:schemeClr val="accent2">
                  <a:lumMod val="5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Construction'!$F$50:$T$50</c:f>
              <c:numCache>
                <c:formatCode>General</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13-B687-42D2-AA49-69DAD93268FC}"/>
            </c:ext>
          </c:extLst>
        </c:ser>
        <c:ser>
          <c:idx val="32"/>
          <c:order val="18"/>
          <c:tx>
            <c:strRef>
              <c:f>'1A2 Manufacturing Construction'!$C$51</c:f>
              <c:strCache>
                <c:ptCount val="1"/>
                <c:pt idx="0">
                  <c:v>Bitumen</c:v>
                </c:pt>
              </c:strCache>
            </c:strRef>
          </c:tx>
          <c:spPr>
            <a:ln w="28575" cap="rnd">
              <a:solidFill>
                <a:schemeClr val="accent3">
                  <a:lumMod val="5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Construction'!$F$51:$T$51</c:f>
              <c:numCache>
                <c:formatCode>General</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14-B687-42D2-AA49-69DAD93268FC}"/>
            </c:ext>
          </c:extLst>
        </c:ser>
        <c:ser>
          <c:idx val="34"/>
          <c:order val="19"/>
          <c:tx>
            <c:strRef>
              <c:f>'1A2 Manufacturing Construction'!$C$52</c:f>
              <c:strCache>
                <c:ptCount val="1"/>
                <c:pt idx="0">
                  <c:v>Sub-bituminous coal </c:v>
                </c:pt>
              </c:strCache>
            </c:strRef>
          </c:tx>
          <c:spPr>
            <a:ln w="28575" cap="rnd">
              <a:solidFill>
                <a:schemeClr val="accent5">
                  <a:lumMod val="5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Construction'!$F$52:$T$52</c:f>
              <c:numCache>
                <c:formatCode>General</c:formatCode>
                <c:ptCount val="15"/>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numCache>
            </c:numRef>
          </c:val>
          <c:smooth val="0"/>
          <c:extLst>
            <c:ext xmlns:c16="http://schemas.microsoft.com/office/drawing/2014/chart" uri="{C3380CC4-5D6E-409C-BE32-E72D297353CC}">
              <c16:uniqueId val="{00000015-B687-42D2-AA49-69DAD93268FC}"/>
            </c:ext>
          </c:extLst>
        </c:ser>
        <c:ser>
          <c:idx val="35"/>
          <c:order val="20"/>
          <c:tx>
            <c:strRef>
              <c:f>'1A2 Manufacturing Construction'!$C$53</c:f>
              <c:strCache>
                <c:ptCount val="1"/>
                <c:pt idx="0">
                  <c:v>Natural Gas</c:v>
                </c:pt>
              </c:strCache>
            </c:strRef>
          </c:tx>
          <c:spPr>
            <a:ln w="28575" cap="rnd">
              <a:solidFill>
                <a:schemeClr val="accent6">
                  <a:lumMod val="50000"/>
                </a:schemeClr>
              </a:solidFill>
              <a:round/>
            </a:ln>
            <a:effectLst/>
          </c:spPr>
          <c:marker>
            <c:symbol val="none"/>
          </c:marker>
          <c:cat>
            <c:numRef>
              <c:f>'1A2 Manufacturing Construction'!$F$14:$T$14</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'1A2 Manufacturing Construction'!$F$53:$T$53</c:f>
              <c:numCache>
                <c:formatCode>General</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16-B687-42D2-AA49-69DAD93268FC}"/>
            </c:ext>
          </c:extLst>
        </c:ser>
        <c:dLbls>
          <c:showLegendKey val="0"/>
          <c:showVal val="0"/>
          <c:showCatName val="0"/>
          <c:showSerName val="0"/>
          <c:showPercent val="0"/>
          <c:showBubbleSize val="0"/>
        </c:dLbls>
        <c:smooth val="0"/>
        <c:axId val="432022464"/>
        <c:axId val="432022856"/>
      </c:lineChart>
      <c:catAx>
        <c:axId val="43202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2856"/>
        <c:crosses val="autoZero"/>
        <c:auto val="1"/>
        <c:lblAlgn val="ctr"/>
        <c:lblOffset val="100"/>
        <c:noMultiLvlLbl val="0"/>
      </c:catAx>
      <c:valAx>
        <c:axId val="432022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2464"/>
        <c:crosses val="autoZero"/>
        <c:crossBetween val="between"/>
      </c:valAx>
      <c:spPr>
        <a:noFill/>
        <a:ln>
          <a:noFill/>
        </a:ln>
        <a:effectLst/>
      </c:spPr>
    </c:plotArea>
    <c:legend>
      <c:legendPos val="r"/>
      <c:layout>
        <c:manualLayout>
          <c:xMode val="edge"/>
          <c:yMode val="edge"/>
          <c:x val="0.55614448015683637"/>
          <c:y val="3.6383449966902716E-2"/>
          <c:w val="0.44385551984316357"/>
          <c:h val="0.963616550033097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'1A2 Manufacturing Construction'!$C$67</c:f>
              <c:strCache>
                <c:ptCount val="1"/>
                <c:pt idx="0">
                  <c:v>Total CO2 emissions</c:v>
                </c:pt>
              </c:strCache>
            </c:strRef>
          </c:tx>
          <c:spPr>
            <a:ln w="28575" cap="rnd">
              <a:solidFill>
                <a:schemeClr val="accent1"/>
              </a:solidFill>
              <a:round/>
            </a:ln>
            <a:effectLst/>
          </c:spPr>
          <c:marker>
            <c:symbol val="none"/>
          </c:marker>
          <c:cat>
            <c:numRef>
              <c:f>'1A2 Manufacturing Construction'!$F$14:$W$14</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'1A2 Manufacturing Construction'!$F$67:$W$67</c:f>
              <c:numCache>
                <c:formatCode>0</c:formatCode>
                <c:ptCount val="18"/>
                <c:pt idx="0">
                  <c:v>24304.282804323684</c:v>
                </c:pt>
                <c:pt idx="1">
                  <c:v>24665.939807317798</c:v>
                </c:pt>
                <c:pt idx="2">
                  <c:v>25532.250247327582</c:v>
                </c:pt>
                <c:pt idx="3">
                  <c:v>26677.348919934157</c:v>
                </c:pt>
                <c:pt idx="4">
                  <c:v>26884.766833577643</c:v>
                </c:pt>
                <c:pt idx="5">
                  <c:v>26094.814893987568</c:v>
                </c:pt>
                <c:pt idx="6">
                  <c:v>26721.966829572633</c:v>
                </c:pt>
                <c:pt idx="7">
                  <c:v>28151.939662551809</c:v>
                </c:pt>
                <c:pt idx="8">
                  <c:v>30671.360009201398</c:v>
                </c:pt>
                <c:pt idx="9">
                  <c:v>40440.792138524266</c:v>
                </c:pt>
                <c:pt idx="10">
                  <c:v>35825.571433629717</c:v>
                </c:pt>
                <c:pt idx="11">
                  <c:v>29628.530799142009</c:v>
                </c:pt>
                <c:pt idx="12">
                  <c:v>23702.516600366311</c:v>
                </c:pt>
                <c:pt idx="13">
                  <c:v>11111.609059205857</c:v>
                </c:pt>
                <c:pt idx="14">
                  <c:v>21930.024882152662</c:v>
                </c:pt>
                <c:pt idx="15">
                  <c:v>32703.89820654321</c:v>
                </c:pt>
                <c:pt idx="16">
                  <c:v>42021.472214224159</c:v>
                </c:pt>
                <c:pt idx="17">
                  <c:v>28645.288444439349</c:v>
                </c:pt>
              </c:numCache>
            </c:numRef>
          </c:val>
          <c:smooth val="0"/>
          <c:extLst>
            <c:ext xmlns:c16="http://schemas.microsoft.com/office/drawing/2014/chart" uri="{C3380CC4-5D6E-409C-BE32-E72D297353CC}">
              <c16:uniqueId val="{00000000-E558-4EAC-A1FB-8296668D2658}"/>
            </c:ext>
          </c:extLst>
        </c:ser>
        <c:ser>
          <c:idx val="1"/>
          <c:order val="1"/>
          <c:tx>
            <c:strRef>
              <c:f>'1A2 Manufacturing Construction'!$C$79</c:f>
              <c:strCache>
                <c:ptCount val="1"/>
                <c:pt idx="0">
                  <c:v>Total CH4 Emissions</c:v>
                </c:pt>
              </c:strCache>
            </c:strRef>
          </c:tx>
          <c:spPr>
            <a:ln w="28575" cap="rnd">
              <a:solidFill>
                <a:schemeClr val="accent2"/>
              </a:solidFill>
              <a:round/>
            </a:ln>
            <a:effectLst/>
          </c:spPr>
          <c:marker>
            <c:symbol val="none"/>
          </c:marker>
          <c:cat>
            <c:numRef>
              <c:f>'1A2 Manufacturing Construction'!$F$14:$W$14</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'1A2 Manufacturing Construction'!$F$79:$W$79</c:f>
              <c:numCache>
                <c:formatCode>0</c:formatCode>
                <c:ptCount val="18"/>
                <c:pt idx="0">
                  <c:v>7.2434362501754608</c:v>
                </c:pt>
                <c:pt idx="1">
                  <c:v>7.4179938848504836</c:v>
                </c:pt>
                <c:pt idx="2">
                  <c:v>7.7152938359948395</c:v>
                </c:pt>
                <c:pt idx="3">
                  <c:v>8.1128712917463712</c:v>
                </c:pt>
                <c:pt idx="4">
                  <c:v>8.2656367169712635</c:v>
                </c:pt>
                <c:pt idx="5">
                  <c:v>8.2392418622777175</c:v>
                </c:pt>
                <c:pt idx="6">
                  <c:v>8.3736445069533012</c:v>
                </c:pt>
                <c:pt idx="7">
                  <c:v>8.8323632958222138</c:v>
                </c:pt>
                <c:pt idx="8">
                  <c:v>9.97241335541597</c:v>
                </c:pt>
                <c:pt idx="9">
                  <c:v>11.862763171194512</c:v>
                </c:pt>
                <c:pt idx="10">
                  <c:v>10.674427446072752</c:v>
                </c:pt>
                <c:pt idx="11">
                  <c:v>9.5747688892800014</c:v>
                </c:pt>
                <c:pt idx="12">
                  <c:v>8.477754012669374</c:v>
                </c:pt>
                <c:pt idx="13">
                  <c:v>5.9098809306947819</c:v>
                </c:pt>
                <c:pt idx="14">
                  <c:v>8.7222171703629385</c:v>
                </c:pt>
                <c:pt idx="15">
                  <c:v>11.620820550658594</c:v>
                </c:pt>
                <c:pt idx="16">
                  <c:v>12.429084212071114</c:v>
                </c:pt>
                <c:pt idx="17">
                  <c:v>9.9405203355881024</c:v>
                </c:pt>
              </c:numCache>
            </c:numRef>
          </c:val>
          <c:smooth val="0"/>
          <c:extLst>
            <c:ext xmlns:c16="http://schemas.microsoft.com/office/drawing/2014/chart" uri="{C3380CC4-5D6E-409C-BE32-E72D297353CC}">
              <c16:uniqueId val="{00000001-E558-4EAC-A1FB-8296668D2658}"/>
            </c:ext>
          </c:extLst>
        </c:ser>
        <c:ser>
          <c:idx val="2"/>
          <c:order val="2"/>
          <c:tx>
            <c:strRef>
              <c:f>'1A2 Manufacturing Construction'!$C$91</c:f>
              <c:strCache>
                <c:ptCount val="1"/>
                <c:pt idx="0">
                  <c:v>Total N2O emissions</c:v>
                </c:pt>
              </c:strCache>
            </c:strRef>
          </c:tx>
          <c:spPr>
            <a:ln w="28575" cap="rnd">
              <a:solidFill>
                <a:schemeClr val="accent3"/>
              </a:solidFill>
              <a:round/>
            </a:ln>
            <a:effectLst/>
          </c:spPr>
          <c:marker>
            <c:symbol val="none"/>
          </c:marker>
          <c:cat>
            <c:numRef>
              <c:f>'1A2 Manufacturing Construction'!$F$14:$W$14</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'1A2 Manufacturing Construction'!$F$91:$W$91</c:f>
              <c:numCache>
                <c:formatCode>0</c:formatCode>
                <c:ptCount val="18"/>
                <c:pt idx="0">
                  <c:v>101.86426412766662</c:v>
                </c:pt>
                <c:pt idx="1">
                  <c:v>102.8830245264415</c:v>
                </c:pt>
                <c:pt idx="2">
                  <c:v>106.27392530379565</c:v>
                </c:pt>
                <c:pt idx="3">
                  <c:v>110.07587166705785</c:v>
                </c:pt>
                <c:pt idx="4">
                  <c:v>110.34389513657408</c:v>
                </c:pt>
                <c:pt idx="5">
                  <c:v>105.38487619961839</c:v>
                </c:pt>
                <c:pt idx="6">
                  <c:v>107.81622815233737</c:v>
                </c:pt>
                <c:pt idx="7">
                  <c:v>113.57020530960614</c:v>
                </c:pt>
                <c:pt idx="8">
                  <c:v>122.98552375310943</c:v>
                </c:pt>
                <c:pt idx="9">
                  <c:v>170.47060343114092</c:v>
                </c:pt>
                <c:pt idx="10">
                  <c:v>148.04024936609471</c:v>
                </c:pt>
                <c:pt idx="11">
                  <c:v>120.72626000772006</c:v>
                </c:pt>
                <c:pt idx="12">
                  <c:v>92.720580406436227</c:v>
                </c:pt>
                <c:pt idx="13">
                  <c:v>27.548223345389683</c:v>
                </c:pt>
                <c:pt idx="14">
                  <c:v>77.847660213658145</c:v>
                </c:pt>
                <c:pt idx="15">
                  <c:v>127.57940532640158</c:v>
                </c:pt>
                <c:pt idx="16">
                  <c:v>176.7853471847996</c:v>
                </c:pt>
                <c:pt idx="17">
                  <c:v>110.2775529895944</c:v>
                </c:pt>
              </c:numCache>
            </c:numRef>
          </c:val>
          <c:smooth val="0"/>
          <c:extLst>
            <c:ext xmlns:c16="http://schemas.microsoft.com/office/drawing/2014/chart" uri="{C3380CC4-5D6E-409C-BE32-E72D297353CC}">
              <c16:uniqueId val="{00000002-E558-4EAC-A1FB-8296668D2658}"/>
            </c:ext>
          </c:extLst>
        </c:ser>
        <c:ser>
          <c:idx val="3"/>
          <c:order val="3"/>
          <c:tx>
            <c:strRef>
              <c:f>'1A2 Manufacturing Construction'!$C$93</c:f>
              <c:strCache>
                <c:ptCount val="1"/>
                <c:pt idx="0">
                  <c:v>Total Emissions</c:v>
                </c:pt>
              </c:strCache>
            </c:strRef>
          </c:tx>
          <c:spPr>
            <a:ln w="28575" cap="rnd">
              <a:solidFill>
                <a:schemeClr val="accent4"/>
              </a:solidFill>
              <a:round/>
            </a:ln>
            <a:effectLst/>
          </c:spPr>
          <c:marker>
            <c:symbol val="none"/>
          </c:marker>
          <c:cat>
            <c:numRef>
              <c:f>'1A2 Manufacturing Construction'!$F$14:$W$14</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'1A2 Manufacturing Construction'!$F$93:$W$93</c:f>
              <c:numCache>
                <c:formatCode>0</c:formatCode>
                <c:ptCount val="18"/>
                <c:pt idx="0">
                  <c:v>24413.390504701529</c:v>
                </c:pt>
                <c:pt idx="1">
                  <c:v>24776.240825729088</c:v>
                </c:pt>
                <c:pt idx="2">
                  <c:v>25646.23946646737</c:v>
                </c:pt>
                <c:pt idx="3">
                  <c:v>26795.537662892959</c:v>
                </c:pt>
                <c:pt idx="4">
                  <c:v>27003.376365431192</c:v>
                </c:pt>
                <c:pt idx="5">
                  <c:v>26208.439012049465</c:v>
                </c:pt>
                <c:pt idx="6">
                  <c:v>26838.156702231921</c:v>
                </c:pt>
                <c:pt idx="7">
                  <c:v>28274.342231157239</c:v>
                </c:pt>
                <c:pt idx="8">
                  <c:v>30804.317946309922</c:v>
                </c:pt>
                <c:pt idx="9">
                  <c:v>40623.125505126598</c:v>
                </c:pt>
                <c:pt idx="10">
                  <c:v>35984.286110441884</c:v>
                </c:pt>
                <c:pt idx="11">
                  <c:v>29758.831828039009</c:v>
                </c:pt>
                <c:pt idx="12">
                  <c:v>23803.714934785417</c:v>
                </c:pt>
                <c:pt idx="13">
                  <c:v>11145.067163481941</c:v>
                </c:pt>
                <c:pt idx="14">
                  <c:v>22016.594759536682</c:v>
                </c:pt>
                <c:pt idx="15">
                  <c:v>32843.098432420273</c:v>
                </c:pt>
                <c:pt idx="16">
                  <c:v>42210.686645621026</c:v>
                </c:pt>
                <c:pt idx="17">
                  <c:v>28765.506517764534</c:v>
                </c:pt>
              </c:numCache>
            </c:numRef>
          </c:val>
          <c:smooth val="0"/>
          <c:extLst>
            <c:ext xmlns:c16="http://schemas.microsoft.com/office/drawing/2014/chart" uri="{C3380CC4-5D6E-409C-BE32-E72D297353CC}">
              <c16:uniqueId val="{00000000-4A1C-416E-BC9B-3C2B546B446E}"/>
            </c:ext>
          </c:extLst>
        </c:ser>
        <c:dLbls>
          <c:showLegendKey val="0"/>
          <c:showVal val="0"/>
          <c:showCatName val="0"/>
          <c:showSerName val="0"/>
          <c:showPercent val="0"/>
          <c:showBubbleSize val="0"/>
        </c:dLbls>
        <c:smooth val="0"/>
        <c:axId val="432023640"/>
        <c:axId val="432024032"/>
      </c:lineChart>
      <c:catAx>
        <c:axId val="432023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4032"/>
        <c:crosses val="autoZero"/>
        <c:auto val="1"/>
        <c:lblAlgn val="ctr"/>
        <c:lblOffset val="100"/>
        <c:noMultiLvlLbl val="0"/>
      </c:catAx>
      <c:valAx>
        <c:axId val="4320240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3640"/>
        <c:crosses val="autoZero"/>
        <c:crossBetween val="between"/>
      </c:valAx>
      <c:spPr>
        <a:noFill/>
        <a:ln>
          <a:noFill/>
        </a:ln>
        <a:effectLst/>
      </c:spPr>
    </c:plotArea>
    <c:legend>
      <c:legendPos val="r"/>
      <c:layout>
        <c:manualLayout>
          <c:xMode val="edge"/>
          <c:yMode val="edge"/>
          <c:x val="0.73180311601891546"/>
          <c:y val="0.49684215697228079"/>
          <c:w val="0.25765877501820023"/>
          <c:h val="0.256777792987476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48311046755444353"/>
          <c:h val="0.74565664201062321"/>
        </c:manualLayout>
      </c:layout>
      <c:lineChart>
        <c:grouping val="standard"/>
        <c:varyColors val="0"/>
        <c:ser>
          <c:idx val="0"/>
          <c:order val="0"/>
          <c:tx>
            <c:strRef>
              <c:f>'1A3 Transport'!$C$36</c:f>
              <c:strCache>
                <c:ptCount val="1"/>
                <c:pt idx="0">
                  <c:v> Jet kerosene </c:v>
                </c:pt>
              </c:strCache>
            </c:strRef>
          </c:tx>
          <c:spPr>
            <a:ln w="28575" cap="rnd">
              <a:solidFill>
                <a:schemeClr val="accent1"/>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Transport'!$F$36:$T$36</c:f>
              <c:numCache>
                <c:formatCode>_-* #,##0_-;\-* #,##0_-;_-* "-"??_-;_-@_-</c:formatCode>
                <c:ptCount val="15"/>
                <c:pt idx="0">
                  <c:v>71500</c:v>
                </c:pt>
                <c:pt idx="1">
                  <c:v>71500</c:v>
                </c:pt>
                <c:pt idx="2">
                  <c:v>71500</c:v>
                </c:pt>
                <c:pt idx="3">
                  <c:v>71500</c:v>
                </c:pt>
                <c:pt idx="4">
                  <c:v>71500</c:v>
                </c:pt>
                <c:pt idx="5">
                  <c:v>71500</c:v>
                </c:pt>
                <c:pt idx="6">
                  <c:v>71500</c:v>
                </c:pt>
                <c:pt idx="7">
                  <c:v>71500</c:v>
                </c:pt>
                <c:pt idx="8">
                  <c:v>71500</c:v>
                </c:pt>
                <c:pt idx="9">
                  <c:v>71500</c:v>
                </c:pt>
                <c:pt idx="10">
                  <c:v>71500</c:v>
                </c:pt>
                <c:pt idx="11">
                  <c:v>71500</c:v>
                </c:pt>
                <c:pt idx="12">
                  <c:v>71500</c:v>
                </c:pt>
                <c:pt idx="13">
                  <c:v>71500</c:v>
                </c:pt>
                <c:pt idx="14">
                  <c:v>71500</c:v>
                </c:pt>
              </c:numCache>
            </c:numRef>
          </c:val>
          <c:smooth val="0"/>
          <c:extLst>
            <c:ext xmlns:c16="http://schemas.microsoft.com/office/drawing/2014/chart" uri="{C3380CC4-5D6E-409C-BE32-E72D297353CC}">
              <c16:uniqueId val="{0000001F-DC86-477E-83F2-901387545479}"/>
            </c:ext>
          </c:extLst>
        </c:ser>
        <c:ser>
          <c:idx val="1"/>
          <c:order val="1"/>
          <c:tx>
            <c:strRef>
              <c:f>'1A3 Transport'!$C$37</c:f>
              <c:strCache>
                <c:ptCount val="1"/>
                <c:pt idx="0">
                  <c:v> Aviation gasoline </c:v>
                </c:pt>
              </c:strCache>
            </c:strRef>
          </c:tx>
          <c:spPr>
            <a:ln w="28575" cap="rnd">
              <a:solidFill>
                <a:schemeClr val="accent2"/>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Transport'!$F$37:$T$37</c:f>
              <c:numCache>
                <c:formatCode>_-* #,##0_-;\-* #,##0_-;_-* "-"??_-;_-@_-</c:formatCode>
                <c:ptCount val="15"/>
                <c:pt idx="0">
                  <c:v>70000</c:v>
                </c:pt>
                <c:pt idx="1">
                  <c:v>70000</c:v>
                </c:pt>
                <c:pt idx="2">
                  <c:v>70000</c:v>
                </c:pt>
                <c:pt idx="3">
                  <c:v>70000</c:v>
                </c:pt>
                <c:pt idx="4">
                  <c:v>70000</c:v>
                </c:pt>
                <c:pt idx="5">
                  <c:v>70000</c:v>
                </c:pt>
                <c:pt idx="6">
                  <c:v>70000</c:v>
                </c:pt>
                <c:pt idx="7">
                  <c:v>70000</c:v>
                </c:pt>
                <c:pt idx="8">
                  <c:v>70000</c:v>
                </c:pt>
                <c:pt idx="9">
                  <c:v>70000</c:v>
                </c:pt>
                <c:pt idx="10">
                  <c:v>70000</c:v>
                </c:pt>
                <c:pt idx="11">
                  <c:v>70000</c:v>
                </c:pt>
                <c:pt idx="12">
                  <c:v>70000</c:v>
                </c:pt>
                <c:pt idx="13">
                  <c:v>70000</c:v>
                </c:pt>
                <c:pt idx="14">
                  <c:v>70000</c:v>
                </c:pt>
              </c:numCache>
            </c:numRef>
          </c:val>
          <c:smooth val="0"/>
          <c:extLst>
            <c:ext xmlns:c16="http://schemas.microsoft.com/office/drawing/2014/chart" uri="{C3380CC4-5D6E-409C-BE32-E72D297353CC}">
              <c16:uniqueId val="{00000020-DC86-477E-83F2-901387545479}"/>
            </c:ext>
          </c:extLst>
        </c:ser>
        <c:ser>
          <c:idx val="2"/>
          <c:order val="2"/>
          <c:tx>
            <c:strRef>
              <c:f>'1A3 Transport'!$C$38</c:f>
              <c:strCache>
                <c:ptCount val="1"/>
                <c:pt idx="0">
                  <c:v> Jet kerosene </c:v>
                </c:pt>
              </c:strCache>
            </c:strRef>
          </c:tx>
          <c:spPr>
            <a:ln w="28575" cap="rnd">
              <a:solidFill>
                <a:schemeClr val="accent3"/>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Transport'!$F$38:$T$38</c:f>
              <c:numCache>
                <c:formatCode>_-* #,##0_-;\-* #,##0_-;_-* "-"??_-;_-@_-</c:formatCode>
                <c:ptCount val="15"/>
                <c:pt idx="0">
                  <c:v>71500</c:v>
                </c:pt>
                <c:pt idx="1">
                  <c:v>71500</c:v>
                </c:pt>
                <c:pt idx="2">
                  <c:v>71500</c:v>
                </c:pt>
                <c:pt idx="3">
                  <c:v>71500</c:v>
                </c:pt>
                <c:pt idx="4">
                  <c:v>71500</c:v>
                </c:pt>
                <c:pt idx="5">
                  <c:v>71500</c:v>
                </c:pt>
                <c:pt idx="6">
                  <c:v>71500</c:v>
                </c:pt>
                <c:pt idx="7">
                  <c:v>71500</c:v>
                </c:pt>
                <c:pt idx="8">
                  <c:v>71500</c:v>
                </c:pt>
                <c:pt idx="9">
                  <c:v>71500</c:v>
                </c:pt>
                <c:pt idx="10">
                  <c:v>71500</c:v>
                </c:pt>
                <c:pt idx="11">
                  <c:v>71500</c:v>
                </c:pt>
                <c:pt idx="12">
                  <c:v>71500</c:v>
                </c:pt>
                <c:pt idx="13">
                  <c:v>71500</c:v>
                </c:pt>
                <c:pt idx="14">
                  <c:v>71500</c:v>
                </c:pt>
              </c:numCache>
            </c:numRef>
          </c:val>
          <c:smooth val="0"/>
          <c:extLst>
            <c:ext xmlns:c16="http://schemas.microsoft.com/office/drawing/2014/chart" uri="{C3380CC4-5D6E-409C-BE32-E72D297353CC}">
              <c16:uniqueId val="{00000021-DC86-477E-83F2-901387545479}"/>
            </c:ext>
          </c:extLst>
        </c:ser>
        <c:ser>
          <c:idx val="4"/>
          <c:order val="3"/>
          <c:tx>
            <c:strRef>
              <c:f>'1A3 Transport'!$C$40</c:f>
              <c:strCache>
                <c:ptCount val="1"/>
                <c:pt idx="0">
                  <c:v> Motor gasoline </c:v>
                </c:pt>
              </c:strCache>
            </c:strRef>
          </c:tx>
          <c:spPr>
            <a:ln w="28575" cap="rnd">
              <a:solidFill>
                <a:schemeClr val="accent5"/>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Transport'!$F$40:$T$40</c:f>
              <c:numCache>
                <c:formatCode>_-* #,##0_-;\-* #,##0_-;_-* "-"??_-;_-@_-</c:formatCode>
                <c:ptCount val="15"/>
                <c:pt idx="0">
                  <c:v>69300</c:v>
                </c:pt>
                <c:pt idx="1">
                  <c:v>69300</c:v>
                </c:pt>
                <c:pt idx="2">
                  <c:v>69300</c:v>
                </c:pt>
                <c:pt idx="3">
                  <c:v>69300</c:v>
                </c:pt>
                <c:pt idx="4">
                  <c:v>69300</c:v>
                </c:pt>
                <c:pt idx="5">
                  <c:v>69300</c:v>
                </c:pt>
                <c:pt idx="6">
                  <c:v>69300</c:v>
                </c:pt>
                <c:pt idx="7">
                  <c:v>69300</c:v>
                </c:pt>
                <c:pt idx="8">
                  <c:v>69300</c:v>
                </c:pt>
                <c:pt idx="9">
                  <c:v>69300</c:v>
                </c:pt>
                <c:pt idx="10">
                  <c:v>69300</c:v>
                </c:pt>
                <c:pt idx="11">
                  <c:v>69300</c:v>
                </c:pt>
                <c:pt idx="12">
                  <c:v>69300</c:v>
                </c:pt>
                <c:pt idx="13">
                  <c:v>69300</c:v>
                </c:pt>
                <c:pt idx="14">
                  <c:v>69300</c:v>
                </c:pt>
              </c:numCache>
            </c:numRef>
          </c:val>
          <c:smooth val="0"/>
          <c:extLst>
            <c:ext xmlns:c16="http://schemas.microsoft.com/office/drawing/2014/chart" uri="{C3380CC4-5D6E-409C-BE32-E72D297353CC}">
              <c16:uniqueId val="{00000023-DC86-477E-83F2-901387545479}"/>
            </c:ext>
          </c:extLst>
        </c:ser>
        <c:ser>
          <c:idx val="5"/>
          <c:order val="4"/>
          <c:tx>
            <c:strRef>
              <c:f>'1A3 Transport'!$C$41</c:f>
              <c:strCache>
                <c:ptCount val="1"/>
                <c:pt idx="0">
                  <c:v> Other kerosene </c:v>
                </c:pt>
              </c:strCache>
            </c:strRef>
          </c:tx>
          <c:spPr>
            <a:ln w="28575" cap="rnd">
              <a:solidFill>
                <a:schemeClr val="accent6"/>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Transport'!$F$41:$T$41</c:f>
              <c:numCache>
                <c:formatCode>_-* #,##0_-;\-* #,##0_-;_-* "-"??_-;_-@_-</c:formatCode>
                <c:ptCount val="15"/>
                <c:pt idx="0">
                  <c:v>71900</c:v>
                </c:pt>
                <c:pt idx="1">
                  <c:v>71900</c:v>
                </c:pt>
                <c:pt idx="2">
                  <c:v>71900</c:v>
                </c:pt>
                <c:pt idx="3">
                  <c:v>71900</c:v>
                </c:pt>
                <c:pt idx="4">
                  <c:v>71900</c:v>
                </c:pt>
                <c:pt idx="5">
                  <c:v>71900</c:v>
                </c:pt>
                <c:pt idx="6">
                  <c:v>71900</c:v>
                </c:pt>
                <c:pt idx="7">
                  <c:v>71900</c:v>
                </c:pt>
                <c:pt idx="8">
                  <c:v>71900</c:v>
                </c:pt>
                <c:pt idx="9">
                  <c:v>71900</c:v>
                </c:pt>
                <c:pt idx="10">
                  <c:v>71900</c:v>
                </c:pt>
                <c:pt idx="11">
                  <c:v>71900</c:v>
                </c:pt>
                <c:pt idx="12">
                  <c:v>71900</c:v>
                </c:pt>
                <c:pt idx="13">
                  <c:v>71900</c:v>
                </c:pt>
                <c:pt idx="14">
                  <c:v>71900</c:v>
                </c:pt>
              </c:numCache>
            </c:numRef>
          </c:val>
          <c:smooth val="0"/>
          <c:extLst>
            <c:ext xmlns:c16="http://schemas.microsoft.com/office/drawing/2014/chart" uri="{C3380CC4-5D6E-409C-BE32-E72D297353CC}">
              <c16:uniqueId val="{00000024-DC86-477E-83F2-901387545479}"/>
            </c:ext>
          </c:extLst>
        </c:ser>
        <c:ser>
          <c:idx val="6"/>
          <c:order val="5"/>
          <c:tx>
            <c:strRef>
              <c:f>'1A3 Transport'!$C$42</c:f>
              <c:strCache>
                <c:ptCount val="1"/>
                <c:pt idx="0">
                  <c:v> Gas/Diesel oil </c:v>
                </c:pt>
              </c:strCache>
            </c:strRef>
          </c:tx>
          <c:spPr>
            <a:ln w="28575" cap="rnd">
              <a:solidFill>
                <a:schemeClr val="accent1">
                  <a:lumMod val="6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Transport'!$F$42:$T$42</c:f>
              <c:numCache>
                <c:formatCode>_-* #,##0_-;\-* #,##0_-;_-* "-"??_-;_-@_-</c:formatCode>
                <c:ptCount val="15"/>
                <c:pt idx="0">
                  <c:v>74100</c:v>
                </c:pt>
                <c:pt idx="1">
                  <c:v>74100</c:v>
                </c:pt>
                <c:pt idx="2">
                  <c:v>74100</c:v>
                </c:pt>
                <c:pt idx="3">
                  <c:v>74100</c:v>
                </c:pt>
                <c:pt idx="4">
                  <c:v>74100</c:v>
                </c:pt>
                <c:pt idx="5">
                  <c:v>74100</c:v>
                </c:pt>
                <c:pt idx="6">
                  <c:v>74100</c:v>
                </c:pt>
                <c:pt idx="7">
                  <c:v>74100</c:v>
                </c:pt>
                <c:pt idx="8">
                  <c:v>74100</c:v>
                </c:pt>
                <c:pt idx="9">
                  <c:v>74100</c:v>
                </c:pt>
                <c:pt idx="10">
                  <c:v>74100</c:v>
                </c:pt>
                <c:pt idx="11">
                  <c:v>74100</c:v>
                </c:pt>
                <c:pt idx="12">
                  <c:v>74100</c:v>
                </c:pt>
                <c:pt idx="13">
                  <c:v>74100</c:v>
                </c:pt>
                <c:pt idx="14">
                  <c:v>74100</c:v>
                </c:pt>
              </c:numCache>
            </c:numRef>
          </c:val>
          <c:smooth val="0"/>
          <c:extLst>
            <c:ext xmlns:c16="http://schemas.microsoft.com/office/drawing/2014/chart" uri="{C3380CC4-5D6E-409C-BE32-E72D297353CC}">
              <c16:uniqueId val="{00000025-DC86-477E-83F2-901387545479}"/>
            </c:ext>
          </c:extLst>
        </c:ser>
        <c:ser>
          <c:idx val="7"/>
          <c:order val="6"/>
          <c:tx>
            <c:strRef>
              <c:f>'1A3 Transport'!$C$44</c:f>
              <c:strCache>
                <c:ptCount val="1"/>
                <c:pt idx="0">
                  <c:v> Residual Fuel Oil (Heavy Fuel Oil) </c:v>
                </c:pt>
              </c:strCache>
            </c:strRef>
          </c:tx>
          <c:spPr>
            <a:ln w="28575" cap="rnd">
              <a:solidFill>
                <a:schemeClr val="accent2">
                  <a:lumMod val="6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Transport'!$F$44:$T$44</c:f>
              <c:numCache>
                <c:formatCode>_-* #,##0_-;\-* #,##0_-;_-* "-"??_-;_-@_-</c:formatCode>
                <c:ptCount val="15"/>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numCache>
            </c:numRef>
          </c:val>
          <c:smooth val="0"/>
          <c:extLst>
            <c:ext xmlns:c16="http://schemas.microsoft.com/office/drawing/2014/chart" uri="{C3380CC4-5D6E-409C-BE32-E72D297353CC}">
              <c16:uniqueId val="{00000026-DC86-477E-83F2-901387545479}"/>
            </c:ext>
          </c:extLst>
        </c:ser>
        <c:ser>
          <c:idx val="8"/>
          <c:order val="7"/>
          <c:tx>
            <c:strRef>
              <c:f>'1A3 Transport'!$C$45</c:f>
              <c:strCache>
                <c:ptCount val="1"/>
                <c:pt idx="0">
                  <c:v> LPG </c:v>
                </c:pt>
              </c:strCache>
            </c:strRef>
          </c:tx>
          <c:spPr>
            <a:ln w="28575" cap="rnd">
              <a:solidFill>
                <a:schemeClr val="accent3">
                  <a:lumMod val="6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Transport'!$F$45:$T$45</c:f>
              <c:numCache>
                <c:formatCode>_-* #,##0_-;\-* #,##0_-;_-* "-"??_-;_-@_-</c:formatCode>
                <c:ptCount val="15"/>
                <c:pt idx="0">
                  <c:v>63100</c:v>
                </c:pt>
                <c:pt idx="1">
                  <c:v>63100</c:v>
                </c:pt>
                <c:pt idx="2">
                  <c:v>63100</c:v>
                </c:pt>
                <c:pt idx="3">
                  <c:v>63100</c:v>
                </c:pt>
                <c:pt idx="4">
                  <c:v>63100</c:v>
                </c:pt>
                <c:pt idx="5">
                  <c:v>63100</c:v>
                </c:pt>
                <c:pt idx="6">
                  <c:v>63100</c:v>
                </c:pt>
                <c:pt idx="7">
                  <c:v>63100</c:v>
                </c:pt>
                <c:pt idx="8">
                  <c:v>63100</c:v>
                </c:pt>
                <c:pt idx="9">
                  <c:v>63100</c:v>
                </c:pt>
                <c:pt idx="10">
                  <c:v>63100</c:v>
                </c:pt>
                <c:pt idx="11">
                  <c:v>63100</c:v>
                </c:pt>
                <c:pt idx="12">
                  <c:v>63100</c:v>
                </c:pt>
                <c:pt idx="13">
                  <c:v>63100</c:v>
                </c:pt>
                <c:pt idx="14">
                  <c:v>63100</c:v>
                </c:pt>
              </c:numCache>
            </c:numRef>
          </c:val>
          <c:smooth val="0"/>
          <c:extLst>
            <c:ext xmlns:c16="http://schemas.microsoft.com/office/drawing/2014/chart" uri="{C3380CC4-5D6E-409C-BE32-E72D297353CC}">
              <c16:uniqueId val="{00000027-DC86-477E-83F2-901387545479}"/>
            </c:ext>
          </c:extLst>
        </c:ser>
        <c:ser>
          <c:idx val="10"/>
          <c:order val="8"/>
          <c:tx>
            <c:strRef>
              <c:f>'1A3 Transport'!$C$47</c:f>
              <c:strCache>
                <c:ptCount val="1"/>
                <c:pt idx="0">
                  <c:v> Gas/Diesel oil </c:v>
                </c:pt>
              </c:strCache>
            </c:strRef>
          </c:tx>
          <c:spPr>
            <a:ln w="28575" cap="rnd">
              <a:solidFill>
                <a:schemeClr val="accent5">
                  <a:lumMod val="6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Transport'!$F$47:$T$47</c:f>
              <c:numCache>
                <c:formatCode>_-* #,##0_-;\-* #,##0_-;_-* "-"??_-;_-@_-</c:formatCode>
                <c:ptCount val="15"/>
                <c:pt idx="0">
                  <c:v>74100</c:v>
                </c:pt>
                <c:pt idx="1">
                  <c:v>74100</c:v>
                </c:pt>
                <c:pt idx="2">
                  <c:v>74100</c:v>
                </c:pt>
                <c:pt idx="3">
                  <c:v>74100</c:v>
                </c:pt>
                <c:pt idx="4">
                  <c:v>74100</c:v>
                </c:pt>
                <c:pt idx="5">
                  <c:v>74100</c:v>
                </c:pt>
                <c:pt idx="6">
                  <c:v>74100</c:v>
                </c:pt>
                <c:pt idx="7">
                  <c:v>74100</c:v>
                </c:pt>
                <c:pt idx="8">
                  <c:v>74100</c:v>
                </c:pt>
                <c:pt idx="9">
                  <c:v>74100</c:v>
                </c:pt>
                <c:pt idx="10">
                  <c:v>74100</c:v>
                </c:pt>
                <c:pt idx="11">
                  <c:v>74100</c:v>
                </c:pt>
                <c:pt idx="12">
                  <c:v>74100</c:v>
                </c:pt>
                <c:pt idx="13">
                  <c:v>74100</c:v>
                </c:pt>
                <c:pt idx="14">
                  <c:v>74100</c:v>
                </c:pt>
              </c:numCache>
            </c:numRef>
          </c:val>
          <c:smooth val="0"/>
          <c:extLst>
            <c:ext xmlns:c16="http://schemas.microsoft.com/office/drawing/2014/chart" uri="{C3380CC4-5D6E-409C-BE32-E72D297353CC}">
              <c16:uniqueId val="{00000029-DC86-477E-83F2-901387545479}"/>
            </c:ext>
          </c:extLst>
        </c:ser>
        <c:ser>
          <c:idx val="13"/>
          <c:order val="9"/>
          <c:tx>
            <c:strRef>
              <c:f>'1A3 Transport'!$C$55</c:f>
              <c:strCache>
                <c:ptCount val="1"/>
                <c:pt idx="0">
                  <c:v> Jet kerosene </c:v>
                </c:pt>
              </c:strCache>
            </c:strRef>
          </c:tx>
          <c:spPr>
            <a:ln w="28575" cap="rnd">
              <a:solidFill>
                <a:schemeClr val="accent2">
                  <a:lumMod val="80000"/>
                  <a:lumOff val="2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Transport'!$F$55:$T$55</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2C-DC86-477E-83F2-901387545479}"/>
            </c:ext>
          </c:extLst>
        </c:ser>
        <c:ser>
          <c:idx val="14"/>
          <c:order val="10"/>
          <c:tx>
            <c:strRef>
              <c:f>'1A3 Transport'!$C$56</c:f>
              <c:strCache>
                <c:ptCount val="1"/>
                <c:pt idx="0">
                  <c:v> Aviation gasoline </c:v>
                </c:pt>
              </c:strCache>
            </c:strRef>
          </c:tx>
          <c:spPr>
            <a:ln w="28575" cap="rnd">
              <a:solidFill>
                <a:schemeClr val="accent3">
                  <a:lumMod val="80000"/>
                  <a:lumOff val="2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Transport'!$F$56:$T$56</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2D-DC86-477E-83F2-901387545479}"/>
            </c:ext>
          </c:extLst>
        </c:ser>
        <c:ser>
          <c:idx val="15"/>
          <c:order val="11"/>
          <c:tx>
            <c:strRef>
              <c:f>'1A3 Transport'!$C$57</c:f>
              <c:strCache>
                <c:ptCount val="1"/>
                <c:pt idx="0">
                  <c:v> Jet kerosene </c:v>
                </c:pt>
              </c:strCache>
            </c:strRef>
          </c:tx>
          <c:spPr>
            <a:ln w="28575" cap="rnd">
              <a:solidFill>
                <a:schemeClr val="accent4">
                  <a:lumMod val="80000"/>
                  <a:lumOff val="2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Transport'!$F$57:$T$57</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2E-DC86-477E-83F2-901387545479}"/>
            </c:ext>
          </c:extLst>
        </c:ser>
        <c:ser>
          <c:idx val="17"/>
          <c:order val="12"/>
          <c:tx>
            <c:strRef>
              <c:f>'1A3 Transport'!$C$59</c:f>
              <c:strCache>
                <c:ptCount val="1"/>
                <c:pt idx="0">
                  <c:v> Motor gasoline </c:v>
                </c:pt>
              </c:strCache>
            </c:strRef>
          </c:tx>
          <c:spPr>
            <a:ln w="28575" cap="rnd">
              <a:solidFill>
                <a:schemeClr val="accent6">
                  <a:lumMod val="80000"/>
                  <a:lumOff val="2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Transport'!$F$59:$T$59</c:f>
              <c:numCache>
                <c:formatCode>_-* #,##0_-;\-* #,##0_-;_-* "-"??_-;_-@_-</c:formatCode>
                <c:ptCount val="15"/>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numCache>
            </c:numRef>
          </c:val>
          <c:smooth val="0"/>
          <c:extLst>
            <c:ext xmlns:c16="http://schemas.microsoft.com/office/drawing/2014/chart" uri="{C3380CC4-5D6E-409C-BE32-E72D297353CC}">
              <c16:uniqueId val="{00000030-DC86-477E-83F2-901387545479}"/>
            </c:ext>
          </c:extLst>
        </c:ser>
        <c:ser>
          <c:idx val="18"/>
          <c:order val="13"/>
          <c:tx>
            <c:strRef>
              <c:f>'1A3 Transport'!$C$60</c:f>
              <c:strCache>
                <c:ptCount val="1"/>
                <c:pt idx="0">
                  <c:v> Other kerosene </c:v>
                </c:pt>
              </c:strCache>
            </c:strRef>
          </c:tx>
          <c:spPr>
            <a:ln w="28575" cap="rnd">
              <a:solidFill>
                <a:schemeClr val="accent1">
                  <a:lumMod val="8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Transport'!$F$60:$T$60</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1-DC86-477E-83F2-901387545479}"/>
            </c:ext>
          </c:extLst>
        </c:ser>
        <c:ser>
          <c:idx val="19"/>
          <c:order val="14"/>
          <c:tx>
            <c:strRef>
              <c:f>'1A3 Transport'!$C$61</c:f>
              <c:strCache>
                <c:ptCount val="1"/>
                <c:pt idx="0">
                  <c:v> Gas/Diesel oil </c:v>
                </c:pt>
              </c:strCache>
            </c:strRef>
          </c:tx>
          <c:spPr>
            <a:ln w="28575" cap="rnd">
              <a:solidFill>
                <a:schemeClr val="accent2">
                  <a:lumMod val="8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Transport'!$F$61:$T$61</c:f>
              <c:numCache>
                <c:formatCode>_-* #,##0_-;\-* #,##0_-;_-* "-"??_-;_-@_-</c:formatCode>
                <c:ptCount val="15"/>
                <c:pt idx="0">
                  <c:v>3.9</c:v>
                </c:pt>
                <c:pt idx="1">
                  <c:v>3.9</c:v>
                </c:pt>
                <c:pt idx="2">
                  <c:v>3.9</c:v>
                </c:pt>
                <c:pt idx="3">
                  <c:v>3.9</c:v>
                </c:pt>
                <c:pt idx="4">
                  <c:v>3.9</c:v>
                </c:pt>
                <c:pt idx="5">
                  <c:v>3.9</c:v>
                </c:pt>
                <c:pt idx="6">
                  <c:v>3.9</c:v>
                </c:pt>
                <c:pt idx="7">
                  <c:v>3.9</c:v>
                </c:pt>
                <c:pt idx="8">
                  <c:v>3.9</c:v>
                </c:pt>
                <c:pt idx="9">
                  <c:v>3.9</c:v>
                </c:pt>
                <c:pt idx="10">
                  <c:v>3.9</c:v>
                </c:pt>
                <c:pt idx="11">
                  <c:v>3.9</c:v>
                </c:pt>
                <c:pt idx="12">
                  <c:v>3.9</c:v>
                </c:pt>
                <c:pt idx="13">
                  <c:v>3.9</c:v>
                </c:pt>
                <c:pt idx="14">
                  <c:v>3.9</c:v>
                </c:pt>
              </c:numCache>
            </c:numRef>
          </c:val>
          <c:smooth val="0"/>
          <c:extLst>
            <c:ext xmlns:c16="http://schemas.microsoft.com/office/drawing/2014/chart" uri="{C3380CC4-5D6E-409C-BE32-E72D297353CC}">
              <c16:uniqueId val="{00000032-DC86-477E-83F2-901387545479}"/>
            </c:ext>
          </c:extLst>
        </c:ser>
        <c:ser>
          <c:idx val="20"/>
          <c:order val="15"/>
          <c:tx>
            <c:strRef>
              <c:f>'1A3 Transport'!$C$63</c:f>
              <c:strCache>
                <c:ptCount val="1"/>
                <c:pt idx="0">
                  <c:v> Residual Fuel Oil (Heavy Fuel Oil) </c:v>
                </c:pt>
              </c:strCache>
            </c:strRef>
          </c:tx>
          <c:spPr>
            <a:ln w="28575" cap="rnd">
              <a:solidFill>
                <a:schemeClr val="accent3">
                  <a:lumMod val="8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Transport'!$F$63:$T$63</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3-DC86-477E-83F2-901387545479}"/>
            </c:ext>
          </c:extLst>
        </c:ser>
        <c:ser>
          <c:idx val="21"/>
          <c:order val="16"/>
          <c:tx>
            <c:strRef>
              <c:f>'1A3 Transport'!$C$64</c:f>
              <c:strCache>
                <c:ptCount val="1"/>
                <c:pt idx="0">
                  <c:v> LPG </c:v>
                </c:pt>
              </c:strCache>
            </c:strRef>
          </c:tx>
          <c:spPr>
            <a:ln w="28575" cap="rnd">
              <a:solidFill>
                <a:schemeClr val="accent4">
                  <a:lumMod val="8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Transport'!$F$64:$T$64</c:f>
              <c:numCache>
                <c:formatCode>_-* #,##0_-;\-* #,##0_-;_-* "-"??_-;_-@_-</c:formatCode>
                <c:ptCount val="15"/>
                <c:pt idx="0">
                  <c:v>62</c:v>
                </c:pt>
                <c:pt idx="1">
                  <c:v>62</c:v>
                </c:pt>
                <c:pt idx="2">
                  <c:v>62</c:v>
                </c:pt>
                <c:pt idx="3">
                  <c:v>62</c:v>
                </c:pt>
                <c:pt idx="4">
                  <c:v>62</c:v>
                </c:pt>
                <c:pt idx="5">
                  <c:v>62</c:v>
                </c:pt>
                <c:pt idx="6">
                  <c:v>62</c:v>
                </c:pt>
                <c:pt idx="7">
                  <c:v>62</c:v>
                </c:pt>
                <c:pt idx="8">
                  <c:v>62</c:v>
                </c:pt>
                <c:pt idx="9">
                  <c:v>62</c:v>
                </c:pt>
                <c:pt idx="10">
                  <c:v>62</c:v>
                </c:pt>
                <c:pt idx="11">
                  <c:v>62</c:v>
                </c:pt>
                <c:pt idx="12">
                  <c:v>62</c:v>
                </c:pt>
                <c:pt idx="13">
                  <c:v>62</c:v>
                </c:pt>
                <c:pt idx="14">
                  <c:v>62</c:v>
                </c:pt>
              </c:numCache>
            </c:numRef>
          </c:val>
          <c:smooth val="0"/>
          <c:extLst>
            <c:ext xmlns:c16="http://schemas.microsoft.com/office/drawing/2014/chart" uri="{C3380CC4-5D6E-409C-BE32-E72D297353CC}">
              <c16:uniqueId val="{00000034-DC86-477E-83F2-901387545479}"/>
            </c:ext>
          </c:extLst>
        </c:ser>
        <c:ser>
          <c:idx val="23"/>
          <c:order val="17"/>
          <c:tx>
            <c:strRef>
              <c:f>'1A3 Transport'!$C$66</c:f>
              <c:strCache>
                <c:ptCount val="1"/>
                <c:pt idx="0">
                  <c:v> Gas/Diesel oil </c:v>
                </c:pt>
              </c:strCache>
            </c:strRef>
          </c:tx>
          <c:spPr>
            <a:ln w="28575" cap="rnd">
              <a:solidFill>
                <a:schemeClr val="accent6">
                  <a:lumMod val="8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Transport'!$F$66:$T$66</c:f>
              <c:numCache>
                <c:formatCode>_-* #,##0_-;\-* #,##0_-;_-* "-"??_-;_-@_-</c:formatCode>
                <c:ptCount val="15"/>
                <c:pt idx="0">
                  <c:v>4.1500000000000004</c:v>
                </c:pt>
                <c:pt idx="1">
                  <c:v>4.1500000000000004</c:v>
                </c:pt>
                <c:pt idx="2">
                  <c:v>4.1500000000000004</c:v>
                </c:pt>
                <c:pt idx="3">
                  <c:v>4.1500000000000004</c:v>
                </c:pt>
                <c:pt idx="4">
                  <c:v>4.1500000000000004</c:v>
                </c:pt>
                <c:pt idx="5">
                  <c:v>4.1500000000000004</c:v>
                </c:pt>
                <c:pt idx="6">
                  <c:v>4.1500000000000004</c:v>
                </c:pt>
                <c:pt idx="7">
                  <c:v>4.1500000000000004</c:v>
                </c:pt>
                <c:pt idx="8">
                  <c:v>4.1500000000000004</c:v>
                </c:pt>
                <c:pt idx="9">
                  <c:v>4.1500000000000004</c:v>
                </c:pt>
                <c:pt idx="10">
                  <c:v>4.1500000000000004</c:v>
                </c:pt>
                <c:pt idx="11">
                  <c:v>4.1500000000000004</c:v>
                </c:pt>
                <c:pt idx="12">
                  <c:v>4.1500000000000004</c:v>
                </c:pt>
                <c:pt idx="13">
                  <c:v>4.1500000000000004</c:v>
                </c:pt>
                <c:pt idx="14">
                  <c:v>4.1500000000000004</c:v>
                </c:pt>
              </c:numCache>
            </c:numRef>
          </c:val>
          <c:smooth val="0"/>
          <c:extLst>
            <c:ext xmlns:c16="http://schemas.microsoft.com/office/drawing/2014/chart" uri="{C3380CC4-5D6E-409C-BE32-E72D297353CC}">
              <c16:uniqueId val="{00000036-DC86-477E-83F2-901387545479}"/>
            </c:ext>
          </c:extLst>
        </c:ser>
        <c:ser>
          <c:idx val="26"/>
          <c:order val="18"/>
          <c:tx>
            <c:strRef>
              <c:f>'1A3 Transport'!$C$74</c:f>
              <c:strCache>
                <c:ptCount val="1"/>
                <c:pt idx="0">
                  <c:v> Jet kerosene </c:v>
                </c:pt>
              </c:strCache>
            </c:strRef>
          </c:tx>
          <c:spPr>
            <a:ln w="28575" cap="rnd">
              <a:solidFill>
                <a:schemeClr val="accent3">
                  <a:lumMod val="60000"/>
                  <a:lumOff val="4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Transport'!$F$74:$T$74</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39-DC86-477E-83F2-901387545479}"/>
            </c:ext>
          </c:extLst>
        </c:ser>
        <c:ser>
          <c:idx val="27"/>
          <c:order val="19"/>
          <c:tx>
            <c:strRef>
              <c:f>'1A3 Transport'!$C$75</c:f>
              <c:strCache>
                <c:ptCount val="1"/>
                <c:pt idx="0">
                  <c:v> Aviation gasoline </c:v>
                </c:pt>
              </c:strCache>
            </c:strRef>
          </c:tx>
          <c:spPr>
            <a:ln w="28575" cap="rnd">
              <a:solidFill>
                <a:schemeClr val="accent4">
                  <a:lumMod val="60000"/>
                  <a:lumOff val="4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Transport'!$F$75:$T$75</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3A-DC86-477E-83F2-901387545479}"/>
            </c:ext>
          </c:extLst>
        </c:ser>
        <c:ser>
          <c:idx val="28"/>
          <c:order val="20"/>
          <c:tx>
            <c:strRef>
              <c:f>'1A3 Transport'!$C$76</c:f>
              <c:strCache>
                <c:ptCount val="1"/>
                <c:pt idx="0">
                  <c:v> Jet kerosene </c:v>
                </c:pt>
              </c:strCache>
            </c:strRef>
          </c:tx>
          <c:spPr>
            <a:ln w="28575" cap="rnd">
              <a:solidFill>
                <a:schemeClr val="accent5">
                  <a:lumMod val="60000"/>
                  <a:lumOff val="4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Transport'!$F$76:$T$76</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3B-DC86-477E-83F2-901387545479}"/>
            </c:ext>
          </c:extLst>
        </c:ser>
        <c:ser>
          <c:idx val="30"/>
          <c:order val="21"/>
          <c:tx>
            <c:strRef>
              <c:f>'1A3 Transport'!$C$78</c:f>
              <c:strCache>
                <c:ptCount val="1"/>
                <c:pt idx="0">
                  <c:v> Motor gasoline </c:v>
                </c:pt>
              </c:strCache>
            </c:strRef>
          </c:tx>
          <c:spPr>
            <a:ln w="28575" cap="rnd">
              <a:solidFill>
                <a:schemeClr val="accent1">
                  <a:lumMod val="5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Transport'!$F$78:$T$78</c:f>
              <c:numCache>
                <c:formatCode>_-* #,##0_-;\-* #,##0_-;_-* "-"??_-;_-@_-</c:formatCode>
                <c:ptCount val="15"/>
                <c:pt idx="0">
                  <c:v>3.2</c:v>
                </c:pt>
                <c:pt idx="1">
                  <c:v>3.2</c:v>
                </c:pt>
                <c:pt idx="2">
                  <c:v>3.2</c:v>
                </c:pt>
                <c:pt idx="3">
                  <c:v>3.2</c:v>
                </c:pt>
                <c:pt idx="4">
                  <c:v>3.2</c:v>
                </c:pt>
                <c:pt idx="5">
                  <c:v>3.2</c:v>
                </c:pt>
                <c:pt idx="6">
                  <c:v>3.2</c:v>
                </c:pt>
                <c:pt idx="7">
                  <c:v>3.2</c:v>
                </c:pt>
                <c:pt idx="8">
                  <c:v>3.2</c:v>
                </c:pt>
                <c:pt idx="9">
                  <c:v>3.2</c:v>
                </c:pt>
                <c:pt idx="10">
                  <c:v>3.2</c:v>
                </c:pt>
                <c:pt idx="11">
                  <c:v>3.2</c:v>
                </c:pt>
                <c:pt idx="12">
                  <c:v>3.2</c:v>
                </c:pt>
                <c:pt idx="13">
                  <c:v>3.2</c:v>
                </c:pt>
                <c:pt idx="14">
                  <c:v>3.2</c:v>
                </c:pt>
              </c:numCache>
            </c:numRef>
          </c:val>
          <c:smooth val="0"/>
          <c:extLst>
            <c:ext xmlns:c16="http://schemas.microsoft.com/office/drawing/2014/chart" uri="{C3380CC4-5D6E-409C-BE32-E72D297353CC}">
              <c16:uniqueId val="{0000003D-DC86-477E-83F2-901387545479}"/>
            </c:ext>
          </c:extLst>
        </c:ser>
        <c:ser>
          <c:idx val="31"/>
          <c:order val="22"/>
          <c:tx>
            <c:strRef>
              <c:f>'1A3 Transport'!$C$79</c:f>
              <c:strCache>
                <c:ptCount val="1"/>
                <c:pt idx="0">
                  <c:v> Other kerosene </c:v>
                </c:pt>
              </c:strCache>
            </c:strRef>
          </c:tx>
          <c:spPr>
            <a:ln w="28575" cap="rnd">
              <a:solidFill>
                <a:schemeClr val="accent2">
                  <a:lumMod val="5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Transport'!$F$79:$T$79</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3E-DC86-477E-83F2-901387545479}"/>
            </c:ext>
          </c:extLst>
        </c:ser>
        <c:ser>
          <c:idx val="32"/>
          <c:order val="23"/>
          <c:tx>
            <c:strRef>
              <c:f>'1A3 Transport'!$C$80</c:f>
              <c:strCache>
                <c:ptCount val="1"/>
                <c:pt idx="0">
                  <c:v> Gas/Diesel oil </c:v>
                </c:pt>
              </c:strCache>
            </c:strRef>
          </c:tx>
          <c:spPr>
            <a:ln w="28575" cap="rnd">
              <a:solidFill>
                <a:schemeClr val="accent3">
                  <a:lumMod val="5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Transport'!$F$80:$T$80</c:f>
              <c:numCache>
                <c:formatCode>_-* #,##0_-;\-* #,##0_-;_-* "-"??_-;_-@_-</c:formatCode>
                <c:ptCount val="15"/>
                <c:pt idx="0">
                  <c:v>3.9</c:v>
                </c:pt>
                <c:pt idx="1">
                  <c:v>3.9</c:v>
                </c:pt>
                <c:pt idx="2">
                  <c:v>3.9</c:v>
                </c:pt>
                <c:pt idx="3">
                  <c:v>3.9</c:v>
                </c:pt>
                <c:pt idx="4">
                  <c:v>3.9</c:v>
                </c:pt>
                <c:pt idx="5">
                  <c:v>3.9</c:v>
                </c:pt>
                <c:pt idx="6">
                  <c:v>3.9</c:v>
                </c:pt>
                <c:pt idx="7">
                  <c:v>3.9</c:v>
                </c:pt>
                <c:pt idx="8">
                  <c:v>3.9</c:v>
                </c:pt>
                <c:pt idx="9">
                  <c:v>3.9</c:v>
                </c:pt>
                <c:pt idx="10">
                  <c:v>3.9</c:v>
                </c:pt>
                <c:pt idx="11">
                  <c:v>3.9</c:v>
                </c:pt>
                <c:pt idx="12">
                  <c:v>3.9</c:v>
                </c:pt>
                <c:pt idx="13">
                  <c:v>3.9</c:v>
                </c:pt>
                <c:pt idx="14">
                  <c:v>3.9</c:v>
                </c:pt>
              </c:numCache>
            </c:numRef>
          </c:val>
          <c:smooth val="0"/>
          <c:extLst>
            <c:ext xmlns:c16="http://schemas.microsoft.com/office/drawing/2014/chart" uri="{C3380CC4-5D6E-409C-BE32-E72D297353CC}">
              <c16:uniqueId val="{0000003F-DC86-477E-83F2-901387545479}"/>
            </c:ext>
          </c:extLst>
        </c:ser>
        <c:ser>
          <c:idx val="33"/>
          <c:order val="24"/>
          <c:tx>
            <c:strRef>
              <c:f>'1A3 Transport'!$C$82</c:f>
              <c:strCache>
                <c:ptCount val="1"/>
                <c:pt idx="0">
                  <c:v> Residual Fuel Oil (Heavy Fuel Oil) </c:v>
                </c:pt>
              </c:strCache>
            </c:strRef>
          </c:tx>
          <c:spPr>
            <a:ln w="28575" cap="rnd">
              <a:solidFill>
                <a:schemeClr val="accent4">
                  <a:lumMod val="5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Transport'!$F$82:$T$82</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40-DC86-477E-83F2-901387545479}"/>
            </c:ext>
          </c:extLst>
        </c:ser>
        <c:ser>
          <c:idx val="34"/>
          <c:order val="25"/>
          <c:tx>
            <c:strRef>
              <c:f>'1A3 Transport'!$C$83</c:f>
              <c:strCache>
                <c:ptCount val="1"/>
                <c:pt idx="0">
                  <c:v> LPG </c:v>
                </c:pt>
              </c:strCache>
            </c:strRef>
          </c:tx>
          <c:spPr>
            <a:ln w="28575" cap="rnd">
              <a:solidFill>
                <a:schemeClr val="accent5">
                  <a:lumMod val="5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Transport'!$F$83:$T$83</c:f>
              <c:numCache>
                <c:formatCode>_-* #,##0_-;\-* #,##0_-;_-* "-"??_-;_-@_-</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val>
          <c:smooth val="0"/>
          <c:extLst>
            <c:ext xmlns:c16="http://schemas.microsoft.com/office/drawing/2014/chart" uri="{C3380CC4-5D6E-409C-BE32-E72D297353CC}">
              <c16:uniqueId val="{00000041-DC86-477E-83F2-901387545479}"/>
            </c:ext>
          </c:extLst>
        </c:ser>
        <c:ser>
          <c:idx val="36"/>
          <c:order val="26"/>
          <c:tx>
            <c:strRef>
              <c:f>'1A3 Transport'!$C$85</c:f>
              <c:strCache>
                <c:ptCount val="1"/>
                <c:pt idx="0">
                  <c:v> Gas/Diesel oil </c:v>
                </c:pt>
              </c:strCache>
            </c:strRef>
          </c:tx>
          <c:spPr>
            <a:ln w="28575" cap="rnd">
              <a:solidFill>
                <a:schemeClr val="accent1">
                  <a:lumMod val="70000"/>
                  <a:lumOff val="30000"/>
                </a:schemeClr>
              </a:solidFill>
              <a:round/>
            </a:ln>
            <a:effectLst/>
          </c:spPr>
          <c:marker>
            <c:symbol val="none"/>
          </c:marker>
          <c:cat>
            <c:numRef>
              <c:f>'1A3 Transport'!$F$13:$T$13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'1A3 Transport'!$F$85:$T$85</c:f>
              <c:numCache>
                <c:formatCode>_-* #,##0_-;\-* #,##0_-;_-* "-"??_-;_-@_-</c:formatCode>
                <c:ptCount val="15"/>
                <c:pt idx="0">
                  <c:v>28.6</c:v>
                </c:pt>
                <c:pt idx="1">
                  <c:v>28.6</c:v>
                </c:pt>
                <c:pt idx="2">
                  <c:v>28.6</c:v>
                </c:pt>
                <c:pt idx="3">
                  <c:v>28.6</c:v>
                </c:pt>
                <c:pt idx="4">
                  <c:v>28.6</c:v>
                </c:pt>
                <c:pt idx="5">
                  <c:v>28.6</c:v>
                </c:pt>
                <c:pt idx="6">
                  <c:v>28.6</c:v>
                </c:pt>
                <c:pt idx="7">
                  <c:v>28.6</c:v>
                </c:pt>
                <c:pt idx="8">
                  <c:v>28.6</c:v>
                </c:pt>
                <c:pt idx="9">
                  <c:v>28.6</c:v>
                </c:pt>
                <c:pt idx="10">
                  <c:v>28.6</c:v>
                </c:pt>
                <c:pt idx="11">
                  <c:v>28.6</c:v>
                </c:pt>
                <c:pt idx="12">
                  <c:v>28.6</c:v>
                </c:pt>
                <c:pt idx="13">
                  <c:v>28.6</c:v>
                </c:pt>
                <c:pt idx="14">
                  <c:v>28.6</c:v>
                </c:pt>
              </c:numCache>
            </c:numRef>
          </c:val>
          <c:smooth val="0"/>
          <c:extLst>
            <c:ext xmlns:c16="http://schemas.microsoft.com/office/drawing/2014/chart" uri="{C3380CC4-5D6E-409C-BE32-E72D297353CC}">
              <c16:uniqueId val="{00000043-DC86-477E-83F2-901387545479}"/>
            </c:ext>
          </c:extLst>
        </c:ser>
        <c:dLbls>
          <c:showLegendKey val="0"/>
          <c:showVal val="0"/>
          <c:showCatName val="0"/>
          <c:showSerName val="0"/>
          <c:showPercent val="0"/>
          <c:showBubbleSize val="0"/>
        </c:dLbls>
        <c:smooth val="0"/>
        <c:axId val="411064928"/>
        <c:axId val="432025600"/>
      </c:lineChart>
      <c:catAx>
        <c:axId val="41106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5600"/>
        <c:crosses val="autoZero"/>
        <c:auto val="1"/>
        <c:lblAlgn val="ctr"/>
        <c:lblOffset val="100"/>
        <c:noMultiLvlLbl val="0"/>
      </c:catAx>
      <c:valAx>
        <c:axId val="43202560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064928"/>
        <c:crosses val="autoZero"/>
        <c:crossBetween val="between"/>
      </c:valAx>
      <c:spPr>
        <a:noFill/>
        <a:ln>
          <a:noFill/>
        </a:ln>
        <a:effectLst/>
      </c:spPr>
    </c:plotArea>
    <c:legend>
      <c:legendPos val="r"/>
      <c:layout>
        <c:manualLayout>
          <c:xMode val="edge"/>
          <c:yMode val="edge"/>
          <c:x val="0.55614448015683637"/>
          <c:y val="3.6383449966902716E-2"/>
          <c:w val="0.4438554653706967"/>
          <c:h val="0.907439079693009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'1A3 Transport'!$C$112</c:f>
              <c:strCache>
                <c:ptCount val="1"/>
                <c:pt idx="0">
                  <c:v> Total CO2 emissions </c:v>
                </c:pt>
              </c:strCache>
            </c:strRef>
          </c:tx>
          <c:spPr>
            <a:ln w="28575" cap="rnd">
              <a:solidFill>
                <a:schemeClr val="accent1"/>
              </a:solidFill>
              <a:round/>
            </a:ln>
            <a:effectLst/>
          </c:spPr>
          <c:marker>
            <c:symbol val="none"/>
          </c:marker>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Transport'!$F$112:$W$112</c:f>
              <c:numCache>
                <c:formatCode>_-* #,##0_-;\-* #,##0_-;_-* "-"??_-;_-@_-</c:formatCode>
                <c:ptCount val="18"/>
                <c:pt idx="0">
                  <c:v>40178.466608343027</c:v>
                </c:pt>
                <c:pt idx="1">
                  <c:v>40591.966988018656</c:v>
                </c:pt>
                <c:pt idx="2">
                  <c:v>40832.066984075725</c:v>
                </c:pt>
                <c:pt idx="3">
                  <c:v>42325.005685390905</c:v>
                </c:pt>
                <c:pt idx="4">
                  <c:v>44303.77685284461</c:v>
                </c:pt>
                <c:pt idx="5">
                  <c:v>46488.709913665254</c:v>
                </c:pt>
                <c:pt idx="6">
                  <c:v>46432.902523061297</c:v>
                </c:pt>
                <c:pt idx="7">
                  <c:v>53194.507722317561</c:v>
                </c:pt>
                <c:pt idx="8">
                  <c:v>54003.839605936293</c:v>
                </c:pt>
                <c:pt idx="9">
                  <c:v>52321.172951382345</c:v>
                </c:pt>
                <c:pt idx="10">
                  <c:v>49108.232043591495</c:v>
                </c:pt>
                <c:pt idx="11">
                  <c:v>49467.431157739644</c:v>
                </c:pt>
                <c:pt idx="12">
                  <c:v>46580.800108960932</c:v>
                </c:pt>
                <c:pt idx="13">
                  <c:v>53240.732808472007</c:v>
                </c:pt>
                <c:pt idx="14">
                  <c:v>54909.778329482535</c:v>
                </c:pt>
                <c:pt idx="15">
                  <c:v>56179.339397181437</c:v>
                </c:pt>
                <c:pt idx="16">
                  <c:v>51137.400600519497</c:v>
                </c:pt>
                <c:pt idx="17">
                  <c:v>53597.625156210626</c:v>
                </c:pt>
              </c:numCache>
            </c:numRef>
          </c:val>
          <c:smooth val="0"/>
          <c:extLst>
            <c:ext xmlns:c16="http://schemas.microsoft.com/office/drawing/2014/chart" uri="{C3380CC4-5D6E-409C-BE32-E72D297353CC}">
              <c16:uniqueId val="{00000000-E089-4720-8F6D-488E0E01D8CB}"/>
            </c:ext>
          </c:extLst>
        </c:ser>
        <c:ser>
          <c:idx val="1"/>
          <c:order val="1"/>
          <c:tx>
            <c:strRef>
              <c:f>'1A3 Transport'!$C$132</c:f>
              <c:strCache>
                <c:ptCount val="1"/>
                <c:pt idx="0">
                  <c:v> Total CH4 Emissions </c:v>
                </c:pt>
              </c:strCache>
            </c:strRef>
          </c:tx>
          <c:spPr>
            <a:ln w="28575" cap="rnd">
              <a:solidFill>
                <a:schemeClr val="accent2"/>
              </a:solidFill>
              <a:round/>
            </a:ln>
            <a:effectLst/>
          </c:spPr>
          <c:marker>
            <c:symbol val="none"/>
          </c:marker>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Transport'!$F$132:$W$132</c:f>
              <c:numCache>
                <c:formatCode>_-* #,##0_-;\-* #,##0_-;_-* "-"??_-;_-@_-</c:formatCode>
                <c:ptCount val="18"/>
                <c:pt idx="0">
                  <c:v>252.37960061679343</c:v>
                </c:pt>
                <c:pt idx="1">
                  <c:v>251.6886220964094</c:v>
                </c:pt>
                <c:pt idx="2">
                  <c:v>251.99422403411668</c:v>
                </c:pt>
                <c:pt idx="3">
                  <c:v>260.31217242509052</c:v>
                </c:pt>
                <c:pt idx="4">
                  <c:v>268.89895692434868</c:v>
                </c:pt>
                <c:pt idx="5">
                  <c:v>274.99488479109931</c:v>
                </c:pt>
                <c:pt idx="6">
                  <c:v>285.32610673987676</c:v>
                </c:pt>
                <c:pt idx="7">
                  <c:v>299.08300697492626</c:v>
                </c:pt>
                <c:pt idx="8">
                  <c:v>306.77639426133004</c:v>
                </c:pt>
                <c:pt idx="9">
                  <c:v>308.73371691894249</c:v>
                </c:pt>
                <c:pt idx="10">
                  <c:v>285.42436363015202</c:v>
                </c:pt>
                <c:pt idx="11">
                  <c:v>287.11045430469619</c:v>
                </c:pt>
                <c:pt idx="12">
                  <c:v>255.41338336284568</c:v>
                </c:pt>
                <c:pt idx="13">
                  <c:v>287.00316240031293</c:v>
                </c:pt>
                <c:pt idx="14">
                  <c:v>286.89800375173127</c:v>
                </c:pt>
                <c:pt idx="15">
                  <c:v>302.95862157183649</c:v>
                </c:pt>
                <c:pt idx="16">
                  <c:v>253.00217679550812</c:v>
                </c:pt>
                <c:pt idx="17">
                  <c:v>251.91421760897131</c:v>
                </c:pt>
              </c:numCache>
            </c:numRef>
          </c:val>
          <c:smooth val="0"/>
          <c:extLst>
            <c:ext xmlns:c16="http://schemas.microsoft.com/office/drawing/2014/chart" uri="{C3380CC4-5D6E-409C-BE32-E72D297353CC}">
              <c16:uniqueId val="{00000001-E089-4720-8F6D-488E0E01D8CB}"/>
            </c:ext>
          </c:extLst>
        </c:ser>
        <c:ser>
          <c:idx val="2"/>
          <c:order val="2"/>
          <c:tx>
            <c:strRef>
              <c:f>'1A3 Transport'!$C$152</c:f>
              <c:strCache>
                <c:ptCount val="1"/>
                <c:pt idx="0">
                  <c:v> Total N2O emissions </c:v>
                </c:pt>
              </c:strCache>
            </c:strRef>
          </c:tx>
          <c:spPr>
            <a:ln w="28575" cap="rnd">
              <a:solidFill>
                <a:schemeClr val="accent3"/>
              </a:solidFill>
              <a:round/>
            </a:ln>
            <a:effectLst/>
          </c:spPr>
          <c:marker>
            <c:symbol val="none"/>
          </c:marker>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Transport'!$F$152:$W$152</c:f>
              <c:numCache>
                <c:formatCode>_-* #,##0_-;\-* #,##0_-;_-* "-"??_-;_-@_-</c:formatCode>
                <c:ptCount val="18"/>
                <c:pt idx="0">
                  <c:v>632.06634659084227</c:v>
                </c:pt>
                <c:pt idx="1">
                  <c:v>639.1485492856217</c:v>
                </c:pt>
                <c:pt idx="2">
                  <c:v>649.08251940622654</c:v>
                </c:pt>
                <c:pt idx="3">
                  <c:v>668.61935837396788</c:v>
                </c:pt>
                <c:pt idx="4">
                  <c:v>702.75530716157857</c:v>
                </c:pt>
                <c:pt idx="5">
                  <c:v>736.6662140059185</c:v>
                </c:pt>
                <c:pt idx="6">
                  <c:v>729.95106996737456</c:v>
                </c:pt>
                <c:pt idx="7">
                  <c:v>836.22670834509677</c:v>
                </c:pt>
                <c:pt idx="8">
                  <c:v>844.50542145932729</c:v>
                </c:pt>
                <c:pt idx="9">
                  <c:v>821.74251759123433</c:v>
                </c:pt>
                <c:pt idx="10">
                  <c:v>768.63832536656696</c:v>
                </c:pt>
                <c:pt idx="11">
                  <c:v>774.49451236647633</c:v>
                </c:pt>
                <c:pt idx="12">
                  <c:v>734.00098091026462</c:v>
                </c:pt>
                <c:pt idx="13">
                  <c:v>838.08856271988043</c:v>
                </c:pt>
                <c:pt idx="14">
                  <c:v>873.33327879371529</c:v>
                </c:pt>
                <c:pt idx="15">
                  <c:v>887.43784927194986</c:v>
                </c:pt>
                <c:pt idx="16">
                  <c:v>805.03842218921204</c:v>
                </c:pt>
                <c:pt idx="17">
                  <c:v>845.00963429405135</c:v>
                </c:pt>
              </c:numCache>
            </c:numRef>
          </c:val>
          <c:smooth val="0"/>
          <c:extLst>
            <c:ext xmlns:c16="http://schemas.microsoft.com/office/drawing/2014/chart" uri="{C3380CC4-5D6E-409C-BE32-E72D297353CC}">
              <c16:uniqueId val="{00000002-E089-4720-8F6D-488E0E01D8CB}"/>
            </c:ext>
          </c:extLst>
        </c:ser>
        <c:ser>
          <c:idx val="3"/>
          <c:order val="3"/>
          <c:tx>
            <c:strRef>
              <c:f>'1A3 Transport'!$C$154</c:f>
              <c:strCache>
                <c:ptCount val="1"/>
                <c:pt idx="0">
                  <c:v> Total Emissions </c:v>
                </c:pt>
              </c:strCache>
            </c:strRef>
          </c:tx>
          <c:spPr>
            <a:ln w="28575" cap="rnd">
              <a:solidFill>
                <a:schemeClr val="accent4"/>
              </a:solidFill>
              <a:round/>
            </a:ln>
            <a:effectLst/>
          </c:spPr>
          <c:marker>
            <c:symbol val="none"/>
          </c:marker>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Transport'!$F$154:$W$154</c:f>
              <c:numCache>
                <c:formatCode>_-* #,##0_-;\-* #,##0_-;_-* "-"??_-;_-@_-</c:formatCode>
                <c:ptCount val="18"/>
                <c:pt idx="0">
                  <c:v>41062.912555550662</c:v>
                </c:pt>
                <c:pt idx="1">
                  <c:v>41482.804159400686</c:v>
                </c:pt>
                <c:pt idx="2">
                  <c:v>41733.143727516072</c:v>
                </c:pt>
                <c:pt idx="3">
                  <c:v>43253.937216189959</c:v>
                </c:pt>
                <c:pt idx="4">
                  <c:v>45275.431116930537</c:v>
                </c:pt>
                <c:pt idx="5">
                  <c:v>47500.371012462274</c:v>
                </c:pt>
                <c:pt idx="6">
                  <c:v>47448.179699768552</c:v>
                </c:pt>
                <c:pt idx="7">
                  <c:v>54329.817437637583</c:v>
                </c:pt>
                <c:pt idx="8">
                  <c:v>55155.12142165695</c:v>
                </c:pt>
                <c:pt idx="9">
                  <c:v>53451.649185892522</c:v>
                </c:pt>
                <c:pt idx="10">
                  <c:v>50162.29473258822</c:v>
                </c:pt>
                <c:pt idx="11">
                  <c:v>50529.036124410813</c:v>
                </c:pt>
                <c:pt idx="12">
                  <c:v>47570.214473234038</c:v>
                </c:pt>
                <c:pt idx="13">
                  <c:v>54365.824533592197</c:v>
                </c:pt>
                <c:pt idx="14">
                  <c:v>56070.009612027985</c:v>
                </c:pt>
                <c:pt idx="15">
                  <c:v>57369.735868025222</c:v>
                </c:pt>
                <c:pt idx="16">
                  <c:v>52195.441199504217</c:v>
                </c:pt>
                <c:pt idx="17">
                  <c:v>54694.549008113652</c:v>
                </c:pt>
              </c:numCache>
            </c:numRef>
          </c:val>
          <c:smooth val="0"/>
          <c:extLst>
            <c:ext xmlns:c16="http://schemas.microsoft.com/office/drawing/2014/chart" uri="{C3380CC4-5D6E-409C-BE32-E72D297353CC}">
              <c16:uniqueId val="{00000000-F126-44D1-BD71-6BAA9FBEB377}"/>
            </c:ext>
          </c:extLst>
        </c:ser>
        <c:dLbls>
          <c:showLegendKey val="0"/>
          <c:showVal val="0"/>
          <c:showCatName val="0"/>
          <c:showSerName val="0"/>
          <c:showPercent val="0"/>
          <c:showBubbleSize val="0"/>
        </c:dLbls>
        <c:smooth val="0"/>
        <c:axId val="432024816"/>
        <c:axId val="432024424"/>
      </c:lineChart>
      <c:catAx>
        <c:axId val="4320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4424"/>
        <c:crosses val="autoZero"/>
        <c:auto val="1"/>
        <c:lblAlgn val="ctr"/>
        <c:lblOffset val="100"/>
        <c:noMultiLvlLbl val="0"/>
      </c:catAx>
      <c:valAx>
        <c:axId val="432024424"/>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024816"/>
        <c:crosses val="autoZero"/>
        <c:crossBetween val="between"/>
      </c:valAx>
      <c:spPr>
        <a:noFill/>
        <a:ln>
          <a:noFill/>
        </a:ln>
        <a:effectLst/>
      </c:spPr>
    </c:plotArea>
    <c:legend>
      <c:legendPos val="r"/>
      <c:layout>
        <c:manualLayout>
          <c:xMode val="edge"/>
          <c:yMode val="edge"/>
          <c:x val="0.73180311601891546"/>
          <c:y val="0.49684215697228079"/>
          <c:w val="0.25765877501820023"/>
          <c:h val="0.256777792987476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5798158426918"/>
          <c:y val="2.8336737719500543E-2"/>
          <c:w val="0.86739286175293662"/>
          <c:h val="0.81960102790498468"/>
        </c:manualLayout>
      </c:layout>
      <c:barChart>
        <c:barDir val="col"/>
        <c:grouping val="percentStacked"/>
        <c:varyColors val="0"/>
        <c:ser>
          <c:idx val="6"/>
          <c:order val="0"/>
          <c:tx>
            <c:strRef>
              <c:f>'1A3 Transport'!$C$19</c:f>
              <c:strCache>
                <c:ptCount val="1"/>
                <c:pt idx="0">
                  <c:v>Motor gasoline</c:v>
                </c:pt>
              </c:strCache>
            </c:strRef>
          </c:tx>
          <c:spPr>
            <a:solidFill>
              <a:srgbClr val="002060"/>
            </a:solidFill>
            <a:ln>
              <a:solidFill>
                <a:srgbClr val="002060"/>
              </a:solidFill>
            </a:ln>
            <a:effectLst/>
          </c:spPr>
          <c:invertIfNegative val="0"/>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Transport'!$F$19:$W$19</c:f>
              <c:numCache>
                <c:formatCode>_-* #,##0_-;\-* #,##0_-;_-* "-"??_-;_-@_-</c:formatCode>
                <c:ptCount val="18"/>
                <c:pt idx="0">
                  <c:v>337766</c:v>
                </c:pt>
                <c:pt idx="1">
                  <c:v>335946.6</c:v>
                </c:pt>
                <c:pt idx="2">
                  <c:v>335784.2</c:v>
                </c:pt>
                <c:pt idx="3">
                  <c:v>346570.8</c:v>
                </c:pt>
                <c:pt idx="4">
                  <c:v>356888.5</c:v>
                </c:pt>
                <c:pt idx="5">
                  <c:v>362750.9</c:v>
                </c:pt>
                <c:pt idx="6">
                  <c:v>379688.84</c:v>
                </c:pt>
                <c:pt idx="7">
                  <c:v>390104.38</c:v>
                </c:pt>
                <c:pt idx="8">
                  <c:v>401212.03</c:v>
                </c:pt>
                <c:pt idx="9">
                  <c:v>407171.75</c:v>
                </c:pt>
                <c:pt idx="10">
                  <c:v>375316.97</c:v>
                </c:pt>
                <c:pt idx="11">
                  <c:v>377258.28</c:v>
                </c:pt>
                <c:pt idx="12">
                  <c:v>330918.88</c:v>
                </c:pt>
                <c:pt idx="13">
                  <c:v>370221.04</c:v>
                </c:pt>
                <c:pt idx="14">
                  <c:v>367081.75</c:v>
                </c:pt>
                <c:pt idx="15">
                  <c:v>390906.79554653168</c:v>
                </c:pt>
                <c:pt idx="16">
                  <c:v>318940.04916189611</c:v>
                </c:pt>
                <c:pt idx="17">
                  <c:v>312774.21138198674</c:v>
                </c:pt>
              </c:numCache>
            </c:numRef>
          </c:val>
          <c:extLst>
            <c:ext xmlns:c16="http://schemas.microsoft.com/office/drawing/2014/chart" uri="{C3380CC4-5D6E-409C-BE32-E72D297353CC}">
              <c16:uniqueId val="{00000000-76F5-4EEA-BD8F-92B686D58AE2}"/>
            </c:ext>
          </c:extLst>
        </c:ser>
        <c:ser>
          <c:idx val="7"/>
          <c:order val="1"/>
          <c:tx>
            <c:strRef>
              <c:f>'1A3 Transport'!$C$20</c:f>
              <c:strCache>
                <c:ptCount val="1"/>
                <c:pt idx="0">
                  <c:v>Other kerosene</c:v>
                </c:pt>
              </c:strCache>
            </c:strRef>
          </c:tx>
          <c:spPr>
            <a:solidFill>
              <a:srgbClr val="0070C0"/>
            </a:solidFill>
            <a:ln>
              <a:solidFill>
                <a:srgbClr val="0070C0"/>
              </a:solidFill>
            </a:ln>
            <a:effectLst/>
          </c:spPr>
          <c:invertIfNegative val="0"/>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Transport'!$F$20:$W$20</c:f>
              <c:numCache>
                <c:formatCode>_-* #,##0_-;\-* #,##0_-;_-* "-"??_-;_-@_-</c:formatCode>
                <c:ptCount val="18"/>
                <c:pt idx="0">
                  <c:v>315.50459999999998</c:v>
                </c:pt>
                <c:pt idx="1">
                  <c:v>289.36590000000001</c:v>
                </c:pt>
                <c:pt idx="2">
                  <c:v>274.27179999999998</c:v>
                </c:pt>
                <c:pt idx="3">
                  <c:v>283.10739999999998</c:v>
                </c:pt>
                <c:pt idx="4">
                  <c:v>293.55590000000001</c:v>
                </c:pt>
                <c:pt idx="5">
                  <c:v>280.16219999999998</c:v>
                </c:pt>
                <c:pt idx="6">
                  <c:v>271.69470000000001</c:v>
                </c:pt>
                <c:pt idx="7">
                  <c:v>256.60059999999999</c:v>
                </c:pt>
                <c:pt idx="8">
                  <c:v>195.85579999999999</c:v>
                </c:pt>
                <c:pt idx="9">
                  <c:v>200.64179999999999</c:v>
                </c:pt>
                <c:pt idx="10">
                  <c:v>200.64179999999999</c:v>
                </c:pt>
                <c:pt idx="11">
                  <c:v>213.89515</c:v>
                </c:pt>
                <c:pt idx="12">
                  <c:v>173.03050000000002</c:v>
                </c:pt>
                <c:pt idx="13">
                  <c:v>173.21599999999995</c:v>
                </c:pt>
                <c:pt idx="14">
                  <c:v>162.26499999999996</c:v>
                </c:pt>
                <c:pt idx="15">
                  <c:v>151.31399999999996</c:v>
                </c:pt>
                <c:pt idx="16">
                  <c:v>140</c:v>
                </c:pt>
                <c:pt idx="17">
                  <c:v>129</c:v>
                </c:pt>
              </c:numCache>
            </c:numRef>
          </c:val>
          <c:extLst>
            <c:ext xmlns:c16="http://schemas.microsoft.com/office/drawing/2014/chart" uri="{C3380CC4-5D6E-409C-BE32-E72D297353CC}">
              <c16:uniqueId val="{00000001-76F5-4EEA-BD8F-92B686D58AE2}"/>
            </c:ext>
          </c:extLst>
        </c:ser>
        <c:ser>
          <c:idx val="8"/>
          <c:order val="2"/>
          <c:tx>
            <c:strRef>
              <c:f>'1A3 Transport'!$C$21</c:f>
              <c:strCache>
                <c:ptCount val="1"/>
                <c:pt idx="0">
                  <c:v>Gas/Diesel oil</c:v>
                </c:pt>
              </c:strCache>
            </c:strRef>
          </c:tx>
          <c:spPr>
            <a:solidFill>
              <a:schemeClr val="accent1">
                <a:lumMod val="60000"/>
                <a:lumOff val="40000"/>
              </a:schemeClr>
            </a:solidFill>
            <a:ln>
              <a:solidFill>
                <a:schemeClr val="accent1">
                  <a:lumMod val="60000"/>
                  <a:lumOff val="40000"/>
                </a:schemeClr>
              </a:solidFill>
            </a:ln>
            <a:effectLst/>
          </c:spPr>
          <c:invertIfNegative val="0"/>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Transport'!$F$21:$W$21</c:f>
              <c:numCache>
                <c:formatCode>_-* #,##0_-;\-* #,##0_-;_-* "-"??_-;_-@_-</c:formatCode>
                <c:ptCount val="18"/>
                <c:pt idx="0">
                  <c:v>185070</c:v>
                </c:pt>
                <c:pt idx="1">
                  <c:v>193500</c:v>
                </c:pt>
                <c:pt idx="2">
                  <c:v>204290</c:v>
                </c:pt>
                <c:pt idx="3">
                  <c:v>214170</c:v>
                </c:pt>
                <c:pt idx="4">
                  <c:v>231870</c:v>
                </c:pt>
                <c:pt idx="5">
                  <c:v>255220</c:v>
                </c:pt>
                <c:pt idx="6">
                  <c:v>239807.89</c:v>
                </c:pt>
                <c:pt idx="7">
                  <c:v>316609.96000000002</c:v>
                </c:pt>
                <c:pt idx="8">
                  <c:v>316623.63</c:v>
                </c:pt>
                <c:pt idx="9">
                  <c:v>292529.65999999997</c:v>
                </c:pt>
                <c:pt idx="10">
                  <c:v>277770.84000000003</c:v>
                </c:pt>
                <c:pt idx="11">
                  <c:v>281406.09000000003</c:v>
                </c:pt>
                <c:pt idx="12">
                  <c:v>287318.94</c:v>
                </c:pt>
                <c:pt idx="13">
                  <c:v>342074.54000000004</c:v>
                </c:pt>
                <c:pt idx="14">
                  <c:v>365310.5</c:v>
                </c:pt>
                <c:pt idx="15">
                  <c:v>359221.3125</c:v>
                </c:pt>
                <c:pt idx="16">
                  <c:v>359221.3125</c:v>
                </c:pt>
                <c:pt idx="17">
                  <c:v>398292.49076747888</c:v>
                </c:pt>
              </c:numCache>
            </c:numRef>
          </c:val>
          <c:extLst>
            <c:ext xmlns:c16="http://schemas.microsoft.com/office/drawing/2014/chart" uri="{C3380CC4-5D6E-409C-BE32-E72D297353CC}">
              <c16:uniqueId val="{00000002-76F5-4EEA-BD8F-92B686D58AE2}"/>
            </c:ext>
          </c:extLst>
        </c:ser>
        <c:ser>
          <c:idx val="9"/>
          <c:order val="3"/>
          <c:tx>
            <c:v>Residual fuel oil</c:v>
          </c:tx>
          <c:spPr>
            <a:solidFill>
              <a:schemeClr val="bg1">
                <a:lumMod val="85000"/>
              </a:schemeClr>
            </a:solidFill>
            <a:ln>
              <a:solidFill>
                <a:schemeClr val="bg1">
                  <a:lumMod val="85000"/>
                </a:schemeClr>
              </a:solidFill>
            </a:ln>
            <a:effectLst/>
          </c:spPr>
          <c:invertIfNegative val="0"/>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Transport'!$F$23:$W$23</c:f>
              <c:numCache>
                <c:formatCode>_-* #,##0_-;\-* #,##0_-;_-* "-"??_-;_-@_-</c:formatCode>
                <c:ptCount val="18"/>
                <c:pt idx="0">
                  <c:v>113.3621</c:v>
                </c:pt>
                <c:pt idx="1">
                  <c:v>113.63209999999999</c:v>
                </c:pt>
                <c:pt idx="2">
                  <c:v>109.4812</c:v>
                </c:pt>
                <c:pt idx="3">
                  <c:v>107.8472</c:v>
                </c:pt>
                <c:pt idx="4">
                  <c:v>116.2658</c:v>
                </c:pt>
                <c:pt idx="5">
                  <c:v>99.881180000000001</c:v>
                </c:pt>
                <c:pt idx="6">
                  <c:v>97.225859999999997</c:v>
                </c:pt>
                <c:pt idx="7">
                  <c:v>96.000320000000002</c:v>
                </c:pt>
                <c:pt idx="8">
                  <c:v>96.000320000000002</c:v>
                </c:pt>
                <c:pt idx="9">
                  <c:v>121.1238</c:v>
                </c:pt>
                <c:pt idx="10">
                  <c:v>128.16999999999999</c:v>
                </c:pt>
                <c:pt idx="11">
                  <c:v>97.430112000000477</c:v>
                </c:pt>
                <c:pt idx="12">
                  <c:v>116.01740800000056</c:v>
                </c:pt>
                <c:pt idx="13">
                  <c:v>108.842</c:v>
                </c:pt>
                <c:pt idx="14">
                  <c:v>108.87</c:v>
                </c:pt>
                <c:pt idx="15">
                  <c:v>108.898</c:v>
                </c:pt>
                <c:pt idx="16">
                  <c:v>109</c:v>
                </c:pt>
                <c:pt idx="17">
                  <c:v>109</c:v>
                </c:pt>
              </c:numCache>
            </c:numRef>
          </c:val>
          <c:extLst>
            <c:ext xmlns:c16="http://schemas.microsoft.com/office/drawing/2014/chart" uri="{C3380CC4-5D6E-409C-BE32-E72D297353CC}">
              <c16:uniqueId val="{00000003-76F5-4EEA-BD8F-92B686D58AE2}"/>
            </c:ext>
          </c:extLst>
        </c:ser>
        <c:ser>
          <c:idx val="10"/>
          <c:order val="4"/>
          <c:tx>
            <c:strRef>
              <c:f>'1A3 Transport'!$C$24</c:f>
              <c:strCache>
                <c:ptCount val="1"/>
                <c:pt idx="0">
                  <c:v>LPG</c:v>
                </c:pt>
              </c:strCache>
            </c:strRef>
          </c:tx>
          <c:spPr>
            <a:solidFill>
              <a:schemeClr val="bg1">
                <a:lumMod val="65000"/>
              </a:schemeClr>
            </a:solidFill>
            <a:ln>
              <a:solidFill>
                <a:schemeClr val="bg1">
                  <a:lumMod val="65000"/>
                </a:schemeClr>
              </a:solidFill>
            </a:ln>
            <a:effectLst/>
          </c:spPr>
          <c:invertIfNegative val="0"/>
          <c:cat>
            <c:numRef>
              <c:f>'1A3 Transport'!$F$13:$W$13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'1A3 Transport'!$F$24:$W$24</c:f>
              <c:numCache>
                <c:formatCode>_-* #,##0_-;\-* #,##0_-;_-* "-"??_-;_-@_-</c:formatCode>
                <c:ptCount val="18"/>
                <c:pt idx="0">
                  <c:v>53.85</c:v>
                </c:pt>
                <c:pt idx="1">
                  <c:v>0</c:v>
                </c:pt>
                <c:pt idx="2">
                  <c:v>0</c:v>
                </c:pt>
                <c:pt idx="3">
                  <c:v>0</c:v>
                </c:pt>
                <c:pt idx="4">
                  <c:v>0</c:v>
                </c:pt>
                <c:pt idx="5">
                  <c:v>53.85</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4-76F5-4EEA-BD8F-92B686D58AE2}"/>
            </c:ext>
          </c:extLst>
        </c:ser>
        <c:dLbls>
          <c:showLegendKey val="0"/>
          <c:showVal val="0"/>
          <c:showCatName val="0"/>
          <c:showSerName val="0"/>
          <c:showPercent val="0"/>
          <c:showBubbleSize val="0"/>
        </c:dLbls>
        <c:gapWidth val="50"/>
        <c:overlap val="100"/>
        <c:axId val="432314704"/>
        <c:axId val="432315096"/>
      </c:barChart>
      <c:catAx>
        <c:axId val="43231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32315096"/>
        <c:crosses val="autoZero"/>
        <c:auto val="1"/>
        <c:lblAlgn val="ctr"/>
        <c:lblOffset val="100"/>
        <c:noMultiLvlLbl val="0"/>
      </c:catAx>
      <c:valAx>
        <c:axId val="432315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ZA" sz="1400" b="1" baseline="0"/>
                  <a:t>Contribution to fuel consumption (%)</a:t>
                </a:r>
                <a:endParaRPr lang="en-ZA" sz="1400" b="1"/>
              </a:p>
            </c:rich>
          </c:tx>
          <c:layout>
            <c:manualLayout>
              <c:xMode val="edge"/>
              <c:yMode val="edge"/>
              <c:x val="1.2295081967213115E-2"/>
              <c:y val="0.19720093565710145"/>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32314704"/>
        <c:crosses val="autoZero"/>
        <c:crossBetween val="between"/>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0597160924659472"/>
          <c:y val="3.4092120961871246E-2"/>
          <c:w val="0.7473994449196405"/>
          <c:h val="0.74313624573268899"/>
        </c:manualLayout>
      </c:layout>
      <c:lineChart>
        <c:grouping val="standard"/>
        <c:varyColors val="0"/>
        <c:ser>
          <c:idx val="0"/>
          <c:order val="0"/>
          <c:tx>
            <c:v>Previous Submission</c:v>
          </c:tx>
          <c:spPr>
            <a:ln w="28575" cap="rnd">
              <a:solidFill>
                <a:srgbClr val="F79646">
                  <a:lumMod val="75000"/>
                </a:srgbClr>
              </a:solidFill>
              <a:round/>
            </a:ln>
            <a:effectLst/>
          </c:spPr>
          <c:marker>
            <c:symbol val="none"/>
          </c:marker>
          <c:cat>
            <c:strRef>
              <c:f>'1A3 Transport'!$F$13:$X$13</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Trend</c:v>
                </c:pt>
              </c:strCache>
            </c:strRef>
          </c:cat>
          <c:val>
            <c:numRef>
              <c:f>'1A3 Transport'!$F$343:$U$343</c:f>
              <c:numCache>
                <c:formatCode>General</c:formatCode>
                <c:ptCount val="16"/>
                <c:pt idx="0">
                  <c:v>37543.289345347293</c:v>
                </c:pt>
                <c:pt idx="1">
                  <c:v>37606.234863991005</c:v>
                </c:pt>
                <c:pt idx="2">
                  <c:v>38095.001011385</c:v>
                </c:pt>
                <c:pt idx="3">
                  <c:v>39626.544780032404</c:v>
                </c:pt>
                <c:pt idx="4">
                  <c:v>41366.812393479297</c:v>
                </c:pt>
                <c:pt idx="5">
                  <c:v>42734.182900636624</c:v>
                </c:pt>
                <c:pt idx="6">
                  <c:v>43581.761360490447</c:v>
                </c:pt>
                <c:pt idx="7">
                  <c:v>46277.299489983168</c:v>
                </c:pt>
                <c:pt idx="8">
                  <c:v>45855.610446077881</c:v>
                </c:pt>
                <c:pt idx="9">
                  <c:v>46258.322235050407</c:v>
                </c:pt>
                <c:pt idx="10">
                  <c:v>49422.252621551685</c:v>
                </c:pt>
                <c:pt idx="11">
                  <c:v>50178.156451916548</c:v>
                </c:pt>
                <c:pt idx="12">
                  <c:v>49472.435867125205</c:v>
                </c:pt>
                <c:pt idx="13">
                  <c:v>51739.819337003231</c:v>
                </c:pt>
                <c:pt idx="14">
                  <c:v>52991.056381031216</c:v>
                </c:pt>
                <c:pt idx="15">
                  <c:v>54125.978246685067</c:v>
                </c:pt>
              </c:numCache>
            </c:numRef>
          </c:val>
          <c:smooth val="0"/>
          <c:extLst>
            <c:ext xmlns:c16="http://schemas.microsoft.com/office/drawing/2014/chart" uri="{C3380CC4-5D6E-409C-BE32-E72D297353CC}">
              <c16:uniqueId val="{00000000-DE7B-485B-893B-1E6F5FB37F62}"/>
            </c:ext>
          </c:extLst>
        </c:ser>
        <c:ser>
          <c:idx val="1"/>
          <c:order val="1"/>
          <c:tx>
            <c:v>Current SUbmission</c:v>
          </c:tx>
          <c:spPr>
            <a:ln w="28575" cap="rnd">
              <a:solidFill>
                <a:srgbClr val="0D7D1D"/>
              </a:solidFill>
              <a:round/>
            </a:ln>
            <a:effectLst/>
          </c:spPr>
          <c:marker>
            <c:symbol val="none"/>
          </c:marker>
          <c:cat>
            <c:strRef>
              <c:f>'1A3 Transport'!$F$13:$X$13</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Trend</c:v>
                </c:pt>
              </c:strCache>
            </c:strRef>
          </c:cat>
          <c:val>
            <c:numRef>
              <c:f>'1A3 Transport'!$F$154:$W$154</c:f>
              <c:numCache>
                <c:formatCode>_-* #,##0_-;\-* #,##0_-;_-* "-"??_-;_-@_-</c:formatCode>
                <c:ptCount val="18"/>
                <c:pt idx="0">
                  <c:v>41062.912555550662</c:v>
                </c:pt>
                <c:pt idx="1">
                  <c:v>41482.804159400686</c:v>
                </c:pt>
                <c:pt idx="2">
                  <c:v>41733.143727516072</c:v>
                </c:pt>
                <c:pt idx="3">
                  <c:v>43253.937216189959</c:v>
                </c:pt>
                <c:pt idx="4">
                  <c:v>45275.431116930537</c:v>
                </c:pt>
                <c:pt idx="5">
                  <c:v>47500.371012462274</c:v>
                </c:pt>
                <c:pt idx="6">
                  <c:v>47448.179699768552</c:v>
                </c:pt>
                <c:pt idx="7">
                  <c:v>54329.817437637583</c:v>
                </c:pt>
                <c:pt idx="8">
                  <c:v>55155.12142165695</c:v>
                </c:pt>
                <c:pt idx="9">
                  <c:v>53451.649185892522</c:v>
                </c:pt>
                <c:pt idx="10">
                  <c:v>50162.29473258822</c:v>
                </c:pt>
                <c:pt idx="11">
                  <c:v>50529.036124410813</c:v>
                </c:pt>
                <c:pt idx="12">
                  <c:v>47570.214473234038</c:v>
                </c:pt>
                <c:pt idx="13">
                  <c:v>54365.824533592197</c:v>
                </c:pt>
                <c:pt idx="14">
                  <c:v>56070.009612027985</c:v>
                </c:pt>
                <c:pt idx="15">
                  <c:v>57369.735868025222</c:v>
                </c:pt>
                <c:pt idx="16">
                  <c:v>52195.441199504217</c:v>
                </c:pt>
                <c:pt idx="17">
                  <c:v>54694.549008113652</c:v>
                </c:pt>
              </c:numCache>
            </c:numRef>
          </c:val>
          <c:smooth val="0"/>
          <c:extLst>
            <c:ext xmlns:c16="http://schemas.microsoft.com/office/drawing/2014/chart" uri="{C3380CC4-5D6E-409C-BE32-E72D297353CC}">
              <c16:uniqueId val="{00000001-DE7B-485B-893B-1E6F5FB37F62}"/>
            </c:ext>
          </c:extLst>
        </c:ser>
        <c:dLbls>
          <c:showLegendKey val="0"/>
          <c:showVal val="0"/>
          <c:showCatName val="0"/>
          <c:showSerName val="0"/>
          <c:showPercent val="0"/>
          <c:showBubbleSize val="0"/>
        </c:dLbls>
        <c:smooth val="0"/>
        <c:axId val="763056224"/>
        <c:axId val="763058848"/>
      </c:lineChart>
      <c:catAx>
        <c:axId val="76305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763058848"/>
        <c:crosses val="autoZero"/>
        <c:auto val="1"/>
        <c:lblAlgn val="ctr"/>
        <c:lblOffset val="100"/>
        <c:noMultiLvlLbl val="0"/>
      </c:catAx>
      <c:valAx>
        <c:axId val="763058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ZA" b="1">
                    <a:solidFill>
                      <a:sysClr val="windowText" lastClr="000000"/>
                    </a:solidFill>
                  </a:rPr>
                  <a:t>Emissions (Gg CO</a:t>
                </a:r>
                <a:r>
                  <a:rPr lang="en-ZA" b="1">
                    <a:solidFill>
                      <a:sysClr val="windowText" lastClr="000000"/>
                    </a:solidFill>
                    <a:latin typeface="Calibri" panose="020F0502020204030204" pitchFamily="34" charset="0"/>
                    <a:cs typeface="Calibri" panose="020F0502020204030204" pitchFamily="34" charset="0"/>
                  </a:rPr>
                  <a:t>₂</a:t>
                </a:r>
                <a:r>
                  <a:rPr lang="en-ZA" b="1">
                    <a:solidFill>
                      <a:sysClr val="windowText" lastClr="000000"/>
                    </a:solidFill>
                  </a:rPr>
                  <a:t>e)</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763056224"/>
        <c:crosses val="autoZero"/>
        <c:crossBetween val="between"/>
      </c:valAx>
      <c:spPr>
        <a:noFill/>
        <a:ln>
          <a:noFill/>
        </a:ln>
        <a:effectLst/>
      </c:spPr>
    </c:plotArea>
    <c:legend>
      <c:legendPos val="r"/>
      <c:layout>
        <c:manualLayout>
          <c:xMode val="edge"/>
          <c:yMode val="edge"/>
          <c:x val="9.5442363613409215E-2"/>
          <c:y val="0.8755398427564981"/>
          <c:w val="0.84373758439962421"/>
          <c:h val="6.7410153107056323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48311046755444353"/>
          <c:h val="0.74565664201062321"/>
        </c:manualLayout>
      </c:layout>
      <c:lineChart>
        <c:grouping val="standard"/>
        <c:varyColors val="0"/>
        <c:ser>
          <c:idx val="0"/>
          <c:order val="0"/>
          <c:tx>
            <c:strRef>
              <c:f>'1A4 Other Sectors'!$C$40</c:f>
              <c:strCache>
                <c:ptCount val="1"/>
                <c:pt idx="0">
                  <c:v>Other kerosene</c:v>
                </c:pt>
              </c:strCache>
            </c:strRef>
          </c:tx>
          <c:spPr>
            <a:ln w="28575" cap="rnd">
              <a:solidFill>
                <a:schemeClr val="accent1"/>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Sectors'!$F$40:$T$40</c:f>
              <c:numCache>
                <c:formatCode>_-* #,##0_-;\-* #,##0_-;_-* "-"??_-;_-@_-</c:formatCode>
                <c:ptCount val="15"/>
                <c:pt idx="0">
                  <c:v>71900</c:v>
                </c:pt>
                <c:pt idx="1">
                  <c:v>71900</c:v>
                </c:pt>
                <c:pt idx="2">
                  <c:v>71900</c:v>
                </c:pt>
                <c:pt idx="3">
                  <c:v>71900</c:v>
                </c:pt>
                <c:pt idx="4">
                  <c:v>71900</c:v>
                </c:pt>
                <c:pt idx="5">
                  <c:v>71900</c:v>
                </c:pt>
                <c:pt idx="6">
                  <c:v>71900</c:v>
                </c:pt>
                <c:pt idx="7">
                  <c:v>71900</c:v>
                </c:pt>
                <c:pt idx="8">
                  <c:v>71900</c:v>
                </c:pt>
                <c:pt idx="9">
                  <c:v>71900</c:v>
                </c:pt>
                <c:pt idx="10">
                  <c:v>71900</c:v>
                </c:pt>
                <c:pt idx="11">
                  <c:v>71900</c:v>
                </c:pt>
                <c:pt idx="12">
                  <c:v>71900</c:v>
                </c:pt>
                <c:pt idx="13">
                  <c:v>71900</c:v>
                </c:pt>
                <c:pt idx="14">
                  <c:v>71900</c:v>
                </c:pt>
              </c:numCache>
            </c:numRef>
          </c:val>
          <c:smooth val="0"/>
          <c:extLst>
            <c:ext xmlns:c16="http://schemas.microsoft.com/office/drawing/2014/chart" uri="{C3380CC4-5D6E-409C-BE32-E72D297353CC}">
              <c16:uniqueId val="{0000001B-17E6-426D-B14A-A678CACB2296}"/>
            </c:ext>
          </c:extLst>
        </c:ser>
        <c:ser>
          <c:idx val="1"/>
          <c:order val="1"/>
          <c:tx>
            <c:strRef>
              <c:f>'1A4 Other Sectors'!$C$41</c:f>
              <c:strCache>
                <c:ptCount val="1"/>
                <c:pt idx="0">
                  <c:v>Gas/diesel oil</c:v>
                </c:pt>
              </c:strCache>
            </c:strRef>
          </c:tx>
          <c:spPr>
            <a:ln w="28575" cap="rnd">
              <a:solidFill>
                <a:schemeClr val="accent2"/>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Sectors'!$F$41:$T$41</c:f>
              <c:numCache>
                <c:formatCode>_-* #,##0_-;\-* #,##0_-;_-* "-"??_-;_-@_-</c:formatCode>
                <c:ptCount val="15"/>
                <c:pt idx="0">
                  <c:v>74100</c:v>
                </c:pt>
                <c:pt idx="1">
                  <c:v>74100</c:v>
                </c:pt>
                <c:pt idx="2">
                  <c:v>74100</c:v>
                </c:pt>
                <c:pt idx="3">
                  <c:v>74100</c:v>
                </c:pt>
                <c:pt idx="4">
                  <c:v>74100</c:v>
                </c:pt>
                <c:pt idx="5">
                  <c:v>74100</c:v>
                </c:pt>
                <c:pt idx="6">
                  <c:v>74100</c:v>
                </c:pt>
                <c:pt idx="7">
                  <c:v>74100</c:v>
                </c:pt>
                <c:pt idx="8">
                  <c:v>74100</c:v>
                </c:pt>
                <c:pt idx="9">
                  <c:v>74100</c:v>
                </c:pt>
                <c:pt idx="10">
                  <c:v>74100</c:v>
                </c:pt>
                <c:pt idx="11">
                  <c:v>74100</c:v>
                </c:pt>
                <c:pt idx="12">
                  <c:v>74100</c:v>
                </c:pt>
                <c:pt idx="13">
                  <c:v>74100</c:v>
                </c:pt>
                <c:pt idx="14">
                  <c:v>74100</c:v>
                </c:pt>
              </c:numCache>
            </c:numRef>
          </c:val>
          <c:smooth val="0"/>
          <c:extLst>
            <c:ext xmlns:c16="http://schemas.microsoft.com/office/drawing/2014/chart" uri="{C3380CC4-5D6E-409C-BE32-E72D297353CC}">
              <c16:uniqueId val="{0000001C-17E6-426D-B14A-A678CACB2296}"/>
            </c:ext>
          </c:extLst>
        </c:ser>
        <c:ser>
          <c:idx val="2"/>
          <c:order val="2"/>
          <c:tx>
            <c:strRef>
              <c:f>'1A4 Other Sectors'!$C$42</c:f>
              <c:strCache>
                <c:ptCount val="1"/>
                <c:pt idx="0">
                  <c:v>Redidual Fuel Oil (HFO)</c:v>
                </c:pt>
              </c:strCache>
            </c:strRef>
          </c:tx>
          <c:spPr>
            <a:ln w="28575" cap="rnd">
              <a:solidFill>
                <a:schemeClr val="accent3"/>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Sectors'!$F$42:$T$42</c:f>
              <c:numCache>
                <c:formatCode>_-* #,##0_-;\-* #,##0_-;_-* "-"??_-;_-@_-</c:formatCode>
                <c:ptCount val="15"/>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numCache>
            </c:numRef>
          </c:val>
          <c:smooth val="0"/>
          <c:extLst>
            <c:ext xmlns:c16="http://schemas.microsoft.com/office/drawing/2014/chart" uri="{C3380CC4-5D6E-409C-BE32-E72D297353CC}">
              <c16:uniqueId val="{0000001D-17E6-426D-B14A-A678CACB2296}"/>
            </c:ext>
          </c:extLst>
        </c:ser>
        <c:ser>
          <c:idx val="3"/>
          <c:order val="3"/>
          <c:tx>
            <c:strRef>
              <c:f>'1A4 Other Sectors'!$C$43</c:f>
              <c:strCache>
                <c:ptCount val="1"/>
                <c:pt idx="0">
                  <c:v>Sub-bituminous coal</c:v>
                </c:pt>
              </c:strCache>
            </c:strRef>
          </c:tx>
          <c:spPr>
            <a:ln w="28575" cap="rnd">
              <a:solidFill>
                <a:schemeClr val="accent4"/>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Sectors'!$F$43:$T$43</c:f>
              <c:numCache>
                <c:formatCode>_-* #,##0_-;\-* #,##0_-;_-* "-"??_-;_-@_-</c:formatCode>
                <c:ptCount val="15"/>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numCache>
            </c:numRef>
          </c:val>
          <c:smooth val="0"/>
          <c:extLst>
            <c:ext xmlns:c16="http://schemas.microsoft.com/office/drawing/2014/chart" uri="{C3380CC4-5D6E-409C-BE32-E72D297353CC}">
              <c16:uniqueId val="{0000001E-17E6-426D-B14A-A678CACB2296}"/>
            </c:ext>
          </c:extLst>
        </c:ser>
        <c:ser>
          <c:idx val="4"/>
          <c:order val="4"/>
          <c:tx>
            <c:strRef>
              <c:f>'1A4 Other Sectors'!$C$44</c:f>
              <c:strCache>
                <c:ptCount val="1"/>
                <c:pt idx="0">
                  <c:v>LPG</c:v>
                </c:pt>
              </c:strCache>
            </c:strRef>
          </c:tx>
          <c:spPr>
            <a:ln w="28575" cap="rnd">
              <a:solidFill>
                <a:schemeClr val="accent5"/>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Sectors'!$F$44:$T$44</c:f>
              <c:numCache>
                <c:formatCode>_-* #,##0_-;\-* #,##0_-;_-* "-"??_-;_-@_-</c:formatCode>
                <c:ptCount val="15"/>
                <c:pt idx="0">
                  <c:v>63100</c:v>
                </c:pt>
                <c:pt idx="1">
                  <c:v>63100</c:v>
                </c:pt>
                <c:pt idx="2">
                  <c:v>63100</c:v>
                </c:pt>
                <c:pt idx="3">
                  <c:v>63100</c:v>
                </c:pt>
                <c:pt idx="4">
                  <c:v>63100</c:v>
                </c:pt>
                <c:pt idx="5">
                  <c:v>63100</c:v>
                </c:pt>
                <c:pt idx="6">
                  <c:v>63100</c:v>
                </c:pt>
                <c:pt idx="7">
                  <c:v>63100</c:v>
                </c:pt>
                <c:pt idx="8">
                  <c:v>63100</c:v>
                </c:pt>
                <c:pt idx="9">
                  <c:v>63100</c:v>
                </c:pt>
                <c:pt idx="10">
                  <c:v>63100</c:v>
                </c:pt>
                <c:pt idx="11">
                  <c:v>63100</c:v>
                </c:pt>
                <c:pt idx="12">
                  <c:v>63100</c:v>
                </c:pt>
                <c:pt idx="13">
                  <c:v>63100</c:v>
                </c:pt>
                <c:pt idx="14">
                  <c:v>63100</c:v>
                </c:pt>
              </c:numCache>
            </c:numRef>
          </c:val>
          <c:smooth val="0"/>
          <c:extLst>
            <c:ext xmlns:c16="http://schemas.microsoft.com/office/drawing/2014/chart" uri="{C3380CC4-5D6E-409C-BE32-E72D297353CC}">
              <c16:uniqueId val="{0000001F-17E6-426D-B14A-A678CACB2296}"/>
            </c:ext>
          </c:extLst>
        </c:ser>
        <c:ser>
          <c:idx val="5"/>
          <c:order val="5"/>
          <c:tx>
            <c:strRef>
              <c:f>'1A4 Other Sectors'!$C$45</c:f>
              <c:strCache>
                <c:ptCount val="1"/>
                <c:pt idx="0">
                  <c:v>Natural gas</c:v>
                </c:pt>
              </c:strCache>
            </c:strRef>
          </c:tx>
          <c:spPr>
            <a:ln w="28575" cap="rnd">
              <a:solidFill>
                <a:schemeClr val="accent6"/>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Sectors'!$F$45:$T$45</c:f>
              <c:numCache>
                <c:formatCode>_-* #,##0_-;\-* #,##0_-;_-* "-"??_-;_-@_-</c:formatCode>
                <c:ptCount val="15"/>
                <c:pt idx="0">
                  <c:v>56100</c:v>
                </c:pt>
                <c:pt idx="1">
                  <c:v>56100</c:v>
                </c:pt>
                <c:pt idx="2">
                  <c:v>56100</c:v>
                </c:pt>
                <c:pt idx="3">
                  <c:v>56100</c:v>
                </c:pt>
                <c:pt idx="4">
                  <c:v>56100</c:v>
                </c:pt>
                <c:pt idx="5">
                  <c:v>56100</c:v>
                </c:pt>
                <c:pt idx="6">
                  <c:v>56100</c:v>
                </c:pt>
                <c:pt idx="7">
                  <c:v>56100</c:v>
                </c:pt>
                <c:pt idx="8">
                  <c:v>56100</c:v>
                </c:pt>
                <c:pt idx="9">
                  <c:v>56100</c:v>
                </c:pt>
                <c:pt idx="10">
                  <c:v>56100</c:v>
                </c:pt>
                <c:pt idx="11">
                  <c:v>56100</c:v>
                </c:pt>
                <c:pt idx="12">
                  <c:v>56100</c:v>
                </c:pt>
                <c:pt idx="13">
                  <c:v>56100</c:v>
                </c:pt>
                <c:pt idx="14">
                  <c:v>56100</c:v>
                </c:pt>
              </c:numCache>
            </c:numRef>
          </c:val>
          <c:smooth val="0"/>
          <c:extLst>
            <c:ext xmlns:c16="http://schemas.microsoft.com/office/drawing/2014/chart" uri="{C3380CC4-5D6E-409C-BE32-E72D297353CC}">
              <c16:uniqueId val="{00000020-17E6-426D-B14A-A678CACB2296}"/>
            </c:ext>
          </c:extLst>
        </c:ser>
        <c:ser>
          <c:idx val="7"/>
          <c:order val="6"/>
          <c:tx>
            <c:strRef>
              <c:f>'1A4 Other Sectors'!$C$47</c:f>
              <c:strCache>
                <c:ptCount val="1"/>
                <c:pt idx="0">
                  <c:v>Other kerosene</c:v>
                </c:pt>
              </c:strCache>
            </c:strRef>
          </c:tx>
          <c:spPr>
            <a:ln w="28575" cap="rnd">
              <a:solidFill>
                <a:schemeClr val="accent2">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Sectors'!$F$47:$T$47</c:f>
              <c:numCache>
                <c:formatCode>_-* #,##0_-;\-* #,##0_-;_-* "-"??_-;_-@_-</c:formatCode>
                <c:ptCount val="15"/>
                <c:pt idx="0">
                  <c:v>71900</c:v>
                </c:pt>
                <c:pt idx="1">
                  <c:v>71900</c:v>
                </c:pt>
                <c:pt idx="2">
                  <c:v>71900</c:v>
                </c:pt>
                <c:pt idx="3">
                  <c:v>71900</c:v>
                </c:pt>
                <c:pt idx="4">
                  <c:v>71900</c:v>
                </c:pt>
                <c:pt idx="5">
                  <c:v>71900</c:v>
                </c:pt>
                <c:pt idx="6">
                  <c:v>71900</c:v>
                </c:pt>
                <c:pt idx="7">
                  <c:v>71900</c:v>
                </c:pt>
                <c:pt idx="8">
                  <c:v>71900</c:v>
                </c:pt>
                <c:pt idx="9">
                  <c:v>71900</c:v>
                </c:pt>
                <c:pt idx="10">
                  <c:v>71900</c:v>
                </c:pt>
                <c:pt idx="11">
                  <c:v>71900</c:v>
                </c:pt>
                <c:pt idx="12">
                  <c:v>71900</c:v>
                </c:pt>
                <c:pt idx="13">
                  <c:v>71900</c:v>
                </c:pt>
                <c:pt idx="14">
                  <c:v>71900</c:v>
                </c:pt>
              </c:numCache>
            </c:numRef>
          </c:val>
          <c:smooth val="0"/>
          <c:extLst>
            <c:ext xmlns:c16="http://schemas.microsoft.com/office/drawing/2014/chart" uri="{C3380CC4-5D6E-409C-BE32-E72D297353CC}">
              <c16:uniqueId val="{00000022-17E6-426D-B14A-A678CACB2296}"/>
            </c:ext>
          </c:extLst>
        </c:ser>
        <c:ser>
          <c:idx val="8"/>
          <c:order val="7"/>
          <c:tx>
            <c:strRef>
              <c:f>'1A4 Other Sectors'!$C$48</c:f>
              <c:strCache>
                <c:ptCount val="1"/>
                <c:pt idx="0">
                  <c:v>Residual Fuel Oil (Heavy Fuel Oil)</c:v>
                </c:pt>
              </c:strCache>
            </c:strRef>
          </c:tx>
          <c:spPr>
            <a:ln w="28575" cap="rnd">
              <a:solidFill>
                <a:schemeClr val="accent3">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Sectors'!$F$48:$T$48</c:f>
              <c:numCache>
                <c:formatCode>_-* #,##0_-;\-* #,##0_-;_-* "-"??_-;_-@_-</c:formatCode>
                <c:ptCount val="15"/>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numCache>
            </c:numRef>
          </c:val>
          <c:smooth val="0"/>
          <c:extLst>
            <c:ext xmlns:c16="http://schemas.microsoft.com/office/drawing/2014/chart" uri="{C3380CC4-5D6E-409C-BE32-E72D297353CC}">
              <c16:uniqueId val="{00000023-17E6-426D-B14A-A678CACB2296}"/>
            </c:ext>
          </c:extLst>
        </c:ser>
        <c:ser>
          <c:idx val="9"/>
          <c:order val="8"/>
          <c:tx>
            <c:strRef>
              <c:f>'1A4 Other Sectors'!$C$49</c:f>
              <c:strCache>
                <c:ptCount val="1"/>
                <c:pt idx="0">
                  <c:v>LPG</c:v>
                </c:pt>
              </c:strCache>
            </c:strRef>
          </c:tx>
          <c:spPr>
            <a:ln w="28575" cap="rnd">
              <a:solidFill>
                <a:schemeClr val="accent4">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Sectors'!$F$49:$T$49</c:f>
              <c:numCache>
                <c:formatCode>_-* #,##0_-;\-* #,##0_-;_-* "-"??_-;_-@_-</c:formatCode>
                <c:ptCount val="15"/>
                <c:pt idx="0">
                  <c:v>63100</c:v>
                </c:pt>
                <c:pt idx="1">
                  <c:v>63100</c:v>
                </c:pt>
                <c:pt idx="2">
                  <c:v>63100</c:v>
                </c:pt>
                <c:pt idx="3">
                  <c:v>63100</c:v>
                </c:pt>
                <c:pt idx="4">
                  <c:v>63100</c:v>
                </c:pt>
                <c:pt idx="5">
                  <c:v>63100</c:v>
                </c:pt>
                <c:pt idx="6">
                  <c:v>63100</c:v>
                </c:pt>
                <c:pt idx="7">
                  <c:v>63100</c:v>
                </c:pt>
                <c:pt idx="8">
                  <c:v>63100</c:v>
                </c:pt>
                <c:pt idx="9">
                  <c:v>63100</c:v>
                </c:pt>
                <c:pt idx="10">
                  <c:v>63100</c:v>
                </c:pt>
                <c:pt idx="11">
                  <c:v>63100</c:v>
                </c:pt>
                <c:pt idx="12">
                  <c:v>63100</c:v>
                </c:pt>
                <c:pt idx="13">
                  <c:v>63100</c:v>
                </c:pt>
                <c:pt idx="14">
                  <c:v>63100</c:v>
                </c:pt>
              </c:numCache>
            </c:numRef>
          </c:val>
          <c:smooth val="0"/>
          <c:extLst>
            <c:ext xmlns:c16="http://schemas.microsoft.com/office/drawing/2014/chart" uri="{C3380CC4-5D6E-409C-BE32-E72D297353CC}">
              <c16:uniqueId val="{00000024-17E6-426D-B14A-A678CACB2296}"/>
            </c:ext>
          </c:extLst>
        </c:ser>
        <c:ser>
          <c:idx val="10"/>
          <c:order val="9"/>
          <c:tx>
            <c:strRef>
              <c:f>'1A4 Other Sectors'!$C$50</c:f>
              <c:strCache>
                <c:ptCount val="1"/>
                <c:pt idx="0">
                  <c:v>Sub-bituminous coal</c:v>
                </c:pt>
              </c:strCache>
            </c:strRef>
          </c:tx>
          <c:spPr>
            <a:ln w="28575" cap="rnd">
              <a:solidFill>
                <a:schemeClr val="accent5">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Sectors'!$F$50:$T$50</c:f>
              <c:numCache>
                <c:formatCode>_-* #,##0_-;\-* #,##0_-;_-* "-"??_-;_-@_-</c:formatCode>
                <c:ptCount val="15"/>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numCache>
            </c:numRef>
          </c:val>
          <c:smooth val="0"/>
          <c:extLst>
            <c:ext xmlns:c16="http://schemas.microsoft.com/office/drawing/2014/chart" uri="{C3380CC4-5D6E-409C-BE32-E72D297353CC}">
              <c16:uniqueId val="{00000025-17E6-426D-B14A-A678CACB2296}"/>
            </c:ext>
          </c:extLst>
        </c:ser>
        <c:ser>
          <c:idx val="11"/>
          <c:order val="10"/>
          <c:tx>
            <c:strRef>
              <c:f>'1A4 Other Sectors'!$C$51</c:f>
              <c:strCache>
                <c:ptCount val="1"/>
                <c:pt idx="0">
                  <c:v>Wood/Wood Waste</c:v>
                </c:pt>
              </c:strCache>
            </c:strRef>
          </c:tx>
          <c:spPr>
            <a:ln w="28575" cap="rnd">
              <a:solidFill>
                <a:schemeClr val="accent6">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Sectors'!$F$51:$T$51</c:f>
              <c:numCache>
                <c:formatCode>_-* #,##0_-;\-* #,##0_-;_-* "-"??_-;_-@_-</c:formatCode>
                <c:ptCount val="15"/>
                <c:pt idx="0">
                  <c:v>112000</c:v>
                </c:pt>
                <c:pt idx="1">
                  <c:v>112000</c:v>
                </c:pt>
                <c:pt idx="2">
                  <c:v>112000</c:v>
                </c:pt>
                <c:pt idx="3">
                  <c:v>112000</c:v>
                </c:pt>
                <c:pt idx="4">
                  <c:v>112000</c:v>
                </c:pt>
                <c:pt idx="5">
                  <c:v>112000</c:v>
                </c:pt>
                <c:pt idx="6">
                  <c:v>112000</c:v>
                </c:pt>
                <c:pt idx="7">
                  <c:v>112000</c:v>
                </c:pt>
                <c:pt idx="8">
                  <c:v>112000</c:v>
                </c:pt>
                <c:pt idx="9">
                  <c:v>112000</c:v>
                </c:pt>
                <c:pt idx="10">
                  <c:v>112000</c:v>
                </c:pt>
                <c:pt idx="11">
                  <c:v>112000</c:v>
                </c:pt>
                <c:pt idx="12">
                  <c:v>112000</c:v>
                </c:pt>
                <c:pt idx="13">
                  <c:v>112000</c:v>
                </c:pt>
                <c:pt idx="14">
                  <c:v>112000</c:v>
                </c:pt>
              </c:numCache>
            </c:numRef>
          </c:val>
          <c:smooth val="0"/>
          <c:extLst>
            <c:ext xmlns:c16="http://schemas.microsoft.com/office/drawing/2014/chart" uri="{C3380CC4-5D6E-409C-BE32-E72D297353CC}">
              <c16:uniqueId val="{00000026-17E6-426D-B14A-A678CACB2296}"/>
            </c:ext>
          </c:extLst>
        </c:ser>
        <c:ser>
          <c:idx val="12"/>
          <c:order val="11"/>
          <c:tx>
            <c:strRef>
              <c:f>'1A4 Other Sectors'!$C$52</c:f>
              <c:strCache>
                <c:ptCount val="1"/>
                <c:pt idx="0">
                  <c:v>Other primary solid biomass</c:v>
                </c:pt>
              </c:strCache>
            </c:strRef>
          </c:tx>
          <c:spPr>
            <a:ln w="28575" cap="rnd">
              <a:solidFill>
                <a:schemeClr val="accent1">
                  <a:lumMod val="80000"/>
                  <a:lumOff val="2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Sectors'!$F$52:$T$52</c:f>
              <c:numCache>
                <c:formatCode>_-* #,##0_-;\-* #,##0_-;_-* "-"??_-;_-@_-</c:formatCode>
                <c:ptCount val="15"/>
                <c:pt idx="0">
                  <c:v>100000</c:v>
                </c:pt>
                <c:pt idx="1">
                  <c:v>100000</c:v>
                </c:pt>
                <c:pt idx="2">
                  <c:v>100000</c:v>
                </c:pt>
                <c:pt idx="3">
                  <c:v>100000</c:v>
                </c:pt>
                <c:pt idx="4">
                  <c:v>100000</c:v>
                </c:pt>
                <c:pt idx="5">
                  <c:v>100000</c:v>
                </c:pt>
                <c:pt idx="6">
                  <c:v>100000</c:v>
                </c:pt>
                <c:pt idx="7">
                  <c:v>100000</c:v>
                </c:pt>
                <c:pt idx="8">
                  <c:v>100000</c:v>
                </c:pt>
                <c:pt idx="9">
                  <c:v>100000</c:v>
                </c:pt>
                <c:pt idx="10">
                  <c:v>100000</c:v>
                </c:pt>
                <c:pt idx="11">
                  <c:v>100000</c:v>
                </c:pt>
                <c:pt idx="12">
                  <c:v>100000</c:v>
                </c:pt>
                <c:pt idx="13">
                  <c:v>100000</c:v>
                </c:pt>
                <c:pt idx="14">
                  <c:v>100000</c:v>
                </c:pt>
              </c:numCache>
            </c:numRef>
          </c:val>
          <c:smooth val="0"/>
          <c:extLst>
            <c:ext xmlns:c16="http://schemas.microsoft.com/office/drawing/2014/chart" uri="{C3380CC4-5D6E-409C-BE32-E72D297353CC}">
              <c16:uniqueId val="{00000027-17E6-426D-B14A-A678CACB2296}"/>
            </c:ext>
          </c:extLst>
        </c:ser>
        <c:ser>
          <c:idx val="13"/>
          <c:order val="12"/>
          <c:tx>
            <c:strRef>
              <c:f>'1A4 Other Sectors'!$C$53</c:f>
              <c:strCache>
                <c:ptCount val="1"/>
                <c:pt idx="0">
                  <c:v>Charcoal</c:v>
                </c:pt>
              </c:strCache>
            </c:strRef>
          </c:tx>
          <c:spPr>
            <a:ln w="28575" cap="rnd">
              <a:solidFill>
                <a:schemeClr val="accent2">
                  <a:lumMod val="80000"/>
                  <a:lumOff val="2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Sectors'!$F$53:$T$53</c:f>
              <c:numCache>
                <c:formatCode>_-* #,##0_-;\-* #,##0_-;_-* "-"??_-;_-@_-</c:formatCode>
                <c:ptCount val="15"/>
                <c:pt idx="0">
                  <c:v>112000</c:v>
                </c:pt>
                <c:pt idx="1">
                  <c:v>112000</c:v>
                </c:pt>
                <c:pt idx="2">
                  <c:v>112000</c:v>
                </c:pt>
                <c:pt idx="3">
                  <c:v>112000</c:v>
                </c:pt>
                <c:pt idx="4">
                  <c:v>112000</c:v>
                </c:pt>
                <c:pt idx="5">
                  <c:v>112000</c:v>
                </c:pt>
                <c:pt idx="6">
                  <c:v>112000</c:v>
                </c:pt>
                <c:pt idx="7">
                  <c:v>112000</c:v>
                </c:pt>
                <c:pt idx="8">
                  <c:v>112000</c:v>
                </c:pt>
                <c:pt idx="9">
                  <c:v>112000</c:v>
                </c:pt>
                <c:pt idx="10">
                  <c:v>112000</c:v>
                </c:pt>
                <c:pt idx="11">
                  <c:v>112000</c:v>
                </c:pt>
                <c:pt idx="12">
                  <c:v>112000</c:v>
                </c:pt>
                <c:pt idx="13">
                  <c:v>112000</c:v>
                </c:pt>
                <c:pt idx="14">
                  <c:v>112000</c:v>
                </c:pt>
              </c:numCache>
            </c:numRef>
          </c:val>
          <c:smooth val="0"/>
          <c:extLst>
            <c:ext xmlns:c16="http://schemas.microsoft.com/office/drawing/2014/chart" uri="{C3380CC4-5D6E-409C-BE32-E72D297353CC}">
              <c16:uniqueId val="{00000028-17E6-426D-B14A-A678CACB2296}"/>
            </c:ext>
          </c:extLst>
        </c:ser>
        <c:ser>
          <c:idx val="15"/>
          <c:order val="13"/>
          <c:tx>
            <c:strRef>
              <c:f>'1A4 Other Sectors'!$C$55</c:f>
              <c:strCache>
                <c:ptCount val="1"/>
                <c:pt idx="0">
                  <c:v>Motor gasoline</c:v>
                </c:pt>
              </c:strCache>
            </c:strRef>
          </c:tx>
          <c:spPr>
            <a:ln w="28575" cap="rnd">
              <a:solidFill>
                <a:schemeClr val="accent4">
                  <a:lumMod val="80000"/>
                  <a:lumOff val="2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Sectors'!$F$55:$T$55</c:f>
              <c:numCache>
                <c:formatCode>_-* #,##0_-;\-* #,##0_-;_-* "-"??_-;_-@_-</c:formatCode>
                <c:ptCount val="15"/>
                <c:pt idx="0">
                  <c:v>69300</c:v>
                </c:pt>
                <c:pt idx="1">
                  <c:v>69300</c:v>
                </c:pt>
                <c:pt idx="2">
                  <c:v>69300</c:v>
                </c:pt>
                <c:pt idx="3">
                  <c:v>69300</c:v>
                </c:pt>
                <c:pt idx="4">
                  <c:v>69300</c:v>
                </c:pt>
                <c:pt idx="5">
                  <c:v>69300</c:v>
                </c:pt>
                <c:pt idx="6">
                  <c:v>69300</c:v>
                </c:pt>
                <c:pt idx="7">
                  <c:v>69300</c:v>
                </c:pt>
                <c:pt idx="8">
                  <c:v>69300</c:v>
                </c:pt>
                <c:pt idx="9">
                  <c:v>69300</c:v>
                </c:pt>
                <c:pt idx="10">
                  <c:v>69300</c:v>
                </c:pt>
                <c:pt idx="11">
                  <c:v>69300</c:v>
                </c:pt>
                <c:pt idx="12">
                  <c:v>69300</c:v>
                </c:pt>
                <c:pt idx="13">
                  <c:v>69300</c:v>
                </c:pt>
                <c:pt idx="14">
                  <c:v>69300</c:v>
                </c:pt>
              </c:numCache>
            </c:numRef>
          </c:val>
          <c:smooth val="0"/>
          <c:extLst>
            <c:ext xmlns:c16="http://schemas.microsoft.com/office/drawing/2014/chart" uri="{C3380CC4-5D6E-409C-BE32-E72D297353CC}">
              <c16:uniqueId val="{0000002A-17E6-426D-B14A-A678CACB2296}"/>
            </c:ext>
          </c:extLst>
        </c:ser>
        <c:ser>
          <c:idx val="16"/>
          <c:order val="14"/>
          <c:tx>
            <c:strRef>
              <c:f>'1A4 Other Sectors'!$C$56</c:f>
              <c:strCache>
                <c:ptCount val="1"/>
                <c:pt idx="0">
                  <c:v>Other kerosene</c:v>
                </c:pt>
              </c:strCache>
            </c:strRef>
          </c:tx>
          <c:spPr>
            <a:ln w="28575" cap="rnd">
              <a:solidFill>
                <a:schemeClr val="accent5">
                  <a:lumMod val="80000"/>
                  <a:lumOff val="2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Sectors'!$F$56:$T$56</c:f>
              <c:numCache>
                <c:formatCode>_-* #,##0_-;\-* #,##0_-;_-* "-"??_-;_-@_-</c:formatCode>
                <c:ptCount val="15"/>
                <c:pt idx="0">
                  <c:v>71900</c:v>
                </c:pt>
                <c:pt idx="1">
                  <c:v>71900</c:v>
                </c:pt>
                <c:pt idx="2">
                  <c:v>71900</c:v>
                </c:pt>
                <c:pt idx="3">
                  <c:v>71900</c:v>
                </c:pt>
                <c:pt idx="4">
                  <c:v>71900</c:v>
                </c:pt>
                <c:pt idx="5">
                  <c:v>71900</c:v>
                </c:pt>
                <c:pt idx="6">
                  <c:v>71900</c:v>
                </c:pt>
                <c:pt idx="7">
                  <c:v>71900</c:v>
                </c:pt>
                <c:pt idx="8">
                  <c:v>71900</c:v>
                </c:pt>
                <c:pt idx="9">
                  <c:v>71900</c:v>
                </c:pt>
                <c:pt idx="10">
                  <c:v>71900</c:v>
                </c:pt>
                <c:pt idx="11">
                  <c:v>71900</c:v>
                </c:pt>
                <c:pt idx="12">
                  <c:v>71900</c:v>
                </c:pt>
                <c:pt idx="13">
                  <c:v>71900</c:v>
                </c:pt>
                <c:pt idx="14">
                  <c:v>71900</c:v>
                </c:pt>
              </c:numCache>
            </c:numRef>
          </c:val>
          <c:smooth val="0"/>
          <c:extLst>
            <c:ext xmlns:c16="http://schemas.microsoft.com/office/drawing/2014/chart" uri="{C3380CC4-5D6E-409C-BE32-E72D297353CC}">
              <c16:uniqueId val="{0000002B-17E6-426D-B14A-A678CACB2296}"/>
            </c:ext>
          </c:extLst>
        </c:ser>
        <c:ser>
          <c:idx val="17"/>
          <c:order val="15"/>
          <c:tx>
            <c:strRef>
              <c:f>'1A4 Other Sectors'!$C$57</c:f>
              <c:strCache>
                <c:ptCount val="1"/>
                <c:pt idx="0">
                  <c:v>Gas/diesel oil</c:v>
                </c:pt>
              </c:strCache>
            </c:strRef>
          </c:tx>
          <c:spPr>
            <a:ln w="28575" cap="rnd">
              <a:solidFill>
                <a:schemeClr val="accent6">
                  <a:lumMod val="80000"/>
                  <a:lumOff val="2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Sectors'!$F$57:$T$57</c:f>
              <c:numCache>
                <c:formatCode>_-* #,##0_-;\-* #,##0_-;_-* "-"??_-;_-@_-</c:formatCode>
                <c:ptCount val="15"/>
                <c:pt idx="0">
                  <c:v>74100</c:v>
                </c:pt>
                <c:pt idx="1">
                  <c:v>74100</c:v>
                </c:pt>
                <c:pt idx="2">
                  <c:v>74100</c:v>
                </c:pt>
                <c:pt idx="3">
                  <c:v>74100</c:v>
                </c:pt>
                <c:pt idx="4">
                  <c:v>74100</c:v>
                </c:pt>
                <c:pt idx="5">
                  <c:v>74100</c:v>
                </c:pt>
                <c:pt idx="6">
                  <c:v>74100</c:v>
                </c:pt>
                <c:pt idx="7">
                  <c:v>74100</c:v>
                </c:pt>
                <c:pt idx="8">
                  <c:v>74100</c:v>
                </c:pt>
                <c:pt idx="9">
                  <c:v>74100</c:v>
                </c:pt>
                <c:pt idx="10">
                  <c:v>74100</c:v>
                </c:pt>
                <c:pt idx="11">
                  <c:v>74100</c:v>
                </c:pt>
                <c:pt idx="12">
                  <c:v>74100</c:v>
                </c:pt>
                <c:pt idx="13">
                  <c:v>74100</c:v>
                </c:pt>
                <c:pt idx="14">
                  <c:v>74100</c:v>
                </c:pt>
              </c:numCache>
            </c:numRef>
          </c:val>
          <c:smooth val="0"/>
          <c:extLst>
            <c:ext xmlns:c16="http://schemas.microsoft.com/office/drawing/2014/chart" uri="{C3380CC4-5D6E-409C-BE32-E72D297353CC}">
              <c16:uniqueId val="{0000002C-17E6-426D-B14A-A678CACB2296}"/>
            </c:ext>
          </c:extLst>
        </c:ser>
        <c:ser>
          <c:idx val="18"/>
          <c:order val="16"/>
          <c:tx>
            <c:strRef>
              <c:f>'1A4 Other Sectors'!$C$58</c:f>
              <c:strCache>
                <c:ptCount val="1"/>
                <c:pt idx="0">
                  <c:v>Residual Fuel Oil (Heavy Fuel Oil)</c:v>
                </c:pt>
              </c:strCache>
            </c:strRef>
          </c:tx>
          <c:spPr>
            <a:ln w="28575" cap="rnd">
              <a:solidFill>
                <a:schemeClr val="accent1">
                  <a:lumMod val="8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Sectors'!$F$58:$T$58</c:f>
              <c:numCache>
                <c:formatCode>_-* #,##0_-;\-* #,##0_-;_-* "-"??_-;_-@_-</c:formatCode>
                <c:ptCount val="15"/>
                <c:pt idx="0">
                  <c:v>77400</c:v>
                </c:pt>
                <c:pt idx="1">
                  <c:v>77400</c:v>
                </c:pt>
                <c:pt idx="2">
                  <c:v>77400</c:v>
                </c:pt>
                <c:pt idx="3">
                  <c:v>77400</c:v>
                </c:pt>
                <c:pt idx="4">
                  <c:v>77400</c:v>
                </c:pt>
                <c:pt idx="5">
                  <c:v>77400</c:v>
                </c:pt>
                <c:pt idx="6">
                  <c:v>77400</c:v>
                </c:pt>
                <c:pt idx="7">
                  <c:v>77400</c:v>
                </c:pt>
                <c:pt idx="8">
                  <c:v>77400</c:v>
                </c:pt>
                <c:pt idx="9">
                  <c:v>77400</c:v>
                </c:pt>
                <c:pt idx="10">
                  <c:v>77400</c:v>
                </c:pt>
                <c:pt idx="11">
                  <c:v>77400</c:v>
                </c:pt>
                <c:pt idx="12">
                  <c:v>77400</c:v>
                </c:pt>
                <c:pt idx="13">
                  <c:v>77400</c:v>
                </c:pt>
                <c:pt idx="14">
                  <c:v>77400</c:v>
                </c:pt>
              </c:numCache>
            </c:numRef>
          </c:val>
          <c:smooth val="0"/>
          <c:extLst>
            <c:ext xmlns:c16="http://schemas.microsoft.com/office/drawing/2014/chart" uri="{C3380CC4-5D6E-409C-BE32-E72D297353CC}">
              <c16:uniqueId val="{0000002D-17E6-426D-B14A-A678CACB2296}"/>
            </c:ext>
          </c:extLst>
        </c:ser>
        <c:ser>
          <c:idx val="19"/>
          <c:order val="17"/>
          <c:tx>
            <c:strRef>
              <c:f>'1A4 Other Sectors'!$C$59</c:f>
              <c:strCache>
                <c:ptCount val="1"/>
                <c:pt idx="0">
                  <c:v>LPG</c:v>
                </c:pt>
              </c:strCache>
            </c:strRef>
          </c:tx>
          <c:spPr>
            <a:ln w="28575" cap="rnd">
              <a:solidFill>
                <a:schemeClr val="accent2">
                  <a:lumMod val="8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Sectors'!$F$59:$T$59</c:f>
              <c:numCache>
                <c:formatCode>_-* #,##0_-;\-* #,##0_-;_-* "-"??_-;_-@_-</c:formatCode>
                <c:ptCount val="15"/>
                <c:pt idx="0">
                  <c:v>63100</c:v>
                </c:pt>
                <c:pt idx="1">
                  <c:v>63100</c:v>
                </c:pt>
                <c:pt idx="2">
                  <c:v>63100</c:v>
                </c:pt>
                <c:pt idx="3">
                  <c:v>63100</c:v>
                </c:pt>
                <c:pt idx="4">
                  <c:v>63100</c:v>
                </c:pt>
                <c:pt idx="5">
                  <c:v>63100</c:v>
                </c:pt>
                <c:pt idx="6">
                  <c:v>63100</c:v>
                </c:pt>
                <c:pt idx="7">
                  <c:v>63100</c:v>
                </c:pt>
                <c:pt idx="8">
                  <c:v>63100</c:v>
                </c:pt>
                <c:pt idx="9">
                  <c:v>63100</c:v>
                </c:pt>
                <c:pt idx="10">
                  <c:v>63100</c:v>
                </c:pt>
                <c:pt idx="11">
                  <c:v>63100</c:v>
                </c:pt>
                <c:pt idx="12">
                  <c:v>63100</c:v>
                </c:pt>
                <c:pt idx="13">
                  <c:v>63100</c:v>
                </c:pt>
                <c:pt idx="14">
                  <c:v>63100</c:v>
                </c:pt>
              </c:numCache>
            </c:numRef>
          </c:val>
          <c:smooth val="0"/>
          <c:extLst>
            <c:ext xmlns:c16="http://schemas.microsoft.com/office/drawing/2014/chart" uri="{C3380CC4-5D6E-409C-BE32-E72D297353CC}">
              <c16:uniqueId val="{0000002E-17E6-426D-B14A-A678CACB2296}"/>
            </c:ext>
          </c:extLst>
        </c:ser>
        <c:ser>
          <c:idx val="20"/>
          <c:order val="18"/>
          <c:tx>
            <c:strRef>
              <c:f>'1A4 Other Sectors'!$C$60</c:f>
              <c:strCache>
                <c:ptCount val="1"/>
                <c:pt idx="0">
                  <c:v>Sub-bituminous coal</c:v>
                </c:pt>
              </c:strCache>
            </c:strRef>
          </c:tx>
          <c:spPr>
            <a:ln w="28575" cap="rnd">
              <a:solidFill>
                <a:schemeClr val="accent3">
                  <a:lumMod val="8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Sectors'!$F$60:$T$60</c:f>
              <c:numCache>
                <c:formatCode>_-* #,##0_-;\-* #,##0_-;_-* "-"??_-;_-@_-</c:formatCode>
                <c:ptCount val="15"/>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numCache>
            </c:numRef>
          </c:val>
          <c:smooth val="0"/>
          <c:extLst>
            <c:ext xmlns:c16="http://schemas.microsoft.com/office/drawing/2014/chart" uri="{C3380CC4-5D6E-409C-BE32-E72D297353CC}">
              <c16:uniqueId val="{0000002F-17E6-426D-B14A-A678CACB2296}"/>
            </c:ext>
          </c:extLst>
        </c:ser>
        <c:ser>
          <c:idx val="23"/>
          <c:order val="19"/>
          <c:tx>
            <c:strRef>
              <c:f>'1A4 Other Sectors'!$C$63</c:f>
              <c:strCache>
                <c:ptCount val="1"/>
                <c:pt idx="0">
                  <c:v>Other kerosene</c:v>
                </c:pt>
              </c:strCache>
            </c:strRef>
          </c:tx>
          <c:spPr>
            <a:ln w="28575" cap="rnd">
              <a:solidFill>
                <a:schemeClr val="accent6">
                  <a:lumMod val="8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Sectors'!$F$63:$T$63</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2-17E6-426D-B14A-A678CACB2296}"/>
            </c:ext>
          </c:extLst>
        </c:ser>
        <c:ser>
          <c:idx val="24"/>
          <c:order val="20"/>
          <c:tx>
            <c:strRef>
              <c:f>'1A4 Other Sectors'!$C$64</c:f>
              <c:strCache>
                <c:ptCount val="1"/>
                <c:pt idx="0">
                  <c:v>Gas/diesel oil</c:v>
                </c:pt>
              </c:strCache>
            </c:strRef>
          </c:tx>
          <c:spPr>
            <a:ln w="28575" cap="rnd">
              <a:solidFill>
                <a:schemeClr val="accent1">
                  <a:lumMod val="60000"/>
                  <a:lumOff val="4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Sectors'!$F$64:$T$64</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3-17E6-426D-B14A-A678CACB2296}"/>
            </c:ext>
          </c:extLst>
        </c:ser>
        <c:ser>
          <c:idx val="25"/>
          <c:order val="21"/>
          <c:tx>
            <c:strRef>
              <c:f>'1A4 Other Sectors'!$C$65</c:f>
              <c:strCache>
                <c:ptCount val="1"/>
                <c:pt idx="0">
                  <c:v>Redidual Fuel Oil (HFO)</c:v>
                </c:pt>
              </c:strCache>
            </c:strRef>
          </c:tx>
          <c:spPr>
            <a:ln w="28575" cap="rnd">
              <a:solidFill>
                <a:schemeClr val="accent2">
                  <a:lumMod val="60000"/>
                  <a:lumOff val="4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Sectors'!$F$65:$T$65</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4-17E6-426D-B14A-A678CACB2296}"/>
            </c:ext>
          </c:extLst>
        </c:ser>
        <c:ser>
          <c:idx val="26"/>
          <c:order val="22"/>
          <c:tx>
            <c:strRef>
              <c:f>'1A4 Other Sectors'!$C$66</c:f>
              <c:strCache>
                <c:ptCount val="1"/>
                <c:pt idx="0">
                  <c:v>Sub-bituminous coal</c:v>
                </c:pt>
              </c:strCache>
            </c:strRef>
          </c:tx>
          <c:spPr>
            <a:ln w="28575" cap="rnd">
              <a:solidFill>
                <a:schemeClr val="accent3">
                  <a:lumMod val="60000"/>
                  <a:lumOff val="4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Sectors'!$F$66:$T$66</c:f>
              <c:numCache>
                <c:formatCode>_-* #,##0_-;\-* #,##0_-;_-* "-"??_-;_-@_-</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35-17E6-426D-B14A-A678CACB2296}"/>
            </c:ext>
          </c:extLst>
        </c:ser>
        <c:ser>
          <c:idx val="27"/>
          <c:order val="23"/>
          <c:tx>
            <c:strRef>
              <c:f>'1A4 Other Sectors'!$C$67</c:f>
              <c:strCache>
                <c:ptCount val="1"/>
                <c:pt idx="0">
                  <c:v>LPG</c:v>
                </c:pt>
              </c:strCache>
            </c:strRef>
          </c:tx>
          <c:spPr>
            <a:ln w="28575" cap="rnd">
              <a:solidFill>
                <a:schemeClr val="accent4">
                  <a:lumMod val="60000"/>
                  <a:lumOff val="4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Sectors'!$F$67:$T$67</c:f>
              <c:numCache>
                <c:formatCode>_-* #,##0_-;\-* #,##0_-;_-* "-"??_-;_-@_-</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36-17E6-426D-B14A-A678CACB2296}"/>
            </c:ext>
          </c:extLst>
        </c:ser>
        <c:ser>
          <c:idx val="28"/>
          <c:order val="24"/>
          <c:tx>
            <c:strRef>
              <c:f>'1A4 Other Sectors'!$C$68</c:f>
              <c:strCache>
                <c:ptCount val="1"/>
                <c:pt idx="0">
                  <c:v>Natural gas</c:v>
                </c:pt>
              </c:strCache>
            </c:strRef>
          </c:tx>
          <c:spPr>
            <a:ln w="28575" cap="rnd">
              <a:solidFill>
                <a:schemeClr val="accent5">
                  <a:lumMod val="60000"/>
                  <a:lumOff val="4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Sectors'!$F$68:$T$68</c:f>
              <c:numCache>
                <c:formatCode>_-* #,##0_-;\-* #,##0_-;_-* "-"??_-;_-@_-</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37-17E6-426D-B14A-A678CACB2296}"/>
            </c:ext>
          </c:extLst>
        </c:ser>
        <c:ser>
          <c:idx val="30"/>
          <c:order val="25"/>
          <c:tx>
            <c:strRef>
              <c:f>'1A4 Other Sectors'!$C$70</c:f>
              <c:strCache>
                <c:ptCount val="1"/>
                <c:pt idx="0">
                  <c:v>Other kerosene</c:v>
                </c:pt>
              </c:strCache>
            </c:strRef>
          </c:tx>
          <c:spPr>
            <a:ln w="28575" cap="rnd">
              <a:solidFill>
                <a:schemeClr val="accent1">
                  <a:lumMod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Sectors'!$F$70:$T$70</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9-17E6-426D-B14A-A678CACB2296}"/>
            </c:ext>
          </c:extLst>
        </c:ser>
        <c:ser>
          <c:idx val="31"/>
          <c:order val="26"/>
          <c:tx>
            <c:strRef>
              <c:f>'1A4 Other Sectors'!$C$71</c:f>
              <c:strCache>
                <c:ptCount val="1"/>
                <c:pt idx="0">
                  <c:v>Residual Fuel Oil (Heavy Fuel Oil)</c:v>
                </c:pt>
              </c:strCache>
            </c:strRef>
          </c:tx>
          <c:spPr>
            <a:ln w="28575" cap="rnd">
              <a:solidFill>
                <a:schemeClr val="accent2">
                  <a:lumMod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Sectors'!$F$71:$T$71</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3A-17E6-426D-B14A-A678CACB2296}"/>
            </c:ext>
          </c:extLst>
        </c:ser>
        <c:ser>
          <c:idx val="32"/>
          <c:order val="27"/>
          <c:tx>
            <c:strRef>
              <c:f>'1A4 Other Sectors'!$C$72</c:f>
              <c:strCache>
                <c:ptCount val="1"/>
                <c:pt idx="0">
                  <c:v>LPG</c:v>
                </c:pt>
              </c:strCache>
            </c:strRef>
          </c:tx>
          <c:spPr>
            <a:ln w="28575" cap="rnd">
              <a:solidFill>
                <a:schemeClr val="accent3">
                  <a:lumMod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Sectors'!$F$72:$T$72</c:f>
              <c:numCache>
                <c:formatCode>_-* #,##0_-;\-* #,##0_-;_-* "-"??_-;_-@_-</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3B-17E6-426D-B14A-A678CACB2296}"/>
            </c:ext>
          </c:extLst>
        </c:ser>
        <c:ser>
          <c:idx val="33"/>
          <c:order val="28"/>
          <c:tx>
            <c:strRef>
              <c:f>'1A4 Other Sectors'!$C$73</c:f>
              <c:strCache>
                <c:ptCount val="1"/>
                <c:pt idx="0">
                  <c:v>Sub-bituminous coal</c:v>
                </c:pt>
              </c:strCache>
            </c:strRef>
          </c:tx>
          <c:spPr>
            <a:ln w="28575" cap="rnd">
              <a:solidFill>
                <a:schemeClr val="accent4">
                  <a:lumMod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Sectors'!$F$73:$T$73</c:f>
              <c:numCache>
                <c:formatCode>_-* #,##0_-;\-* #,##0_-;_-* "-"??_-;_-@_-</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3C-17E6-426D-B14A-A678CACB2296}"/>
            </c:ext>
          </c:extLst>
        </c:ser>
        <c:ser>
          <c:idx val="34"/>
          <c:order val="29"/>
          <c:tx>
            <c:strRef>
              <c:f>'1A4 Other Sectors'!$C$74</c:f>
              <c:strCache>
                <c:ptCount val="1"/>
                <c:pt idx="0">
                  <c:v>Wood/Wood Waste</c:v>
                </c:pt>
              </c:strCache>
            </c:strRef>
          </c:tx>
          <c:spPr>
            <a:ln w="28575" cap="rnd">
              <a:solidFill>
                <a:schemeClr val="accent5">
                  <a:lumMod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Sectors'!$F$74:$T$74</c:f>
              <c:numCache>
                <c:formatCode>_-* #,##0_-;\-* #,##0_-;_-* "-"??_-;_-@_-</c:formatCode>
                <c:ptCount val="15"/>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numCache>
            </c:numRef>
          </c:val>
          <c:smooth val="0"/>
          <c:extLst>
            <c:ext xmlns:c16="http://schemas.microsoft.com/office/drawing/2014/chart" uri="{C3380CC4-5D6E-409C-BE32-E72D297353CC}">
              <c16:uniqueId val="{0000003D-17E6-426D-B14A-A678CACB2296}"/>
            </c:ext>
          </c:extLst>
        </c:ser>
        <c:ser>
          <c:idx val="35"/>
          <c:order val="30"/>
          <c:tx>
            <c:strRef>
              <c:f>'1A4 Other Sectors'!$C$75</c:f>
              <c:strCache>
                <c:ptCount val="1"/>
                <c:pt idx="0">
                  <c:v>Other primary solid biomass</c:v>
                </c:pt>
              </c:strCache>
            </c:strRef>
          </c:tx>
          <c:spPr>
            <a:ln w="28575" cap="rnd">
              <a:solidFill>
                <a:schemeClr val="accent6">
                  <a:lumMod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Sectors'!$F$75:$T$75</c:f>
              <c:numCache>
                <c:formatCode>_-* #,##0_-;\-* #,##0_-;_-* "-"??_-;_-@_-</c:formatCode>
                <c:ptCount val="15"/>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numCache>
            </c:numRef>
          </c:val>
          <c:smooth val="0"/>
          <c:extLst>
            <c:ext xmlns:c16="http://schemas.microsoft.com/office/drawing/2014/chart" uri="{C3380CC4-5D6E-409C-BE32-E72D297353CC}">
              <c16:uniqueId val="{0000003E-17E6-426D-B14A-A678CACB2296}"/>
            </c:ext>
          </c:extLst>
        </c:ser>
        <c:ser>
          <c:idx val="36"/>
          <c:order val="31"/>
          <c:tx>
            <c:strRef>
              <c:f>'1A4 Other Sectors'!$C$76</c:f>
              <c:strCache>
                <c:ptCount val="1"/>
                <c:pt idx="0">
                  <c:v>Charcoal</c:v>
                </c:pt>
              </c:strCache>
            </c:strRef>
          </c:tx>
          <c:spPr>
            <a:ln w="28575" cap="rnd">
              <a:solidFill>
                <a:schemeClr val="accent1">
                  <a:lumMod val="70000"/>
                  <a:lumOff val="3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Sectors'!$F$76:$T$76</c:f>
              <c:numCache>
                <c:formatCode>_-* #,##0_-;\-* #,##0_-;_-* "-"??_-;_-@_-</c:formatCode>
                <c:ptCount val="15"/>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numCache>
            </c:numRef>
          </c:val>
          <c:smooth val="0"/>
          <c:extLst>
            <c:ext xmlns:c16="http://schemas.microsoft.com/office/drawing/2014/chart" uri="{C3380CC4-5D6E-409C-BE32-E72D297353CC}">
              <c16:uniqueId val="{0000003F-17E6-426D-B14A-A678CACB2296}"/>
            </c:ext>
          </c:extLst>
        </c:ser>
        <c:ser>
          <c:idx val="38"/>
          <c:order val="32"/>
          <c:tx>
            <c:strRef>
              <c:f>'1A4 Other Sectors'!$C$78</c:f>
              <c:strCache>
                <c:ptCount val="1"/>
                <c:pt idx="0">
                  <c:v>Motor gasoline</c:v>
                </c:pt>
              </c:strCache>
            </c:strRef>
          </c:tx>
          <c:spPr>
            <a:ln w="28575" cap="rnd">
              <a:solidFill>
                <a:schemeClr val="accent3">
                  <a:lumMod val="70000"/>
                  <a:lumOff val="3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Sectors'!$F$78:$T$78</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41-17E6-426D-B14A-A678CACB2296}"/>
            </c:ext>
          </c:extLst>
        </c:ser>
        <c:ser>
          <c:idx val="39"/>
          <c:order val="33"/>
          <c:tx>
            <c:strRef>
              <c:f>'1A4 Other Sectors'!$C$79</c:f>
              <c:strCache>
                <c:ptCount val="1"/>
                <c:pt idx="0">
                  <c:v>Other kerosene</c:v>
                </c:pt>
              </c:strCache>
            </c:strRef>
          </c:tx>
          <c:spPr>
            <a:ln w="28575" cap="rnd">
              <a:solidFill>
                <a:schemeClr val="accent4">
                  <a:lumMod val="70000"/>
                  <a:lumOff val="3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Sectors'!$F$79:$T$79</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42-17E6-426D-B14A-A678CACB2296}"/>
            </c:ext>
          </c:extLst>
        </c:ser>
        <c:ser>
          <c:idx val="40"/>
          <c:order val="34"/>
          <c:tx>
            <c:strRef>
              <c:f>'1A4 Other Sectors'!$C$80</c:f>
              <c:strCache>
                <c:ptCount val="1"/>
                <c:pt idx="0">
                  <c:v>Gas/diesel oil</c:v>
                </c:pt>
              </c:strCache>
            </c:strRef>
          </c:tx>
          <c:spPr>
            <a:ln w="28575" cap="rnd">
              <a:solidFill>
                <a:schemeClr val="accent5">
                  <a:lumMod val="70000"/>
                  <a:lumOff val="3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Sectors'!$F$80:$T$80</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43-17E6-426D-B14A-A678CACB2296}"/>
            </c:ext>
          </c:extLst>
        </c:ser>
        <c:ser>
          <c:idx val="41"/>
          <c:order val="35"/>
          <c:tx>
            <c:strRef>
              <c:f>'1A4 Other Sectors'!$C$81</c:f>
              <c:strCache>
                <c:ptCount val="1"/>
                <c:pt idx="0">
                  <c:v>Residual Fuel Oil (Heavy Fuel Oil)</c:v>
                </c:pt>
              </c:strCache>
            </c:strRef>
          </c:tx>
          <c:spPr>
            <a:ln w="28575" cap="rnd">
              <a:solidFill>
                <a:schemeClr val="accent6">
                  <a:lumMod val="70000"/>
                  <a:lumOff val="3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Sectors'!$F$81:$T$81</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44-17E6-426D-B14A-A678CACB2296}"/>
            </c:ext>
          </c:extLst>
        </c:ser>
        <c:ser>
          <c:idx val="42"/>
          <c:order val="36"/>
          <c:tx>
            <c:strRef>
              <c:f>'1A4 Other Sectors'!$C$82</c:f>
              <c:strCache>
                <c:ptCount val="1"/>
                <c:pt idx="0">
                  <c:v>LPG</c:v>
                </c:pt>
              </c:strCache>
            </c:strRef>
          </c:tx>
          <c:spPr>
            <a:ln w="28575" cap="rnd">
              <a:solidFill>
                <a:schemeClr val="accent1">
                  <a:lumMod val="7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Sectors'!$F$82:$T$82</c:f>
              <c:numCache>
                <c:formatCode>_-* #,##0_-;\-* #,##0_-;_-* "-"??_-;_-@_-</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45-17E6-426D-B14A-A678CACB2296}"/>
            </c:ext>
          </c:extLst>
        </c:ser>
        <c:ser>
          <c:idx val="43"/>
          <c:order val="37"/>
          <c:tx>
            <c:strRef>
              <c:f>'1A4 Other Sectors'!$C$83</c:f>
              <c:strCache>
                <c:ptCount val="1"/>
                <c:pt idx="0">
                  <c:v>Sub-bituminous coal</c:v>
                </c:pt>
              </c:strCache>
            </c:strRef>
          </c:tx>
          <c:spPr>
            <a:ln w="28575" cap="rnd">
              <a:solidFill>
                <a:schemeClr val="accent2">
                  <a:lumMod val="7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Sectors'!$F$83:$T$83</c:f>
              <c:numCache>
                <c:formatCode>_-* #,##0_-;\-* #,##0_-;_-* "-"??_-;_-@_-</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46-17E6-426D-B14A-A678CACB2296}"/>
            </c:ext>
          </c:extLst>
        </c:ser>
        <c:ser>
          <c:idx val="46"/>
          <c:order val="38"/>
          <c:tx>
            <c:strRef>
              <c:f>'1A4 Other Sectors'!$C$86</c:f>
              <c:strCache>
                <c:ptCount val="1"/>
                <c:pt idx="0">
                  <c:v>Other kerosene</c:v>
                </c:pt>
              </c:strCache>
            </c:strRef>
          </c:tx>
          <c:spPr>
            <a:ln w="28575" cap="rnd">
              <a:solidFill>
                <a:schemeClr val="accent5">
                  <a:lumMod val="7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Sectors'!$F$86:$T$86</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49-17E6-426D-B14A-A678CACB2296}"/>
            </c:ext>
          </c:extLst>
        </c:ser>
        <c:ser>
          <c:idx val="47"/>
          <c:order val="39"/>
          <c:tx>
            <c:strRef>
              <c:f>'1A4 Other Sectors'!$C$87</c:f>
              <c:strCache>
                <c:ptCount val="1"/>
                <c:pt idx="0">
                  <c:v>Gas/diesel oil</c:v>
                </c:pt>
              </c:strCache>
            </c:strRef>
          </c:tx>
          <c:spPr>
            <a:ln w="28575" cap="rnd">
              <a:solidFill>
                <a:schemeClr val="accent6">
                  <a:lumMod val="7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Sectors'!$F$87:$T$87</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4A-17E6-426D-B14A-A678CACB2296}"/>
            </c:ext>
          </c:extLst>
        </c:ser>
        <c:ser>
          <c:idx val="48"/>
          <c:order val="40"/>
          <c:tx>
            <c:strRef>
              <c:f>'1A4 Other Sectors'!$C$88</c:f>
              <c:strCache>
                <c:ptCount val="1"/>
                <c:pt idx="0">
                  <c:v>Redidual Fuel Oil (HFO)</c:v>
                </c:pt>
              </c:strCache>
            </c:strRef>
          </c:tx>
          <c:spPr>
            <a:ln w="28575" cap="rnd">
              <a:solidFill>
                <a:schemeClr val="accent1">
                  <a:lumMod val="50000"/>
                  <a:lumOff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Sectors'!$F$88:$T$88</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4B-17E6-426D-B14A-A678CACB2296}"/>
            </c:ext>
          </c:extLst>
        </c:ser>
        <c:ser>
          <c:idx val="49"/>
          <c:order val="41"/>
          <c:tx>
            <c:strRef>
              <c:f>'1A4 Other Sectors'!$C$89</c:f>
              <c:strCache>
                <c:ptCount val="1"/>
                <c:pt idx="0">
                  <c:v>Sub-bituminous coal</c:v>
                </c:pt>
              </c:strCache>
            </c:strRef>
          </c:tx>
          <c:spPr>
            <a:ln w="28575" cap="rnd">
              <a:solidFill>
                <a:schemeClr val="accent2">
                  <a:lumMod val="50000"/>
                  <a:lumOff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Sectors'!$F$89:$T$89</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4C-17E6-426D-B14A-A678CACB2296}"/>
            </c:ext>
          </c:extLst>
        </c:ser>
        <c:ser>
          <c:idx val="50"/>
          <c:order val="42"/>
          <c:tx>
            <c:strRef>
              <c:f>'1A4 Other Sectors'!$C$90</c:f>
              <c:strCache>
                <c:ptCount val="1"/>
                <c:pt idx="0">
                  <c:v>LPG</c:v>
                </c:pt>
              </c:strCache>
            </c:strRef>
          </c:tx>
          <c:spPr>
            <a:ln w="28575" cap="rnd">
              <a:solidFill>
                <a:schemeClr val="accent3">
                  <a:lumMod val="50000"/>
                  <a:lumOff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Sectors'!$F$90:$T$90</c:f>
              <c:numCache>
                <c:formatCode>_-* #,##0_-;\-* #,##0_-;_-* "-"??_-;_-@_-</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4D-17E6-426D-B14A-A678CACB2296}"/>
            </c:ext>
          </c:extLst>
        </c:ser>
        <c:ser>
          <c:idx val="51"/>
          <c:order val="43"/>
          <c:tx>
            <c:strRef>
              <c:f>'1A4 Other Sectors'!$C$91</c:f>
              <c:strCache>
                <c:ptCount val="1"/>
                <c:pt idx="0">
                  <c:v>Natural gas</c:v>
                </c:pt>
              </c:strCache>
            </c:strRef>
          </c:tx>
          <c:spPr>
            <a:ln w="28575" cap="rnd">
              <a:solidFill>
                <a:schemeClr val="accent4">
                  <a:lumMod val="50000"/>
                  <a:lumOff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Sectors'!$F$91:$T$91</c:f>
              <c:numCache>
                <c:formatCode>_-* #,##0_-;\-* #,##0_-;_-* "-"??_-;_-@_-</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4E-17E6-426D-B14A-A678CACB2296}"/>
            </c:ext>
          </c:extLst>
        </c:ser>
        <c:ser>
          <c:idx val="53"/>
          <c:order val="44"/>
          <c:tx>
            <c:strRef>
              <c:f>'1A4 Other Sectors'!$C$93</c:f>
              <c:strCache>
                <c:ptCount val="1"/>
                <c:pt idx="0">
                  <c:v>Other kerosene</c:v>
                </c:pt>
              </c:strCache>
            </c:strRef>
          </c:tx>
          <c:spPr>
            <a:ln w="28575" cap="rnd">
              <a:solidFill>
                <a:schemeClr val="accent6">
                  <a:lumMod val="50000"/>
                  <a:lumOff val="5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Sectors'!$F$93:$T$93</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50-17E6-426D-B14A-A678CACB2296}"/>
            </c:ext>
          </c:extLst>
        </c:ser>
        <c:ser>
          <c:idx val="54"/>
          <c:order val="45"/>
          <c:tx>
            <c:strRef>
              <c:f>'1A4 Other Sectors'!$C$94</c:f>
              <c:strCache>
                <c:ptCount val="1"/>
                <c:pt idx="0">
                  <c:v>Residual Fuel Oil (Heavy Fuel Oil)</c:v>
                </c:pt>
              </c:strCache>
            </c:strRef>
          </c:tx>
          <c:spPr>
            <a:ln w="28575" cap="rnd">
              <a:solidFill>
                <a:schemeClr val="accent1"/>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Sectors'!$F$94:$T$94</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51-17E6-426D-B14A-A678CACB2296}"/>
            </c:ext>
          </c:extLst>
        </c:ser>
        <c:ser>
          <c:idx val="55"/>
          <c:order val="46"/>
          <c:tx>
            <c:strRef>
              <c:f>'1A4 Other Sectors'!$C$95</c:f>
              <c:strCache>
                <c:ptCount val="1"/>
                <c:pt idx="0">
                  <c:v>LPG</c:v>
                </c:pt>
              </c:strCache>
            </c:strRef>
          </c:tx>
          <c:spPr>
            <a:ln w="28575" cap="rnd">
              <a:solidFill>
                <a:schemeClr val="accent2"/>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Sectors'!$F$95:$T$95</c:f>
              <c:numCache>
                <c:formatCode>_-* #,##0_-;\-* #,##0_-;_-* "-"??_-;_-@_-</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52-17E6-426D-B14A-A678CACB2296}"/>
            </c:ext>
          </c:extLst>
        </c:ser>
        <c:ser>
          <c:idx val="56"/>
          <c:order val="47"/>
          <c:tx>
            <c:strRef>
              <c:f>'1A4 Other Sectors'!$C$96</c:f>
              <c:strCache>
                <c:ptCount val="1"/>
                <c:pt idx="0">
                  <c:v>Sub-bituminous coal</c:v>
                </c:pt>
              </c:strCache>
            </c:strRef>
          </c:tx>
          <c:spPr>
            <a:ln w="28575" cap="rnd">
              <a:solidFill>
                <a:schemeClr val="accent3"/>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Sectors'!$F$96:$T$96</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53-17E6-426D-B14A-A678CACB2296}"/>
            </c:ext>
          </c:extLst>
        </c:ser>
        <c:ser>
          <c:idx val="57"/>
          <c:order val="48"/>
          <c:tx>
            <c:strRef>
              <c:f>'1A4 Other Sectors'!$C$97</c:f>
              <c:strCache>
                <c:ptCount val="1"/>
                <c:pt idx="0">
                  <c:v>Wood/Wood Product</c:v>
                </c:pt>
              </c:strCache>
            </c:strRef>
          </c:tx>
          <c:spPr>
            <a:ln w="28575" cap="rnd">
              <a:solidFill>
                <a:schemeClr val="accent4"/>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Sectors'!$F$97:$T$97</c:f>
              <c:numCache>
                <c:formatCode>_-* #,##0_-;\-* #,##0_-;_-* "-"??_-;_-@_-</c:formatCode>
                <c:ptCount val="15"/>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54-17E6-426D-B14A-A678CACB2296}"/>
            </c:ext>
          </c:extLst>
        </c:ser>
        <c:ser>
          <c:idx val="58"/>
          <c:order val="49"/>
          <c:tx>
            <c:strRef>
              <c:f>'1A4 Other Sectors'!$C$98</c:f>
              <c:strCache>
                <c:ptCount val="1"/>
                <c:pt idx="0">
                  <c:v>Other primary solid biomass</c:v>
                </c:pt>
              </c:strCache>
            </c:strRef>
          </c:tx>
          <c:spPr>
            <a:ln w="28575" cap="rnd">
              <a:solidFill>
                <a:schemeClr val="accent5"/>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Sectors'!$F$98:$T$98</c:f>
              <c:numCache>
                <c:formatCode>_-* #,##0_-;\-* #,##0_-;_-* "-"??_-;_-@_-</c:formatCode>
                <c:ptCount val="15"/>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55-17E6-426D-B14A-A678CACB2296}"/>
            </c:ext>
          </c:extLst>
        </c:ser>
        <c:ser>
          <c:idx val="59"/>
          <c:order val="50"/>
          <c:tx>
            <c:strRef>
              <c:f>'1A4 Other Sectors'!$C$99</c:f>
              <c:strCache>
                <c:ptCount val="1"/>
                <c:pt idx="0">
                  <c:v>Charcoal</c:v>
                </c:pt>
              </c:strCache>
            </c:strRef>
          </c:tx>
          <c:spPr>
            <a:ln w="28575" cap="rnd">
              <a:solidFill>
                <a:schemeClr val="accent6"/>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Sectors'!$F$99:$T$99</c:f>
              <c:numCache>
                <c:formatCode>_-* #,##0_-;\-* #,##0_-;_-* "-"??_-;_-@_-</c:formatCode>
                <c:ptCount val="15"/>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56-17E6-426D-B14A-A678CACB2296}"/>
            </c:ext>
          </c:extLst>
        </c:ser>
        <c:ser>
          <c:idx val="61"/>
          <c:order val="51"/>
          <c:tx>
            <c:strRef>
              <c:f>'1A4 Other Sectors'!$C$101</c:f>
              <c:strCache>
                <c:ptCount val="1"/>
                <c:pt idx="0">
                  <c:v>Motor gasoline</c:v>
                </c:pt>
              </c:strCache>
            </c:strRef>
          </c:tx>
          <c:spPr>
            <a:ln w="28575" cap="rnd">
              <a:solidFill>
                <a:schemeClr val="accent2">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Sectors'!$F$101:$T$101</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58-17E6-426D-B14A-A678CACB2296}"/>
            </c:ext>
          </c:extLst>
        </c:ser>
        <c:ser>
          <c:idx val="62"/>
          <c:order val="52"/>
          <c:tx>
            <c:strRef>
              <c:f>'1A4 Other Sectors'!$C$102</c:f>
              <c:strCache>
                <c:ptCount val="1"/>
                <c:pt idx="0">
                  <c:v>Other kerosene</c:v>
                </c:pt>
              </c:strCache>
            </c:strRef>
          </c:tx>
          <c:spPr>
            <a:ln w="28575" cap="rnd">
              <a:solidFill>
                <a:schemeClr val="accent3">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Sectors'!$F$102:$T$102</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59-17E6-426D-B14A-A678CACB2296}"/>
            </c:ext>
          </c:extLst>
        </c:ser>
        <c:ser>
          <c:idx val="63"/>
          <c:order val="53"/>
          <c:tx>
            <c:strRef>
              <c:f>'1A4 Other Sectors'!$C$103</c:f>
              <c:strCache>
                <c:ptCount val="1"/>
                <c:pt idx="0">
                  <c:v>Gas/diesel oil</c:v>
                </c:pt>
              </c:strCache>
            </c:strRef>
          </c:tx>
          <c:spPr>
            <a:ln w="28575" cap="rnd">
              <a:solidFill>
                <a:schemeClr val="accent4">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Sectors'!$F$103:$T$103</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5A-17E6-426D-B14A-A678CACB2296}"/>
            </c:ext>
          </c:extLst>
        </c:ser>
        <c:ser>
          <c:idx val="64"/>
          <c:order val="54"/>
          <c:tx>
            <c:strRef>
              <c:f>'1A4 Other Sectors'!$C$104</c:f>
              <c:strCache>
                <c:ptCount val="1"/>
                <c:pt idx="0">
                  <c:v>Residual Fuel Oil (Heavy Fuel Oil)</c:v>
                </c:pt>
              </c:strCache>
            </c:strRef>
          </c:tx>
          <c:spPr>
            <a:ln w="28575" cap="rnd">
              <a:solidFill>
                <a:schemeClr val="accent5">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Sectors'!$F$104:$T$104</c:f>
              <c:numCache>
                <c:formatCode>_-* #,##0_-;\-* #,##0_-;_-* "-"??_-;_-@_-</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5B-17E6-426D-B14A-A678CACB2296}"/>
            </c:ext>
          </c:extLst>
        </c:ser>
        <c:ser>
          <c:idx val="65"/>
          <c:order val="55"/>
          <c:tx>
            <c:strRef>
              <c:f>'1A4 Other Sectors'!$C$105</c:f>
              <c:strCache>
                <c:ptCount val="1"/>
                <c:pt idx="0">
                  <c:v>LPG</c:v>
                </c:pt>
              </c:strCache>
            </c:strRef>
          </c:tx>
          <c:spPr>
            <a:ln w="28575" cap="rnd">
              <a:solidFill>
                <a:schemeClr val="accent6">
                  <a:lumMod val="6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Sectors'!$F$105:$T$105</c:f>
              <c:numCache>
                <c:formatCode>_-* #,##0_-;\-* #,##0_-;_-* "-"??_-;_-@_-</c:formatCode>
                <c:ptCount val="15"/>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numCache>
            </c:numRef>
          </c:val>
          <c:smooth val="0"/>
          <c:extLst>
            <c:ext xmlns:c16="http://schemas.microsoft.com/office/drawing/2014/chart" uri="{C3380CC4-5D6E-409C-BE32-E72D297353CC}">
              <c16:uniqueId val="{0000005C-17E6-426D-B14A-A678CACB2296}"/>
            </c:ext>
          </c:extLst>
        </c:ser>
        <c:ser>
          <c:idx val="66"/>
          <c:order val="56"/>
          <c:tx>
            <c:strRef>
              <c:f>'1A4 Other Sectors'!$C$106</c:f>
              <c:strCache>
                <c:ptCount val="1"/>
                <c:pt idx="0">
                  <c:v>Sub-bituminous coal</c:v>
                </c:pt>
              </c:strCache>
            </c:strRef>
          </c:tx>
          <c:spPr>
            <a:ln w="28575" cap="rnd">
              <a:solidFill>
                <a:schemeClr val="accent1">
                  <a:lumMod val="80000"/>
                  <a:lumOff val="20000"/>
                </a:schemeClr>
              </a:solidFill>
              <a:round/>
            </a:ln>
            <a:effectLst/>
          </c:spPr>
          <c:marker>
            <c:symbol val="none"/>
          </c:marker>
          <c:cat>
            <c:numRef>
              <c:f>'1A4 Other Sectors'!$F$13:$T$13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'1A4 Other Sectors'!$F$106:$T$106</c:f>
              <c:numCache>
                <c:formatCode>_-* #,##0_-;\-* #,##0_-;_-* "-"??_-;_-@_-</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5D-17E6-426D-B14A-A678CACB2296}"/>
            </c:ext>
          </c:extLst>
        </c:ser>
        <c:dLbls>
          <c:showLegendKey val="0"/>
          <c:showVal val="0"/>
          <c:showCatName val="0"/>
          <c:showSerName val="0"/>
          <c:showPercent val="0"/>
          <c:showBubbleSize val="0"/>
        </c:dLbls>
        <c:smooth val="0"/>
        <c:axId val="432317448"/>
        <c:axId val="432317056"/>
      </c:lineChart>
      <c:catAx>
        <c:axId val="432317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17056"/>
        <c:crosses val="autoZero"/>
        <c:auto val="1"/>
        <c:lblAlgn val="ctr"/>
        <c:lblOffset val="100"/>
        <c:noMultiLvlLbl val="0"/>
      </c:catAx>
      <c:valAx>
        <c:axId val="432317056"/>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17448"/>
        <c:crosses val="autoZero"/>
        <c:crossBetween val="between"/>
      </c:valAx>
      <c:spPr>
        <a:noFill/>
        <a:ln>
          <a:noFill/>
        </a:ln>
        <a:effectLst/>
      </c:spPr>
    </c:plotArea>
    <c:legend>
      <c:legendPos val="r"/>
      <c:layout>
        <c:manualLayout>
          <c:xMode val="edge"/>
          <c:yMode val="edge"/>
          <c:x val="0.55614448015683637"/>
          <c:y val="9.5249489492102452E-3"/>
          <c:w val="0.4438554653706967"/>
          <c:h val="0.98417765402927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'1A4 Other Sectors'!$C$132</c:f>
              <c:strCache>
                <c:ptCount val="1"/>
                <c:pt idx="0">
                  <c:v>Total CO2 emissions</c:v>
                </c:pt>
              </c:strCache>
            </c:strRef>
          </c:tx>
          <c:spPr>
            <a:ln w="28575" cap="rnd">
              <a:solidFill>
                <a:schemeClr val="accent1"/>
              </a:solidFill>
              <a:round/>
            </a:ln>
            <a:effectLst/>
          </c:spPr>
          <c:marker>
            <c:symbol val="none"/>
          </c:marker>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Sectors'!$F$132:$W$132</c:f>
              <c:numCache>
                <c:formatCode>_-* #,##0_-;\-* #,##0_-;_-* "-"??_-;_-@_-</c:formatCode>
                <c:ptCount val="18"/>
                <c:pt idx="0">
                  <c:v>25335.015686017461</c:v>
                </c:pt>
                <c:pt idx="1">
                  <c:v>24959.346169132215</c:v>
                </c:pt>
                <c:pt idx="2">
                  <c:v>24721.359777359718</c:v>
                </c:pt>
                <c:pt idx="3">
                  <c:v>25744.6669217085</c:v>
                </c:pt>
                <c:pt idx="4">
                  <c:v>27454.946529949848</c:v>
                </c:pt>
                <c:pt idx="5">
                  <c:v>26727.041293573737</c:v>
                </c:pt>
                <c:pt idx="6">
                  <c:v>27205.567242194764</c:v>
                </c:pt>
                <c:pt idx="7">
                  <c:v>27888.487287903466</c:v>
                </c:pt>
                <c:pt idx="8">
                  <c:v>29930.717166821207</c:v>
                </c:pt>
                <c:pt idx="9">
                  <c:v>36836.797795331047</c:v>
                </c:pt>
                <c:pt idx="10">
                  <c:v>29307.0580779136</c:v>
                </c:pt>
                <c:pt idx="11">
                  <c:v>20380.282870295974</c:v>
                </c:pt>
                <c:pt idx="12">
                  <c:v>26000.838095188505</c:v>
                </c:pt>
                <c:pt idx="13">
                  <c:v>30878.938232951754</c:v>
                </c:pt>
                <c:pt idx="14">
                  <c:v>29115.118097304698</c:v>
                </c:pt>
                <c:pt idx="15">
                  <c:v>27421.902572927505</c:v>
                </c:pt>
                <c:pt idx="16">
                  <c:v>24819.094722306279</c:v>
                </c:pt>
                <c:pt idx="17">
                  <c:v>37547.253866200183</c:v>
                </c:pt>
              </c:numCache>
            </c:numRef>
          </c:val>
          <c:smooth val="0"/>
          <c:extLst>
            <c:ext xmlns:c16="http://schemas.microsoft.com/office/drawing/2014/chart" uri="{C3380CC4-5D6E-409C-BE32-E72D297353CC}">
              <c16:uniqueId val="{00000000-5553-4559-906E-F103B2372926}"/>
            </c:ext>
          </c:extLst>
        </c:ser>
        <c:ser>
          <c:idx val="1"/>
          <c:order val="1"/>
          <c:tx>
            <c:strRef>
              <c:f>'1A4 Other Sectors'!$C$156</c:f>
              <c:strCache>
                <c:ptCount val="1"/>
                <c:pt idx="0">
                  <c:v>Total CH4 Emissions</c:v>
                </c:pt>
              </c:strCache>
            </c:strRef>
          </c:tx>
          <c:spPr>
            <a:ln w="28575" cap="rnd">
              <a:solidFill>
                <a:schemeClr val="accent2"/>
              </a:solidFill>
              <a:round/>
            </a:ln>
            <a:effectLst/>
          </c:spPr>
          <c:marker>
            <c:symbol val="none"/>
          </c:marker>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Sectors'!$F$156:$W$156</c:f>
              <c:numCache>
                <c:formatCode>_-* #,##0_-;\-* #,##0_-;_-* "-"??_-;_-@_-</c:formatCode>
                <c:ptCount val="18"/>
                <c:pt idx="0">
                  <c:v>207.26595246717994</c:v>
                </c:pt>
                <c:pt idx="1">
                  <c:v>207.09358400771291</c:v>
                </c:pt>
                <c:pt idx="2">
                  <c:v>206.93162248133908</c:v>
                </c:pt>
                <c:pt idx="3">
                  <c:v>207.48660379298445</c:v>
                </c:pt>
                <c:pt idx="4">
                  <c:v>208.11132904132933</c:v>
                </c:pt>
                <c:pt idx="5">
                  <c:v>207.93935990820998</c:v>
                </c:pt>
                <c:pt idx="6">
                  <c:v>88.195036913479484</c:v>
                </c:pt>
                <c:pt idx="7">
                  <c:v>88.530376158050046</c:v>
                </c:pt>
                <c:pt idx="8">
                  <c:v>88.639756216764368</c:v>
                </c:pt>
                <c:pt idx="9">
                  <c:v>90.426332900063812</c:v>
                </c:pt>
                <c:pt idx="10">
                  <c:v>89.164588778793998</c:v>
                </c:pt>
                <c:pt idx="11">
                  <c:v>87.142601522391928</c:v>
                </c:pt>
                <c:pt idx="12">
                  <c:v>88.494817228910975</c:v>
                </c:pt>
                <c:pt idx="13">
                  <c:v>72.498477661883101</c:v>
                </c:pt>
                <c:pt idx="14">
                  <c:v>69.907239863646026</c:v>
                </c:pt>
                <c:pt idx="15">
                  <c:v>68.612969094396206</c:v>
                </c:pt>
                <c:pt idx="16">
                  <c:v>66.306428580364937</c:v>
                </c:pt>
                <c:pt idx="17">
                  <c:v>67.549216311253872</c:v>
                </c:pt>
              </c:numCache>
            </c:numRef>
          </c:val>
          <c:smooth val="0"/>
          <c:extLst>
            <c:ext xmlns:c16="http://schemas.microsoft.com/office/drawing/2014/chart" uri="{C3380CC4-5D6E-409C-BE32-E72D297353CC}">
              <c16:uniqueId val="{00000001-5553-4559-906E-F103B2372926}"/>
            </c:ext>
          </c:extLst>
        </c:ser>
        <c:ser>
          <c:idx val="2"/>
          <c:order val="2"/>
          <c:tx>
            <c:strRef>
              <c:f>'1A4 Other Sectors'!$C$180</c:f>
              <c:strCache>
                <c:ptCount val="1"/>
                <c:pt idx="0">
                  <c:v>Total N2O emissions</c:v>
                </c:pt>
              </c:strCache>
            </c:strRef>
          </c:tx>
          <c:spPr>
            <a:ln w="28575" cap="rnd">
              <a:solidFill>
                <a:schemeClr val="accent3"/>
              </a:solidFill>
              <a:round/>
            </a:ln>
            <a:effectLst/>
          </c:spPr>
          <c:marker>
            <c:symbol val="none"/>
          </c:marker>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Sectors'!$F$180:$W$180</c:f>
              <c:numCache>
                <c:formatCode>_-* #,##0_-;\-* #,##0_-;_-* "-"??_-;_-@_-</c:formatCode>
                <c:ptCount val="18"/>
                <c:pt idx="0">
                  <c:v>581.00849681461375</c:v>
                </c:pt>
                <c:pt idx="1">
                  <c:v>577.74812788732891</c:v>
                </c:pt>
                <c:pt idx="2">
                  <c:v>575.93855233386785</c:v>
                </c:pt>
                <c:pt idx="3">
                  <c:v>585.51605708193972</c:v>
                </c:pt>
                <c:pt idx="4">
                  <c:v>599.58365067587727</c:v>
                </c:pt>
                <c:pt idx="5">
                  <c:v>594.36497489769783</c:v>
                </c:pt>
                <c:pt idx="6">
                  <c:v>361.49779177558509</c:v>
                </c:pt>
                <c:pt idx="7">
                  <c:v>366.06877321389942</c:v>
                </c:pt>
                <c:pt idx="8">
                  <c:v>389.0097594627876</c:v>
                </c:pt>
                <c:pt idx="9">
                  <c:v>454.12203209609146</c:v>
                </c:pt>
                <c:pt idx="10">
                  <c:v>377.7702068319573</c:v>
                </c:pt>
                <c:pt idx="11">
                  <c:v>291.34616564538408</c:v>
                </c:pt>
                <c:pt idx="12">
                  <c:v>345.21502634621652</c:v>
                </c:pt>
                <c:pt idx="13">
                  <c:v>357.90980457757695</c:v>
                </c:pt>
                <c:pt idx="14">
                  <c:v>337.66365702295366</c:v>
                </c:pt>
                <c:pt idx="15">
                  <c:v>317.50211383152003</c:v>
                </c:pt>
                <c:pt idx="16">
                  <c:v>288.40941423356219</c:v>
                </c:pt>
                <c:pt idx="17">
                  <c:v>407.51007290648653</c:v>
                </c:pt>
              </c:numCache>
            </c:numRef>
          </c:val>
          <c:smooth val="0"/>
          <c:extLst>
            <c:ext xmlns:c16="http://schemas.microsoft.com/office/drawing/2014/chart" uri="{C3380CC4-5D6E-409C-BE32-E72D297353CC}">
              <c16:uniqueId val="{00000002-5553-4559-906E-F103B2372926}"/>
            </c:ext>
          </c:extLst>
        </c:ser>
        <c:ser>
          <c:idx val="3"/>
          <c:order val="3"/>
          <c:tx>
            <c:strRef>
              <c:f>'1A4 Other Sectors'!$C$182</c:f>
              <c:strCache>
                <c:ptCount val="1"/>
                <c:pt idx="0">
                  <c:v>Total Emissions</c:v>
                </c:pt>
              </c:strCache>
            </c:strRef>
          </c:tx>
          <c:spPr>
            <a:ln w="28575" cap="rnd">
              <a:solidFill>
                <a:schemeClr val="accent4"/>
              </a:solidFill>
              <a:round/>
            </a:ln>
            <a:effectLst/>
          </c:spPr>
          <c:marker>
            <c:symbol val="none"/>
          </c:marker>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Sectors'!$F$182:$W$182</c:f>
              <c:numCache>
                <c:formatCode>_-* #,##0_-;\-* #,##0_-;_-* "-"??_-;_-@_-</c:formatCode>
                <c:ptCount val="18"/>
                <c:pt idx="0">
                  <c:v>26123.290135299256</c:v>
                </c:pt>
                <c:pt idx="1">
                  <c:v>25744.187881027257</c:v>
                </c:pt>
                <c:pt idx="2">
                  <c:v>25504.229952174923</c:v>
                </c:pt>
                <c:pt idx="3">
                  <c:v>26537.669582583425</c:v>
                </c:pt>
                <c:pt idx="4">
                  <c:v>28262.641509667057</c:v>
                </c:pt>
                <c:pt idx="5">
                  <c:v>27529.345628379644</c:v>
                </c:pt>
                <c:pt idx="6">
                  <c:v>27655.260070883829</c:v>
                </c:pt>
                <c:pt idx="7">
                  <c:v>28343.086437275415</c:v>
                </c:pt>
                <c:pt idx="8">
                  <c:v>30408.36668250076</c:v>
                </c:pt>
                <c:pt idx="9">
                  <c:v>37381.346160327201</c:v>
                </c:pt>
                <c:pt idx="10">
                  <c:v>29773.992873524348</c:v>
                </c:pt>
                <c:pt idx="11">
                  <c:v>20758.771637463749</c:v>
                </c:pt>
                <c:pt idx="12">
                  <c:v>26434.547938763633</c:v>
                </c:pt>
                <c:pt idx="13">
                  <c:v>31309.346515191213</c:v>
                </c:pt>
                <c:pt idx="14">
                  <c:v>29522.688994191296</c:v>
                </c:pt>
                <c:pt idx="15">
                  <c:v>27808.017655853422</c:v>
                </c:pt>
                <c:pt idx="16">
                  <c:v>25173.81056512021</c:v>
                </c:pt>
                <c:pt idx="17">
                  <c:v>38022.31315541792</c:v>
                </c:pt>
              </c:numCache>
            </c:numRef>
          </c:val>
          <c:smooth val="0"/>
          <c:extLst>
            <c:ext xmlns:c16="http://schemas.microsoft.com/office/drawing/2014/chart" uri="{C3380CC4-5D6E-409C-BE32-E72D297353CC}">
              <c16:uniqueId val="{00000000-E749-44FE-AE15-2651B115B090}"/>
            </c:ext>
          </c:extLst>
        </c:ser>
        <c:dLbls>
          <c:showLegendKey val="0"/>
          <c:showVal val="0"/>
          <c:showCatName val="0"/>
          <c:showSerName val="0"/>
          <c:showPercent val="0"/>
          <c:showBubbleSize val="0"/>
        </c:dLbls>
        <c:smooth val="0"/>
        <c:axId val="432316272"/>
        <c:axId val="432315488"/>
      </c:lineChart>
      <c:catAx>
        <c:axId val="432316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15488"/>
        <c:crosses val="autoZero"/>
        <c:auto val="1"/>
        <c:lblAlgn val="ctr"/>
        <c:lblOffset val="100"/>
        <c:noMultiLvlLbl val="0"/>
      </c:catAx>
      <c:valAx>
        <c:axId val="432315488"/>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16272"/>
        <c:crosses val="autoZero"/>
        <c:crossBetween val="between"/>
      </c:valAx>
      <c:spPr>
        <a:noFill/>
        <a:ln>
          <a:noFill/>
        </a:ln>
        <a:effectLst/>
      </c:spPr>
    </c:plotArea>
    <c:legend>
      <c:legendPos val="r"/>
      <c:layout>
        <c:manualLayout>
          <c:xMode val="edge"/>
          <c:yMode val="edge"/>
          <c:x val="0.73180311601891546"/>
          <c:y val="0.49684215697228079"/>
          <c:w val="0.25583255724870096"/>
          <c:h val="0.250912836315240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24101802848415"/>
          <c:y val="2.8336737719500543E-2"/>
          <c:w val="0.85373165956714425"/>
          <c:h val="0.81960102790498468"/>
        </c:manualLayout>
      </c:layout>
      <c:barChart>
        <c:barDir val="col"/>
        <c:grouping val="stacked"/>
        <c:varyColors val="0"/>
        <c:ser>
          <c:idx val="0"/>
          <c:order val="0"/>
          <c:tx>
            <c:strRef>
              <c:f>'1A4 Other Sectors'!$C$15</c:f>
              <c:strCache>
                <c:ptCount val="1"/>
                <c:pt idx="0">
                  <c:v>Other kerosene</c:v>
                </c:pt>
              </c:strCache>
            </c:strRef>
          </c:tx>
          <c:spPr>
            <a:solidFill>
              <a:srgbClr val="002060"/>
            </a:solidFill>
            <a:ln>
              <a:solidFill>
                <a:srgbClr val="002060"/>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Sectors'!$F$15:$W$15</c:f>
              <c:numCache>
                <c:formatCode>_-* #,##0_-;\-* #,##0_-;_-* "-"??_-;_-@_-</c:formatCode>
                <c:ptCount val="18"/>
                <c:pt idx="0">
                  <c:v>1173.2329999999999</c:v>
                </c:pt>
                <c:pt idx="1">
                  <c:v>1076.0340000000001</c:v>
                </c:pt>
                <c:pt idx="2">
                  <c:v>1019.905</c:v>
                </c:pt>
                <c:pt idx="3">
                  <c:v>1052.761</c:v>
                </c:pt>
                <c:pt idx="4">
                  <c:v>930.7399999999999</c:v>
                </c:pt>
                <c:pt idx="5">
                  <c:v>1041.809</c:v>
                </c:pt>
                <c:pt idx="6">
                  <c:v>1010.322</c:v>
                </c:pt>
                <c:pt idx="7">
                  <c:v>954.19299999999998</c:v>
                </c:pt>
                <c:pt idx="8">
                  <c:v>728.30799999999999</c:v>
                </c:pt>
                <c:pt idx="9">
                  <c:v>746.10500000000002</c:v>
                </c:pt>
                <c:pt idx="10">
                  <c:v>789.5087160983577</c:v>
                </c:pt>
                <c:pt idx="11">
                  <c:v>795.38900000000001</c:v>
                </c:pt>
                <c:pt idx="12">
                  <c:v>643.42999999999995</c:v>
                </c:pt>
                <c:pt idx="13">
                  <c:v>687.9079999999999</c:v>
                </c:pt>
                <c:pt idx="14">
                  <c:v>647.43599999999992</c:v>
                </c:pt>
                <c:pt idx="15">
                  <c:v>606.96399999999994</c:v>
                </c:pt>
                <c:pt idx="16">
                  <c:v>566</c:v>
                </c:pt>
                <c:pt idx="17">
                  <c:v>526</c:v>
                </c:pt>
              </c:numCache>
            </c:numRef>
          </c:val>
          <c:extLst>
            <c:ext xmlns:c16="http://schemas.microsoft.com/office/drawing/2014/chart" uri="{C3380CC4-5D6E-409C-BE32-E72D297353CC}">
              <c16:uniqueId val="{00000000-4524-49BD-AEBB-99C938CF8064}"/>
            </c:ext>
          </c:extLst>
        </c:ser>
        <c:ser>
          <c:idx val="1"/>
          <c:order val="1"/>
          <c:tx>
            <c:strRef>
              <c:f>'1A4 Other Sectors'!$C$16</c:f>
              <c:strCache>
                <c:ptCount val="1"/>
                <c:pt idx="0">
                  <c:v>Gas/diesel oil</c:v>
                </c:pt>
              </c:strCache>
            </c:strRef>
          </c:tx>
          <c:spPr>
            <a:solidFill>
              <a:srgbClr val="0070C0"/>
            </a:solidFill>
            <a:ln>
              <a:solidFill>
                <a:srgbClr val="0070C0"/>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Sectors'!$F$16:$W$16</c:f>
              <c:numCache>
                <c:formatCode>_-* #,##0_-;\-* #,##0_-;_-* "-"??_-;_-@_-</c:formatCode>
                <c:ptCount val="18"/>
                <c:pt idx="0">
                  <c:v>4605.9291096611423</c:v>
                </c:pt>
                <c:pt idx="1">
                  <c:v>4812.4197189013094</c:v>
                </c:pt>
                <c:pt idx="2">
                  <c:v>5049.8988975657021</c:v>
                </c:pt>
                <c:pt idx="3">
                  <c:v>5369.6846564188481</c:v>
                </c:pt>
                <c:pt idx="4">
                  <c:v>5672.145444521736</c:v>
                </c:pt>
                <c:pt idx="5">
                  <c:v>6000.7328528880935</c:v>
                </c:pt>
                <c:pt idx="6">
                  <c:v>6437.5457464791898</c:v>
                </c:pt>
                <c:pt idx="7">
                  <c:v>7497.8608211590308</c:v>
                </c:pt>
                <c:pt idx="8">
                  <c:v>7677.8454458548522</c:v>
                </c:pt>
                <c:pt idx="9">
                  <c:v>6977.0457181952224</c:v>
                </c:pt>
                <c:pt idx="10">
                  <c:v>7519.2138903561208</c:v>
                </c:pt>
                <c:pt idx="11">
                  <c:v>8298.5198305547437</c:v>
                </c:pt>
                <c:pt idx="12">
                  <c:v>8326.2482220407255</c:v>
                </c:pt>
                <c:pt idx="13">
                  <c:v>9149.6630796108166</c:v>
                </c:pt>
                <c:pt idx="14">
                  <c:v>9639.0403642991514</c:v>
                </c:pt>
                <c:pt idx="15">
                  <c:v>10154.592397137747</c:v>
                </c:pt>
                <c:pt idx="16">
                  <c:v>10697.719156144014</c:v>
                </c:pt>
                <c:pt idx="17">
                  <c:v>11269.895498315334</c:v>
                </c:pt>
              </c:numCache>
            </c:numRef>
          </c:val>
          <c:extLst>
            <c:ext xmlns:c16="http://schemas.microsoft.com/office/drawing/2014/chart" uri="{C3380CC4-5D6E-409C-BE32-E72D297353CC}">
              <c16:uniqueId val="{00000001-4524-49BD-AEBB-99C938CF8064}"/>
            </c:ext>
          </c:extLst>
        </c:ser>
        <c:ser>
          <c:idx val="2"/>
          <c:order val="2"/>
          <c:tx>
            <c:strRef>
              <c:f>'1A4 Other Sectors'!$C$17</c:f>
              <c:strCache>
                <c:ptCount val="1"/>
                <c:pt idx="0">
                  <c:v>Residual Fuel Oil (HFO)</c:v>
                </c:pt>
              </c:strCache>
            </c:strRef>
          </c:tx>
          <c:spPr>
            <a:solidFill>
              <a:schemeClr val="accent1">
                <a:lumMod val="60000"/>
                <a:lumOff val="40000"/>
              </a:schemeClr>
            </a:solidFill>
            <a:ln>
              <a:solidFill>
                <a:schemeClr val="accent1">
                  <a:lumMod val="60000"/>
                  <a:lumOff val="40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Sectors'!$F$17:$W$17</c:f>
              <c:numCache>
                <c:formatCode>_-* #,##0_-;\-* #,##0_-;_-* "-"??_-;_-@_-</c:formatCode>
                <c:ptCount val="18"/>
                <c:pt idx="0">
                  <c:v>20709.939999999999</c:v>
                </c:pt>
                <c:pt idx="1">
                  <c:v>20709.939999999999</c:v>
                </c:pt>
                <c:pt idx="2">
                  <c:v>20000.95</c:v>
                </c:pt>
                <c:pt idx="3">
                  <c:v>19702.43</c:v>
                </c:pt>
                <c:pt idx="4">
                  <c:v>21240.41</c:v>
                </c:pt>
                <c:pt idx="5">
                  <c:v>18247.13</c:v>
                </c:pt>
                <c:pt idx="6">
                  <c:v>17762.04</c:v>
                </c:pt>
                <c:pt idx="7">
                  <c:v>17538.14</c:v>
                </c:pt>
                <c:pt idx="8">
                  <c:v>17538.14</c:v>
                </c:pt>
                <c:pt idx="9">
                  <c:v>22127.91</c:v>
                </c:pt>
                <c:pt idx="10">
                  <c:v>23415.177027725844</c:v>
                </c:pt>
                <c:pt idx="11">
                  <c:v>17799.350399999999</c:v>
                </c:pt>
                <c:pt idx="12">
                  <c:v>23628.799999999999</c:v>
                </c:pt>
                <c:pt idx="13">
                  <c:v>20066.991526002676</c:v>
                </c:pt>
                <c:pt idx="14">
                  <c:v>20064.520477317499</c:v>
                </c:pt>
                <c:pt idx="15">
                  <c:v>20069.303037675742</c:v>
                </c:pt>
                <c:pt idx="16">
                  <c:v>20071</c:v>
                </c:pt>
                <c:pt idx="17">
                  <c:v>20074</c:v>
                </c:pt>
              </c:numCache>
            </c:numRef>
          </c:val>
          <c:extLst>
            <c:ext xmlns:c16="http://schemas.microsoft.com/office/drawing/2014/chart" uri="{C3380CC4-5D6E-409C-BE32-E72D297353CC}">
              <c16:uniqueId val="{00000002-4524-49BD-AEBB-99C938CF8064}"/>
            </c:ext>
          </c:extLst>
        </c:ser>
        <c:ser>
          <c:idx val="3"/>
          <c:order val="3"/>
          <c:tx>
            <c:strRef>
              <c:f>'1A4 Other Sectors'!$C$18</c:f>
              <c:strCache>
                <c:ptCount val="1"/>
                <c:pt idx="0">
                  <c:v>Sub-bituminous coal</c:v>
                </c:pt>
              </c:strCache>
            </c:strRef>
          </c:tx>
          <c:spPr>
            <a:solidFill>
              <a:schemeClr val="bg1">
                <a:lumMod val="85000"/>
              </a:schemeClr>
            </a:solidFill>
            <a:ln>
              <a:solidFill>
                <a:schemeClr val="bg1">
                  <a:lumMod val="85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Sectors'!$F$18:$W$18</c:f>
              <c:numCache>
                <c:formatCode>_-* #,##0_-;\-* #,##0_-;_-* "-"??_-;_-@_-</c:formatCode>
                <c:ptCount val="18"/>
                <c:pt idx="0">
                  <c:v>149601.45237487843</c:v>
                </c:pt>
                <c:pt idx="1">
                  <c:v>122971.1392004714</c:v>
                </c:pt>
                <c:pt idx="2">
                  <c:v>100549.41760162485</c:v>
                </c:pt>
                <c:pt idx="3">
                  <c:v>97647.325147874595</c:v>
                </c:pt>
                <c:pt idx="4">
                  <c:v>95778.490787286515</c:v>
                </c:pt>
                <c:pt idx="5">
                  <c:v>79785.492695055145</c:v>
                </c:pt>
                <c:pt idx="6">
                  <c:v>55297.459643235976</c:v>
                </c:pt>
                <c:pt idx="7">
                  <c:v>18562.695072379523</c:v>
                </c:pt>
                <c:pt idx="8">
                  <c:v>25107.213965675161</c:v>
                </c:pt>
                <c:pt idx="9">
                  <c:v>77545.391270189648</c:v>
                </c:pt>
                <c:pt idx="10">
                  <c:v>136390.71078099118</c:v>
                </c:pt>
                <c:pt idx="11">
                  <c:v>28447.03519737134</c:v>
                </c:pt>
                <c:pt idx="12">
                  <c:v>39337.272736454455</c:v>
                </c:pt>
                <c:pt idx="13">
                  <c:v>60328.705332687481</c:v>
                </c:pt>
                <c:pt idx="14">
                  <c:v>204293.83077953497</c:v>
                </c:pt>
                <c:pt idx="15">
                  <c:v>186985.12122892719</c:v>
                </c:pt>
                <c:pt idx="16">
                  <c:v>160863.1272031187</c:v>
                </c:pt>
                <c:pt idx="17">
                  <c:v>285437.96719187812</c:v>
                </c:pt>
              </c:numCache>
            </c:numRef>
          </c:val>
          <c:extLst>
            <c:ext xmlns:c16="http://schemas.microsoft.com/office/drawing/2014/chart" uri="{C3380CC4-5D6E-409C-BE32-E72D297353CC}">
              <c16:uniqueId val="{00000003-4524-49BD-AEBB-99C938CF8064}"/>
            </c:ext>
          </c:extLst>
        </c:ser>
        <c:ser>
          <c:idx val="4"/>
          <c:order val="4"/>
          <c:tx>
            <c:strRef>
              <c:f>'1A4 Other Sectors'!$C$19</c:f>
              <c:strCache>
                <c:ptCount val="1"/>
                <c:pt idx="0">
                  <c:v>LPG</c:v>
                </c:pt>
              </c:strCache>
            </c:strRef>
          </c:tx>
          <c:spPr>
            <a:solidFill>
              <a:schemeClr val="bg1">
                <a:lumMod val="65000"/>
              </a:schemeClr>
            </a:solidFill>
            <a:ln>
              <a:solidFill>
                <a:schemeClr val="bg1">
                  <a:lumMod val="65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Sectors'!$F$19:$W$19</c:f>
              <c:numCache>
                <c:formatCode>_-* #,##0_-;\-* #,##0_-;_-* "-"??_-;_-@_-</c:formatCode>
                <c:ptCount val="18"/>
                <c:pt idx="0">
                  <c:v>231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4-4524-49BD-AEBB-99C938CF8064}"/>
            </c:ext>
          </c:extLst>
        </c:ser>
        <c:ser>
          <c:idx val="5"/>
          <c:order val="5"/>
          <c:tx>
            <c:strRef>
              <c:f>'1A4 Other Sectors'!$C$20</c:f>
              <c:strCache>
                <c:ptCount val="1"/>
                <c:pt idx="0">
                  <c:v>Natural gas</c:v>
                </c:pt>
              </c:strCache>
            </c:strRef>
          </c:tx>
          <c:spPr>
            <a:solidFill>
              <a:schemeClr val="tx1">
                <a:lumMod val="65000"/>
                <a:lumOff val="35000"/>
              </a:schemeClr>
            </a:solidFill>
            <a:ln>
              <a:solidFill>
                <a:schemeClr val="tx1">
                  <a:lumMod val="65000"/>
                  <a:lumOff val="35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Sectors'!$F$20:$W$20</c:f>
              <c:numCache>
                <c:formatCode>_-* #,##0_-;\-* #,##0_-;_-* "-"??_-;_-@_-</c:formatCode>
                <c:ptCount val="18"/>
                <c:pt idx="0">
                  <c:v>231</c:v>
                </c:pt>
                <c:pt idx="1">
                  <c:v>241</c:v>
                </c:pt>
                <c:pt idx="2">
                  <c:v>251</c:v>
                </c:pt>
                <c:pt idx="3">
                  <c:v>95</c:v>
                </c:pt>
                <c:pt idx="4">
                  <c:v>310</c:v>
                </c:pt>
                <c:pt idx="5">
                  <c:v>374.78440000000001</c:v>
                </c:pt>
                <c:pt idx="6">
                  <c:v>395.0301</c:v>
                </c:pt>
                <c:pt idx="7">
                  <c:v>415.26580000000001</c:v>
                </c:pt>
                <c:pt idx="8">
                  <c:v>435.49130000000002</c:v>
                </c:pt>
                <c:pt idx="9">
                  <c:v>455.70679999999999</c:v>
                </c:pt>
                <c:pt idx="10">
                  <c:v>482.21695629279759</c:v>
                </c:pt>
                <c:pt idx="11">
                  <c:v>362.20800000000031</c:v>
                </c:pt>
                <c:pt idx="12">
                  <c:v>313.8240000000003</c:v>
                </c:pt>
                <c:pt idx="13">
                  <c:v>466.39600000000002</c:v>
                </c:pt>
                <c:pt idx="14">
                  <c:v>485.08499999999998</c:v>
                </c:pt>
                <c:pt idx="15">
                  <c:v>503.774</c:v>
                </c:pt>
                <c:pt idx="16">
                  <c:v>522</c:v>
                </c:pt>
                <c:pt idx="17">
                  <c:v>541</c:v>
                </c:pt>
              </c:numCache>
            </c:numRef>
          </c:val>
          <c:extLst>
            <c:ext xmlns:c16="http://schemas.microsoft.com/office/drawing/2014/chart" uri="{C3380CC4-5D6E-409C-BE32-E72D297353CC}">
              <c16:uniqueId val="{00000005-4524-49BD-AEBB-99C938CF8064}"/>
            </c:ext>
          </c:extLst>
        </c:ser>
        <c:dLbls>
          <c:showLegendKey val="0"/>
          <c:showVal val="0"/>
          <c:showCatName val="0"/>
          <c:showSerName val="0"/>
          <c:showPercent val="0"/>
          <c:showBubbleSize val="0"/>
        </c:dLbls>
        <c:gapWidth val="50"/>
        <c:overlap val="100"/>
        <c:axId val="433700760"/>
        <c:axId val="433701152"/>
      </c:barChart>
      <c:catAx>
        <c:axId val="43370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33701152"/>
        <c:crosses val="autoZero"/>
        <c:auto val="1"/>
        <c:lblAlgn val="ctr"/>
        <c:lblOffset val="100"/>
        <c:noMultiLvlLbl val="0"/>
      </c:catAx>
      <c:valAx>
        <c:axId val="433701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ZA" sz="1400" b="1" baseline="0"/>
                  <a:t>Fuel consumption (TJ)</a:t>
                </a:r>
                <a:endParaRPr lang="en-ZA" sz="1400" b="1"/>
              </a:p>
            </c:rich>
          </c:tx>
          <c:layout>
            <c:manualLayout>
              <c:xMode val="edge"/>
              <c:yMode val="edge"/>
              <c:x val="1.3661202185792349E-2"/>
              <c:y val="0.25368629130563702"/>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33700760"/>
        <c:crosses val="autoZero"/>
        <c:crossBetween val="between"/>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24101802848415"/>
          <c:y val="2.8336737719500543E-2"/>
          <c:w val="0.85373165956714425"/>
          <c:h val="0.70663031660791353"/>
        </c:manualLayout>
      </c:layout>
      <c:barChart>
        <c:barDir val="col"/>
        <c:grouping val="stacked"/>
        <c:varyColors val="0"/>
        <c:ser>
          <c:idx val="0"/>
          <c:order val="0"/>
          <c:tx>
            <c:strRef>
              <c:f>'1A4 Other Sectors'!$C$22</c:f>
              <c:strCache>
                <c:ptCount val="1"/>
                <c:pt idx="0">
                  <c:v>Other kerosene</c:v>
                </c:pt>
              </c:strCache>
            </c:strRef>
          </c:tx>
          <c:spPr>
            <a:solidFill>
              <a:srgbClr val="002060"/>
            </a:solidFill>
            <a:ln>
              <a:solidFill>
                <a:srgbClr val="002060"/>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Sectors'!$F$22:$W$22</c:f>
              <c:numCache>
                <c:formatCode>_-* #,##0_-;\-* #,##0_-;_-* "-"??_-;_-@_-</c:formatCode>
                <c:ptCount val="18"/>
                <c:pt idx="0">
                  <c:v>26613.360000000001</c:v>
                </c:pt>
                <c:pt idx="1">
                  <c:v>24408.52</c:v>
                </c:pt>
                <c:pt idx="2">
                  <c:v>23135.3</c:v>
                </c:pt>
                <c:pt idx="3">
                  <c:v>23880.6</c:v>
                </c:pt>
                <c:pt idx="4">
                  <c:v>24761.96</c:v>
                </c:pt>
                <c:pt idx="5">
                  <c:v>23632.17</c:v>
                </c:pt>
                <c:pt idx="6">
                  <c:v>22917.93</c:v>
                </c:pt>
                <c:pt idx="7">
                  <c:v>21644.71</c:v>
                </c:pt>
                <c:pt idx="8">
                  <c:v>16520.78</c:v>
                </c:pt>
                <c:pt idx="9">
                  <c:v>16924.48</c:v>
                </c:pt>
                <c:pt idx="10">
                  <c:v>17909.045011387883</c:v>
                </c:pt>
                <c:pt idx="11">
                  <c:v>18042.432100000002</c:v>
                </c:pt>
                <c:pt idx="12">
                  <c:v>14595.427000000001</c:v>
                </c:pt>
                <c:pt idx="13">
                  <c:v>14595</c:v>
                </c:pt>
                <c:pt idx="14">
                  <c:v>10662</c:v>
                </c:pt>
                <c:pt idx="15">
                  <c:v>12275.37</c:v>
                </c:pt>
                <c:pt idx="16">
                  <c:v>11087</c:v>
                </c:pt>
                <c:pt idx="17">
                  <c:v>9649</c:v>
                </c:pt>
              </c:numCache>
            </c:numRef>
          </c:val>
          <c:extLst>
            <c:ext xmlns:c16="http://schemas.microsoft.com/office/drawing/2014/chart" uri="{C3380CC4-5D6E-409C-BE32-E72D297353CC}">
              <c16:uniqueId val="{00000000-72E6-4D30-8364-AB1461FD5B8D}"/>
            </c:ext>
          </c:extLst>
        </c:ser>
        <c:ser>
          <c:idx val="1"/>
          <c:order val="1"/>
          <c:tx>
            <c:v>Residual fuel oil</c:v>
          </c:tx>
          <c:spPr>
            <a:solidFill>
              <a:srgbClr val="0070C0"/>
            </a:solidFill>
            <a:ln>
              <a:solidFill>
                <a:srgbClr val="0070C0"/>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Sectors'!$F$23:$W$23</c:f>
              <c:numCache>
                <c:formatCode>_-* #,##0_-;\-* #,##0_-;_-* "-"??_-;_-@_-</c:formatCode>
                <c:ptCount val="18"/>
                <c:pt idx="0">
                  <c:v>13.621919999999999</c:v>
                </c:pt>
                <c:pt idx="1">
                  <c:v>0</c:v>
                </c:pt>
                <c:pt idx="2">
                  <c:v>13.15558</c:v>
                </c:pt>
                <c:pt idx="3">
                  <c:v>12.95923</c:v>
                </c:pt>
                <c:pt idx="4">
                  <c:v>13.970840000000001</c:v>
                </c:pt>
                <c:pt idx="5">
                  <c:v>12.00202</c:v>
                </c:pt>
                <c:pt idx="6">
                  <c:v>11.68294</c:v>
                </c:pt>
                <c:pt idx="7">
                  <c:v>11.535679999999999</c:v>
                </c:pt>
                <c:pt idx="8">
                  <c:v>11.535679999999999</c:v>
                </c:pt>
                <c:pt idx="9">
                  <c:v>14.554589999999999</c:v>
                </c:pt>
                <c:pt idx="10">
                  <c:v>15.401287008203175</c:v>
                </c:pt>
                <c:pt idx="11">
                  <c:v>11.707488000000001</c:v>
                </c:pt>
                <c:pt idx="12">
                  <c:v>13.940992</c:v>
                </c:pt>
                <c:pt idx="13">
                  <c:v>13.0984</c:v>
                </c:pt>
                <c:pt idx="14">
                  <c:v>13.172699999999999</c:v>
                </c:pt>
                <c:pt idx="15">
                  <c:v>13.247</c:v>
                </c:pt>
                <c:pt idx="16">
                  <c:v>13</c:v>
                </c:pt>
                <c:pt idx="17">
                  <c:v>13</c:v>
                </c:pt>
              </c:numCache>
            </c:numRef>
          </c:val>
          <c:extLst>
            <c:ext xmlns:c16="http://schemas.microsoft.com/office/drawing/2014/chart" uri="{C3380CC4-5D6E-409C-BE32-E72D297353CC}">
              <c16:uniqueId val="{00000001-72E6-4D30-8364-AB1461FD5B8D}"/>
            </c:ext>
          </c:extLst>
        </c:ser>
        <c:ser>
          <c:idx val="2"/>
          <c:order val="2"/>
          <c:tx>
            <c:strRef>
              <c:f>'1A4 Other Sectors'!$C$24</c:f>
              <c:strCache>
                <c:ptCount val="1"/>
                <c:pt idx="0">
                  <c:v>LPG</c:v>
                </c:pt>
              </c:strCache>
            </c:strRef>
          </c:tx>
          <c:spPr>
            <a:solidFill>
              <a:schemeClr val="accent5"/>
            </a:solidFill>
            <a:ln>
              <a:solidFill>
                <a:schemeClr val="accent5"/>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Sectors'!$F$24:$W$24</c:f>
              <c:numCache>
                <c:formatCode>_-* #,##0_-;\-* #,##0_-;_-* "-"??_-;_-@_-</c:formatCode>
                <c:ptCount val="18"/>
                <c:pt idx="0">
                  <c:v>15123.76</c:v>
                </c:pt>
                <c:pt idx="1">
                  <c:v>15977.31</c:v>
                </c:pt>
                <c:pt idx="2">
                  <c:v>15630.55</c:v>
                </c:pt>
                <c:pt idx="3">
                  <c:v>14883.7</c:v>
                </c:pt>
                <c:pt idx="4">
                  <c:v>15022.39</c:v>
                </c:pt>
                <c:pt idx="5">
                  <c:v>14670.32</c:v>
                </c:pt>
                <c:pt idx="6">
                  <c:v>16137.35</c:v>
                </c:pt>
                <c:pt idx="7">
                  <c:v>16937.55</c:v>
                </c:pt>
                <c:pt idx="8">
                  <c:v>16350.73</c:v>
                </c:pt>
                <c:pt idx="9">
                  <c:v>14616.97</c:v>
                </c:pt>
                <c:pt idx="10">
                  <c:v>15467.292076496295</c:v>
                </c:pt>
                <c:pt idx="11">
                  <c:v>19124.756100000002</c:v>
                </c:pt>
                <c:pt idx="12">
                  <c:v>17497.684799999999</c:v>
                </c:pt>
                <c:pt idx="13">
                  <c:v>17243.2</c:v>
                </c:pt>
                <c:pt idx="14">
                  <c:v>17427</c:v>
                </c:pt>
                <c:pt idx="15">
                  <c:v>17610.8</c:v>
                </c:pt>
                <c:pt idx="16">
                  <c:v>17795</c:v>
                </c:pt>
                <c:pt idx="17">
                  <c:v>17978</c:v>
                </c:pt>
              </c:numCache>
            </c:numRef>
          </c:val>
          <c:extLst>
            <c:ext xmlns:c16="http://schemas.microsoft.com/office/drawing/2014/chart" uri="{C3380CC4-5D6E-409C-BE32-E72D297353CC}">
              <c16:uniqueId val="{00000002-72E6-4D30-8364-AB1461FD5B8D}"/>
            </c:ext>
          </c:extLst>
        </c:ser>
        <c:ser>
          <c:idx val="3"/>
          <c:order val="3"/>
          <c:tx>
            <c:strRef>
              <c:f>'1A4 Other Sectors'!$C$25</c:f>
              <c:strCache>
                <c:ptCount val="1"/>
                <c:pt idx="0">
                  <c:v>Sub-bituminous coal</c:v>
                </c:pt>
              </c:strCache>
            </c:strRef>
          </c:tx>
          <c:spPr>
            <a:solidFill>
              <a:schemeClr val="tx1">
                <a:lumMod val="65000"/>
                <a:lumOff val="35000"/>
              </a:schemeClr>
            </a:solidFill>
            <a:ln>
              <a:solidFill>
                <a:schemeClr val="accent1">
                  <a:lumMod val="40000"/>
                  <a:lumOff val="60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Sectors'!$F$25:$W$25</c:f>
              <c:numCache>
                <c:formatCode>_-* #,##0_-;\-* #,##0_-;_-* "-"??_-;_-@_-</c:formatCode>
                <c:ptCount val="18"/>
                <c:pt idx="0">
                  <c:v>37446.299999999996</c:v>
                </c:pt>
                <c:pt idx="1">
                  <c:v>60434.1</c:v>
                </c:pt>
                <c:pt idx="2">
                  <c:v>80967.599999999991</c:v>
                </c:pt>
                <c:pt idx="3">
                  <c:v>93190.5</c:v>
                </c:pt>
                <c:pt idx="4">
                  <c:v>109738.79999999999</c:v>
                </c:pt>
                <c:pt idx="5">
                  <c:v>121427.09999999999</c:v>
                </c:pt>
                <c:pt idx="6">
                  <c:v>149577.07</c:v>
                </c:pt>
                <c:pt idx="7">
                  <c:v>190592.3</c:v>
                </c:pt>
                <c:pt idx="8">
                  <c:v>209620.13</c:v>
                </c:pt>
                <c:pt idx="9">
                  <c:v>225370.078125</c:v>
                </c:pt>
                <c:pt idx="10">
                  <c:v>81623.2890625</c:v>
                </c:pt>
                <c:pt idx="11">
                  <c:v>96011.81</c:v>
                </c:pt>
                <c:pt idx="12">
                  <c:v>144182.46875</c:v>
                </c:pt>
                <c:pt idx="13">
                  <c:v>174102.171875</c:v>
                </c:pt>
                <c:pt idx="14">
                  <c:v>13717.53515625</c:v>
                </c:pt>
                <c:pt idx="15">
                  <c:v>10962.1435546875</c:v>
                </c:pt>
                <c:pt idx="16">
                  <c:v>9413.3701171875</c:v>
                </c:pt>
                <c:pt idx="17">
                  <c:v>15825.653488702976</c:v>
                </c:pt>
              </c:numCache>
            </c:numRef>
          </c:val>
          <c:extLst>
            <c:ext xmlns:c16="http://schemas.microsoft.com/office/drawing/2014/chart" uri="{C3380CC4-5D6E-409C-BE32-E72D297353CC}">
              <c16:uniqueId val="{00000003-72E6-4D30-8364-AB1461FD5B8D}"/>
            </c:ext>
          </c:extLst>
        </c:ser>
        <c:ser>
          <c:idx val="4"/>
          <c:order val="4"/>
          <c:tx>
            <c:strRef>
              <c:f>'1A4 Other Sectors'!$C$27</c:f>
              <c:strCache>
                <c:ptCount val="1"/>
                <c:pt idx="0">
                  <c:v>Other primary solid biomass</c:v>
                </c:pt>
              </c:strCache>
            </c:strRef>
          </c:tx>
          <c:spPr>
            <a:solidFill>
              <a:srgbClr val="009900"/>
            </a:solidFill>
            <a:ln>
              <a:solidFill>
                <a:schemeClr val="bg1">
                  <a:lumMod val="85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Sectors'!$F$27:$W$27</c:f>
              <c:numCache>
                <c:formatCode>_-* #,##0_-;\-* #,##0_-;_-* "-"??_-;_-@_-</c:formatCode>
                <c:ptCount val="18"/>
                <c:pt idx="0">
                  <c:v>190400</c:v>
                </c:pt>
                <c:pt idx="1">
                  <c:v>190400</c:v>
                </c:pt>
                <c:pt idx="2">
                  <c:v>190400</c:v>
                </c:pt>
                <c:pt idx="3">
                  <c:v>190400</c:v>
                </c:pt>
                <c:pt idx="4">
                  <c:v>190400</c:v>
                </c:pt>
                <c:pt idx="5">
                  <c:v>190400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4-72E6-4D30-8364-AB1461FD5B8D}"/>
            </c:ext>
          </c:extLst>
        </c:ser>
        <c:ser>
          <c:idx val="6"/>
          <c:order val="5"/>
          <c:tx>
            <c:strRef>
              <c:f>'1A4 Other Sectors'!$C$28</c:f>
              <c:strCache>
                <c:ptCount val="1"/>
                <c:pt idx="0">
                  <c:v>Charcoal</c:v>
                </c:pt>
              </c:strCache>
            </c:strRef>
          </c:tx>
          <c:spPr>
            <a:solidFill>
              <a:schemeClr val="bg1">
                <a:lumMod val="50000"/>
              </a:schemeClr>
            </a:solidFill>
            <a:ln>
              <a:solidFill>
                <a:schemeClr val="bg1">
                  <a:lumMod val="50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Sectors'!$F$28:$W$28</c:f>
              <c:numCache>
                <c:formatCode>_-* #,##0_-;\-* #,##0_-;_-* "-"??_-;_-@_-</c:formatCode>
                <c:ptCount val="18"/>
                <c:pt idx="0">
                  <c:v>1780.8159714891353</c:v>
                </c:pt>
                <c:pt idx="1">
                  <c:v>1748.56430568106</c:v>
                </c:pt>
                <c:pt idx="2">
                  <c:v>1639.1706513752945</c:v>
                </c:pt>
                <c:pt idx="3">
                  <c:v>1993.3452128602914</c:v>
                </c:pt>
                <c:pt idx="4">
                  <c:v>2063.3055037116483</c:v>
                </c:pt>
                <c:pt idx="5">
                  <c:v>2232</c:v>
                </c:pt>
                <c:pt idx="6">
                  <c:v>2293.2249999999995</c:v>
                </c:pt>
                <c:pt idx="7">
                  <c:v>2354.4499999999994</c:v>
                </c:pt>
                <c:pt idx="8">
                  <c:v>2415.6749999999997</c:v>
                </c:pt>
                <c:pt idx="9">
                  <c:v>2476.8999999999992</c:v>
                </c:pt>
                <c:pt idx="10">
                  <c:v>2538.1249999999995</c:v>
                </c:pt>
                <c:pt idx="11">
                  <c:v>2599.35</c:v>
                </c:pt>
                <c:pt idx="12">
                  <c:v>2660.5750000000003</c:v>
                </c:pt>
                <c:pt idx="13">
                  <c:v>2721.8000000000006</c:v>
                </c:pt>
                <c:pt idx="14">
                  <c:v>2783.0250000000005</c:v>
                </c:pt>
                <c:pt idx="15">
                  <c:v>2844.2500000000009</c:v>
                </c:pt>
                <c:pt idx="16">
                  <c:v>2905.4750000000013</c:v>
                </c:pt>
                <c:pt idx="17">
                  <c:v>2966.7000000000012</c:v>
                </c:pt>
              </c:numCache>
            </c:numRef>
          </c:val>
          <c:extLst>
            <c:ext xmlns:c16="http://schemas.microsoft.com/office/drawing/2014/chart" uri="{C3380CC4-5D6E-409C-BE32-E72D297353CC}">
              <c16:uniqueId val="{00000006-72E6-4D30-8364-AB1461FD5B8D}"/>
            </c:ext>
          </c:extLst>
        </c:ser>
        <c:ser>
          <c:idx val="5"/>
          <c:order val="6"/>
          <c:tx>
            <c:strRef>
              <c:f>'1A4 Other Sectors'!$C$26</c:f>
              <c:strCache>
                <c:ptCount val="1"/>
                <c:pt idx="0">
                  <c:v>Wood/Wood Waste</c:v>
                </c:pt>
              </c:strCache>
            </c:strRef>
          </c:tx>
          <c:spPr>
            <a:solidFill>
              <a:srgbClr val="0D7D1D"/>
            </a:solidFill>
            <a:ln>
              <a:noFill/>
            </a:ln>
            <a:effectLst/>
          </c:spPr>
          <c:invertIfNegative val="0"/>
          <c:val>
            <c:numRef>
              <c:f>'1A4 Other Sectors'!$F$26:$W$26</c:f>
              <c:numCache>
                <c:formatCode>_-* #,##0_-;\-* #,##0_-;_-* "-"??_-;_-@_-</c:formatCode>
                <c:ptCount val="18"/>
                <c:pt idx="0">
                  <c:v>121680</c:v>
                </c:pt>
                <c:pt idx="1">
                  <c:v>121680</c:v>
                </c:pt>
                <c:pt idx="2">
                  <c:v>121680</c:v>
                </c:pt>
                <c:pt idx="3">
                  <c:v>121680</c:v>
                </c:pt>
                <c:pt idx="4">
                  <c:v>121680</c:v>
                </c:pt>
                <c:pt idx="5">
                  <c:v>121680</c:v>
                </c:pt>
                <c:pt idx="6">
                  <c:v>121680</c:v>
                </c:pt>
                <c:pt idx="7">
                  <c:v>121680</c:v>
                </c:pt>
                <c:pt idx="8">
                  <c:v>121533.55811999999</c:v>
                </c:pt>
                <c:pt idx="9">
                  <c:v>121577.22096000001</c:v>
                </c:pt>
                <c:pt idx="10">
                  <c:v>121655.10629999998</c:v>
                </c:pt>
                <c:pt idx="11">
                  <c:v>121655.10629999998</c:v>
                </c:pt>
                <c:pt idx="12">
                  <c:v>121655.10629999998</c:v>
                </c:pt>
                <c:pt idx="13">
                  <c:v>94381</c:v>
                </c:pt>
                <c:pt idx="14">
                  <c:v>90975</c:v>
                </c:pt>
                <c:pt idx="15">
                  <c:v>89211</c:v>
                </c:pt>
                <c:pt idx="16">
                  <c:v>86352</c:v>
                </c:pt>
                <c:pt idx="17">
                  <c:v>83767</c:v>
                </c:pt>
              </c:numCache>
            </c:numRef>
          </c:val>
          <c:extLst>
            <c:ext xmlns:c16="http://schemas.microsoft.com/office/drawing/2014/chart" uri="{C3380CC4-5D6E-409C-BE32-E72D297353CC}">
              <c16:uniqueId val="{00000000-2A77-495D-B20A-371415D58893}"/>
            </c:ext>
          </c:extLst>
        </c:ser>
        <c:dLbls>
          <c:showLegendKey val="0"/>
          <c:showVal val="0"/>
          <c:showCatName val="0"/>
          <c:showSerName val="0"/>
          <c:showPercent val="0"/>
          <c:showBubbleSize val="0"/>
        </c:dLbls>
        <c:gapWidth val="50"/>
        <c:overlap val="100"/>
        <c:axId val="433701936"/>
        <c:axId val="433702328"/>
      </c:barChart>
      <c:catAx>
        <c:axId val="43370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33702328"/>
        <c:crosses val="autoZero"/>
        <c:auto val="1"/>
        <c:lblAlgn val="ctr"/>
        <c:lblOffset val="100"/>
        <c:noMultiLvlLbl val="0"/>
      </c:catAx>
      <c:valAx>
        <c:axId val="433702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ZA" sz="1400" b="1" baseline="0">
                    <a:solidFill>
                      <a:sysClr val="windowText" lastClr="000000"/>
                    </a:solidFill>
                  </a:rPr>
                  <a:t>Fuel consumption (TJ)</a:t>
                </a:r>
                <a:endParaRPr lang="en-ZA" sz="1400" b="1">
                  <a:solidFill>
                    <a:sysClr val="windowText" lastClr="000000"/>
                  </a:solidFill>
                </a:endParaRPr>
              </a:p>
            </c:rich>
          </c:tx>
          <c:layout>
            <c:manualLayout>
              <c:xMode val="edge"/>
              <c:yMode val="edge"/>
              <c:x val="1.3661202185792349E-2"/>
              <c:y val="0.25368629130563702"/>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33701936"/>
        <c:crosses val="autoZero"/>
        <c:crossBetween val="between"/>
      </c:valAx>
      <c:spPr>
        <a:noFill/>
        <a:ln>
          <a:solidFill>
            <a:schemeClr val="bg1">
              <a:lumMod val="65000"/>
            </a:schemeClr>
          </a:solidFill>
        </a:ln>
        <a:effectLst/>
      </c:spPr>
    </c:plotArea>
    <c:legend>
      <c:legendPos val="b"/>
      <c:layout>
        <c:manualLayout>
          <c:xMode val="edge"/>
          <c:yMode val="edge"/>
          <c:x val="2.8352545185136711E-2"/>
          <c:y val="0.84648364426416889"/>
          <c:w val="0.95559706741528649"/>
          <c:h val="0.14094282657885657"/>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24101802848415"/>
          <c:y val="2.8336737719500543E-2"/>
          <c:w val="0.85373165956714425"/>
          <c:h val="0.81332487727736946"/>
        </c:manualLayout>
      </c:layout>
      <c:barChart>
        <c:barDir val="col"/>
        <c:grouping val="stacked"/>
        <c:varyColors val="0"/>
        <c:ser>
          <c:idx val="0"/>
          <c:order val="0"/>
          <c:tx>
            <c:strRef>
              <c:f>'1A4 Other Sectors'!$C$30</c:f>
              <c:strCache>
                <c:ptCount val="1"/>
                <c:pt idx="0">
                  <c:v>Motor gasoline</c:v>
                </c:pt>
              </c:strCache>
            </c:strRef>
          </c:tx>
          <c:spPr>
            <a:solidFill>
              <a:srgbClr val="002060"/>
            </a:solidFill>
            <a:ln>
              <a:solidFill>
                <a:srgbClr val="002060"/>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Sectors'!$F$30:$W$30</c:f>
              <c:numCache>
                <c:formatCode>_-* #,##0_-;\-* #,##0_-;_-* "-"??_-;_-@_-</c:formatCode>
                <c:ptCount val="18"/>
                <c:pt idx="0">
                  <c:v>3555.4319999999998</c:v>
                </c:pt>
                <c:pt idx="1">
                  <c:v>3536.28</c:v>
                </c:pt>
                <c:pt idx="2">
                  <c:v>3534.57</c:v>
                </c:pt>
                <c:pt idx="3">
                  <c:v>3648.114</c:v>
                </c:pt>
                <c:pt idx="4">
                  <c:v>3756.721</c:v>
                </c:pt>
                <c:pt idx="5">
                  <c:v>3818.43</c:v>
                </c:pt>
                <c:pt idx="6">
                  <c:v>3857.4180000000001</c:v>
                </c:pt>
                <c:pt idx="7">
                  <c:v>3952.8359999999998</c:v>
                </c:pt>
                <c:pt idx="8">
                  <c:v>3785.598</c:v>
                </c:pt>
                <c:pt idx="9">
                  <c:v>3869.0459999999998</c:v>
                </c:pt>
                <c:pt idx="10">
                  <c:v>4094.1228647247867</c:v>
                </c:pt>
                <c:pt idx="11">
                  <c:v>4091.346</c:v>
                </c:pt>
                <c:pt idx="12">
                  <c:v>4006.1880000000001</c:v>
                </c:pt>
                <c:pt idx="13">
                  <c:v>3814</c:v>
                </c:pt>
                <c:pt idx="14">
                  <c:v>3880</c:v>
                </c:pt>
                <c:pt idx="15">
                  <c:v>4129</c:v>
                </c:pt>
                <c:pt idx="16">
                  <c:v>4248</c:v>
                </c:pt>
                <c:pt idx="17">
                  <c:v>4495</c:v>
                </c:pt>
              </c:numCache>
            </c:numRef>
          </c:val>
          <c:extLst>
            <c:ext xmlns:c16="http://schemas.microsoft.com/office/drawing/2014/chart" uri="{C3380CC4-5D6E-409C-BE32-E72D297353CC}">
              <c16:uniqueId val="{00000000-DF3C-4C4C-88F8-F943C978BA10}"/>
            </c:ext>
          </c:extLst>
        </c:ser>
        <c:ser>
          <c:idx val="1"/>
          <c:order val="1"/>
          <c:tx>
            <c:strRef>
              <c:f>'1A4 Other Sectors'!$C$31</c:f>
              <c:strCache>
                <c:ptCount val="1"/>
                <c:pt idx="0">
                  <c:v>Other kerosene</c:v>
                </c:pt>
              </c:strCache>
            </c:strRef>
          </c:tx>
          <c:spPr>
            <a:solidFill>
              <a:srgbClr val="0070C0"/>
            </a:solidFill>
            <a:ln>
              <a:solidFill>
                <a:srgbClr val="0070C0"/>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Sectors'!$F$31:$W$31</c:f>
              <c:numCache>
                <c:formatCode>_-* #,##0_-;\-* #,##0_-;_-* "-"??_-;_-@_-</c:formatCode>
                <c:ptCount val="18"/>
                <c:pt idx="0">
                  <c:v>2917.2280000000001</c:v>
                </c:pt>
                <c:pt idx="1">
                  <c:v>2675.5439999999999</c:v>
                </c:pt>
                <c:pt idx="2">
                  <c:v>2535.98</c:v>
                </c:pt>
                <c:pt idx="3">
                  <c:v>2617.6759999999999</c:v>
                </c:pt>
                <c:pt idx="4">
                  <c:v>2714.2860000000001</c:v>
                </c:pt>
                <c:pt idx="5">
                  <c:v>2590.444</c:v>
                </c:pt>
                <c:pt idx="6">
                  <c:v>2512.152</c:v>
                </c:pt>
                <c:pt idx="7">
                  <c:v>2372.5880000000002</c:v>
                </c:pt>
                <c:pt idx="8">
                  <c:v>1810.9280000000001</c:v>
                </c:pt>
                <c:pt idx="9">
                  <c:v>1855.18</c:v>
                </c:pt>
                <c:pt idx="10">
                  <c:v>1963.1027535418625</c:v>
                </c:pt>
                <c:pt idx="11">
                  <c:v>1977.7239999999999</c:v>
                </c:pt>
                <c:pt idx="12">
                  <c:v>1599.8799999999999</c:v>
                </c:pt>
                <c:pt idx="13">
                  <c:v>3428</c:v>
                </c:pt>
                <c:pt idx="14">
                  <c:v>4330.84</c:v>
                </c:pt>
                <c:pt idx="15">
                  <c:v>5703.65</c:v>
                </c:pt>
                <c:pt idx="16">
                  <c:v>2941</c:v>
                </c:pt>
                <c:pt idx="17">
                  <c:v>3162</c:v>
                </c:pt>
              </c:numCache>
            </c:numRef>
          </c:val>
          <c:extLst>
            <c:ext xmlns:c16="http://schemas.microsoft.com/office/drawing/2014/chart" uri="{C3380CC4-5D6E-409C-BE32-E72D297353CC}">
              <c16:uniqueId val="{00000001-DF3C-4C4C-88F8-F943C978BA10}"/>
            </c:ext>
          </c:extLst>
        </c:ser>
        <c:ser>
          <c:idx val="2"/>
          <c:order val="2"/>
          <c:tx>
            <c:strRef>
              <c:f>'1A4 Other Sectors'!$C$32</c:f>
              <c:strCache>
                <c:ptCount val="1"/>
                <c:pt idx="0">
                  <c:v>Gas/diesel oil</c:v>
                </c:pt>
              </c:strCache>
            </c:strRef>
          </c:tx>
          <c:spPr>
            <a:solidFill>
              <a:schemeClr val="accent1">
                <a:lumMod val="60000"/>
                <a:lumOff val="40000"/>
              </a:schemeClr>
            </a:solidFill>
            <a:ln>
              <a:solidFill>
                <a:schemeClr val="accent1">
                  <a:lumMod val="60000"/>
                  <a:lumOff val="40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Sectors'!$F$32:$W$32</c:f>
              <c:numCache>
                <c:formatCode>_-* #,##0_-;\-* #,##0_-;_-* "-"??_-;_-@_-</c:formatCode>
                <c:ptCount val="18"/>
                <c:pt idx="0">
                  <c:v>21444.967999999997</c:v>
                </c:pt>
                <c:pt idx="1">
                  <c:v>22247.356</c:v>
                </c:pt>
                <c:pt idx="2">
                  <c:v>23423.502</c:v>
                </c:pt>
                <c:pt idx="3">
                  <c:v>24904.825999999997</c:v>
                </c:pt>
                <c:pt idx="4">
                  <c:v>26329.949000000001</c:v>
                </c:pt>
                <c:pt idx="5">
                  <c:v>27826.34</c:v>
                </c:pt>
                <c:pt idx="6">
                  <c:v>29859.736000000001</c:v>
                </c:pt>
                <c:pt idx="7">
                  <c:v>33456.754000000001</c:v>
                </c:pt>
                <c:pt idx="8">
                  <c:v>33473.894</c:v>
                </c:pt>
                <c:pt idx="9">
                  <c:v>33473.894</c:v>
                </c:pt>
                <c:pt idx="10">
                  <c:v>36290.522898393756</c:v>
                </c:pt>
                <c:pt idx="11">
                  <c:v>38490.525000000009</c:v>
                </c:pt>
                <c:pt idx="12">
                  <c:v>38617.398000000001</c:v>
                </c:pt>
                <c:pt idx="13">
                  <c:v>41317</c:v>
                </c:pt>
                <c:pt idx="14">
                  <c:v>41624.199999999997</c:v>
                </c:pt>
                <c:pt idx="15">
                  <c:v>40900.129999999997</c:v>
                </c:pt>
                <c:pt idx="16">
                  <c:v>44633</c:v>
                </c:pt>
                <c:pt idx="17">
                  <c:v>46107</c:v>
                </c:pt>
              </c:numCache>
            </c:numRef>
          </c:val>
          <c:extLst>
            <c:ext xmlns:c16="http://schemas.microsoft.com/office/drawing/2014/chart" uri="{C3380CC4-5D6E-409C-BE32-E72D297353CC}">
              <c16:uniqueId val="{00000002-DF3C-4C4C-88F8-F943C978BA10}"/>
            </c:ext>
          </c:extLst>
        </c:ser>
        <c:ser>
          <c:idx val="3"/>
          <c:order val="3"/>
          <c:tx>
            <c:v>Residual fuel oil</c:v>
          </c:tx>
          <c:spPr>
            <a:solidFill>
              <a:schemeClr val="bg1">
                <a:lumMod val="85000"/>
              </a:schemeClr>
            </a:solidFill>
            <a:ln>
              <a:solidFill>
                <a:schemeClr val="bg1">
                  <a:lumMod val="85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Sectors'!$F$33:$W$33</c:f>
              <c:numCache>
                <c:formatCode>_-* #,##0_-;\-* #,##0_-;_-* "-"??_-;_-@_-</c:formatCode>
                <c:ptCount val="18"/>
                <c:pt idx="0">
                  <c:v>2057.1410000000001</c:v>
                </c:pt>
                <c:pt idx="1">
                  <c:v>2057.1410000000001</c:v>
                </c:pt>
                <c:pt idx="2">
                  <c:v>1986.7159999999999</c:v>
                </c:pt>
                <c:pt idx="3">
                  <c:v>1957.0640000000001</c:v>
                </c:pt>
                <c:pt idx="4">
                  <c:v>2109.8330000000001</c:v>
                </c:pt>
                <c:pt idx="5">
                  <c:v>1812.508</c:v>
                </c:pt>
                <c:pt idx="6">
                  <c:v>1764.3230000000001</c:v>
                </c:pt>
                <c:pt idx="7">
                  <c:v>1742.0830000000001</c:v>
                </c:pt>
                <c:pt idx="8">
                  <c:v>1742.0830000000001</c:v>
                </c:pt>
                <c:pt idx="9">
                  <c:v>2197.9899999999998</c:v>
                </c:pt>
                <c:pt idx="10">
                  <c:v>2325.8553770015301</c:v>
                </c:pt>
                <c:pt idx="11">
                  <c:v>1768.0291200000001</c:v>
                </c:pt>
                <c:pt idx="12">
                  <c:v>2105.3260799999998</c:v>
                </c:pt>
                <c:pt idx="13">
                  <c:v>2186.7907999999998</c:v>
                </c:pt>
                <c:pt idx="14">
                  <c:v>2277.88</c:v>
                </c:pt>
                <c:pt idx="15">
                  <c:v>2381.0288</c:v>
                </c:pt>
                <c:pt idx="16">
                  <c:v>2496</c:v>
                </c:pt>
                <c:pt idx="17">
                  <c:v>2624</c:v>
                </c:pt>
              </c:numCache>
            </c:numRef>
          </c:val>
          <c:extLst>
            <c:ext xmlns:c16="http://schemas.microsoft.com/office/drawing/2014/chart" uri="{C3380CC4-5D6E-409C-BE32-E72D297353CC}">
              <c16:uniqueId val="{00000003-DF3C-4C4C-88F8-F943C978BA10}"/>
            </c:ext>
          </c:extLst>
        </c:ser>
        <c:ser>
          <c:idx val="4"/>
          <c:order val="4"/>
          <c:tx>
            <c:strRef>
              <c:f>'1A4 Other Sectors'!$C$34</c:f>
              <c:strCache>
                <c:ptCount val="1"/>
                <c:pt idx="0">
                  <c:v>LPG</c:v>
                </c:pt>
              </c:strCache>
            </c:strRef>
          </c:tx>
          <c:spPr>
            <a:solidFill>
              <a:schemeClr val="bg1">
                <a:lumMod val="65000"/>
              </a:schemeClr>
            </a:solidFill>
            <a:ln>
              <a:solidFill>
                <a:schemeClr val="bg1">
                  <a:lumMod val="65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Sectors'!$F$34:$W$34</c:f>
              <c:numCache>
                <c:formatCode>_-* #,##0_-;\-* #,##0_-;_-* "-"??_-;_-@_-</c:formatCode>
                <c:ptCount val="18"/>
                <c:pt idx="0">
                  <c:v>43.902810000000002</c:v>
                </c:pt>
                <c:pt idx="1">
                  <c:v>46.380569999999999</c:v>
                </c:pt>
                <c:pt idx="2">
                  <c:v>45.373980000000003</c:v>
                </c:pt>
                <c:pt idx="3">
                  <c:v>43.205939999999998</c:v>
                </c:pt>
                <c:pt idx="4">
                  <c:v>43.608530000000002</c:v>
                </c:pt>
                <c:pt idx="5">
                  <c:v>42.586500000000001</c:v>
                </c:pt>
                <c:pt idx="6">
                  <c:v>46.845149999999997</c:v>
                </c:pt>
                <c:pt idx="7">
                  <c:v>49.168050000000001</c:v>
                </c:pt>
                <c:pt idx="8">
                  <c:v>47.464590000000001</c:v>
                </c:pt>
                <c:pt idx="9">
                  <c:v>42.431640000000002</c:v>
                </c:pt>
                <c:pt idx="10">
                  <c:v>44.900047068908158</c:v>
                </c:pt>
                <c:pt idx="11">
                  <c:v>55.517310000000002</c:v>
                </c:pt>
                <c:pt idx="12">
                  <c:v>50.794080000000001</c:v>
                </c:pt>
                <c:pt idx="13">
                  <c:v>40</c:v>
                </c:pt>
                <c:pt idx="14">
                  <c:v>37</c:v>
                </c:pt>
                <c:pt idx="15">
                  <c:v>45</c:v>
                </c:pt>
                <c:pt idx="16">
                  <c:v>45</c:v>
                </c:pt>
                <c:pt idx="17">
                  <c:v>45</c:v>
                </c:pt>
              </c:numCache>
            </c:numRef>
          </c:val>
          <c:extLst>
            <c:ext xmlns:c16="http://schemas.microsoft.com/office/drawing/2014/chart" uri="{C3380CC4-5D6E-409C-BE32-E72D297353CC}">
              <c16:uniqueId val="{00000004-DF3C-4C4C-88F8-F943C978BA10}"/>
            </c:ext>
          </c:extLst>
        </c:ser>
        <c:ser>
          <c:idx val="6"/>
          <c:order val="5"/>
          <c:tx>
            <c:strRef>
              <c:f>'1A4 Other Sectors'!$C$35</c:f>
              <c:strCache>
                <c:ptCount val="1"/>
                <c:pt idx="0">
                  <c:v>Sub-bituminous coal</c:v>
                </c:pt>
              </c:strCache>
            </c:strRef>
          </c:tx>
          <c:spPr>
            <a:solidFill>
              <a:schemeClr val="tx1">
                <a:lumMod val="50000"/>
                <a:lumOff val="50000"/>
              </a:schemeClr>
            </a:solidFill>
            <a:ln>
              <a:solidFill>
                <a:schemeClr val="tx1">
                  <a:lumMod val="50000"/>
                  <a:lumOff val="50000"/>
                </a:schemeClr>
              </a:solidFill>
            </a:ln>
            <a:effectLst/>
          </c:spPr>
          <c:invertIfNegative val="0"/>
          <c:cat>
            <c:numRef>
              <c:f>'1A4 Other Sectors'!$F$13:$W$13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'1A4 Other Sectors'!$F$35:$W$35</c:f>
              <c:numCache>
                <c:formatCode>_-* #,##0_-;\-* #,##0_-;_-* "-"??_-;_-@_-</c:formatCode>
                <c:ptCount val="18"/>
                <c:pt idx="0">
                  <c:v>2072.31945236915</c:v>
                </c:pt>
                <c:pt idx="1">
                  <c:v>2544.4178779143695</c:v>
                </c:pt>
                <c:pt idx="2">
                  <c:v>2808.6278520904384</c:v>
                </c:pt>
                <c:pt idx="3">
                  <c:v>2854.9195456512789</c:v>
                </c:pt>
                <c:pt idx="4">
                  <c:v>2320.0350771477151</c:v>
                </c:pt>
                <c:pt idx="5">
                  <c:v>1307.6279796121535</c:v>
                </c:pt>
                <c:pt idx="6">
                  <c:v>755.8692289682084</c:v>
                </c:pt>
                <c:pt idx="7">
                  <c:v>673.86882152780015</c:v>
                </c:pt>
                <c:pt idx="8">
                  <c:v>1078.1305246350539</c:v>
                </c:pt>
                <c:pt idx="9">
                  <c:v>1841.2183002158688</c:v>
                </c:pt>
                <c:pt idx="10">
                  <c:v>3202.0116304886901</c:v>
                </c:pt>
                <c:pt idx="11">
                  <c:v>4237.5726984381527</c:v>
                </c:pt>
                <c:pt idx="12">
                  <c:v>2622.2320858519088</c:v>
                </c:pt>
                <c:pt idx="13">
                  <c:v>1304.6314651435264</c:v>
                </c:pt>
                <c:pt idx="14">
                  <c:v>831.01442250858076</c:v>
                </c:pt>
                <c:pt idx="15">
                  <c:v>860.548102239895</c:v>
                </c:pt>
                <c:pt idx="16">
                  <c:v>868.57522863939971</c:v>
                </c:pt>
                <c:pt idx="17">
                  <c:v>1071.5409794189391</c:v>
                </c:pt>
              </c:numCache>
            </c:numRef>
          </c:val>
          <c:extLst>
            <c:ext xmlns:c16="http://schemas.microsoft.com/office/drawing/2014/chart" uri="{C3380CC4-5D6E-409C-BE32-E72D297353CC}">
              <c16:uniqueId val="{00000005-DF3C-4C4C-88F8-F943C978BA10}"/>
            </c:ext>
          </c:extLst>
        </c:ser>
        <c:dLbls>
          <c:showLegendKey val="0"/>
          <c:showVal val="0"/>
          <c:showCatName val="0"/>
          <c:showSerName val="0"/>
          <c:showPercent val="0"/>
          <c:showBubbleSize val="0"/>
        </c:dLbls>
        <c:gapWidth val="50"/>
        <c:overlap val="100"/>
        <c:axId val="433703112"/>
        <c:axId val="433703504"/>
      </c:barChart>
      <c:catAx>
        <c:axId val="433703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33703504"/>
        <c:crosses val="autoZero"/>
        <c:auto val="1"/>
        <c:lblAlgn val="ctr"/>
        <c:lblOffset val="100"/>
        <c:noMultiLvlLbl val="0"/>
      </c:catAx>
      <c:valAx>
        <c:axId val="43370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ZA" sz="1400" b="1" baseline="0">
                    <a:solidFill>
                      <a:sysClr val="windowText" lastClr="000000"/>
                    </a:solidFill>
                  </a:rPr>
                  <a:t>Fuel consumption (TJ)</a:t>
                </a:r>
                <a:endParaRPr lang="en-ZA" sz="1400" b="1">
                  <a:solidFill>
                    <a:sysClr val="windowText" lastClr="000000"/>
                  </a:solidFill>
                </a:endParaRPr>
              </a:p>
            </c:rich>
          </c:tx>
          <c:layout>
            <c:manualLayout>
              <c:xMode val="edge"/>
              <c:yMode val="edge"/>
              <c:x val="1.3661202185792349E-2"/>
              <c:y val="0.25368629130563702"/>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33703112"/>
        <c:crosses val="autoZero"/>
        <c:crossBetween val="between"/>
      </c:valAx>
      <c:spPr>
        <a:noFill/>
        <a:ln>
          <a:solidFill>
            <a:schemeClr val="bg1">
              <a:lumMod val="65000"/>
            </a:schemeClr>
          </a:solidFill>
        </a:ln>
        <a:effectLst/>
      </c:spPr>
    </c:plotArea>
    <c:legend>
      <c:legendPos val="b"/>
      <c:layout>
        <c:manualLayout>
          <c:xMode val="edge"/>
          <c:yMode val="edge"/>
          <c:x val="7.3224043715846995E-2"/>
          <c:y val="0.93950004941850884"/>
          <c:w val="0.9"/>
          <c:h val="4.7947649326260992E-2"/>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5057898688756199"/>
          <c:h val="0.74565664201062321"/>
        </c:manualLayout>
      </c:layout>
      <c:lineChart>
        <c:grouping val="standard"/>
        <c:varyColors val="0"/>
        <c:ser>
          <c:idx val="0"/>
          <c:order val="0"/>
          <c:tx>
            <c:strRef>
              <c:f>'1A5 Non-Specified'!$C$21</c:f>
              <c:strCache>
                <c:ptCount val="1"/>
                <c:pt idx="0">
                  <c:v>Motor gasoline</c:v>
                </c:pt>
              </c:strCache>
            </c:strRef>
          </c:tx>
          <c:spPr>
            <a:ln w="28575" cap="rnd">
              <a:solidFill>
                <a:schemeClr val="accent1"/>
              </a:solidFill>
              <a:round/>
            </a:ln>
            <a:effectLst/>
          </c:spPr>
          <c:marker>
            <c:symbol val="none"/>
          </c:marker>
          <c:cat>
            <c:numRef>
              <c:f>'1A5 Non-Specified'!$F$13:$T$13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'1A5 Non-Specified'!$F$21:$T$21</c:f>
              <c:numCache>
                <c:formatCode>General</c:formatCode>
                <c:ptCount val="15"/>
                <c:pt idx="0">
                  <c:v>69300</c:v>
                </c:pt>
                <c:pt idx="1">
                  <c:v>69300</c:v>
                </c:pt>
                <c:pt idx="2">
                  <c:v>69300</c:v>
                </c:pt>
                <c:pt idx="3">
                  <c:v>69300</c:v>
                </c:pt>
                <c:pt idx="4">
                  <c:v>69300</c:v>
                </c:pt>
                <c:pt idx="5">
                  <c:v>69300</c:v>
                </c:pt>
                <c:pt idx="6">
                  <c:v>69300</c:v>
                </c:pt>
                <c:pt idx="7">
                  <c:v>69300</c:v>
                </c:pt>
                <c:pt idx="8">
                  <c:v>69300</c:v>
                </c:pt>
                <c:pt idx="9">
                  <c:v>69300</c:v>
                </c:pt>
                <c:pt idx="10">
                  <c:v>69300</c:v>
                </c:pt>
                <c:pt idx="11">
                  <c:v>69300</c:v>
                </c:pt>
                <c:pt idx="12">
                  <c:v>69300</c:v>
                </c:pt>
                <c:pt idx="13">
                  <c:v>69300</c:v>
                </c:pt>
                <c:pt idx="14">
                  <c:v>69300</c:v>
                </c:pt>
              </c:numCache>
            </c:numRef>
          </c:val>
          <c:smooth val="0"/>
          <c:extLst>
            <c:ext xmlns:c16="http://schemas.microsoft.com/office/drawing/2014/chart" uri="{C3380CC4-5D6E-409C-BE32-E72D297353CC}">
              <c16:uniqueId val="{00000000-18BB-43AF-BB60-F21460BBF5AD}"/>
            </c:ext>
          </c:extLst>
        </c:ser>
        <c:ser>
          <c:idx val="1"/>
          <c:order val="1"/>
          <c:tx>
            <c:strRef>
              <c:f>'1A5 Non-Specified'!$C$23</c:f>
              <c:strCache>
                <c:ptCount val="1"/>
                <c:pt idx="0">
                  <c:v>Sub-bituminous coal</c:v>
                </c:pt>
              </c:strCache>
            </c:strRef>
          </c:tx>
          <c:spPr>
            <a:ln w="28575" cap="rnd">
              <a:solidFill>
                <a:schemeClr val="accent2"/>
              </a:solidFill>
              <a:round/>
            </a:ln>
            <a:effectLst/>
          </c:spPr>
          <c:marker>
            <c:symbol val="none"/>
          </c:marker>
          <c:cat>
            <c:numRef>
              <c:f>'1A5 Non-Specified'!$F$13:$T$13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'1A5 Non-Specified'!$F$23:$T$23</c:f>
              <c:numCache>
                <c:formatCode>General</c:formatCode>
                <c:ptCount val="15"/>
                <c:pt idx="0">
                  <c:v>96250</c:v>
                </c:pt>
                <c:pt idx="1">
                  <c:v>96250</c:v>
                </c:pt>
                <c:pt idx="2">
                  <c:v>96250</c:v>
                </c:pt>
                <c:pt idx="3">
                  <c:v>96250</c:v>
                </c:pt>
                <c:pt idx="4">
                  <c:v>96250</c:v>
                </c:pt>
                <c:pt idx="5">
                  <c:v>96250</c:v>
                </c:pt>
                <c:pt idx="6">
                  <c:v>96250</c:v>
                </c:pt>
                <c:pt idx="7">
                  <c:v>96250</c:v>
                </c:pt>
                <c:pt idx="8">
                  <c:v>96250</c:v>
                </c:pt>
                <c:pt idx="9">
                  <c:v>96250</c:v>
                </c:pt>
                <c:pt idx="10">
                  <c:v>96250</c:v>
                </c:pt>
                <c:pt idx="11">
                  <c:v>96250</c:v>
                </c:pt>
                <c:pt idx="12">
                  <c:v>96250</c:v>
                </c:pt>
                <c:pt idx="13">
                  <c:v>96250</c:v>
                </c:pt>
                <c:pt idx="14">
                  <c:v>96250</c:v>
                </c:pt>
              </c:numCache>
            </c:numRef>
          </c:val>
          <c:smooth val="0"/>
          <c:extLst>
            <c:ext xmlns:c16="http://schemas.microsoft.com/office/drawing/2014/chart" uri="{C3380CC4-5D6E-409C-BE32-E72D297353CC}">
              <c16:uniqueId val="{0000001B-18BB-43AF-BB60-F21460BBF5AD}"/>
            </c:ext>
          </c:extLst>
        </c:ser>
        <c:ser>
          <c:idx val="4"/>
          <c:order val="2"/>
          <c:tx>
            <c:strRef>
              <c:f>'1A5 Non-Specified'!$C$26</c:f>
              <c:strCache>
                <c:ptCount val="1"/>
                <c:pt idx="0">
                  <c:v>Motor gasoline</c:v>
                </c:pt>
              </c:strCache>
            </c:strRef>
          </c:tx>
          <c:spPr>
            <a:ln w="28575" cap="rnd">
              <a:solidFill>
                <a:schemeClr val="accent5"/>
              </a:solidFill>
              <a:round/>
            </a:ln>
            <a:effectLst/>
          </c:spPr>
          <c:marker>
            <c:symbol val="none"/>
          </c:marker>
          <c:cat>
            <c:numRef>
              <c:f>'1A5 Non-Specified'!$F$13:$T$13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'1A5 Non-Specified'!$F$26:$T$26</c:f>
              <c:numCache>
                <c:formatCode>General</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val>
          <c:smooth val="0"/>
          <c:extLst>
            <c:ext xmlns:c16="http://schemas.microsoft.com/office/drawing/2014/chart" uri="{C3380CC4-5D6E-409C-BE32-E72D297353CC}">
              <c16:uniqueId val="{0000001E-18BB-43AF-BB60-F21460BBF5AD}"/>
            </c:ext>
          </c:extLst>
        </c:ser>
        <c:ser>
          <c:idx val="5"/>
          <c:order val="3"/>
          <c:tx>
            <c:strRef>
              <c:f>'1A5 Non-Specified'!$C$28</c:f>
              <c:strCache>
                <c:ptCount val="1"/>
                <c:pt idx="0">
                  <c:v>Sub-bituminous coal</c:v>
                </c:pt>
              </c:strCache>
            </c:strRef>
          </c:tx>
          <c:spPr>
            <a:ln w="28575" cap="rnd">
              <a:solidFill>
                <a:schemeClr val="accent6"/>
              </a:solidFill>
              <a:round/>
            </a:ln>
            <a:effectLst/>
          </c:spPr>
          <c:marker>
            <c:symbol val="none"/>
          </c:marker>
          <c:cat>
            <c:numRef>
              <c:f>'1A5 Non-Specified'!$F$13:$T$13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'1A5 Non-Specified'!$F$28:$T$28</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1F-18BB-43AF-BB60-F21460BBF5AD}"/>
            </c:ext>
          </c:extLst>
        </c:ser>
        <c:ser>
          <c:idx val="8"/>
          <c:order val="4"/>
          <c:tx>
            <c:strRef>
              <c:f>'1A5 Non-Specified'!$C$31</c:f>
              <c:strCache>
                <c:ptCount val="1"/>
                <c:pt idx="0">
                  <c:v>Motor gasoline</c:v>
                </c:pt>
              </c:strCache>
            </c:strRef>
          </c:tx>
          <c:spPr>
            <a:ln w="28575" cap="rnd">
              <a:solidFill>
                <a:schemeClr val="accent3">
                  <a:lumMod val="60000"/>
                </a:schemeClr>
              </a:solidFill>
              <a:round/>
            </a:ln>
            <a:effectLst/>
          </c:spPr>
          <c:marker>
            <c:symbol val="none"/>
          </c:marker>
          <c:cat>
            <c:numRef>
              <c:f>'1A5 Non-Specified'!$F$13:$T$13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'1A5 Non-Specified'!$F$31:$T$31</c:f>
              <c:numCache>
                <c:formatCode>General</c:formatCode>
                <c:ptCount val="15"/>
                <c:pt idx="0">
                  <c:v>0.6</c:v>
                </c:pt>
                <c:pt idx="1">
                  <c:v>0.6</c:v>
                </c:pt>
                <c:pt idx="2">
                  <c:v>0.6</c:v>
                </c:pt>
                <c:pt idx="3">
                  <c:v>0.6</c:v>
                </c:pt>
                <c:pt idx="4">
                  <c:v>0.6</c:v>
                </c:pt>
                <c:pt idx="5">
                  <c:v>0.6</c:v>
                </c:pt>
                <c:pt idx="6">
                  <c:v>0.6</c:v>
                </c:pt>
                <c:pt idx="7">
                  <c:v>0.6</c:v>
                </c:pt>
                <c:pt idx="8">
                  <c:v>0.6</c:v>
                </c:pt>
                <c:pt idx="9">
                  <c:v>0.6</c:v>
                </c:pt>
                <c:pt idx="10">
                  <c:v>0.6</c:v>
                </c:pt>
                <c:pt idx="11">
                  <c:v>0.6</c:v>
                </c:pt>
                <c:pt idx="12">
                  <c:v>0.6</c:v>
                </c:pt>
                <c:pt idx="13">
                  <c:v>0.6</c:v>
                </c:pt>
                <c:pt idx="14">
                  <c:v>0.6</c:v>
                </c:pt>
              </c:numCache>
            </c:numRef>
          </c:val>
          <c:smooth val="0"/>
          <c:extLst>
            <c:ext xmlns:c16="http://schemas.microsoft.com/office/drawing/2014/chart" uri="{C3380CC4-5D6E-409C-BE32-E72D297353CC}">
              <c16:uniqueId val="{00000022-18BB-43AF-BB60-F21460BBF5AD}"/>
            </c:ext>
          </c:extLst>
        </c:ser>
        <c:ser>
          <c:idx val="9"/>
          <c:order val="5"/>
          <c:tx>
            <c:strRef>
              <c:f>'1A5 Non-Specified'!$C$33</c:f>
              <c:strCache>
                <c:ptCount val="1"/>
                <c:pt idx="0">
                  <c:v>Sub-bituminous coal</c:v>
                </c:pt>
              </c:strCache>
            </c:strRef>
          </c:tx>
          <c:spPr>
            <a:ln w="28575" cap="rnd">
              <a:solidFill>
                <a:schemeClr val="accent4">
                  <a:lumMod val="60000"/>
                </a:schemeClr>
              </a:solidFill>
              <a:round/>
            </a:ln>
            <a:effectLst/>
          </c:spPr>
          <c:marker>
            <c:symbol val="none"/>
          </c:marker>
          <c:cat>
            <c:numRef>
              <c:f>'1A5 Non-Specified'!$F$13:$T$13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'1A5 Non-Specified'!$F$33:$T$33</c:f>
              <c:numCache>
                <c:formatCode>General</c:formatCode>
                <c:ptCount val="15"/>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numCache>
            </c:numRef>
          </c:val>
          <c:smooth val="0"/>
          <c:extLst>
            <c:ext xmlns:c16="http://schemas.microsoft.com/office/drawing/2014/chart" uri="{C3380CC4-5D6E-409C-BE32-E72D297353CC}">
              <c16:uniqueId val="{00000023-18BB-43AF-BB60-F21460BBF5AD}"/>
            </c:ext>
          </c:extLst>
        </c:ser>
        <c:dLbls>
          <c:showLegendKey val="0"/>
          <c:showVal val="0"/>
          <c:showCatName val="0"/>
          <c:showSerName val="0"/>
          <c:showPercent val="0"/>
          <c:showBubbleSize val="0"/>
        </c:dLbls>
        <c:smooth val="0"/>
        <c:axId val="432827552"/>
        <c:axId val="432827944"/>
      </c:lineChart>
      <c:catAx>
        <c:axId val="43282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27944"/>
        <c:crosses val="autoZero"/>
        <c:auto val="1"/>
        <c:lblAlgn val="ctr"/>
        <c:lblOffset val="100"/>
        <c:noMultiLvlLbl val="0"/>
      </c:catAx>
      <c:valAx>
        <c:axId val="432827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27552"/>
        <c:crosses val="autoZero"/>
        <c:crossBetween val="between"/>
      </c:valAx>
      <c:spPr>
        <a:noFill/>
        <a:ln>
          <a:noFill/>
        </a:ln>
        <a:effectLst/>
      </c:spPr>
    </c:plotArea>
    <c:legend>
      <c:legendPos val="r"/>
      <c:layout>
        <c:manualLayout>
          <c:xMode val="edge"/>
          <c:yMode val="edge"/>
          <c:x val="0.76645379673750724"/>
          <c:y val="6.3241950984595188E-2"/>
          <c:w val="0.20413709479696091"/>
          <c:h val="0.879618627412771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'1A5 Non-Specified'!$C$41</c:f>
              <c:strCache>
                <c:ptCount val="1"/>
                <c:pt idx="0">
                  <c:v>Total CO2 emissions</c:v>
                </c:pt>
              </c:strCache>
            </c:strRef>
          </c:tx>
          <c:spPr>
            <a:ln w="28575" cap="rnd">
              <a:solidFill>
                <a:schemeClr val="accent1"/>
              </a:solidFill>
              <a:round/>
            </a:ln>
            <a:effectLst/>
          </c:spPr>
          <c:marker>
            <c:symbol val="none"/>
          </c:marker>
          <c:cat>
            <c:numRef>
              <c:f>'1A5 Non-Specified'!$F$13:$W$13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'1A5 Non-Specified'!$F$41:$W$41</c:f>
              <c:numCache>
                <c:formatCode>_-* #,##0_-;\-* #,##0_-;_-* "-"??_-;_-@_-</c:formatCode>
                <c:ptCount val="18"/>
                <c:pt idx="0">
                  <c:v>4237.1076304624476</c:v>
                </c:pt>
                <c:pt idx="1">
                  <c:v>3961.187471935863</c:v>
                </c:pt>
                <c:pt idx="2">
                  <c:v>3902.5001326093638</c:v>
                </c:pt>
                <c:pt idx="3">
                  <c:v>4476.888164652265</c:v>
                </c:pt>
                <c:pt idx="4">
                  <c:v>5583.890122617926</c:v>
                </c:pt>
                <c:pt idx="5">
                  <c:v>5729.4115038859472</c:v>
                </c:pt>
                <c:pt idx="6">
                  <c:v>5560.7496660598499</c:v>
                </c:pt>
                <c:pt idx="7">
                  <c:v>5543.4144856501443</c:v>
                </c:pt>
                <c:pt idx="8">
                  <c:v>6249.6708887688947</c:v>
                </c:pt>
                <c:pt idx="9">
                  <c:v>1539.1805042676988</c:v>
                </c:pt>
                <c:pt idx="10">
                  <c:v>3503.5113876954615</c:v>
                </c:pt>
                <c:pt idx="11">
                  <c:v>5196.4927659000004</c:v>
                </c:pt>
                <c:pt idx="12">
                  <c:v>10724.636650509376</c:v>
                </c:pt>
                <c:pt idx="13">
                  <c:v>15995.547259451254</c:v>
                </c:pt>
                <c:pt idx="14">
                  <c:v>10896.923760374064</c:v>
                </c:pt>
                <c:pt idx="15">
                  <c:v>5759.4360519375005</c:v>
                </c:pt>
                <c:pt idx="16">
                  <c:v>3768.5142688195497</c:v>
                </c:pt>
                <c:pt idx="17">
                  <c:v>9679.387494309045</c:v>
                </c:pt>
              </c:numCache>
            </c:numRef>
          </c:val>
          <c:smooth val="0"/>
          <c:extLst>
            <c:ext xmlns:c16="http://schemas.microsoft.com/office/drawing/2014/chart" uri="{C3380CC4-5D6E-409C-BE32-E72D297353CC}">
              <c16:uniqueId val="{00000000-2EF8-438C-8120-82DEA40D3997}"/>
            </c:ext>
          </c:extLst>
        </c:ser>
        <c:ser>
          <c:idx val="1"/>
          <c:order val="1"/>
          <c:tx>
            <c:strRef>
              <c:f>'1A5 Non-Specified'!$C$47</c:f>
              <c:strCache>
                <c:ptCount val="1"/>
                <c:pt idx="0">
                  <c:v>Total CH4 Emissions</c:v>
                </c:pt>
              </c:strCache>
            </c:strRef>
          </c:tx>
          <c:spPr>
            <a:ln w="28575" cap="rnd">
              <a:solidFill>
                <a:schemeClr val="accent2"/>
              </a:solidFill>
              <a:round/>
            </a:ln>
            <a:effectLst/>
          </c:spPr>
          <c:marker>
            <c:symbol val="none"/>
          </c:marker>
          <c:cat>
            <c:numRef>
              <c:f>'1A5 Non-Specified'!$F$13:$W$13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'1A5 Non-Specified'!$F$47:$W$47</c:f>
              <c:numCache>
                <c:formatCode>_-* #,##0.000_-;\-* #,##0.000_-;_-* "-"??_-;_-@_-</c:formatCode>
                <c:ptCount val="18"/>
                <c:pt idx="0">
                  <c:v>1.6198841207815338</c:v>
                </c:pt>
                <c:pt idx="1">
                  <c:v>1.5566647834782334</c:v>
                </c:pt>
                <c:pt idx="2">
                  <c:v>1.5442797590533943</c:v>
                </c:pt>
                <c:pt idx="3">
                  <c:v>1.6923528012131261</c:v>
                </c:pt>
                <c:pt idx="4">
                  <c:v>1.9556319140314342</c:v>
                </c:pt>
                <c:pt idx="5">
                  <c:v>2.0002342967491846</c:v>
                </c:pt>
                <c:pt idx="6">
                  <c:v>1.9722762210023015</c:v>
                </c:pt>
                <c:pt idx="7">
                  <c:v>1.9901035555628128</c:v>
                </c:pt>
                <c:pt idx="8">
                  <c:v>2.1127326731035949</c:v>
                </c:pt>
                <c:pt idx="9">
                  <c:v>1.0987668326166666</c:v>
                </c:pt>
                <c:pt idx="10">
                  <c:v>2.3566851714356463</c:v>
                </c:pt>
                <c:pt idx="11">
                  <c:v>3.4331981392800004</c:v>
                </c:pt>
                <c:pt idx="12">
                  <c:v>4.5738000856012508</c:v>
                </c:pt>
                <c:pt idx="13">
                  <c:v>5.6176532633655007</c:v>
                </c:pt>
                <c:pt idx="14">
                  <c:v>4.6796161485858754</c:v>
                </c:pt>
                <c:pt idx="15">
                  <c:v>3.6942688361250005</c:v>
                </c:pt>
                <c:pt idx="16">
                  <c:v>1.8001505073011355</c:v>
                </c:pt>
                <c:pt idx="17">
                  <c:v>3.0989275461976908</c:v>
                </c:pt>
              </c:numCache>
            </c:numRef>
          </c:val>
          <c:smooth val="0"/>
          <c:extLst>
            <c:ext xmlns:c16="http://schemas.microsoft.com/office/drawing/2014/chart" uri="{C3380CC4-5D6E-409C-BE32-E72D297353CC}">
              <c16:uniqueId val="{00000001-2EF8-438C-8120-82DEA40D3997}"/>
            </c:ext>
          </c:extLst>
        </c:ser>
        <c:ser>
          <c:idx val="2"/>
          <c:order val="2"/>
          <c:tx>
            <c:strRef>
              <c:f>'1A5 Non-Specified'!$C$53</c:f>
              <c:strCache>
                <c:ptCount val="1"/>
                <c:pt idx="0">
                  <c:v>Total N2O emissions</c:v>
                </c:pt>
              </c:strCache>
            </c:strRef>
          </c:tx>
          <c:spPr>
            <a:ln w="28575" cap="rnd">
              <a:solidFill>
                <a:schemeClr val="accent3"/>
              </a:solidFill>
              <a:round/>
            </a:ln>
            <a:effectLst/>
          </c:spPr>
          <c:marker>
            <c:symbol val="none"/>
          </c:marker>
          <c:cat>
            <c:numRef>
              <c:f>'1A5 Non-Specified'!$F$13:$W$13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'1A5 Non-Specified'!$F$53:$W$53</c:f>
              <c:numCache>
                <c:formatCode>_-* #,##0.000_-;\-* #,##0.000_-;_-* "-"??_-;_-@_-</c:formatCode>
                <c:ptCount val="18"/>
                <c:pt idx="0">
                  <c:v>18.300783403469566</c:v>
                </c:pt>
                <c:pt idx="1">
                  <c:v>16.97678082090334</c:v>
                </c:pt>
                <c:pt idx="2">
                  <c:v>16.691526922424156</c:v>
                </c:pt>
                <c:pt idx="3">
                  <c:v>19.39521648361924</c:v>
                </c:pt>
                <c:pt idx="4">
                  <c:v>24.67519426055842</c:v>
                </c:pt>
                <c:pt idx="5">
                  <c:v>25.337707145354738</c:v>
                </c:pt>
                <c:pt idx="6">
                  <c:v>24.494622117721082</c:v>
                </c:pt>
                <c:pt idx="7">
                  <c:v>24.341832185602861</c:v>
                </c:pt>
                <c:pt idx="8">
                  <c:v>27.851336770823952</c:v>
                </c:pt>
                <c:pt idx="9">
                  <c:v>5.0525897971253979</c:v>
                </c:pt>
                <c:pt idx="10">
                  <c:v>11.521267501730243</c:v>
                </c:pt>
                <c:pt idx="11">
                  <c:v>17.103146065200001</c:v>
                </c:pt>
                <c:pt idx="12">
                  <c:v>44.042018559487502</c:v>
                </c:pt>
                <c:pt idx="13">
                  <c:v>69.910806854745005</c:v>
                </c:pt>
                <c:pt idx="14">
                  <c:v>44.643156659591256</c:v>
                </c:pt>
                <c:pt idx="15">
                  <c:v>19.330349808750004</c:v>
                </c:pt>
                <c:pt idx="16">
                  <c:v>15.077727449024781</c:v>
                </c:pt>
                <c:pt idx="17">
                  <c:v>43.605727209622707</c:v>
                </c:pt>
              </c:numCache>
            </c:numRef>
          </c:val>
          <c:smooth val="0"/>
          <c:extLst>
            <c:ext xmlns:c16="http://schemas.microsoft.com/office/drawing/2014/chart" uri="{C3380CC4-5D6E-409C-BE32-E72D297353CC}">
              <c16:uniqueId val="{00000002-2EF8-438C-8120-82DEA40D3997}"/>
            </c:ext>
          </c:extLst>
        </c:ser>
        <c:ser>
          <c:idx val="3"/>
          <c:order val="3"/>
          <c:tx>
            <c:strRef>
              <c:f>'1A5 Non-Specified'!$C$55</c:f>
              <c:strCache>
                <c:ptCount val="1"/>
                <c:pt idx="0">
                  <c:v>Total Emissions</c:v>
                </c:pt>
              </c:strCache>
            </c:strRef>
          </c:tx>
          <c:spPr>
            <a:ln w="28575" cap="rnd">
              <a:solidFill>
                <a:schemeClr val="accent4"/>
              </a:solidFill>
              <a:round/>
            </a:ln>
            <a:effectLst/>
          </c:spPr>
          <c:marker>
            <c:symbol val="none"/>
          </c:marker>
          <c:cat>
            <c:numRef>
              <c:f>'1A5 Non-Specified'!$F$13:$W$13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'1A5 Non-Specified'!$F$55:$W$55</c:f>
              <c:numCache>
                <c:formatCode>_-* #,##0.000_-;\-* #,##0.000_-;_-* "-"??_-;_-@_-</c:formatCode>
                <c:ptCount val="18"/>
                <c:pt idx="0">
                  <c:v>4257.0282979866988</c:v>
                </c:pt>
                <c:pt idx="1">
                  <c:v>3979.7209175402445</c:v>
                </c:pt>
                <c:pt idx="2">
                  <c:v>3920.7359392908415</c:v>
                </c:pt>
                <c:pt idx="3">
                  <c:v>4497.9757339370972</c:v>
                </c:pt>
                <c:pt idx="4">
                  <c:v>5610.5209487925158</c:v>
                </c:pt>
                <c:pt idx="5">
                  <c:v>5756.7494453280515</c:v>
                </c:pt>
                <c:pt idx="6">
                  <c:v>5587.2165643985736</c:v>
                </c:pt>
                <c:pt idx="7">
                  <c:v>5569.7464213913099</c:v>
                </c:pt>
                <c:pt idx="8">
                  <c:v>6279.6349582128223</c:v>
                </c:pt>
                <c:pt idx="9">
                  <c:v>1545.3318608974409</c:v>
                </c:pt>
                <c:pt idx="10">
                  <c:v>3517.3893403686275</c:v>
                </c:pt>
                <c:pt idx="11">
                  <c:v>5217.0291101044804</c:v>
                </c:pt>
                <c:pt idx="12">
                  <c:v>10773.252469154464</c:v>
                </c:pt>
                <c:pt idx="13">
                  <c:v>16071.075719569364</c:v>
                </c:pt>
                <c:pt idx="14">
                  <c:v>10946.24653318224</c:v>
                </c:pt>
                <c:pt idx="15">
                  <c:v>5782.4606705823753</c:v>
                </c:pt>
                <c:pt idx="16">
                  <c:v>3785.3921467758755</c:v>
                </c:pt>
                <c:pt idx="17">
                  <c:v>9726.0921490648652</c:v>
                </c:pt>
              </c:numCache>
            </c:numRef>
          </c:val>
          <c:smooth val="0"/>
          <c:extLst>
            <c:ext xmlns:c16="http://schemas.microsoft.com/office/drawing/2014/chart" uri="{C3380CC4-5D6E-409C-BE32-E72D297353CC}">
              <c16:uniqueId val="{00000000-28FB-4A83-B06B-ADAA25A908D9}"/>
            </c:ext>
          </c:extLst>
        </c:ser>
        <c:dLbls>
          <c:showLegendKey val="0"/>
          <c:showVal val="0"/>
          <c:showCatName val="0"/>
          <c:showSerName val="0"/>
          <c:showPercent val="0"/>
          <c:showBubbleSize val="0"/>
        </c:dLbls>
        <c:smooth val="0"/>
        <c:axId val="432828728"/>
        <c:axId val="432829120"/>
      </c:lineChart>
      <c:catAx>
        <c:axId val="432828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29120"/>
        <c:crosses val="autoZero"/>
        <c:auto val="1"/>
        <c:lblAlgn val="ctr"/>
        <c:lblOffset val="100"/>
        <c:noMultiLvlLbl val="0"/>
      </c:catAx>
      <c:valAx>
        <c:axId val="43282912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28728"/>
        <c:crosses val="autoZero"/>
        <c:crossBetween val="between"/>
      </c:valAx>
      <c:spPr>
        <a:noFill/>
        <a:ln>
          <a:noFill/>
        </a:ln>
        <a:effectLst/>
      </c:spPr>
    </c:plotArea>
    <c:legend>
      <c:legendPos val="r"/>
      <c:layout>
        <c:manualLayout>
          <c:xMode val="edge"/>
          <c:yMode val="edge"/>
          <c:x val="0.73180311601891546"/>
          <c:y val="0.49684215697228079"/>
          <c:w val="0.21583991680450113"/>
          <c:h val="0.256777792987476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91740888946258"/>
          <c:y val="2.8336737719500543E-2"/>
          <c:w val="0.84805526870616577"/>
          <c:h val="0.80286462623134447"/>
        </c:manualLayout>
      </c:layout>
      <c:areaChart>
        <c:grouping val="stacked"/>
        <c:varyColors val="0"/>
        <c:ser>
          <c:idx val="0"/>
          <c:order val="0"/>
          <c:tx>
            <c:strRef>
              <c:f>'1B Summary'!$C$5</c:f>
              <c:strCache>
                <c:ptCount val="1"/>
                <c:pt idx="0">
                  <c:v>Solid Fuels</c:v>
                </c:pt>
              </c:strCache>
            </c:strRef>
          </c:tx>
          <c:spPr>
            <a:solidFill>
              <a:srgbClr val="92D050"/>
            </a:solidFill>
            <a:ln>
              <a:solidFill>
                <a:srgbClr val="002060"/>
              </a:solidFill>
            </a:ln>
            <a:effectLst/>
          </c:spPr>
          <c:cat>
            <c:numRef>
              <c:f>'1B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 Summary'!$F$5:$W$5</c:f>
              <c:numCache>
                <c:formatCode>General</c:formatCode>
                <c:ptCount val="18"/>
                <c:pt idx="0">
                  <c:v>1438.8813945045231</c:v>
                </c:pt>
                <c:pt idx="1">
                  <c:v>1475.1740600590654</c:v>
                </c:pt>
                <c:pt idx="2">
                  <c:v>1562.5402386684332</c:v>
                </c:pt>
                <c:pt idx="3">
                  <c:v>1577.4900101401483</c:v>
                </c:pt>
                <c:pt idx="4">
                  <c:v>1591.7835769536096</c:v>
                </c:pt>
                <c:pt idx="5">
                  <c:v>1590.4841617887494</c:v>
                </c:pt>
                <c:pt idx="6">
                  <c:v>1609.3256816792209</c:v>
                </c:pt>
                <c:pt idx="7">
                  <c:v>1641.8045637248988</c:v>
                </c:pt>
                <c:pt idx="8">
                  <c:v>1616.9497859461774</c:v>
                </c:pt>
                <c:pt idx="9">
                  <c:v>1915.4071544730004</c:v>
                </c:pt>
                <c:pt idx="10">
                  <c:v>1776.9508601437501</c:v>
                </c:pt>
                <c:pt idx="11">
                  <c:v>1630.5833963069999</c:v>
                </c:pt>
                <c:pt idx="12">
                  <c:v>1607.9502780000003</c:v>
                </c:pt>
                <c:pt idx="13">
                  <c:v>1635.8985652815004</c:v>
                </c:pt>
                <c:pt idx="14">
                  <c:v>1690.5182540766</c:v>
                </c:pt>
                <c:pt idx="15">
                  <c:v>1573.8909675659997</c:v>
                </c:pt>
                <c:pt idx="16">
                  <c:v>1537.3472521380747</c:v>
                </c:pt>
                <c:pt idx="17">
                  <c:v>1570.951179684</c:v>
                </c:pt>
              </c:numCache>
            </c:numRef>
          </c:val>
          <c:extLst>
            <c:ext xmlns:c16="http://schemas.microsoft.com/office/drawing/2014/chart" uri="{C3380CC4-5D6E-409C-BE32-E72D297353CC}">
              <c16:uniqueId val="{00000000-1689-485A-A41F-2DCBAF3A621B}"/>
            </c:ext>
          </c:extLst>
        </c:ser>
        <c:ser>
          <c:idx val="1"/>
          <c:order val="1"/>
          <c:tx>
            <c:strRef>
              <c:f>'1B Summary'!$C$9</c:f>
              <c:strCache>
                <c:ptCount val="1"/>
                <c:pt idx="0">
                  <c:v>Oil and Natural Gas</c:v>
                </c:pt>
              </c:strCache>
            </c:strRef>
          </c:tx>
          <c:spPr>
            <a:solidFill>
              <a:srgbClr val="0070C0"/>
            </a:solidFill>
            <a:ln w="25400">
              <a:solidFill>
                <a:srgbClr val="0070C0"/>
              </a:solidFill>
            </a:ln>
            <a:effectLst/>
          </c:spPr>
          <c:cat>
            <c:numRef>
              <c:f>'1B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 Summary'!$F$9:$W$9</c:f>
              <c:numCache>
                <c:formatCode>General</c:formatCode>
                <c:ptCount val="18"/>
                <c:pt idx="0">
                  <c:v>752.03721950757301</c:v>
                </c:pt>
                <c:pt idx="1">
                  <c:v>752.90007858079252</c:v>
                </c:pt>
                <c:pt idx="2">
                  <c:v>955.12790573957705</c:v>
                </c:pt>
                <c:pt idx="3">
                  <c:v>1457.9908444600517</c:v>
                </c:pt>
                <c:pt idx="4">
                  <c:v>1378.9071043308404</c:v>
                </c:pt>
                <c:pt idx="5">
                  <c:v>1160.1409780868726</c:v>
                </c:pt>
                <c:pt idx="6">
                  <c:v>1133.2357036598273</c:v>
                </c:pt>
                <c:pt idx="7">
                  <c:v>1132.6890955939482</c:v>
                </c:pt>
                <c:pt idx="8">
                  <c:v>1138.1657687257532</c:v>
                </c:pt>
                <c:pt idx="9">
                  <c:v>1243.3813478964332</c:v>
                </c:pt>
                <c:pt idx="10">
                  <c:v>964.24718415822065</c:v>
                </c:pt>
                <c:pt idx="11">
                  <c:v>785.76407572578159</c:v>
                </c:pt>
                <c:pt idx="12">
                  <c:v>641.8246655595708</c:v>
                </c:pt>
                <c:pt idx="13">
                  <c:v>641.82500000000005</c:v>
                </c:pt>
                <c:pt idx="14">
                  <c:v>641.82500000000005</c:v>
                </c:pt>
                <c:pt idx="15">
                  <c:v>641.82500000000005</c:v>
                </c:pt>
                <c:pt idx="16">
                  <c:v>641.82500000000005</c:v>
                </c:pt>
                <c:pt idx="17">
                  <c:v>641.82500000000005</c:v>
                </c:pt>
              </c:numCache>
            </c:numRef>
          </c:val>
          <c:extLst>
            <c:ext xmlns:c16="http://schemas.microsoft.com/office/drawing/2014/chart" uri="{C3380CC4-5D6E-409C-BE32-E72D297353CC}">
              <c16:uniqueId val="{00000001-1689-485A-A41F-2DCBAF3A621B}"/>
            </c:ext>
          </c:extLst>
        </c:ser>
        <c:ser>
          <c:idx val="2"/>
          <c:order val="2"/>
          <c:tx>
            <c:strRef>
              <c:f>'1B Summary'!$C$12</c:f>
              <c:strCache>
                <c:ptCount val="1"/>
                <c:pt idx="0">
                  <c:v>Other Emissions from Energy Production</c:v>
                </c:pt>
              </c:strCache>
            </c:strRef>
          </c:tx>
          <c:spPr>
            <a:solidFill>
              <a:srgbClr val="FFFF00"/>
            </a:solidFill>
            <a:ln w="25400">
              <a:solidFill>
                <a:srgbClr val="FFFF00"/>
              </a:solidFill>
            </a:ln>
            <a:effectLst/>
          </c:spPr>
          <c:cat>
            <c:numRef>
              <c:f>'1B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 Summary'!$F$12:$W$12</c:f>
              <c:numCache>
                <c:formatCode>General</c:formatCode>
                <c:ptCount val="18"/>
                <c:pt idx="0">
                  <c:v>30465.152948268726</c:v>
                </c:pt>
                <c:pt idx="1">
                  <c:v>30690.901638692227</c:v>
                </c:pt>
                <c:pt idx="2">
                  <c:v>31171.405976595626</c:v>
                </c:pt>
                <c:pt idx="3">
                  <c:v>29588.98030143866</c:v>
                </c:pt>
                <c:pt idx="4">
                  <c:v>31387.231262539222</c:v>
                </c:pt>
                <c:pt idx="5">
                  <c:v>27662.522720511861</c:v>
                </c:pt>
                <c:pt idx="6">
                  <c:v>27524.685265264667</c:v>
                </c:pt>
                <c:pt idx="7">
                  <c:v>27973.630179053402</c:v>
                </c:pt>
                <c:pt idx="8">
                  <c:v>26609.504254980158</c:v>
                </c:pt>
                <c:pt idx="9">
                  <c:v>26912.917024692899</c:v>
                </c:pt>
                <c:pt idx="10">
                  <c:v>26704.485900923788</c:v>
                </c:pt>
                <c:pt idx="11">
                  <c:v>26319.825540851176</c:v>
                </c:pt>
                <c:pt idx="12">
                  <c:v>27298.674771620135</c:v>
                </c:pt>
                <c:pt idx="13">
                  <c:v>27705.100497952735</c:v>
                </c:pt>
                <c:pt idx="14">
                  <c:v>27266.772055382207</c:v>
                </c:pt>
                <c:pt idx="15">
                  <c:v>26826.569579928153</c:v>
                </c:pt>
                <c:pt idx="16">
                  <c:v>27032.610663892545</c:v>
                </c:pt>
                <c:pt idx="17">
                  <c:v>27930.371500000001</c:v>
                </c:pt>
              </c:numCache>
            </c:numRef>
          </c:val>
          <c:extLst>
            <c:ext xmlns:c16="http://schemas.microsoft.com/office/drawing/2014/chart" uri="{C3380CC4-5D6E-409C-BE32-E72D297353CC}">
              <c16:uniqueId val="{00000002-1689-485A-A41F-2DCBAF3A621B}"/>
            </c:ext>
          </c:extLst>
        </c:ser>
        <c:dLbls>
          <c:showLegendKey val="0"/>
          <c:showVal val="0"/>
          <c:showCatName val="0"/>
          <c:showSerName val="0"/>
          <c:showPercent val="0"/>
          <c:showBubbleSize val="0"/>
        </c:dLbls>
        <c:axId val="432829904"/>
        <c:axId val="432830296"/>
        <c:extLst/>
      </c:areaChart>
      <c:catAx>
        <c:axId val="432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32830296"/>
        <c:crosses val="autoZero"/>
        <c:auto val="1"/>
        <c:lblAlgn val="ctr"/>
        <c:lblOffset val="100"/>
        <c:noMultiLvlLbl val="0"/>
      </c:catAx>
      <c:valAx>
        <c:axId val="432830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p>
            </c:rich>
          </c:tx>
          <c:layout>
            <c:manualLayout>
              <c:xMode val="edge"/>
              <c:yMode val="edge"/>
              <c:x val="1.3538251366120219E-2"/>
              <c:y val="0.29163097552136524"/>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32829904"/>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2831291802869749"/>
          <c:h val="0.74565664201062321"/>
        </c:manualLayout>
      </c:layout>
      <c:lineChart>
        <c:grouping val="standard"/>
        <c:varyColors val="0"/>
        <c:ser>
          <c:idx val="0"/>
          <c:order val="0"/>
          <c:tx>
            <c:strRef>
              <c:f>'1B1 Solid Fuels'!$B$19</c:f>
              <c:strCache>
                <c:ptCount val="1"/>
                <c:pt idx="0">
                  <c:v>1B1ai1 Mining (Underground)</c:v>
                </c:pt>
              </c:strCache>
            </c:strRef>
          </c:tx>
          <c:spPr>
            <a:ln w="28575" cap="rnd">
              <a:solidFill>
                <a:schemeClr val="accent1"/>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Fuels'!$F$19:$W$19</c:f>
              <c:numCache>
                <c:formatCode>General</c:formatCode>
                <c:ptCount val="18"/>
                <c:pt idx="0">
                  <c:v>7.6999999999999999E-2</c:v>
                </c:pt>
                <c:pt idx="1">
                  <c:v>7.6999999999999999E-2</c:v>
                </c:pt>
                <c:pt idx="2">
                  <c:v>7.6999999999999999E-2</c:v>
                </c:pt>
                <c:pt idx="3">
                  <c:v>7.6999999999999999E-2</c:v>
                </c:pt>
                <c:pt idx="4">
                  <c:v>7.6999999999999999E-2</c:v>
                </c:pt>
                <c:pt idx="5">
                  <c:v>7.6999999999999999E-2</c:v>
                </c:pt>
                <c:pt idx="6">
                  <c:v>7.6999999999999999E-2</c:v>
                </c:pt>
                <c:pt idx="7">
                  <c:v>7.6999999999999999E-2</c:v>
                </c:pt>
                <c:pt idx="8">
                  <c:v>7.6999999999999999E-2</c:v>
                </c:pt>
                <c:pt idx="9">
                  <c:v>7.6999999999999999E-2</c:v>
                </c:pt>
                <c:pt idx="10">
                  <c:v>7.6999999999999999E-2</c:v>
                </c:pt>
                <c:pt idx="11">
                  <c:v>7.6999999999999999E-2</c:v>
                </c:pt>
                <c:pt idx="12">
                  <c:v>7.6999999999999999E-2</c:v>
                </c:pt>
                <c:pt idx="13">
                  <c:v>7.6999999999999999E-2</c:v>
                </c:pt>
                <c:pt idx="14">
                  <c:v>7.6999999999999999E-2</c:v>
                </c:pt>
                <c:pt idx="15">
                  <c:v>7.6999999999999999E-2</c:v>
                </c:pt>
                <c:pt idx="16">
                  <c:v>7.6999999999999999E-2</c:v>
                </c:pt>
                <c:pt idx="17">
                  <c:v>7.6999999999999999E-2</c:v>
                </c:pt>
              </c:numCache>
            </c:numRef>
          </c:val>
          <c:smooth val="0"/>
          <c:extLst>
            <c:ext xmlns:c16="http://schemas.microsoft.com/office/drawing/2014/chart" uri="{C3380CC4-5D6E-409C-BE32-E72D297353CC}">
              <c16:uniqueId val="{0000001E-1473-4B49-97A7-736E01DEF959}"/>
            </c:ext>
          </c:extLst>
        </c:ser>
        <c:ser>
          <c:idx val="1"/>
          <c:order val="1"/>
          <c:tx>
            <c:strRef>
              <c:f>'1B1 Solid Fuels'!$B$21</c:f>
              <c:strCache>
                <c:ptCount val="1"/>
                <c:pt idx="0">
                  <c:v>1B1ai1 Mining (Underground)</c:v>
                </c:pt>
              </c:strCache>
            </c:strRef>
          </c:tx>
          <c:spPr>
            <a:ln w="28575" cap="rnd">
              <a:solidFill>
                <a:schemeClr val="accent2"/>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Fuels'!$F$21:$W$21</c:f>
              <c:numCache>
                <c:formatCode>General</c:formatCode>
                <c:ptCount val="18"/>
                <c:pt idx="0">
                  <c:v>0.77</c:v>
                </c:pt>
                <c:pt idx="1">
                  <c:v>0.77</c:v>
                </c:pt>
                <c:pt idx="2">
                  <c:v>0.77</c:v>
                </c:pt>
                <c:pt idx="3">
                  <c:v>0.77</c:v>
                </c:pt>
                <c:pt idx="4">
                  <c:v>0.77</c:v>
                </c:pt>
                <c:pt idx="5">
                  <c:v>0.77</c:v>
                </c:pt>
                <c:pt idx="6">
                  <c:v>0.77</c:v>
                </c:pt>
                <c:pt idx="7">
                  <c:v>0.77</c:v>
                </c:pt>
                <c:pt idx="8">
                  <c:v>0.77</c:v>
                </c:pt>
                <c:pt idx="9">
                  <c:v>0.77</c:v>
                </c:pt>
                <c:pt idx="10">
                  <c:v>0.77</c:v>
                </c:pt>
                <c:pt idx="11">
                  <c:v>0.77</c:v>
                </c:pt>
                <c:pt idx="12">
                  <c:v>0.77</c:v>
                </c:pt>
                <c:pt idx="13">
                  <c:v>0.77</c:v>
                </c:pt>
                <c:pt idx="14">
                  <c:v>0.77</c:v>
                </c:pt>
                <c:pt idx="15">
                  <c:v>0.77</c:v>
                </c:pt>
                <c:pt idx="16">
                  <c:v>0.77</c:v>
                </c:pt>
                <c:pt idx="17">
                  <c:v>0.77</c:v>
                </c:pt>
              </c:numCache>
            </c:numRef>
          </c:val>
          <c:smooth val="0"/>
          <c:extLst>
            <c:ext xmlns:c16="http://schemas.microsoft.com/office/drawing/2014/chart" uri="{C3380CC4-5D6E-409C-BE32-E72D297353CC}">
              <c16:uniqueId val="{0000001F-1473-4B49-97A7-736E01DEF959}"/>
            </c:ext>
          </c:extLst>
        </c:ser>
        <c:ser>
          <c:idx val="2"/>
          <c:order val="2"/>
          <c:tx>
            <c:strRef>
              <c:f>'1B1 Solid Fuels'!$B$20</c:f>
              <c:strCache>
                <c:ptCount val="1"/>
                <c:pt idx="0">
                  <c:v>1B1ai2 Post-Mining (Underground)</c:v>
                </c:pt>
              </c:strCache>
            </c:strRef>
          </c:tx>
          <c:spPr>
            <a:ln w="28575" cap="rnd">
              <a:solidFill>
                <a:schemeClr val="accent3"/>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Fuels'!$F$20:$W$20</c:f>
              <c:numCache>
                <c:formatCode>General</c:formatCode>
                <c:ptCount val="18"/>
                <c:pt idx="0">
                  <c:v>1.7999999999999999E-2</c:v>
                </c:pt>
                <c:pt idx="1">
                  <c:v>1.7999999999999999E-2</c:v>
                </c:pt>
                <c:pt idx="2">
                  <c:v>1.7999999999999999E-2</c:v>
                </c:pt>
                <c:pt idx="3">
                  <c:v>1.7999999999999999E-2</c:v>
                </c:pt>
                <c:pt idx="4">
                  <c:v>1.7999999999999999E-2</c:v>
                </c:pt>
                <c:pt idx="5">
                  <c:v>1.7999999999999999E-2</c:v>
                </c:pt>
                <c:pt idx="6">
                  <c:v>1.7999999999999999E-2</c:v>
                </c:pt>
                <c:pt idx="7">
                  <c:v>1.7999999999999999E-2</c:v>
                </c:pt>
                <c:pt idx="8">
                  <c:v>1.7999999999999999E-2</c:v>
                </c:pt>
                <c:pt idx="9">
                  <c:v>1.7999999999999999E-2</c:v>
                </c:pt>
                <c:pt idx="10">
                  <c:v>1.7999999999999999E-2</c:v>
                </c:pt>
                <c:pt idx="11">
                  <c:v>1.7999999999999999E-2</c:v>
                </c:pt>
                <c:pt idx="12">
                  <c:v>1.7999999999999999E-2</c:v>
                </c:pt>
                <c:pt idx="13">
                  <c:v>1.7999999999999999E-2</c:v>
                </c:pt>
                <c:pt idx="14">
                  <c:v>1.7999999999999999E-2</c:v>
                </c:pt>
                <c:pt idx="15">
                  <c:v>1.7999999999999999E-2</c:v>
                </c:pt>
                <c:pt idx="16">
                  <c:v>1.7999999999999999E-2</c:v>
                </c:pt>
                <c:pt idx="17">
                  <c:v>1.7999999999999999E-2</c:v>
                </c:pt>
              </c:numCache>
            </c:numRef>
          </c:val>
          <c:smooth val="0"/>
          <c:extLst>
            <c:ext xmlns:c16="http://schemas.microsoft.com/office/drawing/2014/chart" uri="{C3380CC4-5D6E-409C-BE32-E72D297353CC}">
              <c16:uniqueId val="{00000000-A8CB-45C4-99CC-0ECCF2930B66}"/>
            </c:ext>
          </c:extLst>
        </c:ser>
        <c:ser>
          <c:idx val="3"/>
          <c:order val="3"/>
          <c:tx>
            <c:strRef>
              <c:f>'1B1 Solid Fuels'!$B$22</c:f>
              <c:strCache>
                <c:ptCount val="1"/>
                <c:pt idx="0">
                  <c:v>1B1ai2 Post-Mining (Underground)</c:v>
                </c:pt>
              </c:strCache>
            </c:strRef>
          </c:tx>
          <c:spPr>
            <a:ln w="28575" cap="rnd">
              <a:solidFill>
                <a:schemeClr val="accent4"/>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Fuels'!$F$22:$W$22</c:f>
              <c:numCache>
                <c:formatCode>General</c:formatCode>
                <c:ptCount val="18"/>
                <c:pt idx="0">
                  <c:v>0.18</c:v>
                </c:pt>
                <c:pt idx="1">
                  <c:v>0.18</c:v>
                </c:pt>
                <c:pt idx="2">
                  <c:v>0.18</c:v>
                </c:pt>
                <c:pt idx="3">
                  <c:v>0.18</c:v>
                </c:pt>
                <c:pt idx="4">
                  <c:v>0.18</c:v>
                </c:pt>
                <c:pt idx="5">
                  <c:v>0.18</c:v>
                </c:pt>
                <c:pt idx="6">
                  <c:v>0.18</c:v>
                </c:pt>
                <c:pt idx="7">
                  <c:v>0.18</c:v>
                </c:pt>
                <c:pt idx="8">
                  <c:v>0.18</c:v>
                </c:pt>
                <c:pt idx="9">
                  <c:v>0.18</c:v>
                </c:pt>
                <c:pt idx="10">
                  <c:v>0.18</c:v>
                </c:pt>
                <c:pt idx="11">
                  <c:v>0.18</c:v>
                </c:pt>
                <c:pt idx="12">
                  <c:v>0.18</c:v>
                </c:pt>
                <c:pt idx="13">
                  <c:v>0.18</c:v>
                </c:pt>
                <c:pt idx="14">
                  <c:v>0.18</c:v>
                </c:pt>
                <c:pt idx="15">
                  <c:v>0.18</c:v>
                </c:pt>
                <c:pt idx="16">
                  <c:v>0.18</c:v>
                </c:pt>
                <c:pt idx="17">
                  <c:v>0.18</c:v>
                </c:pt>
              </c:numCache>
            </c:numRef>
          </c:val>
          <c:smooth val="0"/>
          <c:extLst>
            <c:ext xmlns:c16="http://schemas.microsoft.com/office/drawing/2014/chart" uri="{C3380CC4-5D6E-409C-BE32-E72D297353CC}">
              <c16:uniqueId val="{00000001-A8CB-45C4-99CC-0ECCF2930B66}"/>
            </c:ext>
          </c:extLst>
        </c:ser>
        <c:ser>
          <c:idx val="4"/>
          <c:order val="4"/>
          <c:tx>
            <c:strRef>
              <c:f>'1B1 Solid Fuels'!$B$23</c:f>
              <c:strCache>
                <c:ptCount val="1"/>
                <c:pt idx="0">
                  <c:v>1B1aii1 Mining (Surface)</c:v>
                </c:pt>
              </c:strCache>
            </c:strRef>
          </c:tx>
          <c:spPr>
            <a:ln w="28575" cap="rnd">
              <a:solidFill>
                <a:schemeClr val="accent5"/>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Fuels'!$F$23:$W$23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A8CB-45C4-99CC-0ECCF2930B66}"/>
            </c:ext>
          </c:extLst>
        </c:ser>
        <c:ser>
          <c:idx val="5"/>
          <c:order val="5"/>
          <c:tx>
            <c:strRef>
              <c:f>'1B1 Solid Fuels'!$B$24</c:f>
              <c:strCache>
                <c:ptCount val="1"/>
                <c:pt idx="0">
                  <c:v>1B1aii2 Post-Mining (Surface)</c:v>
                </c:pt>
              </c:strCache>
            </c:strRef>
          </c:tx>
          <c:spPr>
            <a:ln w="28575" cap="rnd">
              <a:solidFill>
                <a:schemeClr val="accent6"/>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Fuels'!$F$24:$W$24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3-A8CB-45C4-99CC-0ECCF2930B66}"/>
            </c:ext>
          </c:extLst>
        </c:ser>
        <c:ser>
          <c:idx val="6"/>
          <c:order val="6"/>
          <c:tx>
            <c:strRef>
              <c:f>'1B1 Solid Fuels'!$B$25</c:f>
              <c:strCache>
                <c:ptCount val="1"/>
                <c:pt idx="0">
                  <c:v>1B1aii1 Mining (Surface)</c:v>
                </c:pt>
              </c:strCache>
            </c:strRef>
          </c:tx>
          <c:spPr>
            <a:ln w="28575" cap="rnd">
              <a:solidFill>
                <a:schemeClr val="accent1">
                  <a:lumMod val="60000"/>
                </a:schemeClr>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Fuels'!$F$25:$W$25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4-A8CB-45C4-99CC-0ECCF2930B66}"/>
            </c:ext>
          </c:extLst>
        </c:ser>
        <c:ser>
          <c:idx val="7"/>
          <c:order val="7"/>
          <c:tx>
            <c:strRef>
              <c:f>'1B1 Solid Fuels'!$B$26</c:f>
              <c:strCache>
                <c:ptCount val="1"/>
                <c:pt idx="0">
                  <c:v>1B1aii2 Post-Mining (Surface)</c:v>
                </c:pt>
              </c:strCache>
            </c:strRef>
          </c:tx>
          <c:spPr>
            <a:ln w="28575" cap="rnd">
              <a:solidFill>
                <a:schemeClr val="accent2">
                  <a:lumMod val="60000"/>
                </a:schemeClr>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Fuels'!$F$26:$W$26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5-A8CB-45C4-99CC-0ECCF2930B66}"/>
            </c:ext>
          </c:extLst>
        </c:ser>
        <c:dLbls>
          <c:showLegendKey val="0"/>
          <c:showVal val="0"/>
          <c:showCatName val="0"/>
          <c:showSerName val="0"/>
          <c:showPercent val="0"/>
          <c:showBubbleSize val="0"/>
        </c:dLbls>
        <c:smooth val="0"/>
        <c:axId val="436350728"/>
        <c:axId val="436351120"/>
      </c:lineChart>
      <c:catAx>
        <c:axId val="436350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1120"/>
        <c:crosses val="autoZero"/>
        <c:auto val="1"/>
        <c:lblAlgn val="ctr"/>
        <c:lblOffset val="100"/>
        <c:noMultiLvlLbl val="0"/>
      </c:catAx>
      <c:valAx>
        <c:axId val="43635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0728"/>
        <c:crosses val="autoZero"/>
        <c:crossBetween val="between"/>
      </c:valAx>
      <c:spPr>
        <a:noFill/>
        <a:ln>
          <a:noFill/>
        </a:ln>
        <a:effectLst/>
      </c:spPr>
    </c:plotArea>
    <c:legend>
      <c:legendPos val="r"/>
      <c:layout>
        <c:manualLayout>
          <c:xMode val="edge"/>
          <c:yMode val="edge"/>
          <c:x val="0.75980509997795009"/>
          <c:y val="4.4057307400529135E-2"/>
          <c:w val="0.24019490002204988"/>
          <c:h val="0.51798900221424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'1B1 Solid Fuels'!$C$39</c:f>
              <c:strCache>
                <c:ptCount val="1"/>
                <c:pt idx="0">
                  <c:v>Total Emissions</c:v>
                </c:pt>
              </c:strCache>
            </c:strRef>
          </c:tx>
          <c:spPr>
            <a:ln w="28575" cap="rnd">
              <a:solidFill>
                <a:schemeClr val="accent1"/>
              </a:solidFill>
              <a:round/>
            </a:ln>
            <a:effectLst/>
          </c:spPr>
          <c:marker>
            <c:symbol val="none"/>
          </c:marker>
          <c:cat>
            <c:numRef>
              <c:f>'1B1 Solid Fuels'!$F$13:$W$13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'1B1 Solid Fuels'!$F$39:$W$39</c:f>
              <c:numCache>
                <c:formatCode>General</c:formatCode>
                <c:ptCount val="18"/>
                <c:pt idx="0">
                  <c:v>1438.8813945045231</c:v>
                </c:pt>
                <c:pt idx="1">
                  <c:v>1475.1740600590654</c:v>
                </c:pt>
                <c:pt idx="2">
                  <c:v>1562.5402386684332</c:v>
                </c:pt>
                <c:pt idx="3">
                  <c:v>1577.4900101401483</c:v>
                </c:pt>
                <c:pt idx="4">
                  <c:v>1591.7835769536096</c:v>
                </c:pt>
                <c:pt idx="5">
                  <c:v>1590.4841617887494</c:v>
                </c:pt>
                <c:pt idx="6">
                  <c:v>1609.3256816792209</c:v>
                </c:pt>
                <c:pt idx="7">
                  <c:v>1641.8045637248988</c:v>
                </c:pt>
                <c:pt idx="8">
                  <c:v>1616.9497859461774</c:v>
                </c:pt>
                <c:pt idx="9">
                  <c:v>1915.4071544730004</c:v>
                </c:pt>
                <c:pt idx="10">
                  <c:v>1776.9508601437501</c:v>
                </c:pt>
                <c:pt idx="11">
                  <c:v>1630.5833963069999</c:v>
                </c:pt>
                <c:pt idx="12">
                  <c:v>1607.9502780000003</c:v>
                </c:pt>
                <c:pt idx="13">
                  <c:v>1635.8985652815004</c:v>
                </c:pt>
                <c:pt idx="14">
                  <c:v>1690.5182540766</c:v>
                </c:pt>
                <c:pt idx="15">
                  <c:v>1573.8909675659997</c:v>
                </c:pt>
                <c:pt idx="16">
                  <c:v>1537.3472521380747</c:v>
                </c:pt>
                <c:pt idx="17">
                  <c:v>1570.951179684</c:v>
                </c:pt>
              </c:numCache>
            </c:numRef>
          </c:val>
          <c:smooth val="0"/>
          <c:extLst>
            <c:ext xmlns:c16="http://schemas.microsoft.com/office/drawing/2014/chart" uri="{C3380CC4-5D6E-409C-BE32-E72D297353CC}">
              <c16:uniqueId val="{00000003-2C23-4E57-B4A9-92FBE42B5BF5}"/>
            </c:ext>
          </c:extLst>
        </c:ser>
        <c:dLbls>
          <c:showLegendKey val="0"/>
          <c:showVal val="0"/>
          <c:showCatName val="0"/>
          <c:showSerName val="0"/>
          <c:showPercent val="0"/>
          <c:showBubbleSize val="0"/>
        </c:dLbls>
        <c:smooth val="0"/>
        <c:axId val="436351904"/>
        <c:axId val="436352296"/>
      </c:lineChart>
      <c:catAx>
        <c:axId val="436351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2296"/>
        <c:crosses val="autoZero"/>
        <c:auto val="1"/>
        <c:lblAlgn val="ctr"/>
        <c:lblOffset val="100"/>
        <c:noMultiLvlLbl val="0"/>
      </c:catAx>
      <c:valAx>
        <c:axId val="436352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1904"/>
        <c:crosses val="autoZero"/>
        <c:crossBetween val="between"/>
      </c:valAx>
      <c:spPr>
        <a:noFill/>
        <a:ln>
          <a:noFill/>
        </a:ln>
        <a:effectLst/>
      </c:spPr>
    </c:plotArea>
    <c:legend>
      <c:legendPos val="r"/>
      <c:layout>
        <c:manualLayout>
          <c:xMode val="edge"/>
          <c:yMode val="edge"/>
          <c:x val="0.73180311601891546"/>
          <c:y val="0.49684215697228079"/>
          <c:w val="0.21227871373676718"/>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2831291802869749"/>
          <c:h val="0.74565664201062321"/>
        </c:manualLayout>
      </c:layout>
      <c:lineChart>
        <c:grouping val="standard"/>
        <c:varyColors val="0"/>
        <c:ser>
          <c:idx val="0"/>
          <c:order val="0"/>
          <c:tx>
            <c:strRef>
              <c:f>'1B2 Oil and Natural Gas'!$B$18</c:f>
              <c:strCache>
                <c:ptCount val="1"/>
                <c:pt idx="0">
                  <c:v>1B2aii Flaring (Oil)</c:v>
                </c:pt>
              </c:strCache>
            </c:strRef>
          </c:tx>
          <c:spPr>
            <a:ln w="28575" cap="rnd">
              <a:solidFill>
                <a:schemeClr val="accent1"/>
              </a:solidFill>
              <a:round/>
            </a:ln>
            <a:effectLst/>
          </c:spPr>
          <c:marker>
            <c:symbol val="none"/>
          </c:marker>
          <c:cat>
            <c:numRef>
              <c:f>'1B2 Oil and Natural Gas'!$F$13:$W$13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'1B2 Oil and Natural Gas'!$F$18:$W$18</c:f>
              <c:numCache>
                <c:formatCode>General</c:formatCode>
                <c:ptCount val="18"/>
              </c:numCache>
            </c:numRef>
          </c:val>
          <c:smooth val="0"/>
          <c:extLst>
            <c:ext xmlns:c16="http://schemas.microsoft.com/office/drawing/2014/chart" uri="{C3380CC4-5D6E-409C-BE32-E72D297353CC}">
              <c16:uniqueId val="{00000000-C7A2-46F4-9DE2-9229B3760BB6}"/>
            </c:ext>
          </c:extLst>
        </c:ser>
        <c:dLbls>
          <c:showLegendKey val="0"/>
          <c:showVal val="0"/>
          <c:showCatName val="0"/>
          <c:showSerName val="0"/>
          <c:showPercent val="0"/>
          <c:showBubbleSize val="0"/>
        </c:dLbls>
        <c:smooth val="0"/>
        <c:axId val="436353080"/>
        <c:axId val="436353472"/>
      </c:lineChart>
      <c:catAx>
        <c:axId val="436353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3472"/>
        <c:crosses val="autoZero"/>
        <c:auto val="1"/>
        <c:lblAlgn val="ctr"/>
        <c:lblOffset val="100"/>
        <c:noMultiLvlLbl val="0"/>
      </c:catAx>
      <c:valAx>
        <c:axId val="43635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53080"/>
        <c:crosses val="autoZero"/>
        <c:crossBetween val="between"/>
      </c:valAx>
      <c:spPr>
        <a:noFill/>
        <a:ln>
          <a:noFill/>
        </a:ln>
        <a:effectLst/>
      </c:spPr>
    </c:plotArea>
    <c:legend>
      <c:legendPos val="r"/>
      <c:layout>
        <c:manualLayout>
          <c:xMode val="edge"/>
          <c:yMode val="edge"/>
          <c:x val="0.75980509997795009"/>
          <c:y val="4.4057307400529135E-2"/>
          <c:w val="0.1908193863604136"/>
          <c:h val="0.129497250553560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'1B2 Oil and Natural Gas'!$C$22</c:f>
              <c:strCache>
                <c:ptCount val="1"/>
                <c:pt idx="0">
                  <c:v>Emissions of CO2</c:v>
                </c:pt>
              </c:strCache>
            </c:strRef>
          </c:tx>
          <c:spPr>
            <a:ln w="28575" cap="rnd">
              <a:solidFill>
                <a:schemeClr val="accent1"/>
              </a:solidFill>
              <a:round/>
            </a:ln>
            <a:effectLst/>
          </c:spPr>
          <c:marker>
            <c:symbol val="none"/>
          </c:marker>
          <c:cat>
            <c:numRef>
              <c:f>'1B2 Oil and Natural Gas'!$F$13:$W$13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'1B2 Oil and Natural Gas'!$F$22:$W$22</c:f>
              <c:numCache>
                <c:formatCode>General</c:formatCode>
                <c:ptCount val="18"/>
                <c:pt idx="0">
                  <c:v>752.03721950757301</c:v>
                </c:pt>
                <c:pt idx="1">
                  <c:v>752.90007858079252</c:v>
                </c:pt>
                <c:pt idx="2">
                  <c:v>955.12790573957705</c:v>
                </c:pt>
                <c:pt idx="3">
                  <c:v>1457.9908444600517</c:v>
                </c:pt>
                <c:pt idx="4">
                  <c:v>1378.9071043308404</c:v>
                </c:pt>
                <c:pt idx="5">
                  <c:v>1160.1409780868726</c:v>
                </c:pt>
                <c:pt idx="6">
                  <c:v>1133.2357036598273</c:v>
                </c:pt>
                <c:pt idx="7">
                  <c:v>1132.6890955939482</c:v>
                </c:pt>
                <c:pt idx="8">
                  <c:v>1138.1657687257532</c:v>
                </c:pt>
                <c:pt idx="9">
                  <c:v>1243.3813478964332</c:v>
                </c:pt>
                <c:pt idx="10">
                  <c:v>964.24718415822065</c:v>
                </c:pt>
                <c:pt idx="11">
                  <c:v>785.76407572578159</c:v>
                </c:pt>
                <c:pt idx="12">
                  <c:v>641.8246655595708</c:v>
                </c:pt>
                <c:pt idx="13">
                  <c:v>641.82500000000005</c:v>
                </c:pt>
                <c:pt idx="14">
                  <c:v>641.82500000000005</c:v>
                </c:pt>
                <c:pt idx="15">
                  <c:v>641.82500000000005</c:v>
                </c:pt>
                <c:pt idx="16">
                  <c:v>641.82500000000005</c:v>
                </c:pt>
                <c:pt idx="17">
                  <c:v>641.82500000000005</c:v>
                </c:pt>
              </c:numCache>
            </c:numRef>
          </c:val>
          <c:smooth val="0"/>
          <c:extLst>
            <c:ext xmlns:c16="http://schemas.microsoft.com/office/drawing/2014/chart" uri="{C3380CC4-5D6E-409C-BE32-E72D297353CC}">
              <c16:uniqueId val="{00000001-2FCA-48C0-B146-870FC373DD57}"/>
            </c:ext>
          </c:extLst>
        </c:ser>
        <c:dLbls>
          <c:showLegendKey val="0"/>
          <c:showVal val="0"/>
          <c:showCatName val="0"/>
          <c:showSerName val="0"/>
          <c:showPercent val="0"/>
          <c:showBubbleSize val="0"/>
        </c:dLbls>
        <c:smooth val="0"/>
        <c:axId val="435895664"/>
        <c:axId val="435896056"/>
      </c:lineChart>
      <c:catAx>
        <c:axId val="43589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96056"/>
        <c:crosses val="autoZero"/>
        <c:auto val="1"/>
        <c:lblAlgn val="ctr"/>
        <c:lblOffset val="100"/>
        <c:noMultiLvlLbl val="0"/>
      </c:catAx>
      <c:valAx>
        <c:axId val="435896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95664"/>
        <c:crosses val="autoZero"/>
        <c:crossBetween val="between"/>
      </c:valAx>
      <c:spPr>
        <a:noFill/>
        <a:ln>
          <a:noFill/>
        </a:ln>
        <a:effectLst/>
      </c:spPr>
    </c:plotArea>
    <c:legend>
      <c:legendPos val="r"/>
      <c:layout>
        <c:manualLayout>
          <c:xMode val="edge"/>
          <c:yMode val="edge"/>
          <c:x val="0.73180311601891546"/>
          <c:y val="0.49684215697228079"/>
          <c:w val="0.22783573818058714"/>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layout>
        <c:manualLayout>
          <c:xMode val="edge"/>
          <c:yMode val="edge"/>
          <c:x val="0.26144814948359874"/>
          <c:y val="3.4532358451318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2831291802869749"/>
          <c:h val="0.74565664201062321"/>
        </c:manualLayout>
      </c:layout>
      <c:lineChart>
        <c:grouping val="standard"/>
        <c:varyColors val="0"/>
        <c:ser>
          <c:idx val="0"/>
          <c:order val="0"/>
          <c:tx>
            <c:strRef>
              <c:f>'1B3 Other Emissions'!$C$22</c:f>
              <c:strCache>
                <c:ptCount val="1"/>
                <c:pt idx="0">
                  <c:v>Sasol</c:v>
                </c:pt>
              </c:strCache>
            </c:strRef>
          </c:tx>
          <c:spPr>
            <a:ln w="28575" cap="rnd">
              <a:solidFill>
                <a:schemeClr val="accent1"/>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Emissions'!$F$22:$W$22</c:f>
              <c:numCache>
                <c:formatCode>General</c:formatCode>
                <c:ptCount val="18"/>
              </c:numCache>
            </c:numRef>
          </c:val>
          <c:smooth val="0"/>
          <c:extLst>
            <c:ext xmlns:c16="http://schemas.microsoft.com/office/drawing/2014/chart" uri="{C3380CC4-5D6E-409C-BE32-E72D297353CC}">
              <c16:uniqueId val="{00000002-7B63-4BE1-87BE-B9AAA4219BDF}"/>
            </c:ext>
          </c:extLst>
        </c:ser>
        <c:ser>
          <c:idx val="1"/>
          <c:order val="1"/>
          <c:tx>
            <c:strRef>
              <c:f>'1B3 Other Emissions'!$C$20</c:f>
              <c:strCache>
                <c:ptCount val="1"/>
                <c:pt idx="0">
                  <c:v>Sasol</c:v>
                </c:pt>
              </c:strCache>
            </c:strRef>
          </c:tx>
          <c:spPr>
            <a:ln w="28575" cap="rnd">
              <a:solidFill>
                <a:schemeClr val="accent2"/>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Emissions'!$F$20:$W$20</c:f>
              <c:numCache>
                <c:formatCode>General</c:formatCode>
                <c:ptCount val="18"/>
              </c:numCache>
            </c:numRef>
          </c:val>
          <c:smooth val="0"/>
          <c:extLst>
            <c:ext xmlns:c16="http://schemas.microsoft.com/office/drawing/2014/chart" uri="{C3380CC4-5D6E-409C-BE32-E72D297353CC}">
              <c16:uniqueId val="{00000000-D689-4810-A235-E4223E7EBB2E}"/>
            </c:ext>
          </c:extLst>
        </c:ser>
        <c:ser>
          <c:idx val="2"/>
          <c:order val="2"/>
          <c:tx>
            <c:strRef>
              <c:f>'1B3 Other Emissions'!$C$21</c:f>
              <c:strCache>
                <c:ptCount val="1"/>
                <c:pt idx="0">
                  <c:v>Petro SA</c:v>
                </c:pt>
              </c:strCache>
            </c:strRef>
          </c:tx>
          <c:spPr>
            <a:ln w="28575" cap="rnd">
              <a:solidFill>
                <a:schemeClr val="accent3"/>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Emissions'!$F$21:$W$21</c:f>
              <c:numCache>
                <c:formatCode>General</c:formatCode>
                <c:ptCount val="18"/>
              </c:numCache>
            </c:numRef>
          </c:val>
          <c:smooth val="0"/>
          <c:extLst>
            <c:ext xmlns:c16="http://schemas.microsoft.com/office/drawing/2014/chart" uri="{C3380CC4-5D6E-409C-BE32-E72D297353CC}">
              <c16:uniqueId val="{00000001-D689-4810-A235-E4223E7EBB2E}"/>
            </c:ext>
          </c:extLst>
        </c:ser>
        <c:ser>
          <c:idx val="3"/>
          <c:order val="3"/>
          <c:tx>
            <c:strRef>
              <c:f>'1B3 Other Emissions'!$C$23</c:f>
              <c:strCache>
                <c:ptCount val="1"/>
                <c:pt idx="0">
                  <c:v>Charcoal Production</c:v>
                </c:pt>
              </c:strCache>
            </c:strRef>
          </c:tx>
          <c:spPr>
            <a:ln w="28575" cap="rnd">
              <a:solidFill>
                <a:schemeClr val="accent4"/>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Emissions'!$F$23:$W$23</c:f>
              <c:numCache>
                <c:formatCode>General</c:formatCode>
                <c:ptCount val="18"/>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numCache>
            </c:numRef>
          </c:val>
          <c:smooth val="0"/>
          <c:extLst>
            <c:ext xmlns:c16="http://schemas.microsoft.com/office/drawing/2014/chart" uri="{C3380CC4-5D6E-409C-BE32-E72D297353CC}">
              <c16:uniqueId val="{00000002-D689-4810-A235-E4223E7EBB2E}"/>
            </c:ext>
          </c:extLst>
        </c:ser>
        <c:dLbls>
          <c:showLegendKey val="0"/>
          <c:showVal val="0"/>
          <c:showCatName val="0"/>
          <c:showSerName val="0"/>
          <c:showPercent val="0"/>
          <c:showBubbleSize val="0"/>
        </c:dLbls>
        <c:smooth val="0"/>
        <c:axId val="435897232"/>
        <c:axId val="435897624"/>
      </c:lineChart>
      <c:catAx>
        <c:axId val="43589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97624"/>
        <c:crosses val="autoZero"/>
        <c:auto val="1"/>
        <c:lblAlgn val="ctr"/>
        <c:lblOffset val="100"/>
        <c:noMultiLvlLbl val="0"/>
      </c:catAx>
      <c:valAx>
        <c:axId val="435897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97232"/>
        <c:crosses val="autoZero"/>
        <c:crossBetween val="between"/>
      </c:valAx>
      <c:spPr>
        <a:noFill/>
        <a:ln>
          <a:noFill/>
        </a:ln>
        <a:effectLst/>
      </c:spPr>
    </c:plotArea>
    <c:legend>
      <c:legendPos val="r"/>
      <c:layout>
        <c:manualLayout>
          <c:xMode val="edge"/>
          <c:yMode val="edge"/>
          <c:x val="0.75980509997795009"/>
          <c:y val="4.4057307400529135E-2"/>
          <c:w val="0.18883935299607185"/>
          <c:h val="0.2589945011071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'1B3 Other Emissions'!$C$27</c:f>
              <c:strCache>
                <c:ptCount val="1"/>
                <c:pt idx="0">
                  <c:v>Emissions of CO2 - Sasol</c:v>
                </c:pt>
              </c:strCache>
            </c:strRef>
          </c:tx>
          <c:spPr>
            <a:ln w="28575" cap="rnd">
              <a:solidFill>
                <a:schemeClr val="accent1"/>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Emissions'!$F$27:$W$27</c:f>
              <c:numCache>
                <c:formatCode>_-* #,##0_-;\-* #,##0_-;_-* "-"??_-;_-@_-</c:formatCode>
                <c:ptCount val="18"/>
                <c:pt idx="0">
                  <c:v>27898.277244980218</c:v>
                </c:pt>
                <c:pt idx="1">
                  <c:v>28156.169143175826</c:v>
                </c:pt>
                <c:pt idx="2">
                  <c:v>28613.519629892937</c:v>
                </c:pt>
                <c:pt idx="3">
                  <c:v>27167.282983867572</c:v>
                </c:pt>
                <c:pt idx="4">
                  <c:v>28778.249853466765</c:v>
                </c:pt>
                <c:pt idx="5">
                  <c:v>25298.266923509585</c:v>
                </c:pt>
                <c:pt idx="6">
                  <c:v>25226.630730059103</c:v>
                </c:pt>
                <c:pt idx="7">
                  <c:v>25600.71017663059</c:v>
                </c:pt>
                <c:pt idx="8">
                  <c:v>24321.538034141868</c:v>
                </c:pt>
                <c:pt idx="9">
                  <c:v>24591.245707998281</c:v>
                </c:pt>
                <c:pt idx="10">
                  <c:v>24397.511614890445</c:v>
                </c:pt>
                <c:pt idx="11">
                  <c:v>24068.106645637534</c:v>
                </c:pt>
                <c:pt idx="12">
                  <c:v>24968.904558209171</c:v>
                </c:pt>
                <c:pt idx="13">
                  <c:v>25364.472077781622</c:v>
                </c:pt>
                <c:pt idx="14">
                  <c:v>24937.188410706211</c:v>
                </c:pt>
                <c:pt idx="15">
                  <c:v>24487.754953329393</c:v>
                </c:pt>
                <c:pt idx="16">
                  <c:v>24690.944038892547</c:v>
                </c:pt>
                <c:pt idx="17">
                  <c:v>25578.843000000001</c:v>
                </c:pt>
              </c:numCache>
            </c:numRef>
          </c:val>
          <c:smooth val="0"/>
          <c:extLst>
            <c:ext xmlns:c16="http://schemas.microsoft.com/office/drawing/2014/chart" uri="{C3380CC4-5D6E-409C-BE32-E72D297353CC}">
              <c16:uniqueId val="{00000000-7C70-4597-9C2C-E240DAD4344E}"/>
            </c:ext>
          </c:extLst>
        </c:ser>
        <c:ser>
          <c:idx val="1"/>
          <c:order val="1"/>
          <c:tx>
            <c:strRef>
              <c:f>'1B3 Other Emissions'!$C$28</c:f>
              <c:strCache>
                <c:ptCount val="1"/>
                <c:pt idx="0">
                  <c:v>Emissions of CO2 - Petro SA</c:v>
                </c:pt>
              </c:strCache>
            </c:strRef>
          </c:tx>
          <c:spPr>
            <a:ln w="28575" cap="rnd">
              <a:solidFill>
                <a:schemeClr val="accent2"/>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Emissions'!$F$28:$W$28</c:f>
              <c:numCache>
                <c:formatCode>_-* #,##0_-;\-* #,##0_-;_-* "-"??_-;_-@_-</c:formatCode>
                <c:ptCount val="18"/>
                <c:pt idx="0">
                  <c:v>248.3073746072161</c:v>
                </c:pt>
                <c:pt idx="1">
                  <c:v>214.76879505251867</c:v>
                </c:pt>
                <c:pt idx="2">
                  <c:v>191.17900861713079</c:v>
                </c:pt>
                <c:pt idx="3">
                  <c:v>141.56260097726133</c:v>
                </c:pt>
                <c:pt idx="4">
                  <c:v>196.18050450664936</c:v>
                </c:pt>
                <c:pt idx="5">
                  <c:v>166.72128819577088</c:v>
                </c:pt>
                <c:pt idx="6">
                  <c:v>157.55004534883156</c:v>
                </c:pt>
                <c:pt idx="7">
                  <c:v>174.95406764658932</c:v>
                </c:pt>
                <c:pt idx="8">
                  <c:v>170.69449767093323</c:v>
                </c:pt>
                <c:pt idx="9">
                  <c:v>215.20975081320353</c:v>
                </c:pt>
                <c:pt idx="10">
                  <c:v>226.935</c:v>
                </c:pt>
                <c:pt idx="11">
                  <c:v>174.83</c:v>
                </c:pt>
                <c:pt idx="12">
                  <c:v>167.529</c:v>
                </c:pt>
                <c:pt idx="13">
                  <c:v>172.09497481949649</c:v>
                </c:pt>
                <c:pt idx="14">
                  <c:v>170.86724667138617</c:v>
                </c:pt>
                <c:pt idx="15">
                  <c:v>169.7187836877431</c:v>
                </c:pt>
                <c:pt idx="16">
                  <c:v>168.64</c:v>
                </c:pt>
                <c:pt idx="17">
                  <c:v>167.62299999999999</c:v>
                </c:pt>
              </c:numCache>
            </c:numRef>
          </c:val>
          <c:smooth val="0"/>
          <c:extLst>
            <c:ext xmlns:c16="http://schemas.microsoft.com/office/drawing/2014/chart" uri="{C3380CC4-5D6E-409C-BE32-E72D297353CC}">
              <c16:uniqueId val="{00000001-7C70-4597-9C2C-E240DAD4344E}"/>
            </c:ext>
          </c:extLst>
        </c:ser>
        <c:ser>
          <c:idx val="2"/>
          <c:order val="2"/>
          <c:tx>
            <c:strRef>
              <c:f>'1B3 Other Emissions'!$C$29</c:f>
              <c:strCache>
                <c:ptCount val="1"/>
                <c:pt idx="0">
                  <c:v>Emissions of CH4 - Sasol</c:v>
                </c:pt>
              </c:strCache>
            </c:strRef>
          </c:tx>
          <c:spPr>
            <a:ln w="28575" cap="rnd">
              <a:solidFill>
                <a:schemeClr val="accent3"/>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Emissions'!$F$29:$W$29</c:f>
              <c:numCache>
                <c:formatCode>_-* #,##0_-;\-* #,##0_-;_-* "-"??_-;_-@_-</c:formatCode>
                <c:ptCount val="18"/>
                <c:pt idx="0">
                  <c:v>105.33763684377797</c:v>
                </c:pt>
                <c:pt idx="1">
                  <c:v>105.49591077873185</c:v>
                </c:pt>
                <c:pt idx="2">
                  <c:v>108.03326632803541</c:v>
                </c:pt>
                <c:pt idx="3">
                  <c:v>102.90234686070896</c:v>
                </c:pt>
                <c:pt idx="4">
                  <c:v>109.0205918883991</c:v>
                </c:pt>
                <c:pt idx="5">
                  <c:v>98.28950041935731</c:v>
                </c:pt>
                <c:pt idx="6">
                  <c:v>95.471743564606371</c:v>
                </c:pt>
                <c:pt idx="7">
                  <c:v>98.105961179820099</c:v>
                </c:pt>
                <c:pt idx="8">
                  <c:v>94.161338007969405</c:v>
                </c:pt>
                <c:pt idx="9">
                  <c:v>93.544526946734095</c:v>
                </c:pt>
                <c:pt idx="10">
                  <c:v>92.184281477778086</c:v>
                </c:pt>
                <c:pt idx="11">
                  <c:v>91.932221200649622</c:v>
                </c:pt>
                <c:pt idx="12">
                  <c:v>95.89457563861734</c:v>
                </c:pt>
                <c:pt idx="13">
                  <c:v>96.092164064362578</c:v>
                </c:pt>
                <c:pt idx="14">
                  <c:v>95.522643952600475</c:v>
                </c:pt>
                <c:pt idx="15">
                  <c:v>95.914861567191309</c:v>
                </c:pt>
                <c:pt idx="16">
                  <c:v>96</c:v>
                </c:pt>
                <c:pt idx="17">
                  <c:v>96.415999999999997</c:v>
                </c:pt>
              </c:numCache>
            </c:numRef>
          </c:val>
          <c:smooth val="0"/>
          <c:extLst>
            <c:ext xmlns:c16="http://schemas.microsoft.com/office/drawing/2014/chart" uri="{C3380CC4-5D6E-409C-BE32-E72D297353CC}">
              <c16:uniqueId val="{00000002-7C70-4597-9C2C-E240DAD4344E}"/>
            </c:ext>
          </c:extLst>
        </c:ser>
        <c:ser>
          <c:idx val="3"/>
          <c:order val="3"/>
          <c:tx>
            <c:strRef>
              <c:f>'1B3 Other Emissions'!$C$30</c:f>
              <c:strCache>
                <c:ptCount val="1"/>
                <c:pt idx="0">
                  <c:v>Emissions of CH4 - Charcoal Production</c:v>
                </c:pt>
              </c:strCache>
            </c:strRef>
          </c:tx>
          <c:spPr>
            <a:ln w="28575" cap="rnd">
              <a:solidFill>
                <a:schemeClr val="accent4"/>
              </a:solidFill>
              <a:round/>
            </a:ln>
            <a:effectLst/>
          </c:spPr>
          <c:marker>
            <c:symbol val="none"/>
          </c:marker>
          <c:cat>
            <c:numRef>
              <c:f>'1B3 Other Emissions'!$F$13:$W$13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'1B3 Other Emissions'!$F$30:$W$30</c:f>
              <c:numCache>
                <c:formatCode>_-* #,##0_-;\-* #,##0_-;_-* "-"??_-;_-@_-</c:formatCode>
                <c:ptCount val="18"/>
                <c:pt idx="0">
                  <c:v>5.070378807712121</c:v>
                </c:pt>
                <c:pt idx="1">
                  <c:v>4.9785511481196849</c:v>
                </c:pt>
                <c:pt idx="2">
                  <c:v>4.6670831046102137</c:v>
                </c:pt>
                <c:pt idx="3">
                  <c:v>5.6754967866161072</c:v>
                </c:pt>
                <c:pt idx="4">
                  <c:v>5.8746892814012215</c:v>
                </c:pt>
                <c:pt idx="5">
                  <c:v>6.3550000000000004</c:v>
                </c:pt>
                <c:pt idx="6">
                  <c:v>6.4570416666666661</c:v>
                </c:pt>
                <c:pt idx="7">
                  <c:v>6.5590833333333318</c:v>
                </c:pt>
                <c:pt idx="8">
                  <c:v>6.6611249999999993</c:v>
                </c:pt>
                <c:pt idx="9">
                  <c:v>6.7631666666666659</c:v>
                </c:pt>
                <c:pt idx="10">
                  <c:v>6.8652083333333334</c:v>
                </c:pt>
                <c:pt idx="11">
                  <c:v>6.9672499999999999</c:v>
                </c:pt>
                <c:pt idx="12">
                  <c:v>7.0692916666666683</c:v>
                </c:pt>
                <c:pt idx="13">
                  <c:v>7.1713333333333349</c:v>
                </c:pt>
                <c:pt idx="14">
                  <c:v>7.2733750000000006</c:v>
                </c:pt>
                <c:pt idx="15">
                  <c:v>7.3754166666666681</c:v>
                </c:pt>
                <c:pt idx="16">
                  <c:v>7.4774583333333355</c:v>
                </c:pt>
                <c:pt idx="17">
                  <c:v>7.5795000000000021</c:v>
                </c:pt>
              </c:numCache>
            </c:numRef>
          </c:val>
          <c:smooth val="0"/>
          <c:extLst>
            <c:ext xmlns:c16="http://schemas.microsoft.com/office/drawing/2014/chart" uri="{C3380CC4-5D6E-409C-BE32-E72D297353CC}">
              <c16:uniqueId val="{00000003-7C70-4597-9C2C-E240DAD4344E}"/>
            </c:ext>
          </c:extLst>
        </c:ser>
        <c:dLbls>
          <c:showLegendKey val="0"/>
          <c:showVal val="0"/>
          <c:showCatName val="0"/>
          <c:showSerName val="0"/>
          <c:showPercent val="0"/>
          <c:showBubbleSize val="0"/>
        </c:dLbls>
        <c:smooth val="0"/>
        <c:axId val="435898408"/>
        <c:axId val="435898800"/>
      </c:lineChart>
      <c:catAx>
        <c:axId val="43589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98800"/>
        <c:crosses val="autoZero"/>
        <c:auto val="1"/>
        <c:lblAlgn val="ctr"/>
        <c:lblOffset val="100"/>
        <c:noMultiLvlLbl val="0"/>
      </c:catAx>
      <c:valAx>
        <c:axId val="43589880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98408"/>
        <c:crosses val="autoZero"/>
        <c:crossBetween val="between"/>
      </c:valAx>
      <c:spPr>
        <a:noFill/>
        <a:ln>
          <a:noFill/>
        </a:ln>
        <a:effectLst/>
      </c:spPr>
    </c:plotArea>
    <c:legend>
      <c:legendPos val="r"/>
      <c:layout>
        <c:manualLayout>
          <c:xMode val="edge"/>
          <c:yMode val="edge"/>
          <c:x val="0.73180311601891546"/>
          <c:y val="0.49684215697228079"/>
          <c:w val="0.22783573818058714"/>
          <c:h val="0.256777792987476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8.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sheetViews>
    <sheetView zoomScale="123"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Chart1">
    <tabColor theme="5"/>
  </sheetPr>
  <sheetViews>
    <sheetView zoomScale="71"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tabColor theme="5"/>
  </sheetPr>
  <sheetViews>
    <sheetView zoomScale="8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200-000000000000}">
  <sheetPr>
    <tabColor theme="5"/>
  </sheetPr>
  <sheetViews>
    <sheetView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400-000000000000}">
  <sheetPr codeName="Chart2">
    <tabColor theme="5"/>
  </sheetPr>
  <sheetViews>
    <sheetView zoomScale="113"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3">
    <tabColor theme="5"/>
  </sheetPr>
  <sheetViews>
    <sheetView zoomScale="115" workbookViewId="0" zoomToFit="1"/>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4">
    <tabColor theme="5"/>
  </sheetPr>
  <sheetViews>
    <sheetView zoomScale="115" workbookViewId="0" zoomToFit="1"/>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C00-000000000000}">
  <sheetPr codeName="Chart5">
    <tabColor theme="5"/>
  </sheetPr>
  <sheetViews>
    <sheetView zoomScale="69" workbookViewId="0" zoomToFit="1"/>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D00-000000000000}">
  <sheetPr codeName="Chart6">
    <tabColor theme="5"/>
  </sheetPr>
  <sheetViews>
    <sheetView zoomScale="69" workbookViewId="0" zoomToFit="1"/>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000-000000000000}">
  <sheetPr codeName="Chart7">
    <tabColor theme="5"/>
  </sheetPr>
  <sheetViews>
    <sheetView zoomScale="12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www.aether-uk.com/Products/QA-Analyst"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hyperlink" Target="http://www.aether-uk.com/Products/QA-Analyst" TargetMode="External"/><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6</xdr:row>
          <xdr:rowOff>76200</xdr:rowOff>
        </xdr:from>
        <xdr:to>
          <xdr:col>6</xdr:col>
          <xdr:colOff>1781175</xdr:colOff>
          <xdr:row>8</xdr:row>
          <xdr:rowOff>142875</xdr:rowOff>
        </xdr:to>
        <xdr:sp macro="" textlink="">
          <xdr:nvSpPr>
            <xdr:cNvPr id="49153" name="RegenerateIssuesLogButton" hidden="1">
              <a:extLst>
                <a:ext uri="{63B3BB69-23CF-44E3-9099-C40C66FF867C}">
                  <a14:compatExt spid="_x0000_s49153"/>
                </a:ext>
                <a:ext uri="{FF2B5EF4-FFF2-40B4-BE49-F238E27FC236}">
                  <a16:creationId xmlns:a16="http://schemas.microsoft.com/office/drawing/2014/main" id="{00000000-0008-0000-00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793751</xdr:colOff>
      <xdr:row>2</xdr:row>
      <xdr:rowOff>7892</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050597" cy="2055767"/>
        </a:xfrm>
        <a:prstGeom prst="rect">
          <a:avLst/>
        </a:prstGeom>
      </xdr:spPr>
    </xdr:pic>
    <xdr:clientData/>
  </xdr:twoCellAnchor>
  <xdr:twoCellAnchor>
    <xdr:from>
      <xdr:col>0</xdr:col>
      <xdr:colOff>163286</xdr:colOff>
      <xdr:row>10</xdr:row>
      <xdr:rowOff>81642</xdr:rowOff>
    </xdr:from>
    <xdr:to>
      <xdr:col>5</xdr:col>
      <xdr:colOff>421823</xdr:colOff>
      <xdr:row>19</xdr:row>
      <xdr:rowOff>317095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63286" y="4567917"/>
          <a:ext cx="6411687"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Overview</a:t>
          </a:r>
          <a:endParaRPr lang="en-GB" sz="1600" b="1"/>
        </a:p>
        <a:p>
          <a:pPr algn="l"/>
          <a:r>
            <a:rPr lang="en-GB" sz="1400" b="0"/>
            <a:t>QA Analyst uses a tagging system</a:t>
          </a:r>
          <a:r>
            <a:rPr lang="en-GB" sz="1400" b="0" baseline="0"/>
            <a:t> to aid documentation and QAQC processes, increasing efficiency and transparency. Tags are added to a document by the users and are then collated by the tool into one table. </a:t>
          </a:r>
          <a:endParaRPr lang="en-GB" sz="1400" b="0"/>
        </a:p>
        <a:p>
          <a:pPr algn="l"/>
          <a:endParaRPr lang="en-GB" sz="1400" b="0"/>
        </a:p>
        <a:p>
          <a:pPr algn="l"/>
          <a:r>
            <a:rPr lang="en-GB" sz="1400" b="0"/>
            <a:t>The overall process is as follows: </a:t>
          </a:r>
        </a:p>
        <a:p>
          <a:pPr algn="l"/>
          <a:r>
            <a:rPr lang="en-GB" sz="1400" b="0"/>
            <a:t>1.</a:t>
          </a:r>
          <a:r>
            <a:rPr lang="en-GB" sz="1400" b="0" baseline="0"/>
            <a:t> Tag your document using the tags in the lookup table</a:t>
          </a:r>
        </a:p>
        <a:p>
          <a:pPr algn="l"/>
          <a:r>
            <a:rPr lang="en-GB" sz="1400" b="0" baseline="0"/>
            <a:t>2. Run the QA Analyst tool using the button above</a:t>
          </a:r>
        </a:p>
        <a:p>
          <a:pPr algn="l"/>
          <a:r>
            <a:rPr lang="en-GB" sz="1400" b="0"/>
            <a:t>3. Review the QA Log</a:t>
          </a:r>
        </a:p>
        <a:p>
          <a:pPr algn="ctr"/>
          <a:endParaRPr lang="en-GB" sz="1200"/>
        </a:p>
      </xdr:txBody>
    </xdr:sp>
    <xdr:clientData/>
  </xdr:twoCellAnchor>
  <xdr:twoCellAnchor>
    <xdr:from>
      <xdr:col>5</xdr:col>
      <xdr:colOff>639536</xdr:colOff>
      <xdr:row>10</xdr:row>
      <xdr:rowOff>81643</xdr:rowOff>
    </xdr:from>
    <xdr:to>
      <xdr:col>7</xdr:col>
      <xdr:colOff>2855575</xdr:colOff>
      <xdr:row>19</xdr:row>
      <xdr:rowOff>317096</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792686" y="4567918"/>
          <a:ext cx="5530739"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Adding and editing tags</a:t>
          </a:r>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a:t>2. To set the initials and date shortcut run SetMacroShortcut.</a:t>
          </a:r>
          <a:r>
            <a:rPr lang="en-GB" sz="1400" baseline="0"/>
            <a:t> The shortcut is used by pressing [Ctrl] + [#]</a:t>
          </a:r>
        </a:p>
        <a:p>
          <a:r>
            <a:rPr lang="en-GB" sz="1400" baseline="0"/>
            <a:t>3. Format for tagging: #initials #date #tag comment</a:t>
          </a:r>
        </a:p>
        <a:p>
          <a:r>
            <a:rPr lang="en-GB" sz="1400" baseline="0"/>
            <a:t>4. Use the #response tag as many times as needed to have a conversation</a:t>
          </a:r>
        </a:p>
        <a:p>
          <a:r>
            <a:rPr lang="en-GB" sz="1400" baseline="0"/>
            <a:t>5. Use #OK and #FixChck to sign off comments</a:t>
          </a:r>
          <a:endParaRPr lang="en-GB" sz="1400" b="1">
            <a:solidFill>
              <a:srgbClr val="92D050"/>
            </a:solidFill>
          </a:endParaRPr>
        </a:p>
      </xdr:txBody>
    </xdr:sp>
    <xdr:clientData/>
  </xdr:twoCellAnchor>
  <xdr:twoCellAnchor>
    <xdr:from>
      <xdr:col>8</xdr:col>
      <xdr:colOff>136071</xdr:colOff>
      <xdr:row>10</xdr:row>
      <xdr:rowOff>68036</xdr:rowOff>
    </xdr:from>
    <xdr:to>
      <xdr:col>12</xdr:col>
      <xdr:colOff>32659</xdr:colOff>
      <xdr:row>19</xdr:row>
      <xdr:rowOff>303489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2509046" y="4554311"/>
          <a:ext cx="4640038"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Compiling and interpreting</a:t>
          </a:r>
          <a:r>
            <a:rPr lang="en-GB" sz="1800" b="1" baseline="0"/>
            <a:t> the log</a:t>
          </a:r>
          <a:endParaRPr lang="en-GB" sz="1800" b="1"/>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baseline="0"/>
            <a:t>2. To run the tool press the 'Run QA Analyst' button</a:t>
          </a:r>
        </a:p>
        <a:p>
          <a:r>
            <a:rPr lang="en-GB" sz="1400" baseline="0"/>
            <a:t>3. Uncoloured table rows are tags that have not been reviewed or resolved</a:t>
          </a:r>
        </a:p>
        <a:p>
          <a:r>
            <a:rPr lang="en-GB" sz="1400" baseline="0"/>
            <a:t>4. </a:t>
          </a:r>
          <a:r>
            <a:rPr lang="en-GB" sz="1400" b="1" baseline="0">
              <a:solidFill>
                <a:schemeClr val="accent6"/>
              </a:solidFill>
            </a:rPr>
            <a:t>Orange</a:t>
          </a:r>
          <a:r>
            <a:rPr lang="en-GB" sz="1400" baseline="0"/>
            <a:t> table rows have had a </a:t>
          </a:r>
          <a:r>
            <a:rPr lang="en-GB" sz="1400" b="1" baseline="0">
              <a:solidFill>
                <a:schemeClr val="accent6"/>
              </a:solidFill>
            </a:rPr>
            <a:t>#ok </a:t>
          </a:r>
          <a:r>
            <a:rPr lang="en-GB" sz="1400" baseline="0"/>
            <a:t>added to the comment</a:t>
          </a:r>
        </a:p>
        <a:p>
          <a:r>
            <a:rPr lang="en-GB" sz="1400" baseline="0"/>
            <a:t>5. </a:t>
          </a:r>
          <a:r>
            <a:rPr lang="en-GB" sz="1400" b="1" baseline="0">
              <a:solidFill>
                <a:schemeClr val="accent3"/>
              </a:solidFill>
            </a:rPr>
            <a:t>Green</a:t>
          </a:r>
          <a:r>
            <a:rPr lang="en-GB" sz="1400" baseline="0"/>
            <a:t> table rows have a </a:t>
          </a:r>
          <a:r>
            <a:rPr lang="en-GB" sz="1400" b="1" baseline="0">
              <a:solidFill>
                <a:schemeClr val="accent3"/>
              </a:solidFill>
            </a:rPr>
            <a:t>#FixChck </a:t>
          </a:r>
          <a:r>
            <a:rPr lang="en-GB" sz="1400" baseline="0"/>
            <a:t>added to the comment</a:t>
          </a:r>
        </a:p>
        <a:p>
          <a:endParaRPr lang="en-GB" sz="1400" b="1">
            <a:solidFill>
              <a:srgbClr val="92D050"/>
            </a:solidFill>
          </a:endParaRPr>
        </a:p>
      </xdr:txBody>
    </xdr:sp>
    <xdr:clientData/>
  </xdr:twoCellAnchor>
  <xdr:twoCellAnchor>
    <xdr:from>
      <xdr:col>12</xdr:col>
      <xdr:colOff>217714</xdr:colOff>
      <xdr:row>10</xdr:row>
      <xdr:rowOff>68035</xdr:rowOff>
    </xdr:from>
    <xdr:to>
      <xdr:col>13</xdr:col>
      <xdr:colOff>2966357</xdr:colOff>
      <xdr:row>19</xdr:row>
      <xdr:rowOff>303488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7334139" y="4554310"/>
          <a:ext cx="3739243"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Additional information</a:t>
          </a:r>
        </a:p>
        <a:p>
          <a:pPr algn="ctr"/>
          <a:endParaRPr lang="en-GB" sz="1400"/>
        </a:p>
        <a:p>
          <a:r>
            <a:rPr lang="en-GB" sz="1400"/>
            <a:t>1. #s can be placed in cells or</a:t>
          </a:r>
          <a:r>
            <a:rPr lang="en-GB" sz="1400" baseline="0"/>
            <a:t> cell comments</a:t>
          </a:r>
        </a:p>
        <a:p>
          <a:r>
            <a:rPr lang="en-GB" sz="1400" b="0" baseline="0">
              <a:solidFill>
                <a:sysClr val="windowText" lastClr="000000"/>
              </a:solidFill>
            </a:rPr>
            <a:t>2. There must be at least 2 #s for the comment to be picked up </a:t>
          </a:r>
        </a:p>
        <a:p>
          <a:r>
            <a:rPr lang="en-GB" sz="1400" b="0" baseline="0">
              <a:solidFill>
                <a:sysClr val="windowText" lastClr="000000"/>
              </a:solidFill>
            </a:rPr>
            <a:t>3. Colons and spaces between hashtags are optional</a:t>
          </a:r>
        </a:p>
        <a:p>
          <a:r>
            <a:rPr lang="en-GB" sz="1400" b="0" baseline="0">
              <a:solidFill>
                <a:sysClr val="windowText" lastClr="000000"/>
              </a:solidFill>
            </a:rPr>
            <a:t>4. Comments are optional </a:t>
          </a:r>
          <a:endParaRPr lang="en-GB" sz="14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628650</xdr:colOff>
      <xdr:row>1</xdr:row>
      <xdr:rowOff>95250</xdr:rowOff>
    </xdr:from>
    <xdr:to>
      <xdr:col>4</xdr:col>
      <xdr:colOff>2016288</xdr:colOff>
      <xdr:row>7</xdr:row>
      <xdr:rowOff>342900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29600" y="733425"/>
          <a:ext cx="1387638" cy="1390650"/>
        </a:xfrm>
        <a:prstGeom prst="rect">
          <a:avLst/>
        </a:prstGeom>
      </xdr:spPr>
    </xdr:pic>
    <xdr:clientData/>
  </xdr:twoCellAnchor>
  <xdr:twoCellAnchor editAs="oneCell">
    <xdr:from>
      <xdr:col>7</xdr:col>
      <xdr:colOff>66675</xdr:colOff>
      <xdr:row>0</xdr:row>
      <xdr:rowOff>295275</xdr:rowOff>
    </xdr:from>
    <xdr:to>
      <xdr:col>8</xdr:col>
      <xdr:colOff>438152</xdr:colOff>
      <xdr:row>0</xdr:row>
      <xdr:rowOff>600076</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10925" y="295275"/>
          <a:ext cx="1066802" cy="304801"/>
        </a:xfrm>
        <a:prstGeom prst="rect">
          <a:avLst/>
        </a:prstGeom>
      </xdr:spPr>
    </xdr:pic>
    <xdr:clientData/>
  </xdr:twoCellAnchor>
  <xdr:twoCellAnchor editAs="oneCell">
    <xdr:from>
      <xdr:col>2</xdr:col>
      <xdr:colOff>0</xdr:colOff>
      <xdr:row>27</xdr:row>
      <xdr:rowOff>0</xdr:rowOff>
    </xdr:from>
    <xdr:to>
      <xdr:col>3</xdr:col>
      <xdr:colOff>9525</xdr:colOff>
      <xdr:row>38</xdr:row>
      <xdr:rowOff>9525</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86025" y="6734175"/>
          <a:ext cx="261937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9308171" cy="6078963"/>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2465" cy="6063803"/>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302750" cy="6080125"/>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96400" cy="6070600"/>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91053" cy="6060351"/>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twoCellAnchor>
    <xdr:from>
      <xdr:col>1</xdr:col>
      <xdr:colOff>324971</xdr:colOff>
      <xdr:row>156</xdr:row>
      <xdr:rowOff>4761</xdr:rowOff>
    </xdr:from>
    <xdr:to>
      <xdr:col>7</xdr:col>
      <xdr:colOff>89646</xdr:colOff>
      <xdr:row>173</xdr:row>
      <xdr:rowOff>76200</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204787</xdr:colOff>
      <xdr:row>156</xdr:row>
      <xdr:rowOff>42861</xdr:rowOff>
    </xdr:from>
    <xdr:to>
      <xdr:col>16</xdr:col>
      <xdr:colOff>504825</xdr:colOff>
      <xdr:row>173</xdr:row>
      <xdr:rowOff>142874</xdr:rowOff>
    </xdr:to>
    <xdr:graphicFrame macro="">
      <xdr:nvGraphicFramePr>
        <xdr:cNvPr id="4" name="Chart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324972</xdr:colOff>
      <xdr:row>108</xdr:row>
      <xdr:rowOff>4761</xdr:rowOff>
    </xdr:from>
    <xdr:to>
      <xdr:col>5</xdr:col>
      <xdr:colOff>179296</xdr:colOff>
      <xdr:row>125</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204787</xdr:colOff>
      <xdr:row>108</xdr:row>
      <xdr:rowOff>42861</xdr:rowOff>
    </xdr:from>
    <xdr:to>
      <xdr:col>16</xdr:col>
      <xdr:colOff>504825</xdr:colOff>
      <xdr:row>125</xdr:row>
      <xdr:rowOff>142874</xdr:rowOff>
    </xdr:to>
    <xdr:graphicFrame macro="">
      <xdr:nvGraphicFramePr>
        <xdr:cNvPr id="3" name="Chart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324971</xdr:colOff>
      <xdr:row>183</xdr:row>
      <xdr:rowOff>4761</xdr:rowOff>
    </xdr:from>
    <xdr:to>
      <xdr:col>7</xdr:col>
      <xdr:colOff>89646</xdr:colOff>
      <xdr:row>200</xdr:row>
      <xdr:rowOff>76200</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204787</xdr:colOff>
      <xdr:row>183</xdr:row>
      <xdr:rowOff>42861</xdr:rowOff>
    </xdr:from>
    <xdr:to>
      <xdr:col>16</xdr:col>
      <xdr:colOff>504825</xdr:colOff>
      <xdr:row>200</xdr:row>
      <xdr:rowOff>142874</xdr:rowOff>
    </xdr:to>
    <xdr:graphicFrame macro="">
      <xdr:nvGraphicFramePr>
        <xdr:cNvPr id="3" name="Chart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301370" cy="6046304"/>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twoCellAnchor>
    <xdr:from>
      <xdr:col>2</xdr:col>
      <xdr:colOff>1</xdr:colOff>
      <xdr:row>4</xdr:row>
      <xdr:rowOff>0</xdr:rowOff>
    </xdr:from>
    <xdr:to>
      <xdr:col>10</xdr:col>
      <xdr:colOff>406400</xdr:colOff>
      <xdr:row>26</xdr:row>
      <xdr:rowOff>46421</xdr:rowOff>
    </xdr:to>
    <xdr:graphicFrame macro="">
      <xdr:nvGraphicFramePr>
        <xdr:cNvPr id="4" name="Chart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324971</xdr:colOff>
      <xdr:row>210</xdr:row>
      <xdr:rowOff>4761</xdr:rowOff>
    </xdr:from>
    <xdr:to>
      <xdr:col>7</xdr:col>
      <xdr:colOff>89646</xdr:colOff>
      <xdr:row>227</xdr:row>
      <xdr:rowOff>76200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204787</xdr:colOff>
      <xdr:row>210</xdr:row>
      <xdr:rowOff>42861</xdr:rowOff>
    </xdr:from>
    <xdr:to>
      <xdr:col>16</xdr:col>
      <xdr:colOff>504825</xdr:colOff>
      <xdr:row>227</xdr:row>
      <xdr:rowOff>142874</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absoluteAnchor>
    <xdr:pos x="0" y="0"/>
    <xdr:ext cx="9301370" cy="604630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9285725" cy="6064710"/>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absoluteAnchor>
    <xdr:pos x="0" y="0"/>
    <xdr:ext cx="9285725" cy="6064710"/>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twoCellAnchor>
    <xdr:from>
      <xdr:col>1</xdr:col>
      <xdr:colOff>324971</xdr:colOff>
      <xdr:row>69</xdr:row>
      <xdr:rowOff>4761</xdr:rowOff>
    </xdr:from>
    <xdr:to>
      <xdr:col>4</xdr:col>
      <xdr:colOff>268941</xdr:colOff>
      <xdr:row>86</xdr:row>
      <xdr:rowOff>76200</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593912</xdr:colOff>
      <xdr:row>69</xdr:row>
      <xdr:rowOff>42861</xdr:rowOff>
    </xdr:from>
    <xdr:to>
      <xdr:col>16</xdr:col>
      <xdr:colOff>504825</xdr:colOff>
      <xdr:row>86</xdr:row>
      <xdr:rowOff>142874</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absoluteAnchor>
    <xdr:pos x="0" y="0"/>
    <xdr:ext cx="9307500" cy="6060000"/>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xdr:wsDr xmlns:xdr="http://schemas.openxmlformats.org/drawingml/2006/spreadsheetDrawing" xmlns:a="http://schemas.openxmlformats.org/drawingml/2006/main">
  <xdr:twoCellAnchor>
    <xdr:from>
      <xdr:col>1</xdr:col>
      <xdr:colOff>324971</xdr:colOff>
      <xdr:row>47</xdr:row>
      <xdr:rowOff>4761</xdr:rowOff>
    </xdr:from>
    <xdr:to>
      <xdr:col>4</xdr:col>
      <xdr:colOff>481853</xdr:colOff>
      <xdr:row>64</xdr:row>
      <xdr:rowOff>76200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204787</xdr:colOff>
      <xdr:row>47</xdr:row>
      <xdr:rowOff>42861</xdr:rowOff>
    </xdr:from>
    <xdr:to>
      <xdr:col>16</xdr:col>
      <xdr:colOff>504825</xdr:colOff>
      <xdr:row>64</xdr:row>
      <xdr:rowOff>142874</xdr:rowOff>
    </xdr:to>
    <xdr:graphicFrame macro="">
      <xdr:nvGraphicFramePr>
        <xdr:cNvPr id="3" name="Chart 2">
          <a:extLst>
            <a:ext uri="{FF2B5EF4-FFF2-40B4-BE49-F238E27FC236}">
              <a16:creationId xmlns:a16="http://schemas.microsoft.com/office/drawing/2014/main" id="{00000000-0008-0000-2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324971</xdr:colOff>
      <xdr:row>26</xdr:row>
      <xdr:rowOff>4761</xdr:rowOff>
    </xdr:from>
    <xdr:to>
      <xdr:col>4</xdr:col>
      <xdr:colOff>481853</xdr:colOff>
      <xdr:row>43</xdr:row>
      <xdr:rowOff>76200</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204787</xdr:colOff>
      <xdr:row>26</xdr:row>
      <xdr:rowOff>42861</xdr:rowOff>
    </xdr:from>
    <xdr:to>
      <xdr:col>16</xdr:col>
      <xdr:colOff>504825</xdr:colOff>
      <xdr:row>43</xdr:row>
      <xdr:rowOff>142874</xdr:rowOff>
    </xdr:to>
    <xdr:graphicFrame macro="">
      <xdr:nvGraphicFramePr>
        <xdr:cNvPr id="3" name="Chart 2">
          <a:extLst>
            <a:ext uri="{FF2B5EF4-FFF2-40B4-BE49-F238E27FC236}">
              <a16:creationId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324971</xdr:colOff>
      <xdr:row>40</xdr:row>
      <xdr:rowOff>4761</xdr:rowOff>
    </xdr:from>
    <xdr:to>
      <xdr:col>4</xdr:col>
      <xdr:colOff>481853</xdr:colOff>
      <xdr:row>57</xdr:row>
      <xdr:rowOff>76200</xdr:rowOff>
    </xdr:to>
    <xdr:graphicFrame macro="">
      <xdr:nvGraphicFramePr>
        <xdr:cNvPr id="2" name="Chart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14287</xdr:colOff>
      <xdr:row>40</xdr:row>
      <xdr:rowOff>9243</xdr:rowOff>
    </xdr:from>
    <xdr:to>
      <xdr:col>13</xdr:col>
      <xdr:colOff>314325</xdr:colOff>
      <xdr:row>57</xdr:row>
      <xdr:rowOff>109256</xdr:rowOff>
    </xdr:to>
    <xdr:graphicFrame macro="">
      <xdr:nvGraphicFramePr>
        <xdr:cNvPr id="3" name="Chart 2">
          <a:extLst>
            <a:ext uri="{FF2B5EF4-FFF2-40B4-BE49-F238E27FC236}">
              <a16:creationId xmlns:a16="http://schemas.microsoft.com/office/drawing/2014/main" id="{00000000-0008-0000-2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My%20Drive\Consulting\2018Projects\GIZ%20BUR%20Review\Review\BUR3-ReviewChecklist-v1_L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Senatla/Documents/Projects/NIR2018%20COMPILATION/Data%20Preparation/Data%20Mapping%20Process%202018%20-%202019%20Inventory/NIR_2018-2019%20Data%20Prepar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BUR3 Reviewer comments"/>
      <sheetName val="BUR3 Internal DEA comments"/>
      <sheetName val="BUR3 Public comments"/>
      <sheetName val="GHG Inventory review comments"/>
      <sheetName val="Assessment of additional themes"/>
      <sheetName val="Sheet1"/>
    </sheetNames>
    <sheetDataSet>
      <sheetData sheetId="0"/>
      <sheetData sheetId="1"/>
      <sheetData sheetId="2"/>
      <sheetData sheetId="3"/>
      <sheetData sheetId="4"/>
      <sheetData sheetId="5"/>
      <sheetData sheetId="6">
        <row r="7">
          <cell r="A7" t="str">
            <v>Completed</v>
          </cell>
        </row>
        <row r="8">
          <cell r="A8" t="str">
            <v>Still to be incorporated</v>
          </cell>
        </row>
        <row r="9">
          <cell r="A9" t="str">
            <v>Address in 2017 inventory</v>
          </cell>
        </row>
        <row r="10">
          <cell r="A10" t="str">
            <v>Add to future improvement list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Outstanding Actions"/>
      <sheetName val="Inventory vs Energy Balance 1"/>
      <sheetName val="Inventory Activity Data"/>
      <sheetName val="Inventory Fuels per IPCC Code"/>
      <sheetName val="CO2 Emission Factor Data "/>
      <sheetName val="CH4 Emission Factor Data"/>
      <sheetName val="N2O Emission Factor Data"/>
      <sheetName val="CO2 Emissions "/>
      <sheetName val="CH4 Emissions"/>
      <sheetName val="N2O Emissions"/>
      <sheetName val="TOTAL Emissions CO2eq"/>
      <sheetName val="NIR Report_Activity Data"/>
      <sheetName val="Reference Approach"/>
      <sheetName val="1A2 Disaggregated"/>
      <sheetName val="Uncertainty"/>
      <sheetName val="1A3b VKT Results"/>
      <sheetName val="Inventory vs energy balance"/>
      <sheetName val="Coal SAMI"/>
      <sheetName val="Natural gas SAMI"/>
      <sheetName val="Eskom 2013 - 2015"/>
      <sheetName val="Eskom 2016"/>
      <sheetName val="Eskom 2017"/>
      <sheetName val="Eskom 2018"/>
      <sheetName val="Eskom 2019"/>
      <sheetName val="SASOL"/>
      <sheetName val="PetroSA"/>
      <sheetName val="Coal Mining Jongi's File"/>
      <sheetName val="Diesel"/>
      <sheetName val="Petrol"/>
      <sheetName val="Natural gas"/>
      <sheetName val="Coal"/>
      <sheetName val="Avgas"/>
      <sheetName val="Biomass"/>
      <sheetName val="LPG"/>
      <sheetName val="Paraffin"/>
      <sheetName val="Piped Gas"/>
      <sheetName val="HFO"/>
      <sheetName val="SAGERS "/>
      <sheetName val="Eskom HFO to coal ration"/>
      <sheetName val="Diesel_FCS"/>
      <sheetName val="Petrol_FCS"/>
      <sheetName val="Natural Gas_FCS"/>
      <sheetName val="Coal_FCS"/>
      <sheetName val="Avgas_FCS"/>
      <sheetName val="Biomass_FCS"/>
      <sheetName val="LPG_FCS"/>
      <sheetName val="Paraffin_FCS"/>
      <sheetName val="Other Kerosene_FCS"/>
      <sheetName val="All other gases DMRE"/>
      <sheetName val="HFO_IPCC"/>
      <sheetName val="Jet KEROSENE_IPCC"/>
      <sheetName val="Jet Gasoline_IPCC"/>
      <sheetName val="Naphtha_IPCC"/>
      <sheetName val="Issues"/>
      <sheetName val="Single use fuels"/>
      <sheetName val="IPCC "/>
      <sheetName val="Calorific values"/>
      <sheetName val="Phase1"/>
    </sheetNames>
    <sheetDataSet>
      <sheetData sheetId="0"/>
      <sheetData sheetId="1"/>
      <sheetData sheetId="2"/>
      <sheetData sheetId="3">
        <row r="89">
          <cell r="H89" t="str">
            <v>done,estimation sheet same as this column</v>
          </cell>
        </row>
      </sheetData>
      <sheetData sheetId="4"/>
      <sheetData sheetId="5"/>
      <sheetData sheetId="6"/>
      <sheetData sheetId="7"/>
      <sheetData sheetId="8"/>
      <sheetData sheetId="9"/>
      <sheetData sheetId="10"/>
      <sheetData sheetId="11"/>
      <sheetData sheetId="12">
        <row r="89">
          <cell r="G89">
            <v>2072.31945236915</v>
          </cell>
          <cell r="H89">
            <v>2544.4178779143695</v>
          </cell>
          <cell r="I89">
            <v>2808.6278520904384</v>
          </cell>
          <cell r="J89">
            <v>2854.9195456512789</v>
          </cell>
          <cell r="K89">
            <v>2320.0350771477151</v>
          </cell>
          <cell r="L89">
            <v>1307.6279796121535</v>
          </cell>
          <cell r="M89">
            <v>755.8692289682084</v>
          </cell>
          <cell r="N89">
            <v>673.86882152780015</v>
          </cell>
          <cell r="O89">
            <v>1078.1305246350539</v>
          </cell>
          <cell r="P89">
            <v>1841.2183002158688</v>
          </cell>
          <cell r="Q89">
            <v>3202.0116304886901</v>
          </cell>
          <cell r="R89">
            <v>4237.5726984381527</v>
          </cell>
          <cell r="S89">
            <v>2622.2320858519088</v>
          </cell>
          <cell r="T89">
            <v>1304.6314651435264</v>
          </cell>
          <cell r="U89">
            <v>831.01442250858076</v>
          </cell>
          <cell r="V89">
            <v>860.548102239895</v>
          </cell>
          <cell r="W89">
            <v>868.57522863939971</v>
          </cell>
          <cell r="X89">
            <v>1071.5409794189391</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ALog" displayName="QALog" ref="B21:O186" totalsRowShown="0" headerRowDxfId="24">
  <autoFilter ref="B21:O186" xr:uid="{00000000-0009-0000-0100-000001000000}"/>
  <tableColumns count="14">
    <tableColumn id="14" xr3:uid="{00000000-0010-0000-0000-00000E000000}" name="Unique reference" dataDxfId="23" dataCellStyle="Normal 5 33">
      <calculatedColumnFormula>QALog[[#This Row],[QA analyst]]&amp;":"&amp;QALog[[#This Row],[QA analysts reference]]</calculatedColumnFormula>
    </tableColumn>
    <tableColumn id="1" xr3:uid="{00000000-0010-0000-0000-000001000000}" name="QA analysts reference"/>
    <tableColumn id="2" xr3:uid="{00000000-0010-0000-0000-000002000000}" name="QA analyst"/>
    <tableColumn id="3" xr3:uid="{00000000-0010-0000-0000-000003000000}" name="Worksheet "/>
    <tableColumn id="4" xr3:uid="{00000000-0010-0000-0000-000004000000}" name="Cell/Range"/>
    <tableColumn id="16" xr3:uid="{00000000-0010-0000-0000-000010000000}" name="Link to comment" dataDxfId="22" dataCellStyle="Hyperlink">
      <calculatedColumnFormula>IF(QALog[[#This Row],[Worksheet ]]="","",HYPERLINK("#'"&amp;QALog[[#This Row],[Worksheet ]]&amp;"'!"&amp;QALog[[#This Row],[Cell/Range]]&amp;"", "GoTo Cell"))</calculatedColumnFormula>
    </tableColumn>
    <tableColumn id="17" xr3:uid="{00000000-0010-0000-0000-000011000000}" name="Date comment added" dataDxfId="21"/>
    <tableColumn id="20" xr3:uid="{00000000-0010-0000-0000-000014000000}" name="Documentation"/>
    <tableColumn id="6" xr3:uid="{00000000-0010-0000-0000-000006000000}" name="Problem"/>
    <tableColumn id="27" xr3:uid="{00000000-0010-0000-0000-00001B000000}" name="Fix Status"/>
    <tableColumn id="26" xr3:uid="{00000000-0010-0000-0000-00001A000000}" name="Fix Status Date" dataDxfId="20"/>
    <tableColumn id="25" xr3:uid="{00000000-0010-0000-0000-000019000000}" name="Fix Status Analyst"/>
    <tableColumn id="24" xr3:uid="{00000000-0010-0000-0000-000018000000}" name="Unknown Hashtag" dataDxfId="19"/>
    <tableColumn id="22" xr3:uid="{00000000-0010-0000-0000-000016000000}" name="Full String"/>
  </tableColumns>
  <tableStyleInfo name="TableStyleLight1" showFirstColumn="1"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tabColor rgb="FFFF0000"/>
    <outlinePr summaryBelow="0" summaryRight="0"/>
    <pageSetUpPr fitToPage="1"/>
  </sheetPr>
  <dimension ref="A2:Q186"/>
  <sheetViews>
    <sheetView showGridLines="0" topLeftCell="C1" zoomScale="70" zoomScaleNormal="70" workbookViewId="0">
      <selection activeCell="F29" sqref="F29"/>
    </sheetView>
  </sheetViews>
  <sheetFormatPr defaultColWidth="9.140625" defaultRowHeight="15" outlineLevelRow="1" x14ac:dyDescent="0.25"/>
  <cols>
    <col min="1" max="1" width="2.7109375" style="120" customWidth="1"/>
    <col min="2" max="2" width="16.5703125" style="120" customWidth="1"/>
    <col min="3" max="3" width="12.5703125" style="120" customWidth="1"/>
    <col min="4" max="4" width="38.5703125" style="120" customWidth="1"/>
    <col min="5" max="5" width="29.28515625" style="123" customWidth="1"/>
    <col min="6" max="6" width="21.85546875" style="125" customWidth="1"/>
    <col min="7" max="7" width="27.85546875" style="120" customWidth="1"/>
    <col min="8" max="8" width="43.5703125" style="120" customWidth="1"/>
    <col min="9" max="9" width="19.28515625" style="120" customWidth="1"/>
    <col min="10" max="10" width="22.140625" style="120" customWidth="1"/>
    <col min="11" max="13" width="14.85546875" style="120" customWidth="1"/>
    <col min="14" max="14" width="45.5703125" style="120" customWidth="1"/>
    <col min="15" max="15" width="14.85546875" style="120" customWidth="1"/>
    <col min="17" max="16384" width="9.140625" style="120"/>
  </cols>
  <sheetData>
    <row r="2" spans="1:16" ht="146.25" customHeight="1" x14ac:dyDescent="0.25">
      <c r="A2" s="118"/>
      <c r="B2" s="118"/>
      <c r="C2" s="118"/>
      <c r="D2" s="118"/>
      <c r="E2" s="118"/>
      <c r="F2" s="119" t="s">
        <v>463</v>
      </c>
      <c r="I2" s="525" t="s">
        <v>464</v>
      </c>
      <c r="J2" s="525"/>
      <c r="K2" s="525"/>
      <c r="L2" s="525"/>
      <c r="M2" s="525"/>
      <c r="N2" s="118"/>
      <c r="O2" s="118"/>
    </row>
    <row r="3" spans="1:16" ht="25.5" customHeight="1" x14ac:dyDescent="0.35">
      <c r="A3" s="121"/>
      <c r="C3" s="121"/>
      <c r="D3" s="122" t="s">
        <v>465</v>
      </c>
      <c r="F3" s="120"/>
    </row>
    <row r="4" spans="1:16" ht="24" customHeight="1" x14ac:dyDescent="0.25">
      <c r="D4" s="124" t="s">
        <v>466</v>
      </c>
      <c r="E4" s="124" t="s">
        <v>1117</v>
      </c>
    </row>
    <row r="5" spans="1:16" s="130" customFormat="1" ht="37.5" customHeight="1" x14ac:dyDescent="0.4">
      <c r="A5" s="126"/>
      <c r="B5" s="126"/>
      <c r="C5" s="127" t="s">
        <v>467</v>
      </c>
      <c r="D5" s="126"/>
      <c r="E5" s="126"/>
      <c r="F5" s="128"/>
      <c r="G5" s="129"/>
      <c r="H5" s="126"/>
      <c r="I5" s="126"/>
      <c r="J5" s="126"/>
      <c r="K5" s="126"/>
      <c r="L5" s="126"/>
      <c r="M5" s="126"/>
      <c r="N5" s="126"/>
      <c r="O5" s="126"/>
      <c r="P5" s="126"/>
    </row>
    <row r="6" spans="1:16" s="32" customFormat="1" ht="25.5" customHeight="1" thickBot="1" x14ac:dyDescent="0.45">
      <c r="A6" s="131"/>
      <c r="B6" s="131"/>
      <c r="C6" s="132"/>
      <c r="D6" s="131"/>
      <c r="E6" s="131"/>
      <c r="F6" s="133"/>
      <c r="G6" s="134"/>
      <c r="H6" s="131"/>
      <c r="I6" s="131"/>
      <c r="J6" s="131"/>
      <c r="K6" s="131"/>
      <c r="L6" s="131"/>
      <c r="M6" s="131"/>
      <c r="N6" s="131"/>
      <c r="O6" s="131"/>
      <c r="P6" s="131"/>
    </row>
    <row r="7" spans="1:16" customFormat="1" ht="33.75" customHeight="1" x14ac:dyDescent="0.25">
      <c r="A7" s="135"/>
      <c r="B7" s="120"/>
      <c r="C7" s="120"/>
      <c r="D7" s="120"/>
      <c r="E7" s="123"/>
      <c r="F7" s="136"/>
      <c r="G7" s="137"/>
      <c r="H7" s="120"/>
      <c r="I7" s="120"/>
      <c r="J7" s="120"/>
      <c r="K7" s="120"/>
      <c r="L7" s="120"/>
      <c r="M7" s="120"/>
      <c r="N7" s="120"/>
      <c r="O7" s="120"/>
      <c r="P7" s="120"/>
    </row>
    <row r="8" spans="1:16" customFormat="1" x14ac:dyDescent="0.25">
      <c r="A8" s="135"/>
      <c r="B8" s="120"/>
      <c r="C8" s="120"/>
      <c r="D8" s="120"/>
      <c r="E8" s="123"/>
      <c r="F8" s="138"/>
      <c r="G8" s="139"/>
      <c r="H8" s="120"/>
      <c r="I8" s="120"/>
      <c r="J8" s="120"/>
      <c r="K8" s="120"/>
      <c r="L8" s="120"/>
      <c r="M8" s="120"/>
      <c r="N8" s="120"/>
      <c r="O8" s="120"/>
      <c r="P8" s="120"/>
    </row>
    <row r="9" spans="1:16" customFormat="1" ht="15.75" thickBot="1" x14ac:dyDescent="0.3">
      <c r="A9" s="135"/>
      <c r="B9" s="120"/>
      <c r="C9" s="120"/>
      <c r="D9" s="120"/>
      <c r="E9" s="123"/>
      <c r="F9" s="138"/>
      <c r="G9" s="140"/>
      <c r="H9" s="141"/>
      <c r="I9" s="120"/>
      <c r="J9" s="120"/>
      <c r="K9" s="120"/>
      <c r="L9" s="120"/>
      <c r="M9" s="120"/>
      <c r="N9" s="120"/>
      <c r="O9" s="120"/>
      <c r="P9" s="120"/>
    </row>
    <row r="10" spans="1:16" customFormat="1" x14ac:dyDescent="0.25">
      <c r="A10" s="135"/>
      <c r="B10" s="120"/>
      <c r="C10" s="120"/>
      <c r="D10" s="120"/>
      <c r="E10" s="123"/>
      <c r="F10" s="142"/>
      <c r="G10" s="143"/>
      <c r="H10" s="120"/>
      <c r="I10" s="120"/>
      <c r="J10" s="120"/>
      <c r="K10" s="120"/>
      <c r="L10" s="120"/>
      <c r="M10" s="120"/>
      <c r="N10" s="120"/>
      <c r="O10" s="120"/>
      <c r="P10" s="120"/>
    </row>
    <row r="11" spans="1:16" s="20" customFormat="1" x14ac:dyDescent="0.25">
      <c r="A11" s="135"/>
      <c r="B11" s="144"/>
      <c r="C11" s="145"/>
      <c r="D11" s="144"/>
      <c r="E11" s="146"/>
      <c r="F11" s="146"/>
      <c r="G11" s="146"/>
      <c r="H11" s="146"/>
      <c r="I11" s="146"/>
      <c r="J11" s="146"/>
      <c r="L11" s="146"/>
      <c r="M11" s="146"/>
      <c r="N11" s="146"/>
      <c r="O11" s="146"/>
      <c r="P11" s="144"/>
    </row>
    <row r="12" spans="1:16" s="20" customFormat="1" outlineLevel="1" x14ac:dyDescent="0.25">
      <c r="A12" s="135"/>
      <c r="B12" s="144"/>
      <c r="C12" s="145"/>
      <c r="D12" s="144"/>
      <c r="E12" s="146"/>
      <c r="F12" s="146"/>
      <c r="G12" s="146"/>
      <c r="H12" s="146"/>
      <c r="I12" s="146"/>
      <c r="J12" s="146"/>
      <c r="L12" s="146"/>
      <c r="M12" s="146"/>
      <c r="N12" s="146"/>
      <c r="O12" s="146"/>
      <c r="P12" s="144"/>
    </row>
    <row r="13" spans="1:16" s="20" customFormat="1" outlineLevel="1" x14ac:dyDescent="0.25">
      <c r="A13" s="135"/>
      <c r="B13" s="144"/>
      <c r="C13" s="145"/>
      <c r="D13" s="144"/>
      <c r="E13" s="146"/>
      <c r="F13" s="146"/>
      <c r="G13" s="146"/>
      <c r="H13" s="146"/>
      <c r="I13" s="146"/>
      <c r="J13" s="146"/>
      <c r="L13" s="146"/>
      <c r="M13" s="146"/>
      <c r="N13" s="146"/>
      <c r="O13" s="146"/>
      <c r="P13" s="144"/>
    </row>
    <row r="14" spans="1:16" s="20" customFormat="1" outlineLevel="1" x14ac:dyDescent="0.25">
      <c r="A14" s="135"/>
      <c r="B14" s="144"/>
      <c r="C14" s="145"/>
      <c r="D14" s="144"/>
      <c r="E14" s="146"/>
      <c r="F14" s="146"/>
      <c r="G14" s="146"/>
      <c r="H14" s="146"/>
      <c r="I14" s="146"/>
      <c r="J14" s="146"/>
      <c r="L14" s="146"/>
      <c r="M14" s="146"/>
      <c r="N14" s="146"/>
      <c r="O14" s="146"/>
      <c r="P14" s="144"/>
    </row>
    <row r="15" spans="1:16" s="20" customFormat="1" outlineLevel="1" x14ac:dyDescent="0.25">
      <c r="A15" s="135"/>
      <c r="B15" s="144"/>
      <c r="C15" s="145"/>
      <c r="D15" s="144"/>
      <c r="E15" s="146"/>
      <c r="F15" s="146"/>
      <c r="G15" s="146"/>
      <c r="H15" s="146"/>
      <c r="I15" s="146"/>
      <c r="J15" s="146"/>
      <c r="L15" s="146"/>
      <c r="M15" s="146"/>
      <c r="N15" s="146"/>
      <c r="O15" s="146"/>
      <c r="P15" s="144"/>
    </row>
    <row r="16" spans="1:16" s="20" customFormat="1" outlineLevel="1" x14ac:dyDescent="0.25">
      <c r="A16" s="135"/>
      <c r="B16" s="144"/>
      <c r="C16" s="145"/>
      <c r="D16" s="144"/>
      <c r="E16" s="146"/>
      <c r="F16" s="146"/>
      <c r="G16" s="146"/>
      <c r="H16" s="146"/>
      <c r="I16" s="146"/>
      <c r="J16" s="146"/>
      <c r="L16" s="146"/>
      <c r="M16" s="146"/>
      <c r="N16" s="146"/>
      <c r="O16" s="146"/>
      <c r="P16" s="144"/>
    </row>
    <row r="17" spans="1:17" s="20" customFormat="1" outlineLevel="1" x14ac:dyDescent="0.25">
      <c r="A17" s="135"/>
      <c r="B17" s="144"/>
      <c r="C17" s="145"/>
      <c r="D17" s="144"/>
      <c r="E17" s="146"/>
      <c r="F17" s="146"/>
      <c r="G17" s="146"/>
      <c r="H17" s="146"/>
      <c r="I17" s="146"/>
      <c r="J17" s="146"/>
      <c r="L17" s="146"/>
      <c r="M17" s="146"/>
      <c r="N17" s="146"/>
      <c r="O17" s="146"/>
      <c r="P17" s="144"/>
    </row>
    <row r="18" spans="1:17" s="20" customFormat="1" outlineLevel="1" x14ac:dyDescent="0.25">
      <c r="A18" s="135"/>
      <c r="B18" s="144"/>
      <c r="C18" s="145"/>
      <c r="D18" s="144"/>
      <c r="E18" s="146"/>
      <c r="F18" s="146"/>
      <c r="G18" s="146"/>
      <c r="H18" s="146"/>
      <c r="I18" s="146"/>
      <c r="J18" s="146"/>
      <c r="L18" s="146"/>
      <c r="M18" s="146"/>
      <c r="N18" s="146"/>
      <c r="O18" s="146"/>
      <c r="P18" s="144"/>
    </row>
    <row r="19" spans="1:17" customFormat="1" ht="51" customHeight="1" outlineLevel="1" x14ac:dyDescent="0.25">
      <c r="A19" s="135"/>
      <c r="B19" s="120"/>
      <c r="C19" s="147"/>
      <c r="D19" s="147"/>
      <c r="E19" s="147"/>
      <c r="F19" s="147"/>
      <c r="G19" s="147"/>
      <c r="H19" s="147"/>
      <c r="I19" s="147"/>
      <c r="J19" s="147"/>
      <c r="K19" s="147"/>
      <c r="L19" s="147"/>
      <c r="M19" s="147"/>
      <c r="N19" s="147"/>
      <c r="O19" s="147"/>
      <c r="P19" s="120"/>
    </row>
    <row r="20" spans="1:17" customFormat="1" ht="37.5" customHeight="1" outlineLevel="1" x14ac:dyDescent="0.25">
      <c r="A20" s="135"/>
      <c r="B20" s="148"/>
      <c r="C20" s="147"/>
      <c r="D20" s="149"/>
      <c r="E20" s="149"/>
      <c r="F20" s="149"/>
      <c r="G20" s="149"/>
      <c r="H20" s="150"/>
      <c r="I20" s="150"/>
      <c r="J20" s="150"/>
      <c r="K20" s="150"/>
      <c r="L20" s="150"/>
      <c r="M20" s="150"/>
      <c r="N20" s="150"/>
      <c r="O20" s="150"/>
      <c r="P20" s="150"/>
      <c r="Q20" s="150"/>
    </row>
    <row r="21" spans="1:17" customFormat="1" ht="66.75" customHeight="1" x14ac:dyDescent="0.25">
      <c r="A21" s="120"/>
      <c r="B21" s="151" t="s">
        <v>468</v>
      </c>
      <c r="C21" s="152" t="s">
        <v>469</v>
      </c>
      <c r="D21" s="153" t="s">
        <v>470</v>
      </c>
      <c r="E21" s="154" t="s">
        <v>471</v>
      </c>
      <c r="F21" s="154" t="s">
        <v>472</v>
      </c>
      <c r="G21" s="153" t="s">
        <v>473</v>
      </c>
      <c r="H21" s="153" t="s">
        <v>474</v>
      </c>
      <c r="I21" s="153" t="s">
        <v>323</v>
      </c>
      <c r="J21" s="153" t="s">
        <v>475</v>
      </c>
      <c r="K21" s="151" t="s">
        <v>476</v>
      </c>
      <c r="L21" s="151" t="s">
        <v>477</v>
      </c>
      <c r="M21" s="151" t="s">
        <v>478</v>
      </c>
      <c r="N21" s="151" t="s">
        <v>479</v>
      </c>
      <c r="O21" s="123" t="s">
        <v>480</v>
      </c>
    </row>
    <row r="22" spans="1:17" customFormat="1" ht="15.75" outlineLevel="1" x14ac:dyDescent="0.25">
      <c r="A22" s="120"/>
      <c r="B22" s="155" t="str">
        <f>QALog[[#This Row],[QA analyst]]&amp;":"&amp;QALog[[#This Row],[QA analysts reference]]</f>
        <v>#LS:1</v>
      </c>
      <c r="C22">
        <v>1</v>
      </c>
      <c r="D22" t="s">
        <v>481</v>
      </c>
      <c r="E22" s="160" t="s">
        <v>482</v>
      </c>
      <c r="F22" t="s">
        <v>483</v>
      </c>
      <c r="G22" s="156" t="str">
        <f>IF(QALog[[#This Row],[Worksheet ]]="","",HYPERLINK("#'"&amp;QALog[[#This Row],[Worksheet ]]&amp;"'!"&amp;QALog[[#This Row],[Cell/Range]]&amp;"", "GoTo Cell"))</f>
        <v>GoTo Cell</v>
      </c>
      <c r="H22" s="157">
        <v>42983</v>
      </c>
      <c r="I22" t="s">
        <v>418</v>
      </c>
      <c r="L22" s="157"/>
      <c r="N22" s="11"/>
      <c r="O22" t="s">
        <v>484</v>
      </c>
    </row>
    <row r="23" spans="1:17" customFormat="1" ht="15.75" outlineLevel="1" x14ac:dyDescent="0.25">
      <c r="A23" s="120"/>
      <c r="B23" s="155" t="str">
        <f>QALog[[#This Row],[QA analyst]]&amp;":"&amp;QALog[[#This Row],[QA analysts reference]]</f>
        <v>#LS:2</v>
      </c>
      <c r="C23">
        <v>2</v>
      </c>
      <c r="D23" t="s">
        <v>481</v>
      </c>
      <c r="E23" s="160" t="s">
        <v>482</v>
      </c>
      <c r="F23" t="s">
        <v>485</v>
      </c>
      <c r="G23" s="156" t="str">
        <f>IF(QALog[[#This Row],[Worksheet ]]="","",HYPERLINK("#'"&amp;QALog[[#This Row],[Worksheet ]]&amp;"'!"&amp;QALog[[#This Row],[Cell/Range]]&amp;"", "GoTo Cell"))</f>
        <v>GoTo Cell</v>
      </c>
      <c r="H23" s="157">
        <v>42983</v>
      </c>
      <c r="I23" t="s">
        <v>418</v>
      </c>
      <c r="L23" s="157"/>
      <c r="N23" s="11"/>
      <c r="O23" t="s">
        <v>484</v>
      </c>
    </row>
    <row r="24" spans="1:17" customFormat="1" ht="15.75" outlineLevel="1" x14ac:dyDescent="0.25">
      <c r="A24" s="120"/>
      <c r="B24" s="155" t="str">
        <f>QALog[[#This Row],[QA analyst]]&amp;":"&amp;QALog[[#This Row],[QA analysts reference]]</f>
        <v>#LS:3</v>
      </c>
      <c r="C24">
        <v>3</v>
      </c>
      <c r="D24" t="s">
        <v>481</v>
      </c>
      <c r="E24" s="160" t="s">
        <v>482</v>
      </c>
      <c r="F24" t="s">
        <v>486</v>
      </c>
      <c r="G24" s="156" t="str">
        <f>IF(QALog[[#This Row],[Worksheet ]]="","",HYPERLINK("#'"&amp;QALog[[#This Row],[Worksheet ]]&amp;"'!"&amp;QALog[[#This Row],[Cell/Range]]&amp;"", "GoTo Cell"))</f>
        <v>GoTo Cell</v>
      </c>
      <c r="H24" s="157">
        <v>42983</v>
      </c>
      <c r="I24" t="s">
        <v>418</v>
      </c>
      <c r="L24" s="157"/>
      <c r="N24" s="11"/>
      <c r="O24" t="s">
        <v>484</v>
      </c>
    </row>
    <row r="25" spans="1:17" customFormat="1" ht="15.75" outlineLevel="1" x14ac:dyDescent="0.25">
      <c r="A25" s="120"/>
      <c r="B25" s="155" t="str">
        <f>QALog[[#This Row],[QA analyst]]&amp;":"&amp;QALog[[#This Row],[QA analysts reference]]</f>
        <v>#LS:4</v>
      </c>
      <c r="C25">
        <v>4</v>
      </c>
      <c r="D25" t="s">
        <v>481</v>
      </c>
      <c r="E25" s="160" t="s">
        <v>482</v>
      </c>
      <c r="F25" t="s">
        <v>487</v>
      </c>
      <c r="G25" s="156" t="str">
        <f>IF(QALog[[#This Row],[Worksheet ]]="","",HYPERLINK("#'"&amp;QALog[[#This Row],[Worksheet ]]&amp;"'!"&amp;QALog[[#This Row],[Cell/Range]]&amp;"", "GoTo Cell"))</f>
        <v>GoTo Cell</v>
      </c>
      <c r="H25" s="157">
        <v>42983</v>
      </c>
      <c r="I25" t="s">
        <v>418</v>
      </c>
      <c r="L25" s="157"/>
      <c r="N25" s="11"/>
      <c r="O25" t="s">
        <v>484</v>
      </c>
    </row>
    <row r="26" spans="1:17" customFormat="1" ht="15.75" outlineLevel="1" x14ac:dyDescent="0.25">
      <c r="A26" s="120"/>
      <c r="B26" s="155" t="str">
        <f>QALog[[#This Row],[QA analyst]]&amp;":"&amp;QALog[[#This Row],[QA analysts reference]]</f>
        <v>#LS:5</v>
      </c>
      <c r="C26">
        <v>5</v>
      </c>
      <c r="D26" t="s">
        <v>481</v>
      </c>
      <c r="E26" s="160" t="s">
        <v>482</v>
      </c>
      <c r="F26" t="s">
        <v>488</v>
      </c>
      <c r="G26" s="156" t="str">
        <f>IF(QALog[[#This Row],[Worksheet ]]="","",HYPERLINK("#'"&amp;QALog[[#This Row],[Worksheet ]]&amp;"'!"&amp;QALog[[#This Row],[Cell/Range]]&amp;"", "GoTo Cell"))</f>
        <v>GoTo Cell</v>
      </c>
      <c r="H26" s="157">
        <v>42983</v>
      </c>
      <c r="I26" t="s">
        <v>418</v>
      </c>
      <c r="L26" s="157"/>
      <c r="N26" s="11"/>
      <c r="O26" t="s">
        <v>484</v>
      </c>
    </row>
    <row r="27" spans="1:17" customFormat="1" ht="15.75" outlineLevel="1" x14ac:dyDescent="0.25">
      <c r="A27" s="120"/>
      <c r="B27" s="155" t="str">
        <f>QALog[[#This Row],[QA analyst]]&amp;":"&amp;QALog[[#This Row],[QA analysts reference]]</f>
        <v>#LS:6</v>
      </c>
      <c r="C27">
        <v>6</v>
      </c>
      <c r="D27" t="s">
        <v>481</v>
      </c>
      <c r="E27" s="160" t="s">
        <v>482</v>
      </c>
      <c r="F27" t="s">
        <v>489</v>
      </c>
      <c r="G27" s="156" t="str">
        <f>IF(QALog[[#This Row],[Worksheet ]]="","",HYPERLINK("#'"&amp;QALog[[#This Row],[Worksheet ]]&amp;"'!"&amp;QALog[[#This Row],[Cell/Range]]&amp;"", "GoTo Cell"))</f>
        <v>GoTo Cell</v>
      </c>
      <c r="H27" s="157">
        <v>42983</v>
      </c>
      <c r="I27" t="s">
        <v>418</v>
      </c>
      <c r="L27" s="157"/>
      <c r="N27" s="11"/>
      <c r="O27" t="s">
        <v>484</v>
      </c>
    </row>
    <row r="28" spans="1:17" customFormat="1" ht="15.75" outlineLevel="1" x14ac:dyDescent="0.25">
      <c r="A28" s="120"/>
      <c r="B28" s="155" t="str">
        <f>QALog[[#This Row],[QA analyst]]&amp;":"&amp;QALog[[#This Row],[QA analysts reference]]</f>
        <v>#LS:7</v>
      </c>
      <c r="C28">
        <v>7</v>
      </c>
      <c r="D28" t="s">
        <v>481</v>
      </c>
      <c r="E28" s="160" t="s">
        <v>482</v>
      </c>
      <c r="F28" t="s">
        <v>490</v>
      </c>
      <c r="G28" s="156" t="str">
        <f>IF(QALog[[#This Row],[Worksheet ]]="","",HYPERLINK("#'"&amp;QALog[[#This Row],[Worksheet ]]&amp;"'!"&amp;QALog[[#This Row],[Cell/Range]]&amp;"", "GoTo Cell"))</f>
        <v>GoTo Cell</v>
      </c>
      <c r="H28" s="157">
        <v>42983</v>
      </c>
      <c r="I28" t="s">
        <v>418</v>
      </c>
      <c r="L28" s="157"/>
      <c r="N28" s="11"/>
      <c r="O28" t="s">
        <v>484</v>
      </c>
    </row>
    <row r="29" spans="1:17" ht="15.75" outlineLevel="1" x14ac:dyDescent="0.25">
      <c r="B29" s="155" t="str">
        <f>QALog[[#This Row],[QA analyst]]&amp;":"&amp;QALog[[#This Row],[QA analysts reference]]</f>
        <v>#LS:8</v>
      </c>
      <c r="C29">
        <v>8</v>
      </c>
      <c r="D29" t="s">
        <v>481</v>
      </c>
      <c r="E29" s="160" t="s">
        <v>482</v>
      </c>
      <c r="F29" t="s">
        <v>491</v>
      </c>
      <c r="G29" s="156" t="str">
        <f>IF(QALog[[#This Row],[Worksheet ]]="","",HYPERLINK("#'"&amp;QALog[[#This Row],[Worksheet ]]&amp;"'!"&amp;QALog[[#This Row],[Cell/Range]]&amp;"", "GoTo Cell"))</f>
        <v>GoTo Cell</v>
      </c>
      <c r="H29" s="157">
        <v>42983</v>
      </c>
      <c r="I29" t="s">
        <v>418</v>
      </c>
      <c r="J29"/>
      <c r="K29"/>
      <c r="L29" s="157"/>
      <c r="M29"/>
      <c r="N29" s="11"/>
      <c r="O29" t="s">
        <v>484</v>
      </c>
    </row>
    <row r="30" spans="1:17" s="147" customFormat="1" ht="15.75" outlineLevel="1" x14ac:dyDescent="0.25">
      <c r="B30" s="155" t="str">
        <f>QALog[[#This Row],[QA analyst]]&amp;":"&amp;QALog[[#This Row],[QA analysts reference]]</f>
        <v>#LS:9</v>
      </c>
      <c r="C30">
        <v>9</v>
      </c>
      <c r="D30" t="s">
        <v>481</v>
      </c>
      <c r="E30" s="160" t="s">
        <v>482</v>
      </c>
      <c r="F30" t="s">
        <v>492</v>
      </c>
      <c r="G30" s="156" t="str">
        <f>IF(QALog[[#This Row],[Worksheet ]]="","",HYPERLINK("#'"&amp;QALog[[#This Row],[Worksheet ]]&amp;"'!"&amp;QALog[[#This Row],[Cell/Range]]&amp;"", "GoTo Cell"))</f>
        <v>GoTo Cell</v>
      </c>
      <c r="H30" s="157">
        <v>42983</v>
      </c>
      <c r="I30" t="s">
        <v>418</v>
      </c>
      <c r="J30"/>
      <c r="K30"/>
      <c r="L30" s="157"/>
      <c r="M30"/>
      <c r="N30" s="11"/>
      <c r="O30" t="s">
        <v>484</v>
      </c>
    </row>
    <row r="31" spans="1:17" ht="15.75" outlineLevel="1" x14ac:dyDescent="0.25">
      <c r="B31" s="155" t="str">
        <f>QALog[[#This Row],[QA analyst]]&amp;":"&amp;QALog[[#This Row],[QA analysts reference]]</f>
        <v>#LS:10</v>
      </c>
      <c r="C31">
        <v>10</v>
      </c>
      <c r="D31" t="s">
        <v>481</v>
      </c>
      <c r="E31" s="160" t="s">
        <v>482</v>
      </c>
      <c r="F31" t="s">
        <v>493</v>
      </c>
      <c r="G31" s="156" t="str">
        <f>IF(QALog[[#This Row],[Worksheet ]]="","",HYPERLINK("#'"&amp;QALog[[#This Row],[Worksheet ]]&amp;"'!"&amp;QALog[[#This Row],[Cell/Range]]&amp;"", "GoTo Cell"))</f>
        <v>GoTo Cell</v>
      </c>
      <c r="H31" s="157">
        <v>42983</v>
      </c>
      <c r="I31" t="s">
        <v>418</v>
      </c>
      <c r="J31"/>
      <c r="K31"/>
      <c r="L31" s="157"/>
      <c r="M31"/>
      <c r="N31" s="11"/>
      <c r="O31" t="s">
        <v>484</v>
      </c>
    </row>
    <row r="32" spans="1:17" ht="15.75" outlineLevel="1" x14ac:dyDescent="0.25">
      <c r="B32" s="155" t="str">
        <f>QALog[[#This Row],[QA analyst]]&amp;":"&amp;QALog[[#This Row],[QA analysts reference]]</f>
        <v>#LS:11</v>
      </c>
      <c r="C32">
        <v>11</v>
      </c>
      <c r="D32" t="s">
        <v>481</v>
      </c>
      <c r="E32" s="160" t="s">
        <v>482</v>
      </c>
      <c r="F32" t="s">
        <v>494</v>
      </c>
      <c r="G32" s="156" t="str">
        <f>IF(QALog[[#This Row],[Worksheet ]]="","",HYPERLINK("#'"&amp;QALog[[#This Row],[Worksheet ]]&amp;"'!"&amp;QALog[[#This Row],[Cell/Range]]&amp;"", "GoTo Cell"))</f>
        <v>GoTo Cell</v>
      </c>
      <c r="H32" s="157">
        <v>42983</v>
      </c>
      <c r="I32" t="s">
        <v>418</v>
      </c>
      <c r="J32"/>
      <c r="K32"/>
      <c r="L32" s="157"/>
      <c r="M32"/>
      <c r="N32" s="11"/>
      <c r="O32" t="s">
        <v>484</v>
      </c>
    </row>
    <row r="33" spans="2:15" ht="15.75" outlineLevel="1" x14ac:dyDescent="0.25">
      <c r="B33" s="155" t="str">
        <f>QALog[[#This Row],[QA analyst]]&amp;":"&amp;QALog[[#This Row],[QA analysts reference]]</f>
        <v>#LS:12</v>
      </c>
      <c r="C33">
        <v>12</v>
      </c>
      <c r="D33" t="s">
        <v>481</v>
      </c>
      <c r="E33" s="160" t="s">
        <v>482</v>
      </c>
      <c r="F33" t="s">
        <v>495</v>
      </c>
      <c r="G33" s="156" t="str">
        <f>IF(QALog[[#This Row],[Worksheet ]]="","",HYPERLINK("#'"&amp;QALog[[#This Row],[Worksheet ]]&amp;"'!"&amp;QALog[[#This Row],[Cell/Range]]&amp;"", "GoTo Cell"))</f>
        <v>GoTo Cell</v>
      </c>
      <c r="H33" s="157">
        <v>42983</v>
      </c>
      <c r="I33" t="s">
        <v>418</v>
      </c>
      <c r="J33"/>
      <c r="K33"/>
      <c r="L33" s="157"/>
      <c r="M33"/>
      <c r="N33" s="11"/>
      <c r="O33" t="s">
        <v>484</v>
      </c>
    </row>
    <row r="34" spans="2:15" ht="15.75" outlineLevel="1" x14ac:dyDescent="0.25">
      <c r="B34" s="155" t="str">
        <f>QALog[[#This Row],[QA analyst]]&amp;":"&amp;QALog[[#This Row],[QA analysts reference]]</f>
        <v>#LS:13</v>
      </c>
      <c r="C34">
        <v>13</v>
      </c>
      <c r="D34" t="s">
        <v>481</v>
      </c>
      <c r="E34" s="160" t="s">
        <v>496</v>
      </c>
      <c r="F34" t="s">
        <v>1118</v>
      </c>
      <c r="G34" s="156" t="str">
        <f>IF(QALog[[#This Row],[Worksheet ]]="","",HYPERLINK("#'"&amp;QALog[[#This Row],[Worksheet ]]&amp;"'!"&amp;QALog[[#This Row],[Cell/Range]]&amp;"", "GoTo Cell"))</f>
        <v>GoTo Cell</v>
      </c>
      <c r="H34" s="157">
        <v>43418</v>
      </c>
      <c r="I34" t="s">
        <v>412</v>
      </c>
      <c r="J34"/>
      <c r="K34"/>
      <c r="L34" s="157"/>
      <c r="M34"/>
      <c r="N34" s="11"/>
      <c r="O34" t="s">
        <v>735</v>
      </c>
    </row>
    <row r="35" spans="2:15" ht="15.75" outlineLevel="1" x14ac:dyDescent="0.25">
      <c r="B35" s="155" t="str">
        <f>QALog[[#This Row],[QA analyst]]&amp;":"&amp;QALog[[#This Row],[QA analysts reference]]</f>
        <v>#LS:14</v>
      </c>
      <c r="C35">
        <v>14</v>
      </c>
      <c r="D35" t="s">
        <v>481</v>
      </c>
      <c r="E35" s="160" t="s">
        <v>496</v>
      </c>
      <c r="F35" t="s">
        <v>1119</v>
      </c>
      <c r="G35" s="156" t="str">
        <f>IF(QALog[[#This Row],[Worksheet ]]="","",HYPERLINK("#'"&amp;QALog[[#This Row],[Worksheet ]]&amp;"'!"&amp;QALog[[#This Row],[Cell/Range]]&amp;"", "GoTo Cell"))</f>
        <v>GoTo Cell</v>
      </c>
      <c r="H35" s="157">
        <v>43364</v>
      </c>
      <c r="I35"/>
      <c r="J35"/>
      <c r="K35"/>
      <c r="L35" s="157"/>
      <c r="M35"/>
      <c r="N35" s="11"/>
      <c r="O35" t="s">
        <v>729</v>
      </c>
    </row>
    <row r="36" spans="2:15" ht="15.75" outlineLevel="1" x14ac:dyDescent="0.25">
      <c r="B36" s="155" t="str">
        <f>QALog[[#This Row],[QA analyst]]&amp;":"&amp;QALog[[#This Row],[QA analysts reference]]</f>
        <v>#LS:15</v>
      </c>
      <c r="C36">
        <v>15</v>
      </c>
      <c r="D36" t="s">
        <v>481</v>
      </c>
      <c r="E36" s="160" t="s">
        <v>496</v>
      </c>
      <c r="F36" t="s">
        <v>1120</v>
      </c>
      <c r="G36" s="156" t="str">
        <f>IF(QALog[[#This Row],[Worksheet ]]="","",HYPERLINK("#'"&amp;QALog[[#This Row],[Worksheet ]]&amp;"'!"&amp;QALog[[#This Row],[Cell/Range]]&amp;"", "GoTo Cell"))</f>
        <v>GoTo Cell</v>
      </c>
      <c r="H36" s="157">
        <v>43450</v>
      </c>
      <c r="I36"/>
      <c r="J36" t="s">
        <v>406</v>
      </c>
      <c r="K36"/>
      <c r="L36" s="157"/>
      <c r="M36"/>
      <c r="N36" s="11"/>
      <c r="O36" t="s">
        <v>987</v>
      </c>
    </row>
    <row r="37" spans="2:15" s="148" customFormat="1" ht="15.75" outlineLevel="1" x14ac:dyDescent="0.25">
      <c r="B37" s="155" t="str">
        <f>QALog[[#This Row],[QA analyst]]&amp;":"&amp;QALog[[#This Row],[QA analysts reference]]</f>
        <v>#LS:16</v>
      </c>
      <c r="C37">
        <v>16</v>
      </c>
      <c r="D37" t="s">
        <v>481</v>
      </c>
      <c r="E37" s="160" t="s">
        <v>496</v>
      </c>
      <c r="F37" t="s">
        <v>1027</v>
      </c>
      <c r="G37" s="156" t="str">
        <f>IF(QALog[[#This Row],[Worksheet ]]="","",HYPERLINK("#'"&amp;QALog[[#This Row],[Worksheet ]]&amp;"'!"&amp;QALog[[#This Row],[Cell/Range]]&amp;"", "GoTo Cell"))</f>
        <v>GoTo Cell</v>
      </c>
      <c r="H37" s="157"/>
      <c r="I37"/>
      <c r="J37"/>
      <c r="K37"/>
      <c r="L37" s="157"/>
      <c r="M37"/>
      <c r="N37" s="11"/>
      <c r="O37" t="s">
        <v>985</v>
      </c>
    </row>
    <row r="38" spans="2:15" s="123" customFormat="1" ht="15.75" outlineLevel="1" x14ac:dyDescent="0.25">
      <c r="B38" s="155" t="str">
        <f>QALog[[#This Row],[QA analyst]]&amp;":"&amp;QALog[[#This Row],[QA analysts reference]]</f>
        <v>#LS:17</v>
      </c>
      <c r="C38">
        <v>17</v>
      </c>
      <c r="D38" t="s">
        <v>481</v>
      </c>
      <c r="E38" s="160" t="s">
        <v>496</v>
      </c>
      <c r="F38" t="s">
        <v>1121</v>
      </c>
      <c r="G38" s="156" t="str">
        <f>IF(QALog[[#This Row],[Worksheet ]]="","",HYPERLINK("#'"&amp;QALog[[#This Row],[Worksheet ]]&amp;"'!"&amp;QALog[[#This Row],[Cell/Range]]&amp;"", "GoTo Cell"))</f>
        <v>GoTo Cell</v>
      </c>
      <c r="H38" s="157">
        <v>43450</v>
      </c>
      <c r="I38"/>
      <c r="J38" t="s">
        <v>395</v>
      </c>
      <c r="K38"/>
      <c r="L38" s="157"/>
      <c r="M38"/>
      <c r="N38" s="11"/>
      <c r="O38" t="s">
        <v>986</v>
      </c>
    </row>
    <row r="39" spans="2:15" ht="15.75" outlineLevel="1" x14ac:dyDescent="0.25">
      <c r="B39" s="155" t="str">
        <f>QALog[[#This Row],[QA analyst]]&amp;":"&amp;QALog[[#This Row],[QA analysts reference]]</f>
        <v>#LS:18</v>
      </c>
      <c r="C39">
        <v>18</v>
      </c>
      <c r="D39" t="s">
        <v>481</v>
      </c>
      <c r="E39" s="160" t="s">
        <v>496</v>
      </c>
      <c r="F39" t="s">
        <v>1122</v>
      </c>
      <c r="G39" s="156" t="str">
        <f>IF(QALog[[#This Row],[Worksheet ]]="","",HYPERLINK("#'"&amp;QALog[[#This Row],[Worksheet ]]&amp;"'!"&amp;QALog[[#This Row],[Cell/Range]]&amp;"", "GoTo Cell"))</f>
        <v>GoTo Cell</v>
      </c>
      <c r="H39" s="157"/>
      <c r="I39"/>
      <c r="J39"/>
      <c r="K39"/>
      <c r="L39" s="157"/>
      <c r="M39"/>
      <c r="N39" s="11"/>
      <c r="O39" t="s">
        <v>985</v>
      </c>
    </row>
    <row r="40" spans="2:15" ht="15.75" outlineLevel="1" x14ac:dyDescent="0.25">
      <c r="B40" s="155" t="str">
        <f>QALog[[#This Row],[QA analyst]]&amp;":"&amp;QALog[[#This Row],[QA analysts reference]]</f>
        <v>#LS:19</v>
      </c>
      <c r="C40">
        <v>19</v>
      </c>
      <c r="D40" t="s">
        <v>481</v>
      </c>
      <c r="E40" s="160" t="s">
        <v>496</v>
      </c>
      <c r="F40" t="s">
        <v>1123</v>
      </c>
      <c r="G40" s="156" t="str">
        <f>IF(QALog[[#This Row],[Worksheet ]]="","",HYPERLINK("#'"&amp;QALog[[#This Row],[Worksheet ]]&amp;"'!"&amp;QALog[[#This Row],[Cell/Range]]&amp;"", "GoTo Cell"))</f>
        <v>GoTo Cell</v>
      </c>
      <c r="H40" s="157">
        <v>43450</v>
      </c>
      <c r="I40" t="s">
        <v>415</v>
      </c>
      <c r="J40"/>
      <c r="K40"/>
      <c r="L40" s="157"/>
      <c r="M40"/>
      <c r="N40" s="11"/>
      <c r="O40" t="s">
        <v>988</v>
      </c>
    </row>
    <row r="41" spans="2:15" ht="15.75" outlineLevel="1" x14ac:dyDescent="0.25">
      <c r="B41" s="155" t="str">
        <f>QALog[[#This Row],[QA analyst]]&amp;":"&amp;QALog[[#This Row],[QA analysts reference]]</f>
        <v>#LS:20</v>
      </c>
      <c r="C41">
        <v>20</v>
      </c>
      <c r="D41" t="s">
        <v>481</v>
      </c>
      <c r="E41" s="160" t="s">
        <v>496</v>
      </c>
      <c r="F41" t="s">
        <v>1124</v>
      </c>
      <c r="G41" s="156" t="str">
        <f>IF(QALog[[#This Row],[Worksheet ]]="","",HYPERLINK("#'"&amp;QALog[[#This Row],[Worksheet ]]&amp;"'!"&amp;QALog[[#This Row],[Cell/Range]]&amp;"", "GoTo Cell"))</f>
        <v>GoTo Cell</v>
      </c>
      <c r="H41" s="157">
        <v>43450</v>
      </c>
      <c r="I41" t="s">
        <v>415</v>
      </c>
      <c r="J41"/>
      <c r="K41"/>
      <c r="L41" s="157"/>
      <c r="M41"/>
      <c r="N41" s="11"/>
      <c r="O41" t="s">
        <v>988</v>
      </c>
    </row>
    <row r="42" spans="2:15" ht="15.75" outlineLevel="1" x14ac:dyDescent="0.25">
      <c r="B42" s="155" t="str">
        <f>QALog[[#This Row],[QA analyst]]&amp;":"&amp;QALog[[#This Row],[QA analysts reference]]</f>
        <v>#LS:21</v>
      </c>
      <c r="C42">
        <v>21</v>
      </c>
      <c r="D42" t="s">
        <v>481</v>
      </c>
      <c r="E42" s="160" t="s">
        <v>496</v>
      </c>
      <c r="F42" t="s">
        <v>1125</v>
      </c>
      <c r="G42" s="156" t="str">
        <f>IF(QALog[[#This Row],[Worksheet ]]="","",HYPERLINK("#'"&amp;QALog[[#This Row],[Worksheet ]]&amp;"'!"&amp;QALog[[#This Row],[Cell/Range]]&amp;"", "GoTo Cell"))</f>
        <v>GoTo Cell</v>
      </c>
      <c r="H42" s="157">
        <v>43450</v>
      </c>
      <c r="I42" t="s">
        <v>415</v>
      </c>
      <c r="J42"/>
      <c r="K42"/>
      <c r="L42" s="157"/>
      <c r="M42"/>
      <c r="N42" s="11"/>
      <c r="O42" t="s">
        <v>988</v>
      </c>
    </row>
    <row r="43" spans="2:15" ht="15.75" outlineLevel="1" x14ac:dyDescent="0.25">
      <c r="B43" s="155" t="str">
        <f>QALog[[#This Row],[QA analyst]]&amp;":"&amp;QALog[[#This Row],[QA analysts reference]]</f>
        <v>#LS:22</v>
      </c>
      <c r="C43">
        <v>22</v>
      </c>
      <c r="D43" t="s">
        <v>481</v>
      </c>
      <c r="E43" s="160" t="s">
        <v>496</v>
      </c>
      <c r="F43" t="s">
        <v>1126</v>
      </c>
      <c r="G43" s="156" t="str">
        <f>IF(QALog[[#This Row],[Worksheet ]]="","",HYPERLINK("#'"&amp;QALog[[#This Row],[Worksheet ]]&amp;"'!"&amp;QALog[[#This Row],[Cell/Range]]&amp;"", "GoTo Cell"))</f>
        <v>GoTo Cell</v>
      </c>
      <c r="H43" s="157">
        <v>43450</v>
      </c>
      <c r="I43" t="s">
        <v>415</v>
      </c>
      <c r="J43"/>
      <c r="K43"/>
      <c r="L43" s="157"/>
      <c r="M43"/>
      <c r="N43" s="11"/>
      <c r="O43" t="s">
        <v>988</v>
      </c>
    </row>
    <row r="44" spans="2:15" ht="15.75" outlineLevel="1" x14ac:dyDescent="0.25">
      <c r="B44" s="155" t="str">
        <f>QALog[[#This Row],[QA analyst]]&amp;":"&amp;QALog[[#This Row],[QA analysts reference]]</f>
        <v>#LS:23</v>
      </c>
      <c r="C44">
        <v>23</v>
      </c>
      <c r="D44" t="s">
        <v>481</v>
      </c>
      <c r="E44" s="160" t="s">
        <v>496</v>
      </c>
      <c r="F44" t="s">
        <v>1127</v>
      </c>
      <c r="G44" s="156" t="str">
        <f>IF(QALog[[#This Row],[Worksheet ]]="","",HYPERLINK("#'"&amp;QALog[[#This Row],[Worksheet ]]&amp;"'!"&amp;QALog[[#This Row],[Cell/Range]]&amp;"", "GoTo Cell"))</f>
        <v>GoTo Cell</v>
      </c>
      <c r="H44" s="157">
        <v>43450</v>
      </c>
      <c r="I44"/>
      <c r="J44" t="s">
        <v>401</v>
      </c>
      <c r="K44"/>
      <c r="L44" s="157"/>
      <c r="M44"/>
      <c r="N44" s="11"/>
      <c r="O44" t="s">
        <v>996</v>
      </c>
    </row>
    <row r="45" spans="2:15" ht="15.75" outlineLevel="1" x14ac:dyDescent="0.25">
      <c r="B45" s="155" t="str">
        <f>QALog[[#This Row],[QA analyst]]&amp;":"&amp;QALog[[#This Row],[QA analysts reference]]</f>
        <v>#LS:24</v>
      </c>
      <c r="C45">
        <v>24</v>
      </c>
      <c r="D45" t="s">
        <v>481</v>
      </c>
      <c r="E45" s="160" t="s">
        <v>496</v>
      </c>
      <c r="F45" t="s">
        <v>1128</v>
      </c>
      <c r="G45" s="156" t="str">
        <f>IF(QALog[[#This Row],[Worksheet ]]="","",HYPERLINK("#'"&amp;QALog[[#This Row],[Worksheet ]]&amp;"'!"&amp;QALog[[#This Row],[Cell/Range]]&amp;"", "GoTo Cell"))</f>
        <v>GoTo Cell</v>
      </c>
      <c r="H45" s="157">
        <v>43450</v>
      </c>
      <c r="I45" t="s">
        <v>415</v>
      </c>
      <c r="J45"/>
      <c r="K45"/>
      <c r="L45" s="157"/>
      <c r="M45"/>
      <c r="N45" s="11"/>
      <c r="O45" t="s">
        <v>997</v>
      </c>
    </row>
    <row r="46" spans="2:15" ht="15.75" outlineLevel="1" x14ac:dyDescent="0.25">
      <c r="B46" s="155" t="str">
        <f>QALog[[#This Row],[QA analyst]]&amp;":"&amp;QALog[[#This Row],[QA analysts reference]]</f>
        <v>#LS:25</v>
      </c>
      <c r="C46">
        <v>25</v>
      </c>
      <c r="D46" t="s">
        <v>481</v>
      </c>
      <c r="E46" s="160" t="s">
        <v>496</v>
      </c>
      <c r="F46" t="s">
        <v>1129</v>
      </c>
      <c r="G46" s="156" t="str">
        <f>IF(QALog[[#This Row],[Worksheet ]]="","",HYPERLINK("#'"&amp;QALog[[#This Row],[Worksheet ]]&amp;"'!"&amp;QALog[[#This Row],[Cell/Range]]&amp;"", "GoTo Cell"))</f>
        <v>GoTo Cell</v>
      </c>
      <c r="H46" s="157">
        <v>43450</v>
      </c>
      <c r="I46" t="s">
        <v>415</v>
      </c>
      <c r="J46"/>
      <c r="K46"/>
      <c r="L46" s="157"/>
      <c r="M46"/>
      <c r="N46" s="11"/>
      <c r="O46" t="s">
        <v>997</v>
      </c>
    </row>
    <row r="47" spans="2:15" ht="15.75" outlineLevel="1" x14ac:dyDescent="0.25">
      <c r="B47" s="155" t="str">
        <f>QALog[[#This Row],[QA analyst]]&amp;":"&amp;QALog[[#This Row],[QA analysts reference]]</f>
        <v>#LS:26</v>
      </c>
      <c r="C47">
        <v>26</v>
      </c>
      <c r="D47" t="s">
        <v>481</v>
      </c>
      <c r="E47" s="160" t="s">
        <v>496</v>
      </c>
      <c r="F47" t="s">
        <v>1130</v>
      </c>
      <c r="G47" s="156" t="str">
        <f>IF(QALog[[#This Row],[Worksheet ]]="","",HYPERLINK("#'"&amp;QALog[[#This Row],[Worksheet ]]&amp;"'!"&amp;QALog[[#This Row],[Cell/Range]]&amp;"", "GoTo Cell"))</f>
        <v>GoTo Cell</v>
      </c>
      <c r="H47" s="157">
        <v>43450</v>
      </c>
      <c r="I47" t="s">
        <v>415</v>
      </c>
      <c r="J47"/>
      <c r="K47"/>
      <c r="L47" s="157"/>
      <c r="M47"/>
      <c r="N47" s="11"/>
      <c r="O47" t="s">
        <v>997</v>
      </c>
    </row>
    <row r="48" spans="2:15" ht="15.75" outlineLevel="1" x14ac:dyDescent="0.25">
      <c r="B48" s="158" t="str">
        <f>QALog[[#This Row],[QA analyst]]&amp;":"&amp;QALog[[#This Row],[QA analysts reference]]</f>
        <v>#LS:27</v>
      </c>
      <c r="C48">
        <v>27</v>
      </c>
      <c r="D48" t="s">
        <v>481</v>
      </c>
      <c r="E48" s="160" t="s">
        <v>496</v>
      </c>
      <c r="F48" t="s">
        <v>1131</v>
      </c>
      <c r="G48" s="159" t="str">
        <f>IF(QALog[[#This Row],[Worksheet ]]="","",HYPERLINK("#'"&amp;QALog[[#This Row],[Worksheet ]]&amp;"'!"&amp;QALog[[#This Row],[Cell/Range]]&amp;"", "GoTo Cell"))</f>
        <v>GoTo Cell</v>
      </c>
      <c r="H48" s="157">
        <v>43450</v>
      </c>
      <c r="I48" t="s">
        <v>415</v>
      </c>
      <c r="J48"/>
      <c r="K48"/>
      <c r="L48" s="157"/>
      <c r="M48"/>
      <c r="N48" s="11"/>
      <c r="O48" t="s">
        <v>998</v>
      </c>
    </row>
    <row r="49" spans="2:15" ht="15.75" outlineLevel="1" x14ac:dyDescent="0.25">
      <c r="B49" s="155" t="str">
        <f>QALog[[#This Row],[QA analyst]]&amp;":"&amp;QALog[[#This Row],[QA analysts reference]]</f>
        <v>#LS:28</v>
      </c>
      <c r="C49">
        <v>28</v>
      </c>
      <c r="D49" t="s">
        <v>481</v>
      </c>
      <c r="E49" s="160" t="s">
        <v>496</v>
      </c>
      <c r="F49" t="s">
        <v>1132</v>
      </c>
      <c r="G49" s="156" t="str">
        <f>IF(QALog[[#This Row],[Worksheet ]]="","",HYPERLINK("#'"&amp;QALog[[#This Row],[Worksheet ]]&amp;"'!"&amp;QALog[[#This Row],[Cell/Range]]&amp;"", "GoTo Cell"))</f>
        <v>GoTo Cell</v>
      </c>
      <c r="H49" s="157">
        <v>43450</v>
      </c>
      <c r="I49" t="s">
        <v>415</v>
      </c>
      <c r="J49"/>
      <c r="K49"/>
      <c r="L49" s="157"/>
      <c r="M49"/>
      <c r="N49" s="11"/>
      <c r="O49" t="s">
        <v>998</v>
      </c>
    </row>
    <row r="50" spans="2:15" ht="15.75" outlineLevel="1" x14ac:dyDescent="0.25">
      <c r="B50" s="155" t="str">
        <f>QALog[[#This Row],[QA analyst]]&amp;":"&amp;QALog[[#This Row],[QA analysts reference]]</f>
        <v>#LS:29</v>
      </c>
      <c r="C50">
        <v>29</v>
      </c>
      <c r="D50" t="s">
        <v>481</v>
      </c>
      <c r="E50" s="160" t="s">
        <v>496</v>
      </c>
      <c r="F50" t="s">
        <v>1133</v>
      </c>
      <c r="G50" s="156" t="str">
        <f>IF(QALog[[#This Row],[Worksheet ]]="","",HYPERLINK("#'"&amp;QALog[[#This Row],[Worksheet ]]&amp;"'!"&amp;QALog[[#This Row],[Cell/Range]]&amp;"", "GoTo Cell"))</f>
        <v>GoTo Cell</v>
      </c>
      <c r="H50" s="157">
        <v>43450</v>
      </c>
      <c r="I50" t="s">
        <v>415</v>
      </c>
      <c r="J50"/>
      <c r="K50"/>
      <c r="L50" s="157"/>
      <c r="M50"/>
      <c r="N50" s="11"/>
      <c r="O50" t="s">
        <v>999</v>
      </c>
    </row>
    <row r="51" spans="2:15" ht="15.75" outlineLevel="1" x14ac:dyDescent="0.25">
      <c r="B51" s="155" t="str">
        <f>QALog[[#This Row],[QA analyst]]&amp;":"&amp;QALog[[#This Row],[QA analysts reference]]</f>
        <v>#LS:30</v>
      </c>
      <c r="C51">
        <v>30</v>
      </c>
      <c r="D51" t="s">
        <v>481</v>
      </c>
      <c r="E51" s="160" t="s">
        <v>496</v>
      </c>
      <c r="F51" t="s">
        <v>1134</v>
      </c>
      <c r="G51" s="156" t="str">
        <f>IF(QALog[[#This Row],[Worksheet ]]="","",HYPERLINK("#'"&amp;QALog[[#This Row],[Worksheet ]]&amp;"'!"&amp;QALog[[#This Row],[Cell/Range]]&amp;"", "GoTo Cell"))</f>
        <v>GoTo Cell</v>
      </c>
      <c r="H51" s="157">
        <v>43450</v>
      </c>
      <c r="I51" t="s">
        <v>415</v>
      </c>
      <c r="J51"/>
      <c r="K51"/>
      <c r="L51" s="157"/>
      <c r="M51"/>
      <c r="N51" s="11"/>
      <c r="O51" t="s">
        <v>1000</v>
      </c>
    </row>
    <row r="52" spans="2:15" ht="15.75" outlineLevel="1" x14ac:dyDescent="0.25">
      <c r="B52" s="155" t="str">
        <f>QALog[[#This Row],[QA analyst]]&amp;":"&amp;QALog[[#This Row],[QA analysts reference]]</f>
        <v>#LS:31</v>
      </c>
      <c r="C52">
        <v>31</v>
      </c>
      <c r="D52" t="s">
        <v>481</v>
      </c>
      <c r="E52" s="160" t="s">
        <v>496</v>
      </c>
      <c r="F52" t="s">
        <v>1135</v>
      </c>
      <c r="G52" s="156" t="str">
        <f>IF(QALog[[#This Row],[Worksheet ]]="","",HYPERLINK("#'"&amp;QALog[[#This Row],[Worksheet ]]&amp;"'!"&amp;QALog[[#This Row],[Cell/Range]]&amp;"", "GoTo Cell"))</f>
        <v>GoTo Cell</v>
      </c>
      <c r="H52" s="157">
        <v>43450</v>
      </c>
      <c r="I52" t="s">
        <v>415</v>
      </c>
      <c r="J52"/>
      <c r="K52"/>
      <c r="L52" s="157"/>
      <c r="M52"/>
      <c r="N52" s="11"/>
      <c r="O52" t="s">
        <v>1000</v>
      </c>
    </row>
    <row r="53" spans="2:15" ht="15.75" outlineLevel="1" x14ac:dyDescent="0.25">
      <c r="B53" s="155" t="str">
        <f>QALog[[#This Row],[QA analyst]]&amp;":"&amp;QALog[[#This Row],[QA analysts reference]]</f>
        <v>#LS:32</v>
      </c>
      <c r="C53">
        <v>32</v>
      </c>
      <c r="D53" t="s">
        <v>481</v>
      </c>
      <c r="E53" s="160" t="s">
        <v>496</v>
      </c>
      <c r="F53" t="s">
        <v>1136</v>
      </c>
      <c r="G53" s="156" t="str">
        <f>IF(QALog[[#This Row],[Worksheet ]]="","",HYPERLINK("#'"&amp;QALog[[#This Row],[Worksheet ]]&amp;"'!"&amp;QALog[[#This Row],[Cell/Range]]&amp;"", "GoTo Cell"))</f>
        <v>GoTo Cell</v>
      </c>
      <c r="H53" s="157">
        <v>43450</v>
      </c>
      <c r="I53" t="s">
        <v>415</v>
      </c>
      <c r="J53"/>
      <c r="K53"/>
      <c r="L53" s="157"/>
      <c r="M53"/>
      <c r="N53" s="11"/>
      <c r="O53" t="s">
        <v>1000</v>
      </c>
    </row>
    <row r="54" spans="2:15" ht="15.75" outlineLevel="1" x14ac:dyDescent="0.25">
      <c r="B54" s="155" t="str">
        <f>QALog[[#This Row],[QA analyst]]&amp;":"&amp;QALog[[#This Row],[QA analysts reference]]</f>
        <v>#LS:33</v>
      </c>
      <c r="C54">
        <v>33</v>
      </c>
      <c r="D54" t="s">
        <v>481</v>
      </c>
      <c r="E54" s="160" t="s">
        <v>498</v>
      </c>
      <c r="F54" t="s">
        <v>1137</v>
      </c>
      <c r="G54" s="156" t="str">
        <f>IF(QALog[[#This Row],[Worksheet ]]="","",HYPERLINK("#'"&amp;QALog[[#This Row],[Worksheet ]]&amp;"'!"&amp;QALog[[#This Row],[Cell/Range]]&amp;"", "GoTo Cell"))</f>
        <v>GoTo Cell</v>
      </c>
      <c r="H54" s="157">
        <v>43418</v>
      </c>
      <c r="I54" t="s">
        <v>412</v>
      </c>
      <c r="J54"/>
      <c r="K54"/>
      <c r="L54" s="157"/>
      <c r="M54"/>
      <c r="N54" s="11"/>
      <c r="O54" t="s">
        <v>735</v>
      </c>
    </row>
    <row r="55" spans="2:15" ht="15.75" outlineLevel="1" x14ac:dyDescent="0.25">
      <c r="B55" s="155" t="str">
        <f>QALog[[#This Row],[QA analyst]]&amp;":"&amp;QALog[[#This Row],[QA analysts reference]]</f>
        <v>#LS:34</v>
      </c>
      <c r="C55">
        <v>34</v>
      </c>
      <c r="D55" t="s">
        <v>481</v>
      </c>
      <c r="E55" s="160" t="s">
        <v>498</v>
      </c>
      <c r="F55" t="s">
        <v>1120</v>
      </c>
      <c r="G55" s="156" t="str">
        <f>IF(QALog[[#This Row],[Worksheet ]]="","",HYPERLINK("#'"&amp;QALog[[#This Row],[Worksheet ]]&amp;"'!"&amp;QALog[[#This Row],[Cell/Range]]&amp;"", "GoTo Cell"))</f>
        <v>GoTo Cell</v>
      </c>
      <c r="H55" s="157">
        <v>43450</v>
      </c>
      <c r="I55" t="s">
        <v>415</v>
      </c>
      <c r="J55"/>
      <c r="K55"/>
      <c r="L55" s="157"/>
      <c r="M55"/>
      <c r="N55" s="11"/>
      <c r="O55" t="s">
        <v>1002</v>
      </c>
    </row>
    <row r="56" spans="2:15" ht="15.75" outlineLevel="1" x14ac:dyDescent="0.25">
      <c r="B56" s="155" t="str">
        <f>QALog[[#This Row],[QA analyst]]&amp;":"&amp;QALog[[#This Row],[QA analysts reference]]</f>
        <v>#LS:35</v>
      </c>
      <c r="C56">
        <v>35</v>
      </c>
      <c r="D56" t="s">
        <v>481</v>
      </c>
      <c r="E56" s="160" t="s">
        <v>498</v>
      </c>
      <c r="F56" t="s">
        <v>1027</v>
      </c>
      <c r="G56" s="156" t="str">
        <f>IF(QALog[[#This Row],[Worksheet ]]="","",HYPERLINK("#'"&amp;QALog[[#This Row],[Worksheet ]]&amp;"'!"&amp;QALog[[#This Row],[Cell/Range]]&amp;"", "GoTo Cell"))</f>
        <v>GoTo Cell</v>
      </c>
      <c r="H56" s="157">
        <v>43450</v>
      </c>
      <c r="I56" t="s">
        <v>415</v>
      </c>
      <c r="J56"/>
      <c r="K56"/>
      <c r="L56" s="157"/>
      <c r="M56"/>
      <c r="N56" s="11"/>
      <c r="O56" t="s">
        <v>1002</v>
      </c>
    </row>
    <row r="57" spans="2:15" ht="15.75" outlineLevel="1" x14ac:dyDescent="0.25">
      <c r="B57" s="155" t="str">
        <f>QALog[[#This Row],[QA analyst]]&amp;":"&amp;QALog[[#This Row],[QA analysts reference]]</f>
        <v>#LS:36</v>
      </c>
      <c r="C57">
        <v>36</v>
      </c>
      <c r="D57" t="s">
        <v>481</v>
      </c>
      <c r="E57" s="160" t="s">
        <v>498</v>
      </c>
      <c r="F57" t="s">
        <v>1138</v>
      </c>
      <c r="G57" s="156" t="str">
        <f>IF(QALog[[#This Row],[Worksheet ]]="","",HYPERLINK("#'"&amp;QALog[[#This Row],[Worksheet ]]&amp;"'!"&amp;QALog[[#This Row],[Cell/Range]]&amp;"", "GoTo Cell"))</f>
        <v>GoTo Cell</v>
      </c>
      <c r="H57" s="157">
        <v>43450</v>
      </c>
      <c r="I57" t="s">
        <v>415</v>
      </c>
      <c r="J57"/>
      <c r="K57"/>
      <c r="L57" s="157"/>
      <c r="M57"/>
      <c r="N57" s="11"/>
      <c r="O57" t="s">
        <v>1002</v>
      </c>
    </row>
    <row r="58" spans="2:15" ht="15.75" outlineLevel="1" x14ac:dyDescent="0.25">
      <c r="B58" s="155" t="str">
        <f>QALog[[#This Row],[QA analyst]]&amp;":"&amp;QALog[[#This Row],[QA analysts reference]]</f>
        <v>#LS:37</v>
      </c>
      <c r="C58">
        <v>37</v>
      </c>
      <c r="D58" t="s">
        <v>481</v>
      </c>
      <c r="E58" s="160" t="s">
        <v>498</v>
      </c>
      <c r="F58" t="s">
        <v>1121</v>
      </c>
      <c r="G58" s="156" t="str">
        <f>IF(QALog[[#This Row],[Worksheet ]]="","",HYPERLINK("#'"&amp;QALog[[#This Row],[Worksheet ]]&amp;"'!"&amp;QALog[[#This Row],[Cell/Range]]&amp;"", "GoTo Cell"))</f>
        <v>GoTo Cell</v>
      </c>
      <c r="H58" s="157">
        <v>43450</v>
      </c>
      <c r="I58" t="s">
        <v>415</v>
      </c>
      <c r="J58"/>
      <c r="K58"/>
      <c r="L58" s="157"/>
      <c r="M58"/>
      <c r="N58" s="11"/>
      <c r="O58" t="s">
        <v>1002</v>
      </c>
    </row>
    <row r="59" spans="2:15" ht="15.75" outlineLevel="1" x14ac:dyDescent="0.25">
      <c r="B59" s="155" t="str">
        <f>QALog[[#This Row],[QA analyst]]&amp;":"&amp;QALog[[#This Row],[QA analysts reference]]</f>
        <v>#LS:38</v>
      </c>
      <c r="C59">
        <v>38</v>
      </c>
      <c r="D59" t="s">
        <v>481</v>
      </c>
      <c r="E59" s="160" t="s">
        <v>498</v>
      </c>
      <c r="F59" t="s">
        <v>1139</v>
      </c>
      <c r="G59" s="156" t="str">
        <f>IF(QALog[[#This Row],[Worksheet ]]="","",HYPERLINK("#'"&amp;QALog[[#This Row],[Worksheet ]]&amp;"'!"&amp;QALog[[#This Row],[Cell/Range]]&amp;"", "GoTo Cell"))</f>
        <v>GoTo Cell</v>
      </c>
      <c r="H59" s="157">
        <v>43450</v>
      </c>
      <c r="I59" t="s">
        <v>415</v>
      </c>
      <c r="J59"/>
      <c r="K59"/>
      <c r="L59" s="157"/>
      <c r="M59"/>
      <c r="N59" s="11"/>
      <c r="O59" t="s">
        <v>1002</v>
      </c>
    </row>
    <row r="60" spans="2:15" ht="15.75" outlineLevel="1" x14ac:dyDescent="0.25">
      <c r="B60" s="155" t="str">
        <f>QALog[[#This Row],[QA analyst]]&amp;":"&amp;QALog[[#This Row],[QA analysts reference]]</f>
        <v>#LS:39</v>
      </c>
      <c r="C60">
        <v>39</v>
      </c>
      <c r="D60" t="s">
        <v>481</v>
      </c>
      <c r="E60" s="160" t="s">
        <v>498</v>
      </c>
      <c r="F60" t="s">
        <v>1122</v>
      </c>
      <c r="G60" s="156" t="str">
        <f>IF(QALog[[#This Row],[Worksheet ]]="","",HYPERLINK("#'"&amp;QALog[[#This Row],[Worksheet ]]&amp;"'!"&amp;QALog[[#This Row],[Cell/Range]]&amp;"", "GoTo Cell"))</f>
        <v>GoTo Cell</v>
      </c>
      <c r="H60" s="157">
        <v>43450</v>
      </c>
      <c r="I60" t="s">
        <v>415</v>
      </c>
      <c r="J60"/>
      <c r="K60"/>
      <c r="L60" s="157"/>
      <c r="M60"/>
      <c r="N60" s="11"/>
      <c r="O60" t="s">
        <v>1002</v>
      </c>
    </row>
    <row r="61" spans="2:15" ht="15.75" outlineLevel="1" x14ac:dyDescent="0.25">
      <c r="B61" s="155" t="str">
        <f>QALog[[#This Row],[QA analyst]]&amp;":"&amp;QALog[[#This Row],[QA analysts reference]]</f>
        <v>#LS:40</v>
      </c>
      <c r="C61">
        <v>40</v>
      </c>
      <c r="D61" t="s">
        <v>481</v>
      </c>
      <c r="E61" s="160" t="s">
        <v>498</v>
      </c>
      <c r="F61" t="s">
        <v>1140</v>
      </c>
      <c r="G61" s="156" t="str">
        <f>IF(QALog[[#This Row],[Worksheet ]]="","",HYPERLINK("#'"&amp;QALog[[#This Row],[Worksheet ]]&amp;"'!"&amp;QALog[[#This Row],[Cell/Range]]&amp;"", "GoTo Cell"))</f>
        <v>GoTo Cell</v>
      </c>
      <c r="H61" s="157">
        <v>43450</v>
      </c>
      <c r="I61" t="s">
        <v>415</v>
      </c>
      <c r="J61"/>
      <c r="K61"/>
      <c r="L61" s="157"/>
      <c r="M61"/>
      <c r="N61" s="11"/>
      <c r="O61" t="s">
        <v>1002</v>
      </c>
    </row>
    <row r="62" spans="2:15" ht="15.75" outlineLevel="1" x14ac:dyDescent="0.25">
      <c r="B62" s="155" t="str">
        <f>QALog[[#This Row],[QA analyst]]&amp;":"&amp;QALog[[#This Row],[QA analysts reference]]</f>
        <v>#LS:41</v>
      </c>
      <c r="C62">
        <v>41</v>
      </c>
      <c r="D62" t="s">
        <v>481</v>
      </c>
      <c r="E62" s="160" t="s">
        <v>498</v>
      </c>
      <c r="F62" t="s">
        <v>1141</v>
      </c>
      <c r="G62" s="156" t="str">
        <f>IF(QALog[[#This Row],[Worksheet ]]="","",HYPERLINK("#'"&amp;QALog[[#This Row],[Worksheet ]]&amp;"'!"&amp;QALog[[#This Row],[Cell/Range]]&amp;"", "GoTo Cell"))</f>
        <v>GoTo Cell</v>
      </c>
      <c r="H62" s="157">
        <v>42860</v>
      </c>
      <c r="I62"/>
      <c r="J62" t="s">
        <v>395</v>
      </c>
      <c r="K62"/>
      <c r="L62" s="157"/>
      <c r="M62"/>
      <c r="N62" s="11"/>
      <c r="O62" t="s">
        <v>1003</v>
      </c>
    </row>
    <row r="63" spans="2:15" ht="15.75" outlineLevel="1" x14ac:dyDescent="0.25">
      <c r="B63" s="155" t="str">
        <f>QALog[[#This Row],[QA analyst]]&amp;":"&amp;QALog[[#This Row],[QA analysts reference]]</f>
        <v>#LS:42</v>
      </c>
      <c r="C63">
        <v>42</v>
      </c>
      <c r="D63" t="s">
        <v>481</v>
      </c>
      <c r="E63" s="160" t="s">
        <v>498</v>
      </c>
      <c r="F63" t="s">
        <v>1142</v>
      </c>
      <c r="G63" s="156" t="str">
        <f>IF(QALog[[#This Row],[Worksheet ]]="","",HYPERLINK("#'"&amp;QALog[[#This Row],[Worksheet ]]&amp;"'!"&amp;QALog[[#This Row],[Cell/Range]]&amp;"", "GoTo Cell"))</f>
        <v>GoTo Cell</v>
      </c>
      <c r="H63" s="157">
        <v>43450</v>
      </c>
      <c r="I63" t="s">
        <v>415</v>
      </c>
      <c r="J63"/>
      <c r="K63"/>
      <c r="L63" s="157"/>
      <c r="M63"/>
      <c r="N63" s="11"/>
      <c r="O63" t="s">
        <v>1004</v>
      </c>
    </row>
    <row r="64" spans="2:15" ht="15.75" outlineLevel="1" x14ac:dyDescent="0.25">
      <c r="B64" s="155" t="str">
        <f>QALog[[#This Row],[QA analyst]]&amp;":"&amp;QALog[[#This Row],[QA analysts reference]]</f>
        <v>#LS:43</v>
      </c>
      <c r="C64">
        <v>43</v>
      </c>
      <c r="D64" t="s">
        <v>481</v>
      </c>
      <c r="E64" s="160" t="s">
        <v>498</v>
      </c>
      <c r="F64" t="s">
        <v>1143</v>
      </c>
      <c r="G64" s="156" t="str">
        <f>IF(QALog[[#This Row],[Worksheet ]]="","",HYPERLINK("#'"&amp;QALog[[#This Row],[Worksheet ]]&amp;"'!"&amp;QALog[[#This Row],[Cell/Range]]&amp;"", "GoTo Cell"))</f>
        <v>GoTo Cell</v>
      </c>
      <c r="H64" s="157">
        <v>42860</v>
      </c>
      <c r="I64"/>
      <c r="J64" t="s">
        <v>395</v>
      </c>
      <c r="K64"/>
      <c r="L64" s="157"/>
      <c r="M64"/>
      <c r="N64" s="11"/>
      <c r="O64" t="s">
        <v>1003</v>
      </c>
    </row>
    <row r="65" spans="2:15" ht="15.75" outlineLevel="1" x14ac:dyDescent="0.25">
      <c r="B65" s="155" t="str">
        <f>QALog[[#This Row],[QA analyst]]&amp;":"&amp;QALog[[#This Row],[QA analysts reference]]</f>
        <v>#LS:44</v>
      </c>
      <c r="C65">
        <v>44</v>
      </c>
      <c r="D65" t="s">
        <v>481</v>
      </c>
      <c r="E65" s="160" t="s">
        <v>499</v>
      </c>
      <c r="F65" t="s">
        <v>1118</v>
      </c>
      <c r="G65" s="156" t="str">
        <f>IF(QALog[[#This Row],[Worksheet ]]="","",HYPERLINK("#'"&amp;QALog[[#This Row],[Worksheet ]]&amp;"'!"&amp;QALog[[#This Row],[Cell/Range]]&amp;"", "GoTo Cell"))</f>
        <v>GoTo Cell</v>
      </c>
      <c r="H65" s="157">
        <v>43418</v>
      </c>
      <c r="I65" t="s">
        <v>412</v>
      </c>
      <c r="J65"/>
      <c r="K65"/>
      <c r="L65" s="157"/>
      <c r="M65"/>
      <c r="N65" s="11"/>
      <c r="O65" t="s">
        <v>735</v>
      </c>
    </row>
    <row r="66" spans="2:15" ht="15.75" outlineLevel="1" x14ac:dyDescent="0.25">
      <c r="B66" s="155" t="str">
        <f>QALog[[#This Row],[QA analyst]]&amp;":"&amp;QALog[[#This Row],[QA analysts reference]]</f>
        <v>#LS:45</v>
      </c>
      <c r="C66">
        <v>45</v>
      </c>
      <c r="D66" t="s">
        <v>481</v>
      </c>
      <c r="E66" s="160" t="s">
        <v>499</v>
      </c>
      <c r="F66" t="s">
        <v>1026</v>
      </c>
      <c r="G66" s="156" t="str">
        <f>IF(QALog[[#This Row],[Worksheet ]]="","",HYPERLINK("#'"&amp;QALog[[#This Row],[Worksheet ]]&amp;"'!"&amp;QALog[[#This Row],[Cell/Range]]&amp;"", "GoTo Cell"))</f>
        <v>GoTo Cell</v>
      </c>
      <c r="H66" s="157">
        <v>43450</v>
      </c>
      <c r="I66"/>
      <c r="J66" t="s">
        <v>395</v>
      </c>
      <c r="K66"/>
      <c r="L66" s="157"/>
      <c r="M66"/>
      <c r="N66" s="11"/>
      <c r="O66" t="s">
        <v>1007</v>
      </c>
    </row>
    <row r="67" spans="2:15" ht="15.75" outlineLevel="1" x14ac:dyDescent="0.25">
      <c r="B67" s="155" t="str">
        <f>QALog[[#This Row],[QA analyst]]&amp;":"&amp;QALog[[#This Row],[QA analysts reference]]</f>
        <v>#LS:46</v>
      </c>
      <c r="C67">
        <v>46</v>
      </c>
      <c r="D67" t="s">
        <v>481</v>
      </c>
      <c r="E67" s="160" t="s">
        <v>499</v>
      </c>
      <c r="F67" t="s">
        <v>1123</v>
      </c>
      <c r="G67" s="156" t="str">
        <f>IF(QALog[[#This Row],[Worksheet ]]="","",HYPERLINK("#'"&amp;QALog[[#This Row],[Worksheet ]]&amp;"'!"&amp;QALog[[#This Row],[Cell/Range]]&amp;"", "GoTo Cell"))</f>
        <v>GoTo Cell</v>
      </c>
      <c r="H67" s="157">
        <v>43450</v>
      </c>
      <c r="I67" t="s">
        <v>415</v>
      </c>
      <c r="J67"/>
      <c r="K67"/>
      <c r="L67" s="157"/>
      <c r="M67"/>
      <c r="N67" s="11"/>
      <c r="O67" t="s">
        <v>1006</v>
      </c>
    </row>
    <row r="68" spans="2:15" ht="15.75" outlineLevel="1" x14ac:dyDescent="0.25">
      <c r="B68" s="155" t="str">
        <f>QALog[[#This Row],[QA analyst]]&amp;":"&amp;QALog[[#This Row],[QA analysts reference]]</f>
        <v>#LS:47</v>
      </c>
      <c r="C68">
        <v>47</v>
      </c>
      <c r="D68" t="s">
        <v>481</v>
      </c>
      <c r="E68" s="160" t="s">
        <v>499</v>
      </c>
      <c r="F68" t="s">
        <v>1027</v>
      </c>
      <c r="G68" s="156" t="str">
        <f>IF(QALog[[#This Row],[Worksheet ]]="","",HYPERLINK("#'"&amp;QALog[[#This Row],[Worksheet ]]&amp;"'!"&amp;QALog[[#This Row],[Cell/Range]]&amp;"", "GoTo Cell"))</f>
        <v>GoTo Cell</v>
      </c>
      <c r="H68" s="157">
        <v>43450</v>
      </c>
      <c r="I68"/>
      <c r="J68" t="s">
        <v>401</v>
      </c>
      <c r="K68"/>
      <c r="L68" s="157"/>
      <c r="M68"/>
      <c r="N68" s="11"/>
      <c r="O68" t="s">
        <v>1005</v>
      </c>
    </row>
    <row r="69" spans="2:15" ht="15.75" outlineLevel="1" x14ac:dyDescent="0.25">
      <c r="B69" s="155" t="str">
        <f>QALog[[#This Row],[QA analyst]]&amp;":"&amp;QALog[[#This Row],[QA analysts reference]]</f>
        <v>#LS:48</v>
      </c>
      <c r="C69">
        <v>48</v>
      </c>
      <c r="D69" t="s">
        <v>481</v>
      </c>
      <c r="E69" s="160" t="s">
        <v>499</v>
      </c>
      <c r="F69" t="s">
        <v>1138</v>
      </c>
      <c r="G69" s="156" t="str">
        <f>IF(QALog[[#This Row],[Worksheet ]]="","",HYPERLINK("#'"&amp;QALog[[#This Row],[Worksheet ]]&amp;"'!"&amp;QALog[[#This Row],[Cell/Range]]&amp;"", "GoTo Cell"))</f>
        <v>GoTo Cell</v>
      </c>
      <c r="H69" s="157">
        <v>43450</v>
      </c>
      <c r="I69" t="s">
        <v>415</v>
      </c>
      <c r="J69"/>
      <c r="K69"/>
      <c r="L69" s="157"/>
      <c r="M69"/>
      <c r="N69" s="11"/>
      <c r="O69" t="s">
        <v>1008</v>
      </c>
    </row>
    <row r="70" spans="2:15" ht="15.75" outlineLevel="1" x14ac:dyDescent="0.25">
      <c r="B70" s="155" t="str">
        <f>QALog[[#This Row],[QA analyst]]&amp;":"&amp;QALog[[#This Row],[QA analysts reference]]</f>
        <v>#LS:49</v>
      </c>
      <c r="C70">
        <v>49</v>
      </c>
      <c r="D70" t="s">
        <v>481</v>
      </c>
      <c r="E70" s="160" t="s">
        <v>499</v>
      </c>
      <c r="F70" t="s">
        <v>1121</v>
      </c>
      <c r="G70" s="156" t="str">
        <f>IF(QALog[[#This Row],[Worksheet ]]="","",HYPERLINK("#'"&amp;QALog[[#This Row],[Worksheet ]]&amp;"'!"&amp;QALog[[#This Row],[Cell/Range]]&amp;"", "GoTo Cell"))</f>
        <v>GoTo Cell</v>
      </c>
      <c r="H70" s="157">
        <v>43450</v>
      </c>
      <c r="I70" t="s">
        <v>415</v>
      </c>
      <c r="J70"/>
      <c r="K70"/>
      <c r="L70" s="157"/>
      <c r="M70"/>
      <c r="N70" s="11"/>
      <c r="O70" t="s">
        <v>1009</v>
      </c>
    </row>
    <row r="71" spans="2:15" ht="15.75" outlineLevel="1" x14ac:dyDescent="0.25">
      <c r="B71" s="155" t="str">
        <f>QALog[[#This Row],[QA analyst]]&amp;":"&amp;QALog[[#This Row],[QA analysts reference]]</f>
        <v>#LS:50</v>
      </c>
      <c r="C71">
        <v>50</v>
      </c>
      <c r="D71" t="s">
        <v>481</v>
      </c>
      <c r="E71" s="160" t="s">
        <v>499</v>
      </c>
      <c r="F71" t="s">
        <v>1122</v>
      </c>
      <c r="G71" s="156" t="str">
        <f>IF(QALog[[#This Row],[Worksheet ]]="","",HYPERLINK("#'"&amp;QALog[[#This Row],[Worksheet ]]&amp;"'!"&amp;QALog[[#This Row],[Cell/Range]]&amp;"", "GoTo Cell"))</f>
        <v>GoTo Cell</v>
      </c>
      <c r="H71" s="157">
        <v>43450</v>
      </c>
      <c r="I71" t="s">
        <v>415</v>
      </c>
      <c r="J71"/>
      <c r="K71"/>
      <c r="L71" s="157"/>
      <c r="M71"/>
      <c r="N71" s="11"/>
      <c r="O71" t="s">
        <v>1008</v>
      </c>
    </row>
    <row r="72" spans="2:15" ht="15.75" outlineLevel="1" x14ac:dyDescent="0.25">
      <c r="B72" s="155" t="str">
        <f>QALog[[#This Row],[QA analyst]]&amp;":"&amp;QALog[[#This Row],[QA analysts reference]]</f>
        <v>#LS:51</v>
      </c>
      <c r="C72">
        <v>51</v>
      </c>
      <c r="D72" t="s">
        <v>481</v>
      </c>
      <c r="E72" s="160" t="s">
        <v>499</v>
      </c>
      <c r="F72" t="s">
        <v>1140</v>
      </c>
      <c r="G72" s="156" t="str">
        <f>IF(QALog[[#This Row],[Worksheet ]]="","",HYPERLINK("#'"&amp;QALog[[#This Row],[Worksheet ]]&amp;"'!"&amp;QALog[[#This Row],[Cell/Range]]&amp;"", "GoTo Cell"))</f>
        <v>GoTo Cell</v>
      </c>
      <c r="H72" s="157">
        <v>43450</v>
      </c>
      <c r="I72" t="s">
        <v>415</v>
      </c>
      <c r="J72"/>
      <c r="K72"/>
      <c r="L72" s="157"/>
      <c r="M72"/>
      <c r="N72" s="11"/>
      <c r="O72" t="s">
        <v>1008</v>
      </c>
    </row>
    <row r="73" spans="2:15" ht="15.75" outlineLevel="1" x14ac:dyDescent="0.25">
      <c r="B73" s="155" t="str">
        <f>QALog[[#This Row],[QA analyst]]&amp;":"&amp;QALog[[#This Row],[QA analysts reference]]</f>
        <v>#LS:52</v>
      </c>
      <c r="C73">
        <v>52</v>
      </c>
      <c r="D73" t="s">
        <v>481</v>
      </c>
      <c r="E73" s="160" t="s">
        <v>499</v>
      </c>
      <c r="F73" t="s">
        <v>1144</v>
      </c>
      <c r="G73" s="156" t="str">
        <f>IF(QALog[[#This Row],[Worksheet ]]="","",HYPERLINK("#'"&amp;QALog[[#This Row],[Worksheet ]]&amp;"'!"&amp;QALog[[#This Row],[Cell/Range]]&amp;"", "GoTo Cell"))</f>
        <v>GoTo Cell</v>
      </c>
      <c r="H73" s="157">
        <v>43450</v>
      </c>
      <c r="I73" t="s">
        <v>415</v>
      </c>
      <c r="J73"/>
      <c r="K73"/>
      <c r="L73" s="157"/>
      <c r="M73"/>
      <c r="N73" s="11"/>
      <c r="O73" t="s">
        <v>1008</v>
      </c>
    </row>
    <row r="74" spans="2:15" ht="15.75" outlineLevel="1" x14ac:dyDescent="0.25">
      <c r="B74" s="155" t="str">
        <f>QALog[[#This Row],[QA analyst]]&amp;":"&amp;QALog[[#This Row],[QA analysts reference]]</f>
        <v>#LS:53</v>
      </c>
      <c r="C74">
        <v>53</v>
      </c>
      <c r="D74" t="s">
        <v>481</v>
      </c>
      <c r="E74" s="160" t="s">
        <v>499</v>
      </c>
      <c r="F74" t="s">
        <v>1145</v>
      </c>
      <c r="G74" s="156" t="str">
        <f>IF(QALog[[#This Row],[Worksheet ]]="","",HYPERLINK("#'"&amp;QALog[[#This Row],[Worksheet ]]&amp;"'!"&amp;QALog[[#This Row],[Cell/Range]]&amp;"", "GoTo Cell"))</f>
        <v>GoTo Cell</v>
      </c>
      <c r="H74" s="157">
        <v>43450</v>
      </c>
      <c r="I74" t="s">
        <v>415</v>
      </c>
      <c r="J74"/>
      <c r="K74"/>
      <c r="L74" s="157"/>
      <c r="M74"/>
      <c r="N74" s="11"/>
      <c r="O74" t="s">
        <v>1008</v>
      </c>
    </row>
    <row r="75" spans="2:15" ht="15.75" outlineLevel="1" x14ac:dyDescent="0.25">
      <c r="B75" s="155" t="str">
        <f>QALog[[#This Row],[QA analyst]]&amp;":"&amp;QALog[[#This Row],[QA analysts reference]]</f>
        <v>#LS:54</v>
      </c>
      <c r="C75">
        <v>54</v>
      </c>
      <c r="D75" t="s">
        <v>481</v>
      </c>
      <c r="E75" s="160" t="s">
        <v>499</v>
      </c>
      <c r="F75" t="s">
        <v>1146</v>
      </c>
      <c r="G75" s="156" t="str">
        <f>IF(QALog[[#This Row],[Worksheet ]]="","",HYPERLINK("#'"&amp;QALog[[#This Row],[Worksheet ]]&amp;"'!"&amp;QALog[[#This Row],[Cell/Range]]&amp;"", "GoTo Cell"))</f>
        <v>GoTo Cell</v>
      </c>
      <c r="H75" s="157">
        <v>43450</v>
      </c>
      <c r="I75" t="s">
        <v>415</v>
      </c>
      <c r="J75"/>
      <c r="K75"/>
      <c r="L75" s="157"/>
      <c r="M75"/>
      <c r="N75" s="11"/>
      <c r="O75" t="s">
        <v>1008</v>
      </c>
    </row>
    <row r="76" spans="2:15" ht="15.75" outlineLevel="1" x14ac:dyDescent="0.25">
      <c r="B76" s="155" t="str">
        <f>QALog[[#This Row],[QA analyst]]&amp;":"&amp;QALog[[#This Row],[QA analysts reference]]</f>
        <v>#LS:55</v>
      </c>
      <c r="C76">
        <v>55</v>
      </c>
      <c r="D76" t="s">
        <v>481</v>
      </c>
      <c r="E76" s="160" t="s">
        <v>499</v>
      </c>
      <c r="F76" t="s">
        <v>1147</v>
      </c>
      <c r="G76" s="156" t="str">
        <f>IF(QALog[[#This Row],[Worksheet ]]="","",HYPERLINK("#'"&amp;QALog[[#This Row],[Worksheet ]]&amp;"'!"&amp;QALog[[#This Row],[Cell/Range]]&amp;"", "GoTo Cell"))</f>
        <v>GoTo Cell</v>
      </c>
      <c r="H76" s="157">
        <v>43450</v>
      </c>
      <c r="I76" t="s">
        <v>427</v>
      </c>
      <c r="J76"/>
      <c r="K76"/>
      <c r="L76" s="157"/>
      <c r="M76"/>
      <c r="N76" s="11"/>
      <c r="O76" t="s">
        <v>1011</v>
      </c>
    </row>
    <row r="77" spans="2:15" ht="15.75" outlineLevel="1" x14ac:dyDescent="0.25">
      <c r="B77" s="155" t="str">
        <f>QALog[[#This Row],[QA analyst]]&amp;":"&amp;QALog[[#This Row],[QA analysts reference]]</f>
        <v>#LS:56</v>
      </c>
      <c r="C77">
        <v>56</v>
      </c>
      <c r="D77" t="s">
        <v>481</v>
      </c>
      <c r="E77" s="160" t="s">
        <v>499</v>
      </c>
      <c r="F77" t="s">
        <v>1148</v>
      </c>
      <c r="G77" s="156" t="str">
        <f>IF(QALog[[#This Row],[Worksheet ]]="","",HYPERLINK("#'"&amp;QALog[[#This Row],[Worksheet ]]&amp;"'!"&amp;QALog[[#This Row],[Cell/Range]]&amp;"", "GoTo Cell"))</f>
        <v>GoTo Cell</v>
      </c>
      <c r="H77" s="157">
        <v>43450</v>
      </c>
      <c r="I77" t="s">
        <v>415</v>
      </c>
      <c r="J77"/>
      <c r="K77"/>
      <c r="L77" s="157"/>
      <c r="M77"/>
      <c r="N77" s="11"/>
      <c r="O77" t="s">
        <v>1008</v>
      </c>
    </row>
    <row r="78" spans="2:15" ht="15.75" outlineLevel="1" x14ac:dyDescent="0.25">
      <c r="B78" s="155" t="str">
        <f>QALog[[#This Row],[QA analyst]]&amp;":"&amp;QALog[[#This Row],[QA analysts reference]]</f>
        <v>#LS:57</v>
      </c>
      <c r="C78">
        <v>57</v>
      </c>
      <c r="D78" t="s">
        <v>481</v>
      </c>
      <c r="E78" s="160" t="s">
        <v>499</v>
      </c>
      <c r="F78" t="s">
        <v>1149</v>
      </c>
      <c r="G78" s="156" t="str">
        <f>IF(QALog[[#This Row],[Worksheet ]]="","",HYPERLINK("#'"&amp;QALog[[#This Row],[Worksheet ]]&amp;"'!"&amp;QALog[[#This Row],[Cell/Range]]&amp;"", "GoTo Cell"))</f>
        <v>GoTo Cell</v>
      </c>
      <c r="H78" s="157">
        <v>43450</v>
      </c>
      <c r="I78" t="s">
        <v>415</v>
      </c>
      <c r="J78"/>
      <c r="K78"/>
      <c r="L78" s="157"/>
      <c r="M78"/>
      <c r="N78" s="11"/>
      <c r="O78" t="s">
        <v>1008</v>
      </c>
    </row>
    <row r="79" spans="2:15" ht="15.75" outlineLevel="1" x14ac:dyDescent="0.25">
      <c r="B79" s="155" t="str">
        <f>QALog[[#This Row],[QA analyst]]&amp;":"&amp;QALog[[#This Row],[QA analysts reference]]</f>
        <v>#LS:58</v>
      </c>
      <c r="C79">
        <v>58</v>
      </c>
      <c r="D79" t="s">
        <v>481</v>
      </c>
      <c r="E79" s="160" t="s">
        <v>499</v>
      </c>
      <c r="F79" t="s">
        <v>1150</v>
      </c>
      <c r="G79" s="156" t="str">
        <f>IF(QALog[[#This Row],[Worksheet ]]="","",HYPERLINK("#'"&amp;QALog[[#This Row],[Worksheet ]]&amp;"'!"&amp;QALog[[#This Row],[Cell/Range]]&amp;"", "GoTo Cell"))</f>
        <v>GoTo Cell</v>
      </c>
      <c r="H79" s="157">
        <v>43450</v>
      </c>
      <c r="I79"/>
      <c r="J79" t="s">
        <v>401</v>
      </c>
      <c r="K79"/>
      <c r="L79" s="157"/>
      <c r="M79"/>
      <c r="N79" s="11"/>
      <c r="O79" t="s">
        <v>1012</v>
      </c>
    </row>
    <row r="80" spans="2:15" ht="15.75" outlineLevel="1" x14ac:dyDescent="0.25">
      <c r="B80" s="155" t="str">
        <f>QALog[[#This Row],[QA analyst]]&amp;":"&amp;QALog[[#This Row],[QA analysts reference]]</f>
        <v>#LS:59</v>
      </c>
      <c r="C80">
        <v>59</v>
      </c>
      <c r="D80" t="s">
        <v>481</v>
      </c>
      <c r="E80" s="160" t="s">
        <v>499</v>
      </c>
      <c r="F80" t="s">
        <v>1151</v>
      </c>
      <c r="G80" s="156" t="str">
        <f>IF(QALog[[#This Row],[Worksheet ]]="","",HYPERLINK("#'"&amp;QALog[[#This Row],[Worksheet ]]&amp;"'!"&amp;QALog[[#This Row],[Cell/Range]]&amp;"", "GoTo Cell"))</f>
        <v>GoTo Cell</v>
      </c>
      <c r="H80" s="157">
        <v>43450</v>
      </c>
      <c r="I80"/>
      <c r="J80" t="s">
        <v>401</v>
      </c>
      <c r="K80"/>
      <c r="L80" s="157"/>
      <c r="M80"/>
      <c r="N80" s="11"/>
      <c r="O80" t="s">
        <v>1012</v>
      </c>
    </row>
    <row r="81" spans="2:15" ht="15.75" outlineLevel="1" x14ac:dyDescent="0.25">
      <c r="B81" s="155" t="str">
        <f>QALog[[#This Row],[QA analyst]]&amp;":"&amp;QALog[[#This Row],[QA analysts reference]]</f>
        <v>#LS:60</v>
      </c>
      <c r="C81">
        <v>60</v>
      </c>
      <c r="D81" t="s">
        <v>481</v>
      </c>
      <c r="E81" s="160" t="s">
        <v>499</v>
      </c>
      <c r="F81" t="s">
        <v>1142</v>
      </c>
      <c r="G81" s="156" t="str">
        <f>IF(QALog[[#This Row],[Worksheet ]]="","",HYPERLINK("#'"&amp;QALog[[#This Row],[Worksheet ]]&amp;"'!"&amp;QALog[[#This Row],[Cell/Range]]&amp;"", "GoTo Cell"))</f>
        <v>GoTo Cell</v>
      </c>
      <c r="H81" s="157">
        <v>43450</v>
      </c>
      <c r="I81"/>
      <c r="J81" t="s">
        <v>401</v>
      </c>
      <c r="K81"/>
      <c r="L81" s="157"/>
      <c r="M81"/>
      <c r="N81" s="11"/>
      <c r="O81" t="s">
        <v>1012</v>
      </c>
    </row>
    <row r="82" spans="2:15" ht="15.75" outlineLevel="1" x14ac:dyDescent="0.25">
      <c r="B82" s="155" t="str">
        <f>QALog[[#This Row],[QA analyst]]&amp;":"&amp;QALog[[#This Row],[QA analysts reference]]</f>
        <v>#LS:61</v>
      </c>
      <c r="C82">
        <v>61</v>
      </c>
      <c r="D82" t="s">
        <v>481</v>
      </c>
      <c r="E82" s="160" t="s">
        <v>499</v>
      </c>
      <c r="F82" t="s">
        <v>1152</v>
      </c>
      <c r="G82" s="156" t="str">
        <f>IF(QALog[[#This Row],[Worksheet ]]="","",HYPERLINK("#'"&amp;QALog[[#This Row],[Worksheet ]]&amp;"'!"&amp;QALog[[#This Row],[Cell/Range]]&amp;"", "GoTo Cell"))</f>
        <v>GoTo Cell</v>
      </c>
      <c r="H82" s="157">
        <v>43450</v>
      </c>
      <c r="I82" t="s">
        <v>412</v>
      </c>
      <c r="J82"/>
      <c r="K82"/>
      <c r="L82" s="157"/>
      <c r="M82"/>
      <c r="N82" s="11"/>
      <c r="O82" t="s">
        <v>1010</v>
      </c>
    </row>
    <row r="83" spans="2:15" ht="15.75" outlineLevel="1" x14ac:dyDescent="0.25">
      <c r="B83" s="155" t="str">
        <f>QALog[[#This Row],[QA analyst]]&amp;":"&amp;QALog[[#This Row],[QA analysts reference]]</f>
        <v>#LS:62</v>
      </c>
      <c r="C83">
        <v>62</v>
      </c>
      <c r="D83" t="s">
        <v>481</v>
      </c>
      <c r="E83" s="160" t="s">
        <v>499</v>
      </c>
      <c r="F83" t="s">
        <v>1153</v>
      </c>
      <c r="G83" s="156" t="str">
        <f>IF(QALog[[#This Row],[Worksheet ]]="","",HYPERLINK("#'"&amp;QALog[[#This Row],[Worksheet ]]&amp;"'!"&amp;QALog[[#This Row],[Cell/Range]]&amp;"", "GoTo Cell"))</f>
        <v>GoTo Cell</v>
      </c>
      <c r="H83" s="157">
        <v>43450</v>
      </c>
      <c r="I83" t="s">
        <v>412</v>
      </c>
      <c r="J83"/>
      <c r="K83"/>
      <c r="L83" s="157"/>
      <c r="M83"/>
      <c r="N83" s="11"/>
      <c r="O83" t="s">
        <v>1010</v>
      </c>
    </row>
    <row r="84" spans="2:15" ht="15.75" outlineLevel="1" x14ac:dyDescent="0.25">
      <c r="B84" s="155" t="str">
        <f>QALog[[#This Row],[QA analyst]]&amp;":"&amp;QALog[[#This Row],[QA analysts reference]]</f>
        <v>#LS:63</v>
      </c>
      <c r="C84">
        <v>63</v>
      </c>
      <c r="D84" t="s">
        <v>481</v>
      </c>
      <c r="E84" s="160" t="s">
        <v>499</v>
      </c>
      <c r="F84" t="s">
        <v>1154</v>
      </c>
      <c r="G84" s="156" t="str">
        <f>IF(QALog[[#This Row],[Worksheet ]]="","",HYPERLINK("#'"&amp;QALog[[#This Row],[Worksheet ]]&amp;"'!"&amp;QALog[[#This Row],[Cell/Range]]&amp;"", "GoTo Cell"))</f>
        <v>GoTo Cell</v>
      </c>
      <c r="H84" s="157">
        <v>42860</v>
      </c>
      <c r="I84"/>
      <c r="J84" t="s">
        <v>395</v>
      </c>
      <c r="K84"/>
      <c r="L84" s="157"/>
      <c r="M84"/>
      <c r="N84" s="11"/>
      <c r="O84" t="s">
        <v>730</v>
      </c>
    </row>
    <row r="85" spans="2:15" ht="15.75" outlineLevel="1" x14ac:dyDescent="0.25">
      <c r="B85" s="155" t="str">
        <f>QALog[[#This Row],[QA analyst]]&amp;":"&amp;QALog[[#This Row],[QA analysts reference]]</f>
        <v>#LS:64</v>
      </c>
      <c r="C85">
        <v>64</v>
      </c>
      <c r="D85" t="s">
        <v>481</v>
      </c>
      <c r="E85" s="160" t="s">
        <v>499</v>
      </c>
      <c r="F85" t="s">
        <v>1155</v>
      </c>
      <c r="G85" s="156" t="str">
        <f>IF(QALog[[#This Row],[Worksheet ]]="","",HYPERLINK("#'"&amp;QALog[[#This Row],[Worksheet ]]&amp;"'!"&amp;QALog[[#This Row],[Cell/Range]]&amp;"", "GoTo Cell"))</f>
        <v>GoTo Cell</v>
      </c>
      <c r="H85" s="157">
        <v>42860</v>
      </c>
      <c r="I85"/>
      <c r="J85" t="s">
        <v>395</v>
      </c>
      <c r="K85"/>
      <c r="L85" s="157"/>
      <c r="M85"/>
      <c r="N85" s="11"/>
      <c r="O85" t="s">
        <v>731</v>
      </c>
    </row>
    <row r="86" spans="2:15" ht="15.75" outlineLevel="1" x14ac:dyDescent="0.25">
      <c r="B86" s="155" t="str">
        <f>QALog[[#This Row],[QA analyst]]&amp;":"&amp;QALog[[#This Row],[QA analysts reference]]</f>
        <v>#LS:65</v>
      </c>
      <c r="C86">
        <v>65</v>
      </c>
      <c r="D86" t="s">
        <v>481</v>
      </c>
      <c r="E86" s="160" t="s">
        <v>499</v>
      </c>
      <c r="F86" t="s">
        <v>1156</v>
      </c>
      <c r="G86" s="156" t="str">
        <f>IF(QALog[[#This Row],[Worksheet ]]="","",HYPERLINK("#'"&amp;QALog[[#This Row],[Worksheet ]]&amp;"'!"&amp;QALog[[#This Row],[Cell/Range]]&amp;"", "GoTo Cell"))</f>
        <v>GoTo Cell</v>
      </c>
      <c r="H86" s="157">
        <v>42860</v>
      </c>
      <c r="I86"/>
      <c r="J86" t="s">
        <v>395</v>
      </c>
      <c r="K86"/>
      <c r="L86" s="157"/>
      <c r="M86"/>
      <c r="N86" s="11"/>
      <c r="O86" t="s">
        <v>731</v>
      </c>
    </row>
    <row r="87" spans="2:15" ht="15.75" outlineLevel="1" x14ac:dyDescent="0.25">
      <c r="B87" s="155" t="str">
        <f>QALog[[#This Row],[QA analyst]]&amp;":"&amp;QALog[[#This Row],[QA analysts reference]]</f>
        <v>#LS:66</v>
      </c>
      <c r="C87">
        <v>66</v>
      </c>
      <c r="D87" t="s">
        <v>481</v>
      </c>
      <c r="E87" s="160" t="s">
        <v>499</v>
      </c>
      <c r="F87" t="s">
        <v>1157</v>
      </c>
      <c r="G87" s="156" t="str">
        <f>IF(QALog[[#This Row],[Worksheet ]]="","",HYPERLINK("#'"&amp;QALog[[#This Row],[Worksheet ]]&amp;"'!"&amp;QALog[[#This Row],[Cell/Range]]&amp;"", "GoTo Cell"))</f>
        <v>GoTo Cell</v>
      </c>
      <c r="H87" s="157">
        <v>43450</v>
      </c>
      <c r="I87" t="s">
        <v>412</v>
      </c>
      <c r="J87"/>
      <c r="K87"/>
      <c r="L87" s="157"/>
      <c r="M87"/>
      <c r="N87" s="11"/>
      <c r="O87" t="s">
        <v>1010</v>
      </c>
    </row>
    <row r="88" spans="2:15" ht="15.75" outlineLevel="1" x14ac:dyDescent="0.25">
      <c r="B88" s="155" t="str">
        <f>QALog[[#This Row],[QA analyst]]&amp;":"&amp;QALog[[#This Row],[QA analysts reference]]</f>
        <v>#LS:67</v>
      </c>
      <c r="C88">
        <v>67</v>
      </c>
      <c r="D88" t="s">
        <v>481</v>
      </c>
      <c r="E88" s="160" t="s">
        <v>499</v>
      </c>
      <c r="F88" t="s">
        <v>1158</v>
      </c>
      <c r="G88" s="156" t="str">
        <f>IF(QALog[[#This Row],[Worksheet ]]="","",HYPERLINK("#'"&amp;QALog[[#This Row],[Worksheet ]]&amp;"'!"&amp;QALog[[#This Row],[Cell/Range]]&amp;"", "GoTo Cell"))</f>
        <v>GoTo Cell</v>
      </c>
      <c r="H88" s="157">
        <v>43450</v>
      </c>
      <c r="I88" t="s">
        <v>412</v>
      </c>
      <c r="J88"/>
      <c r="K88"/>
      <c r="L88" s="157"/>
      <c r="M88"/>
      <c r="N88" s="11"/>
      <c r="O88" t="s">
        <v>1010</v>
      </c>
    </row>
    <row r="89" spans="2:15" ht="15.75" outlineLevel="1" x14ac:dyDescent="0.25">
      <c r="B89" s="155" t="str">
        <f>QALog[[#This Row],[QA analyst]]&amp;":"&amp;QALog[[#This Row],[QA analysts reference]]</f>
        <v>#LS:68</v>
      </c>
      <c r="C89">
        <v>68</v>
      </c>
      <c r="D89" t="s">
        <v>481</v>
      </c>
      <c r="E89" s="160" t="s">
        <v>499</v>
      </c>
      <c r="F89" t="s">
        <v>1159</v>
      </c>
      <c r="G89" s="156" t="str">
        <f>IF(QALog[[#This Row],[Worksheet ]]="","",HYPERLINK("#'"&amp;QALog[[#This Row],[Worksheet ]]&amp;"'!"&amp;QALog[[#This Row],[Cell/Range]]&amp;"", "GoTo Cell"))</f>
        <v>GoTo Cell</v>
      </c>
      <c r="H89" s="157">
        <v>42860</v>
      </c>
      <c r="I89"/>
      <c r="J89" t="s">
        <v>395</v>
      </c>
      <c r="K89"/>
      <c r="L89" s="157"/>
      <c r="M89"/>
      <c r="N89" s="11"/>
      <c r="O89" t="s">
        <v>732</v>
      </c>
    </row>
    <row r="90" spans="2:15" ht="15.75" outlineLevel="1" x14ac:dyDescent="0.25">
      <c r="B90" s="155" t="str">
        <f>QALog[[#This Row],[QA analyst]]&amp;":"&amp;QALog[[#This Row],[QA analysts reference]]</f>
        <v>#LS:69</v>
      </c>
      <c r="C90">
        <v>69</v>
      </c>
      <c r="D90" t="s">
        <v>481</v>
      </c>
      <c r="E90" s="160" t="s">
        <v>499</v>
      </c>
      <c r="F90" t="s">
        <v>1160</v>
      </c>
      <c r="G90" s="156" t="str">
        <f>IF(QALog[[#This Row],[Worksheet ]]="","",HYPERLINK("#'"&amp;QALog[[#This Row],[Worksheet ]]&amp;"'!"&amp;QALog[[#This Row],[Cell/Range]]&amp;"", "GoTo Cell"))</f>
        <v>GoTo Cell</v>
      </c>
      <c r="H90" s="157">
        <v>42860</v>
      </c>
      <c r="I90"/>
      <c r="J90" t="s">
        <v>395</v>
      </c>
      <c r="K90"/>
      <c r="L90" s="157"/>
      <c r="M90"/>
      <c r="N90" s="11"/>
      <c r="O90" t="s">
        <v>732</v>
      </c>
    </row>
    <row r="91" spans="2:15" ht="15.75" outlineLevel="1" x14ac:dyDescent="0.25">
      <c r="B91" s="155" t="str">
        <f>QALog[[#This Row],[QA analyst]]&amp;":"&amp;QALog[[#This Row],[QA analysts reference]]</f>
        <v>#LS:70</v>
      </c>
      <c r="C91">
        <v>70</v>
      </c>
      <c r="D91" t="s">
        <v>481</v>
      </c>
      <c r="E91" s="160" t="s">
        <v>499</v>
      </c>
      <c r="F91" t="s">
        <v>1161</v>
      </c>
      <c r="G91" s="156" t="str">
        <f>IF(QALog[[#This Row],[Worksheet ]]="","",HYPERLINK("#'"&amp;QALog[[#This Row],[Worksheet ]]&amp;"'!"&amp;QALog[[#This Row],[Cell/Range]]&amp;"", "GoTo Cell"))</f>
        <v>GoTo Cell</v>
      </c>
      <c r="H91" s="157">
        <v>43450</v>
      </c>
      <c r="I91" t="s">
        <v>415</v>
      </c>
      <c r="J91"/>
      <c r="K91"/>
      <c r="L91" s="157"/>
      <c r="M91"/>
      <c r="N91" s="11"/>
      <c r="O91" t="s">
        <v>1004</v>
      </c>
    </row>
    <row r="92" spans="2:15" ht="15.75" outlineLevel="1" x14ac:dyDescent="0.25">
      <c r="B92" s="155" t="str">
        <f>QALog[[#This Row],[QA analyst]]&amp;":"&amp;QALog[[#This Row],[QA analysts reference]]</f>
        <v>#LS:71</v>
      </c>
      <c r="C92">
        <v>71</v>
      </c>
      <c r="D92" t="s">
        <v>481</v>
      </c>
      <c r="E92" s="160" t="s">
        <v>499</v>
      </c>
      <c r="F92" t="s">
        <v>1162</v>
      </c>
      <c r="G92" s="156" t="str">
        <f>IF(QALog[[#This Row],[Worksheet ]]="","",HYPERLINK("#'"&amp;QALog[[#This Row],[Worksheet ]]&amp;"'!"&amp;QALog[[#This Row],[Cell/Range]]&amp;"", "GoTo Cell"))</f>
        <v>GoTo Cell</v>
      </c>
      <c r="H92" s="157">
        <v>43450</v>
      </c>
      <c r="I92" t="s">
        <v>412</v>
      </c>
      <c r="J92"/>
      <c r="K92"/>
      <c r="L92" s="157"/>
      <c r="M92"/>
      <c r="N92" s="11"/>
      <c r="O92" t="s">
        <v>1010</v>
      </c>
    </row>
    <row r="93" spans="2:15" ht="15.75" outlineLevel="1" x14ac:dyDescent="0.25">
      <c r="B93" s="155" t="str">
        <f>QALog[[#This Row],[QA analyst]]&amp;":"&amp;QALog[[#This Row],[QA analysts reference]]</f>
        <v>#LS:72</v>
      </c>
      <c r="C93">
        <v>72</v>
      </c>
      <c r="D93" t="s">
        <v>481</v>
      </c>
      <c r="E93" s="160" t="s">
        <v>499</v>
      </c>
      <c r="F93" t="s">
        <v>1163</v>
      </c>
      <c r="G93" s="156" t="str">
        <f>IF(QALog[[#This Row],[Worksheet ]]="","",HYPERLINK("#'"&amp;QALog[[#This Row],[Worksheet ]]&amp;"'!"&amp;QALog[[#This Row],[Cell/Range]]&amp;"", "GoTo Cell"))</f>
        <v>GoTo Cell</v>
      </c>
      <c r="H93" s="157">
        <v>43450</v>
      </c>
      <c r="I93" t="s">
        <v>412</v>
      </c>
      <c r="J93"/>
      <c r="K93"/>
      <c r="L93" s="157"/>
      <c r="M93"/>
      <c r="N93" s="11"/>
      <c r="O93" t="s">
        <v>1010</v>
      </c>
    </row>
    <row r="94" spans="2:15" ht="15.75" outlineLevel="1" x14ac:dyDescent="0.25">
      <c r="B94" s="155" t="str">
        <f>QALog[[#This Row],[QA analyst]]&amp;":"&amp;QALog[[#This Row],[QA analysts reference]]</f>
        <v>#LS:73</v>
      </c>
      <c r="C94">
        <v>73</v>
      </c>
      <c r="D94" t="s">
        <v>481</v>
      </c>
      <c r="E94" s="160" t="s">
        <v>499</v>
      </c>
      <c r="F94" t="s">
        <v>1164</v>
      </c>
      <c r="G94" s="156" t="str">
        <f>IF(QALog[[#This Row],[Worksheet ]]="","",HYPERLINK("#'"&amp;QALog[[#This Row],[Worksheet ]]&amp;"'!"&amp;QALog[[#This Row],[Cell/Range]]&amp;"", "GoTo Cell"))</f>
        <v>GoTo Cell</v>
      </c>
      <c r="H94" s="157">
        <v>42860</v>
      </c>
      <c r="I94"/>
      <c r="J94" t="s">
        <v>395</v>
      </c>
      <c r="K94"/>
      <c r="L94" s="157"/>
      <c r="M94"/>
      <c r="N94" s="11"/>
      <c r="O94" t="s">
        <v>732</v>
      </c>
    </row>
    <row r="95" spans="2:15" ht="15.75" outlineLevel="1" x14ac:dyDescent="0.25">
      <c r="B95" s="155" t="str">
        <f>QALog[[#This Row],[QA analyst]]&amp;":"&amp;QALog[[#This Row],[QA analysts reference]]</f>
        <v>#LS:74</v>
      </c>
      <c r="C95">
        <v>74</v>
      </c>
      <c r="D95" t="s">
        <v>481</v>
      </c>
      <c r="E95" s="160" t="s">
        <v>499</v>
      </c>
      <c r="F95" t="s">
        <v>1165</v>
      </c>
      <c r="G95" s="156" t="str">
        <f>IF(QALog[[#This Row],[Worksheet ]]="","",HYPERLINK("#'"&amp;QALog[[#This Row],[Worksheet ]]&amp;"'!"&amp;QALog[[#This Row],[Cell/Range]]&amp;"", "GoTo Cell"))</f>
        <v>GoTo Cell</v>
      </c>
      <c r="H95" s="157">
        <v>43450</v>
      </c>
      <c r="I95" t="s">
        <v>415</v>
      </c>
      <c r="J95"/>
      <c r="K95"/>
      <c r="L95" s="157"/>
      <c r="M95"/>
      <c r="N95" s="11"/>
      <c r="O95" t="s">
        <v>1004</v>
      </c>
    </row>
    <row r="96" spans="2:15" ht="15.75" outlineLevel="1" x14ac:dyDescent="0.25">
      <c r="B96" s="155" t="str">
        <f>QALog[[#This Row],[QA analyst]]&amp;":"&amp;QALog[[#This Row],[QA analysts reference]]</f>
        <v>#LS:75</v>
      </c>
      <c r="C96">
        <v>75</v>
      </c>
      <c r="D96" t="s">
        <v>481</v>
      </c>
      <c r="E96" s="160" t="s">
        <v>499</v>
      </c>
      <c r="F96" t="s">
        <v>1166</v>
      </c>
      <c r="G96" s="156" t="str">
        <f>IF(QALog[[#This Row],[Worksheet ]]="","",HYPERLINK("#'"&amp;QALog[[#This Row],[Worksheet ]]&amp;"'!"&amp;QALog[[#This Row],[Cell/Range]]&amp;"", "GoTo Cell"))</f>
        <v>GoTo Cell</v>
      </c>
      <c r="H96" s="157">
        <v>43450</v>
      </c>
      <c r="I96"/>
      <c r="J96" t="s">
        <v>398</v>
      </c>
      <c r="K96" t="s">
        <v>500</v>
      </c>
      <c r="L96" s="157"/>
      <c r="M96"/>
      <c r="N96" s="11"/>
      <c r="O96" t="s">
        <v>1013</v>
      </c>
    </row>
    <row r="97" spans="2:15" ht="15.75" outlineLevel="1" x14ac:dyDescent="0.25">
      <c r="B97" s="155" t="str">
        <f>QALog[[#This Row],[QA analyst]]&amp;":"&amp;QALog[[#This Row],[QA analysts reference]]</f>
        <v>#LS:76</v>
      </c>
      <c r="C97">
        <v>76</v>
      </c>
      <c r="D97" t="s">
        <v>481</v>
      </c>
      <c r="E97" s="160" t="s">
        <v>501</v>
      </c>
      <c r="F97" t="s">
        <v>1118</v>
      </c>
      <c r="G97" s="156" t="str">
        <f>IF(QALog[[#This Row],[Worksheet ]]="","",HYPERLINK("#'"&amp;QALog[[#This Row],[Worksheet ]]&amp;"'!"&amp;QALog[[#This Row],[Cell/Range]]&amp;"", "GoTo Cell"))</f>
        <v>GoTo Cell</v>
      </c>
      <c r="H97" s="157">
        <v>43418</v>
      </c>
      <c r="I97" t="s">
        <v>412</v>
      </c>
      <c r="J97"/>
      <c r="K97"/>
      <c r="L97" s="157"/>
      <c r="M97"/>
      <c r="N97" s="11"/>
      <c r="O97" t="s">
        <v>735</v>
      </c>
    </row>
    <row r="98" spans="2:15" ht="15.75" outlineLevel="1" x14ac:dyDescent="0.25">
      <c r="B98" s="155" t="str">
        <f>QALog[[#This Row],[QA analyst]]&amp;":"&amp;QALog[[#This Row],[QA analysts reference]]</f>
        <v>#LS:77</v>
      </c>
      <c r="C98">
        <v>77</v>
      </c>
      <c r="D98" t="s">
        <v>481</v>
      </c>
      <c r="E98" s="160" t="s">
        <v>501</v>
      </c>
      <c r="F98" t="s">
        <v>1167</v>
      </c>
      <c r="G98" s="156" t="str">
        <f>IF(QALog[[#This Row],[Worksheet ]]="","",HYPERLINK("#'"&amp;QALog[[#This Row],[Worksheet ]]&amp;"'!"&amp;QALog[[#This Row],[Cell/Range]]&amp;"", "GoTo Cell"))</f>
        <v>GoTo Cell</v>
      </c>
      <c r="H98" s="157">
        <v>42860</v>
      </c>
      <c r="I98"/>
      <c r="J98" t="s">
        <v>395</v>
      </c>
      <c r="K98"/>
      <c r="L98" s="157"/>
      <c r="M98"/>
      <c r="N98" s="11"/>
      <c r="O98" t="s">
        <v>504</v>
      </c>
    </row>
    <row r="99" spans="2:15" ht="15.75" outlineLevel="1" x14ac:dyDescent="0.25">
      <c r="B99" s="155" t="str">
        <f>QALog[[#This Row],[QA analyst]]&amp;":"&amp;QALog[[#This Row],[QA analysts reference]]</f>
        <v>#LS:78</v>
      </c>
      <c r="C99">
        <v>78</v>
      </c>
      <c r="D99" t="s">
        <v>481</v>
      </c>
      <c r="E99" s="160" t="s">
        <v>501</v>
      </c>
      <c r="F99" t="s">
        <v>1168</v>
      </c>
      <c r="G99" s="156" t="str">
        <f>IF(QALog[[#This Row],[Worksheet ]]="","",HYPERLINK("#'"&amp;QALog[[#This Row],[Worksheet ]]&amp;"'!"&amp;QALog[[#This Row],[Cell/Range]]&amp;"", "GoTo Cell"))</f>
        <v>GoTo Cell</v>
      </c>
      <c r="H99" s="157">
        <v>42860</v>
      </c>
      <c r="I99"/>
      <c r="J99" t="s">
        <v>395</v>
      </c>
      <c r="K99"/>
      <c r="L99" s="157"/>
      <c r="M99"/>
      <c r="N99" s="11"/>
      <c r="O99" t="s">
        <v>505</v>
      </c>
    </row>
    <row r="100" spans="2:15" ht="15.75" outlineLevel="1" x14ac:dyDescent="0.25">
      <c r="B100" s="155" t="str">
        <f>QALog[[#This Row],[QA analyst]]&amp;":"&amp;QALog[[#This Row],[QA analysts reference]]</f>
        <v>#LS:79</v>
      </c>
      <c r="C100">
        <v>79</v>
      </c>
      <c r="D100" t="s">
        <v>481</v>
      </c>
      <c r="E100" s="160" t="s">
        <v>501</v>
      </c>
      <c r="F100" t="s">
        <v>1126</v>
      </c>
      <c r="G100" s="156" t="str">
        <f>IF(QALog[[#This Row],[Worksheet ]]="","",HYPERLINK("#'"&amp;QALog[[#This Row],[Worksheet ]]&amp;"'!"&amp;QALog[[#This Row],[Cell/Range]]&amp;"", "GoTo Cell"))</f>
        <v>GoTo Cell</v>
      </c>
      <c r="H100" s="157">
        <v>43450</v>
      </c>
      <c r="I100"/>
      <c r="J100" t="s">
        <v>401</v>
      </c>
      <c r="K100"/>
      <c r="L100" s="157"/>
      <c r="M100"/>
      <c r="N100" s="11"/>
      <c r="O100" t="s">
        <v>1016</v>
      </c>
    </row>
    <row r="101" spans="2:15" ht="15.75" outlineLevel="1" x14ac:dyDescent="0.25">
      <c r="B101" s="155" t="str">
        <f>QALog[[#This Row],[QA analyst]]&amp;":"&amp;QALog[[#This Row],[QA analysts reference]]</f>
        <v>#LS:80</v>
      </c>
      <c r="C101">
        <v>80</v>
      </c>
      <c r="D101" t="s">
        <v>481</v>
      </c>
      <c r="E101" s="160" t="s">
        <v>501</v>
      </c>
      <c r="F101" t="s">
        <v>1027</v>
      </c>
      <c r="G101" s="156" t="str">
        <f>IF(QALog[[#This Row],[Worksheet ]]="","",HYPERLINK("#'"&amp;QALog[[#This Row],[Worksheet ]]&amp;"'!"&amp;QALog[[#This Row],[Cell/Range]]&amp;"", "GoTo Cell"))</f>
        <v>GoTo Cell</v>
      </c>
      <c r="H101" s="157">
        <v>43450</v>
      </c>
      <c r="I101"/>
      <c r="J101" t="s">
        <v>401</v>
      </c>
      <c r="K101"/>
      <c r="L101" s="157"/>
      <c r="M101"/>
      <c r="N101" s="11"/>
      <c r="O101" t="s">
        <v>1017</v>
      </c>
    </row>
    <row r="102" spans="2:15" ht="15.75" outlineLevel="1" x14ac:dyDescent="0.25">
      <c r="B102" s="155" t="str">
        <f>QALog[[#This Row],[QA analyst]]&amp;":"&amp;QALog[[#This Row],[QA analysts reference]]</f>
        <v>#LS:81</v>
      </c>
      <c r="C102">
        <v>81</v>
      </c>
      <c r="D102" t="s">
        <v>481</v>
      </c>
      <c r="E102" s="160" t="s">
        <v>501</v>
      </c>
      <c r="F102" t="s">
        <v>1138</v>
      </c>
      <c r="G102" s="156" t="str">
        <f>IF(QALog[[#This Row],[Worksheet ]]="","",HYPERLINK("#'"&amp;QALog[[#This Row],[Worksheet ]]&amp;"'!"&amp;QALog[[#This Row],[Cell/Range]]&amp;"", "GoTo Cell"))</f>
        <v>GoTo Cell</v>
      </c>
      <c r="H102" s="157">
        <v>43450</v>
      </c>
      <c r="I102"/>
      <c r="J102" t="s">
        <v>401</v>
      </c>
      <c r="K102"/>
      <c r="L102" s="157"/>
      <c r="M102"/>
      <c r="N102" s="11"/>
      <c r="O102" t="s">
        <v>1017</v>
      </c>
    </row>
    <row r="103" spans="2:15" ht="15.75" outlineLevel="1" x14ac:dyDescent="0.25">
      <c r="B103" s="155" t="str">
        <f>QALog[[#This Row],[QA analyst]]&amp;":"&amp;QALog[[#This Row],[QA analysts reference]]</f>
        <v>#LS:82</v>
      </c>
      <c r="C103">
        <v>82</v>
      </c>
      <c r="D103" t="s">
        <v>481</v>
      </c>
      <c r="E103" s="160" t="s">
        <v>501</v>
      </c>
      <c r="F103" t="s">
        <v>1121</v>
      </c>
      <c r="G103" s="156" t="str">
        <f>IF(QALog[[#This Row],[Worksheet ]]="","",HYPERLINK("#'"&amp;QALog[[#This Row],[Worksheet ]]&amp;"'!"&amp;QALog[[#This Row],[Cell/Range]]&amp;"", "GoTo Cell"))</f>
        <v>GoTo Cell</v>
      </c>
      <c r="H103" s="157">
        <v>43450</v>
      </c>
      <c r="I103" t="s">
        <v>415</v>
      </c>
      <c r="J103"/>
      <c r="K103"/>
      <c r="L103" s="157"/>
      <c r="M103"/>
      <c r="N103" s="11"/>
      <c r="O103" t="s">
        <v>1014</v>
      </c>
    </row>
    <row r="104" spans="2:15" ht="15.75" outlineLevel="1" x14ac:dyDescent="0.25">
      <c r="B104" s="155" t="str">
        <f>QALog[[#This Row],[QA analyst]]&amp;":"&amp;QALog[[#This Row],[QA analysts reference]]</f>
        <v>#LS:83</v>
      </c>
      <c r="C104">
        <v>83</v>
      </c>
      <c r="D104" t="s">
        <v>481</v>
      </c>
      <c r="E104" s="160" t="s">
        <v>501</v>
      </c>
      <c r="F104" t="s">
        <v>1139</v>
      </c>
      <c r="G104" s="156" t="str">
        <f>IF(QALog[[#This Row],[Worksheet ]]="","",HYPERLINK("#'"&amp;QALog[[#This Row],[Worksheet ]]&amp;"'!"&amp;QALog[[#This Row],[Cell/Range]]&amp;"", "GoTo Cell"))</f>
        <v>GoTo Cell</v>
      </c>
      <c r="H104" s="157">
        <v>43450</v>
      </c>
      <c r="I104" t="s">
        <v>415</v>
      </c>
      <c r="J104"/>
      <c r="K104"/>
      <c r="L104" s="157"/>
      <c r="M104"/>
      <c r="N104" s="11"/>
      <c r="O104" t="s">
        <v>1015</v>
      </c>
    </row>
    <row r="105" spans="2:15" ht="15.75" outlineLevel="1" x14ac:dyDescent="0.25">
      <c r="B105" s="155" t="str">
        <f>QALog[[#This Row],[QA analyst]]&amp;":"&amp;QALog[[#This Row],[QA analysts reference]]</f>
        <v>#LS:84</v>
      </c>
      <c r="C105">
        <v>84</v>
      </c>
      <c r="D105" t="s">
        <v>481</v>
      </c>
      <c r="E105" s="160" t="s">
        <v>501</v>
      </c>
      <c r="F105" t="s">
        <v>1122</v>
      </c>
      <c r="G105" s="156" t="str">
        <f>IF(QALog[[#This Row],[Worksheet ]]="","",HYPERLINK("#'"&amp;QALog[[#This Row],[Worksheet ]]&amp;"'!"&amp;QALog[[#This Row],[Cell/Range]]&amp;"", "GoTo Cell"))</f>
        <v>GoTo Cell</v>
      </c>
      <c r="H105" s="157">
        <v>43450</v>
      </c>
      <c r="I105"/>
      <c r="J105" t="s">
        <v>401</v>
      </c>
      <c r="K105"/>
      <c r="L105" s="157"/>
      <c r="M105"/>
      <c r="N105" s="11"/>
      <c r="O105" t="s">
        <v>1017</v>
      </c>
    </row>
    <row r="106" spans="2:15" ht="15.75" outlineLevel="1" x14ac:dyDescent="0.25">
      <c r="B106" s="155" t="str">
        <f>QALog[[#This Row],[QA analyst]]&amp;":"&amp;QALog[[#This Row],[QA analysts reference]]</f>
        <v>#LS:85</v>
      </c>
      <c r="C106">
        <v>85</v>
      </c>
      <c r="D106" t="s">
        <v>481</v>
      </c>
      <c r="E106" s="160" t="s">
        <v>501</v>
      </c>
      <c r="F106" t="s">
        <v>1140</v>
      </c>
      <c r="G106" s="156" t="str">
        <f>IF(QALog[[#This Row],[Worksheet ]]="","",HYPERLINK("#'"&amp;QALog[[#This Row],[Worksheet ]]&amp;"'!"&amp;QALog[[#This Row],[Cell/Range]]&amp;"", "GoTo Cell"))</f>
        <v>GoTo Cell</v>
      </c>
      <c r="H106" s="157">
        <v>43450</v>
      </c>
      <c r="I106"/>
      <c r="J106" t="s">
        <v>401</v>
      </c>
      <c r="K106"/>
      <c r="L106" s="157"/>
      <c r="M106"/>
      <c r="N106" s="11"/>
      <c r="O106" t="s">
        <v>1017</v>
      </c>
    </row>
    <row r="107" spans="2:15" ht="15.75" outlineLevel="1" x14ac:dyDescent="0.25">
      <c r="B107" s="155" t="str">
        <f>QALog[[#This Row],[QA analyst]]&amp;":"&amp;QALog[[#This Row],[QA analysts reference]]</f>
        <v>#LS:86</v>
      </c>
      <c r="C107">
        <v>86</v>
      </c>
      <c r="D107" t="s">
        <v>481</v>
      </c>
      <c r="E107" s="160" t="s">
        <v>501</v>
      </c>
      <c r="F107" t="s">
        <v>1147</v>
      </c>
      <c r="G107" s="156" t="str">
        <f>IF(QALog[[#This Row],[Worksheet ]]="","",HYPERLINK("#'"&amp;QALog[[#This Row],[Worksheet ]]&amp;"'!"&amp;QALog[[#This Row],[Cell/Range]]&amp;"", "GoTo Cell"))</f>
        <v>GoTo Cell</v>
      </c>
      <c r="H107" s="157">
        <v>43450</v>
      </c>
      <c r="I107"/>
      <c r="J107" t="s">
        <v>401</v>
      </c>
      <c r="K107"/>
      <c r="L107" s="157"/>
      <c r="M107"/>
      <c r="N107" s="11"/>
      <c r="O107" t="s">
        <v>1016</v>
      </c>
    </row>
    <row r="108" spans="2:15" ht="15.75" outlineLevel="1" x14ac:dyDescent="0.25">
      <c r="B108" s="155" t="str">
        <f>QALog[[#This Row],[QA analyst]]&amp;":"&amp;QALog[[#This Row],[QA analysts reference]]</f>
        <v>#LS:87</v>
      </c>
      <c r="C108">
        <v>87</v>
      </c>
      <c r="D108" t="s">
        <v>481</v>
      </c>
      <c r="E108" s="160" t="s">
        <v>501</v>
      </c>
      <c r="F108" t="s">
        <v>1145</v>
      </c>
      <c r="G108" s="156" t="str">
        <f>IF(QALog[[#This Row],[Worksheet ]]="","",HYPERLINK("#'"&amp;QALog[[#This Row],[Worksheet ]]&amp;"'!"&amp;QALog[[#This Row],[Cell/Range]]&amp;"", "GoTo Cell"))</f>
        <v>GoTo Cell</v>
      </c>
      <c r="H108" s="157">
        <v>43450</v>
      </c>
      <c r="I108"/>
      <c r="J108" t="s">
        <v>401</v>
      </c>
      <c r="K108"/>
      <c r="L108" s="157"/>
      <c r="M108"/>
      <c r="N108" s="11"/>
      <c r="O108" t="s">
        <v>1017</v>
      </c>
    </row>
    <row r="109" spans="2:15" ht="15.75" outlineLevel="1" x14ac:dyDescent="0.25">
      <c r="B109" s="155" t="str">
        <f>QALog[[#This Row],[QA analyst]]&amp;":"&amp;QALog[[#This Row],[QA analysts reference]]</f>
        <v>#LS:88</v>
      </c>
      <c r="C109">
        <v>88</v>
      </c>
      <c r="D109" t="s">
        <v>481</v>
      </c>
      <c r="E109" s="160" t="s">
        <v>501</v>
      </c>
      <c r="F109" t="s">
        <v>1146</v>
      </c>
      <c r="G109" s="156" t="str">
        <f>IF(QALog[[#This Row],[Worksheet ]]="","",HYPERLINK("#'"&amp;QALog[[#This Row],[Worksheet ]]&amp;"'!"&amp;QALog[[#This Row],[Cell/Range]]&amp;"", "GoTo Cell"))</f>
        <v>GoTo Cell</v>
      </c>
      <c r="H109" s="157">
        <v>43450</v>
      </c>
      <c r="I109"/>
      <c r="J109" t="s">
        <v>401</v>
      </c>
      <c r="K109"/>
      <c r="L109" s="157"/>
      <c r="M109"/>
      <c r="N109" s="11"/>
      <c r="O109" t="s">
        <v>1017</v>
      </c>
    </row>
    <row r="110" spans="2:15" ht="15.75" outlineLevel="1" x14ac:dyDescent="0.25">
      <c r="B110" s="155" t="str">
        <f>QALog[[#This Row],[QA analyst]]&amp;":"&amp;QALog[[#This Row],[QA analysts reference]]</f>
        <v>#LS:89</v>
      </c>
      <c r="C110">
        <v>89</v>
      </c>
      <c r="D110" t="s">
        <v>481</v>
      </c>
      <c r="E110" s="160" t="s">
        <v>501</v>
      </c>
      <c r="F110" t="s">
        <v>1169</v>
      </c>
      <c r="G110" s="156" t="str">
        <f>IF(QALog[[#This Row],[Worksheet ]]="","",HYPERLINK("#'"&amp;QALog[[#This Row],[Worksheet ]]&amp;"'!"&amp;QALog[[#This Row],[Cell/Range]]&amp;"", "GoTo Cell"))</f>
        <v>GoTo Cell</v>
      </c>
      <c r="H110" s="157">
        <v>43450</v>
      </c>
      <c r="I110" t="s">
        <v>415</v>
      </c>
      <c r="J110"/>
      <c r="K110"/>
      <c r="L110" s="157"/>
      <c r="M110"/>
      <c r="N110" s="11"/>
      <c r="O110" t="s">
        <v>1014</v>
      </c>
    </row>
    <row r="111" spans="2:15" ht="15.75" outlineLevel="1" x14ac:dyDescent="0.25">
      <c r="B111" s="155" t="str">
        <f>QALog[[#This Row],[QA analyst]]&amp;":"&amp;QALog[[#This Row],[QA analysts reference]]</f>
        <v>#LS:90</v>
      </c>
      <c r="C111">
        <v>90</v>
      </c>
      <c r="D111" t="s">
        <v>481</v>
      </c>
      <c r="E111" s="160" t="s">
        <v>501</v>
      </c>
      <c r="F111" t="s">
        <v>1148</v>
      </c>
      <c r="G111" s="156" t="str">
        <f>IF(QALog[[#This Row],[Worksheet ]]="","",HYPERLINK("#'"&amp;QALog[[#This Row],[Worksheet ]]&amp;"'!"&amp;QALog[[#This Row],[Cell/Range]]&amp;"", "GoTo Cell"))</f>
        <v>GoTo Cell</v>
      </c>
      <c r="H111" s="157">
        <v>43450</v>
      </c>
      <c r="I111" t="s">
        <v>415</v>
      </c>
      <c r="J111"/>
      <c r="K111"/>
      <c r="L111" s="157"/>
      <c r="M111"/>
      <c r="N111" s="11"/>
      <c r="O111" t="s">
        <v>1015</v>
      </c>
    </row>
    <row r="112" spans="2:15" ht="15.75" outlineLevel="1" x14ac:dyDescent="0.25">
      <c r="B112" s="155" t="str">
        <f>QALog[[#This Row],[QA analyst]]&amp;":"&amp;QALog[[#This Row],[QA analysts reference]]</f>
        <v>#LS:91</v>
      </c>
      <c r="C112">
        <v>91</v>
      </c>
      <c r="D112" t="s">
        <v>481</v>
      </c>
      <c r="E112" s="160" t="s">
        <v>501</v>
      </c>
      <c r="F112" t="s">
        <v>1149</v>
      </c>
      <c r="G112" s="156" t="str">
        <f>IF(QALog[[#This Row],[Worksheet ]]="","",HYPERLINK("#'"&amp;QALog[[#This Row],[Worksheet ]]&amp;"'!"&amp;QALog[[#This Row],[Cell/Range]]&amp;"", "GoTo Cell"))</f>
        <v>GoTo Cell</v>
      </c>
      <c r="H112" s="157">
        <v>43450</v>
      </c>
      <c r="I112"/>
      <c r="J112" t="s">
        <v>401</v>
      </c>
      <c r="K112"/>
      <c r="L112" s="157"/>
      <c r="M112"/>
      <c r="N112" s="11"/>
      <c r="O112" t="s">
        <v>1017</v>
      </c>
    </row>
    <row r="113" spans="2:15" ht="15.75" outlineLevel="1" x14ac:dyDescent="0.25">
      <c r="B113" s="155" t="str">
        <f>QALog[[#This Row],[QA analyst]]&amp;":"&amp;QALog[[#This Row],[QA analysts reference]]</f>
        <v>#LS:92</v>
      </c>
      <c r="C113">
        <v>92</v>
      </c>
      <c r="D113" t="s">
        <v>481</v>
      </c>
      <c r="E113" s="160" t="s">
        <v>501</v>
      </c>
      <c r="F113" t="s">
        <v>1170</v>
      </c>
      <c r="G113" s="156" t="str">
        <f>IF(QALog[[#This Row],[Worksheet ]]="","",HYPERLINK("#'"&amp;QALog[[#This Row],[Worksheet ]]&amp;"'!"&amp;QALog[[#This Row],[Cell/Range]]&amp;"", "GoTo Cell"))</f>
        <v>GoTo Cell</v>
      </c>
      <c r="H113" s="157">
        <v>43450</v>
      </c>
      <c r="I113"/>
      <c r="J113" t="s">
        <v>401</v>
      </c>
      <c r="K113"/>
      <c r="L113" s="157"/>
      <c r="M113"/>
      <c r="N113" s="11"/>
      <c r="O113" t="s">
        <v>1017</v>
      </c>
    </row>
    <row r="114" spans="2:15" ht="15.75" outlineLevel="1" x14ac:dyDescent="0.25">
      <c r="B114" s="155" t="str">
        <f>QALog[[#This Row],[QA analyst]]&amp;":"&amp;QALog[[#This Row],[QA analysts reference]]</f>
        <v>#LS:93</v>
      </c>
      <c r="C114">
        <v>93</v>
      </c>
      <c r="D114" t="s">
        <v>481</v>
      </c>
      <c r="E114" s="160" t="s">
        <v>501</v>
      </c>
      <c r="F114" t="s">
        <v>1150</v>
      </c>
      <c r="G114" s="156" t="str">
        <f>IF(QALog[[#This Row],[Worksheet ]]="","",HYPERLINK("#'"&amp;QALog[[#This Row],[Worksheet ]]&amp;"'!"&amp;QALog[[#This Row],[Cell/Range]]&amp;"", "GoTo Cell"))</f>
        <v>GoTo Cell</v>
      </c>
      <c r="H114" s="157">
        <v>43450</v>
      </c>
      <c r="I114"/>
      <c r="J114" t="s">
        <v>401</v>
      </c>
      <c r="K114"/>
      <c r="L114" s="157"/>
      <c r="M114"/>
      <c r="N114" s="11"/>
      <c r="O114" t="s">
        <v>1017</v>
      </c>
    </row>
    <row r="115" spans="2:15" ht="15.75" outlineLevel="1" x14ac:dyDescent="0.25">
      <c r="B115" s="155" t="str">
        <f>QALog[[#This Row],[QA analyst]]&amp;":"&amp;QALog[[#This Row],[QA analysts reference]]</f>
        <v>#LS:94</v>
      </c>
      <c r="C115">
        <v>94</v>
      </c>
      <c r="D115" t="s">
        <v>481</v>
      </c>
      <c r="E115" s="160" t="s">
        <v>501</v>
      </c>
      <c r="F115" t="s">
        <v>1171</v>
      </c>
      <c r="G115" s="156" t="str">
        <f>IF(QALog[[#This Row],[Worksheet ]]="","",HYPERLINK("#'"&amp;QALog[[#This Row],[Worksheet ]]&amp;"'!"&amp;QALog[[#This Row],[Cell/Range]]&amp;"", "GoTo Cell"))</f>
        <v>GoTo Cell</v>
      </c>
      <c r="H115" s="157">
        <v>42860</v>
      </c>
      <c r="I115"/>
      <c r="J115" t="s">
        <v>395</v>
      </c>
      <c r="K115"/>
      <c r="L115" s="157"/>
      <c r="M115"/>
      <c r="N115" s="11"/>
      <c r="O115" t="s">
        <v>506</v>
      </c>
    </row>
    <row r="116" spans="2:15" ht="15.75" outlineLevel="1" x14ac:dyDescent="0.25">
      <c r="B116" s="155" t="str">
        <f>QALog[[#This Row],[QA analyst]]&amp;":"&amp;QALog[[#This Row],[QA analysts reference]]</f>
        <v>#LS:95</v>
      </c>
      <c r="C116">
        <v>95</v>
      </c>
      <c r="D116" t="s">
        <v>481</v>
      </c>
      <c r="E116" s="160" t="s">
        <v>501</v>
      </c>
      <c r="F116" t="s">
        <v>1172</v>
      </c>
      <c r="G116" s="156" t="str">
        <f>IF(QALog[[#This Row],[Worksheet ]]="","",HYPERLINK("#'"&amp;QALog[[#This Row],[Worksheet ]]&amp;"'!"&amp;QALog[[#This Row],[Cell/Range]]&amp;"", "GoTo Cell"))</f>
        <v>GoTo Cell</v>
      </c>
      <c r="H116" s="157">
        <v>43450</v>
      </c>
      <c r="I116"/>
      <c r="J116" t="s">
        <v>401</v>
      </c>
      <c r="K116"/>
      <c r="L116" s="157"/>
      <c r="M116"/>
      <c r="N116" s="11"/>
      <c r="O116" t="s">
        <v>1016</v>
      </c>
    </row>
    <row r="117" spans="2:15" ht="15.75" outlineLevel="1" x14ac:dyDescent="0.25">
      <c r="B117" s="155" t="str">
        <f>QALog[[#This Row],[QA analyst]]&amp;":"&amp;QALog[[#This Row],[QA analysts reference]]</f>
        <v>#LS:96</v>
      </c>
      <c r="C117">
        <v>96</v>
      </c>
      <c r="D117" t="s">
        <v>481</v>
      </c>
      <c r="E117" s="160" t="s">
        <v>501</v>
      </c>
      <c r="F117" t="s">
        <v>1142</v>
      </c>
      <c r="G117" s="156" t="str">
        <f>IF(QALog[[#This Row],[Worksheet ]]="","",HYPERLINK("#'"&amp;QALog[[#This Row],[Worksheet ]]&amp;"'!"&amp;QALog[[#This Row],[Cell/Range]]&amp;"", "GoTo Cell"))</f>
        <v>GoTo Cell</v>
      </c>
      <c r="H117" s="157">
        <v>43450</v>
      </c>
      <c r="I117"/>
      <c r="J117" t="s">
        <v>401</v>
      </c>
      <c r="K117"/>
      <c r="L117" s="157"/>
      <c r="M117"/>
      <c r="N117" s="11"/>
      <c r="O117" t="s">
        <v>1017</v>
      </c>
    </row>
    <row r="118" spans="2:15" ht="15.75" outlineLevel="1" x14ac:dyDescent="0.25">
      <c r="B118" s="155" t="str">
        <f>QALog[[#This Row],[QA analyst]]&amp;":"&amp;QALog[[#This Row],[QA analysts reference]]</f>
        <v>#LS:97</v>
      </c>
      <c r="C118">
        <v>97</v>
      </c>
      <c r="D118" t="s">
        <v>481</v>
      </c>
      <c r="E118" s="160" t="s">
        <v>501</v>
      </c>
      <c r="F118" t="s">
        <v>1143</v>
      </c>
      <c r="G118" s="156" t="str">
        <f>IF(QALog[[#This Row],[Worksheet ]]="","",HYPERLINK("#'"&amp;QALog[[#This Row],[Worksheet ]]&amp;"'!"&amp;QALog[[#This Row],[Cell/Range]]&amp;"", "GoTo Cell"))</f>
        <v>GoTo Cell</v>
      </c>
      <c r="H118" s="157">
        <v>43450</v>
      </c>
      <c r="I118" t="s">
        <v>415</v>
      </c>
      <c r="J118"/>
      <c r="K118"/>
      <c r="L118" s="157"/>
      <c r="M118"/>
      <c r="N118" s="11"/>
      <c r="O118" t="s">
        <v>1014</v>
      </c>
    </row>
    <row r="119" spans="2:15" ht="15.75" outlineLevel="1" x14ac:dyDescent="0.25">
      <c r="B119" s="155" t="str">
        <f>QALog[[#This Row],[QA analyst]]&amp;":"&amp;QALog[[#This Row],[QA analysts reference]]</f>
        <v>#LS:98</v>
      </c>
      <c r="C119">
        <v>98</v>
      </c>
      <c r="D119" t="s">
        <v>481</v>
      </c>
      <c r="E119" s="160" t="s">
        <v>501</v>
      </c>
      <c r="F119" t="s">
        <v>1173</v>
      </c>
      <c r="G119" s="156" t="str">
        <f>IF(QALog[[#This Row],[Worksheet ]]="","",HYPERLINK("#'"&amp;QALog[[#This Row],[Worksheet ]]&amp;"'!"&amp;QALog[[#This Row],[Cell/Range]]&amp;"", "GoTo Cell"))</f>
        <v>GoTo Cell</v>
      </c>
      <c r="H119" s="157">
        <v>43450</v>
      </c>
      <c r="I119" t="s">
        <v>415</v>
      </c>
      <c r="J119"/>
      <c r="K119"/>
      <c r="L119" s="157"/>
      <c r="M119"/>
      <c r="N119" s="11"/>
      <c r="O119" t="s">
        <v>1015</v>
      </c>
    </row>
    <row r="120" spans="2:15" ht="15.75" outlineLevel="1" x14ac:dyDescent="0.25">
      <c r="B120" s="155" t="str">
        <f>QALog[[#This Row],[QA analyst]]&amp;":"&amp;QALog[[#This Row],[QA analysts reference]]</f>
        <v>#LS:99</v>
      </c>
      <c r="C120">
        <v>99</v>
      </c>
      <c r="D120" t="s">
        <v>481</v>
      </c>
      <c r="E120" s="160" t="s">
        <v>501</v>
      </c>
      <c r="F120" t="s">
        <v>1131</v>
      </c>
      <c r="G120" s="156" t="str">
        <f>IF(QALog[[#This Row],[Worksheet ]]="","",HYPERLINK("#'"&amp;QALog[[#This Row],[Worksheet ]]&amp;"'!"&amp;QALog[[#This Row],[Cell/Range]]&amp;"", "GoTo Cell"))</f>
        <v>GoTo Cell</v>
      </c>
      <c r="H120" s="157">
        <v>43450</v>
      </c>
      <c r="I120"/>
      <c r="J120" t="s">
        <v>401</v>
      </c>
      <c r="K120"/>
      <c r="L120" s="157"/>
      <c r="M120"/>
      <c r="N120" s="11"/>
      <c r="O120" t="s">
        <v>1017</v>
      </c>
    </row>
    <row r="121" spans="2:15" ht="15.75" outlineLevel="1" x14ac:dyDescent="0.25">
      <c r="B121" s="155" t="str">
        <f>QALog[[#This Row],[QA analyst]]&amp;":"&amp;QALog[[#This Row],[QA analysts reference]]</f>
        <v>#LS:100</v>
      </c>
      <c r="C121">
        <v>100</v>
      </c>
      <c r="D121" t="s">
        <v>481</v>
      </c>
      <c r="E121" s="160" t="s">
        <v>501</v>
      </c>
      <c r="F121" t="s">
        <v>1174</v>
      </c>
      <c r="G121" s="156" t="str">
        <f>IF(QALog[[#This Row],[Worksheet ]]="","",HYPERLINK("#'"&amp;QALog[[#This Row],[Worksheet ]]&amp;"'!"&amp;QALog[[#This Row],[Cell/Range]]&amp;"", "GoTo Cell"))</f>
        <v>GoTo Cell</v>
      </c>
      <c r="H121" s="157">
        <v>43450</v>
      </c>
      <c r="I121"/>
      <c r="J121" t="s">
        <v>401</v>
      </c>
      <c r="K121"/>
      <c r="L121" s="157"/>
      <c r="M121"/>
      <c r="N121" s="11"/>
      <c r="O121" t="s">
        <v>1017</v>
      </c>
    </row>
    <row r="122" spans="2:15" ht="15.75" outlineLevel="1" x14ac:dyDescent="0.25">
      <c r="B122" s="155" t="str">
        <f>QALog[[#This Row],[QA analyst]]&amp;":"&amp;QALog[[#This Row],[QA analysts reference]]</f>
        <v>#LS:101</v>
      </c>
      <c r="C122">
        <v>101</v>
      </c>
      <c r="D122" t="s">
        <v>481</v>
      </c>
      <c r="E122" s="160" t="s">
        <v>501</v>
      </c>
      <c r="F122" t="s">
        <v>1132</v>
      </c>
      <c r="G122" s="156" t="str">
        <f>IF(QALog[[#This Row],[Worksheet ]]="","",HYPERLINK("#'"&amp;QALog[[#This Row],[Worksheet ]]&amp;"'!"&amp;QALog[[#This Row],[Cell/Range]]&amp;"", "GoTo Cell"))</f>
        <v>GoTo Cell</v>
      </c>
      <c r="H122" s="157">
        <v>43450</v>
      </c>
      <c r="I122"/>
      <c r="J122" t="s">
        <v>401</v>
      </c>
      <c r="K122"/>
      <c r="L122" s="157"/>
      <c r="M122"/>
      <c r="N122" s="11"/>
      <c r="O122" t="s">
        <v>1017</v>
      </c>
    </row>
    <row r="123" spans="2:15" ht="15.75" outlineLevel="1" x14ac:dyDescent="0.25">
      <c r="B123" s="155" t="str">
        <f>QALog[[#This Row],[QA analyst]]&amp;":"&amp;QALog[[#This Row],[QA analysts reference]]</f>
        <v>#LS:102</v>
      </c>
      <c r="C123">
        <v>102</v>
      </c>
      <c r="D123" t="s">
        <v>481</v>
      </c>
      <c r="E123" s="160" t="s">
        <v>501</v>
      </c>
      <c r="F123" t="s">
        <v>1175</v>
      </c>
      <c r="G123" s="156" t="str">
        <f>IF(QALog[[#This Row],[Worksheet ]]="","",HYPERLINK("#'"&amp;QALog[[#This Row],[Worksheet ]]&amp;"'!"&amp;QALog[[#This Row],[Cell/Range]]&amp;"", "GoTo Cell"))</f>
        <v>GoTo Cell</v>
      </c>
      <c r="H123" s="157">
        <v>43450</v>
      </c>
      <c r="I123" t="s">
        <v>415</v>
      </c>
      <c r="J123"/>
      <c r="K123"/>
      <c r="L123" s="157"/>
      <c r="M123"/>
      <c r="N123" s="11"/>
      <c r="O123" t="s">
        <v>1004</v>
      </c>
    </row>
    <row r="124" spans="2:15" ht="15.75" outlineLevel="1" x14ac:dyDescent="0.25">
      <c r="B124" s="155" t="str">
        <f>QALog[[#This Row],[QA analyst]]&amp;":"&amp;QALog[[#This Row],[QA analysts reference]]</f>
        <v>#LS:103</v>
      </c>
      <c r="C124">
        <v>103</v>
      </c>
      <c r="D124" t="s">
        <v>481</v>
      </c>
      <c r="E124" s="160" t="s">
        <v>501</v>
      </c>
      <c r="F124" t="s">
        <v>1176</v>
      </c>
      <c r="G124" s="156" t="str">
        <f>IF(QALog[[#This Row],[Worksheet ]]="","",HYPERLINK("#'"&amp;QALog[[#This Row],[Worksheet ]]&amp;"'!"&amp;QALog[[#This Row],[Cell/Range]]&amp;"", "GoTo Cell"))</f>
        <v>GoTo Cell</v>
      </c>
      <c r="H124" s="157">
        <v>42860</v>
      </c>
      <c r="I124"/>
      <c r="J124" t="s">
        <v>395</v>
      </c>
      <c r="K124"/>
      <c r="L124" s="157"/>
      <c r="M124"/>
      <c r="N124" s="11"/>
      <c r="O124" t="s">
        <v>502</v>
      </c>
    </row>
    <row r="125" spans="2:15" ht="15.75" outlineLevel="1" x14ac:dyDescent="0.25">
      <c r="B125" s="155" t="str">
        <f>QALog[[#This Row],[QA analyst]]&amp;":"&amp;QALog[[#This Row],[QA analysts reference]]</f>
        <v>#LS:104</v>
      </c>
      <c r="C125">
        <v>104</v>
      </c>
      <c r="D125" t="s">
        <v>481</v>
      </c>
      <c r="E125" s="160" t="s">
        <v>501</v>
      </c>
      <c r="F125" t="s">
        <v>1177</v>
      </c>
      <c r="G125" s="156" t="str">
        <f>IF(QALog[[#This Row],[Worksheet ]]="","",HYPERLINK("#'"&amp;QALog[[#This Row],[Worksheet ]]&amp;"'!"&amp;QALog[[#This Row],[Cell/Range]]&amp;"", "GoTo Cell"))</f>
        <v>GoTo Cell</v>
      </c>
      <c r="H125" s="157">
        <v>43450</v>
      </c>
      <c r="I125" t="s">
        <v>415</v>
      </c>
      <c r="J125"/>
      <c r="K125"/>
      <c r="L125" s="157"/>
      <c r="M125"/>
      <c r="N125" s="11"/>
      <c r="O125" t="s">
        <v>1004</v>
      </c>
    </row>
    <row r="126" spans="2:15" ht="15.75" outlineLevel="1" x14ac:dyDescent="0.25">
      <c r="B126" s="155" t="str">
        <f>QALog[[#This Row],[QA analyst]]&amp;":"&amp;QALog[[#This Row],[QA analysts reference]]</f>
        <v>#LS:105</v>
      </c>
      <c r="C126">
        <v>105</v>
      </c>
      <c r="D126" t="s">
        <v>481</v>
      </c>
      <c r="E126" s="160" t="s">
        <v>501</v>
      </c>
      <c r="F126" t="s">
        <v>1158</v>
      </c>
      <c r="G126" s="156" t="str">
        <f>IF(QALog[[#This Row],[Worksheet ]]="","",HYPERLINK("#'"&amp;QALog[[#This Row],[Worksheet ]]&amp;"'!"&amp;QALog[[#This Row],[Cell/Range]]&amp;"", "GoTo Cell"))</f>
        <v>GoTo Cell</v>
      </c>
      <c r="H126" s="157">
        <v>43450</v>
      </c>
      <c r="I126" t="s">
        <v>415</v>
      </c>
      <c r="J126"/>
      <c r="K126"/>
      <c r="L126" s="157"/>
      <c r="M126"/>
      <c r="N126" s="11"/>
      <c r="O126" t="s">
        <v>1004</v>
      </c>
    </row>
    <row r="127" spans="2:15" ht="15.75" outlineLevel="1" x14ac:dyDescent="0.25">
      <c r="B127" s="155" t="str">
        <f>QALog[[#This Row],[QA analyst]]&amp;":"&amp;QALog[[#This Row],[QA analysts reference]]</f>
        <v>#LS:106</v>
      </c>
      <c r="C127">
        <v>106</v>
      </c>
      <c r="D127" t="s">
        <v>481</v>
      </c>
      <c r="E127" s="160" t="s">
        <v>501</v>
      </c>
      <c r="F127" t="s">
        <v>1178</v>
      </c>
      <c r="G127" s="156" t="str">
        <f>IF(QALog[[#This Row],[Worksheet ]]="","",HYPERLINK("#'"&amp;QALog[[#This Row],[Worksheet ]]&amp;"'!"&amp;QALog[[#This Row],[Cell/Range]]&amp;"", "GoTo Cell"))</f>
        <v>GoTo Cell</v>
      </c>
      <c r="H127" s="157">
        <v>42860</v>
      </c>
      <c r="I127"/>
      <c r="J127" t="s">
        <v>395</v>
      </c>
      <c r="K127"/>
      <c r="L127" s="157"/>
      <c r="M127"/>
      <c r="N127" s="11"/>
      <c r="O127" t="s">
        <v>503</v>
      </c>
    </row>
    <row r="128" spans="2:15" ht="15.75" outlineLevel="1" x14ac:dyDescent="0.25">
      <c r="B128" s="155" t="str">
        <f>QALog[[#This Row],[QA analyst]]&amp;":"&amp;QALog[[#This Row],[QA analysts reference]]</f>
        <v>#LS:107</v>
      </c>
      <c r="C128">
        <v>107</v>
      </c>
      <c r="D128" t="s">
        <v>481</v>
      </c>
      <c r="E128" s="160" t="s">
        <v>501</v>
      </c>
      <c r="F128" t="s">
        <v>1179</v>
      </c>
      <c r="G128" s="156" t="str">
        <f>IF(QALog[[#This Row],[Worksheet ]]="","",HYPERLINK("#'"&amp;QALog[[#This Row],[Worksheet ]]&amp;"'!"&amp;QALog[[#This Row],[Cell/Range]]&amp;"", "GoTo Cell"))</f>
        <v>GoTo Cell</v>
      </c>
      <c r="H128" s="157">
        <v>42860</v>
      </c>
      <c r="I128"/>
      <c r="J128" t="s">
        <v>398</v>
      </c>
      <c r="K128"/>
      <c r="L128" s="157"/>
      <c r="M128"/>
      <c r="N128" s="11"/>
      <c r="O128" t="s">
        <v>507</v>
      </c>
    </row>
    <row r="129" spans="2:15" ht="15.75" outlineLevel="1" x14ac:dyDescent="0.25">
      <c r="B129" s="155" t="str">
        <f>QALog[[#This Row],[QA analyst]]&amp;":"&amp;QALog[[#This Row],[QA analysts reference]]</f>
        <v>#LS:108</v>
      </c>
      <c r="C129">
        <v>108</v>
      </c>
      <c r="D129" t="s">
        <v>481</v>
      </c>
      <c r="E129" s="160" t="s">
        <v>501</v>
      </c>
      <c r="F129" t="s">
        <v>1180</v>
      </c>
      <c r="G129" s="156" t="str">
        <f>IF(QALog[[#This Row],[Worksheet ]]="","",HYPERLINK("#'"&amp;QALog[[#This Row],[Worksheet ]]&amp;"'!"&amp;QALog[[#This Row],[Cell/Range]]&amp;"", "GoTo Cell"))</f>
        <v>GoTo Cell</v>
      </c>
      <c r="H129" s="157">
        <v>42860</v>
      </c>
      <c r="I129"/>
      <c r="J129" t="s">
        <v>398</v>
      </c>
      <c r="K129"/>
      <c r="L129" s="157"/>
      <c r="M129"/>
      <c r="N129" s="11"/>
      <c r="O129" t="s">
        <v>507</v>
      </c>
    </row>
    <row r="130" spans="2:15" ht="15.75" outlineLevel="1" x14ac:dyDescent="0.25">
      <c r="B130" s="155" t="str">
        <f>QALog[[#This Row],[QA analyst]]&amp;":"&amp;QALog[[#This Row],[QA analysts reference]]</f>
        <v>#LS:109</v>
      </c>
      <c r="C130">
        <v>109</v>
      </c>
      <c r="D130" t="s">
        <v>481</v>
      </c>
      <c r="E130" s="160" t="s">
        <v>508</v>
      </c>
      <c r="F130" t="s">
        <v>1137</v>
      </c>
      <c r="G130" s="156" t="str">
        <f>IF(QALog[[#This Row],[Worksheet ]]="","",HYPERLINK("#'"&amp;QALog[[#This Row],[Worksheet ]]&amp;"'!"&amp;QALog[[#This Row],[Cell/Range]]&amp;"", "GoTo Cell"))</f>
        <v>GoTo Cell</v>
      </c>
      <c r="H130" s="157">
        <v>43418</v>
      </c>
      <c r="I130" t="s">
        <v>412</v>
      </c>
      <c r="J130"/>
      <c r="K130"/>
      <c r="L130" s="157"/>
      <c r="M130"/>
      <c r="N130" s="11"/>
      <c r="O130" t="s">
        <v>735</v>
      </c>
    </row>
    <row r="131" spans="2:15" ht="15.75" outlineLevel="1" x14ac:dyDescent="0.25">
      <c r="B131" s="155" t="str">
        <f>QALog[[#This Row],[QA analyst]]&amp;":"&amp;QALog[[#This Row],[QA analysts reference]]</f>
        <v>#LS:110</v>
      </c>
      <c r="C131">
        <v>110</v>
      </c>
      <c r="D131" t="s">
        <v>481</v>
      </c>
      <c r="E131" s="160" t="s">
        <v>508</v>
      </c>
      <c r="F131" t="s">
        <v>1120</v>
      </c>
      <c r="G131" s="156" t="str">
        <f>IF(QALog[[#This Row],[Worksheet ]]="","",HYPERLINK("#'"&amp;QALog[[#This Row],[Worksheet ]]&amp;"'!"&amp;QALog[[#This Row],[Cell/Range]]&amp;"", "GoTo Cell"))</f>
        <v>GoTo Cell</v>
      </c>
      <c r="H131" s="157">
        <v>43450</v>
      </c>
      <c r="I131" t="s">
        <v>415</v>
      </c>
      <c r="J131"/>
      <c r="K131"/>
      <c r="L131" s="157"/>
      <c r="M131"/>
      <c r="N131" s="11"/>
      <c r="O131" t="s">
        <v>1014</v>
      </c>
    </row>
    <row r="132" spans="2:15" ht="15.75" outlineLevel="1" x14ac:dyDescent="0.25">
      <c r="B132" s="155" t="str">
        <f>QALog[[#This Row],[QA analyst]]&amp;":"&amp;QALog[[#This Row],[QA analysts reference]]</f>
        <v>#LS:111</v>
      </c>
      <c r="C132">
        <v>111</v>
      </c>
      <c r="D132" t="s">
        <v>481</v>
      </c>
      <c r="E132" s="160" t="s">
        <v>508</v>
      </c>
      <c r="F132" t="s">
        <v>1146</v>
      </c>
      <c r="G132" s="156" t="str">
        <f>IF(QALog[[#This Row],[Worksheet ]]="","",HYPERLINK("#'"&amp;QALog[[#This Row],[Worksheet ]]&amp;"'!"&amp;QALog[[#This Row],[Cell/Range]]&amp;"", "GoTo Cell"))</f>
        <v>GoTo Cell</v>
      </c>
      <c r="H132" s="157">
        <v>43450</v>
      </c>
      <c r="I132" t="s">
        <v>415</v>
      </c>
      <c r="J132"/>
      <c r="K132"/>
      <c r="L132" s="157"/>
      <c r="M132"/>
      <c r="N132" s="11"/>
      <c r="O132" t="s">
        <v>1004</v>
      </c>
    </row>
    <row r="133" spans="2:15" ht="15.75" outlineLevel="1" x14ac:dyDescent="0.25">
      <c r="B133" s="155" t="str">
        <f>QALog[[#This Row],[QA analyst]]&amp;":"&amp;QALog[[#This Row],[QA analysts reference]]</f>
        <v>#LS:112</v>
      </c>
      <c r="C133">
        <v>112</v>
      </c>
      <c r="D133" t="s">
        <v>481</v>
      </c>
      <c r="E133" s="160" t="s">
        <v>508</v>
      </c>
      <c r="F133" t="s">
        <v>1181</v>
      </c>
      <c r="G133" s="156" t="str">
        <f>IF(QALog[[#This Row],[Worksheet ]]="","",HYPERLINK("#'"&amp;QALog[[#This Row],[Worksheet ]]&amp;"'!"&amp;QALog[[#This Row],[Cell/Range]]&amp;"", "GoTo Cell"))</f>
        <v>GoTo Cell</v>
      </c>
      <c r="H133" s="157">
        <v>42952</v>
      </c>
      <c r="I133"/>
      <c r="J133" t="s">
        <v>395</v>
      </c>
      <c r="K133"/>
      <c r="L133" s="157"/>
      <c r="M133"/>
      <c r="N133" s="11"/>
      <c r="O133" t="s">
        <v>497</v>
      </c>
    </row>
    <row r="134" spans="2:15" ht="15.75" outlineLevel="1" x14ac:dyDescent="0.25">
      <c r="B134" s="155" t="str">
        <f>QALog[[#This Row],[QA analyst]]&amp;":"&amp;QALog[[#This Row],[QA analysts reference]]</f>
        <v>#LS:113</v>
      </c>
      <c r="C134">
        <v>113</v>
      </c>
      <c r="D134" t="s">
        <v>481</v>
      </c>
      <c r="E134" s="160" t="s">
        <v>509</v>
      </c>
      <c r="F134" t="s">
        <v>1120</v>
      </c>
      <c r="G134" s="156" t="str">
        <f>IF(QALog[[#This Row],[Worksheet ]]="","",HYPERLINK("#'"&amp;QALog[[#This Row],[Worksheet ]]&amp;"'!"&amp;QALog[[#This Row],[Cell/Range]]&amp;"", "GoTo Cell"))</f>
        <v>GoTo Cell</v>
      </c>
      <c r="H134" s="157">
        <v>43450</v>
      </c>
      <c r="I134" t="s">
        <v>415</v>
      </c>
      <c r="J134"/>
      <c r="K134"/>
      <c r="L134" s="157"/>
      <c r="M134"/>
      <c r="N134" s="11"/>
      <c r="O134" t="s">
        <v>1018</v>
      </c>
    </row>
    <row r="135" spans="2:15" ht="15.75" outlineLevel="1" x14ac:dyDescent="0.25">
      <c r="B135" s="155" t="str">
        <f>QALog[[#This Row],[QA analyst]]&amp;":"&amp;QALog[[#This Row],[QA analysts reference]]</f>
        <v>#LS:114</v>
      </c>
      <c r="C135">
        <v>114</v>
      </c>
      <c r="D135" t="s">
        <v>481</v>
      </c>
      <c r="E135" s="160" t="s">
        <v>509</v>
      </c>
      <c r="F135" t="s">
        <v>1027</v>
      </c>
      <c r="G135" s="156" t="str">
        <f>IF(QALog[[#This Row],[Worksheet ]]="","",HYPERLINK("#'"&amp;QALog[[#This Row],[Worksheet ]]&amp;"'!"&amp;QALog[[#This Row],[Cell/Range]]&amp;"", "GoTo Cell"))</f>
        <v>GoTo Cell</v>
      </c>
      <c r="H135" s="157">
        <v>43450</v>
      </c>
      <c r="I135" t="s">
        <v>415</v>
      </c>
      <c r="J135"/>
      <c r="K135"/>
      <c r="L135" s="157"/>
      <c r="M135"/>
      <c r="N135" s="11"/>
      <c r="O135" t="s">
        <v>1019</v>
      </c>
    </row>
    <row r="136" spans="2:15" ht="15.75" outlineLevel="1" x14ac:dyDescent="0.25">
      <c r="B136" s="155" t="str">
        <f>QALog[[#This Row],[QA analyst]]&amp;":"&amp;QALog[[#This Row],[QA analysts reference]]</f>
        <v>#LS:115</v>
      </c>
      <c r="C136">
        <v>115</v>
      </c>
      <c r="D136" t="s">
        <v>481</v>
      </c>
      <c r="E136" s="160" t="s">
        <v>509</v>
      </c>
      <c r="F136" t="s">
        <v>1122</v>
      </c>
      <c r="G136" s="156" t="str">
        <f>IF(QALog[[#This Row],[Worksheet ]]="","",HYPERLINK("#'"&amp;QALog[[#This Row],[Worksheet ]]&amp;"'!"&amp;QALog[[#This Row],[Cell/Range]]&amp;"", "GoTo Cell"))</f>
        <v>GoTo Cell</v>
      </c>
      <c r="H136" s="157">
        <v>43450</v>
      </c>
      <c r="I136"/>
      <c r="J136" t="s">
        <v>401</v>
      </c>
      <c r="K136"/>
      <c r="L136" s="157"/>
      <c r="M136"/>
      <c r="N136" s="11"/>
      <c r="O136" t="s">
        <v>1020</v>
      </c>
    </row>
    <row r="137" spans="2:15" ht="15.75" outlineLevel="1" x14ac:dyDescent="0.25">
      <c r="B137" s="155" t="str">
        <f>QALog[[#This Row],[QA analyst]]&amp;":"&amp;QALog[[#This Row],[QA analysts reference]]</f>
        <v>#LS:116</v>
      </c>
      <c r="C137">
        <v>116</v>
      </c>
      <c r="D137" t="s">
        <v>481</v>
      </c>
      <c r="E137" s="160" t="s">
        <v>509</v>
      </c>
      <c r="F137" t="s">
        <v>1140</v>
      </c>
      <c r="G137" s="156" t="str">
        <f>IF(QALog[[#This Row],[Worksheet ]]="","",HYPERLINK("#'"&amp;QALog[[#This Row],[Worksheet ]]&amp;"'!"&amp;QALog[[#This Row],[Cell/Range]]&amp;"", "GoTo Cell"))</f>
        <v>GoTo Cell</v>
      </c>
      <c r="H137" s="157">
        <v>43450</v>
      </c>
      <c r="I137"/>
      <c r="J137" t="s">
        <v>401</v>
      </c>
      <c r="K137"/>
      <c r="L137" s="157"/>
      <c r="M137"/>
      <c r="N137" s="11"/>
      <c r="O137" t="s">
        <v>1020</v>
      </c>
    </row>
    <row r="138" spans="2:15" ht="15.75" outlineLevel="1" x14ac:dyDescent="0.25">
      <c r="B138" s="155" t="str">
        <f>QALog[[#This Row],[QA analyst]]&amp;":"&amp;QALog[[#This Row],[QA analysts reference]]</f>
        <v>#LS:117</v>
      </c>
      <c r="C138">
        <v>117</v>
      </c>
      <c r="D138" t="s">
        <v>481</v>
      </c>
      <c r="E138" s="160" t="s">
        <v>509</v>
      </c>
      <c r="F138" t="s">
        <v>1144</v>
      </c>
      <c r="G138" s="156" t="str">
        <f>IF(QALog[[#This Row],[Worksheet ]]="","",HYPERLINK("#'"&amp;QALog[[#This Row],[Worksheet ]]&amp;"'!"&amp;QALog[[#This Row],[Cell/Range]]&amp;"", "GoTo Cell"))</f>
        <v>GoTo Cell</v>
      </c>
      <c r="H138" s="157">
        <v>43450</v>
      </c>
      <c r="I138"/>
      <c r="J138" t="s">
        <v>401</v>
      </c>
      <c r="K138"/>
      <c r="L138" s="157"/>
      <c r="M138"/>
      <c r="N138" s="11"/>
      <c r="O138" t="s">
        <v>1020</v>
      </c>
    </row>
    <row r="139" spans="2:15" ht="15.75" outlineLevel="1" x14ac:dyDescent="0.25">
      <c r="B139" s="155" t="str">
        <f>QALog[[#This Row],[QA analyst]]&amp;":"&amp;QALog[[#This Row],[QA analysts reference]]</f>
        <v>#LS:118</v>
      </c>
      <c r="C139">
        <v>118</v>
      </c>
      <c r="D139" t="s">
        <v>481</v>
      </c>
      <c r="E139" s="160" t="s">
        <v>509</v>
      </c>
      <c r="F139" t="s">
        <v>1145</v>
      </c>
      <c r="G139" s="156" t="str">
        <f>IF(QALog[[#This Row],[Worksheet ]]="","",HYPERLINK("#'"&amp;QALog[[#This Row],[Worksheet ]]&amp;"'!"&amp;QALog[[#This Row],[Cell/Range]]&amp;"", "GoTo Cell"))</f>
        <v>GoTo Cell</v>
      </c>
      <c r="H139" s="157">
        <v>43450</v>
      </c>
      <c r="I139"/>
      <c r="J139" t="s">
        <v>401</v>
      </c>
      <c r="K139"/>
      <c r="L139" s="157"/>
      <c r="M139"/>
      <c r="N139" s="11"/>
      <c r="O139" t="s">
        <v>1020</v>
      </c>
    </row>
    <row r="140" spans="2:15" ht="15.75" outlineLevel="1" x14ac:dyDescent="0.25">
      <c r="B140" s="155" t="str">
        <f>QALog[[#This Row],[QA analyst]]&amp;":"&amp;QALog[[#This Row],[QA analysts reference]]</f>
        <v>#LS:119</v>
      </c>
      <c r="C140">
        <v>119</v>
      </c>
      <c r="D140" t="s">
        <v>481</v>
      </c>
      <c r="E140" s="160" t="s">
        <v>510</v>
      </c>
      <c r="F140" t="s">
        <v>1145</v>
      </c>
      <c r="G140" s="156" t="str">
        <f>IF(QALog[[#This Row],[Worksheet ]]="","",HYPERLINK("#'"&amp;QALog[[#This Row],[Worksheet ]]&amp;"'!"&amp;QALog[[#This Row],[Cell/Range]]&amp;"", "GoTo Cell"))</f>
        <v>GoTo Cell</v>
      </c>
      <c r="H140" s="157">
        <v>43450</v>
      </c>
      <c r="I140"/>
      <c r="J140" t="s">
        <v>395</v>
      </c>
      <c r="K140"/>
      <c r="L140" s="157"/>
      <c r="M140"/>
      <c r="N140" s="11"/>
      <c r="O140" t="s">
        <v>1021</v>
      </c>
    </row>
    <row r="141" spans="2:15" ht="15.75" outlineLevel="1" x14ac:dyDescent="0.25">
      <c r="B141" s="155" t="str">
        <f>QALog[[#This Row],[QA analyst]]&amp;":"&amp;QALog[[#This Row],[QA analysts reference]]</f>
        <v>#LS:120</v>
      </c>
      <c r="C141">
        <v>120</v>
      </c>
      <c r="D141" t="s">
        <v>481</v>
      </c>
      <c r="E141" s="160" t="s">
        <v>510</v>
      </c>
      <c r="F141" t="s">
        <v>1129</v>
      </c>
      <c r="G141" s="156" t="str">
        <f>IF(QALog[[#This Row],[Worksheet ]]="","",HYPERLINK("#'"&amp;QALog[[#This Row],[Worksheet ]]&amp;"'!"&amp;QALog[[#This Row],[Cell/Range]]&amp;"", "GoTo Cell"))</f>
        <v>GoTo Cell</v>
      </c>
      <c r="H141" s="157">
        <v>43450</v>
      </c>
      <c r="I141" t="s">
        <v>415</v>
      </c>
      <c r="J141"/>
      <c r="K141"/>
      <c r="L141" s="157"/>
      <c r="M141"/>
      <c r="N141" s="11"/>
      <c r="O141" t="s">
        <v>1022</v>
      </c>
    </row>
    <row r="142" spans="2:15" ht="15.75" outlineLevel="1" x14ac:dyDescent="0.25">
      <c r="B142" s="155" t="str">
        <f>QALog[[#This Row],[QA analyst]]&amp;":"&amp;QALog[[#This Row],[QA analysts reference]]</f>
        <v>#LS:121</v>
      </c>
      <c r="C142">
        <v>121</v>
      </c>
      <c r="D142" t="s">
        <v>481</v>
      </c>
      <c r="E142" s="160" t="s">
        <v>511</v>
      </c>
      <c r="F142" t="s">
        <v>1138</v>
      </c>
      <c r="G142" s="156" t="str">
        <f>IF(QALog[[#This Row],[Worksheet ]]="","",HYPERLINK("#'"&amp;QALog[[#This Row],[Worksheet ]]&amp;"'!"&amp;QALog[[#This Row],[Cell/Range]]&amp;"", "GoTo Cell"))</f>
        <v>GoTo Cell</v>
      </c>
      <c r="H142" s="157">
        <v>43450</v>
      </c>
      <c r="I142" t="s">
        <v>415</v>
      </c>
      <c r="J142"/>
      <c r="K142"/>
      <c r="L142" s="157"/>
      <c r="M142"/>
      <c r="N142" s="11"/>
      <c r="O142" t="s">
        <v>1023</v>
      </c>
    </row>
    <row r="143" spans="2:15" ht="15.75" outlineLevel="1" x14ac:dyDescent="0.25">
      <c r="B143" s="155" t="str">
        <f>QALog[[#This Row],[QA analyst]]&amp;":"&amp;QALog[[#This Row],[QA analysts reference]]</f>
        <v>#LS:122</v>
      </c>
      <c r="C143">
        <v>122</v>
      </c>
      <c r="D143" t="s">
        <v>481</v>
      </c>
      <c r="E143" s="160" t="s">
        <v>511</v>
      </c>
      <c r="F143" t="s">
        <v>1182</v>
      </c>
      <c r="G143" s="156" t="str">
        <f>IF(QALog[[#This Row],[Worksheet ]]="","",HYPERLINK("#'"&amp;QALog[[#This Row],[Worksheet ]]&amp;"'!"&amp;QALog[[#This Row],[Cell/Range]]&amp;"", "GoTo Cell"))</f>
        <v>GoTo Cell</v>
      </c>
      <c r="H143" s="157"/>
      <c r="I143"/>
      <c r="J143"/>
      <c r="K143"/>
      <c r="L143" s="157"/>
      <c r="M143"/>
      <c r="N143" s="11" t="s">
        <v>1028</v>
      </c>
      <c r="O143" t="s">
        <v>1024</v>
      </c>
    </row>
    <row r="144" spans="2:15" ht="15.75" outlineLevel="1" x14ac:dyDescent="0.25">
      <c r="B144" s="155" t="str">
        <f>QALog[[#This Row],[QA analyst]]&amp;":"&amp;QALog[[#This Row],[QA analysts reference]]</f>
        <v>#LS:123</v>
      </c>
      <c r="C144">
        <v>123</v>
      </c>
      <c r="D144" t="s">
        <v>481</v>
      </c>
      <c r="E144" s="160" t="s">
        <v>511</v>
      </c>
      <c r="F144" t="s">
        <v>1183</v>
      </c>
      <c r="G144" s="156" t="str">
        <f>IF(QALog[[#This Row],[Worksheet ]]="","",HYPERLINK("#'"&amp;QALog[[#This Row],[Worksheet ]]&amp;"'!"&amp;QALog[[#This Row],[Cell/Range]]&amp;"", "GoTo Cell"))</f>
        <v>GoTo Cell</v>
      </c>
      <c r="H144" s="157">
        <v>42952</v>
      </c>
      <c r="I144"/>
      <c r="J144" t="s">
        <v>395</v>
      </c>
      <c r="K144"/>
      <c r="L144" s="157"/>
      <c r="M144"/>
      <c r="N144" s="11"/>
      <c r="O144" t="s">
        <v>512</v>
      </c>
    </row>
    <row r="145" spans="2:15" ht="15.75" outlineLevel="1" x14ac:dyDescent="0.25">
      <c r="B145" s="155" t="str">
        <f>QALog[[#This Row],[QA analyst]]&amp;":"&amp;QALog[[#This Row],[QA analysts reference]]</f>
        <v>#LS:124</v>
      </c>
      <c r="C145">
        <v>124</v>
      </c>
      <c r="D145" t="s">
        <v>481</v>
      </c>
      <c r="E145" s="160" t="s">
        <v>511</v>
      </c>
      <c r="F145" t="s">
        <v>1170</v>
      </c>
      <c r="G145" s="156" t="str">
        <f>IF(QALog[[#This Row],[Worksheet ]]="","",HYPERLINK("#'"&amp;QALog[[#This Row],[Worksheet ]]&amp;"'!"&amp;QALog[[#This Row],[Cell/Range]]&amp;"", "GoTo Cell"))</f>
        <v>GoTo Cell</v>
      </c>
      <c r="H145" s="157">
        <v>43450</v>
      </c>
      <c r="I145" t="s">
        <v>415</v>
      </c>
      <c r="J145"/>
      <c r="K145"/>
      <c r="L145" s="157"/>
      <c r="M145"/>
      <c r="N145" s="11"/>
      <c r="O145" t="s">
        <v>1000</v>
      </c>
    </row>
    <row r="146" spans="2:15" ht="15.75" outlineLevel="1" x14ac:dyDescent="0.25">
      <c r="B146" s="155" t="str">
        <f>QALog[[#This Row],[QA analyst]]&amp;":"&amp;QALog[[#This Row],[QA analysts reference]]</f>
        <v>#LS:125</v>
      </c>
      <c r="C146">
        <v>125</v>
      </c>
      <c r="D146" t="s">
        <v>481</v>
      </c>
      <c r="E146" s="160" t="s">
        <v>511</v>
      </c>
      <c r="F146" t="s">
        <v>1150</v>
      </c>
      <c r="G146" s="156" t="str">
        <f>IF(QALog[[#This Row],[Worksheet ]]="","",HYPERLINK("#'"&amp;QALog[[#This Row],[Worksheet ]]&amp;"'!"&amp;QALog[[#This Row],[Cell/Range]]&amp;"", "GoTo Cell"))</f>
        <v>GoTo Cell</v>
      </c>
      <c r="H146" s="157">
        <v>43450</v>
      </c>
      <c r="I146" t="s">
        <v>415</v>
      </c>
      <c r="J146"/>
      <c r="K146"/>
      <c r="L146" s="157"/>
      <c r="M146"/>
      <c r="N146" s="11"/>
      <c r="O146" t="s">
        <v>999</v>
      </c>
    </row>
    <row r="147" spans="2:15" ht="15.75" outlineLevel="1" x14ac:dyDescent="0.25">
      <c r="B147" s="155" t="str">
        <f>QALog[[#This Row],[QA analyst]]&amp;":"&amp;QALog[[#This Row],[QA analysts reference]]</f>
        <v>#LS:126</v>
      </c>
      <c r="C147">
        <v>126</v>
      </c>
      <c r="D147" t="s">
        <v>481</v>
      </c>
      <c r="E147" s="160" t="s">
        <v>511</v>
      </c>
      <c r="F147" t="s">
        <v>1151</v>
      </c>
      <c r="G147" s="156" t="str">
        <f>IF(QALog[[#This Row],[Worksheet ]]="","",HYPERLINK("#'"&amp;QALog[[#This Row],[Worksheet ]]&amp;"'!"&amp;QALog[[#This Row],[Cell/Range]]&amp;"", "GoTo Cell"))</f>
        <v>GoTo Cell</v>
      </c>
      <c r="H147" s="157">
        <v>43450</v>
      </c>
      <c r="I147" t="s">
        <v>415</v>
      </c>
      <c r="J147"/>
      <c r="K147"/>
      <c r="L147" s="157"/>
      <c r="M147"/>
      <c r="N147" s="11"/>
      <c r="O147" t="s">
        <v>1000</v>
      </c>
    </row>
    <row r="148" spans="2:15" ht="15.75" outlineLevel="1" x14ac:dyDescent="0.25">
      <c r="B148" s="155" t="str">
        <f>QALog[[#This Row],[QA analyst]]&amp;":"&amp;QALog[[#This Row],[QA analysts reference]]</f>
        <v>#LS:127</v>
      </c>
      <c r="C148">
        <v>127</v>
      </c>
      <c r="D148" t="s">
        <v>481</v>
      </c>
      <c r="E148" s="160" t="s">
        <v>511</v>
      </c>
      <c r="F148" t="s">
        <v>1184</v>
      </c>
      <c r="G148" s="156" t="str">
        <f>IF(QALog[[#This Row],[Worksheet ]]="","",HYPERLINK("#'"&amp;QALog[[#This Row],[Worksheet ]]&amp;"'!"&amp;QALog[[#This Row],[Cell/Range]]&amp;"", "GoTo Cell"))</f>
        <v>GoTo Cell</v>
      </c>
      <c r="H148" s="157">
        <v>43450</v>
      </c>
      <c r="I148"/>
      <c r="J148" t="s">
        <v>395</v>
      </c>
      <c r="K148"/>
      <c r="L148" s="157"/>
      <c r="M148"/>
      <c r="N148" s="11"/>
      <c r="O148" t="s">
        <v>1025</v>
      </c>
    </row>
    <row r="149" spans="2:15" ht="15.75" outlineLevel="1" x14ac:dyDescent="0.25">
      <c r="B149" s="155" t="str">
        <f>QALog[[#This Row],[QA analyst]]&amp;":"&amp;QALog[[#This Row],[QA analysts reference]]</f>
        <v>:</v>
      </c>
      <c r="C149"/>
      <c r="D149"/>
      <c r="E149" s="160"/>
      <c r="F149"/>
      <c r="G149" s="156" t="str">
        <f>IF(QALog[[#This Row],[Worksheet ]]="","",HYPERLINK("#'"&amp;QALog[[#This Row],[Worksheet ]]&amp;"'!"&amp;QALog[[#This Row],[Cell/Range]]&amp;"", "GoTo Cell"))</f>
        <v/>
      </c>
      <c r="H149" s="157"/>
      <c r="I149"/>
      <c r="J149"/>
      <c r="K149"/>
      <c r="L149" s="157"/>
      <c r="M149"/>
      <c r="N149" s="11"/>
      <c r="O149"/>
    </row>
    <row r="150" spans="2:15" ht="15.75" outlineLevel="1" x14ac:dyDescent="0.25">
      <c r="B150" s="155" t="str">
        <f>QALog[[#This Row],[QA analyst]]&amp;":"&amp;QALog[[#This Row],[QA analysts reference]]</f>
        <v>:</v>
      </c>
      <c r="C150"/>
      <c r="D150"/>
      <c r="E150" s="160"/>
      <c r="F150"/>
      <c r="G150" s="156" t="str">
        <f>IF(QALog[[#This Row],[Worksheet ]]="","",HYPERLINK("#'"&amp;QALog[[#This Row],[Worksheet ]]&amp;"'!"&amp;QALog[[#This Row],[Cell/Range]]&amp;"", "GoTo Cell"))</f>
        <v/>
      </c>
      <c r="H150" s="157"/>
      <c r="I150"/>
      <c r="J150"/>
      <c r="K150"/>
      <c r="L150" s="157"/>
      <c r="M150"/>
      <c r="N150" s="11"/>
      <c r="O150"/>
    </row>
    <row r="151" spans="2:15" ht="15.75" outlineLevel="1" x14ac:dyDescent="0.25">
      <c r="B151" s="155" t="str">
        <f>QALog[[#This Row],[QA analyst]]&amp;":"&amp;QALog[[#This Row],[QA analysts reference]]</f>
        <v>:</v>
      </c>
      <c r="C151"/>
      <c r="D151"/>
      <c r="E151" s="160"/>
      <c r="F151"/>
      <c r="G151" s="156" t="str">
        <f>IF(QALog[[#This Row],[Worksheet ]]="","",HYPERLINK("#'"&amp;QALog[[#This Row],[Worksheet ]]&amp;"'!"&amp;QALog[[#This Row],[Cell/Range]]&amp;"", "GoTo Cell"))</f>
        <v/>
      </c>
      <c r="H151" s="157"/>
      <c r="I151"/>
      <c r="J151"/>
      <c r="K151"/>
      <c r="L151" s="157"/>
      <c r="M151"/>
      <c r="N151" s="11"/>
      <c r="O151"/>
    </row>
    <row r="152" spans="2:15" ht="15.75" outlineLevel="1" x14ac:dyDescent="0.25">
      <c r="B152" s="155" t="str">
        <f>QALog[[#This Row],[QA analyst]]&amp;":"&amp;QALog[[#This Row],[QA analysts reference]]</f>
        <v>:</v>
      </c>
      <c r="C152"/>
      <c r="D152"/>
      <c r="E152" s="160"/>
      <c r="F152"/>
      <c r="G152" s="156" t="str">
        <f>IF(QALog[[#This Row],[Worksheet ]]="","",HYPERLINK("#'"&amp;QALog[[#This Row],[Worksheet ]]&amp;"'!"&amp;QALog[[#This Row],[Cell/Range]]&amp;"", "GoTo Cell"))</f>
        <v/>
      </c>
      <c r="H152" s="157"/>
      <c r="I152"/>
      <c r="J152"/>
      <c r="K152"/>
      <c r="L152" s="157"/>
      <c r="M152"/>
      <c r="N152" s="11"/>
      <c r="O152"/>
    </row>
    <row r="153" spans="2:15" ht="15.75" outlineLevel="1" x14ac:dyDescent="0.25">
      <c r="B153" s="155" t="str">
        <f>QALog[[#This Row],[QA analyst]]&amp;":"&amp;QALog[[#This Row],[QA analysts reference]]</f>
        <v>:</v>
      </c>
      <c r="C153"/>
      <c r="D153"/>
      <c r="E153" s="160"/>
      <c r="F153"/>
      <c r="G153" s="156" t="str">
        <f>IF(QALog[[#This Row],[Worksheet ]]="","",HYPERLINK("#'"&amp;QALog[[#This Row],[Worksheet ]]&amp;"'!"&amp;QALog[[#This Row],[Cell/Range]]&amp;"", "GoTo Cell"))</f>
        <v/>
      </c>
      <c r="H153" s="157"/>
      <c r="I153"/>
      <c r="J153"/>
      <c r="K153"/>
      <c r="L153" s="157"/>
      <c r="M153"/>
      <c r="N153" s="11"/>
      <c r="O153"/>
    </row>
    <row r="154" spans="2:15" ht="15.75" outlineLevel="1" x14ac:dyDescent="0.25">
      <c r="B154" s="155" t="str">
        <f>QALog[[#This Row],[QA analyst]]&amp;":"&amp;QALog[[#This Row],[QA analysts reference]]</f>
        <v>:</v>
      </c>
      <c r="C154"/>
      <c r="D154"/>
      <c r="E154" s="160"/>
      <c r="F154"/>
      <c r="G154" s="156" t="str">
        <f>IF(QALog[[#This Row],[Worksheet ]]="","",HYPERLINK("#'"&amp;QALog[[#This Row],[Worksheet ]]&amp;"'!"&amp;QALog[[#This Row],[Cell/Range]]&amp;"", "GoTo Cell"))</f>
        <v/>
      </c>
      <c r="H154" s="157"/>
      <c r="I154"/>
      <c r="J154"/>
      <c r="K154"/>
      <c r="L154" s="157"/>
      <c r="M154"/>
      <c r="N154" s="11"/>
      <c r="O154"/>
    </row>
    <row r="155" spans="2:15" ht="15.75" outlineLevel="1" x14ac:dyDescent="0.25">
      <c r="B155" s="155" t="str">
        <f>QALog[[#This Row],[QA analyst]]&amp;":"&amp;QALog[[#This Row],[QA analysts reference]]</f>
        <v>:</v>
      </c>
      <c r="C155"/>
      <c r="D155"/>
      <c r="E155" s="160"/>
      <c r="F155"/>
      <c r="G155" s="156" t="str">
        <f>IF(QALog[[#This Row],[Worksheet ]]="","",HYPERLINK("#'"&amp;QALog[[#This Row],[Worksheet ]]&amp;"'!"&amp;QALog[[#This Row],[Cell/Range]]&amp;"", "GoTo Cell"))</f>
        <v/>
      </c>
      <c r="H155" s="157"/>
      <c r="I155"/>
      <c r="J155"/>
      <c r="K155"/>
      <c r="L155" s="157"/>
      <c r="M155"/>
      <c r="N155" s="11"/>
      <c r="O155"/>
    </row>
    <row r="156" spans="2:15" ht="15.75" outlineLevel="1" x14ac:dyDescent="0.25">
      <c r="B156" s="155" t="str">
        <f>QALog[[#This Row],[QA analyst]]&amp;":"&amp;QALog[[#This Row],[QA analysts reference]]</f>
        <v>:</v>
      </c>
      <c r="C156"/>
      <c r="D156"/>
      <c r="E156" s="160"/>
      <c r="F156"/>
      <c r="G156" s="156" t="str">
        <f>IF(QALog[[#This Row],[Worksheet ]]="","",HYPERLINK("#'"&amp;QALog[[#This Row],[Worksheet ]]&amp;"'!"&amp;QALog[[#This Row],[Cell/Range]]&amp;"", "GoTo Cell"))</f>
        <v/>
      </c>
      <c r="H156" s="157"/>
      <c r="I156"/>
      <c r="J156"/>
      <c r="K156"/>
      <c r="L156" s="157"/>
      <c r="M156"/>
      <c r="N156" s="11"/>
      <c r="O156"/>
    </row>
    <row r="157" spans="2:15" ht="15.75" outlineLevel="1" x14ac:dyDescent="0.25">
      <c r="B157" s="155" t="str">
        <f>QALog[[#This Row],[QA analyst]]&amp;":"&amp;QALog[[#This Row],[QA analysts reference]]</f>
        <v>:</v>
      </c>
      <c r="C157"/>
      <c r="D157"/>
      <c r="E157" s="160"/>
      <c r="F157"/>
      <c r="G157" s="156" t="str">
        <f>IF(QALog[[#This Row],[Worksheet ]]="","",HYPERLINK("#'"&amp;QALog[[#This Row],[Worksheet ]]&amp;"'!"&amp;QALog[[#This Row],[Cell/Range]]&amp;"", "GoTo Cell"))</f>
        <v/>
      </c>
      <c r="H157" s="157"/>
      <c r="I157"/>
      <c r="J157"/>
      <c r="K157"/>
      <c r="L157" s="157"/>
      <c r="M157"/>
      <c r="N157" s="11"/>
      <c r="O157"/>
    </row>
    <row r="158" spans="2:15" ht="15.75" outlineLevel="1" x14ac:dyDescent="0.25">
      <c r="B158" s="155" t="str">
        <f>QALog[[#This Row],[QA analyst]]&amp;":"&amp;QALog[[#This Row],[QA analysts reference]]</f>
        <v>:</v>
      </c>
      <c r="C158"/>
      <c r="D158"/>
      <c r="E158" s="160"/>
      <c r="F158"/>
      <c r="G158" s="156" t="str">
        <f>IF(QALog[[#This Row],[Worksheet ]]="","",HYPERLINK("#'"&amp;QALog[[#This Row],[Worksheet ]]&amp;"'!"&amp;QALog[[#This Row],[Cell/Range]]&amp;"", "GoTo Cell"))</f>
        <v/>
      </c>
      <c r="H158" s="157"/>
      <c r="I158"/>
      <c r="J158"/>
      <c r="K158"/>
      <c r="L158" s="157"/>
      <c r="M158"/>
      <c r="N158" s="11"/>
      <c r="O158"/>
    </row>
    <row r="159" spans="2:15" ht="15.75" outlineLevel="1" x14ac:dyDescent="0.25">
      <c r="B159" s="155" t="str">
        <f>QALog[[#This Row],[QA analyst]]&amp;":"&amp;QALog[[#This Row],[QA analysts reference]]</f>
        <v>:</v>
      </c>
      <c r="C159"/>
      <c r="D159"/>
      <c r="E159"/>
      <c r="F159"/>
      <c r="G159" s="156" t="str">
        <f>IF(QALog[[#This Row],[Worksheet ]]="","",HYPERLINK("#'"&amp;QALog[[#This Row],[Worksheet ]]&amp;"'!"&amp;QALog[[#This Row],[Cell/Range]]&amp;"", "GoTo Cell"))</f>
        <v/>
      </c>
      <c r="H159" s="157"/>
      <c r="I159"/>
      <c r="J159"/>
      <c r="K159"/>
      <c r="L159" s="157"/>
      <c r="M159"/>
      <c r="N159" s="11"/>
      <c r="O159"/>
    </row>
    <row r="160" spans="2:15" ht="15.75" outlineLevel="1" x14ac:dyDescent="0.25">
      <c r="B160" s="155" t="str">
        <f>QALog[[#This Row],[QA analyst]]&amp;":"&amp;QALog[[#This Row],[QA analysts reference]]</f>
        <v>:</v>
      </c>
      <c r="C160"/>
      <c r="D160"/>
      <c r="E160"/>
      <c r="F160"/>
      <c r="G160" s="156" t="str">
        <f>IF(QALog[[#This Row],[Worksheet ]]="","",HYPERLINK("#'"&amp;QALog[[#This Row],[Worksheet ]]&amp;"'!"&amp;QALog[[#This Row],[Cell/Range]]&amp;"", "GoTo Cell"))</f>
        <v/>
      </c>
      <c r="H160" s="157"/>
      <c r="I160"/>
      <c r="J160"/>
      <c r="K160"/>
      <c r="L160" s="157"/>
      <c r="M160"/>
      <c r="N160" s="11"/>
      <c r="O160"/>
    </row>
    <row r="161" spans="2:15" ht="15.75" outlineLevel="1" x14ac:dyDescent="0.25">
      <c r="B161" s="155" t="str">
        <f>QALog[[#This Row],[QA analyst]]&amp;":"&amp;QALog[[#This Row],[QA analysts reference]]</f>
        <v>:</v>
      </c>
      <c r="C161"/>
      <c r="D161"/>
      <c r="E161"/>
      <c r="F161"/>
      <c r="G161" s="156" t="str">
        <f>IF(QALog[[#This Row],[Worksheet ]]="","",HYPERLINK("#'"&amp;QALog[[#This Row],[Worksheet ]]&amp;"'!"&amp;QALog[[#This Row],[Cell/Range]]&amp;"", "GoTo Cell"))</f>
        <v/>
      </c>
      <c r="H161" s="157"/>
      <c r="I161"/>
      <c r="J161"/>
      <c r="K161"/>
      <c r="L161" s="157"/>
      <c r="M161"/>
      <c r="N161" s="11"/>
      <c r="O161"/>
    </row>
    <row r="162" spans="2:15" ht="15.75" outlineLevel="1" x14ac:dyDescent="0.25">
      <c r="B162" s="155" t="str">
        <f>QALog[[#This Row],[QA analyst]]&amp;":"&amp;QALog[[#This Row],[QA analysts reference]]</f>
        <v>:</v>
      </c>
      <c r="C162"/>
      <c r="D162"/>
      <c r="E162"/>
      <c r="F162"/>
      <c r="G162" s="156" t="str">
        <f>IF(QALog[[#This Row],[Worksheet ]]="","",HYPERLINK("#'"&amp;QALog[[#This Row],[Worksheet ]]&amp;"'!"&amp;QALog[[#This Row],[Cell/Range]]&amp;"", "GoTo Cell"))</f>
        <v/>
      </c>
      <c r="H162" s="157"/>
      <c r="I162"/>
      <c r="J162"/>
      <c r="K162"/>
      <c r="L162" s="157"/>
      <c r="M162"/>
      <c r="N162" s="11"/>
      <c r="O162"/>
    </row>
    <row r="163" spans="2:15" ht="15.75" outlineLevel="1" x14ac:dyDescent="0.25">
      <c r="B163" s="155" t="str">
        <f>QALog[[#This Row],[QA analyst]]&amp;":"&amp;QALog[[#This Row],[QA analysts reference]]</f>
        <v>:</v>
      </c>
      <c r="C163"/>
      <c r="D163"/>
      <c r="E163"/>
      <c r="F163"/>
      <c r="G163" s="156" t="str">
        <f>IF(QALog[[#This Row],[Worksheet ]]="","",HYPERLINK("#'"&amp;QALog[[#This Row],[Worksheet ]]&amp;"'!"&amp;QALog[[#This Row],[Cell/Range]]&amp;"", "GoTo Cell"))</f>
        <v/>
      </c>
      <c r="H163" s="157"/>
      <c r="I163"/>
      <c r="J163"/>
      <c r="K163"/>
      <c r="L163" s="157"/>
      <c r="M163"/>
      <c r="N163" s="11"/>
      <c r="O163"/>
    </row>
    <row r="164" spans="2:15" ht="15.75" outlineLevel="1" x14ac:dyDescent="0.25">
      <c r="B164" s="155" t="str">
        <f>QALog[[#This Row],[QA analyst]]&amp;":"&amp;QALog[[#This Row],[QA analysts reference]]</f>
        <v>:</v>
      </c>
      <c r="C164"/>
      <c r="D164"/>
      <c r="E164"/>
      <c r="F164"/>
      <c r="G164" s="156" t="str">
        <f>IF(QALog[[#This Row],[Worksheet ]]="","",HYPERLINK("#'"&amp;QALog[[#This Row],[Worksheet ]]&amp;"'!"&amp;QALog[[#This Row],[Cell/Range]]&amp;"", "GoTo Cell"))</f>
        <v/>
      </c>
      <c r="H164" s="157"/>
      <c r="I164"/>
      <c r="J164"/>
      <c r="K164"/>
      <c r="L164" s="157"/>
      <c r="M164"/>
      <c r="N164" s="11"/>
      <c r="O164"/>
    </row>
    <row r="165" spans="2:15" ht="15.75" outlineLevel="1" x14ac:dyDescent="0.25">
      <c r="B165" s="155" t="str">
        <f>QALog[[#This Row],[QA analyst]]&amp;":"&amp;QALog[[#This Row],[QA analysts reference]]</f>
        <v>:</v>
      </c>
      <c r="C165"/>
      <c r="D165"/>
      <c r="E165"/>
      <c r="F165"/>
      <c r="G165" s="156" t="str">
        <f>IF(QALog[[#This Row],[Worksheet ]]="","",HYPERLINK("#'"&amp;QALog[[#This Row],[Worksheet ]]&amp;"'!"&amp;QALog[[#This Row],[Cell/Range]]&amp;"", "GoTo Cell"))</f>
        <v/>
      </c>
      <c r="H165" s="157"/>
      <c r="I165"/>
      <c r="J165"/>
      <c r="K165"/>
      <c r="L165" s="157"/>
      <c r="M165"/>
      <c r="N165" s="11"/>
      <c r="O165"/>
    </row>
    <row r="166" spans="2:15" ht="15.75" outlineLevel="1" x14ac:dyDescent="0.25">
      <c r="B166" s="155" t="str">
        <f>QALog[[#This Row],[QA analyst]]&amp;":"&amp;QALog[[#This Row],[QA analysts reference]]</f>
        <v>:</v>
      </c>
      <c r="C166"/>
      <c r="D166"/>
      <c r="E166"/>
      <c r="F166"/>
      <c r="G166" s="156" t="str">
        <f>IF(QALog[[#This Row],[Worksheet ]]="","",HYPERLINK("#'"&amp;QALog[[#This Row],[Worksheet ]]&amp;"'!"&amp;QALog[[#This Row],[Cell/Range]]&amp;"", "GoTo Cell"))</f>
        <v/>
      </c>
      <c r="H166" s="157"/>
      <c r="I166"/>
      <c r="J166"/>
      <c r="K166"/>
      <c r="L166" s="157"/>
      <c r="M166"/>
      <c r="N166" s="11"/>
      <c r="O166"/>
    </row>
    <row r="167" spans="2:15" ht="15.75" outlineLevel="1" x14ac:dyDescent="0.25">
      <c r="B167" s="155" t="str">
        <f>QALog[[#This Row],[QA analyst]]&amp;":"&amp;QALog[[#This Row],[QA analysts reference]]</f>
        <v>:</v>
      </c>
      <c r="C167"/>
      <c r="D167"/>
      <c r="E167"/>
      <c r="F167"/>
      <c r="G167" s="156" t="str">
        <f>IF(QALog[[#This Row],[Worksheet ]]="","",HYPERLINK("#'"&amp;QALog[[#This Row],[Worksheet ]]&amp;"'!"&amp;QALog[[#This Row],[Cell/Range]]&amp;"", "GoTo Cell"))</f>
        <v/>
      </c>
      <c r="H167" s="157"/>
      <c r="I167"/>
      <c r="J167"/>
      <c r="K167"/>
      <c r="L167" s="157"/>
      <c r="M167"/>
      <c r="N167" s="11"/>
      <c r="O167"/>
    </row>
    <row r="168" spans="2:15" ht="15.75" outlineLevel="1" x14ac:dyDescent="0.25">
      <c r="B168" s="155" t="str">
        <f>QALog[[#This Row],[QA analyst]]&amp;":"&amp;QALog[[#This Row],[QA analysts reference]]</f>
        <v>:</v>
      </c>
      <c r="C168"/>
      <c r="D168"/>
      <c r="E168"/>
      <c r="F168"/>
      <c r="G168" s="156" t="str">
        <f>IF(QALog[[#This Row],[Worksheet ]]="","",HYPERLINK("#'"&amp;QALog[[#This Row],[Worksheet ]]&amp;"'!"&amp;QALog[[#This Row],[Cell/Range]]&amp;"", "GoTo Cell"))</f>
        <v/>
      </c>
      <c r="H168" s="157"/>
      <c r="I168"/>
      <c r="J168"/>
      <c r="K168"/>
      <c r="L168" s="157"/>
      <c r="M168"/>
      <c r="N168" s="11"/>
      <c r="O168"/>
    </row>
    <row r="169" spans="2:15" ht="15.75" outlineLevel="1" x14ac:dyDescent="0.25">
      <c r="B169" s="155" t="str">
        <f>QALog[[#This Row],[QA analyst]]&amp;":"&amp;QALog[[#This Row],[QA analysts reference]]</f>
        <v>:</v>
      </c>
      <c r="C169"/>
      <c r="D169"/>
      <c r="E169"/>
      <c r="F169"/>
      <c r="G169" s="156" t="str">
        <f>IF(QALog[[#This Row],[Worksheet ]]="","",HYPERLINK("#'"&amp;QALog[[#This Row],[Worksheet ]]&amp;"'!"&amp;QALog[[#This Row],[Cell/Range]]&amp;"", "GoTo Cell"))</f>
        <v/>
      </c>
      <c r="H169" s="157"/>
      <c r="I169"/>
      <c r="J169"/>
      <c r="K169"/>
      <c r="L169" s="157"/>
      <c r="M169"/>
      <c r="N169" s="11"/>
      <c r="O169"/>
    </row>
    <row r="170" spans="2:15" ht="15.75" outlineLevel="1" x14ac:dyDescent="0.25">
      <c r="B170" s="155" t="str">
        <f>QALog[[#This Row],[QA analyst]]&amp;":"&amp;QALog[[#This Row],[QA analysts reference]]</f>
        <v>:</v>
      </c>
      <c r="C170"/>
      <c r="D170"/>
      <c r="E170"/>
      <c r="F170"/>
      <c r="G170" s="156" t="str">
        <f>IF(QALog[[#This Row],[Worksheet ]]="","",HYPERLINK("#'"&amp;QALog[[#This Row],[Worksheet ]]&amp;"'!"&amp;QALog[[#This Row],[Cell/Range]]&amp;"", "GoTo Cell"))</f>
        <v/>
      </c>
      <c r="H170" s="157"/>
      <c r="I170"/>
      <c r="J170"/>
      <c r="K170"/>
      <c r="L170" s="157"/>
      <c r="M170"/>
      <c r="N170" s="11"/>
      <c r="O170"/>
    </row>
    <row r="171" spans="2:15" ht="15.75" outlineLevel="1" x14ac:dyDescent="0.25">
      <c r="B171" s="155" t="str">
        <f>QALog[[#This Row],[QA analyst]]&amp;":"&amp;QALog[[#This Row],[QA analysts reference]]</f>
        <v>:</v>
      </c>
      <c r="C171"/>
      <c r="D171"/>
      <c r="E171"/>
      <c r="F171"/>
      <c r="G171" s="156" t="str">
        <f>IF(QALog[[#This Row],[Worksheet ]]="","",HYPERLINK("#'"&amp;QALog[[#This Row],[Worksheet ]]&amp;"'!"&amp;QALog[[#This Row],[Cell/Range]]&amp;"", "GoTo Cell"))</f>
        <v/>
      </c>
      <c r="H171" s="157"/>
      <c r="I171"/>
      <c r="J171"/>
      <c r="K171"/>
      <c r="L171" s="157"/>
      <c r="M171"/>
      <c r="N171" s="11"/>
      <c r="O171"/>
    </row>
    <row r="172" spans="2:15" ht="15.75" outlineLevel="1" x14ac:dyDescent="0.25">
      <c r="B172" s="155" t="str">
        <f>QALog[[#This Row],[QA analyst]]&amp;":"&amp;QALog[[#This Row],[QA analysts reference]]</f>
        <v>:</v>
      </c>
      <c r="C172"/>
      <c r="D172"/>
      <c r="E172"/>
      <c r="F172"/>
      <c r="G172" s="156" t="str">
        <f>IF(QALog[[#This Row],[Worksheet ]]="","",HYPERLINK("#'"&amp;QALog[[#This Row],[Worksheet ]]&amp;"'!"&amp;QALog[[#This Row],[Cell/Range]]&amp;"", "GoTo Cell"))</f>
        <v/>
      </c>
      <c r="H172" s="157"/>
      <c r="I172"/>
      <c r="J172"/>
      <c r="K172"/>
      <c r="L172" s="157"/>
      <c r="M172"/>
      <c r="N172" s="11"/>
      <c r="O172"/>
    </row>
    <row r="173" spans="2:15" ht="15.75" outlineLevel="1" x14ac:dyDescent="0.25">
      <c r="B173" s="155" t="str">
        <f>QALog[[#This Row],[QA analyst]]&amp;":"&amp;QALog[[#This Row],[QA analysts reference]]</f>
        <v>:</v>
      </c>
      <c r="C173"/>
      <c r="D173"/>
      <c r="E173"/>
      <c r="F173"/>
      <c r="G173" s="156" t="str">
        <f>IF(QALog[[#This Row],[Worksheet ]]="","",HYPERLINK("#'"&amp;QALog[[#This Row],[Worksheet ]]&amp;"'!"&amp;QALog[[#This Row],[Cell/Range]]&amp;"", "GoTo Cell"))</f>
        <v/>
      </c>
      <c r="H173" s="157"/>
      <c r="I173"/>
      <c r="J173"/>
      <c r="K173"/>
      <c r="L173" s="157"/>
      <c r="M173"/>
      <c r="N173" s="11"/>
      <c r="O173"/>
    </row>
    <row r="174" spans="2:15" ht="15.75" outlineLevel="1" x14ac:dyDescent="0.25">
      <c r="B174" s="155" t="str">
        <f>QALog[[#This Row],[QA analyst]]&amp;":"&amp;QALog[[#This Row],[QA analysts reference]]</f>
        <v>:</v>
      </c>
      <c r="C174"/>
      <c r="D174"/>
      <c r="E174"/>
      <c r="F174"/>
      <c r="G174" s="156" t="str">
        <f>IF(QALog[[#This Row],[Worksheet ]]="","",HYPERLINK("#'"&amp;QALog[[#This Row],[Worksheet ]]&amp;"'!"&amp;QALog[[#This Row],[Cell/Range]]&amp;"", "GoTo Cell"))</f>
        <v/>
      </c>
      <c r="H174" s="157"/>
      <c r="I174"/>
      <c r="J174"/>
      <c r="K174"/>
      <c r="L174" s="157"/>
      <c r="M174"/>
      <c r="N174" s="11"/>
      <c r="O174"/>
    </row>
    <row r="175" spans="2:15" ht="15.75" outlineLevel="1" x14ac:dyDescent="0.25">
      <c r="B175" s="155" t="str">
        <f>QALog[[#This Row],[QA analyst]]&amp;":"&amp;QALog[[#This Row],[QA analysts reference]]</f>
        <v>:</v>
      </c>
      <c r="C175"/>
      <c r="D175"/>
      <c r="E175"/>
      <c r="F175"/>
      <c r="G175" s="156" t="str">
        <f>IF(QALog[[#This Row],[Worksheet ]]="","",HYPERLINK("#'"&amp;QALog[[#This Row],[Worksheet ]]&amp;"'!"&amp;QALog[[#This Row],[Cell/Range]]&amp;"", "GoTo Cell"))</f>
        <v/>
      </c>
      <c r="H175" s="157"/>
      <c r="I175"/>
      <c r="J175"/>
      <c r="K175"/>
      <c r="L175" s="157"/>
      <c r="M175"/>
      <c r="N175" s="11"/>
      <c r="O175"/>
    </row>
    <row r="176" spans="2:15" ht="15.75" outlineLevel="1" x14ac:dyDescent="0.25">
      <c r="B176" s="155" t="str">
        <f>QALog[[#This Row],[QA analyst]]&amp;":"&amp;QALog[[#This Row],[QA analysts reference]]</f>
        <v>:</v>
      </c>
      <c r="C176"/>
      <c r="D176"/>
      <c r="E176"/>
      <c r="F176"/>
      <c r="G176" s="156" t="str">
        <f>IF(QALog[[#This Row],[Worksheet ]]="","",HYPERLINK("#'"&amp;QALog[[#This Row],[Worksheet ]]&amp;"'!"&amp;QALog[[#This Row],[Cell/Range]]&amp;"", "GoTo Cell"))</f>
        <v/>
      </c>
      <c r="H176" s="157"/>
      <c r="I176"/>
      <c r="J176"/>
      <c r="K176"/>
      <c r="L176" s="157"/>
      <c r="M176"/>
      <c r="N176" s="11"/>
      <c r="O176"/>
    </row>
    <row r="177" spans="2:15" ht="15.75" outlineLevel="1" x14ac:dyDescent="0.25">
      <c r="B177" s="155" t="str">
        <f>QALog[[#This Row],[QA analyst]]&amp;":"&amp;QALog[[#This Row],[QA analysts reference]]</f>
        <v>:</v>
      </c>
      <c r="C177"/>
      <c r="D177"/>
      <c r="E177"/>
      <c r="F177"/>
      <c r="G177" s="156" t="str">
        <f>IF(QALog[[#This Row],[Worksheet ]]="","",HYPERLINK("#'"&amp;QALog[[#This Row],[Worksheet ]]&amp;"'!"&amp;QALog[[#This Row],[Cell/Range]]&amp;"", "GoTo Cell"))</f>
        <v/>
      </c>
      <c r="H177" s="157"/>
      <c r="I177"/>
      <c r="J177"/>
      <c r="K177"/>
      <c r="L177" s="157"/>
      <c r="M177"/>
      <c r="N177" s="11"/>
      <c r="O177"/>
    </row>
    <row r="178" spans="2:15" ht="15.75" outlineLevel="1" x14ac:dyDescent="0.25">
      <c r="B178" s="155" t="str">
        <f>QALog[[#This Row],[QA analyst]]&amp;":"&amp;QALog[[#This Row],[QA analysts reference]]</f>
        <v>:</v>
      </c>
      <c r="C178"/>
      <c r="D178"/>
      <c r="E178"/>
      <c r="F178"/>
      <c r="G178" s="156" t="str">
        <f>IF(QALog[[#This Row],[Worksheet ]]="","",HYPERLINK("#'"&amp;QALog[[#This Row],[Worksheet ]]&amp;"'!"&amp;QALog[[#This Row],[Cell/Range]]&amp;"", "GoTo Cell"))</f>
        <v/>
      </c>
      <c r="H178" s="157"/>
      <c r="I178"/>
      <c r="J178"/>
      <c r="K178"/>
      <c r="L178" s="157"/>
      <c r="M178"/>
      <c r="N178" s="11"/>
      <c r="O178"/>
    </row>
    <row r="179" spans="2:15" ht="15.75" outlineLevel="1" x14ac:dyDescent="0.25">
      <c r="B179" s="155" t="str">
        <f>QALog[[#This Row],[QA analyst]]&amp;":"&amp;QALog[[#This Row],[QA analysts reference]]</f>
        <v>:</v>
      </c>
      <c r="C179"/>
      <c r="D179"/>
      <c r="E179"/>
      <c r="F179"/>
      <c r="G179" s="156" t="str">
        <f>IF(QALog[[#This Row],[Worksheet ]]="","",HYPERLINK("#'"&amp;QALog[[#This Row],[Worksheet ]]&amp;"'!"&amp;QALog[[#This Row],[Cell/Range]]&amp;"", "GoTo Cell"))</f>
        <v/>
      </c>
      <c r="H179" s="157"/>
      <c r="I179"/>
      <c r="J179"/>
      <c r="K179"/>
      <c r="L179" s="157"/>
      <c r="M179"/>
      <c r="N179" s="11"/>
      <c r="O179"/>
    </row>
    <row r="180" spans="2:15" ht="15.75" outlineLevel="1" x14ac:dyDescent="0.25">
      <c r="B180" s="155" t="str">
        <f>QALog[[#This Row],[QA analyst]]&amp;":"&amp;QALog[[#This Row],[QA analysts reference]]</f>
        <v>:</v>
      </c>
      <c r="C180"/>
      <c r="D180"/>
      <c r="E180"/>
      <c r="F180"/>
      <c r="G180" s="156" t="str">
        <f>IF(QALog[[#This Row],[Worksheet ]]="","",HYPERLINK("#'"&amp;QALog[[#This Row],[Worksheet ]]&amp;"'!"&amp;QALog[[#This Row],[Cell/Range]]&amp;"", "GoTo Cell"))</f>
        <v/>
      </c>
      <c r="H180" s="157"/>
      <c r="I180"/>
      <c r="J180"/>
      <c r="K180"/>
      <c r="L180" s="157"/>
      <c r="M180"/>
      <c r="N180" s="11"/>
      <c r="O180"/>
    </row>
    <row r="181" spans="2:15" ht="15.75" outlineLevel="1" x14ac:dyDescent="0.25">
      <c r="B181" s="155" t="str">
        <f>QALog[[#This Row],[QA analyst]]&amp;":"&amp;QALog[[#This Row],[QA analysts reference]]</f>
        <v>:</v>
      </c>
      <c r="C181"/>
      <c r="D181"/>
      <c r="E181"/>
      <c r="F181"/>
      <c r="G181" s="156" t="str">
        <f>IF(QALog[[#This Row],[Worksheet ]]="","",HYPERLINK("#'"&amp;QALog[[#This Row],[Worksheet ]]&amp;"'!"&amp;QALog[[#This Row],[Cell/Range]]&amp;"", "GoTo Cell"))</f>
        <v/>
      </c>
      <c r="H181" s="157"/>
      <c r="I181"/>
      <c r="J181"/>
      <c r="K181"/>
      <c r="L181" s="157"/>
      <c r="M181"/>
      <c r="N181" s="11"/>
      <c r="O181"/>
    </row>
    <row r="182" spans="2:15" ht="15.75" outlineLevel="1" x14ac:dyDescent="0.25">
      <c r="B182" s="155" t="str">
        <f>QALog[[#This Row],[QA analyst]]&amp;":"&amp;QALog[[#This Row],[QA analysts reference]]</f>
        <v>:</v>
      </c>
      <c r="C182"/>
      <c r="D182"/>
      <c r="E182"/>
      <c r="F182"/>
      <c r="G182" s="156" t="str">
        <f>IF(QALog[[#This Row],[Worksheet ]]="","",HYPERLINK("#'"&amp;QALog[[#This Row],[Worksheet ]]&amp;"'!"&amp;QALog[[#This Row],[Cell/Range]]&amp;"", "GoTo Cell"))</f>
        <v/>
      </c>
      <c r="H182" s="157"/>
      <c r="I182"/>
      <c r="J182"/>
      <c r="K182"/>
      <c r="L182" s="157"/>
      <c r="M182"/>
      <c r="N182" s="11"/>
      <c r="O182"/>
    </row>
    <row r="183" spans="2:15" ht="15.75" outlineLevel="1" x14ac:dyDescent="0.25">
      <c r="B183" s="155" t="str">
        <f>QALog[[#This Row],[QA analyst]]&amp;":"&amp;QALog[[#This Row],[QA analysts reference]]</f>
        <v>:</v>
      </c>
      <c r="C183"/>
      <c r="D183"/>
      <c r="E183"/>
      <c r="F183"/>
      <c r="G183" s="156" t="str">
        <f>IF(QALog[[#This Row],[Worksheet ]]="","",HYPERLINK("#'"&amp;QALog[[#This Row],[Worksheet ]]&amp;"'!"&amp;QALog[[#This Row],[Cell/Range]]&amp;"", "GoTo Cell"))</f>
        <v/>
      </c>
      <c r="H183" s="157"/>
      <c r="I183"/>
      <c r="J183"/>
      <c r="K183"/>
      <c r="L183" s="157"/>
      <c r="M183"/>
      <c r="N183" s="11"/>
      <c r="O183"/>
    </row>
    <row r="184" spans="2:15" ht="15.75" outlineLevel="1" x14ac:dyDescent="0.25">
      <c r="B184" s="155" t="str">
        <f>QALog[[#This Row],[QA analyst]]&amp;":"&amp;QALog[[#This Row],[QA analysts reference]]</f>
        <v>:</v>
      </c>
      <c r="C184"/>
      <c r="D184"/>
      <c r="E184"/>
      <c r="F184"/>
      <c r="G184" s="156" t="str">
        <f>IF(QALog[[#This Row],[Worksheet ]]="","",HYPERLINK("#'"&amp;QALog[[#This Row],[Worksheet ]]&amp;"'!"&amp;QALog[[#This Row],[Cell/Range]]&amp;"", "GoTo Cell"))</f>
        <v/>
      </c>
      <c r="H184" s="157"/>
      <c r="I184"/>
      <c r="J184"/>
      <c r="K184"/>
      <c r="L184" s="157"/>
      <c r="M184"/>
      <c r="N184" s="11"/>
      <c r="O184"/>
    </row>
    <row r="185" spans="2:15" ht="15.75" outlineLevel="1" x14ac:dyDescent="0.25">
      <c r="B185" s="155" t="str">
        <f>QALog[[#This Row],[QA analyst]]&amp;":"&amp;QALog[[#This Row],[QA analysts reference]]</f>
        <v>:</v>
      </c>
      <c r="C185"/>
      <c r="D185"/>
      <c r="E185"/>
      <c r="F185"/>
      <c r="G185" s="156" t="str">
        <f>IF(QALog[[#This Row],[Worksheet ]]="","",HYPERLINK("#'"&amp;QALog[[#This Row],[Worksheet ]]&amp;"'!"&amp;QALog[[#This Row],[Cell/Range]]&amp;"", "GoTo Cell"))</f>
        <v/>
      </c>
      <c r="H185" s="157"/>
      <c r="I185"/>
      <c r="J185"/>
      <c r="K185"/>
      <c r="L185" s="157"/>
      <c r="M185"/>
      <c r="N185" s="11"/>
      <c r="O185"/>
    </row>
    <row r="186" spans="2:15" ht="15.75" outlineLevel="1" x14ac:dyDescent="0.25">
      <c r="B186" s="155" t="str">
        <f>QALog[[#This Row],[QA analyst]]&amp;":"&amp;QALog[[#This Row],[QA analysts reference]]</f>
        <v>:</v>
      </c>
      <c r="C186"/>
      <c r="D186"/>
      <c r="E186"/>
      <c r="F186"/>
      <c r="G186" s="156" t="str">
        <f>IF(QALog[[#This Row],[Worksheet ]]="","",HYPERLINK("#'"&amp;QALog[[#This Row],[Worksheet ]]&amp;"'!"&amp;QALog[[#This Row],[Cell/Range]]&amp;"", "GoTo Cell"))</f>
        <v/>
      </c>
      <c r="H186" s="157"/>
      <c r="I186"/>
      <c r="J186"/>
      <c r="K186"/>
      <c r="L186" s="157"/>
      <c r="M186"/>
      <c r="N186" s="11"/>
      <c r="O186"/>
    </row>
  </sheetData>
  <dataConsolidate/>
  <mergeCells count="1">
    <mergeCell ref="I2:M2"/>
  </mergeCells>
  <conditionalFormatting sqref="B22:O186">
    <cfRule type="expression" dxfId="18" priority="1">
      <formula>(UPPER(LEFT(SUBSTITUTE($K22,"#",""),5))="FIXCH")</formula>
    </cfRule>
    <cfRule type="expression" dxfId="17" priority="2">
      <formula>(UPPER(SUBSTITUTE($K22,"#",""))="OK")</formula>
    </cfRule>
  </conditionalFormatting>
  <pageMargins left="0.25" right="0.25" top="0.75" bottom="0.75" header="0.3" footer="0.3"/>
  <pageSetup paperSize="9" scale="16" orientation="portrait" r:id="rId1"/>
  <drawing r:id="rId2"/>
  <legacyDrawing r:id="rId3"/>
  <controls>
    <mc:AlternateContent xmlns:mc="http://schemas.openxmlformats.org/markup-compatibility/2006">
      <mc:Choice Requires="x14">
        <control shapeId="49153" r:id="rId4" name="RegenerateIssuesLogButton">
          <controlPr defaultSize="0" autoLine="0" r:id="rId5">
            <anchor moveWithCells="1">
              <from>
                <xdr:col>5</xdr:col>
                <xdr:colOff>76200</xdr:colOff>
                <xdr:row>6</xdr:row>
                <xdr:rowOff>76200</xdr:rowOff>
              </from>
              <to>
                <xdr:col>6</xdr:col>
                <xdr:colOff>1781175</xdr:colOff>
                <xdr:row>8</xdr:row>
                <xdr:rowOff>142875</xdr:rowOff>
              </to>
            </anchor>
          </controlPr>
        </control>
      </mc:Choice>
      <mc:Fallback>
        <control shapeId="49153" r:id="rId4" name="RegenerateIssuesLogButton"/>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tabColor rgb="FF9BBB59"/>
  </sheetPr>
  <dimension ref="A1:H56"/>
  <sheetViews>
    <sheetView topLeftCell="A43" workbookViewId="0">
      <selection activeCell="J9" sqref="J9"/>
    </sheetView>
  </sheetViews>
  <sheetFormatPr defaultRowHeight="15" x14ac:dyDescent="0.25"/>
  <cols>
    <col min="1" max="1" width="9.140625" style="20"/>
    <col min="2" max="2" width="28.140625" style="20" customWidth="1"/>
    <col min="3" max="3" width="39.140625" style="20" customWidth="1"/>
    <col min="4" max="4" width="37.5703125" style="20" customWidth="1"/>
    <col min="5" max="5" width="30.5703125" style="20" customWidth="1"/>
    <col min="6" max="6" width="1.28515625" style="20" customWidth="1"/>
    <col min="7" max="7" width="0.42578125" style="20" customWidth="1"/>
    <col min="8" max="8" width="9.140625" style="20"/>
  </cols>
  <sheetData>
    <row r="1" spans="1:8" ht="50.25" customHeight="1" x14ac:dyDescent="0.25">
      <c r="A1" s="32"/>
      <c r="B1" s="33" t="s">
        <v>38</v>
      </c>
      <c r="C1" s="526" t="s">
        <v>39</v>
      </c>
      <c r="D1" s="526"/>
      <c r="E1" s="526"/>
      <c r="F1" s="526"/>
      <c r="G1" s="34"/>
      <c r="H1" s="32"/>
    </row>
    <row r="2" spans="1:8" x14ac:dyDescent="0.25">
      <c r="A2" s="32"/>
      <c r="B2" s="35"/>
      <c r="C2" s="35"/>
      <c r="D2" s="35"/>
      <c r="E2" s="35"/>
      <c r="F2" s="35"/>
      <c r="G2" s="35"/>
      <c r="H2" s="32"/>
    </row>
    <row r="3" spans="1:8" x14ac:dyDescent="0.25">
      <c r="A3" s="32"/>
      <c r="B3" s="35"/>
      <c r="C3" s="35"/>
      <c r="D3" s="35"/>
      <c r="E3" s="35"/>
      <c r="F3" s="35"/>
      <c r="G3" s="35"/>
      <c r="H3" s="32"/>
    </row>
    <row r="4" spans="1:8" x14ac:dyDescent="0.25">
      <c r="A4" s="32"/>
      <c r="B4" s="36" t="s">
        <v>40</v>
      </c>
      <c r="C4" s="35"/>
      <c r="D4" s="35"/>
      <c r="E4" s="35"/>
      <c r="F4" s="35"/>
      <c r="G4" s="35"/>
      <c r="H4" s="32"/>
    </row>
    <row r="5" spans="1:8" x14ac:dyDescent="0.25">
      <c r="A5" s="32"/>
      <c r="B5" s="35" t="s">
        <v>41</v>
      </c>
      <c r="C5" s="37" t="s">
        <v>517</v>
      </c>
      <c r="D5" s="35"/>
      <c r="E5" s="35"/>
      <c r="F5" s="35"/>
      <c r="G5" s="35"/>
      <c r="H5" s="32"/>
    </row>
    <row r="6" spans="1:8" x14ac:dyDescent="0.25">
      <c r="A6" s="32"/>
      <c r="B6" s="35" t="s">
        <v>42</v>
      </c>
      <c r="C6" s="37"/>
      <c r="D6" s="35"/>
      <c r="E6" s="35"/>
      <c r="F6" s="35"/>
      <c r="G6" s="35"/>
      <c r="H6" s="32"/>
    </row>
    <row r="7" spans="1:8" x14ac:dyDescent="0.25">
      <c r="A7" s="32"/>
      <c r="B7" s="35" t="s">
        <v>43</v>
      </c>
      <c r="C7" s="37" t="s">
        <v>518</v>
      </c>
      <c r="D7" s="35"/>
      <c r="E7" s="35"/>
      <c r="F7" s="35"/>
      <c r="G7" s="35"/>
      <c r="H7" s="32"/>
    </row>
    <row r="8" spans="1:8" ht="45" x14ac:dyDescent="0.25">
      <c r="A8" s="32"/>
      <c r="B8" s="35" t="s">
        <v>44</v>
      </c>
      <c r="C8" s="37" t="s">
        <v>519</v>
      </c>
      <c r="D8" s="35"/>
      <c r="E8" s="35"/>
      <c r="F8" s="35"/>
      <c r="G8" s="35"/>
      <c r="H8" s="32"/>
    </row>
    <row r="9" spans="1:8" ht="30" x14ac:dyDescent="0.25">
      <c r="A9" s="32"/>
      <c r="B9" s="38" t="s">
        <v>0</v>
      </c>
      <c r="C9" s="37" t="s">
        <v>520</v>
      </c>
      <c r="D9" s="35"/>
      <c r="E9" s="35"/>
      <c r="F9" s="35"/>
      <c r="G9" s="35"/>
      <c r="H9" s="32"/>
    </row>
    <row r="10" spans="1:8" x14ac:dyDescent="0.25">
      <c r="A10" s="32"/>
      <c r="B10" s="35"/>
      <c r="C10" s="35"/>
      <c r="D10" s="35"/>
      <c r="E10" s="35"/>
      <c r="F10" s="35"/>
      <c r="G10" s="35"/>
      <c r="H10" s="32"/>
    </row>
    <row r="11" spans="1:8" x14ac:dyDescent="0.25">
      <c r="A11" s="32"/>
      <c r="B11" s="36" t="s">
        <v>45</v>
      </c>
      <c r="C11" s="35"/>
      <c r="D11" s="35"/>
      <c r="E11" s="35"/>
      <c r="F11" s="35"/>
      <c r="G11" s="35"/>
      <c r="H11" s="32"/>
    </row>
    <row r="12" spans="1:8" x14ac:dyDescent="0.25">
      <c r="A12" s="32"/>
      <c r="B12" s="35" t="s">
        <v>46</v>
      </c>
      <c r="C12" s="35" t="s">
        <v>47</v>
      </c>
      <c r="D12" s="35" t="s">
        <v>48</v>
      </c>
      <c r="E12" s="35" t="s">
        <v>49</v>
      </c>
      <c r="F12" s="35"/>
      <c r="G12" s="35"/>
      <c r="H12" s="32"/>
    </row>
    <row r="13" spans="1:8" ht="30" x14ac:dyDescent="0.25">
      <c r="A13" s="32"/>
      <c r="B13" s="39" t="s">
        <v>513</v>
      </c>
      <c r="C13" s="39" t="s">
        <v>514</v>
      </c>
      <c r="D13" s="39" t="s">
        <v>515</v>
      </c>
      <c r="E13" s="40"/>
      <c r="F13" s="35"/>
      <c r="G13" s="35"/>
      <c r="H13" s="32"/>
    </row>
    <row r="14" spans="1:8" ht="30" x14ac:dyDescent="0.25">
      <c r="A14" s="32"/>
      <c r="B14" s="39" t="s">
        <v>516</v>
      </c>
      <c r="C14" s="39" t="s">
        <v>521</v>
      </c>
      <c r="D14" s="39"/>
      <c r="E14" s="40" t="s">
        <v>522</v>
      </c>
      <c r="F14" s="35"/>
      <c r="G14" s="35"/>
      <c r="H14" s="32"/>
    </row>
    <row r="15" spans="1:8" x14ac:dyDescent="0.25">
      <c r="A15" s="32"/>
      <c r="B15" s="35"/>
      <c r="C15" s="35"/>
      <c r="D15" s="35"/>
      <c r="E15" s="35"/>
      <c r="F15" s="35"/>
      <c r="G15" s="35"/>
      <c r="H15" s="32"/>
    </row>
    <row r="16" spans="1:8" x14ac:dyDescent="0.25">
      <c r="A16" s="32"/>
      <c r="B16" s="36" t="s">
        <v>50</v>
      </c>
      <c r="C16" s="35"/>
      <c r="D16" s="35"/>
      <c r="E16" s="35"/>
      <c r="F16" s="35"/>
      <c r="G16" s="35"/>
      <c r="H16" s="32"/>
    </row>
    <row r="17" spans="1:8" x14ac:dyDescent="0.25">
      <c r="A17" s="32"/>
      <c r="B17" s="35" t="s">
        <v>51</v>
      </c>
      <c r="C17" s="35" t="s">
        <v>52</v>
      </c>
      <c r="D17" s="35" t="s">
        <v>53</v>
      </c>
      <c r="E17" s="35" t="s">
        <v>54</v>
      </c>
      <c r="F17" s="35"/>
      <c r="G17" s="35"/>
      <c r="H17" s="32"/>
    </row>
    <row r="18" spans="1:8" ht="30" x14ac:dyDescent="0.25">
      <c r="A18" s="32"/>
      <c r="B18" s="39" t="s">
        <v>55</v>
      </c>
      <c r="C18" s="39" t="s">
        <v>56</v>
      </c>
      <c r="D18" s="39" t="s">
        <v>57</v>
      </c>
      <c r="E18" s="39" t="s">
        <v>58</v>
      </c>
      <c r="F18" s="35"/>
      <c r="G18" s="35"/>
      <c r="H18" s="32"/>
    </row>
    <row r="19" spans="1:8" x14ac:dyDescent="0.25">
      <c r="A19" s="32"/>
      <c r="B19" s="35"/>
      <c r="C19" s="35"/>
      <c r="D19" s="35"/>
      <c r="E19" s="35"/>
      <c r="F19" s="35"/>
      <c r="G19" s="35"/>
      <c r="H19" s="32"/>
    </row>
    <row r="20" spans="1:8" x14ac:dyDescent="0.25">
      <c r="A20" s="32"/>
      <c r="B20" s="36" t="s">
        <v>59</v>
      </c>
      <c r="C20" s="35"/>
      <c r="D20" s="35"/>
      <c r="E20" s="35"/>
      <c r="F20" s="35"/>
      <c r="G20" s="35"/>
      <c r="H20" s="32"/>
    </row>
    <row r="21" spans="1:8" x14ac:dyDescent="0.25">
      <c r="A21" s="32"/>
      <c r="B21" s="35" t="s">
        <v>60</v>
      </c>
      <c r="C21" s="37" t="s">
        <v>61</v>
      </c>
      <c r="D21" s="35"/>
      <c r="E21" s="35"/>
      <c r="F21" s="35"/>
      <c r="G21" s="35"/>
      <c r="H21" s="32"/>
    </row>
    <row r="22" spans="1:8" x14ac:dyDescent="0.25">
      <c r="A22" s="32"/>
      <c r="B22" s="35" t="s">
        <v>62</v>
      </c>
      <c r="C22" s="37" t="s">
        <v>63</v>
      </c>
      <c r="D22" s="35"/>
      <c r="E22" s="35"/>
      <c r="F22" s="35"/>
      <c r="G22" s="35"/>
      <c r="H22" s="32"/>
    </row>
    <row r="23" spans="1:8" x14ac:dyDescent="0.25">
      <c r="A23" s="32"/>
      <c r="B23" s="35" t="s">
        <v>64</v>
      </c>
      <c r="C23" s="37" t="s">
        <v>61</v>
      </c>
      <c r="D23" s="35"/>
      <c r="E23" s="35"/>
      <c r="F23" s="35"/>
      <c r="G23" s="35"/>
      <c r="H23" s="32"/>
    </row>
    <row r="24" spans="1:8" x14ac:dyDescent="0.25">
      <c r="A24" s="32"/>
      <c r="B24" s="35" t="s">
        <v>65</v>
      </c>
      <c r="C24" s="37" t="s">
        <v>66</v>
      </c>
      <c r="D24" s="35"/>
      <c r="E24" s="35"/>
      <c r="F24" s="35"/>
      <c r="G24" s="35"/>
      <c r="H24" s="32"/>
    </row>
    <row r="25" spans="1:8" x14ac:dyDescent="0.25">
      <c r="A25" s="32"/>
      <c r="B25" s="41"/>
      <c r="C25" s="41"/>
      <c r="D25" s="41"/>
      <c r="E25" s="42"/>
      <c r="F25" s="42"/>
      <c r="G25" s="42"/>
      <c r="H25" s="32"/>
    </row>
    <row r="26" spans="1:8" x14ac:dyDescent="0.25">
      <c r="A26" s="32"/>
      <c r="B26" s="41"/>
      <c r="C26" s="43" t="s">
        <v>67</v>
      </c>
      <c r="D26" s="43"/>
      <c r="E26" s="42"/>
      <c r="F26" s="42"/>
      <c r="G26" s="42"/>
      <c r="H26" s="32"/>
    </row>
    <row r="27" spans="1:8" x14ac:dyDescent="0.25">
      <c r="A27" s="32"/>
      <c r="B27" s="41"/>
      <c r="C27" s="41"/>
      <c r="D27" s="41"/>
      <c r="E27" s="42"/>
      <c r="F27" s="42"/>
      <c r="G27" s="42"/>
      <c r="H27" s="32"/>
    </row>
    <row r="28" spans="1:8" x14ac:dyDescent="0.25">
      <c r="A28" s="32"/>
      <c r="B28" s="41"/>
      <c r="C28" s="41"/>
      <c r="D28" s="41"/>
      <c r="E28" s="42"/>
      <c r="F28" s="42"/>
      <c r="G28" s="42"/>
      <c r="H28" s="32"/>
    </row>
    <row r="29" spans="1:8" x14ac:dyDescent="0.25">
      <c r="A29" s="32"/>
      <c r="B29" s="41"/>
      <c r="C29" s="41"/>
      <c r="D29" s="41"/>
      <c r="E29" s="42"/>
      <c r="F29" s="42"/>
      <c r="G29" s="42"/>
      <c r="H29" s="32"/>
    </row>
    <row r="30" spans="1:8" x14ac:dyDescent="0.25">
      <c r="A30" s="32"/>
      <c r="B30" s="41"/>
      <c r="C30" s="41"/>
      <c r="D30" s="41"/>
      <c r="E30" s="42"/>
      <c r="F30" s="42"/>
      <c r="G30" s="42"/>
      <c r="H30" s="32"/>
    </row>
    <row r="31" spans="1:8" x14ac:dyDescent="0.25">
      <c r="A31" s="32"/>
      <c r="B31" s="41"/>
      <c r="C31" s="41"/>
      <c r="D31" s="41"/>
      <c r="E31" s="42"/>
      <c r="F31" s="42"/>
      <c r="G31" s="42"/>
      <c r="H31" s="32"/>
    </row>
    <row r="32" spans="1:8" x14ac:dyDescent="0.25">
      <c r="A32" s="32"/>
      <c r="B32" s="41"/>
      <c r="C32" s="41"/>
      <c r="D32" s="41"/>
      <c r="E32" s="42"/>
      <c r="F32" s="42"/>
      <c r="G32" s="42"/>
      <c r="H32" s="32"/>
    </row>
    <row r="33" spans="1:8" x14ac:dyDescent="0.25">
      <c r="A33" s="32"/>
      <c r="B33" s="41"/>
      <c r="C33" s="41"/>
      <c r="D33" s="41"/>
      <c r="E33" s="42"/>
      <c r="F33" s="42"/>
      <c r="G33" s="42"/>
      <c r="H33" s="32"/>
    </row>
    <row r="34" spans="1:8" x14ac:dyDescent="0.25">
      <c r="A34" s="32"/>
      <c r="B34" s="41"/>
      <c r="C34" s="41"/>
      <c r="D34" s="41"/>
      <c r="E34" s="42"/>
      <c r="F34" s="42"/>
      <c r="G34" s="42"/>
      <c r="H34" s="32"/>
    </row>
    <row r="35" spans="1:8" x14ac:dyDescent="0.25">
      <c r="A35" s="32"/>
      <c r="B35" s="41"/>
      <c r="C35" s="41"/>
      <c r="D35" s="41"/>
      <c r="E35" s="42"/>
      <c r="F35" s="42"/>
      <c r="G35" s="42"/>
      <c r="H35" s="32"/>
    </row>
    <row r="36" spans="1:8" x14ac:dyDescent="0.25">
      <c r="A36" s="32"/>
      <c r="B36" s="41"/>
      <c r="C36" s="41"/>
      <c r="D36" s="41"/>
      <c r="E36" s="42"/>
      <c r="F36" s="42"/>
      <c r="G36" s="42"/>
      <c r="H36" s="32"/>
    </row>
    <row r="37" spans="1:8" x14ac:dyDescent="0.25">
      <c r="A37" s="32"/>
      <c r="B37" s="41"/>
      <c r="C37" s="41"/>
      <c r="D37" s="41"/>
      <c r="E37" s="42"/>
      <c r="F37" s="42"/>
      <c r="G37" s="42"/>
      <c r="H37" s="32"/>
    </row>
    <row r="38" spans="1:8" x14ac:dyDescent="0.25">
      <c r="A38" s="32"/>
      <c r="B38" s="41"/>
      <c r="C38" s="41"/>
      <c r="D38" s="41"/>
      <c r="E38" s="42"/>
      <c r="F38" s="42"/>
      <c r="G38" s="42"/>
      <c r="H38" s="32"/>
    </row>
    <row r="39" spans="1:8" x14ac:dyDescent="0.25">
      <c r="A39" s="32"/>
      <c r="B39" s="41"/>
      <c r="C39" s="41"/>
      <c r="D39" s="41"/>
      <c r="E39" s="42"/>
      <c r="F39" s="42"/>
      <c r="G39" s="42"/>
      <c r="H39" s="32"/>
    </row>
    <row r="40" spans="1:8" x14ac:dyDescent="0.25">
      <c r="A40" s="32"/>
      <c r="B40" s="41"/>
      <c r="C40" s="44"/>
      <c r="D40" s="44"/>
      <c r="E40" s="42"/>
      <c r="F40" s="42"/>
      <c r="G40" s="42"/>
      <c r="H40" s="32"/>
    </row>
    <row r="41" spans="1:8" s="32" customFormat="1" x14ac:dyDescent="0.25"/>
    <row r="42" spans="1:8" x14ac:dyDescent="0.25">
      <c r="A42" s="32"/>
      <c r="B42" s="32"/>
      <c r="C42" s="32"/>
      <c r="D42" s="32"/>
      <c r="E42" s="32"/>
      <c r="F42" s="32"/>
      <c r="G42" s="32"/>
      <c r="H42" s="32"/>
    </row>
    <row r="45" spans="1:8" x14ac:dyDescent="0.25">
      <c r="D45" s="74" t="s">
        <v>384</v>
      </c>
    </row>
    <row r="46" spans="1:8" x14ac:dyDescent="0.25">
      <c r="C46" s="161" t="s">
        <v>342</v>
      </c>
      <c r="D46" s="94" t="s">
        <v>377</v>
      </c>
    </row>
    <row r="47" spans="1:8" x14ac:dyDescent="0.25">
      <c r="C47" s="163" t="s">
        <v>343</v>
      </c>
      <c r="D47" s="94" t="s">
        <v>378</v>
      </c>
    </row>
    <row r="48" spans="1:8" x14ac:dyDescent="0.25">
      <c r="C48" s="164" t="s">
        <v>344</v>
      </c>
      <c r="D48" s="94" t="s">
        <v>379</v>
      </c>
    </row>
    <row r="49" spans="3:4" x14ac:dyDescent="0.25">
      <c r="C49" s="165" t="s">
        <v>345</v>
      </c>
      <c r="D49" s="94" t="s">
        <v>440</v>
      </c>
    </row>
    <row r="50" spans="3:4" x14ac:dyDescent="0.25">
      <c r="C50" s="166" t="s">
        <v>346</v>
      </c>
      <c r="D50" s="94" t="s">
        <v>380</v>
      </c>
    </row>
    <row r="51" spans="3:4" x14ac:dyDescent="0.25">
      <c r="C51" s="167" t="s">
        <v>347</v>
      </c>
      <c r="D51" s="94" t="s">
        <v>439</v>
      </c>
    </row>
    <row r="52" spans="3:4" x14ac:dyDescent="0.25">
      <c r="C52" s="168" t="s">
        <v>348</v>
      </c>
      <c r="D52" s="94" t="s">
        <v>381</v>
      </c>
    </row>
    <row r="53" spans="3:4" x14ac:dyDescent="0.25">
      <c r="C53" s="169" t="s">
        <v>349</v>
      </c>
      <c r="D53" s="94" t="s">
        <v>382</v>
      </c>
    </row>
    <row r="54" spans="3:4" x14ac:dyDescent="0.25">
      <c r="C54" s="162" t="s">
        <v>350</v>
      </c>
      <c r="D54" s="94" t="s">
        <v>383</v>
      </c>
    </row>
    <row r="55" spans="3:4" x14ac:dyDescent="0.25">
      <c r="C55" s="171" t="s">
        <v>351</v>
      </c>
    </row>
    <row r="56" spans="3:4" x14ac:dyDescent="0.25">
      <c r="C56" s="170" t="s">
        <v>352</v>
      </c>
    </row>
  </sheetData>
  <dataConsolidate/>
  <mergeCells count="1">
    <mergeCell ref="C1:F1"/>
  </mergeCells>
  <conditionalFormatting sqref="D40">
    <cfRule type="cellIs" dxfId="16" priority="1" stopIfTrue="1" operator="equal">
      <formula>"PLEASE FILL IN REASONS FOR CHANGES NOW"</formula>
    </cfRule>
  </conditionalFormatting>
  <dataValidations count="1">
    <dataValidation type="list" errorStyle="information" allowBlank="1" showInputMessage="1" showErrorMessage="1" error="The data you entered is not in the pick list" prompt="What is the status of this spreadsheet ?" sqref="D8" xr:uid="{00000000-0002-0000-0100-000000000000}">
      <formula1>"draft1, draft2, draft3, final"</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BBB59"/>
  </sheetPr>
  <dimension ref="A2:F33"/>
  <sheetViews>
    <sheetView workbookViewId="0">
      <selection activeCell="F15" sqref="F15"/>
    </sheetView>
  </sheetViews>
  <sheetFormatPr defaultRowHeight="15.75" x14ac:dyDescent="0.25"/>
  <cols>
    <col min="1" max="1" width="3.85546875" style="95" customWidth="1"/>
    <col min="2" max="2" width="8.7109375" style="97" bestFit="1" customWidth="1"/>
    <col min="3" max="3" width="22.42578125" style="97" customWidth="1"/>
    <col min="4" max="4" width="64.140625" style="97" customWidth="1"/>
  </cols>
  <sheetData>
    <row r="2" spans="1:6" ht="31.5" x14ac:dyDescent="0.25">
      <c r="B2" s="96" t="s">
        <v>385</v>
      </c>
      <c r="D2" s="98"/>
    </row>
    <row r="3" spans="1:6" ht="26.25" x14ac:dyDescent="0.25">
      <c r="A3" s="99"/>
      <c r="B3" s="100" t="s">
        <v>386</v>
      </c>
      <c r="C3" s="100"/>
      <c r="D3" s="100"/>
    </row>
    <row r="4" spans="1:6" ht="15" x14ac:dyDescent="0.25">
      <c r="A4" s="100"/>
      <c r="B4" s="100"/>
      <c r="C4" s="100"/>
      <c r="D4" s="100"/>
    </row>
    <row r="5" spans="1:6" ht="26.25" x14ac:dyDescent="0.25">
      <c r="A5" s="99"/>
      <c r="B5" s="101" t="s">
        <v>387</v>
      </c>
      <c r="C5" s="102"/>
      <c r="D5" s="102"/>
    </row>
    <row r="6" spans="1:6" x14ac:dyDescent="0.25">
      <c r="B6" s="103" t="s">
        <v>388</v>
      </c>
      <c r="C6" s="103" t="s">
        <v>389</v>
      </c>
      <c r="D6" s="103" t="s">
        <v>390</v>
      </c>
    </row>
    <row r="7" spans="1:6" x14ac:dyDescent="0.25">
      <c r="B7" s="103" t="s">
        <v>391</v>
      </c>
      <c r="C7" s="103" t="s">
        <v>392</v>
      </c>
      <c r="D7" s="103" t="s">
        <v>393</v>
      </c>
    </row>
    <row r="8" spans="1:6" x14ac:dyDescent="0.25">
      <c r="B8" s="103" t="s">
        <v>523</v>
      </c>
      <c r="C8" s="103" t="s">
        <v>524</v>
      </c>
      <c r="D8" s="103" t="s">
        <v>525</v>
      </c>
    </row>
    <row r="9" spans="1:6" x14ac:dyDescent="0.25">
      <c r="B9" s="103"/>
      <c r="C9" s="103"/>
      <c r="D9" s="103"/>
    </row>
    <row r="10" spans="1:6" x14ac:dyDescent="0.25">
      <c r="B10" s="103"/>
      <c r="C10" s="103"/>
      <c r="D10" s="103"/>
    </row>
    <row r="11" spans="1:6" x14ac:dyDescent="0.25">
      <c r="B11" s="103"/>
      <c r="C11" s="103"/>
      <c r="D11" s="103"/>
    </row>
    <row r="12" spans="1:6" x14ac:dyDescent="0.25">
      <c r="B12" s="103"/>
      <c r="C12" s="103"/>
      <c r="D12" s="103"/>
    </row>
    <row r="13" spans="1:6" ht="26.25" x14ac:dyDescent="0.25">
      <c r="A13" s="99"/>
      <c r="B13" s="100"/>
      <c r="C13" s="100"/>
      <c r="D13" s="100"/>
    </row>
    <row r="14" spans="1:6" ht="26.25" x14ac:dyDescent="0.25">
      <c r="A14" s="99"/>
      <c r="B14" s="104" t="s">
        <v>394</v>
      </c>
      <c r="C14" s="105"/>
      <c r="D14" s="105"/>
    </row>
    <row r="15" spans="1:6" ht="25.5" x14ac:dyDescent="0.25">
      <c r="B15" s="106" t="s">
        <v>395</v>
      </c>
      <c r="C15" s="106" t="s">
        <v>396</v>
      </c>
      <c r="D15" s="106" t="s">
        <v>397</v>
      </c>
      <c r="F15" t="s">
        <v>1023</v>
      </c>
    </row>
    <row r="16" spans="1:6" x14ac:dyDescent="0.25">
      <c r="B16" s="106" t="s">
        <v>398</v>
      </c>
      <c r="C16" s="106" t="s">
        <v>399</v>
      </c>
      <c r="D16" s="106" t="s">
        <v>400</v>
      </c>
    </row>
    <row r="17" spans="1:4" x14ac:dyDescent="0.25">
      <c r="B17" s="106" t="s">
        <v>401</v>
      </c>
      <c r="C17" s="106" t="s">
        <v>322</v>
      </c>
      <c r="D17" s="106" t="s">
        <v>402</v>
      </c>
    </row>
    <row r="18" spans="1:4" x14ac:dyDescent="0.25">
      <c r="B18" s="106" t="s">
        <v>403</v>
      </c>
      <c r="C18" s="106" t="s">
        <v>404</v>
      </c>
      <c r="D18" s="106" t="s">
        <v>405</v>
      </c>
    </row>
    <row r="19" spans="1:4" ht="25.5" x14ac:dyDescent="0.25">
      <c r="B19" s="106" t="s">
        <v>406</v>
      </c>
      <c r="C19" s="106" t="s">
        <v>319</v>
      </c>
      <c r="D19" s="106" t="s">
        <v>407</v>
      </c>
    </row>
    <row r="20" spans="1:4" ht="26.25" x14ac:dyDescent="0.25">
      <c r="A20" s="99"/>
      <c r="B20" s="100"/>
      <c r="C20" s="100"/>
      <c r="D20" s="100"/>
    </row>
    <row r="21" spans="1:4" ht="26.25" x14ac:dyDescent="0.25">
      <c r="A21" s="99"/>
      <c r="B21" s="107" t="s">
        <v>408</v>
      </c>
      <c r="C21" s="108"/>
      <c r="D21" s="108"/>
    </row>
    <row r="22" spans="1:4" ht="25.5" x14ac:dyDescent="0.25">
      <c r="B22" s="109" t="s">
        <v>409</v>
      </c>
      <c r="C22" s="109" t="s">
        <v>410</v>
      </c>
      <c r="D22" s="109" t="s">
        <v>411</v>
      </c>
    </row>
    <row r="23" spans="1:4" x14ac:dyDescent="0.25">
      <c r="B23" s="109" t="s">
        <v>412</v>
      </c>
      <c r="C23" s="109" t="s">
        <v>413</v>
      </c>
      <c r="D23" s="109" t="s">
        <v>414</v>
      </c>
    </row>
    <row r="24" spans="1:4" x14ac:dyDescent="0.25">
      <c r="B24" s="109" t="s">
        <v>415</v>
      </c>
      <c r="C24" s="109" t="s">
        <v>416</v>
      </c>
      <c r="D24" s="109" t="s">
        <v>417</v>
      </c>
    </row>
    <row r="25" spans="1:4" x14ac:dyDescent="0.25">
      <c r="B25" s="109" t="s">
        <v>418</v>
      </c>
      <c r="C25" s="110" t="s">
        <v>419</v>
      </c>
      <c r="D25" s="109" t="s">
        <v>420</v>
      </c>
    </row>
    <row r="26" spans="1:4" ht="25.5" x14ac:dyDescent="0.25">
      <c r="B26" s="110" t="s">
        <v>421</v>
      </c>
      <c r="C26" s="110" t="s">
        <v>422</v>
      </c>
      <c r="D26" s="109" t="s">
        <v>423</v>
      </c>
    </row>
    <row r="27" spans="1:4" x14ac:dyDescent="0.25">
      <c r="B27" s="110" t="s">
        <v>424</v>
      </c>
      <c r="C27" s="110" t="s">
        <v>425</v>
      </c>
      <c r="D27" s="109" t="s">
        <v>426</v>
      </c>
    </row>
    <row r="28" spans="1:4" x14ac:dyDescent="0.25">
      <c r="B28" s="110" t="s">
        <v>427</v>
      </c>
      <c r="C28" s="110" t="s">
        <v>428</v>
      </c>
      <c r="D28" s="109" t="s">
        <v>429</v>
      </c>
    </row>
    <row r="29" spans="1:4" ht="26.25" x14ac:dyDescent="0.25">
      <c r="A29" s="99"/>
      <c r="B29" s="100"/>
      <c r="C29" s="100"/>
      <c r="D29" s="100"/>
    </row>
    <row r="30" spans="1:4" ht="26.25" x14ac:dyDescent="0.25">
      <c r="A30" s="99"/>
      <c r="B30" s="111" t="s">
        <v>430</v>
      </c>
      <c r="C30" s="112"/>
      <c r="D30" s="112"/>
    </row>
    <row r="31" spans="1:4" ht="25.5" x14ac:dyDescent="0.25">
      <c r="B31" s="113" t="s">
        <v>431</v>
      </c>
      <c r="C31" s="113" t="s">
        <v>432</v>
      </c>
      <c r="D31" s="113" t="s">
        <v>433</v>
      </c>
    </row>
    <row r="32" spans="1:4" x14ac:dyDescent="0.25">
      <c r="B32" s="113" t="s">
        <v>434</v>
      </c>
      <c r="C32" s="113" t="s">
        <v>435</v>
      </c>
      <c r="D32" s="113" t="s">
        <v>436</v>
      </c>
    </row>
    <row r="33" spans="2:4" ht="25.5" x14ac:dyDescent="0.25">
      <c r="B33" s="113" t="s">
        <v>437</v>
      </c>
      <c r="C33" s="113" t="s">
        <v>435</v>
      </c>
      <c r="D33" s="113" t="s">
        <v>438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6"/>
  </sheetPr>
  <dimension ref="A1:G86"/>
  <sheetViews>
    <sheetView topLeftCell="A7" workbookViewId="0">
      <selection activeCell="B21" sqref="B21"/>
    </sheetView>
  </sheetViews>
  <sheetFormatPr defaultRowHeight="15" x14ac:dyDescent="0.25"/>
  <cols>
    <col min="1" max="1" width="32.85546875" customWidth="1"/>
    <col min="2" max="2" width="42.5703125" style="65" customWidth="1"/>
    <col min="3" max="3" width="66.7109375" bestFit="1" customWidth="1"/>
    <col min="4" max="4" width="38.85546875" bestFit="1" customWidth="1"/>
    <col min="5" max="5" width="17.5703125" customWidth="1"/>
    <col min="6" max="6" width="18.42578125" customWidth="1"/>
  </cols>
  <sheetData>
    <row r="1" spans="1:7" s="59" customFormat="1" ht="21" x14ac:dyDescent="0.35">
      <c r="A1" s="237" t="s">
        <v>266</v>
      </c>
      <c r="B1" s="238"/>
      <c r="C1" s="238" t="s">
        <v>267</v>
      </c>
      <c r="D1" s="238"/>
      <c r="G1" s="60"/>
    </row>
    <row r="2" spans="1:7" s="61" customFormat="1" ht="21" x14ac:dyDescent="0.35">
      <c r="A2" s="239"/>
      <c r="B2" s="240"/>
      <c r="C2" s="240"/>
      <c r="D2" s="240"/>
      <c r="G2" s="62"/>
    </row>
    <row r="3" spans="1:7" s="61" customFormat="1" ht="78.75" x14ac:dyDescent="0.35">
      <c r="A3" s="241" t="s">
        <v>1189</v>
      </c>
      <c r="B3" s="240"/>
      <c r="C3" s="240"/>
      <c r="D3" s="240"/>
      <c r="G3" s="62"/>
    </row>
    <row r="4" spans="1:7" x14ac:dyDescent="0.25">
      <c r="A4" s="242"/>
      <c r="B4" s="243"/>
      <c r="C4" s="244"/>
      <c r="D4" s="244"/>
      <c r="E4" s="65"/>
      <c r="G4" s="11"/>
    </row>
    <row r="5" spans="1:7" s="68" customFormat="1" ht="18.75" x14ac:dyDescent="0.3">
      <c r="A5" s="245" t="s">
        <v>268</v>
      </c>
      <c r="B5" s="245" t="s">
        <v>269</v>
      </c>
      <c r="C5" s="246" t="s">
        <v>270</v>
      </c>
      <c r="D5" s="246" t="s">
        <v>271</v>
      </c>
      <c r="E5" s="66" t="s">
        <v>272</v>
      </c>
      <c r="F5" s="67" t="s">
        <v>273</v>
      </c>
    </row>
    <row r="6" spans="1:7" ht="60" x14ac:dyDescent="0.25">
      <c r="A6" s="247" t="s">
        <v>274</v>
      </c>
      <c r="B6" s="247" t="s">
        <v>275</v>
      </c>
      <c r="C6" s="247" t="s">
        <v>276</v>
      </c>
      <c r="D6" s="247" t="s">
        <v>277</v>
      </c>
      <c r="E6" s="69" t="s">
        <v>278</v>
      </c>
      <c r="F6" s="69" t="s">
        <v>279</v>
      </c>
    </row>
    <row r="7" spans="1:7" x14ac:dyDescent="0.25">
      <c r="A7" s="248" t="s">
        <v>280</v>
      </c>
      <c r="B7" s="248" t="s">
        <v>281</v>
      </c>
      <c r="C7" s="249" t="s">
        <v>282</v>
      </c>
      <c r="D7" s="249"/>
      <c r="E7" s="70"/>
      <c r="F7" s="71"/>
    </row>
    <row r="8" spans="1:7" x14ac:dyDescent="0.25">
      <c r="A8" s="250" t="s">
        <v>280</v>
      </c>
      <c r="B8" s="250" t="s">
        <v>283</v>
      </c>
      <c r="C8" s="251" t="s">
        <v>284</v>
      </c>
      <c r="D8" s="251"/>
      <c r="E8" s="72"/>
      <c r="F8" s="73"/>
    </row>
    <row r="9" spans="1:7" ht="26.25" x14ac:dyDescent="0.25">
      <c r="A9" s="250" t="s">
        <v>280</v>
      </c>
      <c r="B9" s="250" t="s">
        <v>285</v>
      </c>
      <c r="C9" s="250" t="s">
        <v>286</v>
      </c>
      <c r="D9" s="251"/>
      <c r="E9" s="72"/>
      <c r="F9" s="73"/>
    </row>
    <row r="10" spans="1:7" x14ac:dyDescent="0.25">
      <c r="A10" s="250" t="s">
        <v>280</v>
      </c>
      <c r="B10" s="250" t="s">
        <v>287</v>
      </c>
      <c r="C10" s="251" t="s">
        <v>288</v>
      </c>
      <c r="D10" s="251"/>
      <c r="E10" s="72"/>
      <c r="F10" s="73"/>
    </row>
    <row r="11" spans="1:7" x14ac:dyDescent="0.25">
      <c r="A11" s="250" t="s">
        <v>280</v>
      </c>
      <c r="B11" s="250" t="s">
        <v>289</v>
      </c>
      <c r="C11" s="251" t="s">
        <v>290</v>
      </c>
      <c r="D11" s="251"/>
      <c r="E11" s="72"/>
      <c r="F11" s="73"/>
    </row>
    <row r="12" spans="1:7" x14ac:dyDescent="0.25">
      <c r="A12" s="250" t="s">
        <v>280</v>
      </c>
      <c r="B12" s="250" t="s">
        <v>291</v>
      </c>
      <c r="C12" s="251" t="s">
        <v>292</v>
      </c>
      <c r="D12" s="251"/>
      <c r="E12" s="72"/>
      <c r="F12" s="73"/>
    </row>
    <row r="13" spans="1:7" x14ac:dyDescent="0.25">
      <c r="A13" s="250" t="s">
        <v>280</v>
      </c>
      <c r="B13" s="250" t="s">
        <v>293</v>
      </c>
      <c r="C13" s="251" t="s">
        <v>294</v>
      </c>
      <c r="D13" s="251"/>
      <c r="E13" s="72"/>
      <c r="F13" s="73"/>
    </row>
    <row r="14" spans="1:7" x14ac:dyDescent="0.25">
      <c r="A14" s="250" t="s">
        <v>280</v>
      </c>
      <c r="B14" s="250" t="s">
        <v>295</v>
      </c>
      <c r="C14" s="251" t="s">
        <v>296</v>
      </c>
      <c r="D14" s="251"/>
      <c r="E14" s="72"/>
      <c r="F14" s="73"/>
    </row>
    <row r="15" spans="1:7" x14ac:dyDescent="0.25">
      <c r="A15" s="250" t="s">
        <v>280</v>
      </c>
      <c r="B15" s="250" t="s">
        <v>297</v>
      </c>
      <c r="C15" s="250" t="s">
        <v>298</v>
      </c>
      <c r="D15" s="251"/>
      <c r="E15" s="72"/>
      <c r="F15" s="73"/>
    </row>
    <row r="16" spans="1:7" x14ac:dyDescent="0.25">
      <c r="A16" s="250" t="s">
        <v>280</v>
      </c>
      <c r="B16" s="250" t="s">
        <v>299</v>
      </c>
      <c r="C16" s="251" t="s">
        <v>300</v>
      </c>
      <c r="D16" s="251"/>
      <c r="E16" s="72"/>
      <c r="F16" s="73"/>
    </row>
    <row r="17" spans="1:6" x14ac:dyDescent="0.25">
      <c r="A17" s="250" t="s">
        <v>280</v>
      </c>
      <c r="B17" s="250" t="s">
        <v>301</v>
      </c>
      <c r="C17" s="251" t="s">
        <v>300</v>
      </c>
      <c r="D17" s="251"/>
      <c r="E17" s="72"/>
      <c r="F17" s="73"/>
    </row>
    <row r="18" spans="1:6" x14ac:dyDescent="0.25">
      <c r="A18" s="250" t="s">
        <v>280</v>
      </c>
      <c r="B18" s="250" t="s">
        <v>302</v>
      </c>
      <c r="C18" s="251" t="s">
        <v>300</v>
      </c>
      <c r="D18" s="251"/>
      <c r="E18" s="72"/>
      <c r="F18" s="73"/>
    </row>
    <row r="19" spans="1:6" ht="26.25" x14ac:dyDescent="0.25">
      <c r="A19" s="250" t="s">
        <v>303</v>
      </c>
      <c r="B19" s="250" t="s">
        <v>304</v>
      </c>
      <c r="C19" s="251" t="s">
        <v>305</v>
      </c>
      <c r="D19" s="251"/>
      <c r="E19" s="72"/>
      <c r="F19" s="73"/>
    </row>
    <row r="20" spans="1:6" ht="26.25" x14ac:dyDescent="0.25">
      <c r="A20" s="250" t="s">
        <v>303</v>
      </c>
      <c r="B20" s="250" t="s">
        <v>306</v>
      </c>
      <c r="C20" s="250" t="s">
        <v>307</v>
      </c>
      <c r="D20" s="251"/>
      <c r="E20" s="72"/>
      <c r="F20" s="73"/>
    </row>
    <row r="21" spans="1:6" ht="26.25" x14ac:dyDescent="0.25">
      <c r="A21" s="250" t="s">
        <v>308</v>
      </c>
      <c r="B21" s="250" t="s">
        <v>309</v>
      </c>
      <c r="C21" s="250" t="s">
        <v>310</v>
      </c>
      <c r="D21" s="251"/>
      <c r="E21" s="72"/>
      <c r="F21" s="73"/>
    </row>
    <row r="22" spans="1:6" x14ac:dyDescent="0.25">
      <c r="A22" s="250" t="s">
        <v>311</v>
      </c>
      <c r="B22" s="250" t="s">
        <v>312</v>
      </c>
      <c r="C22" s="250" t="s">
        <v>313</v>
      </c>
      <c r="D22" s="251"/>
      <c r="E22" s="72"/>
      <c r="F22" s="73"/>
    </row>
    <row r="23" spans="1:6" ht="26.25" x14ac:dyDescent="0.25">
      <c r="A23" s="250" t="s">
        <v>314</v>
      </c>
      <c r="B23" s="250" t="s">
        <v>19</v>
      </c>
      <c r="C23" s="250" t="s">
        <v>315</v>
      </c>
      <c r="D23" s="251"/>
      <c r="E23" s="72"/>
      <c r="F23" s="73"/>
    </row>
    <row r="24" spans="1:6" x14ac:dyDescent="0.25">
      <c r="A24" s="250" t="s">
        <v>316</v>
      </c>
      <c r="B24" s="250" t="s">
        <v>317</v>
      </c>
      <c r="C24" s="250" t="s">
        <v>318</v>
      </c>
      <c r="D24" s="251"/>
      <c r="E24" s="72"/>
      <c r="F24" s="73"/>
    </row>
    <row r="25" spans="1:6" x14ac:dyDescent="0.25">
      <c r="A25" s="250" t="s">
        <v>319</v>
      </c>
      <c r="B25" s="250" t="s">
        <v>320</v>
      </c>
      <c r="C25" s="251" t="s">
        <v>321</v>
      </c>
      <c r="D25" s="251"/>
      <c r="E25" s="72"/>
      <c r="F25" s="73"/>
    </row>
    <row r="26" spans="1:6" x14ac:dyDescent="0.25">
      <c r="A26" s="250" t="s">
        <v>322</v>
      </c>
      <c r="B26" s="250" t="s">
        <v>323</v>
      </c>
      <c r="C26" s="251" t="s">
        <v>324</v>
      </c>
      <c r="D26" s="251"/>
      <c r="E26" s="72"/>
      <c r="F26" s="73"/>
    </row>
    <row r="27" spans="1:6" ht="26.25" x14ac:dyDescent="0.25">
      <c r="A27" s="250" t="s">
        <v>325</v>
      </c>
      <c r="B27" s="250" t="s">
        <v>326</v>
      </c>
      <c r="C27" s="250" t="s">
        <v>327</v>
      </c>
      <c r="D27" s="251"/>
      <c r="E27" s="72"/>
      <c r="F27" s="73"/>
    </row>
    <row r="28" spans="1:6" x14ac:dyDescent="0.25">
      <c r="A28" s="250" t="s">
        <v>328</v>
      </c>
      <c r="B28" s="250" t="s">
        <v>329</v>
      </c>
      <c r="C28" s="251" t="s">
        <v>330</v>
      </c>
      <c r="D28" s="251"/>
      <c r="E28" s="72"/>
      <c r="F28" s="73"/>
    </row>
    <row r="29" spans="1:6" x14ac:dyDescent="0.25">
      <c r="A29" s="250" t="s">
        <v>280</v>
      </c>
      <c r="B29" s="250" t="s">
        <v>331</v>
      </c>
      <c r="C29" s="251" t="s">
        <v>332</v>
      </c>
      <c r="D29" s="251"/>
      <c r="E29" s="72"/>
      <c r="F29" s="73"/>
    </row>
    <row r="30" spans="1:6" x14ac:dyDescent="0.25">
      <c r="A30" s="250" t="s">
        <v>333</v>
      </c>
      <c r="B30" s="250" t="s">
        <v>334</v>
      </c>
      <c r="C30" s="251" t="s">
        <v>335</v>
      </c>
      <c r="D30" s="251"/>
      <c r="E30" s="72"/>
      <c r="F30" s="73"/>
    </row>
    <row r="31" spans="1:6" x14ac:dyDescent="0.25">
      <c r="A31" s="250" t="s">
        <v>322</v>
      </c>
      <c r="B31" s="250" t="s">
        <v>336</v>
      </c>
      <c r="C31" s="251" t="s">
        <v>337</v>
      </c>
      <c r="D31" s="251"/>
      <c r="E31" s="72"/>
      <c r="F31" s="73"/>
    </row>
    <row r="32" spans="1:6" x14ac:dyDescent="0.25">
      <c r="A32" s="250" t="s">
        <v>322</v>
      </c>
      <c r="B32" s="250" t="s">
        <v>338</v>
      </c>
      <c r="C32" s="251" t="s">
        <v>339</v>
      </c>
      <c r="D32" s="251"/>
      <c r="E32" s="72"/>
      <c r="F32" s="73"/>
    </row>
    <row r="33" spans="1:6" x14ac:dyDescent="0.25">
      <c r="A33" s="250" t="s">
        <v>280</v>
      </c>
      <c r="B33" s="250" t="s">
        <v>340</v>
      </c>
      <c r="C33" s="251" t="s">
        <v>341</v>
      </c>
      <c r="D33" s="251"/>
      <c r="E33" s="72"/>
      <c r="F33" s="73"/>
    </row>
    <row r="34" spans="1:6" x14ac:dyDescent="0.25">
      <c r="A34" s="242"/>
      <c r="B34" s="243"/>
      <c r="C34" s="244"/>
      <c r="D34" s="244"/>
      <c r="E34" s="65"/>
    </row>
    <row r="35" spans="1:6" x14ac:dyDescent="0.25">
      <c r="A35" s="242"/>
      <c r="B35" s="243"/>
      <c r="C35" s="244"/>
      <c r="D35" s="244"/>
      <c r="E35" s="65"/>
    </row>
    <row r="36" spans="1:6" x14ac:dyDescent="0.25">
      <c r="A36" s="242"/>
      <c r="B36" s="243"/>
      <c r="C36" s="244"/>
      <c r="D36" s="244"/>
      <c r="E36" s="65"/>
    </row>
    <row r="37" spans="1:6" x14ac:dyDescent="0.25">
      <c r="A37" s="242"/>
      <c r="B37" s="243"/>
      <c r="C37" s="244"/>
      <c r="D37" s="244"/>
      <c r="E37" s="65"/>
    </row>
    <row r="38" spans="1:6" x14ac:dyDescent="0.25">
      <c r="A38" s="242"/>
      <c r="B38" s="243"/>
      <c r="C38" s="244"/>
      <c r="D38" s="244"/>
      <c r="E38" s="65"/>
    </row>
    <row r="39" spans="1:6" x14ac:dyDescent="0.25">
      <c r="A39" s="242"/>
      <c r="B39" s="243"/>
      <c r="C39" s="244"/>
      <c r="D39" s="244"/>
      <c r="E39" s="65"/>
    </row>
    <row r="40" spans="1:6" x14ac:dyDescent="0.25">
      <c r="A40" s="242"/>
      <c r="B40" s="243"/>
      <c r="C40" s="244"/>
      <c r="D40" s="244"/>
      <c r="E40" s="65"/>
    </row>
    <row r="41" spans="1:6" x14ac:dyDescent="0.25">
      <c r="A41" s="242"/>
      <c r="B41" s="243"/>
      <c r="C41" s="244"/>
      <c r="D41" s="244"/>
      <c r="E41" s="65"/>
    </row>
    <row r="42" spans="1:6" x14ac:dyDescent="0.25">
      <c r="A42" s="242"/>
      <c r="B42" s="243"/>
      <c r="C42" s="244"/>
      <c r="D42" s="244"/>
      <c r="E42" s="65"/>
    </row>
    <row r="43" spans="1:6" x14ac:dyDescent="0.25">
      <c r="A43" s="242"/>
      <c r="B43" s="243"/>
      <c r="C43" s="244"/>
      <c r="D43" s="244"/>
      <c r="E43" s="65"/>
    </row>
    <row r="44" spans="1:6" x14ac:dyDescent="0.25">
      <c r="A44" s="242"/>
      <c r="B44" s="243"/>
      <c r="C44" s="244"/>
      <c r="D44" s="244"/>
      <c r="E44" s="65"/>
    </row>
    <row r="45" spans="1:6" x14ac:dyDescent="0.25">
      <c r="A45" s="242"/>
      <c r="B45" s="243"/>
      <c r="C45" s="244"/>
      <c r="D45" s="244"/>
      <c r="E45" s="65"/>
    </row>
    <row r="46" spans="1:6" x14ac:dyDescent="0.25">
      <c r="A46" s="242"/>
      <c r="B46" s="243"/>
      <c r="C46" s="244"/>
      <c r="D46" s="244"/>
      <c r="E46" s="65"/>
    </row>
    <row r="47" spans="1:6" x14ac:dyDescent="0.25">
      <c r="A47" s="242"/>
      <c r="B47" s="243"/>
      <c r="C47" s="244"/>
      <c r="D47" s="244"/>
      <c r="E47" s="65"/>
    </row>
    <row r="48" spans="1:6" x14ac:dyDescent="0.25">
      <c r="A48" s="242"/>
      <c r="B48" s="243"/>
      <c r="C48" s="244"/>
      <c r="D48" s="244"/>
      <c r="E48" s="65"/>
    </row>
    <row r="49" spans="1:5" x14ac:dyDescent="0.25">
      <c r="A49" s="242"/>
      <c r="B49" s="243"/>
      <c r="C49" s="244"/>
      <c r="D49" s="244"/>
      <c r="E49" s="65"/>
    </row>
    <row r="50" spans="1:5" x14ac:dyDescent="0.25">
      <c r="A50" s="242"/>
      <c r="B50" s="243"/>
      <c r="C50" s="244"/>
      <c r="D50" s="244"/>
      <c r="E50" s="65"/>
    </row>
    <row r="51" spans="1:5" x14ac:dyDescent="0.25">
      <c r="A51" s="242"/>
      <c r="B51" s="243"/>
      <c r="C51" s="244"/>
      <c r="D51" s="244"/>
      <c r="E51" s="65"/>
    </row>
    <row r="52" spans="1:5" x14ac:dyDescent="0.25">
      <c r="A52" s="242"/>
      <c r="B52" s="243"/>
      <c r="C52" s="244"/>
      <c r="D52" s="244"/>
      <c r="E52" s="65"/>
    </row>
    <row r="53" spans="1:5" x14ac:dyDescent="0.25">
      <c r="A53" s="242"/>
      <c r="B53" s="243"/>
      <c r="C53" s="244"/>
      <c r="D53" s="244"/>
      <c r="E53" s="65"/>
    </row>
    <row r="54" spans="1:5" x14ac:dyDescent="0.25">
      <c r="A54" s="242"/>
      <c r="B54" s="243"/>
      <c r="C54" s="244"/>
      <c r="D54" s="244"/>
      <c r="E54" s="65"/>
    </row>
    <row r="55" spans="1:5" x14ac:dyDescent="0.25">
      <c r="A55" s="242"/>
      <c r="B55" s="243"/>
      <c r="C55" s="244"/>
      <c r="D55" s="244"/>
      <c r="E55" s="65"/>
    </row>
    <row r="56" spans="1:5" x14ac:dyDescent="0.25">
      <c r="A56" s="242"/>
      <c r="B56" s="243"/>
      <c r="C56" s="244"/>
      <c r="D56" s="244"/>
      <c r="E56" s="65"/>
    </row>
    <row r="57" spans="1:5" x14ac:dyDescent="0.25">
      <c r="A57" s="242"/>
      <c r="B57" s="243"/>
      <c r="C57" s="244"/>
      <c r="D57" s="244"/>
      <c r="E57" s="65"/>
    </row>
    <row r="58" spans="1:5" x14ac:dyDescent="0.25">
      <c r="A58" s="242"/>
      <c r="B58" s="243"/>
      <c r="C58" s="244"/>
      <c r="D58" s="244"/>
      <c r="E58" s="65"/>
    </row>
    <row r="59" spans="1:5" x14ac:dyDescent="0.25">
      <c r="B59" s="63"/>
      <c r="C59" s="64"/>
      <c r="D59" s="64"/>
      <c r="E59" s="65"/>
    </row>
    <row r="60" spans="1:5" x14ac:dyDescent="0.25">
      <c r="B60" s="63"/>
      <c r="C60" s="64"/>
      <c r="D60" s="64"/>
      <c r="E60" s="65"/>
    </row>
    <row r="61" spans="1:5" x14ac:dyDescent="0.25">
      <c r="B61" s="63"/>
      <c r="C61" s="64"/>
      <c r="D61" s="64"/>
      <c r="E61" s="65"/>
    </row>
    <row r="62" spans="1:5" x14ac:dyDescent="0.25">
      <c r="B62" s="63"/>
      <c r="C62" s="64"/>
      <c r="D62" s="64"/>
      <c r="E62" s="65"/>
    </row>
    <row r="63" spans="1:5" x14ac:dyDescent="0.25">
      <c r="B63" s="63"/>
      <c r="C63" s="64"/>
      <c r="D63" s="64"/>
      <c r="E63" s="65"/>
    </row>
    <row r="64" spans="1:5" x14ac:dyDescent="0.25">
      <c r="B64" s="63"/>
      <c r="C64" s="64"/>
      <c r="D64" s="64"/>
      <c r="E64" s="65"/>
    </row>
    <row r="65" spans="2:5" x14ac:dyDescent="0.25">
      <c r="B65" s="63"/>
      <c r="C65" s="64"/>
      <c r="D65" s="64"/>
      <c r="E65" s="65"/>
    </row>
    <row r="66" spans="2:5" x14ac:dyDescent="0.25">
      <c r="B66" s="63"/>
      <c r="C66" s="64"/>
      <c r="D66" s="64"/>
      <c r="E66" s="65"/>
    </row>
    <row r="67" spans="2:5" x14ac:dyDescent="0.25">
      <c r="B67" s="63"/>
      <c r="C67" s="64"/>
      <c r="D67" s="64"/>
      <c r="E67" s="65"/>
    </row>
    <row r="68" spans="2:5" x14ac:dyDescent="0.25">
      <c r="B68" s="63"/>
      <c r="C68" s="64"/>
      <c r="D68" s="64"/>
      <c r="E68" s="65"/>
    </row>
    <row r="69" spans="2:5" x14ac:dyDescent="0.25">
      <c r="B69" s="63"/>
      <c r="C69" s="64"/>
      <c r="D69" s="64"/>
      <c r="E69" s="65"/>
    </row>
    <row r="70" spans="2:5" x14ac:dyDescent="0.25">
      <c r="B70" s="63"/>
      <c r="C70" s="64"/>
      <c r="D70" s="64"/>
      <c r="E70" s="65"/>
    </row>
    <row r="71" spans="2:5" x14ac:dyDescent="0.25">
      <c r="B71" s="63"/>
      <c r="C71" s="64"/>
      <c r="D71" s="64"/>
      <c r="E71" s="65"/>
    </row>
    <row r="72" spans="2:5" x14ac:dyDescent="0.25">
      <c r="B72" s="63"/>
      <c r="C72" s="64"/>
      <c r="D72" s="64"/>
      <c r="E72" s="65"/>
    </row>
    <row r="73" spans="2:5" x14ac:dyDescent="0.25">
      <c r="B73" s="63"/>
      <c r="C73" s="64"/>
      <c r="D73" s="64"/>
      <c r="E73" s="65"/>
    </row>
    <row r="74" spans="2:5" x14ac:dyDescent="0.25">
      <c r="B74" s="63"/>
      <c r="C74" s="64"/>
      <c r="D74" s="64"/>
      <c r="E74" s="65"/>
    </row>
    <row r="75" spans="2:5" x14ac:dyDescent="0.25">
      <c r="B75" s="63"/>
      <c r="C75" s="64"/>
      <c r="D75" s="64"/>
      <c r="E75" s="65"/>
    </row>
    <row r="76" spans="2:5" x14ac:dyDescent="0.25">
      <c r="B76" s="63"/>
      <c r="C76" s="64"/>
      <c r="D76" s="64"/>
      <c r="E76" s="65"/>
    </row>
    <row r="77" spans="2:5" x14ac:dyDescent="0.25">
      <c r="B77" s="63"/>
      <c r="C77" s="64"/>
      <c r="D77" s="64"/>
      <c r="E77" s="65"/>
    </row>
    <row r="78" spans="2:5" x14ac:dyDescent="0.25">
      <c r="B78" s="63"/>
      <c r="C78" s="64"/>
      <c r="D78" s="64"/>
      <c r="E78" s="65"/>
    </row>
    <row r="79" spans="2:5" x14ac:dyDescent="0.25">
      <c r="B79" s="63"/>
      <c r="C79" s="64"/>
      <c r="D79" s="64"/>
      <c r="E79" s="65"/>
    </row>
    <row r="80" spans="2:5" x14ac:dyDescent="0.25">
      <c r="B80" s="63"/>
      <c r="C80" s="64"/>
      <c r="D80" s="64"/>
      <c r="E80" s="65"/>
    </row>
    <row r="81" spans="2:5" x14ac:dyDescent="0.25">
      <c r="B81" s="63"/>
      <c r="C81" s="64"/>
      <c r="D81" s="64"/>
      <c r="E81" s="65"/>
    </row>
    <row r="82" spans="2:5" x14ac:dyDescent="0.25">
      <c r="B82" s="63"/>
      <c r="C82" s="64"/>
      <c r="D82" s="64"/>
      <c r="E82" s="65"/>
    </row>
    <row r="83" spans="2:5" x14ac:dyDescent="0.25">
      <c r="B83" s="63"/>
      <c r="C83" s="64"/>
      <c r="D83" s="64"/>
      <c r="E83" s="65"/>
    </row>
    <row r="84" spans="2:5" x14ac:dyDescent="0.25">
      <c r="B84" s="63"/>
      <c r="C84" s="64"/>
      <c r="D84" s="64"/>
      <c r="E84" s="65"/>
    </row>
    <row r="85" spans="2:5" x14ac:dyDescent="0.25">
      <c r="B85" s="63"/>
      <c r="C85" s="64"/>
      <c r="D85" s="64"/>
      <c r="E85" s="65"/>
    </row>
    <row r="86" spans="2:5" x14ac:dyDescent="0.25">
      <c r="B86" s="63"/>
      <c r="C86" s="64"/>
      <c r="D86" s="64"/>
      <c r="E86" s="65"/>
    </row>
  </sheetData>
  <autoFilter ref="A5:F5" xr:uid="{00000000-0009-0000-0000-000003000000}"/>
  <dataValidations count="1">
    <dataValidation type="list" allowBlank="1" showInputMessage="1" showErrorMessage="1" sqref="A8:A33" xr:uid="{00000000-0002-0000-0300-000000000000}">
      <formula1>"Transparency, Consistency, Completeness, Comparability, Accuracy"</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sheetPr>
  <dimension ref="A1:D7"/>
  <sheetViews>
    <sheetView workbookViewId="0">
      <selection activeCell="G18" sqref="G18"/>
    </sheetView>
  </sheetViews>
  <sheetFormatPr defaultRowHeight="15" x14ac:dyDescent="0.25"/>
  <cols>
    <col min="1" max="1" width="8.85546875" customWidth="1"/>
    <col min="2" max="2" width="11.42578125" customWidth="1"/>
    <col min="3" max="3" width="18.140625" customWidth="1"/>
    <col min="4" max="4" width="87.5703125" customWidth="1"/>
  </cols>
  <sheetData>
    <row r="1" spans="1:4" x14ac:dyDescent="0.25">
      <c r="A1" s="75" t="s">
        <v>353</v>
      </c>
      <c r="B1" s="75" t="s">
        <v>49</v>
      </c>
      <c r="C1" s="75" t="s">
        <v>354</v>
      </c>
      <c r="D1" s="75" t="s">
        <v>355</v>
      </c>
    </row>
    <row r="2" spans="1:4" x14ac:dyDescent="0.25">
      <c r="A2" s="21">
        <v>1</v>
      </c>
      <c r="B2" t="s">
        <v>989</v>
      </c>
      <c r="C2" t="s">
        <v>356</v>
      </c>
      <c r="D2" s="65" t="s">
        <v>990</v>
      </c>
    </row>
    <row r="3" spans="1:4" ht="30" x14ac:dyDescent="0.25">
      <c r="A3" s="21" t="s">
        <v>991</v>
      </c>
      <c r="B3" t="s">
        <v>992</v>
      </c>
      <c r="C3" s="197" t="s">
        <v>356</v>
      </c>
      <c r="D3" s="65" t="s">
        <v>993</v>
      </c>
    </row>
    <row r="4" spans="1:4" x14ac:dyDescent="0.25">
      <c r="A4" s="21"/>
    </row>
    <row r="5" spans="1:4" x14ac:dyDescent="0.25">
      <c r="A5" s="21"/>
    </row>
    <row r="6" spans="1:4" x14ac:dyDescent="0.25">
      <c r="A6" s="21"/>
    </row>
    <row r="7" spans="1:4" x14ac:dyDescent="0.25">
      <c r="A7" s="2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I61"/>
  <sheetViews>
    <sheetView topLeftCell="A22" workbookViewId="0">
      <selection activeCell="A26" sqref="A26:XFD26"/>
    </sheetView>
  </sheetViews>
  <sheetFormatPr defaultRowHeight="15" x14ac:dyDescent="0.25"/>
  <cols>
    <col min="2" max="2" width="23.85546875" customWidth="1"/>
    <col min="3" max="3" width="142" customWidth="1"/>
    <col min="4" max="6" width="20.7109375" customWidth="1"/>
    <col min="7" max="7" width="38.140625" customWidth="1"/>
    <col min="8" max="8" width="29" customWidth="1"/>
    <col min="9" max="9" width="36.85546875" customWidth="1"/>
  </cols>
  <sheetData>
    <row r="1" spans="1:9" ht="30.75" thickBot="1" x14ac:dyDescent="0.3">
      <c r="A1" s="172" t="s">
        <v>526</v>
      </c>
      <c r="B1" s="172" t="s">
        <v>527</v>
      </c>
      <c r="C1" s="172" t="s">
        <v>355</v>
      </c>
      <c r="D1" s="172" t="s">
        <v>528</v>
      </c>
      <c r="E1" s="172" t="s">
        <v>529</v>
      </c>
      <c r="F1" s="172" t="s">
        <v>689</v>
      </c>
      <c r="G1" s="172" t="s">
        <v>530</v>
      </c>
      <c r="H1" s="172" t="s">
        <v>734</v>
      </c>
      <c r="I1" s="172" t="s">
        <v>733</v>
      </c>
    </row>
    <row r="2" spans="1:9" ht="22.5" customHeight="1" thickTop="1" thickBot="1" x14ac:dyDescent="0.3">
      <c r="B2" s="527" t="s">
        <v>728</v>
      </c>
      <c r="C2" s="527"/>
      <c r="D2" s="527"/>
      <c r="E2" s="527"/>
      <c r="F2" s="527"/>
      <c r="G2" s="527"/>
      <c r="H2" s="527"/>
      <c r="I2" s="527"/>
    </row>
    <row r="3" spans="1:9" ht="24" customHeight="1" x14ac:dyDescent="0.35">
      <c r="A3" s="173"/>
      <c r="B3" s="174" t="s">
        <v>531</v>
      </c>
      <c r="C3" s="173"/>
      <c r="D3" s="173"/>
      <c r="E3" s="173"/>
      <c r="F3" s="173"/>
      <c r="G3" s="173"/>
      <c r="H3" s="173"/>
      <c r="I3" s="173"/>
    </row>
    <row r="4" spans="1:9" ht="90" x14ac:dyDescent="0.25">
      <c r="B4" s="175" t="s">
        <v>690</v>
      </c>
      <c r="C4" s="176" t="s">
        <v>532</v>
      </c>
      <c r="D4" s="65" t="s">
        <v>533</v>
      </c>
      <c r="E4" s="65" t="s">
        <v>534</v>
      </c>
      <c r="F4" s="65" t="s">
        <v>691</v>
      </c>
      <c r="H4" t="s">
        <v>535</v>
      </c>
    </row>
    <row r="5" spans="1:9" ht="64.5" x14ac:dyDescent="0.25">
      <c r="B5" s="175" t="s">
        <v>690</v>
      </c>
      <c r="C5" s="176" t="s">
        <v>536</v>
      </c>
      <c r="D5" s="65" t="s">
        <v>537</v>
      </c>
      <c r="E5" s="65" t="s">
        <v>534</v>
      </c>
      <c r="F5" s="65" t="s">
        <v>691</v>
      </c>
      <c r="H5" t="s">
        <v>535</v>
      </c>
    </row>
    <row r="6" spans="1:9" ht="51.75" x14ac:dyDescent="0.25">
      <c r="B6" s="175" t="s">
        <v>690</v>
      </c>
      <c r="C6" s="176" t="s">
        <v>538</v>
      </c>
      <c r="D6" s="65" t="s">
        <v>539</v>
      </c>
      <c r="E6" s="65" t="s">
        <v>540</v>
      </c>
      <c r="F6" s="65" t="s">
        <v>691</v>
      </c>
      <c r="H6" t="s">
        <v>541</v>
      </c>
    </row>
    <row r="7" spans="1:9" ht="60" x14ac:dyDescent="0.25">
      <c r="B7" s="175" t="s">
        <v>690</v>
      </c>
      <c r="C7" s="176" t="s">
        <v>542</v>
      </c>
      <c r="D7" s="65" t="s">
        <v>543</v>
      </c>
      <c r="E7" s="65" t="s">
        <v>544</v>
      </c>
      <c r="F7" s="65" t="s">
        <v>691</v>
      </c>
      <c r="H7" t="s">
        <v>541</v>
      </c>
    </row>
    <row r="8" spans="1:9" ht="30" x14ac:dyDescent="0.25">
      <c r="B8" s="175" t="s">
        <v>690</v>
      </c>
      <c r="C8" s="176" t="s">
        <v>545</v>
      </c>
      <c r="D8" s="65" t="s">
        <v>546</v>
      </c>
      <c r="E8" s="65" t="s">
        <v>534</v>
      </c>
      <c r="F8" s="65" t="s">
        <v>691</v>
      </c>
      <c r="H8" t="s">
        <v>535</v>
      </c>
    </row>
    <row r="9" spans="1:9" ht="45" x14ac:dyDescent="0.25">
      <c r="B9" s="175" t="s">
        <v>692</v>
      </c>
      <c r="C9" s="176" t="s">
        <v>547</v>
      </c>
      <c r="D9" s="65" t="s">
        <v>548</v>
      </c>
      <c r="E9" s="65" t="s">
        <v>549</v>
      </c>
      <c r="F9" s="65" t="s">
        <v>693</v>
      </c>
      <c r="G9" s="65" t="s">
        <v>694</v>
      </c>
      <c r="H9" t="s">
        <v>541</v>
      </c>
    </row>
    <row r="10" spans="1:9" ht="51.75" x14ac:dyDescent="0.25">
      <c r="B10" s="175" t="s">
        <v>692</v>
      </c>
      <c r="C10" s="176" t="s">
        <v>550</v>
      </c>
      <c r="D10" s="65" t="s">
        <v>551</v>
      </c>
      <c r="E10" s="65" t="s">
        <v>534</v>
      </c>
      <c r="F10" s="65" t="s">
        <v>691</v>
      </c>
      <c r="H10" t="s">
        <v>535</v>
      </c>
    </row>
    <row r="11" spans="1:9" ht="90" x14ac:dyDescent="0.25">
      <c r="B11" s="175" t="s">
        <v>695</v>
      </c>
      <c r="C11" s="176" t="s">
        <v>552</v>
      </c>
      <c r="D11" s="65" t="s">
        <v>553</v>
      </c>
      <c r="E11" s="65" t="s">
        <v>554</v>
      </c>
      <c r="F11" s="65" t="s">
        <v>693</v>
      </c>
      <c r="G11" s="65" t="s">
        <v>696</v>
      </c>
      <c r="H11" t="s">
        <v>535</v>
      </c>
    </row>
    <row r="12" spans="1:9" ht="60" x14ac:dyDescent="0.25">
      <c r="B12" s="175" t="s">
        <v>695</v>
      </c>
      <c r="C12" s="176" t="s">
        <v>555</v>
      </c>
      <c r="D12" s="65" t="s">
        <v>556</v>
      </c>
      <c r="E12" s="65" t="s">
        <v>534</v>
      </c>
      <c r="F12" s="65" t="s">
        <v>691</v>
      </c>
      <c r="G12" s="65" t="s">
        <v>697</v>
      </c>
      <c r="H12" t="s">
        <v>535</v>
      </c>
    </row>
    <row r="13" spans="1:9" ht="77.25" x14ac:dyDescent="0.25">
      <c r="B13" s="175" t="s">
        <v>695</v>
      </c>
      <c r="C13" s="176" t="s">
        <v>557</v>
      </c>
      <c r="D13" s="65" t="s">
        <v>558</v>
      </c>
      <c r="E13" s="65" t="s">
        <v>559</v>
      </c>
      <c r="F13" s="65"/>
      <c r="H13" t="s">
        <v>541</v>
      </c>
    </row>
    <row r="14" spans="1:9" ht="51.75" x14ac:dyDescent="0.25">
      <c r="B14" s="175" t="s">
        <v>698</v>
      </c>
      <c r="C14" s="176" t="s">
        <v>560</v>
      </c>
      <c r="D14" s="65" t="s">
        <v>561</v>
      </c>
      <c r="E14" s="65" t="s">
        <v>562</v>
      </c>
      <c r="F14" s="65" t="s">
        <v>691</v>
      </c>
      <c r="G14" s="65" t="s">
        <v>699</v>
      </c>
      <c r="H14" t="s">
        <v>535</v>
      </c>
    </row>
    <row r="15" spans="1:9" ht="90" x14ac:dyDescent="0.25">
      <c r="B15" s="175" t="s">
        <v>698</v>
      </c>
      <c r="C15" s="176" t="s">
        <v>563</v>
      </c>
      <c r="D15" s="65" t="s">
        <v>564</v>
      </c>
      <c r="E15" s="65" t="s">
        <v>565</v>
      </c>
      <c r="F15" s="65" t="s">
        <v>700</v>
      </c>
      <c r="H15" t="s">
        <v>541</v>
      </c>
    </row>
    <row r="16" spans="1:9" ht="102.75" x14ac:dyDescent="0.25">
      <c r="B16" s="175" t="s">
        <v>698</v>
      </c>
      <c r="C16" s="176" t="s">
        <v>566</v>
      </c>
      <c r="D16" s="65" t="s">
        <v>567</v>
      </c>
      <c r="E16" s="65" t="s">
        <v>568</v>
      </c>
      <c r="F16" s="65" t="s">
        <v>700</v>
      </c>
      <c r="H16" t="s">
        <v>541</v>
      </c>
    </row>
    <row r="17" spans="2:8" ht="30" x14ac:dyDescent="0.25">
      <c r="B17" s="175" t="s">
        <v>698</v>
      </c>
      <c r="C17" s="176" t="s">
        <v>569</v>
      </c>
      <c r="D17" s="65" t="s">
        <v>570</v>
      </c>
      <c r="E17" s="65" t="s">
        <v>571</v>
      </c>
      <c r="F17" s="65" t="s">
        <v>691</v>
      </c>
      <c r="G17" s="65" t="s">
        <v>701</v>
      </c>
      <c r="H17" t="s">
        <v>272</v>
      </c>
    </row>
    <row r="18" spans="2:8" ht="192" x14ac:dyDescent="0.25">
      <c r="B18" s="175" t="s">
        <v>698</v>
      </c>
      <c r="C18" s="176" t="s">
        <v>572</v>
      </c>
      <c r="D18" s="65" t="s">
        <v>573</v>
      </c>
      <c r="E18" s="65" t="s">
        <v>574</v>
      </c>
      <c r="F18" s="65" t="s">
        <v>700</v>
      </c>
      <c r="G18" s="65" t="s">
        <v>702</v>
      </c>
      <c r="H18" t="s">
        <v>535</v>
      </c>
    </row>
    <row r="19" spans="2:8" ht="141" x14ac:dyDescent="0.25">
      <c r="B19" s="175" t="s">
        <v>698</v>
      </c>
      <c r="C19" s="176" t="s">
        <v>575</v>
      </c>
      <c r="D19" s="65" t="s">
        <v>576</v>
      </c>
      <c r="E19" s="65" t="s">
        <v>577</v>
      </c>
      <c r="F19" s="65" t="s">
        <v>691</v>
      </c>
      <c r="H19" t="s">
        <v>535</v>
      </c>
    </row>
    <row r="20" spans="2:8" ht="77.25" x14ac:dyDescent="0.25">
      <c r="B20" s="175" t="s">
        <v>698</v>
      </c>
      <c r="C20" s="176" t="s">
        <v>578</v>
      </c>
      <c r="D20" s="65" t="s">
        <v>579</v>
      </c>
      <c r="E20" s="65" t="s">
        <v>580</v>
      </c>
      <c r="F20" s="65" t="s">
        <v>691</v>
      </c>
      <c r="G20" s="65" t="s">
        <v>703</v>
      </c>
      <c r="H20" t="s">
        <v>541</v>
      </c>
    </row>
    <row r="21" spans="2:8" ht="64.5" x14ac:dyDescent="0.25">
      <c r="B21" s="175" t="s">
        <v>698</v>
      </c>
      <c r="C21" s="176" t="s">
        <v>581</v>
      </c>
      <c r="D21" s="65" t="s">
        <v>582</v>
      </c>
      <c r="E21" s="65" t="s">
        <v>583</v>
      </c>
      <c r="F21" s="65" t="s">
        <v>700</v>
      </c>
      <c r="H21" t="s">
        <v>541</v>
      </c>
    </row>
    <row r="22" spans="2:8" ht="141" x14ac:dyDescent="0.25">
      <c r="B22" s="175" t="s">
        <v>704</v>
      </c>
      <c r="C22" s="176" t="s">
        <v>584</v>
      </c>
      <c r="D22" s="65" t="s">
        <v>585</v>
      </c>
      <c r="E22" s="65" t="s">
        <v>586</v>
      </c>
      <c r="F22" s="65" t="s">
        <v>700</v>
      </c>
      <c r="H22" t="s">
        <v>541</v>
      </c>
    </row>
    <row r="23" spans="2:8" ht="166.5" x14ac:dyDescent="0.25">
      <c r="B23" s="175" t="s">
        <v>704</v>
      </c>
      <c r="C23" s="176" t="s">
        <v>587</v>
      </c>
      <c r="D23" s="65" t="s">
        <v>588</v>
      </c>
      <c r="E23" s="65" t="s">
        <v>589</v>
      </c>
      <c r="F23" s="65" t="s">
        <v>700</v>
      </c>
      <c r="H23" t="s">
        <v>541</v>
      </c>
    </row>
    <row r="24" spans="2:8" ht="60" x14ac:dyDescent="0.25">
      <c r="B24" s="175" t="s">
        <v>704</v>
      </c>
      <c r="C24" s="176" t="s">
        <v>590</v>
      </c>
      <c r="D24" s="65" t="s">
        <v>591</v>
      </c>
      <c r="E24" s="65" t="s">
        <v>562</v>
      </c>
      <c r="F24" s="65" t="s">
        <v>691</v>
      </c>
      <c r="G24" s="65" t="s">
        <v>705</v>
      </c>
      <c r="H24" t="s">
        <v>272</v>
      </c>
    </row>
    <row r="25" spans="2:8" ht="45" x14ac:dyDescent="0.25">
      <c r="B25" s="175" t="s">
        <v>706</v>
      </c>
      <c r="C25" s="176" t="s">
        <v>592</v>
      </c>
      <c r="D25" s="65" t="s">
        <v>593</v>
      </c>
      <c r="E25" s="65" t="s">
        <v>562</v>
      </c>
      <c r="F25" s="65" t="s">
        <v>691</v>
      </c>
      <c r="G25" s="65" t="s">
        <v>707</v>
      </c>
      <c r="H25" t="s">
        <v>535</v>
      </c>
    </row>
    <row r="26" spans="2:8" ht="179.25" x14ac:dyDescent="0.25">
      <c r="B26" s="175" t="s">
        <v>706</v>
      </c>
      <c r="C26" s="176" t="s">
        <v>708</v>
      </c>
      <c r="D26" s="65" t="s">
        <v>594</v>
      </c>
      <c r="E26" s="65" t="s">
        <v>595</v>
      </c>
      <c r="F26" s="65" t="s">
        <v>693</v>
      </c>
      <c r="H26" t="s">
        <v>541</v>
      </c>
    </row>
    <row r="27" spans="2:8" ht="90" x14ac:dyDescent="0.25">
      <c r="B27" s="175" t="s">
        <v>706</v>
      </c>
      <c r="C27" s="176" t="s">
        <v>596</v>
      </c>
      <c r="D27" s="65" t="s">
        <v>597</v>
      </c>
      <c r="E27" s="65" t="s">
        <v>598</v>
      </c>
      <c r="F27" s="65" t="s">
        <v>691</v>
      </c>
      <c r="G27" s="65" t="s">
        <v>709</v>
      </c>
      <c r="H27" t="s">
        <v>272</v>
      </c>
    </row>
    <row r="28" spans="2:8" ht="64.5" x14ac:dyDescent="0.25">
      <c r="B28" s="175" t="s">
        <v>706</v>
      </c>
      <c r="C28" s="176" t="s">
        <v>599</v>
      </c>
      <c r="D28" s="65" t="s">
        <v>600</v>
      </c>
      <c r="E28" s="65" t="s">
        <v>601</v>
      </c>
      <c r="F28" s="65" t="s">
        <v>691</v>
      </c>
      <c r="G28" s="65" t="s">
        <v>710</v>
      </c>
      <c r="H28" t="s">
        <v>272</v>
      </c>
    </row>
    <row r="29" spans="2:8" ht="179.25" x14ac:dyDescent="0.25">
      <c r="B29" s="175" t="s">
        <v>706</v>
      </c>
      <c r="C29" s="176" t="s">
        <v>602</v>
      </c>
      <c r="D29" s="65" t="s">
        <v>603</v>
      </c>
      <c r="E29" s="65" t="s">
        <v>604</v>
      </c>
      <c r="F29" s="65" t="s">
        <v>693</v>
      </c>
      <c r="G29" s="65" t="s">
        <v>711</v>
      </c>
      <c r="H29" t="s">
        <v>535</v>
      </c>
    </row>
    <row r="30" spans="2:8" ht="45" x14ac:dyDescent="0.25">
      <c r="B30" s="175" t="s">
        <v>706</v>
      </c>
      <c r="C30" s="176" t="s">
        <v>605</v>
      </c>
      <c r="D30" s="65" t="s">
        <v>606</v>
      </c>
      <c r="E30" s="65" t="s">
        <v>607</v>
      </c>
      <c r="F30" s="65" t="s">
        <v>691</v>
      </c>
      <c r="H30" t="s">
        <v>535</v>
      </c>
    </row>
    <row r="31" spans="2:8" ht="77.25" x14ac:dyDescent="0.25">
      <c r="B31" s="175" t="s">
        <v>706</v>
      </c>
      <c r="C31" s="176" t="s">
        <v>608</v>
      </c>
      <c r="D31" s="65" t="s">
        <v>609</v>
      </c>
      <c r="E31" s="65" t="s">
        <v>610</v>
      </c>
      <c r="F31" s="65" t="s">
        <v>691</v>
      </c>
      <c r="G31" s="65" t="s">
        <v>712</v>
      </c>
      <c r="H31" t="s">
        <v>272</v>
      </c>
    </row>
    <row r="32" spans="2:8" ht="210" x14ac:dyDescent="0.25">
      <c r="B32" s="175" t="s">
        <v>706</v>
      </c>
      <c r="C32" s="176" t="s">
        <v>611</v>
      </c>
      <c r="D32" s="65" t="s">
        <v>612</v>
      </c>
      <c r="E32" s="65" t="s">
        <v>613</v>
      </c>
      <c r="F32" s="65" t="s">
        <v>693</v>
      </c>
      <c r="G32" s="65" t="s">
        <v>713</v>
      </c>
      <c r="H32" t="s">
        <v>541</v>
      </c>
    </row>
    <row r="33" spans="2:8" ht="51.75" x14ac:dyDescent="0.25">
      <c r="B33" s="175" t="s">
        <v>706</v>
      </c>
      <c r="C33" s="176" t="s">
        <v>614</v>
      </c>
      <c r="D33" s="65" t="s">
        <v>615</v>
      </c>
      <c r="E33" s="65" t="s">
        <v>616</v>
      </c>
      <c r="F33" s="65" t="s">
        <v>691</v>
      </c>
      <c r="H33" t="s">
        <v>535</v>
      </c>
    </row>
    <row r="34" spans="2:8" ht="102.75" x14ac:dyDescent="0.25">
      <c r="B34" s="175" t="s">
        <v>706</v>
      </c>
      <c r="C34" s="176" t="s">
        <v>617</v>
      </c>
      <c r="D34" s="65" t="s">
        <v>618</v>
      </c>
      <c r="E34" s="65" t="s">
        <v>616</v>
      </c>
      <c r="F34" s="65" t="s">
        <v>691</v>
      </c>
      <c r="H34" t="s">
        <v>541</v>
      </c>
    </row>
    <row r="35" spans="2:8" ht="90" x14ac:dyDescent="0.25">
      <c r="B35" s="175" t="s">
        <v>706</v>
      </c>
      <c r="C35" s="176" t="s">
        <v>619</v>
      </c>
      <c r="D35" s="65" t="s">
        <v>620</v>
      </c>
      <c r="E35" s="65" t="s">
        <v>621</v>
      </c>
      <c r="F35" s="65" t="s">
        <v>691</v>
      </c>
      <c r="G35" s="65" t="s">
        <v>714</v>
      </c>
      <c r="H35" t="s">
        <v>541</v>
      </c>
    </row>
    <row r="36" spans="2:8" ht="217.5" x14ac:dyDescent="0.25">
      <c r="B36" s="175" t="s">
        <v>715</v>
      </c>
      <c r="C36" s="176" t="s">
        <v>622</v>
      </c>
      <c r="D36" s="65" t="s">
        <v>623</v>
      </c>
      <c r="E36" s="65" t="s">
        <v>624</v>
      </c>
      <c r="F36" s="65" t="s">
        <v>700</v>
      </c>
      <c r="G36" s="65" t="s">
        <v>716</v>
      </c>
      <c r="H36" t="s">
        <v>541</v>
      </c>
    </row>
    <row r="37" spans="2:8" ht="153.75" x14ac:dyDescent="0.25">
      <c r="B37" s="175" t="s">
        <v>715</v>
      </c>
      <c r="C37" s="176" t="s">
        <v>625</v>
      </c>
      <c r="D37" s="65" t="s">
        <v>626</v>
      </c>
      <c r="E37" s="65" t="s">
        <v>624</v>
      </c>
      <c r="F37" s="65" t="s">
        <v>693</v>
      </c>
      <c r="G37" s="65" t="s">
        <v>717</v>
      </c>
      <c r="H37" t="s">
        <v>541</v>
      </c>
    </row>
    <row r="38" spans="2:8" ht="102.75" x14ac:dyDescent="0.25">
      <c r="B38" s="175" t="s">
        <v>715</v>
      </c>
      <c r="C38" s="176" t="s">
        <v>627</v>
      </c>
      <c r="D38" s="65" t="s">
        <v>628</v>
      </c>
      <c r="E38" s="65" t="s">
        <v>629</v>
      </c>
      <c r="F38" s="65" t="s">
        <v>691</v>
      </c>
      <c r="G38" s="65" t="s">
        <v>718</v>
      </c>
      <c r="H38" t="s">
        <v>541</v>
      </c>
    </row>
    <row r="39" spans="2:8" ht="77.25" x14ac:dyDescent="0.25">
      <c r="B39" s="175" t="s">
        <v>715</v>
      </c>
      <c r="C39" s="176" t="s">
        <v>630</v>
      </c>
      <c r="D39" s="65" t="s">
        <v>631</v>
      </c>
      <c r="E39" s="65" t="s">
        <v>632</v>
      </c>
      <c r="F39" s="65"/>
      <c r="H39" t="s">
        <v>633</v>
      </c>
    </row>
    <row r="40" spans="2:8" ht="90" x14ac:dyDescent="0.25">
      <c r="B40" s="175" t="s">
        <v>715</v>
      </c>
      <c r="C40" s="176" t="s">
        <v>634</v>
      </c>
      <c r="D40" s="65" t="s">
        <v>635</v>
      </c>
      <c r="E40" s="65" t="s">
        <v>636</v>
      </c>
      <c r="F40" s="65" t="s">
        <v>700</v>
      </c>
      <c r="G40" s="65" t="s">
        <v>719</v>
      </c>
      <c r="H40" t="s">
        <v>535</v>
      </c>
    </row>
    <row r="41" spans="2:8" ht="141" x14ac:dyDescent="0.25">
      <c r="B41" s="175" t="s">
        <v>715</v>
      </c>
      <c r="C41" s="176" t="s">
        <v>637</v>
      </c>
      <c r="D41" s="65" t="s">
        <v>638</v>
      </c>
      <c r="E41" s="65" t="s">
        <v>639</v>
      </c>
      <c r="F41" s="65" t="s">
        <v>691</v>
      </c>
      <c r="H41" t="s">
        <v>541</v>
      </c>
    </row>
    <row r="42" spans="2:8" ht="77.25" x14ac:dyDescent="0.25">
      <c r="B42" s="175" t="s">
        <v>715</v>
      </c>
      <c r="C42" s="176" t="s">
        <v>640</v>
      </c>
      <c r="D42" s="65" t="s">
        <v>641</v>
      </c>
      <c r="E42" s="65" t="s">
        <v>632</v>
      </c>
      <c r="F42" s="65"/>
      <c r="G42" s="65" t="s">
        <v>720</v>
      </c>
      <c r="H42" t="s">
        <v>272</v>
      </c>
    </row>
    <row r="43" spans="2:8" ht="64.5" x14ac:dyDescent="0.25">
      <c r="B43" s="175" t="s">
        <v>715</v>
      </c>
      <c r="C43" s="176" t="s">
        <v>642</v>
      </c>
      <c r="D43" s="65" t="s">
        <v>643</v>
      </c>
      <c r="E43" s="65" t="s">
        <v>644</v>
      </c>
      <c r="F43" s="65"/>
      <c r="H43" t="s">
        <v>633</v>
      </c>
    </row>
    <row r="44" spans="2:8" ht="128.25" x14ac:dyDescent="0.25">
      <c r="B44" s="175" t="s">
        <v>715</v>
      </c>
      <c r="C44" s="176" t="s">
        <v>721</v>
      </c>
      <c r="D44" s="65" t="s">
        <v>645</v>
      </c>
      <c r="E44" s="65" t="s">
        <v>646</v>
      </c>
      <c r="F44" s="65"/>
      <c r="H44" t="s">
        <v>633</v>
      </c>
    </row>
    <row r="45" spans="2:8" ht="141" x14ac:dyDescent="0.25">
      <c r="B45" s="175" t="s">
        <v>722</v>
      </c>
      <c r="C45" s="176" t="s">
        <v>647</v>
      </c>
      <c r="D45" s="65" t="s">
        <v>648</v>
      </c>
      <c r="E45" s="65" t="s">
        <v>649</v>
      </c>
      <c r="F45" s="65"/>
      <c r="H45" t="s">
        <v>541</v>
      </c>
    </row>
    <row r="46" spans="2:8" ht="77.25" x14ac:dyDescent="0.25">
      <c r="B46" s="175" t="s">
        <v>722</v>
      </c>
      <c r="C46" s="176" t="s">
        <v>650</v>
      </c>
      <c r="D46" s="65" t="s">
        <v>651</v>
      </c>
      <c r="E46" s="65" t="s">
        <v>652</v>
      </c>
      <c r="F46" s="65" t="s">
        <v>691</v>
      </c>
      <c r="G46" s="65" t="s">
        <v>723</v>
      </c>
      <c r="H46" t="s">
        <v>272</v>
      </c>
    </row>
    <row r="47" spans="2:8" ht="90" x14ac:dyDescent="0.25">
      <c r="B47" s="175" t="s">
        <v>722</v>
      </c>
      <c r="C47" s="176" t="s">
        <v>653</v>
      </c>
      <c r="D47" s="65" t="s">
        <v>654</v>
      </c>
      <c r="E47" s="65" t="s">
        <v>655</v>
      </c>
      <c r="F47" s="65" t="s">
        <v>693</v>
      </c>
      <c r="G47" s="65" t="s">
        <v>724</v>
      </c>
      <c r="H47" t="s">
        <v>535</v>
      </c>
    </row>
    <row r="48" spans="2:8" ht="153.75" x14ac:dyDescent="0.25">
      <c r="B48" s="175" t="s">
        <v>722</v>
      </c>
      <c r="C48" s="176" t="s">
        <v>656</v>
      </c>
      <c r="D48" s="65" t="s">
        <v>657</v>
      </c>
      <c r="E48" s="65" t="s">
        <v>658</v>
      </c>
      <c r="F48" s="65" t="s">
        <v>693</v>
      </c>
      <c r="G48" s="65" t="s">
        <v>725</v>
      </c>
      <c r="H48" t="s">
        <v>535</v>
      </c>
    </row>
    <row r="49" spans="2:8" ht="64.5" x14ac:dyDescent="0.25">
      <c r="B49" s="175" t="s">
        <v>722</v>
      </c>
      <c r="C49" s="176" t="s">
        <v>659</v>
      </c>
      <c r="D49" s="65" t="s">
        <v>660</v>
      </c>
      <c r="E49" s="65" t="s">
        <v>661</v>
      </c>
      <c r="F49" s="65" t="s">
        <v>691</v>
      </c>
      <c r="H49" t="s">
        <v>541</v>
      </c>
    </row>
    <row r="50" spans="2:8" ht="179.25" x14ac:dyDescent="0.25">
      <c r="B50" s="175" t="s">
        <v>722</v>
      </c>
      <c r="C50" s="176" t="s">
        <v>662</v>
      </c>
      <c r="D50" s="65" t="s">
        <v>663</v>
      </c>
      <c r="E50" s="65" t="s">
        <v>664</v>
      </c>
      <c r="F50" s="65" t="s">
        <v>700</v>
      </c>
      <c r="G50" s="65" t="s">
        <v>726</v>
      </c>
      <c r="H50" t="s">
        <v>535</v>
      </c>
    </row>
    <row r="51" spans="2:8" ht="105" x14ac:dyDescent="0.25">
      <c r="B51" s="175" t="s">
        <v>722</v>
      </c>
      <c r="C51" s="176" t="s">
        <v>665</v>
      </c>
      <c r="D51" s="65" t="s">
        <v>666</v>
      </c>
      <c r="E51" s="65" t="s">
        <v>667</v>
      </c>
      <c r="F51" s="65" t="s">
        <v>700</v>
      </c>
      <c r="H51" t="s">
        <v>535</v>
      </c>
    </row>
    <row r="52" spans="2:8" ht="77.25" x14ac:dyDescent="0.25">
      <c r="B52" s="175" t="s">
        <v>722</v>
      </c>
      <c r="C52" s="176" t="s">
        <v>668</v>
      </c>
      <c r="D52" s="65" t="s">
        <v>669</v>
      </c>
      <c r="E52" s="65" t="s">
        <v>670</v>
      </c>
      <c r="F52" s="65" t="s">
        <v>693</v>
      </c>
      <c r="H52" t="s">
        <v>535</v>
      </c>
    </row>
    <row r="53" spans="2:8" ht="39" x14ac:dyDescent="0.25">
      <c r="B53" s="175" t="s">
        <v>722</v>
      </c>
      <c r="C53" s="176" t="s">
        <v>671</v>
      </c>
      <c r="D53" s="65" t="s">
        <v>672</v>
      </c>
      <c r="E53" s="65" t="s">
        <v>661</v>
      </c>
      <c r="F53" s="65"/>
      <c r="H53" t="s">
        <v>633</v>
      </c>
    </row>
    <row r="54" spans="2:8" ht="51.75" x14ac:dyDescent="0.25">
      <c r="B54" s="175" t="s">
        <v>722</v>
      </c>
      <c r="C54" s="176" t="s">
        <v>673</v>
      </c>
      <c r="D54" s="65" t="s">
        <v>674</v>
      </c>
      <c r="E54" s="65" t="s">
        <v>675</v>
      </c>
      <c r="F54" s="65"/>
      <c r="H54" t="s">
        <v>541</v>
      </c>
    </row>
    <row r="55" spans="2:8" ht="60" x14ac:dyDescent="0.25">
      <c r="B55" s="175" t="s">
        <v>722</v>
      </c>
      <c r="C55" s="176" t="s">
        <v>676</v>
      </c>
      <c r="D55" s="65" t="s">
        <v>677</v>
      </c>
      <c r="E55" s="65" t="s">
        <v>678</v>
      </c>
      <c r="F55" s="65" t="s">
        <v>691</v>
      </c>
      <c r="G55" s="65" t="s">
        <v>727</v>
      </c>
      <c r="H55" t="s">
        <v>272</v>
      </c>
    </row>
    <row r="56" spans="2:8" ht="90" x14ac:dyDescent="0.25">
      <c r="B56" s="175" t="s">
        <v>722</v>
      </c>
      <c r="C56" s="176" t="s">
        <v>679</v>
      </c>
      <c r="D56" s="65" t="s">
        <v>680</v>
      </c>
      <c r="E56" s="65" t="s">
        <v>681</v>
      </c>
      <c r="F56" s="65" t="s">
        <v>691</v>
      </c>
      <c r="H56" t="s">
        <v>541</v>
      </c>
    </row>
    <row r="57" spans="2:8" ht="64.5" x14ac:dyDescent="0.25">
      <c r="B57" s="175" t="s">
        <v>722</v>
      </c>
      <c r="C57" s="176" t="s">
        <v>682</v>
      </c>
      <c r="D57" s="65" t="s">
        <v>683</v>
      </c>
      <c r="E57" s="65" t="s">
        <v>684</v>
      </c>
      <c r="F57" s="65" t="s">
        <v>691</v>
      </c>
      <c r="H57" t="s">
        <v>541</v>
      </c>
    </row>
    <row r="58" spans="2:8" ht="39" x14ac:dyDescent="0.25">
      <c r="B58" s="175" t="s">
        <v>722</v>
      </c>
      <c r="C58" s="176" t="s">
        <v>685</v>
      </c>
      <c r="D58" s="65" t="s">
        <v>686</v>
      </c>
      <c r="E58" s="65" t="s">
        <v>661</v>
      </c>
      <c r="F58" s="65"/>
      <c r="H58" t="s">
        <v>633</v>
      </c>
    </row>
    <row r="59" spans="2:8" ht="15.75" thickBot="1" x14ac:dyDescent="0.3">
      <c r="B59" s="175"/>
      <c r="C59" s="176"/>
      <c r="D59" s="65"/>
      <c r="E59" s="65"/>
      <c r="F59" s="65"/>
    </row>
    <row r="60" spans="2:8" ht="153.75" thickBot="1" x14ac:dyDescent="0.3">
      <c r="B60" s="177" t="s">
        <v>687</v>
      </c>
      <c r="C60" s="178" t="s">
        <v>688</v>
      </c>
      <c r="D60" s="65"/>
      <c r="F60" s="65"/>
    </row>
    <row r="61" spans="2:8" x14ac:dyDescent="0.25">
      <c r="B61" s="179"/>
      <c r="F61" s="65"/>
    </row>
  </sheetData>
  <mergeCells count="1">
    <mergeCell ref="B2:I2"/>
  </mergeCells>
  <dataValidations count="1">
    <dataValidation type="list" allowBlank="1" showInputMessage="1" showErrorMessage="1" sqref="H4:H61 I4:I58" xr:uid="{00000000-0002-0000-0500-000000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'G:\My Drive\Consulting\2018Projects\GIZ BUR Review\Review\[BUR3-ReviewChecklist-v1_LS.xlsx]Sheet1'!#REF!</xm:f>
          </x14:formula1>
          <xm:sqref>F4:F61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249977111117893"/>
  </sheetPr>
  <dimension ref="A1:J51"/>
  <sheetViews>
    <sheetView topLeftCell="C1" workbookViewId="0">
      <selection activeCell="D52" sqref="D52"/>
    </sheetView>
  </sheetViews>
  <sheetFormatPr defaultRowHeight="15" x14ac:dyDescent="0.25"/>
  <cols>
    <col min="1" max="1" width="43" customWidth="1"/>
    <col min="2" max="2" width="44.140625" bestFit="1" customWidth="1"/>
    <col min="3" max="3" width="10" customWidth="1"/>
    <col min="4" max="4" width="20.28515625" customWidth="1"/>
    <col min="5" max="5" width="17.42578125" customWidth="1"/>
    <col min="6" max="6" width="23" customWidth="1"/>
    <col min="7" max="7" width="12.5703125" bestFit="1" customWidth="1"/>
  </cols>
  <sheetData>
    <row r="1" spans="1:10" s="3" customFormat="1" ht="21" x14ac:dyDescent="0.35">
      <c r="A1" s="3" t="s">
        <v>102</v>
      </c>
      <c r="D1" s="24" t="s">
        <v>112</v>
      </c>
    </row>
    <row r="3" spans="1:10" s="4" customFormat="1" ht="15.75" x14ac:dyDescent="0.25">
      <c r="A3" s="46" t="s">
        <v>2</v>
      </c>
      <c r="B3" s="46" t="s">
        <v>103</v>
      </c>
      <c r="C3" s="46" t="s">
        <v>9</v>
      </c>
      <c r="D3" s="46" t="s">
        <v>104</v>
      </c>
      <c r="E3" s="46" t="s">
        <v>105</v>
      </c>
      <c r="F3" s="46" t="s">
        <v>106</v>
      </c>
      <c r="H3" s="48" t="s">
        <v>200</v>
      </c>
      <c r="I3" s="48"/>
    </row>
    <row r="4" spans="1:10" x14ac:dyDescent="0.25">
      <c r="A4" t="s">
        <v>186</v>
      </c>
      <c r="B4" t="s">
        <v>181</v>
      </c>
      <c r="C4" t="s">
        <v>13</v>
      </c>
      <c r="D4">
        <v>1</v>
      </c>
      <c r="E4" t="s">
        <v>180</v>
      </c>
      <c r="H4" s="197" t="s">
        <v>36</v>
      </c>
      <c r="I4" s="197">
        <v>21</v>
      </c>
      <c r="J4" s="197" t="s">
        <v>1098</v>
      </c>
    </row>
    <row r="5" spans="1:10" x14ac:dyDescent="0.25">
      <c r="A5" t="s">
        <v>186</v>
      </c>
      <c r="B5" t="s">
        <v>182</v>
      </c>
      <c r="C5" t="s">
        <v>13</v>
      </c>
      <c r="D5">
        <v>1</v>
      </c>
      <c r="E5" t="s">
        <v>180</v>
      </c>
      <c r="H5" s="197" t="s">
        <v>190</v>
      </c>
      <c r="I5" s="197">
        <v>310</v>
      </c>
      <c r="J5" t="s">
        <v>1098</v>
      </c>
    </row>
    <row r="6" spans="1:10" x14ac:dyDescent="0.25">
      <c r="A6" t="s">
        <v>186</v>
      </c>
      <c r="B6" t="s">
        <v>183</v>
      </c>
      <c r="C6" t="s">
        <v>13</v>
      </c>
      <c r="D6">
        <v>1</v>
      </c>
      <c r="E6" t="s">
        <v>180</v>
      </c>
    </row>
    <row r="7" spans="1:10" x14ac:dyDescent="0.25">
      <c r="A7" t="s">
        <v>186</v>
      </c>
      <c r="B7" t="s">
        <v>168</v>
      </c>
      <c r="C7" t="s">
        <v>13</v>
      </c>
      <c r="D7">
        <v>1</v>
      </c>
      <c r="E7" t="s">
        <v>180</v>
      </c>
    </row>
    <row r="8" spans="1:10" x14ac:dyDescent="0.25">
      <c r="A8" t="s">
        <v>186</v>
      </c>
      <c r="B8" t="s">
        <v>184</v>
      </c>
      <c r="C8" t="s">
        <v>13</v>
      </c>
      <c r="D8">
        <v>1</v>
      </c>
      <c r="E8" t="s">
        <v>180</v>
      </c>
    </row>
    <row r="9" spans="1:10" x14ac:dyDescent="0.25">
      <c r="A9" t="s">
        <v>187</v>
      </c>
      <c r="B9" t="s">
        <v>172</v>
      </c>
      <c r="C9" t="s">
        <v>13</v>
      </c>
      <c r="D9">
        <v>1</v>
      </c>
      <c r="E9" t="s">
        <v>180</v>
      </c>
    </row>
    <row r="10" spans="1:10" x14ac:dyDescent="0.25">
      <c r="A10" t="s">
        <v>187</v>
      </c>
      <c r="B10" t="s">
        <v>175</v>
      </c>
      <c r="C10" t="s">
        <v>13</v>
      </c>
      <c r="D10">
        <v>1</v>
      </c>
      <c r="E10" t="s">
        <v>180</v>
      </c>
    </row>
    <row r="11" spans="1:10" x14ac:dyDescent="0.25">
      <c r="A11" t="s">
        <v>187</v>
      </c>
      <c r="B11" t="s">
        <v>185</v>
      </c>
      <c r="C11" t="s">
        <v>13</v>
      </c>
      <c r="D11">
        <v>1</v>
      </c>
      <c r="E11" t="s">
        <v>180</v>
      </c>
    </row>
    <row r="12" spans="1:10" x14ac:dyDescent="0.25">
      <c r="A12" t="s">
        <v>202</v>
      </c>
      <c r="B12" t="s">
        <v>203</v>
      </c>
      <c r="C12" t="s">
        <v>13</v>
      </c>
      <c r="D12">
        <v>1</v>
      </c>
      <c r="E12" t="s">
        <v>180</v>
      </c>
    </row>
    <row r="13" spans="1:10" x14ac:dyDescent="0.25">
      <c r="A13" t="s">
        <v>202</v>
      </c>
      <c r="B13" t="s">
        <v>181</v>
      </c>
      <c r="C13" t="s">
        <v>13</v>
      </c>
      <c r="D13">
        <v>1</v>
      </c>
      <c r="E13" t="s">
        <v>180</v>
      </c>
    </row>
    <row r="14" spans="1:10" x14ac:dyDescent="0.25">
      <c r="A14" t="s">
        <v>202</v>
      </c>
      <c r="B14" t="s">
        <v>172</v>
      </c>
      <c r="C14" t="s">
        <v>13</v>
      </c>
      <c r="D14">
        <v>1</v>
      </c>
      <c r="E14" t="s">
        <v>180</v>
      </c>
    </row>
    <row r="15" spans="1:10" x14ac:dyDescent="0.25">
      <c r="A15" t="s">
        <v>202</v>
      </c>
      <c r="B15" t="s">
        <v>204</v>
      </c>
      <c r="C15" t="s">
        <v>13</v>
      </c>
      <c r="D15">
        <v>1</v>
      </c>
      <c r="E15" t="s">
        <v>180</v>
      </c>
    </row>
    <row r="16" spans="1:10" x14ac:dyDescent="0.25">
      <c r="A16" t="s">
        <v>202</v>
      </c>
      <c r="B16" t="s">
        <v>205</v>
      </c>
      <c r="C16" t="s">
        <v>13</v>
      </c>
      <c r="D16">
        <v>1</v>
      </c>
      <c r="E16" t="s">
        <v>180</v>
      </c>
    </row>
    <row r="17" spans="1:5" x14ac:dyDescent="0.25">
      <c r="A17" t="s">
        <v>202</v>
      </c>
      <c r="B17" t="s">
        <v>167</v>
      </c>
      <c r="C17" t="s">
        <v>13</v>
      </c>
      <c r="D17">
        <v>1</v>
      </c>
      <c r="E17" t="s">
        <v>180</v>
      </c>
    </row>
    <row r="18" spans="1:5" x14ac:dyDescent="0.25">
      <c r="A18" t="s">
        <v>202</v>
      </c>
      <c r="B18" t="s">
        <v>211</v>
      </c>
      <c r="C18" t="s">
        <v>13</v>
      </c>
      <c r="D18">
        <v>1</v>
      </c>
      <c r="E18" t="s">
        <v>180</v>
      </c>
    </row>
    <row r="19" spans="1:5" x14ac:dyDescent="0.25">
      <c r="A19" t="s">
        <v>209</v>
      </c>
      <c r="B19" t="s">
        <v>212</v>
      </c>
      <c r="C19" t="s">
        <v>13</v>
      </c>
      <c r="D19">
        <v>1</v>
      </c>
      <c r="E19" t="s">
        <v>180</v>
      </c>
    </row>
    <row r="20" spans="1:5" x14ac:dyDescent="0.25">
      <c r="A20" t="s">
        <v>209</v>
      </c>
      <c r="B20" t="s">
        <v>213</v>
      </c>
      <c r="C20" t="s">
        <v>13</v>
      </c>
      <c r="D20">
        <v>1</v>
      </c>
      <c r="E20" t="s">
        <v>180</v>
      </c>
    </row>
    <row r="21" spans="1:5" x14ac:dyDescent="0.25">
      <c r="A21" t="s">
        <v>224</v>
      </c>
      <c r="B21" t="s">
        <v>214</v>
      </c>
      <c r="C21" t="s">
        <v>13</v>
      </c>
      <c r="D21">
        <v>1</v>
      </c>
      <c r="E21" t="s">
        <v>180</v>
      </c>
    </row>
    <row r="22" spans="1:5" x14ac:dyDescent="0.25">
      <c r="A22" t="s">
        <v>224</v>
      </c>
      <c r="B22" t="s">
        <v>203</v>
      </c>
      <c r="C22" t="s">
        <v>13</v>
      </c>
      <c r="D22">
        <v>1</v>
      </c>
      <c r="E22" t="s">
        <v>180</v>
      </c>
    </row>
    <row r="23" spans="1:5" x14ac:dyDescent="0.25">
      <c r="A23" t="s">
        <v>224</v>
      </c>
      <c r="B23" t="s">
        <v>181</v>
      </c>
      <c r="C23" t="s">
        <v>13</v>
      </c>
      <c r="D23">
        <v>1</v>
      </c>
      <c r="E23" t="s">
        <v>180</v>
      </c>
    </row>
    <row r="24" spans="1:5" x14ac:dyDescent="0.25">
      <c r="A24" t="s">
        <v>224</v>
      </c>
      <c r="B24" t="s">
        <v>172</v>
      </c>
      <c r="C24" t="s">
        <v>13</v>
      </c>
      <c r="D24">
        <v>1</v>
      </c>
      <c r="E24" t="s">
        <v>180</v>
      </c>
    </row>
    <row r="25" spans="1:5" x14ac:dyDescent="0.25">
      <c r="A25" t="s">
        <v>224</v>
      </c>
      <c r="B25" t="s">
        <v>204</v>
      </c>
      <c r="C25" t="s">
        <v>13</v>
      </c>
      <c r="D25">
        <v>1</v>
      </c>
      <c r="E25" t="s">
        <v>180</v>
      </c>
    </row>
    <row r="26" spans="1:5" x14ac:dyDescent="0.25">
      <c r="A26" t="s">
        <v>223</v>
      </c>
      <c r="B26" t="s">
        <v>181</v>
      </c>
      <c r="C26" t="s">
        <v>13</v>
      </c>
      <c r="D26">
        <v>1</v>
      </c>
      <c r="E26" t="s">
        <v>180</v>
      </c>
    </row>
    <row r="27" spans="1:5" x14ac:dyDescent="0.25">
      <c r="A27" t="s">
        <v>222</v>
      </c>
      <c r="B27" t="s">
        <v>203</v>
      </c>
      <c r="C27" t="s">
        <v>13</v>
      </c>
      <c r="D27">
        <v>1</v>
      </c>
      <c r="E27" t="s">
        <v>180</v>
      </c>
    </row>
    <row r="28" spans="1:5" x14ac:dyDescent="0.25">
      <c r="A28" t="s">
        <v>222</v>
      </c>
      <c r="B28" t="s">
        <v>181</v>
      </c>
      <c r="C28" t="s">
        <v>13</v>
      </c>
      <c r="D28">
        <v>1</v>
      </c>
      <c r="E28" t="s">
        <v>180</v>
      </c>
    </row>
    <row r="29" spans="1:5" x14ac:dyDescent="0.25">
      <c r="A29" t="s">
        <v>222</v>
      </c>
      <c r="B29" t="s">
        <v>172</v>
      </c>
      <c r="C29" t="s">
        <v>13</v>
      </c>
      <c r="D29">
        <v>1</v>
      </c>
      <c r="E29" t="s">
        <v>180</v>
      </c>
    </row>
    <row r="30" spans="1:5" x14ac:dyDescent="0.25">
      <c r="A30" t="s">
        <v>222</v>
      </c>
      <c r="B30" t="s">
        <v>167</v>
      </c>
      <c r="C30" t="s">
        <v>13</v>
      </c>
      <c r="D30">
        <v>1</v>
      </c>
      <c r="E30" t="s">
        <v>180</v>
      </c>
    </row>
    <row r="31" spans="1:5" x14ac:dyDescent="0.25">
      <c r="A31" t="s">
        <v>222</v>
      </c>
      <c r="B31" t="s">
        <v>215</v>
      </c>
      <c r="C31" t="s">
        <v>13</v>
      </c>
      <c r="D31">
        <v>1</v>
      </c>
      <c r="E31" t="s">
        <v>180</v>
      </c>
    </row>
    <row r="32" spans="1:5" x14ac:dyDescent="0.25">
      <c r="A32" t="s">
        <v>222</v>
      </c>
      <c r="B32" t="s">
        <v>211</v>
      </c>
      <c r="C32" t="s">
        <v>13</v>
      </c>
      <c r="D32">
        <v>1</v>
      </c>
      <c r="E32" t="s">
        <v>180</v>
      </c>
    </row>
    <row r="33" spans="1:5" x14ac:dyDescent="0.25">
      <c r="A33" t="s">
        <v>221</v>
      </c>
      <c r="B33" t="s">
        <v>203</v>
      </c>
      <c r="C33" t="s">
        <v>13</v>
      </c>
      <c r="D33">
        <v>1</v>
      </c>
      <c r="E33" t="s">
        <v>180</v>
      </c>
    </row>
    <row r="34" spans="1:5" x14ac:dyDescent="0.25">
      <c r="A34" t="s">
        <v>221</v>
      </c>
      <c r="B34" t="s">
        <v>172</v>
      </c>
      <c r="C34" t="s">
        <v>13</v>
      </c>
      <c r="D34">
        <v>1</v>
      </c>
      <c r="E34" t="s">
        <v>180</v>
      </c>
    </row>
    <row r="35" spans="1:5" x14ac:dyDescent="0.25">
      <c r="A35" t="s">
        <v>221</v>
      </c>
      <c r="B35" t="s">
        <v>204</v>
      </c>
      <c r="C35" t="s">
        <v>13</v>
      </c>
      <c r="D35">
        <v>1</v>
      </c>
      <c r="E35" t="s">
        <v>180</v>
      </c>
    </row>
    <row r="36" spans="1:5" x14ac:dyDescent="0.25">
      <c r="A36" t="s">
        <v>221</v>
      </c>
      <c r="B36" t="s">
        <v>167</v>
      </c>
      <c r="C36" t="s">
        <v>13</v>
      </c>
      <c r="D36">
        <v>1</v>
      </c>
      <c r="E36" t="s">
        <v>180</v>
      </c>
    </row>
    <row r="37" spans="1:5" x14ac:dyDescent="0.25">
      <c r="A37" t="s">
        <v>221</v>
      </c>
      <c r="B37" t="s">
        <v>216</v>
      </c>
      <c r="C37" t="s">
        <v>13</v>
      </c>
      <c r="D37">
        <v>1</v>
      </c>
      <c r="E37" t="s">
        <v>180</v>
      </c>
    </row>
    <row r="38" spans="1:5" x14ac:dyDescent="0.25">
      <c r="A38" t="s">
        <v>221</v>
      </c>
      <c r="B38" t="s">
        <v>217</v>
      </c>
      <c r="C38" t="s">
        <v>13</v>
      </c>
      <c r="D38">
        <v>1</v>
      </c>
      <c r="E38" t="s">
        <v>180</v>
      </c>
    </row>
    <row r="39" spans="1:5" x14ac:dyDescent="0.25">
      <c r="A39" t="s">
        <v>221</v>
      </c>
      <c r="B39" t="s">
        <v>218</v>
      </c>
      <c r="C39" t="s">
        <v>13</v>
      </c>
      <c r="D39">
        <v>1</v>
      </c>
      <c r="E39" t="s">
        <v>180</v>
      </c>
    </row>
    <row r="40" spans="1:5" x14ac:dyDescent="0.25">
      <c r="A40" t="s">
        <v>219</v>
      </c>
      <c r="B40" t="s">
        <v>214</v>
      </c>
      <c r="C40" t="s">
        <v>13</v>
      </c>
      <c r="D40">
        <v>1</v>
      </c>
      <c r="E40" t="s">
        <v>180</v>
      </c>
    </row>
    <row r="41" spans="1:5" x14ac:dyDescent="0.25">
      <c r="A41" t="s">
        <v>219</v>
      </c>
      <c r="B41" t="s">
        <v>203</v>
      </c>
      <c r="C41" t="s">
        <v>13</v>
      </c>
      <c r="D41">
        <v>1</v>
      </c>
      <c r="E41" t="s">
        <v>180</v>
      </c>
    </row>
    <row r="42" spans="1:5" x14ac:dyDescent="0.25">
      <c r="A42" t="s">
        <v>219</v>
      </c>
      <c r="B42" t="s">
        <v>181</v>
      </c>
      <c r="C42" t="s">
        <v>13</v>
      </c>
      <c r="D42">
        <v>1</v>
      </c>
      <c r="E42" t="s">
        <v>180</v>
      </c>
    </row>
    <row r="43" spans="1:5" x14ac:dyDescent="0.25">
      <c r="A43" t="s">
        <v>219</v>
      </c>
      <c r="B43" t="s">
        <v>172</v>
      </c>
      <c r="C43" t="s">
        <v>13</v>
      </c>
      <c r="D43">
        <v>1</v>
      </c>
      <c r="E43" t="s">
        <v>180</v>
      </c>
    </row>
    <row r="44" spans="1:5" x14ac:dyDescent="0.25">
      <c r="A44" t="s">
        <v>219</v>
      </c>
      <c r="B44" t="s">
        <v>204</v>
      </c>
      <c r="C44" t="s">
        <v>13</v>
      </c>
      <c r="D44">
        <v>1</v>
      </c>
      <c r="E44" t="s">
        <v>180</v>
      </c>
    </row>
    <row r="45" spans="1:5" x14ac:dyDescent="0.25">
      <c r="A45" t="s">
        <v>219</v>
      </c>
      <c r="B45" t="s">
        <v>167</v>
      </c>
      <c r="C45" t="s">
        <v>13</v>
      </c>
      <c r="D45">
        <v>1</v>
      </c>
      <c r="E45" t="s">
        <v>180</v>
      </c>
    </row>
    <row r="46" spans="1:5" x14ac:dyDescent="0.25">
      <c r="A46" t="s">
        <v>220</v>
      </c>
      <c r="B46" t="s">
        <v>214</v>
      </c>
      <c r="C46" t="s">
        <v>13</v>
      </c>
      <c r="D46">
        <v>1</v>
      </c>
      <c r="E46" t="s">
        <v>180</v>
      </c>
    </row>
    <row r="47" spans="1:5" x14ac:dyDescent="0.25">
      <c r="A47" t="s">
        <v>220</v>
      </c>
      <c r="B47" t="s">
        <v>167</v>
      </c>
      <c r="C47" t="s">
        <v>13</v>
      </c>
      <c r="D47">
        <v>1</v>
      </c>
      <c r="E47" t="s">
        <v>180</v>
      </c>
    </row>
    <row r="48" spans="1:5" ht="17.25" x14ac:dyDescent="0.25">
      <c r="A48" t="s">
        <v>107</v>
      </c>
      <c r="B48" t="s">
        <v>108</v>
      </c>
      <c r="C48" t="s">
        <v>36</v>
      </c>
      <c r="D48">
        <v>6.7000000000000004E-7</v>
      </c>
      <c r="E48" t="s">
        <v>109</v>
      </c>
    </row>
    <row r="49" spans="1:7" ht="17.25" x14ac:dyDescent="0.25">
      <c r="A49" t="s">
        <v>111</v>
      </c>
      <c r="B49" t="s">
        <v>108</v>
      </c>
      <c r="C49" t="s">
        <v>36</v>
      </c>
      <c r="D49">
        <v>6.7000000000000004E-7</v>
      </c>
      <c r="E49" t="s">
        <v>109</v>
      </c>
    </row>
    <row r="50" spans="1:7" ht="17.25" x14ac:dyDescent="0.25">
      <c r="A50" t="s">
        <v>107</v>
      </c>
      <c r="B50" t="s">
        <v>108</v>
      </c>
      <c r="C50" t="s">
        <v>13</v>
      </c>
      <c r="D50" s="197">
        <v>1.773E-6</v>
      </c>
      <c r="E50" t="s">
        <v>110</v>
      </c>
      <c r="F50">
        <v>1.7730000000000001E-3</v>
      </c>
      <c r="G50" s="524">
        <v>1.843E-6</v>
      </c>
    </row>
    <row r="51" spans="1:7" ht="17.25" x14ac:dyDescent="0.25">
      <c r="A51" t="s">
        <v>111</v>
      </c>
      <c r="B51" t="s">
        <v>108</v>
      </c>
      <c r="C51" t="s">
        <v>13</v>
      </c>
      <c r="D51" s="197">
        <f>D50</f>
        <v>1.773E-6</v>
      </c>
      <c r="E51" t="s">
        <v>110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W42"/>
  <sheetViews>
    <sheetView topLeftCell="A10" workbookViewId="0">
      <selection activeCell="G19" sqref="G19"/>
    </sheetView>
  </sheetViews>
  <sheetFormatPr defaultRowHeight="15" x14ac:dyDescent="0.25"/>
  <cols>
    <col min="2" max="2" width="22.7109375" customWidth="1"/>
    <col min="3" max="3" width="11.5703125" customWidth="1"/>
    <col min="4" max="20" width="12.42578125" bestFit="1" customWidth="1"/>
  </cols>
  <sheetData>
    <row r="2" spans="1:22" ht="15.75" thickBot="1" x14ac:dyDescent="0.3">
      <c r="A2" s="438" t="s">
        <v>113</v>
      </c>
      <c r="B2" s="486" t="s">
        <v>201</v>
      </c>
      <c r="C2" s="487">
        <v>2000</v>
      </c>
      <c r="D2" s="487">
        <f>1+C2</f>
        <v>2001</v>
      </c>
      <c r="E2" s="487">
        <f t="shared" ref="E2:T2" si="0">1+D2</f>
        <v>2002</v>
      </c>
      <c r="F2" s="487">
        <f t="shared" si="0"/>
        <v>2003</v>
      </c>
      <c r="G2" s="487">
        <f t="shared" si="0"/>
        <v>2004</v>
      </c>
      <c r="H2" s="487">
        <f t="shared" si="0"/>
        <v>2005</v>
      </c>
      <c r="I2" s="487">
        <f t="shared" si="0"/>
        <v>2006</v>
      </c>
      <c r="J2" s="487">
        <f t="shared" si="0"/>
        <v>2007</v>
      </c>
      <c r="K2" s="487">
        <f t="shared" si="0"/>
        <v>2008</v>
      </c>
      <c r="L2" s="487">
        <f t="shared" si="0"/>
        <v>2009</v>
      </c>
      <c r="M2" s="487">
        <f t="shared" si="0"/>
        <v>2010</v>
      </c>
      <c r="N2" s="487">
        <f t="shared" si="0"/>
        <v>2011</v>
      </c>
      <c r="O2" s="487">
        <f t="shared" si="0"/>
        <v>2012</v>
      </c>
      <c r="P2" s="487">
        <f t="shared" si="0"/>
        <v>2013</v>
      </c>
      <c r="Q2" s="487">
        <f t="shared" si="0"/>
        <v>2014</v>
      </c>
      <c r="R2" s="487">
        <f t="shared" si="0"/>
        <v>2015</v>
      </c>
      <c r="S2" s="487">
        <f t="shared" si="0"/>
        <v>2016</v>
      </c>
      <c r="T2" s="487">
        <f t="shared" si="0"/>
        <v>2017</v>
      </c>
      <c r="U2" s="197"/>
      <c r="V2" s="197"/>
    </row>
    <row r="3" spans="1:22" x14ac:dyDescent="0.25">
      <c r="A3" s="412" t="s">
        <v>113</v>
      </c>
      <c r="B3" s="412" t="s">
        <v>1238</v>
      </c>
      <c r="C3" s="279">
        <f>SUM('1A1 Energy Industries'!F15:F18)</f>
        <v>1806317.0190000001</v>
      </c>
      <c r="D3" s="279">
        <f>SUM('1A1 Energy Industries'!G15:G18)</f>
        <v>1823119.4261662499</v>
      </c>
      <c r="E3" s="279">
        <f>SUM('1A1 Energy Industries'!H15:H18)</f>
        <v>1883709.1064329999</v>
      </c>
      <c r="F3" s="279">
        <f>SUM('1A1 Energy Industries'!I15:I18)</f>
        <v>2025821.62715765</v>
      </c>
      <c r="G3" s="279">
        <f>SUM('1A1 Energy Industries'!J15:J18)</f>
        <v>2126649.3580106003</v>
      </c>
      <c r="H3" s="279">
        <f>SUM('1A1 Energy Industries'!K15:K18)</f>
        <v>2142681.8941342998</v>
      </c>
      <c r="I3" s="279">
        <f>SUM('1A1 Energy Industries'!L15:L18)</f>
        <v>2155476.54</v>
      </c>
      <c r="J3" s="279">
        <f>SUM('1A1 Energy Industries'!M15:M18)</f>
        <v>2369988.4060800001</v>
      </c>
      <c r="K3" s="279">
        <f>SUM('1A1 Energy Industries'!N15:N18)</f>
        <v>2271790.7964999997</v>
      </c>
      <c r="L3" s="279">
        <f>SUM('1A1 Energy Industries'!O15:O18)</f>
        <v>2335100.8678471609</v>
      </c>
      <c r="M3" s="279">
        <f>SUM('1A1 Energy Industries'!P15:P18)</f>
        <v>2406935.6429529176</v>
      </c>
      <c r="N3" s="279">
        <f>SUM('1A1 Energy Industries'!Q15:Q18)</f>
        <v>2426965.1468505738</v>
      </c>
      <c r="O3" s="279">
        <f>SUM('1A1 Energy Industries'!R15:R18)</f>
        <v>2537364.6964400499</v>
      </c>
      <c r="P3" s="279">
        <f>SUM('1A1 Energy Industries'!S15:S18)</f>
        <v>2477632.3741432726</v>
      </c>
      <c r="Q3" s="279">
        <f>SUM('1A1 Energy Industries'!T15:T18)</f>
        <v>2423730.8216244397</v>
      </c>
      <c r="R3" s="279">
        <f>SUM('1A1 Energy Industries'!U15:U18)</f>
        <v>2343934.447935936</v>
      </c>
      <c r="S3" s="279">
        <f>SUM('1A1 Energy Industries'!V15:V18)</f>
        <v>2259086.8762216121</v>
      </c>
      <c r="T3" s="279">
        <f>SUM('1A1 Energy Industries'!W15:W18)</f>
        <v>2233426.4834935362</v>
      </c>
    </row>
    <row r="4" spans="1:22" x14ac:dyDescent="0.25">
      <c r="A4" s="412" t="s">
        <v>113</v>
      </c>
      <c r="B4" s="412" t="s">
        <v>1239</v>
      </c>
      <c r="C4" s="279">
        <f>'1A1 Energy Industries'!F19</f>
        <v>116046</v>
      </c>
      <c r="D4" s="279">
        <f>'1A1 Energy Industries'!G19</f>
        <v>47345.75</v>
      </c>
      <c r="E4" s="279">
        <f>'1A1 Energy Industries'!H19</f>
        <v>51311.199999999997</v>
      </c>
      <c r="F4" s="279">
        <f>'1A1 Energy Industries'!I19</f>
        <v>82036.05</v>
      </c>
      <c r="G4" s="279">
        <f>'1A1 Energy Industries'!J19</f>
        <v>64333.21</v>
      </c>
      <c r="H4" s="279">
        <f>'1A1 Energy Industries'!K19</f>
        <v>28028.5</v>
      </c>
      <c r="I4" s="279">
        <f>'1A1 Energy Industries'!L19</f>
        <v>39627.31</v>
      </c>
      <c r="J4" s="279">
        <f>'1A1 Energy Industries'!M19</f>
        <v>48233.37</v>
      </c>
      <c r="K4" s="279">
        <f>'1A1 Energy Industries'!N19</f>
        <v>40065.519999999997</v>
      </c>
      <c r="L4" s="279">
        <f>'1A1 Energy Industries'!O19</f>
        <v>68380.5234375</v>
      </c>
      <c r="M4" s="279">
        <f>'1A1 Energy Industries'!P19</f>
        <v>22613.041015625</v>
      </c>
      <c r="N4" s="279">
        <f>'1A1 Energy Industries'!Q19</f>
        <v>9163.9599999999991</v>
      </c>
      <c r="O4" s="279">
        <f>'1A1 Energy Industries'!R19</f>
        <v>12304.5751953125</v>
      </c>
      <c r="P4" s="279">
        <f>'1A1 Energy Industries'!S19</f>
        <v>12219.525390625</v>
      </c>
      <c r="Q4" s="279">
        <f>'1A1 Energy Industries'!T19</f>
        <v>12533.0634765625</v>
      </c>
      <c r="R4" s="279">
        <f>'1A1 Energy Industries'!U19</f>
        <v>12352.3876953125</v>
      </c>
      <c r="S4" s="279">
        <f>'1A1 Energy Industries'!V19</f>
        <v>2133</v>
      </c>
      <c r="T4" s="279">
        <f>'1A1 Energy Industries'!W19</f>
        <v>7562.025390625</v>
      </c>
    </row>
    <row r="5" spans="1:22" x14ac:dyDescent="0.25">
      <c r="A5" s="412" t="s">
        <v>113</v>
      </c>
      <c r="B5" s="412" t="s">
        <v>1240</v>
      </c>
      <c r="C5" s="279">
        <f>SUM('1A1 Energy Industries'!F21:F23)</f>
        <v>59637.878980000001</v>
      </c>
      <c r="D5" s="279">
        <f>SUM('1A1 Energy Industries'!G21:G23)</f>
        <v>57598.7405</v>
      </c>
      <c r="E5" s="279">
        <f>SUM('1A1 Energy Industries'!H21:H23)</f>
        <v>50680.09506</v>
      </c>
      <c r="F5" s="279">
        <f>SUM('1A1 Energy Industries'!I21:I23)</f>
        <v>57486.502779999995</v>
      </c>
      <c r="G5" s="279">
        <f>SUM('1A1 Energy Industries'!J21:J23)</f>
        <v>53291.699500000002</v>
      </c>
      <c r="H5" s="279">
        <f>SUM('1A1 Energy Industries'!K21:K23)</f>
        <v>51610.000619999999</v>
      </c>
      <c r="I5" s="279">
        <f>SUM('1A1 Energy Industries'!L21:L23)</f>
        <v>55121.444680000001</v>
      </c>
      <c r="J5" s="279">
        <f>SUM('1A1 Energy Industries'!M21:M23)</f>
        <v>56072.791459999993</v>
      </c>
      <c r="K5" s="279">
        <f>SUM('1A1 Energy Industries'!N21:N23)</f>
        <v>57869.960640000005</v>
      </c>
      <c r="L5" s="279">
        <f>SUM('1A1 Energy Industries'!O21:O23)</f>
        <v>56523.368520000004</v>
      </c>
      <c r="M5" s="279">
        <f>SUM('1A1 Energy Industries'!P21:P23)</f>
        <v>52519.640220000001</v>
      </c>
      <c r="N5" s="279">
        <f>SUM('1A1 Energy Industries'!Q21:Q23)</f>
        <v>50234.855000000003</v>
      </c>
      <c r="O5" s="279">
        <f>SUM('1A1 Energy Industries'!R21:R23)</f>
        <v>51049.337299999999</v>
      </c>
      <c r="P5" s="279">
        <f>SUM('1A1 Energy Industries'!S21:S23)</f>
        <v>51889.773999999998</v>
      </c>
      <c r="Q5" s="279">
        <f>SUM('1A1 Energy Industries'!T21:T23)</f>
        <v>51503.714999999997</v>
      </c>
      <c r="R5" s="279">
        <f>SUM('1A1 Energy Industries'!U21:U23)</f>
        <v>51117.656000000003</v>
      </c>
      <c r="S5" s="279">
        <f>SUM('1A1 Energy Industries'!V21:V23)</f>
        <v>50731.35</v>
      </c>
      <c r="T5" s="279">
        <f>SUM('1A1 Energy Industries'!W21:W23)</f>
        <v>50344.9</v>
      </c>
    </row>
    <row r="8" spans="1:22" ht="15.75" thickBot="1" x14ac:dyDescent="0.3">
      <c r="A8" s="438" t="s">
        <v>71</v>
      </c>
      <c r="B8" s="486" t="s">
        <v>1244</v>
      </c>
      <c r="C8" s="487">
        <f>C2</f>
        <v>2000</v>
      </c>
      <c r="D8" s="487">
        <f t="shared" ref="D8:T8" si="1">D2</f>
        <v>2001</v>
      </c>
      <c r="E8" s="487">
        <f t="shared" si="1"/>
        <v>2002</v>
      </c>
      <c r="F8" s="487">
        <f t="shared" si="1"/>
        <v>2003</v>
      </c>
      <c r="G8" s="487">
        <f t="shared" si="1"/>
        <v>2004</v>
      </c>
      <c r="H8" s="487">
        <f t="shared" si="1"/>
        <v>2005</v>
      </c>
      <c r="I8" s="487">
        <f t="shared" si="1"/>
        <v>2006</v>
      </c>
      <c r="J8" s="487">
        <f t="shared" si="1"/>
        <v>2007</v>
      </c>
      <c r="K8" s="487">
        <f t="shared" si="1"/>
        <v>2008</v>
      </c>
      <c r="L8" s="487">
        <f t="shared" si="1"/>
        <v>2009</v>
      </c>
      <c r="M8" s="487">
        <f t="shared" si="1"/>
        <v>2010</v>
      </c>
      <c r="N8" s="487">
        <f t="shared" si="1"/>
        <v>2011</v>
      </c>
      <c r="O8" s="487">
        <f t="shared" si="1"/>
        <v>2012</v>
      </c>
      <c r="P8" s="487">
        <f t="shared" si="1"/>
        <v>2013</v>
      </c>
      <c r="Q8" s="487">
        <f t="shared" si="1"/>
        <v>2014</v>
      </c>
      <c r="R8" s="487">
        <f t="shared" si="1"/>
        <v>2015</v>
      </c>
      <c r="S8" s="487">
        <f t="shared" si="1"/>
        <v>2016</v>
      </c>
      <c r="T8" s="487">
        <f t="shared" si="1"/>
        <v>2017</v>
      </c>
    </row>
    <row r="9" spans="1:22" x14ac:dyDescent="0.25">
      <c r="B9" s="418" t="s">
        <v>13</v>
      </c>
      <c r="C9" s="345">
        <f>'1A Summary'!F42</f>
        <v>24304.282804323684</v>
      </c>
      <c r="D9" s="345">
        <f>'1A Summary'!G42</f>
        <v>24665.939807317798</v>
      </c>
      <c r="E9" s="345">
        <f>'1A Summary'!H42</f>
        <v>25532.250247327582</v>
      </c>
      <c r="F9" s="345">
        <f>'1A Summary'!I42</f>
        <v>26677.348919934157</v>
      </c>
      <c r="G9" s="345">
        <f>'1A Summary'!J42</f>
        <v>26884.766833577643</v>
      </c>
      <c r="H9" s="345">
        <f>'1A Summary'!K42</f>
        <v>26094.814893987568</v>
      </c>
      <c r="I9" s="345">
        <f>'1A Summary'!L42</f>
        <v>26721.966829572633</v>
      </c>
      <c r="J9" s="345">
        <f>'1A Summary'!M42</f>
        <v>28151.939662551809</v>
      </c>
      <c r="K9" s="345">
        <f>'1A Summary'!N42</f>
        <v>30671.360009201398</v>
      </c>
      <c r="L9" s="345">
        <f>'1A Summary'!O42</f>
        <v>40440.792138524266</v>
      </c>
      <c r="M9" s="345">
        <f>'1A Summary'!P42</f>
        <v>35825.571433629717</v>
      </c>
      <c r="N9" s="345">
        <f>'1A Summary'!Q42</f>
        <v>29628.530799142009</v>
      </c>
      <c r="O9" s="345">
        <f>'1A Summary'!R42</f>
        <v>23702.516600366311</v>
      </c>
      <c r="P9" s="345">
        <f>'1A Summary'!S42</f>
        <v>11111.609059205857</v>
      </c>
      <c r="Q9" s="345">
        <f>'1A Summary'!T42</f>
        <v>21930.024882152662</v>
      </c>
      <c r="R9" s="345">
        <f>'1A Summary'!U42</f>
        <v>32703.89820654321</v>
      </c>
      <c r="S9" s="345">
        <f>'1A Summary'!V42</f>
        <v>42021.472214224159</v>
      </c>
      <c r="T9" s="345">
        <f>'1A Summary'!W42</f>
        <v>28645.288444439349</v>
      </c>
    </row>
    <row r="10" spans="1:22" x14ac:dyDescent="0.25">
      <c r="B10" s="418" t="s">
        <v>36</v>
      </c>
      <c r="C10" s="345">
        <f>SUM('1A2 Manufacturing Construction'!F70:F77)</f>
        <v>0.34492553572264101</v>
      </c>
      <c r="D10" s="345">
        <f>SUM('1A2 Manufacturing Construction'!G70:G77)</f>
        <v>0.3532378040404992</v>
      </c>
      <c r="E10" s="345">
        <f>SUM('1A2 Manufacturing Construction'!H70:H77)</f>
        <v>0.36739494457118282</v>
      </c>
      <c r="F10" s="345">
        <f>SUM('1A2 Manufacturing Construction'!I70:I77)</f>
        <v>0.38632720436887485</v>
      </c>
      <c r="G10" s="345">
        <f>SUM('1A2 Manufacturing Construction'!J70:J77)</f>
        <v>0.39360174842720302</v>
      </c>
      <c r="H10" s="345">
        <f>SUM('1A2 Manufacturing Construction'!K70:K77)</f>
        <v>0.39234485058465324</v>
      </c>
      <c r="I10" s="345">
        <f>SUM('1A2 Manufacturing Construction'!L70:L77)</f>
        <v>0.3987449765215858</v>
      </c>
      <c r="J10" s="345">
        <f>SUM('1A2 Manufacturing Construction'!M70:M77)</f>
        <v>0.4205887283724864</v>
      </c>
      <c r="K10" s="345">
        <f>SUM('1A2 Manufacturing Construction'!N70:N77)</f>
        <v>0.47487682644837953</v>
      </c>
      <c r="L10" s="345">
        <f>SUM('1A2 Manufacturing Construction'!O70:O77)</f>
        <v>0.56489348434259579</v>
      </c>
      <c r="M10" s="345">
        <f>SUM('1A2 Manufacturing Construction'!P70:P77)</f>
        <v>0.50830606886060725</v>
      </c>
      <c r="N10" s="345">
        <f>SUM('1A2 Manufacturing Construction'!Q70:Q77)</f>
        <v>0.45594137568000009</v>
      </c>
      <c r="O10" s="345">
        <f>SUM('1A2 Manufacturing Construction'!R70:R77)</f>
        <v>0.40370257203187498</v>
      </c>
      <c r="P10" s="345">
        <f>SUM('1A2 Manufacturing Construction'!S70:S77)</f>
        <v>0.28142290146165627</v>
      </c>
      <c r="Q10" s="345">
        <f>SUM('1A2 Manufacturing Construction'!T70:T77)</f>
        <v>0.41534367477918754</v>
      </c>
      <c r="R10" s="345">
        <f>SUM('1A2 Manufacturing Construction'!U70:U77)</f>
        <v>0.55337240717421876</v>
      </c>
      <c r="S10" s="345">
        <f>SUM('1A2 Manufacturing Construction'!V70:V77)</f>
        <v>0.59186115295576736</v>
      </c>
      <c r="T10" s="345">
        <f>SUM('1A2 Manufacturing Construction'!W70:W77)</f>
        <v>0.47335811121848104</v>
      </c>
    </row>
    <row r="11" spans="1:22" x14ac:dyDescent="0.25">
      <c r="B11" s="418" t="s">
        <v>190</v>
      </c>
      <c r="C11" s="345">
        <f>SUM('1A2 Manufacturing Construction'!F90)</f>
        <v>0.3285944004118278</v>
      </c>
      <c r="D11" s="345">
        <f>SUM('1A2 Manufacturing Construction'!G90)</f>
        <v>0.33188072427884358</v>
      </c>
      <c r="E11" s="345">
        <f>SUM('1A2 Manufacturing Construction'!H90)</f>
        <v>0.34281911388321179</v>
      </c>
      <c r="F11" s="345">
        <f>SUM('1A2 Manufacturing Construction'!I90)</f>
        <v>0.35508345699050919</v>
      </c>
      <c r="G11" s="345">
        <f>SUM('1A2 Manufacturing Construction'!J90)</f>
        <v>0.35594804882765829</v>
      </c>
      <c r="H11" s="345">
        <f>SUM('1A2 Manufacturing Construction'!K90)</f>
        <v>0.33995121354715607</v>
      </c>
      <c r="I11" s="345">
        <f>SUM('1A2 Manufacturing Construction'!L90)</f>
        <v>0.34779428436237864</v>
      </c>
      <c r="J11" s="345">
        <f>SUM('1A2 Manufacturing Construction'!M90)</f>
        <v>0.36635550099872949</v>
      </c>
      <c r="K11" s="345">
        <f>SUM('1A2 Manufacturing Construction'!N90)</f>
        <v>0.39672749597777235</v>
      </c>
      <c r="L11" s="345">
        <f>SUM('1A2 Manufacturing Construction'!O90)</f>
        <v>0.5499051723585191</v>
      </c>
      <c r="M11" s="345">
        <f>SUM('1A2 Manufacturing Construction'!P90)</f>
        <v>0.47754919150353137</v>
      </c>
      <c r="N11" s="345">
        <f>SUM('1A2 Manufacturing Construction'!Q90)</f>
        <v>0.38943954841200018</v>
      </c>
      <c r="O11" s="345">
        <f>SUM('1A2 Manufacturing Construction'!R90)</f>
        <v>0.29909864647237494</v>
      </c>
      <c r="P11" s="345">
        <f>SUM('1A2 Manufacturing Construction'!S90)</f>
        <v>8.8865236598031236E-2</v>
      </c>
      <c r="Q11" s="345">
        <f>SUM('1A2 Manufacturing Construction'!T90)</f>
        <v>0.25112148456018757</v>
      </c>
      <c r="R11" s="345">
        <f>SUM('1A2 Manufacturing Construction'!U90)</f>
        <v>0.4115464687948438</v>
      </c>
      <c r="S11" s="345">
        <f>SUM('1A2 Manufacturing Construction'!V90)</f>
        <v>0.57027531349935356</v>
      </c>
      <c r="T11" s="345">
        <f>SUM('1A2 Manufacturing Construction'!W90)</f>
        <v>0.35573404190191743</v>
      </c>
    </row>
    <row r="12" spans="1:22" x14ac:dyDescent="0.25">
      <c r="B12" s="432"/>
      <c r="C12" s="432">
        <f>C9+C10*21+C11*310</f>
        <v>24413.390504701529</v>
      </c>
      <c r="D12" s="432">
        <f t="shared" ref="D12:S12" si="2">D9+D10*21+D11*310</f>
        <v>24776.240825729088</v>
      </c>
      <c r="E12" s="432">
        <f t="shared" si="2"/>
        <v>25646.23946646737</v>
      </c>
      <c r="F12" s="432">
        <f t="shared" si="2"/>
        <v>26795.537662892959</v>
      </c>
      <c r="G12" s="432">
        <f t="shared" si="2"/>
        <v>27003.376365431192</v>
      </c>
      <c r="H12" s="432">
        <f t="shared" si="2"/>
        <v>26208.439012049465</v>
      </c>
      <c r="I12" s="432">
        <f t="shared" si="2"/>
        <v>26838.156702231921</v>
      </c>
      <c r="J12" s="432">
        <f t="shared" si="2"/>
        <v>28274.342231157239</v>
      </c>
      <c r="K12" s="432">
        <f t="shared" si="2"/>
        <v>30804.317946309922</v>
      </c>
      <c r="L12" s="432">
        <f t="shared" si="2"/>
        <v>40623.125505126598</v>
      </c>
      <c r="M12" s="432">
        <f t="shared" si="2"/>
        <v>35984.286110441884</v>
      </c>
      <c r="N12" s="432">
        <f t="shared" si="2"/>
        <v>29758.831828039009</v>
      </c>
      <c r="O12" s="432">
        <f t="shared" si="2"/>
        <v>23803.714934785417</v>
      </c>
      <c r="P12" s="432">
        <f t="shared" si="2"/>
        <v>11145.067163481941</v>
      </c>
      <c r="Q12" s="432">
        <f t="shared" si="2"/>
        <v>22016.594759536682</v>
      </c>
      <c r="R12" s="432">
        <f t="shared" si="2"/>
        <v>32843.098432420273</v>
      </c>
      <c r="S12" s="432">
        <f t="shared" si="2"/>
        <v>42210.686645621026</v>
      </c>
      <c r="T12" s="432">
        <f>T9+T10*21+T11*310</f>
        <v>28765.506517764534</v>
      </c>
    </row>
    <row r="13" spans="1:22" x14ac:dyDescent="0.25">
      <c r="C13" s="345">
        <f>'1A2 Manufacturing Construction'!F93</f>
        <v>24413.390504701529</v>
      </c>
      <c r="D13" s="345">
        <f>'1A2 Manufacturing Construction'!G93</f>
        <v>24776.240825729088</v>
      </c>
      <c r="E13" s="345">
        <f>'1A2 Manufacturing Construction'!H93</f>
        <v>25646.23946646737</v>
      </c>
      <c r="F13" s="345">
        <f>'1A2 Manufacturing Construction'!I93</f>
        <v>26795.537662892959</v>
      </c>
      <c r="G13" s="345">
        <f>'1A2 Manufacturing Construction'!J93</f>
        <v>27003.376365431192</v>
      </c>
      <c r="H13" s="345">
        <f>'1A2 Manufacturing Construction'!K93</f>
        <v>26208.439012049465</v>
      </c>
      <c r="I13" s="345">
        <f>'1A2 Manufacturing Construction'!L93</f>
        <v>26838.156702231921</v>
      </c>
      <c r="J13" s="345">
        <f>'1A2 Manufacturing Construction'!M93</f>
        <v>28274.342231157239</v>
      </c>
      <c r="K13" s="345">
        <f>'1A2 Manufacturing Construction'!N93</f>
        <v>30804.317946309922</v>
      </c>
      <c r="L13" s="345">
        <f>'1A2 Manufacturing Construction'!O93</f>
        <v>40623.125505126598</v>
      </c>
      <c r="M13" s="345">
        <f>'1A2 Manufacturing Construction'!P93</f>
        <v>35984.286110441884</v>
      </c>
      <c r="N13" s="345">
        <f>'1A2 Manufacturing Construction'!Q93</f>
        <v>29758.831828039009</v>
      </c>
      <c r="O13" s="345">
        <f>'1A2 Manufacturing Construction'!R93</f>
        <v>23803.714934785417</v>
      </c>
      <c r="P13" s="345">
        <f>'1A2 Manufacturing Construction'!S93</f>
        <v>11145.067163481941</v>
      </c>
      <c r="Q13" s="345">
        <f>'1A2 Manufacturing Construction'!T93</f>
        <v>22016.594759536682</v>
      </c>
      <c r="R13" s="345">
        <f>'1A2 Manufacturing Construction'!U93</f>
        <v>32843.098432420273</v>
      </c>
      <c r="S13" s="345">
        <f>'1A2 Manufacturing Construction'!V93</f>
        <v>42210.686645621026</v>
      </c>
      <c r="T13" s="345">
        <f>'1A2 Manufacturing Construction'!W93</f>
        <v>28765.506517764534</v>
      </c>
    </row>
    <row r="16" spans="1:22" x14ac:dyDescent="0.25">
      <c r="A16" s="438" t="s">
        <v>115</v>
      </c>
      <c r="B16" s="438" t="s">
        <v>1246</v>
      </c>
      <c r="C16" s="431">
        <f>C8</f>
        <v>2000</v>
      </c>
      <c r="D16" s="431">
        <f t="shared" ref="D16:T16" si="3">D8</f>
        <v>2001</v>
      </c>
      <c r="E16" s="431">
        <f t="shared" si="3"/>
        <v>2002</v>
      </c>
      <c r="F16" s="431">
        <f t="shared" si="3"/>
        <v>2003</v>
      </c>
      <c r="G16" s="431">
        <f t="shared" si="3"/>
        <v>2004</v>
      </c>
      <c r="H16" s="431">
        <f t="shared" si="3"/>
        <v>2005</v>
      </c>
      <c r="I16" s="431">
        <f t="shared" si="3"/>
        <v>2006</v>
      </c>
      <c r="J16" s="431">
        <f t="shared" si="3"/>
        <v>2007</v>
      </c>
      <c r="K16" s="431">
        <f t="shared" si="3"/>
        <v>2008</v>
      </c>
      <c r="L16" s="431">
        <f t="shared" si="3"/>
        <v>2009</v>
      </c>
      <c r="M16" s="431">
        <f t="shared" si="3"/>
        <v>2010</v>
      </c>
      <c r="N16" s="431">
        <f t="shared" si="3"/>
        <v>2011</v>
      </c>
      <c r="O16" s="431">
        <f t="shared" si="3"/>
        <v>2012</v>
      </c>
      <c r="P16" s="431">
        <f t="shared" si="3"/>
        <v>2013</v>
      </c>
      <c r="Q16" s="431">
        <f t="shared" si="3"/>
        <v>2014</v>
      </c>
      <c r="R16" s="431">
        <f t="shared" si="3"/>
        <v>2015</v>
      </c>
      <c r="S16" s="431">
        <f t="shared" si="3"/>
        <v>2016</v>
      </c>
      <c r="T16" s="431">
        <f t="shared" si="3"/>
        <v>2017</v>
      </c>
    </row>
    <row r="17" spans="1:23" x14ac:dyDescent="0.25">
      <c r="B17" s="418" t="s">
        <v>13</v>
      </c>
      <c r="C17" s="279">
        <f>'1A1 Energy Industries'!F86+'1A1 Energy Industries'!F87</f>
        <v>30454.731181352203</v>
      </c>
      <c r="D17" s="279">
        <f>'1A1 Energy Industries'!G86+'1A1 Energy Industries'!G87</f>
        <v>30915.582734658299</v>
      </c>
      <c r="E17" s="279">
        <f>'1A1 Energy Industries'!H86+'1A1 Energy Industries'!H87</f>
        <v>30479.816588849506</v>
      </c>
      <c r="F17" s="279">
        <f>'1A1 Energy Industries'!I86+'1A1 Energy Industries'!I87</f>
        <v>30970.228621300943</v>
      </c>
      <c r="G17" s="279">
        <f>'1A1 Energy Industries'!J86+'1A1 Energy Industries'!J87</f>
        <v>31041.600167149532</v>
      </c>
      <c r="H17" s="279">
        <f>'1A1 Energy Industries'!K86+'1A1 Energy Industries'!K87</f>
        <v>29290.387873230829</v>
      </c>
      <c r="I17" s="279">
        <f>'1A1 Energy Industries'!L86+'1A1 Energy Industries'!L87</f>
        <v>28698.931708681062</v>
      </c>
      <c r="J17" s="279">
        <f>'1A1 Energy Industries'!M86+'1A1 Energy Industries'!M87</f>
        <v>30194.437365506579</v>
      </c>
      <c r="K17" s="279">
        <f>'1A1 Energy Industries'!N86+'1A1 Energy Industries'!N87</f>
        <v>29699.151394498665</v>
      </c>
      <c r="L17" s="279">
        <f>'1A1 Energy Industries'!O86+'1A1 Energy Industries'!O87</f>
        <v>29766.867293425497</v>
      </c>
      <c r="M17" s="279">
        <f>'1A1 Energy Industries'!P86+'1A1 Energy Industries'!P87</f>
        <v>29415.164504170079</v>
      </c>
      <c r="N17" s="279">
        <f>'1A1 Energy Industries'!Q86+'1A1 Energy Industries'!Q87</f>
        <v>29178.892894316097</v>
      </c>
      <c r="O17" s="279">
        <f>'1A1 Energy Industries'!R86+'1A1 Energy Industries'!R87</f>
        <v>29903.314719931259</v>
      </c>
      <c r="P17" s="279">
        <f>'1A1 Energy Industries'!S86+'1A1 Energy Industries'!S87</f>
        <v>30316.958570151597</v>
      </c>
      <c r="Q17" s="279">
        <f>'1A1 Energy Industries'!T86+'1A1 Energy Industries'!T87</f>
        <v>30723.884632384077</v>
      </c>
      <c r="R17" s="279">
        <f>'1A1 Energy Industries'!U86+'1A1 Energy Industries'!U87</f>
        <v>31259.896776136931</v>
      </c>
      <c r="S17" s="279">
        <f>'1A1 Energy Industries'!V86+'1A1 Energy Industries'!V87</f>
        <v>30237.59900026711</v>
      </c>
      <c r="T17" s="279">
        <f>'1A1 Energy Industries'!W86+'1A1 Energy Industries'!W87</f>
        <v>29369.448950000002</v>
      </c>
    </row>
    <row r="18" spans="1:23" x14ac:dyDescent="0.25">
      <c r="B18" s="418" t="s">
        <v>36</v>
      </c>
      <c r="C18" s="419">
        <f>'1A1 Energy Industries'!F100</f>
        <v>9.8807063939999995E-2</v>
      </c>
      <c r="D18" s="419">
        <f>'1A1 Energy Industries'!G100</f>
        <v>9.7028284500000006E-2</v>
      </c>
      <c r="E18" s="419">
        <f>'1A1 Energy Industries'!H100</f>
        <v>7.8687744179999991E-2</v>
      </c>
      <c r="F18" s="419">
        <f>'1A1 Energy Industries'!I100</f>
        <v>9.2206553339999997E-2</v>
      </c>
      <c r="G18" s="419">
        <f>'1A1 Energy Industries'!J100</f>
        <v>8.1953839500000014E-2</v>
      </c>
      <c r="H18" s="419">
        <f>'1A1 Energy Industries'!K100</f>
        <v>7.6973470860000004E-2</v>
      </c>
      <c r="I18" s="419">
        <f>'1A1 Energy Industries'!L100</f>
        <v>8.5413164039999989E-2</v>
      </c>
      <c r="J18" s="419">
        <f>'1A1 Energy Industries'!M100</f>
        <v>8.8265065379999993E-2</v>
      </c>
      <c r="K18" s="419">
        <f>'1A1 Energy Industries'!N100</f>
        <v>9.0281137920000004E-2</v>
      </c>
      <c r="L18" s="419">
        <f>'1A1 Energy Industries'!O100</f>
        <v>8.9931043560000007E-2</v>
      </c>
      <c r="M18" s="419">
        <f>'1A1 Energy Industries'!P100</f>
        <v>8.3229693660000006E-2</v>
      </c>
      <c r="N18" s="419">
        <f>'1A1 Energy Industries'!Q100</f>
        <v>7.6446855000000008E-2</v>
      </c>
      <c r="O18" s="419">
        <f>'1A1 Energy Industries'!R100</f>
        <v>7.7036346899999997E-2</v>
      </c>
      <c r="P18" s="419">
        <f>'1A1 Energy Industries'!S100</f>
        <v>7.8395921999999993E-2</v>
      </c>
      <c r="Q18" s="419">
        <f>'1A1 Energy Industries'!T100</f>
        <v>7.7328645000000001E-2</v>
      </c>
      <c r="R18" s="419">
        <f>'1A1 Energy Industries'!U100</f>
        <v>7.6261367999999996E-2</v>
      </c>
      <c r="S18" s="419">
        <f>'1A1 Energy Industries'!V100</f>
        <v>7.5193349999999992E-2</v>
      </c>
      <c r="T18" s="419">
        <f>'1A1 Energy Industries'!W100</f>
        <v>7.4124899999999994E-2</v>
      </c>
    </row>
    <row r="19" spans="1:23" x14ac:dyDescent="0.25">
      <c r="B19" s="418" t="s">
        <v>190</v>
      </c>
      <c r="C19" s="419">
        <f>'1A1 Energy Industries'!F116</f>
        <v>1.5756084138E-2</v>
      </c>
      <c r="D19" s="419">
        <f>'1A1 Energy Industries'!G116</f>
        <v>1.5617260049999998E-2</v>
      </c>
      <c r="E19" s="419">
        <f>'1A1 Energy Industries'!H116</f>
        <v>1.2069921785999999E-2</v>
      </c>
      <c r="F19" s="419">
        <f>'1A1 Energy Industries'!I116</f>
        <v>1.4428662917999997E-2</v>
      </c>
      <c r="G19" s="419">
        <f>'1A1 Energy Industries'!J116</f>
        <v>1.2494704950000001E-2</v>
      </c>
      <c r="H19" s="419">
        <f>'1A1 Energy Industries'!K116</f>
        <v>1.1501867621999999E-2</v>
      </c>
      <c r="I19" s="419">
        <f>'1A1 Energy Industries'!L116</f>
        <v>1.3085074308000001E-2</v>
      </c>
      <c r="J19" s="419">
        <f>'1A1 Energy Industries'!M116</f>
        <v>1.3655347626E-2</v>
      </c>
      <c r="K19" s="419">
        <f>'1A1 Energy Industries'!N116</f>
        <v>1.3889790384000001E-2</v>
      </c>
      <c r="L19" s="419">
        <f>'1A1 Energy Industries'!O116</f>
        <v>1.4004255611999999E-2</v>
      </c>
      <c r="M19" s="419">
        <f>'1A1 Energy Industries'!P116</f>
        <v>1.2929477382000001E-2</v>
      </c>
      <c r="N19" s="419">
        <f>'1A1 Energy Industries'!Q116</f>
        <v>1.1576485500000001E-2</v>
      </c>
      <c r="O19" s="419">
        <f>'1A1 Energy Industries'!R116</f>
        <v>1.1601686129999999E-2</v>
      </c>
      <c r="P19" s="419">
        <f>'1A1 Energy Industries'!S116</f>
        <v>1.1815514399999999E-2</v>
      </c>
      <c r="Q19" s="419">
        <f>'1A1 Energy Industries'!T116</f>
        <v>1.1606604E-2</v>
      </c>
      <c r="R19" s="419">
        <f>'1A1 Energy Industries'!U116</f>
        <v>1.13976936E-2</v>
      </c>
      <c r="S19" s="419">
        <f>'1A1 Energy Industries'!V116</f>
        <v>1.1188634999999999E-2</v>
      </c>
      <c r="T19" s="419">
        <f>'1A1 Energy Industries'!W116</f>
        <v>1.097949E-2</v>
      </c>
    </row>
    <row r="20" spans="1:23" x14ac:dyDescent="0.25">
      <c r="B20" s="440" t="s">
        <v>864</v>
      </c>
      <c r="C20" s="431">
        <f>'1A Summary'!F8</f>
        <v>30575.71158823949</v>
      </c>
      <c r="D20" s="431">
        <f>'1A Summary'!G8</f>
        <v>31038.375809115114</v>
      </c>
      <c r="E20" s="431">
        <f>'1A Summary'!H8</f>
        <v>30601.08709409734</v>
      </c>
      <c r="F20" s="431">
        <f>'1A Summary'!I8</f>
        <v>31098.894681133475</v>
      </c>
      <c r="G20" s="431">
        <f>'1A Summary'!J8</f>
        <v>31164.62535973583</v>
      </c>
      <c r="H20" s="431">
        <f>'1A Summary'!K8</f>
        <v>29406.879961095838</v>
      </c>
      <c r="I20" s="431">
        <f>'1A Summary'!L8</f>
        <v>28813.544707513913</v>
      </c>
      <c r="J20" s="431">
        <f>'1A Summary'!M8</f>
        <v>30316.262117842543</v>
      </c>
      <c r="K20" s="431">
        <f>'1A Summary'!N8</f>
        <v>29818.418701281164</v>
      </c>
      <c r="L20" s="431">
        <f>'1A Summary'!O8</f>
        <v>29887.167948177615</v>
      </c>
      <c r="M20" s="431">
        <f>'1A Summary'!P8</f>
        <v>29534.753643274806</v>
      </c>
      <c r="N20" s="431">
        <f>'1A Summary'!Q8</f>
        <v>29298.242525598311</v>
      </c>
      <c r="O20" s="431">
        <f>'1A Summary'!R8</f>
        <v>30059.289710588393</v>
      </c>
      <c r="P20" s="431">
        <f>'1A Summary'!S8</f>
        <v>30472.506515601774</v>
      </c>
      <c r="Q20" s="431">
        <f>'1A Summary'!T8</f>
        <v>30887.122509454424</v>
      </c>
      <c r="R20" s="431">
        <f>'1A Summary'!U8</f>
        <v>31418.767352525163</v>
      </c>
      <c r="S20" s="431">
        <f>'1A Summary'!V8</f>
        <v>30394.943505027601</v>
      </c>
      <c r="T20" s="431">
        <f>'1A Summary'!W8</f>
        <v>29519.126940000002</v>
      </c>
    </row>
    <row r="23" spans="1:23" x14ac:dyDescent="0.25">
      <c r="A23" s="438" t="s">
        <v>73</v>
      </c>
      <c r="B23" s="438" t="s">
        <v>1263</v>
      </c>
      <c r="C23" s="439" t="s">
        <v>1266</v>
      </c>
      <c r="D23" s="431">
        <v>2000</v>
      </c>
      <c r="E23" s="431">
        <v>2001</v>
      </c>
      <c r="F23" s="431">
        <v>2002</v>
      </c>
      <c r="G23" s="431">
        <v>2003</v>
      </c>
      <c r="H23" s="431">
        <v>2004</v>
      </c>
      <c r="I23" s="431">
        <v>2005</v>
      </c>
      <c r="J23" s="431">
        <v>2006</v>
      </c>
      <c r="K23" s="431">
        <v>2007</v>
      </c>
      <c r="L23" s="431">
        <v>2008</v>
      </c>
      <c r="M23" s="431">
        <v>2009</v>
      </c>
      <c r="N23" s="431">
        <v>2010</v>
      </c>
      <c r="O23" s="431">
        <v>2011</v>
      </c>
      <c r="P23" s="431">
        <v>2012</v>
      </c>
      <c r="Q23" s="431">
        <v>2013</v>
      </c>
      <c r="R23" s="431">
        <v>2014</v>
      </c>
      <c r="S23" s="431">
        <v>2015</v>
      </c>
      <c r="T23" s="431">
        <v>2016</v>
      </c>
      <c r="U23" s="431">
        <v>2017</v>
      </c>
    </row>
    <row r="24" spans="1:23" x14ac:dyDescent="0.25">
      <c r="B24" s="418" t="s">
        <v>871</v>
      </c>
      <c r="C24" s="433" t="s">
        <v>16</v>
      </c>
      <c r="D24" s="419">
        <f>SUM('1A3 Transport'!F109)</f>
        <v>7842.7490299775045</v>
      </c>
      <c r="E24" s="419">
        <f>SUM('1A3 Transport'!G109)</f>
        <v>7757.9748780736027</v>
      </c>
      <c r="F24" s="419">
        <f>SUM('1A3 Transport'!H109)</f>
        <v>7589.7776947617949</v>
      </c>
      <c r="G24" s="419">
        <f>SUM('1A3 Transport'!I109)</f>
        <v>7470.6016101983332</v>
      </c>
      <c r="H24" s="419">
        <f>SUM('1A3 Transport'!J109)</f>
        <v>7367.2210426307975</v>
      </c>
      <c r="I24" s="419">
        <f>SUM('1A3 Transport'!K109)</f>
        <v>7481.0304748252302</v>
      </c>
      <c r="J24" s="419">
        <f>SUM('1A3 Transport'!L109)</f>
        <v>7591.8087339780004</v>
      </c>
      <c r="K24" s="419">
        <f>SUM('1A3 Transport'!M109)</f>
        <v>7521.1924482119257</v>
      </c>
      <c r="L24" s="419">
        <f>SUM('1A3 Transport'!N109)</f>
        <v>6890.6389169275008</v>
      </c>
      <c r="M24" s="419">
        <f>SUM('1A3 Transport'!O109)</f>
        <v>5488.3392729312209</v>
      </c>
      <c r="N24" s="419">
        <f>SUM('1A3 Transport'!P109)</f>
        <v>3574.3854703388761</v>
      </c>
      <c r="O24" s="419">
        <f>SUM('1A3 Transport'!Q109)</f>
        <v>2427.713987822397</v>
      </c>
      <c r="P24" s="419">
        <f>SUM('1A3 Transport'!R109)</f>
        <v>1990.708735863315</v>
      </c>
      <c r="Q24" s="419">
        <f>SUM('1A3 Transport'!S109)</f>
        <v>1833.9677074478075</v>
      </c>
      <c r="R24" s="419">
        <f>SUM('1A3 Transport'!T109)</f>
        <v>1735.1991345556955</v>
      </c>
      <c r="S24" s="419">
        <f>SUM('1A3 Transport'!U109)</f>
        <v>1729.2427840633125</v>
      </c>
      <c r="T24" s="419">
        <f>SUM('1A3 Transport'!V109)</f>
        <v>1682.5400313895375</v>
      </c>
      <c r="U24" s="419">
        <f>SUM('1A3 Transport'!W109)</f>
        <v>1614.7341520939917</v>
      </c>
      <c r="V24" s="419"/>
      <c r="W24" s="419"/>
    </row>
    <row r="25" spans="1:23" x14ac:dyDescent="0.25">
      <c r="B25" s="418" t="s">
        <v>871</v>
      </c>
      <c r="C25" s="433" t="s">
        <v>1264</v>
      </c>
      <c r="D25" s="419">
        <f>'1A3 Transport'!F115</f>
        <v>0.118599</v>
      </c>
      <c r="E25" s="419">
        <f>'1A3 Transport'!G115</f>
        <v>0.11183999999999999</v>
      </c>
      <c r="F25" s="419">
        <f>'1A3 Transport'!H115</f>
        <v>0.14069999999999999</v>
      </c>
      <c r="G25" s="419">
        <f>'1A3 Transport'!I115</f>
        <v>0.14900099999999999</v>
      </c>
      <c r="H25" s="419">
        <f>'1A3 Transport'!J115</f>
        <v>0.15348899999999999</v>
      </c>
      <c r="I25" s="419">
        <f>'1A3 Transport'!K115</f>
        <v>0.16434299999999999</v>
      </c>
      <c r="J25" s="419">
        <f>'1A3 Transport'!L115</f>
        <v>0.17774400000000001</v>
      </c>
      <c r="K25" s="419">
        <f>'1A3 Transport'!M115</f>
        <v>0.18718499999999999</v>
      </c>
      <c r="L25" s="419">
        <f>'1A3 Transport'!N115</f>
        <v>0.18573000000000001</v>
      </c>
      <c r="M25" s="419">
        <f>'1A3 Transport'!O115</f>
        <v>0.18198300000000001</v>
      </c>
      <c r="N25" s="419">
        <f>'1A3 Transport'!P115</f>
        <v>0.18071100000000001</v>
      </c>
      <c r="O25" s="419">
        <f>'1A3 Transport'!Q115</f>
        <v>0.188058</v>
      </c>
      <c r="P25" s="419">
        <f>'1A3 Transport'!R115</f>
        <v>0.18487799999999999</v>
      </c>
      <c r="Q25" s="419">
        <f>'1A3 Transport'!S115</f>
        <v>0.19489500000000001</v>
      </c>
      <c r="R25" s="419">
        <f>'1A3 Transport'!T115</f>
        <v>0.19617000000000001</v>
      </c>
      <c r="S25" s="419">
        <f>'1A3 Transport'!U115</f>
        <v>0.19850999999999999</v>
      </c>
      <c r="T25" s="419">
        <f>'1A3 Transport'!V115</f>
        <v>0.20043900000000001</v>
      </c>
      <c r="U25" s="419">
        <f>'1A3 Transport'!W115</f>
        <v>0.206817</v>
      </c>
      <c r="V25" s="419"/>
      <c r="W25" s="419"/>
    </row>
    <row r="26" spans="1:23" x14ac:dyDescent="0.25">
      <c r="B26" s="418" t="s">
        <v>871</v>
      </c>
      <c r="C26" s="433" t="s">
        <v>1265</v>
      </c>
      <c r="D26" s="419">
        <f>'1A3 Transport'!F135</f>
        <v>2.3719799999999999E-2</v>
      </c>
      <c r="E26" s="419">
        <f>'1A3 Transport'!G135</f>
        <v>2.2367999999999999E-2</v>
      </c>
      <c r="F26" s="419">
        <f>'1A3 Transport'!H135</f>
        <v>2.8139999999999998E-2</v>
      </c>
      <c r="G26" s="419">
        <f>'1A3 Transport'!I135</f>
        <v>2.9800199999999995E-2</v>
      </c>
      <c r="H26" s="419">
        <f>'1A3 Transport'!J135</f>
        <v>3.0697800000000001E-2</v>
      </c>
      <c r="I26" s="419">
        <f>'1A3 Transport'!K135</f>
        <v>3.2868599999999998E-2</v>
      </c>
      <c r="J26" s="419">
        <f>'1A3 Transport'!L135</f>
        <v>3.5548799999999998E-2</v>
      </c>
      <c r="K26" s="419">
        <f>'1A3 Transport'!M135</f>
        <v>3.7436999999999998E-2</v>
      </c>
      <c r="L26" s="419">
        <f>'1A3 Transport'!N135</f>
        <v>3.7145999999999998E-2</v>
      </c>
      <c r="M26" s="419">
        <f>'1A3 Transport'!O135</f>
        <v>3.6396600000000001E-2</v>
      </c>
      <c r="N26" s="419">
        <f>'1A3 Transport'!P135</f>
        <v>3.6142199999999999E-2</v>
      </c>
      <c r="O26" s="419">
        <f>'1A3 Transport'!Q135</f>
        <v>3.7611600000000002E-2</v>
      </c>
      <c r="P26" s="419">
        <f>'1A3 Transport'!R135</f>
        <v>3.6975599999999997E-2</v>
      </c>
      <c r="Q26" s="419">
        <f>'1A3 Transport'!S135</f>
        <v>3.8979E-2</v>
      </c>
      <c r="R26" s="419">
        <f>'1A3 Transport'!T135</f>
        <v>3.9233999999999998E-2</v>
      </c>
      <c r="S26" s="419">
        <f>'1A3 Transport'!U135</f>
        <v>3.9702000000000001E-2</v>
      </c>
      <c r="T26" s="419">
        <f>'1A3 Transport'!V135</f>
        <v>4.0087799999999993E-2</v>
      </c>
      <c r="U26" s="419">
        <f>'1A3 Transport'!W135</f>
        <v>4.1363400000000002E-2</v>
      </c>
      <c r="V26" s="419"/>
      <c r="W26" s="419"/>
    </row>
    <row r="27" spans="1:23" x14ac:dyDescent="0.25">
      <c r="B27" s="418" t="s">
        <v>872</v>
      </c>
      <c r="C27" s="433" t="s">
        <v>16</v>
      </c>
      <c r="D27" s="419">
        <f>SUM('1A3 Transport'!F109:F110)</f>
        <v>9123.4904431250652</v>
      </c>
      <c r="E27" s="419">
        <f>SUM('1A3 Transport'!G109:G110)</f>
        <v>8874.5803981359732</v>
      </c>
      <c r="F27" s="419">
        <f>SUM('1A3 Transport'!H109:H110)</f>
        <v>8491.0483575711951</v>
      </c>
      <c r="G27" s="419">
        <f>SUM('1A3 Transport'!I109:I110)</f>
        <v>8265.5730552319437</v>
      </c>
      <c r="H27" s="419">
        <f>SUM('1A3 Transport'!J109:J110)</f>
        <v>8265.0229995290065</v>
      </c>
      <c r="I27" s="419">
        <f>SUM('1A3 Transport'!K109:K110)</f>
        <v>8375.7722386528294</v>
      </c>
      <c r="J27" s="419">
        <f>SUM('1A3 Transport'!L109:L110)</f>
        <v>8318.8291562525101</v>
      </c>
      <c r="K27" s="419">
        <f>SUM('1A3 Transport'!M109:M110)</f>
        <v>8250.5936975954864</v>
      </c>
      <c r="L27" s="419">
        <f>SUM('1A3 Transport'!N109:N110)</f>
        <v>8015.599261155221</v>
      </c>
      <c r="M27" s="419">
        <f>SUM('1A3 Transport'!O109:O110)</f>
        <v>6973.7032767057808</v>
      </c>
      <c r="N27" s="419">
        <f>SUM('1A3 Transport'!P109:P110)</f>
        <v>3657.120816667446</v>
      </c>
      <c r="O27" s="419">
        <f>SUM('1A3 Transport'!Q109:Q110)</f>
        <v>2564.6333940033569</v>
      </c>
      <c r="P27" s="419">
        <f>SUM('1A3 Transport'!R109:R110)</f>
        <v>3633.2407471719453</v>
      </c>
      <c r="Q27" s="419">
        <f>SUM('1A3 Transport'!S109:S110)</f>
        <v>2018.4027994557275</v>
      </c>
      <c r="R27" s="419">
        <f>SUM('1A3 Transport'!T109:T110)</f>
        <v>1752.7369150756956</v>
      </c>
      <c r="S27" s="419">
        <f>SUM('1A3 Transport'!U109:U110)</f>
        <v>1757.7778907229824</v>
      </c>
      <c r="T27" s="419">
        <f>SUM('1A3 Transport'!V109:V110)</f>
        <v>1684.0956200995374</v>
      </c>
      <c r="U27" s="419">
        <f>SUM('1A3 Transport'!W109:W110)</f>
        <v>1674.4121873922113</v>
      </c>
      <c r="V27" s="419"/>
      <c r="W27" s="419"/>
    </row>
    <row r="28" spans="1:23" x14ac:dyDescent="0.25">
      <c r="B28" s="418" t="s">
        <v>872</v>
      </c>
      <c r="C28" s="433" t="s">
        <v>1264</v>
      </c>
      <c r="D28" s="419">
        <f>SUM('1A3 Transport'!F129:F130)</f>
        <v>0.77669999072802209</v>
      </c>
      <c r="E28" s="419">
        <f>SUM('1A3 Transport'!G129:G130)</f>
        <v>0.76039434655012683</v>
      </c>
      <c r="F28" s="419">
        <f>SUM('1A3 Transport'!H129:H130)</f>
        <v>0.73384930144482952</v>
      </c>
      <c r="G28" s="419">
        <f>SUM('1A3 Transport'!I129:I130)</f>
        <v>0.71747640691009096</v>
      </c>
      <c r="H28" s="419">
        <f>SUM('1A3 Transport'!J129:J130)</f>
        <v>0.71353887537999283</v>
      </c>
      <c r="I28" s="419">
        <f>SUM('1A3 Transport'!K129:K130)</f>
        <v>0.72367065529172581</v>
      </c>
      <c r="J28" s="419">
        <f>SUM('1A3 Transport'!L129:L130)</f>
        <v>0.72486192187074738</v>
      </c>
      <c r="K28" s="419">
        <f>SUM('1A3 Transport'!M129:M130)</f>
        <v>0.71860074276789998</v>
      </c>
      <c r="L28" s="419">
        <f>SUM('1A3 Transport'!N129:N130)</f>
        <v>0.68239283734161771</v>
      </c>
      <c r="M28" s="419">
        <f>SUM('1A3 Transport'!O129:O130)</f>
        <v>0.57453848578267597</v>
      </c>
      <c r="N28" s="419">
        <f>SUM('1A3 Transport'!P129:P130)</f>
        <v>0.32761932773079144</v>
      </c>
      <c r="O28" s="419">
        <f>SUM('1A3 Transport'!Q129:Q130)</f>
        <v>0.22676698110892499</v>
      </c>
      <c r="P28" s="419">
        <f>SUM('1A3 Transport'!R129:R130)</f>
        <v>0.26648731099218614</v>
      </c>
      <c r="Q28" s="419">
        <f>SUM('1A3 Transport'!S129:S130)</f>
        <v>0.17556982266555923</v>
      </c>
      <c r="R28" s="419">
        <f>SUM('1A3 Transport'!T129:T130)</f>
        <v>0.15785319536798278</v>
      </c>
      <c r="S28" s="419">
        <f>SUM('1A3 Transport'!U129:U130)</f>
        <v>0.15789331397788592</v>
      </c>
      <c r="T28" s="419">
        <f>SUM('1A3 Transport'!V129:V130)</f>
        <v>0.15224957618724497</v>
      </c>
      <c r="U28" s="419">
        <f>SUM('1A3 Transport'!W129:W130)</f>
        <v>0.14917633765849525</v>
      </c>
      <c r="V28" s="419"/>
      <c r="W28" s="419"/>
    </row>
    <row r="29" spans="1:23" x14ac:dyDescent="0.25">
      <c r="B29" s="418" t="s">
        <v>872</v>
      </c>
      <c r="C29" s="433" t="s">
        <v>1265</v>
      </c>
      <c r="D29" s="419">
        <f t="array" ref="D29">SUM('1A3 Transport'!F149:F150)</f>
        <v>0.27006245649174915</v>
      </c>
      <c r="E29" s="419">
        <f t="array" ref="E29">SUM('1A3 Transport'!G149:G150)</f>
        <v>0.25923317871591484</v>
      </c>
      <c r="F29" s="419">
        <f t="array" ref="F29">SUM('1A3 Transport'!H149:H150)</f>
        <v>0.24355358472895128</v>
      </c>
      <c r="G29" s="419">
        <f t="array" ref="G29">SUM('1A3 Transport'!I149:I150)</f>
        <v>0.23487940366730453</v>
      </c>
      <c r="H29" s="419">
        <f t="array" ref="H29">SUM('1A3 Transport'!J149:J150)</f>
        <v>0.23762020337541939</v>
      </c>
      <c r="I29" s="419">
        <f t="array" ref="I29">SUM('1A3 Transport'!K149:K150)</f>
        <v>0.24039995278363593</v>
      </c>
      <c r="J29" s="419">
        <f t="array" ref="J29">SUM('1A3 Transport'!L149:L150)</f>
        <v>0.23443500107113496</v>
      </c>
      <c r="K29" s="419">
        <f t="array" ref="K29">SUM('1A3 Transport'!M149:M150)</f>
        <v>0.2327355975345714</v>
      </c>
      <c r="L29" s="419">
        <f t="array" ref="L29">SUM('1A3 Transport'!N149:N150)</f>
        <v>0.2372611243618051</v>
      </c>
      <c r="M29" s="419">
        <f t="array" ref="M29">SUM('1A3 Transport'!O149:O150)</f>
        <v>0.21999460510236454</v>
      </c>
      <c r="N29" s="419">
        <f t="array" ref="N29">SUM('1A3 Transport'!P149:P150)</f>
        <v>9.6715873574533262E-2</v>
      </c>
      <c r="O29" s="419">
        <f t="array" ref="O29">SUM('1A3 Transport'!Q149:Q150)</f>
        <v>6.9937912128150009E-2</v>
      </c>
      <c r="P29" s="419">
        <f t="array" ref="P29">SUM('1A3 Transport'!R149:R150)</f>
        <v>0.1378885554454603</v>
      </c>
      <c r="Q29" s="419">
        <f t="array" ref="Q29">SUM('1A3 Transport'!S149:S150)</f>
        <v>5.7096456551359781E-2</v>
      </c>
      <c r="R29" s="419">
        <f t="array" ref="R29">SUM('1A3 Transport'!T149:T150)</f>
        <v>4.5760228019423657E-2</v>
      </c>
      <c r="S29" s="419">
        <f t="array" ref="S29">SUM('1A3 Transport'!U149:U150)</f>
        <v>4.6185123792917407E-2</v>
      </c>
      <c r="T29" s="419">
        <f t="array" ref="T29">SUM('1A3 Transport'!V149:V150)</f>
        <v>4.3558359689212851E-2</v>
      </c>
      <c r="U29" s="419">
        <f t="array" ref="U29">SUM('1A3 Transport'!W149:W150)</f>
        <v>4.4865345921157269E-2</v>
      </c>
      <c r="V29" s="419"/>
      <c r="W29" s="419"/>
    </row>
    <row r="31" spans="1:23" x14ac:dyDescent="0.25">
      <c r="B31" s="438" t="s">
        <v>1268</v>
      </c>
      <c r="C31" s="439" t="s">
        <v>1</v>
      </c>
      <c r="D31" s="431">
        <f>D23</f>
        <v>2000</v>
      </c>
      <c r="E31" s="431">
        <f t="shared" ref="E31:U31" si="4">E23</f>
        <v>2001</v>
      </c>
      <c r="F31" s="431">
        <f t="shared" si="4"/>
        <v>2002</v>
      </c>
      <c r="G31" s="431">
        <f t="shared" si="4"/>
        <v>2003</v>
      </c>
      <c r="H31" s="431">
        <f t="shared" si="4"/>
        <v>2004</v>
      </c>
      <c r="I31" s="431">
        <f t="shared" si="4"/>
        <v>2005</v>
      </c>
      <c r="J31" s="431">
        <f t="shared" si="4"/>
        <v>2006</v>
      </c>
      <c r="K31" s="431">
        <f t="shared" si="4"/>
        <v>2007</v>
      </c>
      <c r="L31" s="431">
        <f t="shared" si="4"/>
        <v>2008</v>
      </c>
      <c r="M31" s="431">
        <f t="shared" si="4"/>
        <v>2009</v>
      </c>
      <c r="N31" s="431">
        <f t="shared" si="4"/>
        <v>2010</v>
      </c>
      <c r="O31" s="431">
        <f t="shared" si="4"/>
        <v>2011</v>
      </c>
      <c r="P31" s="431">
        <f t="shared" si="4"/>
        <v>2012</v>
      </c>
      <c r="Q31" s="431">
        <f t="shared" si="4"/>
        <v>2013</v>
      </c>
      <c r="R31" s="431">
        <f t="shared" si="4"/>
        <v>2014</v>
      </c>
      <c r="S31" s="431">
        <f t="shared" si="4"/>
        <v>2015</v>
      </c>
      <c r="T31" s="431">
        <f t="shared" si="4"/>
        <v>2016</v>
      </c>
      <c r="U31" s="431">
        <f t="shared" si="4"/>
        <v>2017</v>
      </c>
    </row>
    <row r="32" spans="1:23" x14ac:dyDescent="0.25">
      <c r="C32" s="437" t="s">
        <v>1267</v>
      </c>
    </row>
    <row r="33" spans="2:21" x14ac:dyDescent="0.25">
      <c r="C33" s="437" t="s">
        <v>159</v>
      </c>
    </row>
    <row r="34" spans="2:21" x14ac:dyDescent="0.25">
      <c r="C34" s="437" t="s">
        <v>874</v>
      </c>
    </row>
    <row r="39" spans="2:21" x14ac:dyDescent="0.25">
      <c r="B39" s="485" t="s">
        <v>79</v>
      </c>
      <c r="C39" s="484" t="s">
        <v>80</v>
      </c>
      <c r="D39" s="431">
        <f>D31</f>
        <v>2000</v>
      </c>
      <c r="E39" s="431">
        <f t="shared" ref="E39:U39" si="5">E31</f>
        <v>2001</v>
      </c>
      <c r="F39" s="431">
        <f t="shared" si="5"/>
        <v>2002</v>
      </c>
      <c r="G39" s="431">
        <f t="shared" si="5"/>
        <v>2003</v>
      </c>
      <c r="H39" s="431">
        <f t="shared" si="5"/>
        <v>2004</v>
      </c>
      <c r="I39" s="431">
        <f t="shared" si="5"/>
        <v>2005</v>
      </c>
      <c r="J39" s="431">
        <f t="shared" si="5"/>
        <v>2006</v>
      </c>
      <c r="K39" s="431">
        <f t="shared" si="5"/>
        <v>2007</v>
      </c>
      <c r="L39" s="431">
        <f t="shared" si="5"/>
        <v>2008</v>
      </c>
      <c r="M39" s="431">
        <f t="shared" si="5"/>
        <v>2009</v>
      </c>
      <c r="N39" s="431">
        <f t="shared" si="5"/>
        <v>2010</v>
      </c>
      <c r="O39" s="431">
        <f t="shared" si="5"/>
        <v>2011</v>
      </c>
      <c r="P39" s="431">
        <f t="shared" si="5"/>
        <v>2012</v>
      </c>
      <c r="Q39" s="431">
        <f t="shared" si="5"/>
        <v>2013</v>
      </c>
      <c r="R39" s="431">
        <f t="shared" si="5"/>
        <v>2014</v>
      </c>
      <c r="S39" s="431">
        <f t="shared" si="5"/>
        <v>2015</v>
      </c>
      <c r="T39" s="431">
        <f t="shared" si="5"/>
        <v>2016</v>
      </c>
      <c r="U39" s="431">
        <f t="shared" si="5"/>
        <v>2017</v>
      </c>
    </row>
    <row r="40" spans="2:21" x14ac:dyDescent="0.25">
      <c r="C40" s="437" t="s">
        <v>13</v>
      </c>
      <c r="D40" s="419">
        <f>SUM('1B1 Solid Fuels'!F30:F31)</f>
        <v>17.906106507594554</v>
      </c>
      <c r="E40" s="419">
        <f>SUM('1B1 Solid Fuels'!G30:G31)</f>
        <v>18.357749247118562</v>
      </c>
      <c r="F40" s="419">
        <f>SUM('1B1 Solid Fuels'!H30:H31)</f>
        <v>19.444974438378722</v>
      </c>
      <c r="G40" s="419">
        <f>SUM('1B1 Solid Fuels'!I30:I31)</f>
        <v>19.631016318730449</v>
      </c>
      <c r="H40" s="419">
        <f>SUM('1B1 Solid Fuels'!J30:J31)</f>
        <v>19.808892084386162</v>
      </c>
      <c r="I40" s="419">
        <f>SUM('1B1 Solid Fuels'!K30:K31)</f>
        <v>19.792721560235641</v>
      </c>
      <c r="J40" s="419">
        <f>SUM('1B1 Solid Fuels'!L30:L31)</f>
        <v>20.027194160418176</v>
      </c>
      <c r="K40" s="419">
        <f>SUM('1B1 Solid Fuels'!M30:M31)</f>
        <v>20.431376411560404</v>
      </c>
      <c r="L40" s="419">
        <f>SUM('1B1 Solid Fuels'!N30:N31)</f>
        <v>20.122072045107295</v>
      </c>
      <c r="M40" s="419">
        <f>SUM('1B1 Solid Fuels'!O30:O31)</f>
        <v>23.836213773000001</v>
      </c>
      <c r="N40" s="419">
        <f>SUM('1B1 Solid Fuels'!P30:P31)</f>
        <v>22.113199518750001</v>
      </c>
      <c r="O40" s="419">
        <f>SUM('1B1 Solid Fuels'!Q30:Q31)</f>
        <v>20.291735007</v>
      </c>
      <c r="P40" s="419">
        <f>SUM('1B1 Solid Fuels'!R30:R31)</f>
        <v>20.010078</v>
      </c>
      <c r="Q40" s="419">
        <f>SUM('1B1 Solid Fuels'!S30:S31)</f>
        <v>20.357879431500002</v>
      </c>
      <c r="R40" s="419">
        <f>SUM('1B1 Solid Fuels'!T30:T31)</f>
        <v>21.037592136599997</v>
      </c>
      <c r="S40" s="419">
        <f>SUM('1B1 Solid Fuels'!U30:U31)</f>
        <v>19.586228165999998</v>
      </c>
      <c r="T40" s="419">
        <f>SUM('1B1 Solid Fuels'!V30:V31)</f>
        <v>19.131461245574997</v>
      </c>
      <c r="U40" s="419">
        <f>SUM('1B1 Solid Fuels'!W30:W31)</f>
        <v>19.549644084000001</v>
      </c>
    </row>
    <row r="41" spans="2:21" x14ac:dyDescent="0.25">
      <c r="C41" s="437" t="s">
        <v>36</v>
      </c>
      <c r="D41" s="419">
        <f>SUM('1B1 Solid Fuels'!F32:F33)</f>
        <v>67.66548990461564</v>
      </c>
      <c r="E41" s="419">
        <f>SUM('1B1 Solid Fuels'!G32:G33)</f>
        <v>69.372205276759374</v>
      </c>
      <c r="F41" s="419">
        <f>SUM('1B1 Solid Fuels'!H32:H33)</f>
        <v>73.480726868097832</v>
      </c>
      <c r="G41" s="419">
        <f>SUM('1B1 Solid Fuels'!I32:I33)</f>
        <v>74.183761610543712</v>
      </c>
      <c r="H41" s="419">
        <f>SUM('1B1 Solid Fuels'!J32:J33)</f>
        <v>74.855937374724931</v>
      </c>
      <c r="I41" s="419">
        <f>SUM('1B1 Solid Fuels'!K32:K33)</f>
        <v>74.79483048707209</v>
      </c>
      <c r="J41" s="419">
        <f>SUM('1B1 Solid Fuels'!L32:L33)</f>
        <v>75.680880358038223</v>
      </c>
      <c r="K41" s="419">
        <f>SUM('1B1 Solid Fuels'!M32:M33)</f>
        <v>77.208247014920886</v>
      </c>
      <c r="L41" s="419">
        <f>SUM('1B1 Solid Fuels'!N32:N33)</f>
        <v>76.039414947669997</v>
      </c>
      <c r="M41" s="419">
        <f>SUM('1B1 Solid Fuels'!O32:O33)</f>
        <v>90.074806700000011</v>
      </c>
      <c r="N41" s="419">
        <f>SUM('1B1 Solid Fuels'!P32:P33)</f>
        <v>83.563698125000002</v>
      </c>
      <c r="O41" s="419">
        <f>SUM('1B1 Solid Fuels'!Q32:Q33)</f>
        <v>76.680555300000009</v>
      </c>
      <c r="P41" s="419">
        <f>SUM('1B1 Solid Fuels'!R32:R33)</f>
        <v>75.616200000000006</v>
      </c>
      <c r="Q41" s="419">
        <f>SUM('1B1 Solid Fuels'!S32:S33)</f>
        <v>76.930508850000024</v>
      </c>
      <c r="R41" s="419">
        <f>SUM('1B1 Solid Fuels'!T32:T33)</f>
        <v>79.499079139999992</v>
      </c>
      <c r="S41" s="419">
        <f>SUM('1B1 Solid Fuels'!U32:U33)</f>
        <v>74.014511400000004</v>
      </c>
      <c r="T41" s="419">
        <f>SUM('1B1 Solid Fuels'!V32:V33)</f>
        <v>72.295990042499994</v>
      </c>
      <c r="U41" s="419">
        <f>SUM('1B1 Solid Fuels'!W32:W33)</f>
        <v>73.876263600000001</v>
      </c>
    </row>
    <row r="42" spans="2:21" x14ac:dyDescent="0.25">
      <c r="C42" s="437" t="s">
        <v>1275</v>
      </c>
      <c r="D42" s="419">
        <f>'1B1 Solid Fuels'!F39</f>
        <v>1438.8813945045231</v>
      </c>
      <c r="E42" s="419">
        <f>'1B1 Solid Fuels'!G39</f>
        <v>1475.1740600590654</v>
      </c>
      <c r="F42" s="419">
        <f>'1B1 Solid Fuels'!H39</f>
        <v>1562.5402386684332</v>
      </c>
      <c r="G42" s="419">
        <f>'1B1 Solid Fuels'!I39</f>
        <v>1577.4900101401483</v>
      </c>
      <c r="H42" s="419">
        <f>'1B1 Solid Fuels'!J39</f>
        <v>1591.7835769536096</v>
      </c>
      <c r="I42" s="419">
        <f>'1B1 Solid Fuels'!K39</f>
        <v>1590.4841617887494</v>
      </c>
      <c r="J42" s="419">
        <f>'1B1 Solid Fuels'!L39</f>
        <v>1609.3256816792209</v>
      </c>
      <c r="K42" s="419">
        <f>'1B1 Solid Fuels'!M39</f>
        <v>1641.8045637248988</v>
      </c>
      <c r="L42" s="419">
        <f>'1B1 Solid Fuels'!N39</f>
        <v>1616.9497859461774</v>
      </c>
      <c r="M42" s="419">
        <f>'1B1 Solid Fuels'!O39</f>
        <v>1915.4071544730004</v>
      </c>
      <c r="N42" s="419">
        <f>'1B1 Solid Fuels'!P39</f>
        <v>1776.9508601437501</v>
      </c>
      <c r="O42" s="419">
        <f>'1B1 Solid Fuels'!Q39</f>
        <v>1630.5833963069999</v>
      </c>
      <c r="P42" s="419">
        <f>'1B1 Solid Fuels'!R39</f>
        <v>1607.9502780000003</v>
      </c>
      <c r="Q42" s="419">
        <f>'1B1 Solid Fuels'!S39</f>
        <v>1635.8985652815004</v>
      </c>
      <c r="R42" s="419">
        <f>'1B1 Solid Fuels'!T39</f>
        <v>1690.5182540766</v>
      </c>
      <c r="S42" s="419">
        <f>'1B1 Solid Fuels'!U39</f>
        <v>1573.8909675659997</v>
      </c>
      <c r="T42" s="419">
        <f>'1B1 Solid Fuels'!V39</f>
        <v>1537.3472521380747</v>
      </c>
      <c r="U42" s="419">
        <f>'1B1 Solid Fuels'!W39</f>
        <v>1570.951179684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2:BH55"/>
  <sheetViews>
    <sheetView topLeftCell="AI25" workbookViewId="0">
      <selection activeCell="AT34" sqref="AT34:AT51"/>
    </sheetView>
  </sheetViews>
  <sheetFormatPr defaultRowHeight="15" x14ac:dyDescent="0.25"/>
  <cols>
    <col min="1" max="1" width="44.140625" customWidth="1"/>
    <col min="2" max="3" width="10.42578125" customWidth="1"/>
    <col min="4" max="4" width="12.5703125" customWidth="1"/>
    <col min="5" max="5" width="13.85546875" customWidth="1"/>
    <col min="15" max="15" width="10.42578125" bestFit="1" customWidth="1"/>
    <col min="20" max="20" width="12" customWidth="1"/>
    <col min="26" max="26" width="10.140625" customWidth="1"/>
    <col min="28" max="28" width="13.42578125" customWidth="1"/>
    <col min="29" max="29" width="9.7109375" bestFit="1" customWidth="1"/>
    <col min="38" max="38" width="9" bestFit="1" customWidth="1"/>
    <col min="40" max="40" width="14.140625" customWidth="1"/>
    <col min="41" max="41" width="12.28515625" customWidth="1"/>
    <col min="42" max="42" width="22.140625" customWidth="1"/>
    <col min="46" max="47" width="8.85546875" bestFit="1" customWidth="1"/>
    <col min="48" max="48" width="9.140625" bestFit="1" customWidth="1"/>
    <col min="57" max="58" width="9.85546875" bestFit="1" customWidth="1"/>
  </cols>
  <sheetData>
    <row r="2" spans="1:20" ht="15.75" thickBot="1" x14ac:dyDescent="0.3">
      <c r="A2" s="4" t="s">
        <v>1228</v>
      </c>
    </row>
    <row r="3" spans="1:20" ht="14.1" customHeight="1" thickBot="1" x14ac:dyDescent="0.3">
      <c r="A3" s="535" t="s">
        <v>1201</v>
      </c>
      <c r="B3" s="538" t="s">
        <v>14</v>
      </c>
      <c r="C3" s="539"/>
      <c r="D3" s="466" t="s">
        <v>1202</v>
      </c>
      <c r="E3" s="466" t="s">
        <v>1203</v>
      </c>
      <c r="I3" s="409" t="s">
        <v>1229</v>
      </c>
      <c r="P3" s="409" t="s">
        <v>1245</v>
      </c>
      <c r="Q3" s="197"/>
      <c r="R3" s="197"/>
      <c r="S3" s="197"/>
      <c r="T3" s="197"/>
    </row>
    <row r="4" spans="1:20" ht="14.1" customHeight="1" thickBot="1" x14ac:dyDescent="0.3">
      <c r="A4" s="536"/>
      <c r="B4" s="540" t="s">
        <v>1278</v>
      </c>
      <c r="C4" s="541"/>
      <c r="D4" s="467" t="s">
        <v>1278</v>
      </c>
      <c r="E4" s="467" t="s">
        <v>1204</v>
      </c>
      <c r="I4" s="542"/>
      <c r="J4" s="405" t="s">
        <v>1230</v>
      </c>
      <c r="K4" s="405" t="s">
        <v>1231</v>
      </c>
      <c r="L4" s="405" t="s">
        <v>1232</v>
      </c>
      <c r="M4" s="405" t="s">
        <v>864</v>
      </c>
      <c r="P4" s="542"/>
      <c r="Q4" s="405" t="s">
        <v>1230</v>
      </c>
      <c r="R4" s="405" t="s">
        <v>1231</v>
      </c>
      <c r="S4" s="405" t="s">
        <v>1232</v>
      </c>
      <c r="T4" s="405" t="s">
        <v>864</v>
      </c>
    </row>
    <row r="5" spans="1:20" ht="14.1" customHeight="1" thickBot="1" x14ac:dyDescent="0.3">
      <c r="A5" s="537"/>
      <c r="B5" s="467">
        <v>2000</v>
      </c>
      <c r="C5" s="467">
        <v>2017</v>
      </c>
      <c r="D5" s="467" t="s">
        <v>994</v>
      </c>
      <c r="E5" s="467" t="s">
        <v>994</v>
      </c>
      <c r="I5" s="543"/>
      <c r="J5" s="406" t="s">
        <v>1233</v>
      </c>
      <c r="K5" s="406" t="s">
        <v>1234</v>
      </c>
      <c r="L5" s="406" t="s">
        <v>1235</v>
      </c>
      <c r="M5" s="406" t="s">
        <v>1236</v>
      </c>
      <c r="P5" s="543"/>
      <c r="Q5" s="406" t="s">
        <v>1233</v>
      </c>
      <c r="R5" s="406" t="s">
        <v>1234</v>
      </c>
      <c r="S5" s="406" t="s">
        <v>1235</v>
      </c>
      <c r="T5" s="406" t="s">
        <v>1236</v>
      </c>
    </row>
    <row r="6" spans="1:20" ht="26.1" customHeight="1" thickBot="1" x14ac:dyDescent="0.3">
      <c r="A6" s="468" t="s">
        <v>1205</v>
      </c>
      <c r="B6" s="469">
        <f>'Energy Summary'!F4</f>
        <v>349099.65204166796</v>
      </c>
      <c r="C6" s="469">
        <f>'Energy Summary'!W4</f>
        <v>410685.26106426824</v>
      </c>
      <c r="D6" s="469">
        <f>C6-B6</f>
        <v>61585.609022600285</v>
      </c>
      <c r="E6" s="470">
        <f>D6/B6</f>
        <v>0.17641269093917494</v>
      </c>
      <c r="I6" s="407">
        <v>2000</v>
      </c>
      <c r="J6" s="408">
        <f t="array" ref="J6:J23">TRANSPOSE('1A Summary'!F40:W40)</f>
        <v>4042.5790572000005</v>
      </c>
      <c r="K6" s="410">
        <f t="array" ref="K6:K23">TRANSPOSE('1A1 Energy Industries'!F100:W100)</f>
        <v>9.8807063939999995E-2</v>
      </c>
      <c r="L6" s="411">
        <f t="array" ref="L6:L23">TRANSPOSE('1A1 Energy Industries'!F116:W116)</f>
        <v>1.5756084138E-2</v>
      </c>
      <c r="M6" s="411">
        <f>J6+K6*21+L6*310</f>
        <v>4049.5383916255205</v>
      </c>
      <c r="P6" s="407">
        <v>2000</v>
      </c>
      <c r="Q6" s="408">
        <f t="array" ref="Q6:Q23">TRANSPOSE('Summary Tables'!C17:T17)</f>
        <v>30454.731181352203</v>
      </c>
      <c r="R6" s="411">
        <f t="array" ref="R6:R23">TRANSPOSE('Summary Tables'!C18:T18)</f>
        <v>9.8807063939999995E-2</v>
      </c>
      <c r="S6" s="411">
        <f t="array" ref="S6:S23">TRANSPOSE('Summary Tables'!C19:T19)</f>
        <v>1.5756084138E-2</v>
      </c>
      <c r="T6" s="408">
        <f t="array" ref="T6:T23">TRANSPOSE('Summary Tables'!C20:T20)</f>
        <v>30575.71158823949</v>
      </c>
    </row>
    <row r="7" spans="1:20" ht="21.95" customHeight="1" thickBot="1" x14ac:dyDescent="0.3">
      <c r="A7" s="471" t="s">
        <v>1206</v>
      </c>
      <c r="B7" s="472">
        <f>'Energy Summary'!F5</f>
        <v>316443.58047938714</v>
      </c>
      <c r="C7" s="473">
        <f>'Energy Summary'!W5</f>
        <v>380542.11338458426</v>
      </c>
      <c r="D7" s="473">
        <f>C7-B7</f>
        <v>64098.53290519712</v>
      </c>
      <c r="E7" s="474">
        <f>D7/B7</f>
        <v>0.20255911909507812</v>
      </c>
      <c r="I7" s="407">
        <v>2001</v>
      </c>
      <c r="J7" s="408">
        <v>3897.6137316000004</v>
      </c>
      <c r="K7" s="410">
        <v>9.7028284500000006E-2</v>
      </c>
      <c r="L7" s="411">
        <v>1.5617260049999998E-2</v>
      </c>
      <c r="M7" s="411">
        <f t="shared" ref="M7:M23" si="0">J7+K7*21+L7*310</f>
        <v>3904.4926761900001</v>
      </c>
      <c r="P7" s="407">
        <v>2001</v>
      </c>
      <c r="Q7" s="408">
        <v>30915.582734658299</v>
      </c>
      <c r="R7" s="411">
        <v>9.7028284500000006E-2</v>
      </c>
      <c r="S7" s="411">
        <v>1.5617260049999998E-2</v>
      </c>
      <c r="T7" s="408">
        <v>31038.375809115114</v>
      </c>
    </row>
    <row r="8" spans="1:20" ht="21.95" customHeight="1" thickBot="1" x14ac:dyDescent="0.3">
      <c r="A8" s="475" t="s">
        <v>1207</v>
      </c>
      <c r="B8" s="476">
        <f>'Energy Summary'!F6</f>
        <v>220586.95898584899</v>
      </c>
      <c r="C8" s="476">
        <f>'Energy Summary'!W6</f>
        <v>249333.65255422331</v>
      </c>
      <c r="D8" s="476">
        <f>C8-B8</f>
        <v>28746.693568374321</v>
      </c>
      <c r="E8" s="477">
        <f>D8/B8</f>
        <v>0.13031909819391665</v>
      </c>
      <c r="G8" s="197"/>
      <c r="I8" s="407">
        <v>2002</v>
      </c>
      <c r="J8" s="408">
        <v>3384.5744394000003</v>
      </c>
      <c r="K8" s="410">
        <v>7.8687744179999991E-2</v>
      </c>
      <c r="L8" s="411">
        <v>1.2069921785999999E-2</v>
      </c>
      <c r="M8" s="411">
        <f t="shared" si="0"/>
        <v>3389.9685577814403</v>
      </c>
      <c r="P8" s="407">
        <v>2002</v>
      </c>
      <c r="Q8" s="408">
        <v>30479.816588849506</v>
      </c>
      <c r="R8" s="411">
        <v>7.8687744179999991E-2</v>
      </c>
      <c r="S8" s="411">
        <v>1.2069921785999999E-2</v>
      </c>
      <c r="T8" s="408">
        <v>30601.08709409734</v>
      </c>
    </row>
    <row r="9" spans="1:20" ht="21.95" customHeight="1" thickBot="1" x14ac:dyDescent="0.3">
      <c r="A9" s="475" t="s">
        <v>1208</v>
      </c>
      <c r="B9" s="476">
        <f>'1A Summary'!F6</f>
        <v>185961.70900598398</v>
      </c>
      <c r="C9" s="476">
        <f>'1A Summary'!W6</f>
        <v>216481.53820942334</v>
      </c>
      <c r="D9" s="476">
        <f t="shared" ref="D9:D23" si="1">C9-B9</f>
        <v>30519.829203439353</v>
      </c>
      <c r="E9" s="477">
        <f t="shared" ref="E9:E23" si="2">D9/B9</f>
        <v>0.16411888967129931</v>
      </c>
      <c r="I9" s="407">
        <v>2003</v>
      </c>
      <c r="J9" s="408">
        <v>3878.9162207999998</v>
      </c>
      <c r="K9" s="410">
        <v>9.2206553339999997E-2</v>
      </c>
      <c r="L9" s="411">
        <v>1.4428662917999997E-2</v>
      </c>
      <c r="M9" s="411">
        <f t="shared" si="0"/>
        <v>3885.3254439247198</v>
      </c>
      <c r="P9" s="407">
        <v>2003</v>
      </c>
      <c r="Q9" s="408">
        <v>30970.228621300943</v>
      </c>
      <c r="R9" s="411">
        <v>9.2206553339999997E-2</v>
      </c>
      <c r="S9" s="411">
        <v>1.4428662917999997E-2</v>
      </c>
      <c r="T9" s="408">
        <v>31098.894681133475</v>
      </c>
    </row>
    <row r="10" spans="1:20" ht="21.95" customHeight="1" thickBot="1" x14ac:dyDescent="0.3">
      <c r="A10" s="475" t="s">
        <v>1209</v>
      </c>
      <c r="B10" s="476">
        <f>'1A Summary'!F7</f>
        <v>4049.5383916255205</v>
      </c>
      <c r="C10" s="476">
        <f>'1A Summary'!W7</f>
        <v>3332.9874047999997</v>
      </c>
      <c r="D10" s="476">
        <f t="shared" si="1"/>
        <v>-716.55098682552079</v>
      </c>
      <c r="E10" s="477">
        <f t="shared" si="2"/>
        <v>-0.17694633746585889</v>
      </c>
      <c r="I10" s="407">
        <v>2004</v>
      </c>
      <c r="J10" s="408">
        <v>3562.9620881999999</v>
      </c>
      <c r="K10" s="410">
        <v>8.1953839500000014E-2</v>
      </c>
      <c r="L10" s="411">
        <v>1.2494704950000001E-2</v>
      </c>
      <c r="M10" s="411">
        <f t="shared" si="0"/>
        <v>3568.5564773639999</v>
      </c>
      <c r="P10" s="407">
        <v>2004</v>
      </c>
      <c r="Q10" s="408">
        <v>31041.600167149532</v>
      </c>
      <c r="R10" s="411">
        <v>8.1953839500000014E-2</v>
      </c>
      <c r="S10" s="411">
        <v>1.2494704950000001E-2</v>
      </c>
      <c r="T10" s="408">
        <v>31164.62535973583</v>
      </c>
    </row>
    <row r="11" spans="1:20" ht="21.95" customHeight="1" thickBot="1" x14ac:dyDescent="0.3">
      <c r="A11" s="475" t="s">
        <v>1210</v>
      </c>
      <c r="B11" s="476">
        <f>'1A Summary'!F8</f>
        <v>30575.71158823949</v>
      </c>
      <c r="C11" s="476">
        <f>'1A Summary'!W8</f>
        <v>29519.126940000002</v>
      </c>
      <c r="D11" s="476">
        <f t="shared" si="1"/>
        <v>-1056.5846482394882</v>
      </c>
      <c r="E11" s="477">
        <f t="shared" si="2"/>
        <v>-3.4556338785125394E-2</v>
      </c>
      <c r="I11" s="407">
        <v>2005</v>
      </c>
      <c r="J11" s="408">
        <v>3412.5198270000001</v>
      </c>
      <c r="K11" s="410">
        <v>7.6973470860000004E-2</v>
      </c>
      <c r="L11" s="411">
        <v>1.1501867621999999E-2</v>
      </c>
      <c r="M11" s="411">
        <f t="shared" si="0"/>
        <v>3417.7018488508802</v>
      </c>
      <c r="P11" s="407">
        <v>2005</v>
      </c>
      <c r="Q11" s="408">
        <v>29290.387873230829</v>
      </c>
      <c r="R11" s="411">
        <v>7.6973470860000004E-2</v>
      </c>
      <c r="S11" s="411">
        <v>1.1501867621999999E-2</v>
      </c>
      <c r="T11" s="408">
        <v>29406.879961095838</v>
      </c>
    </row>
    <row r="12" spans="1:20" ht="21.95" customHeight="1" thickBot="1" x14ac:dyDescent="0.3">
      <c r="A12" s="475" t="s">
        <v>1211</v>
      </c>
      <c r="B12" s="476">
        <f>'Energy Summary'!F7</f>
        <v>24413.390504701529</v>
      </c>
      <c r="C12" s="476">
        <f>'Energy Summary'!W7</f>
        <v>28765.506517764534</v>
      </c>
      <c r="D12" s="476">
        <f t="shared" si="1"/>
        <v>4352.1160130630051</v>
      </c>
      <c r="E12" s="477">
        <f t="shared" si="2"/>
        <v>0.17826757869722662</v>
      </c>
      <c r="I12" s="407">
        <v>2006</v>
      </c>
      <c r="J12" s="408">
        <v>3669.0287268000002</v>
      </c>
      <c r="K12" s="410">
        <v>8.5413164039999989E-2</v>
      </c>
      <c r="L12" s="411">
        <v>1.3085074308000001E-2</v>
      </c>
      <c r="M12" s="411">
        <f t="shared" si="0"/>
        <v>3674.8787762803204</v>
      </c>
      <c r="P12" s="407">
        <v>2006</v>
      </c>
      <c r="Q12" s="408">
        <v>28698.931708681062</v>
      </c>
      <c r="R12" s="411">
        <v>8.5413164039999989E-2</v>
      </c>
      <c r="S12" s="411">
        <v>1.3085074308000001E-2</v>
      </c>
      <c r="T12" s="408">
        <v>28813.544707513913</v>
      </c>
    </row>
    <row r="13" spans="1:20" ht="21.95" customHeight="1" thickBot="1" x14ac:dyDescent="0.3">
      <c r="A13" s="475" t="s">
        <v>1212</v>
      </c>
      <c r="B13" s="476">
        <f>'Energy Summary'!F8</f>
        <v>41062.912555550669</v>
      </c>
      <c r="C13" s="476">
        <f>'Energy Summary'!W8</f>
        <v>54694.54900811366</v>
      </c>
      <c r="D13" s="476">
        <f t="shared" si="1"/>
        <v>13631.636452562991</v>
      </c>
      <c r="E13" s="477">
        <f t="shared" si="2"/>
        <v>0.33196954634238035</v>
      </c>
      <c r="I13" s="407">
        <v>2007</v>
      </c>
      <c r="J13" s="408">
        <v>3760.8129407999995</v>
      </c>
      <c r="K13" s="410">
        <v>8.8265065379999993E-2</v>
      </c>
      <c r="L13" s="411">
        <v>1.3655347626E-2</v>
      </c>
      <c r="M13" s="411">
        <f t="shared" si="0"/>
        <v>3766.8996649370392</v>
      </c>
      <c r="P13" s="407">
        <v>2007</v>
      </c>
      <c r="Q13" s="408">
        <v>30194.437365506579</v>
      </c>
      <c r="R13" s="411">
        <v>8.8265065379999993E-2</v>
      </c>
      <c r="S13" s="411">
        <v>1.3655347626E-2</v>
      </c>
      <c r="T13" s="408">
        <v>30316.262117842543</v>
      </c>
    </row>
    <row r="14" spans="1:20" ht="21.95" customHeight="1" thickBot="1" x14ac:dyDescent="0.3">
      <c r="A14" s="475" t="s">
        <v>1213</v>
      </c>
      <c r="B14" s="476">
        <f>'1A Summary'!F24</f>
        <v>2256.9199342700003</v>
      </c>
      <c r="C14" s="476">
        <f>'1A Summary'!W24</f>
        <v>1527.3794449999998</v>
      </c>
      <c r="D14" s="476">
        <f t="shared" si="1"/>
        <v>-729.54048927000053</v>
      </c>
      <c r="E14" s="477">
        <f t="shared" si="2"/>
        <v>-0.32324606566336617</v>
      </c>
      <c r="I14" s="407">
        <v>2008</v>
      </c>
      <c r="J14" s="408">
        <v>3867.8021556000003</v>
      </c>
      <c r="K14" s="410">
        <v>9.0281137920000004E-2</v>
      </c>
      <c r="L14" s="411">
        <v>1.3889790384000001E-2</v>
      </c>
      <c r="M14" s="411">
        <f t="shared" si="0"/>
        <v>3874.0038945153601</v>
      </c>
      <c r="P14" s="407">
        <v>2008</v>
      </c>
      <c r="Q14" s="408">
        <v>29699.151394498665</v>
      </c>
      <c r="R14" s="411">
        <v>9.0281137920000004E-2</v>
      </c>
      <c r="S14" s="411">
        <v>1.3889790384000001E-2</v>
      </c>
      <c r="T14" s="408">
        <v>29818.418701281164</v>
      </c>
    </row>
    <row r="15" spans="1:20" ht="21.95" customHeight="1" thickBot="1" x14ac:dyDescent="0.3">
      <c r="A15" s="475" t="s">
        <v>1214</v>
      </c>
      <c r="B15" s="476">
        <f>'1A Summary'!F25</f>
        <v>37963.950554488307</v>
      </c>
      <c r="C15" s="476">
        <f>'1A Summary'!W25</f>
        <v>52318.429219152262</v>
      </c>
      <c r="D15" s="476">
        <f t="shared" si="1"/>
        <v>14354.478664663955</v>
      </c>
      <c r="E15" s="477">
        <f t="shared" si="2"/>
        <v>0.37810813824713746</v>
      </c>
      <c r="I15" s="407">
        <v>2009</v>
      </c>
      <c r="J15" s="408">
        <v>3796.4489718000004</v>
      </c>
      <c r="K15" s="410">
        <v>8.9931043560000007E-2</v>
      </c>
      <c r="L15" s="411">
        <v>1.4004255611999999E-2</v>
      </c>
      <c r="M15" s="411">
        <f t="shared" si="0"/>
        <v>3802.6788429544804</v>
      </c>
      <c r="P15" s="407">
        <v>2009</v>
      </c>
      <c r="Q15" s="408">
        <v>29766.867293425497</v>
      </c>
      <c r="R15" s="411">
        <v>8.9931043560000007E-2</v>
      </c>
      <c r="S15" s="411">
        <v>1.4004255611999999E-2</v>
      </c>
      <c r="T15" s="408">
        <v>29887.167948177615</v>
      </c>
    </row>
    <row r="16" spans="1:20" ht="21.95" customHeight="1" thickBot="1" x14ac:dyDescent="0.3">
      <c r="A16" s="475" t="s">
        <v>1215</v>
      </c>
      <c r="B16" s="476">
        <f>'1A Summary'!F26</f>
        <v>618.08154229999991</v>
      </c>
      <c r="C16" s="476">
        <f>'1A Summary'!W26</f>
        <v>490.27314625000002</v>
      </c>
      <c r="D16" s="476">
        <f t="shared" si="1"/>
        <v>-127.80839604999989</v>
      </c>
      <c r="E16" s="477">
        <f t="shared" si="2"/>
        <v>-0.20678241834305608</v>
      </c>
      <c r="I16" s="407">
        <v>2010</v>
      </c>
      <c r="J16" s="408">
        <v>3545.5820628000001</v>
      </c>
      <c r="K16" s="410">
        <v>8.3229693660000006E-2</v>
      </c>
      <c r="L16" s="411">
        <v>1.2929477382000001E-2</v>
      </c>
      <c r="M16" s="411">
        <f t="shared" si="0"/>
        <v>3551.3380243552801</v>
      </c>
      <c r="P16" s="407">
        <v>2010</v>
      </c>
      <c r="Q16" s="408">
        <v>29415.164504170079</v>
      </c>
      <c r="R16" s="411">
        <v>8.3229693660000006E-2</v>
      </c>
      <c r="S16" s="411">
        <v>1.2929477382000001E-2</v>
      </c>
      <c r="T16" s="408">
        <v>29534.753643274806</v>
      </c>
    </row>
    <row r="17" spans="1:58" ht="21.95" customHeight="1" thickBot="1" x14ac:dyDescent="0.3">
      <c r="A17" s="475" t="s">
        <v>1216</v>
      </c>
      <c r="B17" s="476">
        <f>'1A Summary'!F27</f>
        <v>223.9605244923645</v>
      </c>
      <c r="C17" s="476">
        <f>'1A Summary'!W27</f>
        <v>358.46719771138777</v>
      </c>
      <c r="D17" s="476">
        <f t="shared" si="1"/>
        <v>134.50667321902327</v>
      </c>
      <c r="E17" s="477">
        <f t="shared" si="2"/>
        <v>0.60058206027111272</v>
      </c>
      <c r="I17" s="407">
        <v>2011</v>
      </c>
      <c r="J17" s="408">
        <v>3336.2548320000001</v>
      </c>
      <c r="K17" s="410">
        <v>7.6446855000000008E-2</v>
      </c>
      <c r="L17" s="411">
        <v>1.1576485500000001E-2</v>
      </c>
      <c r="M17" s="411">
        <f t="shared" si="0"/>
        <v>3341.4489264600002</v>
      </c>
      <c r="P17" s="407">
        <v>2011</v>
      </c>
      <c r="Q17" s="408">
        <v>29178.892894316097</v>
      </c>
      <c r="R17" s="411">
        <v>7.6446855000000008E-2</v>
      </c>
      <c r="S17" s="411">
        <v>1.1576485500000001E-2</v>
      </c>
      <c r="T17" s="408">
        <v>29298.242525598311</v>
      </c>
    </row>
    <row r="18" spans="1:58" ht="21.95" customHeight="1" thickBot="1" x14ac:dyDescent="0.3">
      <c r="A18" s="475" t="s">
        <v>1217</v>
      </c>
      <c r="B18" s="478" t="s">
        <v>844</v>
      </c>
      <c r="C18" s="478" t="s">
        <v>844</v>
      </c>
      <c r="D18" s="476"/>
      <c r="E18" s="477"/>
      <c r="I18" s="407">
        <v>2012</v>
      </c>
      <c r="J18" s="408">
        <v>3379.0117020000002</v>
      </c>
      <c r="K18" s="410">
        <v>7.7036346899999997E-2</v>
      </c>
      <c r="L18" s="411">
        <v>1.1601686129999999E-2</v>
      </c>
      <c r="M18" s="411">
        <f t="shared" si="0"/>
        <v>3384.2259879851999</v>
      </c>
      <c r="P18" s="407">
        <v>2012</v>
      </c>
      <c r="Q18" s="408">
        <v>29903.314719931259</v>
      </c>
      <c r="R18" s="411">
        <v>7.7036346899999997E-2</v>
      </c>
      <c r="S18" s="411">
        <v>1.1601686129999999E-2</v>
      </c>
      <c r="T18" s="408">
        <v>30059.289710588393</v>
      </c>
    </row>
    <row r="19" spans="1:58" ht="21.95" customHeight="1" thickBot="1" x14ac:dyDescent="0.3">
      <c r="A19" s="475" t="s">
        <v>1218</v>
      </c>
      <c r="B19" s="476">
        <f>'1A Summary'!F29</f>
        <v>26123.290135299263</v>
      </c>
      <c r="C19" s="476">
        <f>'1A Summary'!W29</f>
        <v>38022.313155417913</v>
      </c>
      <c r="D19" s="476">
        <f t="shared" si="1"/>
        <v>11899.02302011865</v>
      </c>
      <c r="E19" s="477">
        <f t="shared" si="2"/>
        <v>0.45549480783203561</v>
      </c>
      <c r="I19" s="407">
        <v>2013</v>
      </c>
      <c r="J19" s="408">
        <v>3447.5040570000001</v>
      </c>
      <c r="K19" s="410">
        <v>7.8395921999999993E-2</v>
      </c>
      <c r="L19" s="411">
        <v>1.1815514399999999E-2</v>
      </c>
      <c r="M19" s="411">
        <f t="shared" si="0"/>
        <v>3452.813180826</v>
      </c>
      <c r="P19" s="407">
        <v>2013</v>
      </c>
      <c r="Q19" s="408">
        <v>30316.958570151597</v>
      </c>
      <c r="R19" s="411">
        <v>7.8395921999999993E-2</v>
      </c>
      <c r="S19" s="411">
        <v>1.1815514399999999E-2</v>
      </c>
      <c r="T19" s="408">
        <v>30472.506515601774</v>
      </c>
    </row>
    <row r="20" spans="1:58" ht="21.95" customHeight="1" thickBot="1" x14ac:dyDescent="0.3">
      <c r="A20" s="475" t="s">
        <v>1219</v>
      </c>
      <c r="B20" s="476">
        <f>'1A Summary'!F30</f>
        <v>16604.169938441755</v>
      </c>
      <c r="C20" s="476">
        <f>'1A Summary'!W30</f>
        <v>30209.815941421992</v>
      </c>
      <c r="D20" s="476">
        <f t="shared" si="1"/>
        <v>13605.646002980237</v>
      </c>
      <c r="E20" s="477">
        <f t="shared" si="2"/>
        <v>0.81941139204318936</v>
      </c>
      <c r="I20" s="407">
        <v>2014</v>
      </c>
      <c r="J20" s="408">
        <v>3417.6490725000003</v>
      </c>
      <c r="K20" s="410">
        <v>7.7328645000000001E-2</v>
      </c>
      <c r="L20" s="411">
        <v>1.1606604E-2</v>
      </c>
      <c r="M20" s="411">
        <f t="shared" si="0"/>
        <v>3422.8710212850006</v>
      </c>
      <c r="P20" s="407">
        <v>2014</v>
      </c>
      <c r="Q20" s="408">
        <v>30723.884632384077</v>
      </c>
      <c r="R20" s="411">
        <v>7.7328645000000001E-2</v>
      </c>
      <c r="S20" s="411">
        <v>1.1606604E-2</v>
      </c>
      <c r="T20" s="408">
        <v>30887.122509454424</v>
      </c>
    </row>
    <row r="21" spans="1:58" ht="21.95" customHeight="1" thickBot="1" x14ac:dyDescent="0.3">
      <c r="A21" s="475" t="s">
        <v>1220</v>
      </c>
      <c r="B21" s="476">
        <f>'1A Summary'!F31</f>
        <v>7103.0182627927643</v>
      </c>
      <c r="C21" s="476">
        <f>'1A Summary'!W31</f>
        <v>3532.9831577554178</v>
      </c>
      <c r="D21" s="476">
        <f t="shared" si="1"/>
        <v>-3570.0351050373465</v>
      </c>
      <c r="E21" s="477">
        <f t="shared" si="2"/>
        <v>-0.50260818330399171</v>
      </c>
      <c r="I21" s="407">
        <v>2015</v>
      </c>
      <c r="J21" s="408">
        <v>3387.7940880000001</v>
      </c>
      <c r="K21" s="410">
        <v>7.6261367999999996E-2</v>
      </c>
      <c r="L21" s="411">
        <v>1.13976936E-2</v>
      </c>
      <c r="M21" s="411">
        <f t="shared" si="0"/>
        <v>3392.9288617439997</v>
      </c>
      <c r="P21" s="407">
        <v>2015</v>
      </c>
      <c r="Q21" s="408">
        <v>31259.896776136931</v>
      </c>
      <c r="R21" s="411">
        <v>7.6261367999999996E-2</v>
      </c>
      <c r="S21" s="411">
        <v>1.13976936E-2</v>
      </c>
      <c r="T21" s="408">
        <v>31418.767352525163</v>
      </c>
    </row>
    <row r="22" spans="1:58" ht="21.95" customHeight="1" thickBot="1" x14ac:dyDescent="0.3">
      <c r="A22" s="475" t="s">
        <v>1221</v>
      </c>
      <c r="B22" s="476">
        <f>'1A Summary'!F32</f>
        <v>2416.1019340647449</v>
      </c>
      <c r="C22" s="476">
        <f>'1A Summary'!W32</f>
        <v>4279.5140562405013</v>
      </c>
      <c r="D22" s="476">
        <f t="shared" si="1"/>
        <v>1863.4121221757564</v>
      </c>
      <c r="E22" s="477">
        <f t="shared" si="2"/>
        <v>0.77124731200427166</v>
      </c>
      <c r="I22" s="407">
        <v>2016</v>
      </c>
      <c r="J22" s="408">
        <v>3357.9228599999997</v>
      </c>
      <c r="K22" s="410">
        <v>7.5193349999999992E-2</v>
      </c>
      <c r="L22" s="411">
        <v>1.1188634999999999E-2</v>
      </c>
      <c r="M22" s="411">
        <f t="shared" si="0"/>
        <v>3362.9703971999998</v>
      </c>
      <c r="P22" s="407">
        <v>2016</v>
      </c>
      <c r="Q22" s="408">
        <v>30237.59900026711</v>
      </c>
      <c r="R22" s="411">
        <v>7.5193349999999992E-2</v>
      </c>
      <c r="S22" s="411">
        <v>1.1188634999999999E-2</v>
      </c>
      <c r="T22" s="408">
        <v>30394.943505027601</v>
      </c>
    </row>
    <row r="23" spans="1:58" ht="21.95" customHeight="1" thickBot="1" x14ac:dyDescent="0.3">
      <c r="A23" s="475" t="s">
        <v>1222</v>
      </c>
      <c r="B23" s="476">
        <f>'1A Summary'!F33</f>
        <v>4257.0282979866988</v>
      </c>
      <c r="C23" s="476">
        <f>'1A Summary'!W33</f>
        <v>9726.0921490648652</v>
      </c>
      <c r="D23" s="476">
        <f t="shared" si="1"/>
        <v>5469.0638510781664</v>
      </c>
      <c r="E23" s="477">
        <f t="shared" si="2"/>
        <v>1.2847139995909078</v>
      </c>
      <c r="I23" s="407">
        <v>2017</v>
      </c>
      <c r="J23" s="408">
        <v>3328.0271399999997</v>
      </c>
      <c r="K23" s="410">
        <v>7.4124899999999994E-2</v>
      </c>
      <c r="L23" s="411">
        <v>1.097949E-2</v>
      </c>
      <c r="M23" s="411">
        <f t="shared" si="0"/>
        <v>3332.9874047999997</v>
      </c>
      <c r="P23" s="407">
        <v>2017</v>
      </c>
      <c r="Q23" s="408">
        <v>29369.448950000002</v>
      </c>
      <c r="R23" s="411">
        <v>7.4124899999999994E-2</v>
      </c>
      <c r="S23" s="411">
        <v>1.097949E-2</v>
      </c>
      <c r="T23" s="408">
        <v>29519.126940000002</v>
      </c>
    </row>
    <row r="24" spans="1:58" ht="21.95" customHeight="1" thickBot="1" x14ac:dyDescent="0.3">
      <c r="A24" s="471" t="s">
        <v>1223</v>
      </c>
      <c r="B24" s="472">
        <f>'1B Summary'!F4</f>
        <v>32656.07156228082</v>
      </c>
      <c r="C24" s="472">
        <f>'1B Summary'!W4</f>
        <v>30143.147679684</v>
      </c>
      <c r="D24" s="472">
        <f>C24-B24</f>
        <v>-2512.9238825968205</v>
      </c>
      <c r="E24" s="479">
        <f>D24/B24</f>
        <v>-7.6951199650706195E-2</v>
      </c>
      <c r="U24" s="404">
        <f>T23-T21</f>
        <v>-1899.6404125251611</v>
      </c>
    </row>
    <row r="25" spans="1:58" ht="21.95" customHeight="1" thickBot="1" x14ac:dyDescent="0.3">
      <c r="A25" s="475" t="s">
        <v>1224</v>
      </c>
      <c r="B25" s="480">
        <f>'1B Summary'!F5</f>
        <v>1438.8813945045231</v>
      </c>
      <c r="C25" s="480">
        <f>'1B Summary'!W5</f>
        <v>1570.951179684</v>
      </c>
      <c r="D25" s="481">
        <f>C25-B25</f>
        <v>132.06978517947687</v>
      </c>
      <c r="E25" s="477">
        <f>D25/B25</f>
        <v>9.1786429155236188E-2</v>
      </c>
      <c r="U25" s="273">
        <f>U24/T21</f>
        <v>-6.0461965016348256E-2</v>
      </c>
    </row>
    <row r="26" spans="1:58" ht="21.95" customHeight="1" thickBot="1" x14ac:dyDescent="0.3">
      <c r="A26" s="475" t="s">
        <v>1225</v>
      </c>
      <c r="B26" s="482">
        <f>'1B Summary'!F9</f>
        <v>752.03721950757301</v>
      </c>
      <c r="C26" s="482">
        <f>'1B Summary'!W9</f>
        <v>641.82500000000005</v>
      </c>
      <c r="D26" s="481">
        <f t="shared" ref="D26:D27" si="3">C26-B26</f>
        <v>-110.21221950757297</v>
      </c>
      <c r="E26" s="477">
        <f t="shared" ref="E26:E27" si="4">D26/B26</f>
        <v>-0.14655154911048007</v>
      </c>
    </row>
    <row r="27" spans="1:58" ht="21.95" customHeight="1" thickBot="1" x14ac:dyDescent="0.3">
      <c r="A27" s="475" t="s">
        <v>1226</v>
      </c>
      <c r="B27" s="482">
        <f>'1B Summary'!F22</f>
        <v>28146.584619587433</v>
      </c>
      <c r="C27" s="482">
        <f>'1B Summary'!W22</f>
        <v>25746.466</v>
      </c>
      <c r="D27" s="481">
        <f t="shared" si="3"/>
        <v>-2400.1186195874325</v>
      </c>
      <c r="E27" s="477">
        <f t="shared" si="4"/>
        <v>-8.5272108571111352E-2</v>
      </c>
    </row>
    <row r="28" spans="1:58" ht="21.95" customHeight="1" thickBot="1" x14ac:dyDescent="0.3">
      <c r="A28" s="401" t="s">
        <v>1227</v>
      </c>
      <c r="B28" s="402" t="s">
        <v>844</v>
      </c>
      <c r="C28" s="402" t="s">
        <v>844</v>
      </c>
      <c r="D28" s="402"/>
      <c r="E28" s="403"/>
      <c r="AK28">
        <f>13.4</f>
        <v>13.4</v>
      </c>
    </row>
    <row r="30" spans="1:58" ht="15.75" thickBot="1" x14ac:dyDescent="0.3">
      <c r="AX30" t="s">
        <v>1276</v>
      </c>
    </row>
    <row r="31" spans="1:58" ht="19.5" thickBot="1" x14ac:dyDescent="0.3">
      <c r="A31" s="4" t="s">
        <v>1247</v>
      </c>
      <c r="G31" s="4" t="s">
        <v>1243</v>
      </c>
      <c r="N31" s="4" t="s">
        <v>1256</v>
      </c>
      <c r="X31" s="4" t="s">
        <v>1261</v>
      </c>
      <c r="AE31" s="4" t="s">
        <v>1262</v>
      </c>
      <c r="AM31" t="s">
        <v>1269</v>
      </c>
      <c r="AS31" s="197" t="s">
        <v>1269</v>
      </c>
      <c r="AT31" s="197"/>
      <c r="AU31" s="197"/>
      <c r="AV31" s="197"/>
      <c r="AX31" s="528"/>
      <c r="AY31" s="428" t="s">
        <v>1270</v>
      </c>
      <c r="AZ31" s="428" t="s">
        <v>1271</v>
      </c>
      <c r="BA31" s="428" t="s">
        <v>864</v>
      </c>
    </row>
    <row r="32" spans="1:58" ht="39.950000000000003" customHeight="1" thickBot="1" x14ac:dyDescent="0.3">
      <c r="A32" s="544"/>
      <c r="B32" s="445" t="s">
        <v>862</v>
      </c>
      <c r="C32" s="445" t="s">
        <v>865</v>
      </c>
      <c r="D32" s="445" t="s">
        <v>866</v>
      </c>
      <c r="G32" s="542"/>
      <c r="H32" s="405" t="s">
        <v>1230</v>
      </c>
      <c r="I32" s="405" t="s">
        <v>1241</v>
      </c>
      <c r="J32" s="405" t="s">
        <v>1232</v>
      </c>
      <c r="K32" s="405" t="s">
        <v>864</v>
      </c>
      <c r="N32" s="549" t="s">
        <v>1248</v>
      </c>
      <c r="O32" s="422" t="s">
        <v>1249</v>
      </c>
      <c r="P32" s="422" t="s">
        <v>1250</v>
      </c>
      <c r="Q32" s="422" t="s">
        <v>1251</v>
      </c>
      <c r="R32" s="422" t="s">
        <v>1252</v>
      </c>
      <c r="S32" s="422" t="s">
        <v>205</v>
      </c>
      <c r="T32" s="422" t="s">
        <v>1253</v>
      </c>
      <c r="U32" s="422" t="s">
        <v>206</v>
      </c>
      <c r="V32" s="422" t="s">
        <v>1254</v>
      </c>
      <c r="X32" s="533"/>
      <c r="Y32" s="427" t="s">
        <v>150</v>
      </c>
      <c r="Z32" s="427" t="s">
        <v>151</v>
      </c>
      <c r="AA32" s="427" t="s">
        <v>152</v>
      </c>
      <c r="AB32" s="427" t="s">
        <v>153</v>
      </c>
      <c r="AC32" s="428" t="s">
        <v>864</v>
      </c>
      <c r="AE32" s="533"/>
      <c r="AF32" s="530" t="s">
        <v>871</v>
      </c>
      <c r="AG32" s="531"/>
      <c r="AH32" s="532"/>
      <c r="AI32" s="530" t="s">
        <v>872</v>
      </c>
      <c r="AJ32" s="531"/>
      <c r="AK32" s="532"/>
      <c r="AM32" s="533"/>
      <c r="AN32" s="427" t="s">
        <v>1267</v>
      </c>
      <c r="AO32" s="427" t="s">
        <v>159</v>
      </c>
      <c r="AP32" s="427" t="s">
        <v>874</v>
      </c>
      <c r="AS32" s="533"/>
      <c r="AT32" s="436" t="s">
        <v>80</v>
      </c>
      <c r="AU32" s="427" t="s">
        <v>82</v>
      </c>
      <c r="AV32" s="427" t="s">
        <v>243</v>
      </c>
      <c r="AX32" s="529"/>
      <c r="AY32" s="442" t="s">
        <v>1272</v>
      </c>
      <c r="AZ32" s="442" t="s">
        <v>1273</v>
      </c>
      <c r="BA32" s="442" t="s">
        <v>1274</v>
      </c>
      <c r="BD32" s="426"/>
      <c r="BE32" s="428" t="s">
        <v>877</v>
      </c>
      <c r="BF32" s="428" t="s">
        <v>876</v>
      </c>
    </row>
    <row r="33" spans="1:59" ht="13.5" customHeight="1" thickBot="1" x14ac:dyDescent="0.3">
      <c r="A33" s="545"/>
      <c r="B33" s="546" t="s">
        <v>1237</v>
      </c>
      <c r="C33" s="547"/>
      <c r="D33" s="548"/>
      <c r="G33" s="543"/>
      <c r="H33" s="406" t="s">
        <v>1233</v>
      </c>
      <c r="I33" s="406" t="s">
        <v>1242</v>
      </c>
      <c r="J33" s="406" t="s">
        <v>1235</v>
      </c>
      <c r="K33" s="406" t="s">
        <v>1236</v>
      </c>
      <c r="N33" s="550"/>
      <c r="O33" s="551" t="s">
        <v>1255</v>
      </c>
      <c r="P33" s="552"/>
      <c r="Q33" s="552"/>
      <c r="R33" s="552"/>
      <c r="S33" s="552"/>
      <c r="T33" s="552"/>
      <c r="U33" s="552"/>
      <c r="V33" s="553"/>
      <c r="X33" s="534"/>
      <c r="Y33" s="530" t="s">
        <v>1257</v>
      </c>
      <c r="Z33" s="531"/>
      <c r="AA33" s="531"/>
      <c r="AB33" s="531"/>
      <c r="AC33" s="532"/>
      <c r="AE33" s="534"/>
      <c r="AF33" s="430" t="s">
        <v>1258</v>
      </c>
      <c r="AG33" s="430" t="s">
        <v>1259</v>
      </c>
      <c r="AH33" s="430" t="s">
        <v>1260</v>
      </c>
      <c r="AI33" s="430" t="s">
        <v>1258</v>
      </c>
      <c r="AJ33" s="430" t="s">
        <v>1259</v>
      </c>
      <c r="AK33" s="430" t="s">
        <v>1260</v>
      </c>
      <c r="AM33" s="534"/>
      <c r="AN33" s="530" t="s">
        <v>1257</v>
      </c>
      <c r="AO33" s="531"/>
      <c r="AP33" s="532"/>
      <c r="AS33" s="534"/>
      <c r="AT33" s="530" t="s">
        <v>1257</v>
      </c>
      <c r="AU33" s="531"/>
      <c r="AV33" s="532"/>
      <c r="AX33" s="421">
        <v>2000</v>
      </c>
      <c r="AY33" s="434">
        <f t="array" ref="AY33:BA50">TRANSPOSE('Summary Tables'!D40:U42)</f>
        <v>17.906106507594554</v>
      </c>
      <c r="AZ33" s="434">
        <v>67.66548990461564</v>
      </c>
      <c r="BA33" s="434">
        <v>1438.8813945045231</v>
      </c>
      <c r="BD33" s="444"/>
      <c r="BE33" s="443" t="s">
        <v>878</v>
      </c>
      <c r="BF33" s="428"/>
    </row>
    <row r="34" spans="1:59" ht="15.75" thickBot="1" x14ac:dyDescent="0.3">
      <c r="A34" s="407">
        <v>2000</v>
      </c>
      <c r="B34" s="294">
        <f>+SUM('1A1 Energy Industries'!$F$15:$F$18)</f>
        <v>1806317.0190000001</v>
      </c>
      <c r="C34" s="294">
        <f t="array" ref="C34:C51">TRANSPOSE('Summary Tables'!C4:T4)</f>
        <v>116046</v>
      </c>
      <c r="D34" s="294">
        <f t="array" ref="D34:D51">TRANSPOSE('Summary Tables'!C5:T5)</f>
        <v>59637.878980000001</v>
      </c>
      <c r="G34" s="407">
        <v>2000</v>
      </c>
      <c r="H34" s="408">
        <f t="array" ref="H34:H51">TRANSPOSE('Summary Tables'!C9:T9)</f>
        <v>24304.282804323684</v>
      </c>
      <c r="I34" s="483">
        <f t="array" ref="I34:I51">TRANSPOSE('Summary Tables'!C10:U10)</f>
        <v>0.34492553572264101</v>
      </c>
      <c r="J34" s="483">
        <f t="array" ref="J34:J51">TRANSPOSE('Summary Tables'!C11:U11)</f>
        <v>0.3285944004118278</v>
      </c>
      <c r="K34" s="408">
        <f t="array" ref="K34:K51">TRANSPOSE('Energy Summary'!F7:W7)</f>
        <v>24413.390504701529</v>
      </c>
      <c r="N34" s="423">
        <v>2000</v>
      </c>
      <c r="O34" s="425">
        <f>TRANSPOSE('1A2 Manufacturing Construction'!F15:W15)</f>
        <v>443.63</v>
      </c>
      <c r="P34" s="425">
        <f t="array" ref="P34:P51">TRANSPOSE('1A2 Manufacturing Construction'!F16:W16)</f>
        <v>28233.672121059913</v>
      </c>
      <c r="Q34" s="425">
        <f t="array" ref="Q34:Q51">TRANSPOSE('1A2 Manufacturing Construction'!F17:W17)</f>
        <v>193.9392</v>
      </c>
      <c r="R34" s="425">
        <f t="array" ref="R34:R51">TRANSPOSE('1A2 Manufacturing Construction'!F18:W18)</f>
        <v>109.0001</v>
      </c>
      <c r="S34" s="425">
        <f t="array" ref="S34:S51">TRANSPOSE('1A2 Manufacturing Construction'!F19:W19)</f>
        <v>5053.3811999999998</v>
      </c>
      <c r="T34" s="425">
        <f t="array" ref="T34:T51">TRANSPOSE('1A2 Manufacturing Construction'!F20:W20)</f>
        <v>202748.76405946125</v>
      </c>
      <c r="U34" s="425">
        <f t="array" ref="U34:U51">TRANSPOSE('1A2 Manufacturing Construction'!F21:W21)</f>
        <v>39532</v>
      </c>
      <c r="V34" s="425">
        <f t="array" ref="V34:V51">TRANSPOSE('1A2 Manufacturing Construction'!F22:W22)</f>
        <v>0</v>
      </c>
      <c r="X34" s="421">
        <v>2000</v>
      </c>
      <c r="Y34" s="429">
        <f t="array" ref="Y34:Y51">TRANSPOSE('1A Summary'!F24:W24)</f>
        <v>2256.9199342700003</v>
      </c>
      <c r="Z34" s="429">
        <f t="array" ref="Z34:Z51">TRANSPOSE('1A Summary'!F25:W26)</f>
        <v>37963.950554488307</v>
      </c>
      <c r="AA34" s="429">
        <f t="array" ref="AA34:AA51">TRANSPOSE('1A Summary'!F26:W26)</f>
        <v>618.08154229999991</v>
      </c>
      <c r="AB34" s="429">
        <f t="array" ref="AB34:AB51">TRANSPOSE('1A Summary'!F27:W27)</f>
        <v>223.9605244923645</v>
      </c>
      <c r="AC34" s="429">
        <f>SUM(Y34:AB34)</f>
        <v>41062.912555550676</v>
      </c>
      <c r="AE34" s="421">
        <v>2000</v>
      </c>
      <c r="AF34" s="434">
        <f t="array" ref="AF34:AK51">TRANSPOSE('Summary Tables'!D24:U29)</f>
        <v>7842.7490299775045</v>
      </c>
      <c r="AG34" s="435">
        <v>0.118599</v>
      </c>
      <c r="AH34" s="435">
        <v>2.3719799999999999E-2</v>
      </c>
      <c r="AI34" s="434">
        <v>9123.4904431250652</v>
      </c>
      <c r="AJ34" s="435">
        <v>0.77669999072802209</v>
      </c>
      <c r="AK34" s="435">
        <v>0.27006245649174915</v>
      </c>
      <c r="AM34" s="421">
        <v>2000</v>
      </c>
      <c r="AN34" s="434">
        <f t="array" ref="AN34:AP51">TRANSPOSE('1A Summary'!F30:W32)</f>
        <v>16604.169938441755</v>
      </c>
      <c r="AO34" s="434">
        <v>7103.0182627927643</v>
      </c>
      <c r="AP34" s="434">
        <v>2416.1019340647449</v>
      </c>
      <c r="AQ34" s="415">
        <f>AN34+AO34+AP34</f>
        <v>26123.290135299263</v>
      </c>
      <c r="AS34" s="421">
        <v>2000</v>
      </c>
      <c r="AT34" s="497">
        <f t="array" ref="AT34:AT51">TRANSPOSE('1B Summary'!F5:W5)</f>
        <v>1438.8813945045231</v>
      </c>
      <c r="AU34" s="498">
        <f t="array" ref="AU34:AU51">TRANSPOSE('1B Summary'!F9:W9)</f>
        <v>752.03721950757301</v>
      </c>
      <c r="AV34" s="498">
        <f t="array" ref="AV34:AV51">TRANSPOSE('1B Summary'!F12:W129)</f>
        <v>30465.152948268726</v>
      </c>
      <c r="AX34" s="421">
        <v>2001</v>
      </c>
      <c r="AY34" s="434">
        <v>18.357749247118562</v>
      </c>
      <c r="AZ34" s="434">
        <v>69.372205276759374</v>
      </c>
      <c r="BA34" s="434">
        <v>1475.1740600590654</v>
      </c>
      <c r="BD34" s="421">
        <v>2000</v>
      </c>
      <c r="BE34" s="429">
        <f t="array" ref="BE34:BF51">TRANSPOSE('1B1 Solid Fuels'!F14:W15)</f>
        <v>106308703.69931757</v>
      </c>
      <c r="BF34" s="429">
        <v>174918853.37308022</v>
      </c>
      <c r="BG34" s="56">
        <f>BE34/SUM(BE34:BF34)</f>
        <v>0.37801666666666661</v>
      </c>
    </row>
    <row r="35" spans="1:59" ht="15.75" thickBot="1" x14ac:dyDescent="0.3">
      <c r="A35" s="407">
        <v>2001</v>
      </c>
      <c r="B35" s="294">
        <f>+SUM('1A1 Energy Industries'!$G$15:$G$18)</f>
        <v>1823119.4261662499</v>
      </c>
      <c r="C35" s="294">
        <v>47345.75</v>
      </c>
      <c r="D35" s="294">
        <v>57598.7405</v>
      </c>
      <c r="G35" s="407">
        <v>2001</v>
      </c>
      <c r="H35" s="408">
        <v>24665.939807317798</v>
      </c>
      <c r="I35" s="483">
        <v>0.3532378040404992</v>
      </c>
      <c r="J35" s="483">
        <v>0.33188072427884358</v>
      </c>
      <c r="K35" s="408">
        <v>24776.240825729088</v>
      </c>
      <c r="N35" s="423">
        <v>2001</v>
      </c>
      <c r="O35" s="425">
        <v>640</v>
      </c>
      <c r="P35" s="425">
        <v>29499.429369719295</v>
      </c>
      <c r="Q35" s="425">
        <v>193.9392</v>
      </c>
      <c r="R35" s="425">
        <v>115.15179999999999</v>
      </c>
      <c r="S35" s="425">
        <v>5584.1015999999991</v>
      </c>
      <c r="T35" s="425">
        <v>204129.82973134128</v>
      </c>
      <c r="U35" s="425">
        <v>41241</v>
      </c>
      <c r="V35" s="425">
        <v>0</v>
      </c>
      <c r="X35" s="421">
        <v>2001</v>
      </c>
      <c r="Y35" s="429">
        <v>2162.7944127000001</v>
      </c>
      <c r="Z35" s="429">
        <v>38465.009430252001</v>
      </c>
      <c r="AA35" s="429">
        <v>606.86936705000005</v>
      </c>
      <c r="AB35" s="429">
        <v>248.13094939868256</v>
      </c>
      <c r="AC35" s="429">
        <f t="shared" ref="AC35:AC51" si="5">SUM(Y35:AB35)</f>
        <v>41482.804159400686</v>
      </c>
      <c r="AE35" s="421">
        <v>2001</v>
      </c>
      <c r="AF35" s="434">
        <v>7757.9748780736027</v>
      </c>
      <c r="AG35" s="435">
        <v>0.11183999999999999</v>
      </c>
      <c r="AH35" s="435">
        <v>2.2367999999999999E-2</v>
      </c>
      <c r="AI35" s="434">
        <v>8874.5803981359732</v>
      </c>
      <c r="AJ35" s="435">
        <v>0.76039434655012683</v>
      </c>
      <c r="AK35" s="435">
        <v>0.25923317871591484</v>
      </c>
      <c r="AM35" s="421">
        <v>2001</v>
      </c>
      <c r="AN35" s="434">
        <v>14009.989835231614</v>
      </c>
      <c r="AO35" s="434">
        <v>9231.1637599516234</v>
      </c>
      <c r="AP35" s="434">
        <v>2503.0342858440213</v>
      </c>
      <c r="AQ35" s="415">
        <f t="shared" ref="AQ35:AQ51" si="6">AN35+AO35+AP35</f>
        <v>25744.187881027257</v>
      </c>
      <c r="AS35" s="421">
        <v>2001</v>
      </c>
      <c r="AT35" s="497">
        <v>1475.1740600590654</v>
      </c>
      <c r="AU35" s="499">
        <v>752.90007858079252</v>
      </c>
      <c r="AV35" s="499">
        <v>30690.901638692227</v>
      </c>
      <c r="AX35" s="421">
        <v>2002</v>
      </c>
      <c r="AY35" s="434">
        <v>19.444974438378722</v>
      </c>
      <c r="AZ35" s="434">
        <v>73.480726868097832</v>
      </c>
      <c r="BA35" s="434">
        <v>1562.5402386684332</v>
      </c>
      <c r="BD35" s="421">
        <v>2001</v>
      </c>
      <c r="BE35" s="429">
        <v>108990110.41124803</v>
      </c>
      <c r="BF35" s="429">
        <v>179330802.45303842</v>
      </c>
      <c r="BG35" s="56">
        <f t="shared" ref="BG35:BG51" si="7">BE35/SUM(BE35:BF35)</f>
        <v>0.37801666666666672</v>
      </c>
    </row>
    <row r="36" spans="1:59" ht="15.75" thickBot="1" x14ac:dyDescent="0.3">
      <c r="A36" s="407">
        <v>2002</v>
      </c>
      <c r="B36" s="294">
        <f>+SUM('1A1 Energy Industries'!$H$15:$H$18)</f>
        <v>1883709.1064329999</v>
      </c>
      <c r="C36" s="294">
        <v>51311.199999999997</v>
      </c>
      <c r="D36" s="294">
        <v>50680.09506</v>
      </c>
      <c r="G36" s="407">
        <v>2002</v>
      </c>
      <c r="H36" s="408">
        <v>25532.250247327582</v>
      </c>
      <c r="I36" s="483">
        <v>0.36739494457118282</v>
      </c>
      <c r="J36" s="483">
        <v>0.34281911388321179</v>
      </c>
      <c r="K36" s="408">
        <v>25646.23946646737</v>
      </c>
      <c r="N36" s="423">
        <v>2002</v>
      </c>
      <c r="O36" s="425">
        <v>606</v>
      </c>
      <c r="P36" s="425">
        <v>30955.142018862167</v>
      </c>
      <c r="Q36" s="425">
        <v>187.2998</v>
      </c>
      <c r="R36" s="425">
        <v>112.65260000000001</v>
      </c>
      <c r="S36" s="425">
        <v>6160.9715999999989</v>
      </c>
      <c r="T36" s="425">
        <v>210504.7617145963</v>
      </c>
      <c r="U36" s="425">
        <v>43048</v>
      </c>
      <c r="V36" s="425">
        <v>0</v>
      </c>
      <c r="X36" s="421">
        <v>2002</v>
      </c>
      <c r="Y36" s="429">
        <v>1606.5975729700001</v>
      </c>
      <c r="Z36" s="429">
        <v>39265.537939796995</v>
      </c>
      <c r="AA36" s="429">
        <v>591.58758745</v>
      </c>
      <c r="AB36" s="429">
        <v>269.42062729907565</v>
      </c>
      <c r="AC36" s="429">
        <f t="shared" si="5"/>
        <v>41733.143727516072</v>
      </c>
      <c r="AE36" s="421">
        <v>2002</v>
      </c>
      <c r="AF36" s="434">
        <v>7589.7776947617949</v>
      </c>
      <c r="AG36" s="435">
        <v>0.14069999999999999</v>
      </c>
      <c r="AH36" s="435">
        <v>2.8139999999999998E-2</v>
      </c>
      <c r="AI36" s="434">
        <v>8491.0483575711951</v>
      </c>
      <c r="AJ36" s="435">
        <v>0.73384930144482952</v>
      </c>
      <c r="AK36" s="435">
        <v>0.24355358472895128</v>
      </c>
      <c r="AM36" s="421">
        <v>2002</v>
      </c>
      <c r="AN36" s="434">
        <v>11789.69191782565</v>
      </c>
      <c r="AO36" s="434">
        <v>11114.097307649488</v>
      </c>
      <c r="AP36" s="434">
        <v>2600.440726699781</v>
      </c>
      <c r="AQ36" s="415">
        <f t="shared" si="6"/>
        <v>25504.229952174919</v>
      </c>
      <c r="AS36" s="421">
        <v>2002</v>
      </c>
      <c r="AT36" s="497">
        <v>1562.5402386684332</v>
      </c>
      <c r="AU36" s="499">
        <v>955.12790573957705</v>
      </c>
      <c r="AV36" s="499">
        <v>31171.405976595626</v>
      </c>
      <c r="AX36" s="421">
        <v>2003</v>
      </c>
      <c r="AY36" s="434">
        <v>19.631016318730449</v>
      </c>
      <c r="AZ36" s="434">
        <v>74.183761610543712</v>
      </c>
      <c r="BA36" s="434">
        <v>1577.4900101401483</v>
      </c>
      <c r="BD36" s="421">
        <v>2002</v>
      </c>
      <c r="BE36" s="429">
        <v>115444975.44084497</v>
      </c>
      <c r="BF36" s="429">
        <v>189951547.04276237</v>
      </c>
      <c r="BG36" s="56">
        <f t="shared" si="7"/>
        <v>0.37801666666666667</v>
      </c>
    </row>
    <row r="37" spans="1:59" ht="15.75" thickBot="1" x14ac:dyDescent="0.3">
      <c r="A37" s="407">
        <v>2003</v>
      </c>
      <c r="B37" s="294">
        <f>+SUM('1A1 Energy Industries'!$I$15:$I$18)</f>
        <v>2025821.62715765</v>
      </c>
      <c r="C37" s="294">
        <v>82036.05</v>
      </c>
      <c r="D37" s="294">
        <v>57486.502779999995</v>
      </c>
      <c r="G37" s="407">
        <v>2003</v>
      </c>
      <c r="H37" s="408">
        <v>26677.348919934157</v>
      </c>
      <c r="I37" s="483">
        <v>0.38632720436887485</v>
      </c>
      <c r="J37" s="483">
        <v>0.35508345699050919</v>
      </c>
      <c r="K37" s="408">
        <v>26795.537662892959</v>
      </c>
      <c r="N37" s="423">
        <v>2003</v>
      </c>
      <c r="O37" s="425">
        <v>626</v>
      </c>
      <c r="P37" s="425">
        <v>32915.38197251362</v>
      </c>
      <c r="Q37" s="425">
        <v>184.5043</v>
      </c>
      <c r="R37" s="425">
        <v>107.26990000000001</v>
      </c>
      <c r="S37" s="425">
        <v>6276.3455999999996</v>
      </c>
      <c r="T37" s="425">
        <v>217464.34085133398</v>
      </c>
      <c r="U37" s="425">
        <v>48749</v>
      </c>
      <c r="V37" s="425">
        <v>0</v>
      </c>
      <c r="X37" s="421">
        <v>2003</v>
      </c>
      <c r="Y37" s="429">
        <v>1617.4952827299999</v>
      </c>
      <c r="Z37" s="429">
        <v>40776.597434035401</v>
      </c>
      <c r="AA37" s="429">
        <v>560.52570934999994</v>
      </c>
      <c r="AB37" s="429">
        <v>299.31879007456678</v>
      </c>
      <c r="AC37" s="429">
        <f t="shared" si="5"/>
        <v>43253.937216189966</v>
      </c>
      <c r="AE37" s="421">
        <v>2003</v>
      </c>
      <c r="AF37" s="434">
        <v>7470.6016101983332</v>
      </c>
      <c r="AG37" s="435">
        <v>0.14900099999999999</v>
      </c>
      <c r="AH37" s="435">
        <v>2.9800199999999995E-2</v>
      </c>
      <c r="AI37" s="434">
        <v>8265.5730552319437</v>
      </c>
      <c r="AJ37" s="435">
        <v>0.71747640691009096</v>
      </c>
      <c r="AK37" s="435">
        <v>0.23487940366730453</v>
      </c>
      <c r="AM37" s="421">
        <v>2003</v>
      </c>
      <c r="AN37" s="434">
        <v>11501.812416677642</v>
      </c>
      <c r="AO37" s="434">
        <v>12309.430049098319</v>
      </c>
      <c r="AP37" s="434">
        <v>2726.4271168074638</v>
      </c>
      <c r="AQ37" s="415">
        <f t="shared" si="6"/>
        <v>26537.669582583425</v>
      </c>
      <c r="AS37" s="421">
        <v>2003</v>
      </c>
      <c r="AT37" s="497">
        <v>1577.4900101401483</v>
      </c>
      <c r="AU37" s="499">
        <v>1457.9908444600517</v>
      </c>
      <c r="AV37" s="499">
        <v>29588.98030143866</v>
      </c>
      <c r="AX37" s="421">
        <v>2004</v>
      </c>
      <c r="AY37" s="434">
        <v>19.808892084386162</v>
      </c>
      <c r="AZ37" s="434">
        <v>74.855937374724931</v>
      </c>
      <c r="BA37" s="434">
        <v>1591.7835769536096</v>
      </c>
      <c r="BD37" s="421">
        <v>2003</v>
      </c>
      <c r="BE37" s="429">
        <v>116549507.6363609</v>
      </c>
      <c r="BF37" s="429">
        <v>191768928.86033916</v>
      </c>
      <c r="BG37" s="56">
        <f t="shared" si="7"/>
        <v>0.37801666666666667</v>
      </c>
    </row>
    <row r="38" spans="1:59" ht="15.75" thickBot="1" x14ac:dyDescent="0.3">
      <c r="A38" s="407">
        <v>2004</v>
      </c>
      <c r="B38" s="294">
        <f>+SUM('1A1 Energy Industries'!$J$15:$J$18)</f>
        <v>2126649.3580106003</v>
      </c>
      <c r="C38" s="294">
        <v>64333.21</v>
      </c>
      <c r="D38" s="294">
        <v>53291.699500000002</v>
      </c>
      <c r="G38" s="407">
        <v>2004</v>
      </c>
      <c r="H38" s="408">
        <v>26884.766833577643</v>
      </c>
      <c r="I38" s="483">
        <v>0.39360174842720302</v>
      </c>
      <c r="J38" s="483">
        <v>0.35594804882765829</v>
      </c>
      <c r="K38" s="408">
        <v>27003.376365431192</v>
      </c>
      <c r="N38" s="423">
        <v>2004</v>
      </c>
      <c r="O38" s="424">
        <v>649</v>
      </c>
      <c r="P38" s="425">
        <v>34769.422388129693</v>
      </c>
      <c r="Q38" s="425">
        <v>198.9068</v>
      </c>
      <c r="R38" s="425">
        <v>108.2694</v>
      </c>
      <c r="S38" s="425">
        <v>6381.9862690872951</v>
      </c>
      <c r="T38" s="425">
        <v>217134.32775555208</v>
      </c>
      <c r="U38" s="425">
        <v>50361</v>
      </c>
      <c r="V38" s="425">
        <v>0</v>
      </c>
      <c r="X38" s="421">
        <v>2004</v>
      </c>
      <c r="Y38" s="429">
        <v>1523.82589082</v>
      </c>
      <c r="Z38" s="429">
        <v>42844.825843233295</v>
      </c>
      <c r="AA38" s="429">
        <v>584.94333544999995</v>
      </c>
      <c r="AB38" s="429">
        <v>321.83604742724094</v>
      </c>
      <c r="AC38" s="429">
        <f t="shared" si="5"/>
        <v>45275.431116930537</v>
      </c>
      <c r="AE38" s="421">
        <v>2004</v>
      </c>
      <c r="AF38" s="434">
        <v>7367.2210426307975</v>
      </c>
      <c r="AG38" s="435">
        <v>0.15348899999999999</v>
      </c>
      <c r="AH38" s="435">
        <v>3.0697800000000001E-2</v>
      </c>
      <c r="AI38" s="434">
        <v>8265.0229995290065</v>
      </c>
      <c r="AJ38" s="435">
        <v>0.71353887537999283</v>
      </c>
      <c r="AK38" s="435">
        <v>0.23762020337541939</v>
      </c>
      <c r="AM38" s="421">
        <v>2004</v>
      </c>
      <c r="AN38" s="434">
        <v>11465.339101019783</v>
      </c>
      <c r="AO38" s="434">
        <v>13990.498527167099</v>
      </c>
      <c r="AP38" s="434">
        <v>2806.8038814801785</v>
      </c>
      <c r="AQ38" s="415">
        <f t="shared" si="6"/>
        <v>28262.641509667061</v>
      </c>
      <c r="AS38" s="421">
        <v>2004</v>
      </c>
      <c r="AT38" s="497">
        <v>1591.7835769536096</v>
      </c>
      <c r="AU38" s="499">
        <v>1378.9071043308404</v>
      </c>
      <c r="AV38" s="499">
        <v>31387.231262539222</v>
      </c>
      <c r="AX38" s="421">
        <v>2005</v>
      </c>
      <c r="AY38" s="434">
        <v>19.792721560235641</v>
      </c>
      <c r="AZ38" s="434">
        <v>74.79483048707209</v>
      </c>
      <c r="BA38" s="434">
        <v>1590.4841617887494</v>
      </c>
      <c r="BC38" s="415"/>
      <c r="BD38" s="421">
        <v>2004</v>
      </c>
      <c r="BE38" s="429">
        <v>117605557.54080898</v>
      </c>
      <c r="BF38" s="429">
        <v>193506538.59465855</v>
      </c>
      <c r="BG38" s="56">
        <f t="shared" si="7"/>
        <v>0.37801666666666667</v>
      </c>
    </row>
    <row r="39" spans="1:59" ht="15.75" thickBot="1" x14ac:dyDescent="0.3">
      <c r="A39" s="407">
        <v>2005</v>
      </c>
      <c r="B39" s="294">
        <f>+SUM('1A1 Energy Industries'!$K$15:$K$18)</f>
        <v>2142681.8941342998</v>
      </c>
      <c r="C39" s="294">
        <v>28028.5</v>
      </c>
      <c r="D39" s="294">
        <v>51610.000619999999</v>
      </c>
      <c r="G39" s="407">
        <v>2005</v>
      </c>
      <c r="H39" s="408">
        <v>26094.814893987568</v>
      </c>
      <c r="I39" s="483">
        <v>0.39234485058465324</v>
      </c>
      <c r="J39" s="483">
        <v>0.33995121354715607</v>
      </c>
      <c r="K39" s="408">
        <v>26208.439012049465</v>
      </c>
      <c r="N39" s="423">
        <v>2005</v>
      </c>
      <c r="O39" s="424">
        <v>619</v>
      </c>
      <c r="P39" s="425">
        <v>36783.615166621472</v>
      </c>
      <c r="Q39" s="425">
        <v>170.87620000000001</v>
      </c>
      <c r="R39" s="425">
        <v>105.732</v>
      </c>
      <c r="S39" s="425">
        <v>7037.8139999999994</v>
      </c>
      <c r="T39" s="425">
        <v>205238.00048478879</v>
      </c>
      <c r="U39" s="425">
        <v>53165.84</v>
      </c>
      <c r="V39" s="425">
        <v>0</v>
      </c>
      <c r="X39" s="421">
        <v>2005</v>
      </c>
      <c r="Y39" s="429">
        <v>1562.2315946600002</v>
      </c>
      <c r="Z39" s="429">
        <v>45022.578617213621</v>
      </c>
      <c r="AA39" s="429">
        <v>582.11952835</v>
      </c>
      <c r="AB39" s="429">
        <v>333.44127223865559</v>
      </c>
      <c r="AC39" s="429">
        <f t="shared" si="5"/>
        <v>47500.371012462274</v>
      </c>
      <c r="AE39" s="421">
        <v>2005</v>
      </c>
      <c r="AF39" s="434">
        <v>7481.0304748252302</v>
      </c>
      <c r="AG39" s="435">
        <v>0.16434299999999999</v>
      </c>
      <c r="AH39" s="435">
        <v>3.2868599999999998E-2</v>
      </c>
      <c r="AI39" s="434">
        <v>8375.7722386528294</v>
      </c>
      <c r="AJ39" s="435">
        <v>0.72367065529172581</v>
      </c>
      <c r="AK39" s="435">
        <v>0.24039995278363593</v>
      </c>
      <c r="AM39" s="421">
        <v>2005</v>
      </c>
      <c r="AN39" s="434">
        <v>9714.4599308712332</v>
      </c>
      <c r="AO39" s="434">
        <v>15023.02841392098</v>
      </c>
      <c r="AP39" s="434">
        <v>2791.8572835874311</v>
      </c>
      <c r="AQ39" s="415">
        <f t="shared" si="6"/>
        <v>27529.34562837964</v>
      </c>
      <c r="AS39" s="421">
        <v>2005</v>
      </c>
      <c r="AT39" s="497">
        <v>1590.4841617887494</v>
      </c>
      <c r="AU39" s="499">
        <v>1160.1409780868726</v>
      </c>
      <c r="AV39" s="499">
        <v>27662.522720511861</v>
      </c>
      <c r="AX39" s="421">
        <v>2006</v>
      </c>
      <c r="AY39" s="434">
        <v>20.027194160418176</v>
      </c>
      <c r="AZ39" s="434">
        <v>75.680880358038223</v>
      </c>
      <c r="BA39" s="434">
        <v>1609.3256816792209</v>
      </c>
      <c r="BC39" s="415"/>
      <c r="BD39" s="421">
        <v>2005</v>
      </c>
      <c r="BE39" s="429">
        <v>117509553.00404099</v>
      </c>
      <c r="BF39" s="429">
        <v>193348574.07335678</v>
      </c>
      <c r="BG39" s="56">
        <f t="shared" si="7"/>
        <v>0.37801666666666667</v>
      </c>
    </row>
    <row r="40" spans="1:59" ht="15.75" thickBot="1" x14ac:dyDescent="0.3">
      <c r="A40" s="407">
        <v>2006</v>
      </c>
      <c r="B40" s="294">
        <f>+SUM('1A1 Energy Industries'!$L$15:$L$18)</f>
        <v>2155476.54</v>
      </c>
      <c r="C40" s="294">
        <v>39627.31</v>
      </c>
      <c r="D40" s="294">
        <v>55121.444680000001</v>
      </c>
      <c r="G40" s="407">
        <v>2006</v>
      </c>
      <c r="H40" s="408">
        <v>26721.966829572633</v>
      </c>
      <c r="I40" s="483">
        <v>0.3987449765215858</v>
      </c>
      <c r="J40" s="483">
        <v>0.34779428436237864</v>
      </c>
      <c r="K40" s="408">
        <v>26838.156702231921</v>
      </c>
      <c r="N40" s="423">
        <v>2006</v>
      </c>
      <c r="O40" s="424">
        <v>601</v>
      </c>
      <c r="P40" s="425">
        <v>36014.979999999996</v>
      </c>
      <c r="Q40" s="425">
        <v>166.33340000000001</v>
      </c>
      <c r="R40" s="425">
        <v>116.3052</v>
      </c>
      <c r="S40" s="425">
        <v>7245.4872000000005</v>
      </c>
      <c r="T40" s="425">
        <v>210508.23352158579</v>
      </c>
      <c r="U40" s="425">
        <v>56037.84</v>
      </c>
      <c r="V40" s="425">
        <v>0</v>
      </c>
      <c r="X40" s="421">
        <v>2006</v>
      </c>
      <c r="Y40" s="429">
        <v>1507.3876627499999</v>
      </c>
      <c r="Z40" s="429">
        <v>45058.696953314444</v>
      </c>
      <c r="AA40" s="429">
        <v>537.10472104999997</v>
      </c>
      <c r="AB40" s="429">
        <v>344.99036265411155</v>
      </c>
      <c r="AC40" s="429">
        <f t="shared" si="5"/>
        <v>47448.179699768552</v>
      </c>
      <c r="AE40" s="421">
        <v>2006</v>
      </c>
      <c r="AF40" s="434">
        <v>7591.8087339780004</v>
      </c>
      <c r="AG40" s="435">
        <v>0.17774400000000001</v>
      </c>
      <c r="AH40" s="435">
        <v>3.5548799999999998E-2</v>
      </c>
      <c r="AI40" s="434">
        <v>8318.8291562525101</v>
      </c>
      <c r="AJ40" s="435">
        <v>0.72486192187074738</v>
      </c>
      <c r="AK40" s="435">
        <v>0.23443500107113496</v>
      </c>
      <c r="AM40" s="421">
        <v>2006</v>
      </c>
      <c r="AN40" s="434">
        <v>7327.8735596003617</v>
      </c>
      <c r="AO40" s="434">
        <v>17444.389539198059</v>
      </c>
      <c r="AP40" s="434">
        <v>2882.9969720854037</v>
      </c>
      <c r="AQ40" s="415">
        <f t="shared" si="6"/>
        <v>27655.260070883822</v>
      </c>
      <c r="AS40" s="421">
        <v>2006</v>
      </c>
      <c r="AT40" s="497">
        <v>1609.3256816792209</v>
      </c>
      <c r="AU40" s="499">
        <v>1133.2357036598273</v>
      </c>
      <c r="AV40" s="499">
        <v>27524.685265264667</v>
      </c>
      <c r="AX40" s="421">
        <v>2007</v>
      </c>
      <c r="AY40" s="434">
        <v>20.431376411560404</v>
      </c>
      <c r="AZ40" s="434">
        <v>77.208247014920886</v>
      </c>
      <c r="BA40" s="434">
        <v>1641.8045637248988</v>
      </c>
      <c r="BC40" s="273"/>
      <c r="BD40" s="421">
        <v>2006</v>
      </c>
      <c r="BE40" s="429">
        <v>118901618.7871771</v>
      </c>
      <c r="BF40" s="429">
        <v>195639059.63223237</v>
      </c>
      <c r="BG40" s="56">
        <f t="shared" si="7"/>
        <v>0.37801666666666667</v>
      </c>
    </row>
    <row r="41" spans="1:59" ht="15.75" thickBot="1" x14ac:dyDescent="0.3">
      <c r="A41" s="407">
        <v>2007</v>
      </c>
      <c r="B41" s="294">
        <f>+SUM('1A1 Energy Industries'!$M$15:$M$18)</f>
        <v>2369988.4060800001</v>
      </c>
      <c r="C41" s="294">
        <v>48233.37</v>
      </c>
      <c r="D41" s="294">
        <v>56072.791459999993</v>
      </c>
      <c r="G41" s="407">
        <v>2007</v>
      </c>
      <c r="H41" s="408">
        <v>28151.939662551809</v>
      </c>
      <c r="I41" s="483">
        <v>0.4205887283724864</v>
      </c>
      <c r="J41" s="483">
        <v>0.36635550099872949</v>
      </c>
      <c r="K41" s="408">
        <v>28274.342231157239</v>
      </c>
      <c r="N41" s="423">
        <v>2007</v>
      </c>
      <c r="O41" s="424">
        <v>567</v>
      </c>
      <c r="P41" s="425">
        <v>38198.58</v>
      </c>
      <c r="Q41" s="425">
        <v>164.23679999999999</v>
      </c>
      <c r="R41" s="425">
        <v>122.0724</v>
      </c>
      <c r="S41" s="425">
        <v>7706.9831999999997</v>
      </c>
      <c r="T41" s="425">
        <v>221646.77197248634</v>
      </c>
      <c r="U41" s="425">
        <v>58908.41</v>
      </c>
      <c r="V41" s="425">
        <v>0</v>
      </c>
      <c r="X41" s="421">
        <v>2007</v>
      </c>
      <c r="Y41" s="429">
        <v>1667.3177514250999</v>
      </c>
      <c r="Z41" s="429">
        <v>51587.037053201086</v>
      </c>
      <c r="AA41" s="429">
        <v>720.19804980000004</v>
      </c>
      <c r="AB41" s="429">
        <v>355.26458321139984</v>
      </c>
      <c r="AC41" s="429">
        <f t="shared" si="5"/>
        <v>54329.817437637583</v>
      </c>
      <c r="AE41" s="421">
        <v>2007</v>
      </c>
      <c r="AF41" s="434">
        <v>7521.1924482119257</v>
      </c>
      <c r="AG41" s="435">
        <v>0.18718499999999999</v>
      </c>
      <c r="AH41" s="435">
        <v>3.7436999999999998E-2</v>
      </c>
      <c r="AI41" s="434">
        <v>8250.5936975954864</v>
      </c>
      <c r="AJ41" s="435">
        <v>0.71860074276789998</v>
      </c>
      <c r="AK41" s="435">
        <v>0.2327355975345714</v>
      </c>
      <c r="AM41" s="421">
        <v>2007</v>
      </c>
      <c r="AN41" s="434">
        <v>3815.7520867413145</v>
      </c>
      <c r="AO41" s="434">
        <v>21389.886647206316</v>
      </c>
      <c r="AP41" s="434">
        <v>3137.447703327779</v>
      </c>
      <c r="AQ41" s="415">
        <f t="shared" si="6"/>
        <v>28343.086437275411</v>
      </c>
      <c r="AS41" s="421">
        <v>2007</v>
      </c>
      <c r="AT41" s="497">
        <v>1641.8045637248988</v>
      </c>
      <c r="AU41" s="499">
        <v>1132.6890955939482</v>
      </c>
      <c r="AV41" s="499">
        <v>27973.630179053402</v>
      </c>
      <c r="AX41" s="421">
        <v>2008</v>
      </c>
      <c r="AY41" s="434">
        <v>20.122072045107295</v>
      </c>
      <c r="AZ41" s="434">
        <v>76.039414947669997</v>
      </c>
      <c r="BA41" s="434">
        <v>1616.9497859461774</v>
      </c>
      <c r="BD41" s="421">
        <v>2007</v>
      </c>
      <c r="BE41" s="429">
        <v>121301252.18369344</v>
      </c>
      <c r="BF41" s="429">
        <v>199587382.84216988</v>
      </c>
      <c r="BG41" s="56">
        <f t="shared" si="7"/>
        <v>0.37801666666666672</v>
      </c>
    </row>
    <row r="42" spans="1:59" ht="15.75" thickBot="1" x14ac:dyDescent="0.3">
      <c r="A42" s="407">
        <v>2008</v>
      </c>
      <c r="B42" s="294">
        <f>+SUM('1A1 Energy Industries'!$N$15:$N$18)</f>
        <v>2271790.7964999997</v>
      </c>
      <c r="C42" s="294">
        <v>40065.519999999997</v>
      </c>
      <c r="D42" s="294">
        <v>57869.960640000005</v>
      </c>
      <c r="G42" s="407">
        <v>2008</v>
      </c>
      <c r="H42" s="408">
        <v>30671.360009201398</v>
      </c>
      <c r="I42" s="483">
        <v>0.47487682644837953</v>
      </c>
      <c r="J42" s="483">
        <v>0.39672749597777235</v>
      </c>
      <c r="K42" s="408">
        <v>30804.317946309922</v>
      </c>
      <c r="N42" s="423">
        <v>2008</v>
      </c>
      <c r="O42" s="424">
        <v>433</v>
      </c>
      <c r="P42" s="425">
        <v>50628.47</v>
      </c>
      <c r="Q42" s="425">
        <v>164.23679999999999</v>
      </c>
      <c r="R42" s="425">
        <v>117.84310000000001</v>
      </c>
      <c r="S42" s="425">
        <v>7475.3204191786908</v>
      </c>
      <c r="T42" s="425">
        <v>236878.20769084341</v>
      </c>
      <c r="U42" s="425">
        <v>61777.55</v>
      </c>
      <c r="V42" s="425">
        <v>0</v>
      </c>
      <c r="X42" s="421">
        <v>2008</v>
      </c>
      <c r="Y42" s="429">
        <v>1641.249106</v>
      </c>
      <c r="Z42" s="429">
        <v>52372.161505478878</v>
      </c>
      <c r="AA42" s="429">
        <v>779.20619355000008</v>
      </c>
      <c r="AB42" s="429">
        <v>362.50461662807641</v>
      </c>
      <c r="AC42" s="429">
        <f t="shared" si="5"/>
        <v>55155.121421656957</v>
      </c>
      <c r="AE42" s="421">
        <v>2008</v>
      </c>
      <c r="AF42" s="434">
        <v>6890.6389169275008</v>
      </c>
      <c r="AG42" s="435">
        <v>0.18573000000000001</v>
      </c>
      <c r="AH42" s="435">
        <v>3.7145999999999998E-2</v>
      </c>
      <c r="AI42" s="434">
        <v>8015.599261155221</v>
      </c>
      <c r="AJ42" s="435">
        <v>0.68239283734161771</v>
      </c>
      <c r="AK42" s="435">
        <v>0.2372611243618051</v>
      </c>
      <c r="AM42" s="421">
        <v>2008</v>
      </c>
      <c r="AN42" s="434">
        <v>4450.1058699610539</v>
      </c>
      <c r="AO42" s="434">
        <v>22832.506113260719</v>
      </c>
      <c r="AP42" s="434">
        <v>3125.7546992789812</v>
      </c>
      <c r="AQ42" s="415">
        <f t="shared" si="6"/>
        <v>30408.366682500753</v>
      </c>
      <c r="AS42" s="421">
        <v>2008</v>
      </c>
      <c r="AT42" s="497">
        <v>1616.9497859461774</v>
      </c>
      <c r="AU42" s="499">
        <v>1138.1657687257532</v>
      </c>
      <c r="AV42" s="499">
        <v>26609.504254980158</v>
      </c>
      <c r="AX42" s="421">
        <v>2009</v>
      </c>
      <c r="AY42" s="434">
        <v>23.836213773000001</v>
      </c>
      <c r="AZ42" s="434">
        <v>90.074806700000011</v>
      </c>
      <c r="BA42" s="434">
        <v>1915.4071544730004</v>
      </c>
      <c r="BD42" s="421">
        <v>2008</v>
      </c>
      <c r="BE42" s="429">
        <v>119464909.58</v>
      </c>
      <c r="BF42" s="429">
        <v>196565890.41999999</v>
      </c>
      <c r="BG42" s="56">
        <f t="shared" si="7"/>
        <v>0.37801666666666667</v>
      </c>
    </row>
    <row r="43" spans="1:59" ht="15.75" thickBot="1" x14ac:dyDescent="0.3">
      <c r="A43" s="407">
        <v>2009</v>
      </c>
      <c r="B43" s="294">
        <f>+SUM('1A1 Energy Industries'!$O$15:$O$18)</f>
        <v>2335100.8678471609</v>
      </c>
      <c r="C43" s="294">
        <v>68380.5234375</v>
      </c>
      <c r="D43" s="294">
        <v>56523.368520000004</v>
      </c>
      <c r="G43" s="407">
        <v>2009</v>
      </c>
      <c r="H43" s="408">
        <v>40440.792138524266</v>
      </c>
      <c r="I43" s="483">
        <v>0.56489348434259579</v>
      </c>
      <c r="J43" s="483">
        <v>0.5499051723585191</v>
      </c>
      <c r="K43" s="408">
        <v>40623.125505126598</v>
      </c>
      <c r="N43" s="423">
        <v>2009</v>
      </c>
      <c r="O43" s="424">
        <v>444</v>
      </c>
      <c r="P43" s="425">
        <v>44769.1767578125</v>
      </c>
      <c r="Q43" s="425">
        <v>207.21789999999999</v>
      </c>
      <c r="R43" s="425">
        <v>105.3475</v>
      </c>
      <c r="S43" s="425">
        <v>7601.5660230527901</v>
      </c>
      <c r="T43" s="425">
        <v>341078.10479999991</v>
      </c>
      <c r="U43" s="425">
        <v>64645.26</v>
      </c>
      <c r="V43" s="425">
        <v>0</v>
      </c>
      <c r="X43" s="421">
        <v>2009</v>
      </c>
      <c r="Y43" s="429">
        <v>1474.2366890000003</v>
      </c>
      <c r="Z43" s="429">
        <v>50981.042265018405</v>
      </c>
      <c r="AA43" s="429">
        <v>634.36951260000001</v>
      </c>
      <c r="AB43" s="429">
        <v>362.00071927411614</v>
      </c>
      <c r="AC43" s="429">
        <f t="shared" si="5"/>
        <v>53451.649185892522</v>
      </c>
      <c r="AE43" s="421">
        <v>2009</v>
      </c>
      <c r="AF43" s="434">
        <v>5488.3392729312209</v>
      </c>
      <c r="AG43" s="435">
        <v>0.18198300000000001</v>
      </c>
      <c r="AH43" s="435">
        <v>3.6396600000000001E-2</v>
      </c>
      <c r="AI43" s="434">
        <v>6973.7032767057808</v>
      </c>
      <c r="AJ43" s="435">
        <v>0.57453848578267597</v>
      </c>
      <c r="AK43" s="435">
        <v>0.21999460510236454</v>
      </c>
      <c r="AM43" s="421">
        <v>2009</v>
      </c>
      <c r="AN43" s="434">
        <v>9853.8556104243999</v>
      </c>
      <c r="AO43" s="434">
        <v>24283.483516342232</v>
      </c>
      <c r="AP43" s="434">
        <v>3244.007033560566</v>
      </c>
      <c r="AQ43" s="415">
        <f t="shared" si="6"/>
        <v>37381.346160327194</v>
      </c>
      <c r="AS43" s="421">
        <v>2009</v>
      </c>
      <c r="AT43" s="497">
        <v>1915.4071544730004</v>
      </c>
      <c r="AU43" s="499">
        <v>1243.3813478964332</v>
      </c>
      <c r="AV43" s="499">
        <v>26912.917024692899</v>
      </c>
      <c r="AX43" s="421">
        <v>2010</v>
      </c>
      <c r="AY43" s="434">
        <v>22.113199518750001</v>
      </c>
      <c r="AZ43" s="434">
        <v>83.563698125000002</v>
      </c>
      <c r="BA43" s="434">
        <v>1776.9508601437501</v>
      </c>
      <c r="BD43" s="421">
        <v>2009</v>
      </c>
      <c r="BE43" s="429">
        <v>141515800</v>
      </c>
      <c r="BF43" s="429">
        <v>175784200</v>
      </c>
      <c r="BG43" s="56">
        <f t="shared" si="7"/>
        <v>0.44600000000000001</v>
      </c>
    </row>
    <row r="44" spans="1:59" ht="15.75" thickBot="1" x14ac:dyDescent="0.3">
      <c r="A44" s="407">
        <v>2010</v>
      </c>
      <c r="B44" s="294">
        <f>+SUM('1A1 Energy Industries'!$P$15:$P$18)</f>
        <v>2406935.6429529176</v>
      </c>
      <c r="C44" s="294">
        <v>22613.041015625</v>
      </c>
      <c r="D44" s="294">
        <v>52519.640220000001</v>
      </c>
      <c r="G44" s="407">
        <v>2010</v>
      </c>
      <c r="H44" s="408">
        <v>35825.571433629717</v>
      </c>
      <c r="I44" s="483">
        <v>0.50830606886060725</v>
      </c>
      <c r="J44" s="483">
        <v>0.47754919150353137</v>
      </c>
      <c r="K44" s="408">
        <v>35984.286110441884</v>
      </c>
      <c r="N44" s="423">
        <v>2010</v>
      </c>
      <c r="O44" s="424">
        <v>469</v>
      </c>
      <c r="P44" s="425">
        <v>39725.34765625</v>
      </c>
      <c r="Q44" s="425">
        <v>219.27256079475706</v>
      </c>
      <c r="R44" s="425">
        <v>111.47597892970302</v>
      </c>
      <c r="S44" s="425">
        <v>8043.7775262158921</v>
      </c>
      <c r="T44" s="425">
        <v>294415.16714999941</v>
      </c>
      <c r="U44" s="425">
        <v>68405.919656963932</v>
      </c>
      <c r="V44" s="425">
        <v>0</v>
      </c>
      <c r="X44" s="421">
        <v>2010</v>
      </c>
      <c r="Y44" s="429">
        <v>1404.695408</v>
      </c>
      <c r="Z44" s="429">
        <v>47607.6971143642</v>
      </c>
      <c r="AA44" s="429">
        <v>792.01946390000012</v>
      </c>
      <c r="AB44" s="429">
        <v>357.88274632400942</v>
      </c>
      <c r="AC44" s="429">
        <f t="shared" si="5"/>
        <v>50162.294732588205</v>
      </c>
      <c r="AE44" s="421">
        <v>2010</v>
      </c>
      <c r="AF44" s="434">
        <v>3574.3854703388761</v>
      </c>
      <c r="AG44" s="435">
        <v>0.18071100000000001</v>
      </c>
      <c r="AH44" s="435">
        <v>3.6142199999999999E-2</v>
      </c>
      <c r="AI44" s="434">
        <v>3657.120816667446</v>
      </c>
      <c r="AJ44" s="435">
        <v>0.32761932773079144</v>
      </c>
      <c r="AK44" s="435">
        <v>9.6715873574533262E-2</v>
      </c>
      <c r="AM44" s="421">
        <v>2010</v>
      </c>
      <c r="AN44" s="434">
        <v>15718.564304070627</v>
      </c>
      <c r="AO44" s="434">
        <v>10436.212674971481</v>
      </c>
      <c r="AP44" s="434">
        <v>3619.2158944822422</v>
      </c>
      <c r="AQ44" s="415">
        <f t="shared" si="6"/>
        <v>29773.992873524352</v>
      </c>
      <c r="AS44" s="421">
        <v>2010</v>
      </c>
      <c r="AT44" s="497">
        <v>1776.9508601437501</v>
      </c>
      <c r="AU44" s="499">
        <v>964.24718415822065</v>
      </c>
      <c r="AV44" s="499">
        <v>26704.485900923788</v>
      </c>
      <c r="AX44" s="421">
        <v>2011</v>
      </c>
      <c r="AY44" s="434">
        <v>20.291735007</v>
      </c>
      <c r="AZ44" s="434">
        <v>76.680555300000009</v>
      </c>
      <c r="BA44" s="434">
        <v>1630.5833963069999</v>
      </c>
      <c r="BD44" s="421">
        <v>2010</v>
      </c>
      <c r="BE44" s="429">
        <v>131286250</v>
      </c>
      <c r="BF44" s="429">
        <v>186213750</v>
      </c>
      <c r="BG44" s="56">
        <f t="shared" si="7"/>
        <v>0.41349999999999998</v>
      </c>
    </row>
    <row r="45" spans="1:59" ht="15.75" thickBot="1" x14ac:dyDescent="0.3">
      <c r="A45" s="407">
        <v>2011</v>
      </c>
      <c r="B45" s="294">
        <f>+SUM('1A1 Energy Industries'!$Q$15:$Q$18)</f>
        <v>2426965.1468505738</v>
      </c>
      <c r="C45" s="294">
        <v>9163.9599999999991</v>
      </c>
      <c r="D45" s="294">
        <v>50234.855000000003</v>
      </c>
      <c r="G45" s="407">
        <v>2011</v>
      </c>
      <c r="H45" s="408">
        <v>29628.530799142009</v>
      </c>
      <c r="I45" s="483">
        <v>0.45594137568000009</v>
      </c>
      <c r="J45" s="483">
        <v>0.38943954841200018</v>
      </c>
      <c r="K45" s="408">
        <v>29758.831828039009</v>
      </c>
      <c r="N45" s="423">
        <v>2011</v>
      </c>
      <c r="O45" s="424">
        <v>473</v>
      </c>
      <c r="P45" s="425">
        <v>48835.46</v>
      </c>
      <c r="Q45" s="425">
        <v>166.68287999999998</v>
      </c>
      <c r="R45" s="425">
        <v>137.83608000000001</v>
      </c>
      <c r="S45" s="425">
        <v>7536.4707599999992</v>
      </c>
      <c r="T45" s="425">
        <v>233387.10468000011</v>
      </c>
      <c r="U45" s="425">
        <v>51381.792000000001</v>
      </c>
      <c r="V45" s="425">
        <v>0</v>
      </c>
      <c r="X45" s="421">
        <v>2011</v>
      </c>
      <c r="Y45" s="429">
        <v>1545.8146890000003</v>
      </c>
      <c r="Z45" s="429">
        <v>48021.504188325045</v>
      </c>
      <c r="AA45" s="429">
        <v>603.70704324999986</v>
      </c>
      <c r="AB45" s="429">
        <v>358.01020383577725</v>
      </c>
      <c r="AC45" s="429">
        <f t="shared" si="5"/>
        <v>50529.036124410821</v>
      </c>
      <c r="AE45" s="421">
        <v>2011</v>
      </c>
      <c r="AF45" s="434">
        <v>2427.713987822397</v>
      </c>
      <c r="AG45" s="435">
        <v>0.188058</v>
      </c>
      <c r="AH45" s="435">
        <v>3.7611600000000002E-2</v>
      </c>
      <c r="AI45" s="434">
        <v>2564.6333940033569</v>
      </c>
      <c r="AJ45" s="435">
        <v>0.22676698110892499</v>
      </c>
      <c r="AK45" s="435">
        <v>6.9937912128150009E-2</v>
      </c>
      <c r="AM45" s="421">
        <v>2011</v>
      </c>
      <c r="AN45" s="434">
        <v>4841.893902888206</v>
      </c>
      <c r="AO45" s="434">
        <v>12075.218882636813</v>
      </c>
      <c r="AP45" s="434">
        <v>3841.6588519387278</v>
      </c>
      <c r="AQ45" s="415">
        <f t="shared" si="6"/>
        <v>20758.771637463746</v>
      </c>
      <c r="AS45" s="421">
        <v>2011</v>
      </c>
      <c r="AT45" s="497">
        <v>1630.5833963069999</v>
      </c>
      <c r="AU45" s="499">
        <v>785.76407572578159</v>
      </c>
      <c r="AV45" s="499">
        <v>26319.825540851176</v>
      </c>
      <c r="AX45" s="421">
        <v>2012</v>
      </c>
      <c r="AY45" s="434">
        <v>20.010078</v>
      </c>
      <c r="AZ45" s="434">
        <v>75.616200000000006</v>
      </c>
      <c r="BA45" s="434">
        <v>1607.9502780000003</v>
      </c>
      <c r="BD45" s="421">
        <v>2011</v>
      </c>
      <c r="BE45" s="429">
        <v>120472200</v>
      </c>
      <c r="BF45" s="429">
        <v>195727800</v>
      </c>
      <c r="BG45" s="56">
        <f t="shared" si="7"/>
        <v>0.38100000000000001</v>
      </c>
    </row>
    <row r="46" spans="1:59" ht="15.75" thickBot="1" x14ac:dyDescent="0.3">
      <c r="A46" s="407">
        <v>2012</v>
      </c>
      <c r="B46" s="294">
        <f>+SUM('1A1 Energy Industries'!$R$15:$R$18)</f>
        <v>2537364.6964400499</v>
      </c>
      <c r="C46" s="294">
        <v>12304.5751953125</v>
      </c>
      <c r="D46" s="294">
        <v>51049.337299999999</v>
      </c>
      <c r="G46" s="407">
        <v>2012</v>
      </c>
      <c r="H46" s="408">
        <v>23702.516600366311</v>
      </c>
      <c r="I46" s="483">
        <v>0.40370257203187498</v>
      </c>
      <c r="J46" s="483">
        <v>0.29909864647237494</v>
      </c>
      <c r="K46" s="408">
        <v>23803.714934785417</v>
      </c>
      <c r="N46" s="423">
        <v>2012</v>
      </c>
      <c r="O46" s="424">
        <v>383</v>
      </c>
      <c r="P46" s="425">
        <v>52164.150390625</v>
      </c>
      <c r="Q46" s="425">
        <v>198.48191999999997</v>
      </c>
      <c r="R46" s="425">
        <v>126.10944000000001</v>
      </c>
      <c r="S46" s="425">
        <v>9806.8933199999992</v>
      </c>
      <c r="T46" s="425">
        <v>171401.96969999996</v>
      </c>
      <c r="U46" s="425">
        <v>44518.175999999999</v>
      </c>
      <c r="V46" s="425">
        <v>0</v>
      </c>
      <c r="X46" s="421">
        <v>2012</v>
      </c>
      <c r="Y46" s="429">
        <v>1510.7054219999998</v>
      </c>
      <c r="Z46" s="429">
        <v>45183.110143704289</v>
      </c>
      <c r="AA46" s="429">
        <v>514.68384140000001</v>
      </c>
      <c r="AB46" s="429">
        <v>361.7150661297577</v>
      </c>
      <c r="AC46" s="429">
        <f t="shared" si="5"/>
        <v>47570.214473234046</v>
      </c>
      <c r="AE46" s="421">
        <v>2012</v>
      </c>
      <c r="AF46" s="434">
        <v>1990.708735863315</v>
      </c>
      <c r="AG46" s="435">
        <v>0.18487799999999999</v>
      </c>
      <c r="AH46" s="435">
        <v>3.6975599999999997E-2</v>
      </c>
      <c r="AI46" s="434">
        <v>3633.2407471719453</v>
      </c>
      <c r="AJ46" s="435">
        <v>0.26648731099218614</v>
      </c>
      <c r="AK46" s="435">
        <v>0.1378885554454603</v>
      </c>
      <c r="AM46" s="421">
        <v>2012</v>
      </c>
      <c r="AN46" s="434">
        <v>6341.4678438346155</v>
      </c>
      <c r="AO46" s="434">
        <v>16406.292226200156</v>
      </c>
      <c r="AP46" s="434">
        <v>3686.7878687288598</v>
      </c>
      <c r="AQ46" s="415">
        <f t="shared" si="6"/>
        <v>26434.547938763633</v>
      </c>
      <c r="AS46" s="421">
        <v>2012</v>
      </c>
      <c r="AT46" s="497">
        <v>1607.9502780000003</v>
      </c>
      <c r="AU46" s="499">
        <v>641.8246655595708</v>
      </c>
      <c r="AV46" s="499">
        <v>27298.674771620135</v>
      </c>
      <c r="AX46" s="421">
        <v>2013</v>
      </c>
      <c r="AY46" s="434">
        <v>20.357879431500002</v>
      </c>
      <c r="AZ46" s="434">
        <v>76.930508850000024</v>
      </c>
      <c r="BA46" s="434">
        <v>1635.8985652815004</v>
      </c>
      <c r="BD46" s="421">
        <v>2012</v>
      </c>
      <c r="BE46" s="429">
        <v>118800000</v>
      </c>
      <c r="BF46" s="429">
        <v>211200000</v>
      </c>
      <c r="BG46" s="56">
        <f t="shared" si="7"/>
        <v>0.36</v>
      </c>
    </row>
    <row r="47" spans="1:59" ht="15.75" thickBot="1" x14ac:dyDescent="0.3">
      <c r="A47" s="407">
        <v>2013</v>
      </c>
      <c r="B47" s="294">
        <f>+SUM('1A1 Energy Industries'!$S$15:$S$18)</f>
        <v>2477632.3741432726</v>
      </c>
      <c r="C47" s="294">
        <v>12219.525390625</v>
      </c>
      <c r="D47" s="294">
        <v>51889.773999999998</v>
      </c>
      <c r="G47" s="407">
        <v>2013</v>
      </c>
      <c r="H47" s="408">
        <v>11111.609059205857</v>
      </c>
      <c r="I47" s="483">
        <v>0.28142290146165627</v>
      </c>
      <c r="J47" s="483">
        <v>8.8865236598031236E-2</v>
      </c>
      <c r="K47" s="408">
        <v>11145.067163481941</v>
      </c>
      <c r="N47" s="423">
        <v>2013</v>
      </c>
      <c r="O47" s="424">
        <v>389</v>
      </c>
      <c r="P47" s="425">
        <v>53346.31982421875</v>
      </c>
      <c r="Q47" s="425">
        <v>186.26839999999999</v>
      </c>
      <c r="R47" s="425">
        <v>124.2758</v>
      </c>
      <c r="S47" s="425">
        <v>9094.94</v>
      </c>
      <c r="T47" s="425">
        <v>29870.00298899999</v>
      </c>
      <c r="U47" s="425">
        <v>62379.199999999997</v>
      </c>
      <c r="V47" s="425">
        <v>0</v>
      </c>
      <c r="X47" s="421">
        <v>2013</v>
      </c>
      <c r="Y47" s="429">
        <v>1347.7043792284001</v>
      </c>
      <c r="Z47" s="429">
        <v>52109.488475728002</v>
      </c>
      <c r="AA47" s="429">
        <v>546.59017453283093</v>
      </c>
      <c r="AB47" s="429">
        <v>362.0415041029662</v>
      </c>
      <c r="AC47" s="429">
        <f t="shared" si="5"/>
        <v>54365.824533592197</v>
      </c>
      <c r="AE47" s="421">
        <v>2013</v>
      </c>
      <c r="AF47" s="434">
        <v>1833.9677074478075</v>
      </c>
      <c r="AG47" s="435">
        <v>0.19489500000000001</v>
      </c>
      <c r="AH47" s="435">
        <v>3.8979E-2</v>
      </c>
      <c r="AI47" s="434">
        <v>2018.4027994557275</v>
      </c>
      <c r="AJ47" s="435">
        <v>0.17556982266555923</v>
      </c>
      <c r="AK47" s="435">
        <v>5.7096456551359781E-2</v>
      </c>
      <c r="AM47" s="421">
        <v>2013</v>
      </c>
      <c r="AN47" s="434">
        <v>8178.2815548351218</v>
      </c>
      <c r="AO47" s="434">
        <v>19247.461743483473</v>
      </c>
      <c r="AP47" s="434">
        <v>3883.6032168726151</v>
      </c>
      <c r="AQ47" s="415">
        <f t="shared" si="6"/>
        <v>31309.34651519121</v>
      </c>
      <c r="AS47" s="421">
        <v>2013</v>
      </c>
      <c r="AT47" s="497">
        <v>1635.8985652815004</v>
      </c>
      <c r="AU47" s="499">
        <v>641.82500000000005</v>
      </c>
      <c r="AV47" s="499">
        <v>27705.100497952735</v>
      </c>
      <c r="AX47" s="421">
        <v>2014</v>
      </c>
      <c r="AY47" s="434">
        <v>21.037592136599997</v>
      </c>
      <c r="AZ47" s="434">
        <v>79.499079139999992</v>
      </c>
      <c r="BA47" s="434">
        <v>1690.5182540766</v>
      </c>
      <c r="BD47" s="421">
        <v>2013</v>
      </c>
      <c r="BE47" s="429">
        <v>120864900.00000001</v>
      </c>
      <c r="BF47" s="429">
        <v>210635099.99999997</v>
      </c>
      <c r="BG47" s="56">
        <f t="shared" si="7"/>
        <v>0.36460000000000004</v>
      </c>
    </row>
    <row r="48" spans="1:59" ht="15.75" thickBot="1" x14ac:dyDescent="0.3">
      <c r="A48" s="407">
        <v>2014</v>
      </c>
      <c r="B48" s="294">
        <f>+SUM('1A1 Energy Industries'!$T$15:$T$18)</f>
        <v>2423730.8216244397</v>
      </c>
      <c r="C48" s="294">
        <v>12533.0634765625</v>
      </c>
      <c r="D48" s="294">
        <v>51503.714999999997</v>
      </c>
      <c r="G48" s="407">
        <v>2014</v>
      </c>
      <c r="H48" s="408">
        <v>21930.024882152662</v>
      </c>
      <c r="I48" s="483">
        <v>0.41534367477918754</v>
      </c>
      <c r="J48" s="483">
        <v>0.25112148456018757</v>
      </c>
      <c r="K48" s="408">
        <v>22016.594759536682</v>
      </c>
      <c r="N48" s="423">
        <v>2014</v>
      </c>
      <c r="O48" s="424">
        <v>365</v>
      </c>
      <c r="P48" s="425">
        <v>62474.5009765625</v>
      </c>
      <c r="Q48" s="425">
        <v>186.32899999999998</v>
      </c>
      <c r="R48" s="425">
        <v>125.60050000000001</v>
      </c>
      <c r="S48" s="425">
        <v>9384.2000000000007</v>
      </c>
      <c r="T48" s="425">
        <v>134188.58434950004</v>
      </c>
      <c r="U48" s="425">
        <v>63798.5</v>
      </c>
      <c r="V48" s="425">
        <v>0</v>
      </c>
      <c r="X48" s="421">
        <v>2014</v>
      </c>
      <c r="Y48" s="429">
        <v>1420.0486600040001</v>
      </c>
      <c r="Z48" s="429">
        <v>53649.429902315002</v>
      </c>
      <c r="AA48" s="429">
        <v>637.05317726221563</v>
      </c>
      <c r="AB48" s="429">
        <v>363.47787244676095</v>
      </c>
      <c r="AC48" s="429">
        <f t="shared" si="5"/>
        <v>56070.009612027978</v>
      </c>
      <c r="AE48" s="421">
        <v>2014</v>
      </c>
      <c r="AF48" s="434">
        <v>1735.1991345556955</v>
      </c>
      <c r="AG48" s="435">
        <v>0.19617000000000001</v>
      </c>
      <c r="AH48" s="435">
        <v>3.9233999999999998E-2</v>
      </c>
      <c r="AI48" s="434">
        <v>1752.7369150756956</v>
      </c>
      <c r="AJ48" s="435">
        <v>0.15785319536798278</v>
      </c>
      <c r="AK48" s="435">
        <v>4.5760228019423657E-2</v>
      </c>
      <c r="AM48" s="421">
        <v>2014</v>
      </c>
      <c r="AN48" s="434">
        <v>22206.157961074081</v>
      </c>
      <c r="AO48" s="434">
        <v>3379.5110304549562</v>
      </c>
      <c r="AP48" s="434">
        <v>3937.0200026622565</v>
      </c>
      <c r="AQ48" s="415">
        <f t="shared" si="6"/>
        <v>29522.688994191292</v>
      </c>
      <c r="AS48" s="421">
        <v>2014</v>
      </c>
      <c r="AT48" s="497">
        <v>1690.5182540766</v>
      </c>
      <c r="AU48" s="499">
        <v>641.82500000000005</v>
      </c>
      <c r="AV48" s="499">
        <v>27266.772055382207</v>
      </c>
      <c r="AX48" s="421">
        <v>2015</v>
      </c>
      <c r="AY48" s="434">
        <v>19.586228165999998</v>
      </c>
      <c r="AZ48" s="434">
        <v>74.014511400000004</v>
      </c>
      <c r="BA48" s="434">
        <v>1573.8909675659997</v>
      </c>
      <c r="BD48" s="421">
        <v>2014</v>
      </c>
      <c r="BE48" s="429">
        <v>124900359.99999999</v>
      </c>
      <c r="BF48" s="429">
        <v>213399640</v>
      </c>
      <c r="BG48" s="56">
        <f t="shared" si="7"/>
        <v>0.36919999999999997</v>
      </c>
    </row>
    <row r="49" spans="1:60" ht="15.75" thickBot="1" x14ac:dyDescent="0.3">
      <c r="A49" s="407">
        <v>2015</v>
      </c>
      <c r="B49" s="301">
        <f>+SUM('1A1 Energy Industries'!$U$15:$U$18)</f>
        <v>2343934.447935936</v>
      </c>
      <c r="C49" s="301">
        <v>12352.3876953125</v>
      </c>
      <c r="D49" s="301">
        <v>51117.656000000003</v>
      </c>
      <c r="G49" s="407">
        <v>2015</v>
      </c>
      <c r="H49" s="408">
        <v>32703.89820654321</v>
      </c>
      <c r="I49" s="483">
        <v>0.55337240717421876</v>
      </c>
      <c r="J49" s="483">
        <v>0.4115464687948438</v>
      </c>
      <c r="K49" s="408">
        <v>32843.098432420273</v>
      </c>
      <c r="N49" s="423">
        <v>2015</v>
      </c>
      <c r="O49" s="424">
        <v>342</v>
      </c>
      <c r="P49" s="425">
        <v>73652.22119140625</v>
      </c>
      <c r="Q49" s="425">
        <v>186.3896</v>
      </c>
      <c r="R49" s="425">
        <v>126.9252</v>
      </c>
      <c r="S49" s="425">
        <v>9673.4599999999991</v>
      </c>
      <c r="T49" s="425">
        <v>236466.50760000007</v>
      </c>
      <c r="U49" s="425">
        <v>65217.8</v>
      </c>
      <c r="V49" s="425">
        <v>0</v>
      </c>
      <c r="X49" s="421">
        <v>2015</v>
      </c>
      <c r="Y49" s="429">
        <v>1505.1642627796</v>
      </c>
      <c r="Z49" s="429">
        <v>54892.585425014797</v>
      </c>
      <c r="AA49" s="429">
        <v>611.20100161747007</v>
      </c>
      <c r="AB49" s="429">
        <v>360.78517861335263</v>
      </c>
      <c r="AC49" s="429">
        <f t="shared" si="5"/>
        <v>57369.735868025222</v>
      </c>
      <c r="AE49" s="421">
        <v>2015</v>
      </c>
      <c r="AF49" s="434">
        <v>1729.2427840633125</v>
      </c>
      <c r="AG49" s="435">
        <v>0.19850999999999999</v>
      </c>
      <c r="AH49" s="435">
        <v>3.9702000000000001E-2</v>
      </c>
      <c r="AI49" s="434">
        <v>1757.7778907229824</v>
      </c>
      <c r="AJ49" s="435">
        <v>0.15789331397788592</v>
      </c>
      <c r="AK49" s="435">
        <v>4.6185123792917407E-2</v>
      </c>
      <c r="AM49" s="421">
        <v>2015</v>
      </c>
      <c r="AN49" s="434">
        <v>20560.565633564227</v>
      </c>
      <c r="AO49" s="434">
        <v>3236.5161611921799</v>
      </c>
      <c r="AP49" s="434">
        <v>4010.9358610970203</v>
      </c>
      <c r="AQ49" s="415">
        <f t="shared" si="6"/>
        <v>27808.017655853426</v>
      </c>
      <c r="AS49" s="421">
        <v>2015</v>
      </c>
      <c r="AT49" s="497">
        <v>1573.8909675659997</v>
      </c>
      <c r="AU49" s="499">
        <v>641.82500000000005</v>
      </c>
      <c r="AV49" s="499">
        <v>26826.569579928153</v>
      </c>
      <c r="AX49" s="421">
        <v>2016</v>
      </c>
      <c r="AY49" s="434">
        <v>19.131461245574997</v>
      </c>
      <c r="AZ49" s="434">
        <v>72.295990042499994</v>
      </c>
      <c r="BA49" s="434">
        <v>1537.3472521380747</v>
      </c>
      <c r="BD49" s="421">
        <v>2015</v>
      </c>
      <c r="BE49" s="429">
        <v>116283600</v>
      </c>
      <c r="BF49" s="429">
        <v>207716400</v>
      </c>
      <c r="BG49" s="56">
        <f t="shared" si="7"/>
        <v>0.3589</v>
      </c>
    </row>
    <row r="50" spans="1:60" ht="15.75" thickBot="1" x14ac:dyDescent="0.3">
      <c r="A50" s="407">
        <v>2016</v>
      </c>
      <c r="B50" s="301">
        <f>+SUM('1A1 Energy Industries'!$V$15:$V$18)</f>
        <v>2259086.8762216121</v>
      </c>
      <c r="C50" s="301">
        <v>2133</v>
      </c>
      <c r="D50" s="301">
        <v>50731.35</v>
      </c>
      <c r="G50" s="407">
        <v>2016</v>
      </c>
      <c r="H50" s="408">
        <v>42021.472214224159</v>
      </c>
      <c r="I50" s="483">
        <v>0.59186115295576736</v>
      </c>
      <c r="J50" s="483">
        <v>0.57027531349935356</v>
      </c>
      <c r="K50" s="408">
        <v>42210.686645621026</v>
      </c>
      <c r="N50" s="423">
        <v>2016</v>
      </c>
      <c r="O50" s="424">
        <v>318</v>
      </c>
      <c r="P50" s="425">
        <v>46980.542547255754</v>
      </c>
      <c r="Q50" s="425">
        <v>186</v>
      </c>
      <c r="R50" s="425">
        <v>128</v>
      </c>
      <c r="S50" s="425">
        <v>9963</v>
      </c>
      <c r="T50" s="425">
        <v>352753.52531400003</v>
      </c>
      <c r="U50" s="425">
        <v>66637</v>
      </c>
      <c r="V50" s="425">
        <v>0</v>
      </c>
      <c r="X50" s="421">
        <v>2016</v>
      </c>
      <c r="Y50" s="429">
        <v>1540.9415060000001</v>
      </c>
      <c r="Z50" s="429">
        <v>49793.88643931345</v>
      </c>
      <c r="AA50" s="429">
        <v>504.02248114999998</v>
      </c>
      <c r="AB50" s="429">
        <v>356.59077304078289</v>
      </c>
      <c r="AC50" s="429">
        <f t="shared" si="5"/>
        <v>52195.441199504239</v>
      </c>
      <c r="AE50" s="421">
        <v>2016</v>
      </c>
      <c r="AF50" s="434">
        <v>1682.5400313895375</v>
      </c>
      <c r="AG50" s="435">
        <v>0.20043900000000001</v>
      </c>
      <c r="AH50" s="435">
        <v>4.0087799999999993E-2</v>
      </c>
      <c r="AI50" s="434">
        <v>1684.0956200995374</v>
      </c>
      <c r="AJ50" s="435">
        <v>0.15224957618724497</v>
      </c>
      <c r="AK50" s="435">
        <v>4.3558359689212851E-2</v>
      </c>
      <c r="AM50" s="421">
        <v>2016</v>
      </c>
      <c r="AN50" s="434">
        <v>18060.06230581049</v>
      </c>
      <c r="AO50" s="434">
        <v>3006.615707010742</v>
      </c>
      <c r="AP50" s="434">
        <v>4107.1325522989782</v>
      </c>
      <c r="AQ50" s="415">
        <f t="shared" si="6"/>
        <v>25173.810565120213</v>
      </c>
      <c r="AS50" s="421">
        <v>2016</v>
      </c>
      <c r="AT50" s="497">
        <v>1537.3472521380747</v>
      </c>
      <c r="AU50" s="499">
        <v>641.82500000000005</v>
      </c>
      <c r="AV50" s="499">
        <v>27032.610663892545</v>
      </c>
      <c r="AX50" s="421">
        <v>2017</v>
      </c>
      <c r="AY50" s="434">
        <v>19.549644084000001</v>
      </c>
      <c r="AZ50" s="434">
        <v>73.876263600000001</v>
      </c>
      <c r="BA50" s="434">
        <v>1570.951179684</v>
      </c>
      <c r="BB50" s="415">
        <f>BA50-BA48</f>
        <v>-2.9397878819997914</v>
      </c>
      <c r="BC50" s="415">
        <f>BA50-BA48</f>
        <v>-2.9397878819997914</v>
      </c>
      <c r="BD50" s="421">
        <v>2016</v>
      </c>
      <c r="BE50" s="429">
        <v>113583644.99999999</v>
      </c>
      <c r="BF50" s="429">
        <v>205516355</v>
      </c>
      <c r="BG50" s="56">
        <f t="shared" si="7"/>
        <v>0.35594999999999993</v>
      </c>
    </row>
    <row r="51" spans="1:60" ht="15.75" thickBot="1" x14ac:dyDescent="0.3">
      <c r="A51" s="407">
        <v>2017</v>
      </c>
      <c r="B51" s="301">
        <f>+SUM('1A1 Energy Industries'!$W$15:$W$18)</f>
        <v>2233426.4834935362</v>
      </c>
      <c r="C51" s="301">
        <v>7562.025390625</v>
      </c>
      <c r="D51" s="301">
        <v>50344.9</v>
      </c>
      <c r="G51" s="407">
        <v>2017</v>
      </c>
      <c r="H51" s="408">
        <v>28645.288444439349</v>
      </c>
      <c r="I51" s="483">
        <v>0.47335811121848104</v>
      </c>
      <c r="J51" s="483">
        <v>0.35573404190191743</v>
      </c>
      <c r="K51" s="408">
        <v>28765.506517764534</v>
      </c>
      <c r="N51" s="423">
        <v>2017</v>
      </c>
      <c r="O51" s="424">
        <v>294</v>
      </c>
      <c r="P51" s="425">
        <v>55636.929468154907</v>
      </c>
      <c r="Q51" s="425">
        <v>187</v>
      </c>
      <c r="R51" s="425">
        <v>130</v>
      </c>
      <c r="S51" s="425">
        <v>10252</v>
      </c>
      <c r="T51" s="425">
        <v>206062.32281401631</v>
      </c>
      <c r="U51" s="425">
        <v>68056</v>
      </c>
      <c r="V51" s="425">
        <v>0</v>
      </c>
      <c r="X51" s="421">
        <v>2017</v>
      </c>
      <c r="Y51" s="429">
        <v>1527.3794449999998</v>
      </c>
      <c r="Z51" s="429">
        <v>52318.429219152262</v>
      </c>
      <c r="AA51" s="429">
        <v>490.27314625000002</v>
      </c>
      <c r="AB51" s="429">
        <v>358.46719771138777</v>
      </c>
      <c r="AC51" s="429">
        <f t="shared" si="5"/>
        <v>54694.549008113652</v>
      </c>
      <c r="AE51" s="421">
        <v>2017</v>
      </c>
      <c r="AF51" s="434">
        <v>1614.7341520939917</v>
      </c>
      <c r="AG51" s="435">
        <v>0.206817</v>
      </c>
      <c r="AH51" s="435">
        <v>4.1363400000000002E-2</v>
      </c>
      <c r="AI51" s="434">
        <v>1674.4121873922113</v>
      </c>
      <c r="AJ51" s="435">
        <v>0.14917633765849525</v>
      </c>
      <c r="AK51" s="435">
        <v>4.4865345921157269E-2</v>
      </c>
      <c r="AL51" s="252">
        <f>AI51+AJ51*21+AK51*296</f>
        <v>1690.8250328757024</v>
      </c>
      <c r="AM51" s="421">
        <v>2017</v>
      </c>
      <c r="AN51" s="434">
        <v>30209.815941421992</v>
      </c>
      <c r="AO51" s="434">
        <v>3532.9831577554178</v>
      </c>
      <c r="AP51" s="434">
        <v>4279.5140562405013</v>
      </c>
      <c r="AQ51" s="415">
        <f t="shared" si="6"/>
        <v>38022.313155417913</v>
      </c>
      <c r="AR51" s="415">
        <f>AQ51-AQ34</f>
        <v>11899.02302011865</v>
      </c>
      <c r="AS51" s="421">
        <v>2017</v>
      </c>
      <c r="AT51" s="497">
        <v>1570.951179684</v>
      </c>
      <c r="AU51" s="499">
        <v>641.82500000000005</v>
      </c>
      <c r="AV51" s="499">
        <v>27930.371500000001</v>
      </c>
      <c r="BD51" s="421">
        <v>2017</v>
      </c>
      <c r="BE51" s="429">
        <v>116066400</v>
      </c>
      <c r="BF51" s="429">
        <v>212733600</v>
      </c>
      <c r="BG51" s="56">
        <f t="shared" si="7"/>
        <v>0.35299999999999998</v>
      </c>
    </row>
    <row r="52" spans="1:60" ht="15.75" thickBot="1" x14ac:dyDescent="0.3">
      <c r="Y52" s="496">
        <f>(Y51-Y34)</f>
        <v>-729.54048927000053</v>
      </c>
      <c r="Z52" s="496">
        <f t="shared" ref="Z52:AC52" si="8">(Z51-Z34)</f>
        <v>14354.478664663955</v>
      </c>
      <c r="AA52" s="496">
        <f t="shared" si="8"/>
        <v>-127.80839604999989</v>
      </c>
      <c r="AB52" s="496">
        <f t="shared" si="8"/>
        <v>134.50667321902327</v>
      </c>
      <c r="AC52" s="496">
        <f t="shared" si="8"/>
        <v>13631.636452562976</v>
      </c>
      <c r="AP52" s="494">
        <f>AQ51/C6</f>
        <v>9.2582609507059446E-2</v>
      </c>
      <c r="BG52" s="500">
        <f>AVERAGE(BG34:BG51)</f>
        <v>0.37801666666666678</v>
      </c>
      <c r="BH52" s="501">
        <f>1-BG52</f>
        <v>0.62198333333333322</v>
      </c>
    </row>
    <row r="53" spans="1:60" x14ac:dyDescent="0.25">
      <c r="Y53" s="273">
        <f>Y52/Y34</f>
        <v>-0.32324606566336617</v>
      </c>
      <c r="Z53" s="273">
        <f t="shared" ref="Z53:AC53" si="9">Z52/Z34</f>
        <v>0.37810813824713746</v>
      </c>
      <c r="AA53" s="273">
        <f t="shared" si="9"/>
        <v>-0.20678241834305608</v>
      </c>
      <c r="AB53" s="273">
        <f t="shared" si="9"/>
        <v>0.60058206027111272</v>
      </c>
      <c r="AC53" s="273">
        <f t="shared" si="9"/>
        <v>0.33196954634237996</v>
      </c>
      <c r="AD53">
        <f>Z51/AC51</f>
        <v>0.9565565521235232</v>
      </c>
      <c r="AN53" s="415">
        <f t="shared" ref="AN53:AP53" si="10">AN51-AN49</f>
        <v>9649.2503078577647</v>
      </c>
      <c r="AO53" s="415">
        <f t="shared" si="10"/>
        <v>296.4669965632379</v>
      </c>
      <c r="AP53" s="415">
        <f t="shared" si="10"/>
        <v>268.57819514348103</v>
      </c>
      <c r="AQ53" s="415">
        <f>AQ51-AQ49</f>
        <v>10214.295499564487</v>
      </c>
    </row>
    <row r="54" spans="1:60" x14ac:dyDescent="0.25">
      <c r="AN54" s="56">
        <f>AN53/AN51</f>
        <v>0.31940778211188164</v>
      </c>
      <c r="AO54" s="56">
        <f t="shared" ref="AO54:AP54" si="11">AO53/AO51</f>
        <v>8.3914070156957649E-2</v>
      </c>
      <c r="AP54" s="56">
        <f t="shared" si="11"/>
        <v>6.2759040305483557E-2</v>
      </c>
      <c r="AQ54" s="56">
        <f>AQ53/AQ51</f>
        <v>0.26863950801238984</v>
      </c>
    </row>
    <row r="55" spans="1:60" x14ac:dyDescent="0.25">
      <c r="Z55">
        <f>Z49/AC49</f>
        <v>0.95682130298265755</v>
      </c>
    </row>
  </sheetData>
  <mergeCells count="20">
    <mergeCell ref="AE32:AE33"/>
    <mergeCell ref="A3:A5"/>
    <mergeCell ref="B3:C3"/>
    <mergeCell ref="B4:C4"/>
    <mergeCell ref="I4:I5"/>
    <mergeCell ref="A32:A33"/>
    <mergeCell ref="B33:D33"/>
    <mergeCell ref="G32:G33"/>
    <mergeCell ref="P4:P5"/>
    <mergeCell ref="N32:N33"/>
    <mergeCell ref="O33:V33"/>
    <mergeCell ref="X32:X33"/>
    <mergeCell ref="Y33:AC33"/>
    <mergeCell ref="AX31:AX32"/>
    <mergeCell ref="AF32:AH32"/>
    <mergeCell ref="AI32:AK32"/>
    <mergeCell ref="AM32:AM33"/>
    <mergeCell ref="AN33:AP33"/>
    <mergeCell ref="AS32:AS33"/>
    <mergeCell ref="AT33:AV3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3:AI93"/>
  <sheetViews>
    <sheetView topLeftCell="A58" workbookViewId="0">
      <selection activeCell="E75" sqref="E75"/>
    </sheetView>
  </sheetViews>
  <sheetFormatPr defaultRowHeight="15" x14ac:dyDescent="0.25"/>
  <cols>
    <col min="3" max="3" width="24.85546875" customWidth="1"/>
    <col min="7" max="24" width="10.42578125" bestFit="1" customWidth="1"/>
  </cols>
  <sheetData>
    <row r="3" spans="2:35" ht="15.75" thickBot="1" x14ac:dyDescent="0.3">
      <c r="C3" s="488" t="str">
        <f>'1A1 Energy Industries'!B13</f>
        <v>CRF Category</v>
      </c>
      <c r="D3" s="488" t="str">
        <f>'1A1 Energy Industries'!C13</f>
        <v xml:space="preserve">Activity </v>
      </c>
      <c r="E3" s="488" t="str">
        <f>'1A1 Energy Industries'!D13</f>
        <v>Gas</v>
      </c>
      <c r="F3" s="488" t="str">
        <f>'1A1 Energy Industries'!E13</f>
        <v>Unit</v>
      </c>
      <c r="G3" s="488">
        <f>'1A1 Energy Industries'!F13</f>
        <v>2000</v>
      </c>
      <c r="H3" s="488">
        <f>'1A1 Energy Industries'!G13</f>
        <v>2001</v>
      </c>
      <c r="I3" s="488">
        <f>'1A1 Energy Industries'!H13</f>
        <v>2002</v>
      </c>
      <c r="J3" s="488">
        <f>'1A1 Energy Industries'!I13</f>
        <v>2003</v>
      </c>
      <c r="K3" s="488">
        <f>'1A1 Energy Industries'!J13</f>
        <v>2004</v>
      </c>
      <c r="L3" s="488">
        <f>'1A1 Energy Industries'!K13</f>
        <v>2005</v>
      </c>
      <c r="M3" s="488">
        <f>'1A1 Energy Industries'!L13</f>
        <v>2006</v>
      </c>
      <c r="N3" s="488">
        <f>'1A1 Energy Industries'!M13</f>
        <v>2007</v>
      </c>
      <c r="O3" s="488">
        <f>'1A1 Energy Industries'!N13</f>
        <v>2008</v>
      </c>
      <c r="P3" s="488">
        <f>'1A1 Energy Industries'!O13</f>
        <v>2009</v>
      </c>
      <c r="Q3" s="488">
        <f>'1A1 Energy Industries'!P13</f>
        <v>2010</v>
      </c>
      <c r="R3" s="488">
        <f>'1A1 Energy Industries'!Q13</f>
        <v>2011</v>
      </c>
      <c r="S3" s="488">
        <f>'1A1 Energy Industries'!R13</f>
        <v>2012</v>
      </c>
      <c r="T3" s="488">
        <f>'1A1 Energy Industries'!S13</f>
        <v>2013</v>
      </c>
      <c r="U3" s="488">
        <f>'1A1 Energy Industries'!T13</f>
        <v>2014</v>
      </c>
      <c r="V3" s="488">
        <f>'1A1 Energy Industries'!U13</f>
        <v>2015</v>
      </c>
      <c r="W3" s="488">
        <f>'1A1 Energy Industries'!V13</f>
        <v>2016</v>
      </c>
      <c r="X3" s="488">
        <f>'1A1 Energy Industries'!W13</f>
        <v>2017</v>
      </c>
      <c r="Y3" s="197"/>
      <c r="Z3" s="197"/>
      <c r="AA3" s="197"/>
      <c r="AB3" s="197"/>
      <c r="AC3" s="197"/>
      <c r="AD3" s="197"/>
      <c r="AE3" s="197"/>
      <c r="AF3" s="197"/>
      <c r="AG3" s="197"/>
      <c r="AH3" s="197"/>
      <c r="AI3" s="197"/>
    </row>
    <row r="4" spans="2:35" x14ac:dyDescent="0.25">
      <c r="B4" s="242"/>
      <c r="C4" s="242" t="str">
        <f>'1A1 Energy Industries'!B14</f>
        <v>1A1a Electricity and heat production</v>
      </c>
      <c r="D4" s="242"/>
      <c r="E4" s="242"/>
      <c r="F4" s="242"/>
      <c r="G4" s="279"/>
      <c r="H4" s="279"/>
      <c r="I4" s="279"/>
      <c r="J4" s="279"/>
      <c r="K4" s="279"/>
      <c r="L4" s="279"/>
      <c r="M4" s="279"/>
      <c r="N4" s="279"/>
      <c r="O4" s="279"/>
      <c r="P4" s="279"/>
      <c r="Q4" s="279"/>
      <c r="R4" s="279"/>
      <c r="S4" s="279"/>
      <c r="T4" s="279"/>
      <c r="U4" s="279"/>
      <c r="V4" s="279"/>
      <c r="W4" s="279"/>
      <c r="X4" s="279"/>
      <c r="Y4" s="197"/>
      <c r="Z4" s="197"/>
      <c r="AA4" s="197"/>
      <c r="AB4" s="197"/>
      <c r="AC4" s="197"/>
      <c r="AD4" s="197"/>
      <c r="AE4" s="197"/>
      <c r="AF4" s="197"/>
      <c r="AG4" s="197"/>
      <c r="AH4" s="197"/>
      <c r="AI4" s="197"/>
    </row>
    <row r="5" spans="2:35" x14ac:dyDescent="0.25">
      <c r="B5" s="242" t="str">
        <f>'1A1 Energy Industries'!A15</f>
        <v>L</v>
      </c>
      <c r="C5" s="242" t="str">
        <f>'1A1 Energy Industries'!B15</f>
        <v>1A1a - Main electricity provider</v>
      </c>
      <c r="D5" s="242"/>
      <c r="E5" s="242"/>
      <c r="F5" s="242" t="str">
        <f>'1A1 Energy Industries'!E15</f>
        <v>TJ</v>
      </c>
      <c r="G5" s="279">
        <f>'1A1 Energy Industries'!F15</f>
        <v>0</v>
      </c>
      <c r="H5" s="279">
        <f>'1A1 Energy Industries'!G15</f>
        <v>0</v>
      </c>
      <c r="I5" s="279">
        <f>'1A1 Energy Industries'!H15</f>
        <v>0</v>
      </c>
      <c r="J5" s="279">
        <f>'1A1 Energy Industries'!I15</f>
        <v>0</v>
      </c>
      <c r="K5" s="279">
        <f>'1A1 Energy Industries'!J15</f>
        <v>0</v>
      </c>
      <c r="L5" s="279">
        <f>'1A1 Energy Industries'!K15</f>
        <v>0</v>
      </c>
      <c r="M5" s="279">
        <f>'1A1 Energy Industries'!L15</f>
        <v>0</v>
      </c>
      <c r="N5" s="279">
        <f>'1A1 Energy Industries'!M15</f>
        <v>0</v>
      </c>
      <c r="O5" s="279">
        <f>'1A1 Energy Industries'!N15</f>
        <v>450</v>
      </c>
      <c r="P5" s="279">
        <f>'1A1 Energy Industries'!O15</f>
        <v>425</v>
      </c>
      <c r="Q5" s="279">
        <f>'1A1 Energy Industries'!P15</f>
        <v>1819</v>
      </c>
      <c r="R5" s="279">
        <f>'1A1 Energy Industries'!Q15</f>
        <v>8306.5485627003727</v>
      </c>
      <c r="S5" s="279">
        <f>'1A1 Energy Industries'!R15</f>
        <v>22647.962987132381</v>
      </c>
      <c r="T5" s="279">
        <f>'1A1 Energy Industries'!S15</f>
        <v>34140.73896785378</v>
      </c>
      <c r="U5" s="279">
        <f>'1A1 Energy Industries'!T15</f>
        <v>40088.461303214397</v>
      </c>
      <c r="V5" s="279">
        <f>'1A1 Energy Industries'!U15</f>
        <v>58725.634574737509</v>
      </c>
      <c r="W5" s="279">
        <f>'1A1 Energy Industries'!V15</f>
        <v>1828.9713839394497</v>
      </c>
      <c r="X5" s="279">
        <f>'1A1 Energy Industries'!W15</f>
        <v>434.5111731827501</v>
      </c>
      <c r="Y5" s="197"/>
      <c r="Z5" s="197"/>
      <c r="AA5" s="197"/>
      <c r="AB5" s="197"/>
      <c r="AC5" s="197"/>
      <c r="AD5" s="197"/>
      <c r="AE5" s="197"/>
      <c r="AF5" s="197"/>
      <c r="AG5" s="197"/>
      <c r="AH5" s="197"/>
      <c r="AI5" s="197"/>
    </row>
    <row r="6" spans="2:35" x14ac:dyDescent="0.25">
      <c r="B6" s="242" t="str">
        <f>'1A1 Energy Industries'!A16</f>
        <v>L</v>
      </c>
      <c r="C6" s="242" t="str">
        <f>'1A1 Energy Industries'!B16</f>
        <v>1A1a - Main electricity provider</v>
      </c>
      <c r="D6" s="242"/>
      <c r="E6" s="242"/>
      <c r="F6" s="242" t="str">
        <f>'1A1 Energy Industries'!E16</f>
        <v>TJ</v>
      </c>
      <c r="G6" s="279">
        <f>'1A1 Energy Industries'!F16</f>
        <v>0</v>
      </c>
      <c r="H6" s="279">
        <f>'1A1 Energy Industries'!G16</f>
        <v>0</v>
      </c>
      <c r="I6" s="279">
        <f>'1A1 Energy Industries'!H16</f>
        <v>0</v>
      </c>
      <c r="J6" s="279">
        <f>'1A1 Energy Industries'!I16</f>
        <v>0</v>
      </c>
      <c r="K6" s="279">
        <f>'1A1 Energy Industries'!J16</f>
        <v>0</v>
      </c>
      <c r="L6" s="279">
        <f>'1A1 Energy Industries'!K16</f>
        <v>0</v>
      </c>
      <c r="M6" s="279">
        <f>'1A1 Energy Industries'!L16</f>
        <v>0</v>
      </c>
      <c r="N6" s="279">
        <f>'1A1 Energy Industries'!M16</f>
        <v>0</v>
      </c>
      <c r="O6" s="279">
        <f>'1A1 Energy Industries'!N16</f>
        <v>5692.25</v>
      </c>
      <c r="P6" s="279">
        <f>'1A1 Energy Industries'!O16</f>
        <v>8053.65</v>
      </c>
      <c r="Q6" s="279">
        <f>'1A1 Energy Industries'!P16</f>
        <v>9036.9500000000007</v>
      </c>
      <c r="R6" s="279">
        <f>'1A1 Energy Industries'!Q16</f>
        <v>9036.9500000000007</v>
      </c>
      <c r="S6" s="279">
        <f>'1A1 Energy Industries'!R16</f>
        <v>9036.9500000000007</v>
      </c>
      <c r="T6" s="279">
        <f>'1A1 Energy Industries'!S16</f>
        <v>11822.542571108474</v>
      </c>
      <c r="U6" s="279">
        <f>'1A1 Energy Industries'!T16</f>
        <v>12640.353800499655</v>
      </c>
      <c r="V6" s="279">
        <f>'1A1 Energy Industries'!U16</f>
        <v>13096.459022716001</v>
      </c>
      <c r="W6" s="279">
        <f>'1A1 Energy Industries'!V16</f>
        <v>14768.424662885998</v>
      </c>
      <c r="X6" s="279">
        <f>'1A1 Energy Industries'!W16</f>
        <v>15346.07714869857</v>
      </c>
      <c r="Y6" s="197"/>
      <c r="Z6" s="197"/>
      <c r="AA6" s="197"/>
      <c r="AB6" s="197"/>
      <c r="AC6" s="197"/>
      <c r="AD6" s="197"/>
      <c r="AE6" s="197"/>
      <c r="AF6" s="197"/>
      <c r="AG6" s="197"/>
      <c r="AH6" s="197"/>
      <c r="AI6" s="197"/>
    </row>
    <row r="7" spans="2:35" x14ac:dyDescent="0.25">
      <c r="B7" s="242" t="str">
        <f>'1A1 Energy Industries'!A17</f>
        <v>S</v>
      </c>
      <c r="C7" s="242" t="str">
        <f>'1A1 Energy Industries'!B17</f>
        <v>1A1a - Main electricity provider</v>
      </c>
      <c r="D7" s="242"/>
      <c r="E7" s="242"/>
      <c r="F7" s="242" t="str">
        <f>'1A1 Energy Industries'!E17</f>
        <v>TJ</v>
      </c>
      <c r="G7" s="279">
        <f>'1A1 Energy Industries'!F17</f>
        <v>1806317.0190000001</v>
      </c>
      <c r="H7" s="279">
        <f>'1A1 Energy Industries'!G17</f>
        <v>1823116.6054199999</v>
      </c>
      <c r="I7" s="279">
        <f>'1A1 Energy Industries'!H17</f>
        <v>1883708.8557</v>
      </c>
      <c r="J7" s="279">
        <f>'1A1 Energy Industries'!I17</f>
        <v>2025817.35216</v>
      </c>
      <c r="K7" s="279">
        <f>'1A1 Energy Industries'!J17</f>
        <v>2126647.3020000001</v>
      </c>
      <c r="L7" s="279">
        <f>'1A1 Energy Industries'!K17</f>
        <v>2141704.7625599997</v>
      </c>
      <c r="M7" s="279">
        <f>'1A1 Energy Industries'!L17</f>
        <v>2155476.54</v>
      </c>
      <c r="N7" s="279">
        <f>'1A1 Energy Industries'!M17</f>
        <v>2369988.4060800001</v>
      </c>
      <c r="O7" s="279">
        <f>'1A1 Energy Industries'!N17</f>
        <v>2265648.5464999997</v>
      </c>
      <c r="P7" s="279">
        <f>'1A1 Energy Industries'!O17</f>
        <v>2326078.5064999997</v>
      </c>
      <c r="Q7" s="279">
        <f>'1A1 Energy Industries'!P17</f>
        <v>2393981.3366999999</v>
      </c>
      <c r="R7" s="279">
        <f>'1A1 Energy Industries'!Q17</f>
        <v>2407523.2920349557</v>
      </c>
      <c r="S7" s="279">
        <f>'1A1 Energy Industries'!R17</f>
        <v>2503581.4271999998</v>
      </c>
      <c r="T7" s="279">
        <f>'1A1 Energy Industries'!S17</f>
        <v>2430496.9637873038</v>
      </c>
      <c r="U7" s="279">
        <f>'1A1 Energy Industries'!T17</f>
        <v>2369255.1006068396</v>
      </c>
      <c r="V7" s="279">
        <f>'1A1 Energy Industries'!U17</f>
        <v>2269822.5112536703</v>
      </c>
      <c r="W7" s="279">
        <f>'1A1 Energy Industries'!V17</f>
        <v>2242487.3423887868</v>
      </c>
      <c r="X7" s="279">
        <f>'1A1 Energy Industries'!W17</f>
        <v>2217642.3649429912</v>
      </c>
      <c r="Y7" s="197"/>
      <c r="Z7" s="197"/>
      <c r="AA7" s="197"/>
      <c r="AB7" s="197"/>
      <c r="AC7" s="197"/>
      <c r="AD7" s="197"/>
      <c r="AE7" s="197"/>
      <c r="AF7" s="197"/>
      <c r="AG7" s="197"/>
      <c r="AH7" s="197"/>
      <c r="AI7" s="197"/>
    </row>
    <row r="8" spans="2:35" x14ac:dyDescent="0.25">
      <c r="B8" s="242" t="str">
        <f>'1A1 Energy Industries'!A18</f>
        <v>L</v>
      </c>
      <c r="C8" s="242" t="str">
        <f>'1A1 Energy Industries'!B18</f>
        <v>1A1a - Main electricity provider</v>
      </c>
      <c r="D8" s="242"/>
      <c r="E8" s="242"/>
      <c r="F8" s="242" t="str">
        <f>'1A1 Energy Industries'!E18</f>
        <v>TJ</v>
      </c>
      <c r="G8" s="279">
        <f>'1A1 Energy Industries'!F18</f>
        <v>0</v>
      </c>
      <c r="H8" s="279">
        <f>'1A1 Energy Industries'!G18</f>
        <v>2.82074625</v>
      </c>
      <c r="I8" s="279">
        <f>'1A1 Energy Industries'!H18</f>
        <v>0.25073299999999998</v>
      </c>
      <c r="J8" s="279">
        <f>'1A1 Energy Industries'!I18</f>
        <v>4.2749976500000004</v>
      </c>
      <c r="K8" s="279">
        <f>'1A1 Energy Industries'!J18</f>
        <v>2.0560106</v>
      </c>
      <c r="L8" s="279">
        <f>'1A1 Energy Industries'!K18</f>
        <v>977.13157430000001</v>
      </c>
      <c r="M8" s="279">
        <f>'1A1 Energy Industries'!L18</f>
        <v>0</v>
      </c>
      <c r="N8" s="279">
        <f>'1A1 Energy Industries'!M18</f>
        <v>0</v>
      </c>
      <c r="O8" s="279">
        <f>'1A1 Energy Industries'!N18</f>
        <v>0</v>
      </c>
      <c r="P8" s="279">
        <f>'1A1 Energy Industries'!O18</f>
        <v>543.71134716137942</v>
      </c>
      <c r="Q8" s="279">
        <f>'1A1 Energy Industries'!P18</f>
        <v>2098.3562529173842</v>
      </c>
      <c r="R8" s="279">
        <f>'1A1 Energy Industries'!Q18</f>
        <v>2098.3562529173842</v>
      </c>
      <c r="S8" s="279">
        <f>'1A1 Energy Industries'!R18</f>
        <v>2098.3562529173842</v>
      </c>
      <c r="T8" s="279">
        <f>'1A1 Energy Industries'!S18</f>
        <v>1172.1288170064358</v>
      </c>
      <c r="U8" s="279">
        <f>'1A1 Energy Industries'!T18</f>
        <v>1746.9059138862503</v>
      </c>
      <c r="V8" s="279">
        <f>'1A1 Energy Industries'!U18</f>
        <v>2289.8430848123717</v>
      </c>
      <c r="W8" s="279">
        <f>'1A1 Energy Industries'!V18</f>
        <v>2.1377859999999997</v>
      </c>
      <c r="X8" s="279">
        <f>'1A1 Energy Industries'!W18</f>
        <v>3.5302286635</v>
      </c>
      <c r="Y8" s="197"/>
      <c r="Z8" s="197"/>
      <c r="AA8" s="197"/>
      <c r="AB8" s="197"/>
      <c r="AC8" s="197"/>
      <c r="AD8" s="197"/>
      <c r="AE8" s="197"/>
      <c r="AF8" s="197"/>
      <c r="AG8" s="197"/>
      <c r="AH8" s="197"/>
      <c r="AI8" s="197"/>
    </row>
    <row r="9" spans="2:35" x14ac:dyDescent="0.25">
      <c r="B9" s="242" t="str">
        <f>'1A1 Energy Industries'!A19</f>
        <v>S</v>
      </c>
      <c r="C9" s="242" t="str">
        <f>'1A1 Energy Industries'!B19</f>
        <v>1A1a - Auto-electricity provider</v>
      </c>
      <c r="D9" s="242"/>
      <c r="E9" s="242"/>
      <c r="F9" s="242" t="str">
        <f>'1A1 Energy Industries'!E19</f>
        <v>TJ</v>
      </c>
      <c r="G9" s="279">
        <f>'1A1 Energy Industries'!F19</f>
        <v>116046</v>
      </c>
      <c r="H9" s="279">
        <f>'1A1 Energy Industries'!G19</f>
        <v>47345.75</v>
      </c>
      <c r="I9" s="279">
        <f>'1A1 Energy Industries'!H19</f>
        <v>51311.199999999997</v>
      </c>
      <c r="J9" s="279">
        <f>'1A1 Energy Industries'!I19</f>
        <v>82036.05</v>
      </c>
      <c r="K9" s="279">
        <f>'1A1 Energy Industries'!J19</f>
        <v>64333.21</v>
      </c>
      <c r="L9" s="279">
        <f>'1A1 Energy Industries'!K19</f>
        <v>28028.5</v>
      </c>
      <c r="M9" s="279">
        <f>'1A1 Energy Industries'!L19</f>
        <v>39627.31</v>
      </c>
      <c r="N9" s="279">
        <f>'1A1 Energy Industries'!M19</f>
        <v>48233.37</v>
      </c>
      <c r="O9" s="279">
        <f>'1A1 Energy Industries'!N19</f>
        <v>40065.519999999997</v>
      </c>
      <c r="P9" s="279">
        <f>'1A1 Energy Industries'!O19</f>
        <v>68380.5234375</v>
      </c>
      <c r="Q9" s="279">
        <f>'1A1 Energy Industries'!P19</f>
        <v>22613.041015625</v>
      </c>
      <c r="R9" s="279">
        <f>'1A1 Energy Industries'!Q19</f>
        <v>9163.9599999999991</v>
      </c>
      <c r="S9" s="279">
        <f>'1A1 Energy Industries'!R19</f>
        <v>12304.5751953125</v>
      </c>
      <c r="T9" s="279">
        <f>'1A1 Energy Industries'!S19</f>
        <v>12219.525390625</v>
      </c>
      <c r="U9" s="279">
        <f>'1A1 Energy Industries'!T19</f>
        <v>12533.0634765625</v>
      </c>
      <c r="V9" s="279">
        <f>'1A1 Energy Industries'!U19</f>
        <v>12352.3876953125</v>
      </c>
      <c r="W9" s="279">
        <f>'1A1 Energy Industries'!V19</f>
        <v>2133</v>
      </c>
      <c r="X9" s="279">
        <f>'1A1 Energy Industries'!W19</f>
        <v>7562.025390625</v>
      </c>
      <c r="Y9" s="197"/>
      <c r="Z9" s="197"/>
      <c r="AA9" s="197"/>
      <c r="AB9" s="197"/>
      <c r="AC9" s="197"/>
      <c r="AD9" s="197"/>
      <c r="AE9" s="197"/>
      <c r="AF9" s="197"/>
      <c r="AG9" s="197"/>
      <c r="AH9" s="197"/>
      <c r="AI9" s="197"/>
    </row>
    <row r="10" spans="2:35" x14ac:dyDescent="0.25">
      <c r="B10" s="242"/>
      <c r="C10" s="242" t="str">
        <f>'1A1 Energy Industries'!B20</f>
        <v xml:space="preserve">1A1b Petroleum refining </v>
      </c>
      <c r="D10" s="242"/>
      <c r="E10" s="242"/>
      <c r="F10" s="242"/>
      <c r="G10" s="279"/>
      <c r="H10" s="279"/>
      <c r="I10" s="279"/>
      <c r="J10" s="279"/>
      <c r="K10" s="279"/>
      <c r="L10" s="279"/>
      <c r="M10" s="279"/>
      <c r="N10" s="279"/>
      <c r="O10" s="279"/>
      <c r="P10" s="279"/>
      <c r="Q10" s="279"/>
      <c r="R10" s="279"/>
      <c r="S10" s="279"/>
      <c r="T10" s="279"/>
      <c r="U10" s="279"/>
      <c r="V10" s="279"/>
      <c r="W10" s="279"/>
      <c r="X10" s="279"/>
      <c r="Y10" s="197"/>
      <c r="Z10" s="197"/>
      <c r="AA10" s="197"/>
      <c r="AB10" s="197"/>
      <c r="AC10" s="197"/>
      <c r="AD10" s="197"/>
      <c r="AE10" s="197"/>
      <c r="AF10" s="197"/>
      <c r="AG10" s="197"/>
      <c r="AH10" s="197"/>
      <c r="AI10" s="197"/>
    </row>
    <row r="11" spans="2:35" x14ac:dyDescent="0.25">
      <c r="B11" s="242" t="str">
        <f>'1A1 Energy Industries'!A21</f>
        <v>L</v>
      </c>
      <c r="C11" s="242" t="str">
        <f>'1A1 Energy Industries'!B21</f>
        <v>1A1b</v>
      </c>
      <c r="D11" s="242"/>
      <c r="E11" s="242"/>
      <c r="F11" s="242" t="str">
        <f>'1A1 Energy Industries'!E21</f>
        <v>TJ</v>
      </c>
      <c r="G11" s="279">
        <f>'1A1 Energy Industries'!F21</f>
        <v>8656.1200000000008</v>
      </c>
      <c r="H11" s="279">
        <f>'1A1 Energy Industries'!G21</f>
        <v>10283.24</v>
      </c>
      <c r="I11" s="279">
        <f>'1A1 Energy Industries'!H21</f>
        <v>4644.3599999999997</v>
      </c>
      <c r="J11" s="279">
        <f>'1A1 Energy Industries'!I21</f>
        <v>6217.48</v>
      </c>
      <c r="K11" s="279">
        <f>'1A1 Energy Industries'!J21</f>
        <v>3902.96</v>
      </c>
      <c r="L11" s="279">
        <f>'1A1 Energy Industries'!K21</f>
        <v>3294.4</v>
      </c>
      <c r="M11" s="279">
        <f>'1A1 Energy Industries'!L21</f>
        <v>5486.88</v>
      </c>
      <c r="N11" s="279">
        <f>'1A1 Energy Industries'!M21</f>
        <v>5533.12</v>
      </c>
      <c r="O11" s="279">
        <f>'1A1 Energy Industries'!N21</f>
        <v>5577.64</v>
      </c>
      <c r="P11" s="279">
        <f>'1A1 Energy Industries'!O21</f>
        <v>6257.72</v>
      </c>
      <c r="Q11" s="279">
        <f>'1A1 Energy Industries'!P21</f>
        <v>4587.8</v>
      </c>
      <c r="R11" s="279">
        <f>'1A1 Energy Industries'!Q21</f>
        <v>3990.16</v>
      </c>
      <c r="S11" s="279">
        <f>'1A1 Energy Industries'!R21</f>
        <v>3973.68</v>
      </c>
      <c r="T11" s="279">
        <f>'1A1 Energy Industries'!S21</f>
        <v>3489.7800000000007</v>
      </c>
      <c r="U11" s="279">
        <f>'1A1 Energy Industries'!T21</f>
        <v>3192.6500000000005</v>
      </c>
      <c r="V11" s="279">
        <f>'1A1 Energy Industries'!U21</f>
        <v>2895.5200000000004</v>
      </c>
      <c r="W11" s="279">
        <f>'1A1 Energy Industries'!V21</f>
        <v>2598</v>
      </c>
      <c r="X11" s="279">
        <f>'1A1 Energy Industries'!W21</f>
        <v>2301</v>
      </c>
      <c r="Y11" s="197"/>
      <c r="Z11" s="197"/>
      <c r="AA11" s="197"/>
      <c r="AB11" s="197"/>
      <c r="AC11" s="197"/>
      <c r="AD11" s="197"/>
      <c r="AE11" s="197"/>
      <c r="AF11" s="197"/>
      <c r="AG11" s="197"/>
      <c r="AH11" s="197"/>
      <c r="AI11" s="197"/>
    </row>
    <row r="12" spans="2:35" x14ac:dyDescent="0.25">
      <c r="B12" s="242" t="str">
        <f>'1A1 Energy Industries'!A22</f>
        <v>S</v>
      </c>
      <c r="C12" s="242" t="str">
        <f>'1A1 Energy Industries'!B22</f>
        <v>1A1b</v>
      </c>
      <c r="D12" s="242"/>
      <c r="E12" s="242"/>
      <c r="F12" s="242" t="str">
        <f>'1A1 Energy Industries'!E22</f>
        <v>TJ</v>
      </c>
      <c r="G12" s="279">
        <f>'1A1 Energy Industries'!F22</f>
        <v>10928.47248</v>
      </c>
      <c r="H12" s="279">
        <f>'1A1 Energy Industries'!G22</f>
        <v>9431.5319999999992</v>
      </c>
      <c r="I12" s="279">
        <f>'1A1 Energy Industries'!H22</f>
        <v>9359.4645600000003</v>
      </c>
      <c r="J12" s="279">
        <f>'1A1 Energy Industries'!I22</f>
        <v>11142.545279999998</v>
      </c>
      <c r="K12" s="279">
        <f>'1A1 Energy Industries'!J22</f>
        <v>10428.11</v>
      </c>
      <c r="L12" s="279">
        <f>'1A1 Energy Industries'!K22</f>
        <v>9387.3351199999997</v>
      </c>
      <c r="M12" s="279">
        <f>'1A1 Energy Industries'!L22</f>
        <v>9658.9796800000004</v>
      </c>
      <c r="N12" s="279">
        <f>'1A1 Energy Industries'!M22</f>
        <v>10563.016959999999</v>
      </c>
      <c r="O12" s="279">
        <f>'1A1 Energy Industries'!N22</f>
        <v>10627.948640000001</v>
      </c>
      <c r="P12" s="279">
        <f>'1A1 Energy Industries'!O22</f>
        <v>10446.11752</v>
      </c>
      <c r="Q12" s="279">
        <f>'1A1 Energy Industries'!P22</f>
        <v>10767.226720000001</v>
      </c>
      <c r="R12" s="279">
        <f>'1A1 Energy Industries'!Q22</f>
        <v>9115.84</v>
      </c>
      <c r="S12" s="279">
        <f>'1A1 Energy Industries'!R22</f>
        <v>9019.8248000000003</v>
      </c>
      <c r="T12" s="279">
        <f>'1A1 Energy Industries'!S22</f>
        <v>9763.2939999999999</v>
      </c>
      <c r="U12" s="279">
        <f>'1A1 Energy Industries'!T22</f>
        <v>9719.8150000000005</v>
      </c>
      <c r="V12" s="279">
        <f>'1A1 Energy Industries'!U22</f>
        <v>9676.3359999999993</v>
      </c>
      <c r="W12" s="279">
        <f>'1A1 Energy Industries'!V22</f>
        <v>9633</v>
      </c>
      <c r="X12" s="279">
        <f>'1A1 Energy Industries'!W22</f>
        <v>9589</v>
      </c>
      <c r="Y12" s="197"/>
      <c r="Z12" s="197"/>
      <c r="AA12" s="197"/>
      <c r="AB12" s="197"/>
      <c r="AC12" s="197"/>
      <c r="AD12" s="197"/>
      <c r="AE12" s="197"/>
      <c r="AF12" s="197"/>
      <c r="AG12" s="197"/>
      <c r="AH12" s="197"/>
      <c r="AI12" s="197"/>
    </row>
    <row r="13" spans="2:35" x14ac:dyDescent="0.25">
      <c r="B13" s="242" t="str">
        <f>'1A1 Energy Industries'!A23</f>
        <v>G</v>
      </c>
      <c r="C13" s="242" t="str">
        <f>'1A1 Energy Industries'!B23</f>
        <v>1A1b</v>
      </c>
      <c r="D13" s="242"/>
      <c r="E13" s="242"/>
      <c r="F13" s="242" t="str">
        <f>'1A1 Energy Industries'!E23</f>
        <v>TJ</v>
      </c>
      <c r="G13" s="279">
        <f>'1A1 Energy Industries'!F23</f>
        <v>40053.286500000002</v>
      </c>
      <c r="H13" s="279">
        <f>'1A1 Energy Industries'!G23</f>
        <v>37883.968500000003</v>
      </c>
      <c r="I13" s="279">
        <f>'1A1 Energy Industries'!H23</f>
        <v>36676.270499999999</v>
      </c>
      <c r="J13" s="279">
        <f>'1A1 Energy Industries'!I23</f>
        <v>40126.477500000001</v>
      </c>
      <c r="K13" s="279">
        <f>'1A1 Energy Industries'!J23</f>
        <v>38960.629500000003</v>
      </c>
      <c r="L13" s="279">
        <f>'1A1 Energy Industries'!K23</f>
        <v>38928.265500000001</v>
      </c>
      <c r="M13" s="279">
        <f>'1A1 Energy Industries'!L23</f>
        <v>39975.584999999999</v>
      </c>
      <c r="N13" s="279">
        <f>'1A1 Energy Industries'!M23</f>
        <v>39976.654499999997</v>
      </c>
      <c r="O13" s="279">
        <f>'1A1 Energy Industries'!N23</f>
        <v>41664.372000000003</v>
      </c>
      <c r="P13" s="279">
        <f>'1A1 Energy Industries'!O23</f>
        <v>39819.531000000003</v>
      </c>
      <c r="Q13" s="279">
        <f>'1A1 Energy Industries'!P23</f>
        <v>37164.613499999999</v>
      </c>
      <c r="R13" s="279">
        <f>'1A1 Energy Industries'!Q23</f>
        <v>37128.855000000003</v>
      </c>
      <c r="S13" s="279">
        <f>'1A1 Energy Industries'!R23</f>
        <v>38055.832499999997</v>
      </c>
      <c r="T13" s="279">
        <f>'1A1 Energy Industries'!S23</f>
        <v>38636.699999999997</v>
      </c>
      <c r="U13" s="279">
        <f>'1A1 Energy Industries'!T23</f>
        <v>38591.25</v>
      </c>
      <c r="V13" s="279">
        <f>'1A1 Energy Industries'!U23</f>
        <v>38545.800000000003</v>
      </c>
      <c r="W13" s="279">
        <f>'1A1 Energy Industries'!V23</f>
        <v>38500.35</v>
      </c>
      <c r="X13" s="279">
        <f>'1A1 Energy Industries'!W23</f>
        <v>38454.9</v>
      </c>
      <c r="Y13" s="197"/>
      <c r="Z13" s="197"/>
      <c r="AA13" s="197"/>
      <c r="AB13" s="197"/>
      <c r="AC13" s="197"/>
      <c r="AD13" s="197"/>
      <c r="AE13" s="197"/>
      <c r="AF13" s="197"/>
      <c r="AG13" s="197"/>
      <c r="AH13" s="197"/>
      <c r="AI13" s="197"/>
    </row>
    <row r="14" spans="2:35" x14ac:dyDescent="0.25">
      <c r="B14" s="242"/>
      <c r="C14" s="242" t="str">
        <f>'1A1 Energy Industries'!B24</f>
        <v>1A1c Manufacture of solid fuels and other energy industries</v>
      </c>
      <c r="D14" s="242"/>
      <c r="E14" s="242"/>
      <c r="F14" s="242"/>
      <c r="G14" s="279"/>
      <c r="H14" s="279"/>
      <c r="I14" s="279"/>
      <c r="J14" s="279"/>
      <c r="K14" s="279"/>
      <c r="L14" s="279"/>
      <c r="M14" s="279"/>
      <c r="N14" s="279"/>
      <c r="O14" s="279"/>
      <c r="P14" s="279"/>
      <c r="Q14" s="279"/>
      <c r="R14" s="279"/>
      <c r="S14" s="279"/>
      <c r="T14" s="279"/>
      <c r="U14" s="279"/>
      <c r="V14" s="279"/>
      <c r="W14" s="279"/>
      <c r="X14" s="279"/>
      <c r="Y14" s="197"/>
      <c r="Z14" s="197"/>
      <c r="AA14" s="197"/>
      <c r="AB14" s="197"/>
      <c r="AC14" s="197"/>
      <c r="AD14" s="197"/>
      <c r="AE14" s="197"/>
      <c r="AF14" s="197"/>
      <c r="AG14" s="197"/>
      <c r="AH14" s="197"/>
      <c r="AI14" s="197"/>
    </row>
    <row r="15" spans="2:35" x14ac:dyDescent="0.25">
      <c r="B15" s="242"/>
      <c r="C15" s="242" t="str">
        <f>'1A1 Energy Industries'!B25</f>
        <v>1A1c - PetroSA</v>
      </c>
      <c r="D15" s="242"/>
      <c r="E15" s="242"/>
      <c r="F15" s="242" t="str">
        <f>'1A1 Energy Industries'!E25</f>
        <v>TJ</v>
      </c>
      <c r="G15" s="279">
        <f>'1A1 Energy Industries'!F25</f>
        <v>0</v>
      </c>
      <c r="H15" s="279">
        <f>'1A1 Energy Industries'!G25</f>
        <v>0</v>
      </c>
      <c r="I15" s="279">
        <f>'1A1 Energy Industries'!H25</f>
        <v>0</v>
      </c>
      <c r="J15" s="279">
        <f>'1A1 Energy Industries'!I25</f>
        <v>0</v>
      </c>
      <c r="K15" s="279">
        <f>'1A1 Energy Industries'!J25</f>
        <v>0</v>
      </c>
      <c r="L15" s="279">
        <f>'1A1 Energy Industries'!K25</f>
        <v>0</v>
      </c>
      <c r="M15" s="279">
        <f>'1A1 Energy Industries'!L25</f>
        <v>0</v>
      </c>
      <c r="N15" s="279">
        <f>'1A1 Energy Industries'!M25</f>
        <v>0</v>
      </c>
      <c r="O15" s="279">
        <f>'1A1 Energy Industries'!N25</f>
        <v>0</v>
      </c>
      <c r="P15" s="279">
        <f>'1A1 Energy Industries'!O25</f>
        <v>0</v>
      </c>
      <c r="Q15" s="279">
        <f>'1A1 Energy Industries'!P25</f>
        <v>0</v>
      </c>
      <c r="R15" s="279">
        <f>'1A1 Energy Industries'!Q25</f>
        <v>0</v>
      </c>
      <c r="S15" s="279">
        <f>'1A1 Energy Industries'!R25</f>
        <v>0</v>
      </c>
      <c r="T15" s="279">
        <f>'1A1 Energy Industries'!S25</f>
        <v>0</v>
      </c>
      <c r="U15" s="279">
        <f>'1A1 Energy Industries'!T25</f>
        <v>0</v>
      </c>
      <c r="V15" s="279">
        <f>'1A1 Energy Industries'!U25</f>
        <v>0</v>
      </c>
      <c r="W15" s="279">
        <f>'1A1 Energy Industries'!V25</f>
        <v>0</v>
      </c>
      <c r="X15" s="279">
        <f>'1A1 Energy Industries'!W25</f>
        <v>0</v>
      </c>
    </row>
    <row r="16" spans="2:35" x14ac:dyDescent="0.25">
      <c r="B16" s="242"/>
      <c r="C16" s="242" t="str">
        <f>'1A1 Energy Industries'!B26</f>
        <v>1A1c - Sasol</v>
      </c>
      <c r="D16" s="242"/>
      <c r="E16" s="242"/>
      <c r="F16" s="242" t="str">
        <f>'1A1 Energy Industries'!E26</f>
        <v>TJ</v>
      </c>
      <c r="G16" s="279">
        <f>'1A1 Energy Industries'!F26</f>
        <v>306483.82359672367</v>
      </c>
      <c r="H16" s="279">
        <f>'1A1 Energy Industries'!G26</f>
        <v>310727.28402151458</v>
      </c>
      <c r="I16" s="279">
        <f>'1A1 Energy Industries'!H26</f>
        <v>305607.75238881353</v>
      </c>
      <c r="J16" s="279">
        <f>'1A1 Energy Industries'!I26</f>
        <v>314622.40170174587</v>
      </c>
      <c r="K16" s="279">
        <f>'1A1 Energy Industries'!J26</f>
        <v>311481.16526457714</v>
      </c>
      <c r="L16" s="279">
        <f>'1A1 Energy Industries'!K26</f>
        <v>293299.71940468217</v>
      </c>
      <c r="M16" s="279">
        <f>'1A1 Energy Industries'!L26</f>
        <v>287765.21261743963</v>
      </c>
      <c r="N16" s="279">
        <f>'1A1 Energy Industries'!M26</f>
        <v>303416.39772103366</v>
      </c>
      <c r="O16" s="279">
        <f>'1A1 Energy Industries'!N26</f>
        <v>298397.3306801811</v>
      </c>
      <c r="P16" s="279">
        <f>'1A1 Energy Industries'!O26</f>
        <v>301293.82386051619</v>
      </c>
      <c r="Q16" s="279">
        <f>'1A1 Energy Industries'!P26</f>
        <v>295928.00357282104</v>
      </c>
      <c r="R16" s="279">
        <f>'1A1 Energy Industries'!Q26</f>
        <v>294673.46917407674</v>
      </c>
      <c r="S16" s="279">
        <f>'1A1 Energy Industries'!R26</f>
        <v>302419.81000231882</v>
      </c>
      <c r="T16" s="279">
        <f>'1A1 Energy Industries'!S26</f>
        <v>307461.08353404258</v>
      </c>
      <c r="U16" s="279">
        <f>'1A1 Energy Industries'!T26</f>
        <v>308163.92740139301</v>
      </c>
      <c r="V16" s="279">
        <f>'1A1 Energy Industries'!U26</f>
        <v>315971.3373105136</v>
      </c>
      <c r="W16" s="279">
        <f>'1A1 Energy Industries'!V26</f>
        <v>305003.45870407386</v>
      </c>
      <c r="X16" s="279">
        <f>'1A1 Energy Industries'!W26</f>
        <v>295677.92207792209</v>
      </c>
    </row>
    <row r="17" spans="2:24" x14ac:dyDescent="0.25">
      <c r="B17" s="242" t="str">
        <f>'1A2 Manufacturing Construction'!A15</f>
        <v>L</v>
      </c>
      <c r="C17" s="242" t="str">
        <f>'1A2 Manufacturing Construction'!B15</f>
        <v>1A2 Manufacturing Industries and Construction</v>
      </c>
      <c r="D17" s="242" t="str">
        <f>'1A2 Manufacturing Construction'!C15</f>
        <v>Other Kerosene</v>
      </c>
      <c r="E17" s="242"/>
      <c r="F17" s="242" t="str">
        <f>'1A2 Manufacturing Construction'!E15</f>
        <v>TJ</v>
      </c>
      <c r="G17" s="279">
        <f>'1A2 Manufacturing Construction'!F15</f>
        <v>697.59799999999996</v>
      </c>
      <c r="H17" s="279">
        <f>'1A2 Manufacturing Construction'!G15</f>
        <v>639.80399999999997</v>
      </c>
      <c r="I17" s="279">
        <f>'1A2 Manufacturing Construction'!H15</f>
        <v>606.42999999999995</v>
      </c>
      <c r="J17" s="279">
        <f>'1A2 Manufacturing Construction'!I15</f>
        <v>625.96600000000001</v>
      </c>
      <c r="K17" s="279">
        <f>'1A2 Manufacturing Construction'!J15</f>
        <v>649.06830000000002</v>
      </c>
      <c r="L17" s="279">
        <f>'1A2 Manufacturing Construction'!K15</f>
        <v>619.45399999999995</v>
      </c>
      <c r="M17" s="279">
        <f>'1A2 Manufacturing Construction'!L15</f>
        <v>600.73199999999997</v>
      </c>
      <c r="N17" s="279">
        <f>'1A2 Manufacturing Construction'!M15</f>
        <v>567.35799999999995</v>
      </c>
      <c r="O17" s="279">
        <f>'1A2 Manufacturing Construction'!N15</f>
        <v>433.048</v>
      </c>
      <c r="P17" s="279">
        <f>'1A2 Manufacturing Construction'!O15</f>
        <v>443.63</v>
      </c>
      <c r="Q17" s="279">
        <f>'1A2 Manufacturing Construction'!P15</f>
        <v>469.43761497740189</v>
      </c>
      <c r="R17" s="279">
        <f>'1A2 Manufacturing Construction'!Q15</f>
        <v>472.93399999999997</v>
      </c>
      <c r="S17" s="279">
        <f>'1A2 Manufacturing Construction'!R15</f>
        <v>382.58</v>
      </c>
      <c r="T17" s="279">
        <f>'1A2 Manufacturing Construction'!S15</f>
        <v>388.94600000000003</v>
      </c>
      <c r="U17" s="279">
        <f>'1A2 Manufacturing Construction'!T15</f>
        <v>365.3</v>
      </c>
      <c r="V17" s="279">
        <f>'1A2 Manufacturing Construction'!U15</f>
        <v>341.654</v>
      </c>
      <c r="W17" s="279">
        <f>'1A2 Manufacturing Construction'!V15</f>
        <v>318</v>
      </c>
      <c r="X17" s="279">
        <f>'1A2 Manufacturing Construction'!W15</f>
        <v>294</v>
      </c>
    </row>
    <row r="18" spans="2:24" x14ac:dyDescent="0.25">
      <c r="B18" s="242" t="str">
        <f>'1A2 Manufacturing Construction'!A16</f>
        <v>L</v>
      </c>
      <c r="C18" s="242" t="str">
        <f>'1A2 Manufacturing Construction'!B16</f>
        <v>1A2 Manufacturing Industries and Construction</v>
      </c>
      <c r="D18" s="242" t="str">
        <f>'1A2 Manufacturing Construction'!C16</f>
        <v>Gas/Diesel oil</v>
      </c>
      <c r="E18" s="242"/>
      <c r="F18" s="242" t="str">
        <f>'1A2 Manufacturing Construction'!E16</f>
        <v>TJ</v>
      </c>
      <c r="G18" s="279">
        <f>'1A2 Manufacturing Construction'!F16</f>
        <v>28233.672121059913</v>
      </c>
      <c r="H18" s="279">
        <f>'1A2 Manufacturing Construction'!G16</f>
        <v>29499.429369719295</v>
      </c>
      <c r="I18" s="279">
        <f>'1A2 Manufacturing Construction'!H16</f>
        <v>30955.142018862167</v>
      </c>
      <c r="J18" s="279">
        <f>'1A2 Manufacturing Construction'!I16</f>
        <v>32915.38197251362</v>
      </c>
      <c r="K18" s="279">
        <f>'1A2 Manufacturing Construction'!J16</f>
        <v>34769.422388129693</v>
      </c>
      <c r="L18" s="279">
        <f>'1A2 Manufacturing Construction'!K16</f>
        <v>36783.615166621472</v>
      </c>
      <c r="M18" s="279">
        <f>'1A2 Manufacturing Construction'!L16</f>
        <v>36014.979999999996</v>
      </c>
      <c r="N18" s="279">
        <f>'1A2 Manufacturing Construction'!M16</f>
        <v>38198.58</v>
      </c>
      <c r="O18" s="279">
        <f>'1A2 Manufacturing Construction'!N16</f>
        <v>50628.47</v>
      </c>
      <c r="P18" s="279">
        <f>'1A2 Manufacturing Construction'!O16</f>
        <v>44769.1767578125</v>
      </c>
      <c r="Q18" s="279">
        <f>'1A2 Manufacturing Construction'!P16</f>
        <v>39725.34765625</v>
      </c>
      <c r="R18" s="279">
        <f>'1A2 Manufacturing Construction'!Q16</f>
        <v>48835.46</v>
      </c>
      <c r="S18" s="279">
        <f>'1A2 Manufacturing Construction'!R16</f>
        <v>52164.150390625</v>
      </c>
      <c r="T18" s="279">
        <f>'1A2 Manufacturing Construction'!S16</f>
        <v>53346.31982421875</v>
      </c>
      <c r="U18" s="279">
        <f>'1A2 Manufacturing Construction'!T16</f>
        <v>62474.5009765625</v>
      </c>
      <c r="V18" s="279">
        <f>'1A2 Manufacturing Construction'!U16</f>
        <v>73652.22119140625</v>
      </c>
      <c r="W18" s="279">
        <f>'1A2 Manufacturing Construction'!V16</f>
        <v>46980.542547255754</v>
      </c>
      <c r="X18" s="279">
        <f>'1A2 Manufacturing Construction'!W16</f>
        <v>55636.929468154907</v>
      </c>
    </row>
    <row r="19" spans="2:24" x14ac:dyDescent="0.25">
      <c r="B19" s="242" t="str">
        <f>'1A2 Manufacturing Construction'!A17</f>
        <v>L</v>
      </c>
      <c r="C19" s="242" t="str">
        <f>'1A2 Manufacturing Construction'!B17</f>
        <v>1A2 Manufacturing Industries and Construction</v>
      </c>
      <c r="D19" s="242" t="str">
        <f>'1A2 Manufacturing Construction'!C17</f>
        <v>Residual Fuel Oil (Heavy Fuel Oil)</v>
      </c>
      <c r="E19" s="242"/>
      <c r="F19" s="242" t="str">
        <f>'1A2 Manufacturing Construction'!E17</f>
        <v>TJ</v>
      </c>
      <c r="G19" s="279">
        <f>'1A2 Manufacturing Construction'!F17</f>
        <v>193.9392</v>
      </c>
      <c r="H19" s="279">
        <f>'1A2 Manufacturing Construction'!G17</f>
        <v>193.9392</v>
      </c>
      <c r="I19" s="279">
        <f>'1A2 Manufacturing Construction'!H17</f>
        <v>187.2998</v>
      </c>
      <c r="J19" s="279">
        <f>'1A2 Manufacturing Construction'!I17</f>
        <v>184.5043</v>
      </c>
      <c r="K19" s="279">
        <f>'1A2 Manufacturing Construction'!J17</f>
        <v>198.9068</v>
      </c>
      <c r="L19" s="279">
        <f>'1A2 Manufacturing Construction'!K17</f>
        <v>170.87620000000001</v>
      </c>
      <c r="M19" s="279">
        <f>'1A2 Manufacturing Construction'!L17</f>
        <v>166.33340000000001</v>
      </c>
      <c r="N19" s="279">
        <f>'1A2 Manufacturing Construction'!M17</f>
        <v>164.23679999999999</v>
      </c>
      <c r="O19" s="279">
        <f>'1A2 Manufacturing Construction'!N17</f>
        <v>164.23679999999999</v>
      </c>
      <c r="P19" s="279">
        <f>'1A2 Manufacturing Construction'!O17</f>
        <v>207.21789999999999</v>
      </c>
      <c r="Q19" s="279">
        <f>'1A2 Manufacturing Construction'!P17</f>
        <v>219.27256079475706</v>
      </c>
      <c r="R19" s="279">
        <f>'1A2 Manufacturing Construction'!Q17</f>
        <v>166.68287999999998</v>
      </c>
      <c r="S19" s="279">
        <f>'1A2 Manufacturing Construction'!R17</f>
        <v>198.48191999999997</v>
      </c>
      <c r="T19" s="279">
        <f>'1A2 Manufacturing Construction'!S17</f>
        <v>186.26839999999999</v>
      </c>
      <c r="U19" s="279">
        <f>'1A2 Manufacturing Construction'!T17</f>
        <v>186.32899999999998</v>
      </c>
      <c r="V19" s="279">
        <f>'1A2 Manufacturing Construction'!U17</f>
        <v>186.3896</v>
      </c>
      <c r="W19" s="279">
        <f>'1A2 Manufacturing Construction'!V17</f>
        <v>186</v>
      </c>
      <c r="X19" s="279">
        <f>'1A2 Manufacturing Construction'!W17</f>
        <v>187</v>
      </c>
    </row>
    <row r="20" spans="2:24" x14ac:dyDescent="0.25">
      <c r="B20" s="242" t="str">
        <f>'1A2 Manufacturing Construction'!A18</f>
        <v>G</v>
      </c>
      <c r="C20" s="242" t="str">
        <f>'1A2 Manufacturing Construction'!B18</f>
        <v>1A2 Manufacturing Industries and Construction</v>
      </c>
      <c r="D20" s="242" t="str">
        <f>'1A2 Manufacturing Construction'!C18</f>
        <v>LPG</v>
      </c>
      <c r="E20" s="242"/>
      <c r="F20" s="242" t="str">
        <f>'1A2 Manufacturing Construction'!E18</f>
        <v>TJ</v>
      </c>
      <c r="G20" s="279">
        <f>'1A2 Manufacturing Construction'!F18</f>
        <v>109.0001</v>
      </c>
      <c r="H20" s="279">
        <f>'1A2 Manufacturing Construction'!G18</f>
        <v>115.15179999999999</v>
      </c>
      <c r="I20" s="279">
        <f>'1A2 Manufacturing Construction'!H18</f>
        <v>112.65260000000001</v>
      </c>
      <c r="J20" s="279">
        <f>'1A2 Manufacturing Construction'!I18</f>
        <v>107.26990000000001</v>
      </c>
      <c r="K20" s="279">
        <f>'1A2 Manufacturing Construction'!J18</f>
        <v>108.2694</v>
      </c>
      <c r="L20" s="279">
        <f>'1A2 Manufacturing Construction'!K18</f>
        <v>105.732</v>
      </c>
      <c r="M20" s="279">
        <f>'1A2 Manufacturing Construction'!L18</f>
        <v>116.3052</v>
      </c>
      <c r="N20" s="279">
        <f>'1A2 Manufacturing Construction'!M18</f>
        <v>122.0724</v>
      </c>
      <c r="O20" s="279">
        <f>'1A2 Manufacturing Construction'!N18</f>
        <v>117.84310000000001</v>
      </c>
      <c r="P20" s="279">
        <f>'1A2 Manufacturing Construction'!O18</f>
        <v>105.3475</v>
      </c>
      <c r="Q20" s="279">
        <f>'1A2 Manufacturing Construction'!P18</f>
        <v>111.47597892970302</v>
      </c>
      <c r="R20" s="279">
        <f>'1A2 Manufacturing Construction'!Q18</f>
        <v>137.83608000000001</v>
      </c>
      <c r="S20" s="279">
        <f>'1A2 Manufacturing Construction'!R18</f>
        <v>126.10944000000001</v>
      </c>
      <c r="T20" s="279">
        <f>'1A2 Manufacturing Construction'!S18</f>
        <v>124.2758</v>
      </c>
      <c r="U20" s="279">
        <f>'1A2 Manufacturing Construction'!T18</f>
        <v>125.60050000000001</v>
      </c>
      <c r="V20" s="279">
        <f>'1A2 Manufacturing Construction'!U18</f>
        <v>126.9252</v>
      </c>
      <c r="W20" s="279">
        <f>'1A2 Manufacturing Construction'!V18</f>
        <v>128</v>
      </c>
      <c r="X20" s="279">
        <f>'1A2 Manufacturing Construction'!W18</f>
        <v>130</v>
      </c>
    </row>
    <row r="21" spans="2:24" x14ac:dyDescent="0.25">
      <c r="B21" s="242" t="str">
        <f>'1A2 Manufacturing Construction'!A19</f>
        <v>S</v>
      </c>
      <c r="C21" s="242" t="str">
        <f>'1A2 Manufacturing Construction'!B19</f>
        <v>1A2 Manufacturing Industries and Construction</v>
      </c>
      <c r="D21" s="242" t="str">
        <f>'1A2 Manufacturing Construction'!C19</f>
        <v>Bitumen</v>
      </c>
      <c r="E21" s="242"/>
      <c r="F21" s="242" t="str">
        <f>'1A2 Manufacturing Construction'!E19</f>
        <v>TJ</v>
      </c>
      <c r="G21" s="279">
        <f>'1A2 Manufacturing Construction'!F19</f>
        <v>5053.3811999999998</v>
      </c>
      <c r="H21" s="279">
        <f>'1A2 Manufacturing Construction'!G19</f>
        <v>5584.1015999999991</v>
      </c>
      <c r="I21" s="279">
        <f>'1A2 Manufacturing Construction'!H19</f>
        <v>6160.9715999999989</v>
      </c>
      <c r="J21" s="279">
        <f>'1A2 Manufacturing Construction'!I19</f>
        <v>6276.3455999999996</v>
      </c>
      <c r="K21" s="279">
        <f>'1A2 Manufacturing Construction'!J19</f>
        <v>6381.9862690872951</v>
      </c>
      <c r="L21" s="279">
        <f>'1A2 Manufacturing Construction'!K19</f>
        <v>7037.8139999999994</v>
      </c>
      <c r="M21" s="279">
        <f>'1A2 Manufacturing Construction'!L19</f>
        <v>7245.4872000000005</v>
      </c>
      <c r="N21" s="279">
        <f>'1A2 Manufacturing Construction'!M19</f>
        <v>7706.9831999999997</v>
      </c>
      <c r="O21" s="279">
        <f>'1A2 Manufacturing Construction'!N19</f>
        <v>7475.3204191786908</v>
      </c>
      <c r="P21" s="279">
        <f>'1A2 Manufacturing Construction'!O19</f>
        <v>7601.5660230527901</v>
      </c>
      <c r="Q21" s="279">
        <f>'1A2 Manufacturing Construction'!P19</f>
        <v>8043.7775262158921</v>
      </c>
      <c r="R21" s="279">
        <f>'1A2 Manufacturing Construction'!Q19</f>
        <v>7536.4707599999992</v>
      </c>
      <c r="S21" s="279">
        <f>'1A2 Manufacturing Construction'!R19</f>
        <v>9806.8933199999992</v>
      </c>
      <c r="T21" s="279">
        <f>'1A2 Manufacturing Construction'!S19</f>
        <v>9094.94</v>
      </c>
      <c r="U21" s="279">
        <f>'1A2 Manufacturing Construction'!T19</f>
        <v>9384.2000000000007</v>
      </c>
      <c r="V21" s="279">
        <f>'1A2 Manufacturing Construction'!U19</f>
        <v>9673.4599999999991</v>
      </c>
      <c r="W21" s="279">
        <f>'1A2 Manufacturing Construction'!V19</f>
        <v>9963</v>
      </c>
      <c r="X21" s="279">
        <f>'1A2 Manufacturing Construction'!W19</f>
        <v>10252</v>
      </c>
    </row>
    <row r="22" spans="2:24" x14ac:dyDescent="0.25">
      <c r="B22" s="242" t="str">
        <f>'1A2 Manufacturing Construction'!A20</f>
        <v>S</v>
      </c>
      <c r="C22" s="242" t="str">
        <f>'1A2 Manufacturing Construction'!B20</f>
        <v>1A2 Manufacturing Industries and Construction</v>
      </c>
      <c r="D22" s="242" t="str">
        <f>'1A2 Manufacturing Construction'!C20</f>
        <v xml:space="preserve">Sub-bituminous coal </v>
      </c>
      <c r="E22" s="242"/>
      <c r="F22" s="242" t="str">
        <f>'1A2 Manufacturing Construction'!E20</f>
        <v>TJ</v>
      </c>
      <c r="G22" s="279">
        <f>'1A2 Manufacturing Construction'!F20</f>
        <v>202748.76405946125</v>
      </c>
      <c r="H22" s="279">
        <f>'1A2 Manufacturing Construction'!G20</f>
        <v>204129.82973134128</v>
      </c>
      <c r="I22" s="279">
        <f>'1A2 Manufacturing Construction'!H20</f>
        <v>210504.7617145963</v>
      </c>
      <c r="J22" s="279">
        <f>'1A2 Manufacturing Construction'!I20</f>
        <v>217464.34085133398</v>
      </c>
      <c r="K22" s="279">
        <f>'1A2 Manufacturing Construction'!J20</f>
        <v>217134.32775555208</v>
      </c>
      <c r="L22" s="279">
        <f>'1A2 Manufacturing Construction'!K20</f>
        <v>205238.00048478879</v>
      </c>
      <c r="M22" s="279">
        <f>'1A2 Manufacturing Construction'!L20</f>
        <v>210508.23352158579</v>
      </c>
      <c r="N22" s="279">
        <f>'1A2 Manufacturing Construction'!M20</f>
        <v>221646.77197248634</v>
      </c>
      <c r="O22" s="279">
        <f>'1A2 Manufacturing Construction'!N20</f>
        <v>236878.20769084341</v>
      </c>
      <c r="P22" s="279">
        <f>'1A2 Manufacturing Construction'!O20</f>
        <v>341078.10479999991</v>
      </c>
      <c r="Q22" s="279">
        <f>'1A2 Manufacturing Construction'!P20</f>
        <v>294415.16714999941</v>
      </c>
      <c r="R22" s="279">
        <f>'1A2 Manufacturing Construction'!Q20</f>
        <v>233387.10468000011</v>
      </c>
      <c r="S22" s="279">
        <f>'1A2 Manufacturing Construction'!R20</f>
        <v>171401.96969999996</v>
      </c>
      <c r="T22" s="279">
        <f>'1A2 Manufacturing Construction'!S20</f>
        <v>29870.00298899999</v>
      </c>
      <c r="U22" s="279">
        <f>'1A2 Manufacturing Construction'!T20</f>
        <v>134188.58434950004</v>
      </c>
      <c r="V22" s="279">
        <f>'1A2 Manufacturing Construction'!U20</f>
        <v>236466.50760000007</v>
      </c>
      <c r="W22" s="279">
        <f>'1A2 Manufacturing Construction'!V20</f>
        <v>352753.52531400003</v>
      </c>
      <c r="X22" s="279">
        <f>'1A2 Manufacturing Construction'!W20</f>
        <v>206062.32281401631</v>
      </c>
    </row>
    <row r="23" spans="2:24" x14ac:dyDescent="0.25">
      <c r="B23" s="242" t="str">
        <f>'1A2 Manufacturing Construction'!A21</f>
        <v>G</v>
      </c>
      <c r="C23" s="242" t="str">
        <f>'1A2 Manufacturing Construction'!B21</f>
        <v>1A2 Manufacturing Industries and Construction</v>
      </c>
      <c r="D23" s="242" t="str">
        <f>'1A2 Manufacturing Construction'!C21</f>
        <v>Natural Gas</v>
      </c>
      <c r="E23" s="242"/>
      <c r="F23" s="242" t="str">
        <f>'1A2 Manufacturing Construction'!E21</f>
        <v>TJ</v>
      </c>
      <c r="G23" s="279">
        <f>'1A2 Manufacturing Construction'!F21</f>
        <v>39532</v>
      </c>
      <c r="H23" s="279">
        <f>'1A2 Manufacturing Construction'!G21</f>
        <v>41241</v>
      </c>
      <c r="I23" s="279">
        <f>'1A2 Manufacturing Construction'!H21</f>
        <v>43048</v>
      </c>
      <c r="J23" s="279">
        <f>'1A2 Manufacturing Construction'!I21</f>
        <v>48749</v>
      </c>
      <c r="K23" s="279">
        <f>'1A2 Manufacturing Construction'!J21</f>
        <v>50361</v>
      </c>
      <c r="L23" s="279">
        <f>'1A2 Manufacturing Construction'!K21</f>
        <v>53165.84</v>
      </c>
      <c r="M23" s="279">
        <f>'1A2 Manufacturing Construction'!L21</f>
        <v>56037.84</v>
      </c>
      <c r="N23" s="279">
        <f>'1A2 Manufacturing Construction'!M21</f>
        <v>58908.41</v>
      </c>
      <c r="O23" s="279">
        <f>'1A2 Manufacturing Construction'!N21</f>
        <v>61777.55</v>
      </c>
      <c r="P23" s="279">
        <f>'1A2 Manufacturing Construction'!O21</f>
        <v>64645.26</v>
      </c>
      <c r="Q23" s="279">
        <f>'1A2 Manufacturing Construction'!P21</f>
        <v>68405.919656963932</v>
      </c>
      <c r="R23" s="279">
        <f>'1A2 Manufacturing Construction'!Q21</f>
        <v>51381.792000000001</v>
      </c>
      <c r="S23" s="279">
        <f>'1A2 Manufacturing Construction'!R21</f>
        <v>44518.175999999999</v>
      </c>
      <c r="T23" s="279">
        <f>'1A2 Manufacturing Construction'!S21</f>
        <v>62379.199999999997</v>
      </c>
      <c r="U23" s="279">
        <f>'1A2 Manufacturing Construction'!T21</f>
        <v>63798.5</v>
      </c>
      <c r="V23" s="279">
        <f>'1A2 Manufacturing Construction'!U21</f>
        <v>65217.8</v>
      </c>
      <c r="W23" s="279">
        <f>'1A2 Manufacturing Construction'!V21</f>
        <v>66637</v>
      </c>
      <c r="X23" s="279">
        <f>'1A2 Manufacturing Construction'!W21</f>
        <v>68056</v>
      </c>
    </row>
    <row r="24" spans="2:24" x14ac:dyDescent="0.25">
      <c r="B24" s="242" t="str">
        <f>'1A2 Manufacturing Construction'!A22</f>
        <v>G</v>
      </c>
      <c r="C24" s="242" t="str">
        <f>'1A2 Manufacturing Construction'!B22</f>
        <v>1A2 Manufacturing Industries and Construction</v>
      </c>
      <c r="D24" s="242" t="str">
        <f>'1A2 Manufacturing Construction'!C22</f>
        <v>Gas works</v>
      </c>
      <c r="E24" s="242"/>
      <c r="F24" s="242" t="str">
        <f>'1A2 Manufacturing Construction'!E22</f>
        <v>TJ</v>
      </c>
      <c r="G24" s="279">
        <f>'1A2 Manufacturing Construction'!F22</f>
        <v>0</v>
      </c>
      <c r="H24" s="279">
        <f>'1A2 Manufacturing Construction'!G22</f>
        <v>0</v>
      </c>
      <c r="I24" s="279">
        <f>'1A2 Manufacturing Construction'!H22</f>
        <v>0</v>
      </c>
      <c r="J24" s="279">
        <f>'1A2 Manufacturing Construction'!I22</f>
        <v>0</v>
      </c>
      <c r="K24" s="279">
        <f>'1A2 Manufacturing Construction'!J22</f>
        <v>0</v>
      </c>
      <c r="L24" s="279">
        <f>'1A2 Manufacturing Construction'!K22</f>
        <v>0</v>
      </c>
      <c r="M24" s="279">
        <f>'1A2 Manufacturing Construction'!L22</f>
        <v>0</v>
      </c>
      <c r="N24" s="279">
        <f>'1A2 Manufacturing Construction'!M22</f>
        <v>0</v>
      </c>
      <c r="O24" s="279">
        <f>'1A2 Manufacturing Construction'!N22</f>
        <v>0</v>
      </c>
      <c r="P24" s="279">
        <f>'1A2 Manufacturing Construction'!O22</f>
        <v>0</v>
      </c>
      <c r="Q24" s="279">
        <f>'1A2 Manufacturing Construction'!P22</f>
        <v>0</v>
      </c>
      <c r="R24" s="279">
        <f>'1A2 Manufacturing Construction'!Q22</f>
        <v>0</v>
      </c>
      <c r="S24" s="279">
        <f>'1A2 Manufacturing Construction'!R22</f>
        <v>0</v>
      </c>
      <c r="T24" s="279">
        <f>'1A2 Manufacturing Construction'!S22</f>
        <v>0</v>
      </c>
      <c r="U24" s="279">
        <f>'1A2 Manufacturing Construction'!T22</f>
        <v>0</v>
      </c>
      <c r="V24" s="279">
        <f>'1A2 Manufacturing Construction'!U22</f>
        <v>0</v>
      </c>
      <c r="W24" s="279">
        <f>'1A2 Manufacturing Construction'!V22</f>
        <v>0</v>
      </c>
      <c r="X24" s="279">
        <f>'1A2 Manufacturing Construction'!W22</f>
        <v>0</v>
      </c>
    </row>
    <row r="25" spans="2:24" x14ac:dyDescent="0.25">
      <c r="B25" s="242" t="str">
        <f>'1A3 Transport'!A15</f>
        <v>L</v>
      </c>
      <c r="C25" s="242" t="str">
        <f>'1A3 Transport'!B15</f>
        <v>1A3ai International aviation (MEMO)</v>
      </c>
      <c r="D25" s="242" t="str">
        <f>'1A3 Transport'!C15</f>
        <v>Jet kerosene</v>
      </c>
      <c r="E25" s="242"/>
      <c r="F25" s="242" t="str">
        <f>'1A3 Transport'!E15</f>
        <v>TJ</v>
      </c>
      <c r="G25" s="279">
        <f>'1A3 Transport'!F15</f>
        <v>39533</v>
      </c>
      <c r="H25" s="279">
        <f>'1A3 Transport'!G15</f>
        <v>37280</v>
      </c>
      <c r="I25" s="279">
        <f>'1A3 Transport'!H15</f>
        <v>46900</v>
      </c>
      <c r="J25" s="279">
        <f>'1A3 Transport'!I15</f>
        <v>49667</v>
      </c>
      <c r="K25" s="279">
        <f>'1A3 Transport'!J15</f>
        <v>51163</v>
      </c>
      <c r="L25" s="279">
        <f>'1A3 Transport'!K15</f>
        <v>54781</v>
      </c>
      <c r="M25" s="279">
        <f>'1A3 Transport'!L15</f>
        <v>59248</v>
      </c>
      <c r="N25" s="279">
        <f>'1A3 Transport'!M15</f>
        <v>62395</v>
      </c>
      <c r="O25" s="279">
        <f>'1A3 Transport'!N15</f>
        <v>61910</v>
      </c>
      <c r="P25" s="279">
        <f>'1A3 Transport'!O15</f>
        <v>60661</v>
      </c>
      <c r="Q25" s="279">
        <f>'1A3 Transport'!P15</f>
        <v>60237</v>
      </c>
      <c r="R25" s="279">
        <f>'1A3 Transport'!Q15</f>
        <v>62686</v>
      </c>
      <c r="S25" s="279">
        <f>'1A3 Transport'!R15</f>
        <v>61626</v>
      </c>
      <c r="T25" s="279">
        <f>'1A3 Transport'!S15</f>
        <v>64965</v>
      </c>
      <c r="U25" s="279">
        <f>'1A3 Transport'!T15</f>
        <v>65390</v>
      </c>
      <c r="V25" s="279">
        <f>'1A3 Transport'!U15</f>
        <v>66170</v>
      </c>
      <c r="W25" s="279">
        <f>'1A3 Transport'!V15</f>
        <v>66813</v>
      </c>
      <c r="X25" s="279">
        <f>'1A3 Transport'!W15</f>
        <v>68939</v>
      </c>
    </row>
    <row r="26" spans="2:24" x14ac:dyDescent="0.25">
      <c r="B26" s="242" t="str">
        <f>'1A3 Transport'!A16</f>
        <v>L</v>
      </c>
      <c r="C26" s="242" t="str">
        <f>'1A3 Transport'!B16</f>
        <v>1A3aii Domestic aviation</v>
      </c>
      <c r="D26" s="242" t="str">
        <f>'1A3 Transport'!C16</f>
        <v>Aviation gasoline</v>
      </c>
      <c r="E26" s="242"/>
      <c r="F26" s="242" t="str">
        <f>'1A3 Transport'!E16</f>
        <v>TJ</v>
      </c>
      <c r="G26" s="279">
        <f>'1A3 Transport'!F16</f>
        <v>835.23</v>
      </c>
      <c r="H26" s="279">
        <f>'1A3 Transport'!G16</f>
        <v>880.3</v>
      </c>
      <c r="I26" s="279">
        <f>'1A3 Transport'!H16</f>
        <v>842.53</v>
      </c>
      <c r="J26" s="279">
        <f>'1A3 Transport'!I16</f>
        <v>763.77</v>
      </c>
      <c r="K26" s="279">
        <f>'1A3 Transport'!J16</f>
        <v>760.18</v>
      </c>
      <c r="L26" s="279">
        <f>'1A3 Transport'!K16</f>
        <v>802.34</v>
      </c>
      <c r="M26" s="279">
        <f>'1A3 Transport'!L16</f>
        <v>744.75</v>
      </c>
      <c r="N26" s="279">
        <f>'1A3 Transport'!M16</f>
        <v>758.04989999999998</v>
      </c>
      <c r="O26" s="279">
        <f>'1A3 Transport'!N16</f>
        <v>915</v>
      </c>
      <c r="P26" s="279">
        <f>'1A3 Transport'!O16</f>
        <v>663</v>
      </c>
      <c r="Q26" s="279">
        <f>'1A3 Transport'!P16</f>
        <v>674</v>
      </c>
      <c r="R26" s="279">
        <f>'1A3 Transport'!Q16</f>
        <v>777</v>
      </c>
      <c r="S26" s="279">
        <f>'1A3 Transport'!R16</f>
        <v>1080</v>
      </c>
      <c r="T26" s="279">
        <f>'1A3 Transport'!S16</f>
        <v>816.67160000000001</v>
      </c>
      <c r="U26" s="279">
        <f>'1A3 Transport'!T16</f>
        <v>817.99599999999998</v>
      </c>
      <c r="V26" s="279">
        <f>'1A3 Transport'!U16</f>
        <v>819.32039999999995</v>
      </c>
      <c r="W26" s="279">
        <f>'1A3 Transport'!V16</f>
        <v>821</v>
      </c>
      <c r="X26" s="279">
        <f>'1A3 Transport'!W16</f>
        <v>822</v>
      </c>
    </row>
    <row r="27" spans="2:24" x14ac:dyDescent="0.25">
      <c r="B27" s="242" t="str">
        <f>'1A3 Transport'!A17</f>
        <v>L</v>
      </c>
      <c r="C27" s="242" t="str">
        <f>'1A3 Transport'!B17</f>
        <v>1A3aii Domestic aviation</v>
      </c>
      <c r="D27" s="242" t="str">
        <f>'1A3 Transport'!C17</f>
        <v>Jet kerosene</v>
      </c>
      <c r="E27" s="242"/>
      <c r="F27" s="242" t="str">
        <f>'1A3 Transport'!E17</f>
        <v>TJ</v>
      </c>
      <c r="G27" s="279">
        <f>'1A3 Transport'!F17</f>
        <v>30638</v>
      </c>
      <c r="H27" s="279">
        <f>'1A3 Transport'!G17</f>
        <v>29282</v>
      </c>
      <c r="I27" s="279">
        <f>'1A3 Transport'!H17</f>
        <v>21567</v>
      </c>
      <c r="J27" s="279">
        <f>'1A3 Transport'!I17</f>
        <v>21796</v>
      </c>
      <c r="K27" s="279">
        <f>'1A3 Transport'!J17</f>
        <v>20494</v>
      </c>
      <c r="L27" s="279">
        <f>'1A3 Transport'!K17</f>
        <v>20988</v>
      </c>
      <c r="M27" s="279">
        <f>'1A3 Transport'!L17</f>
        <v>20280</v>
      </c>
      <c r="N27" s="279">
        <f>'1A3 Transport'!M17</f>
        <v>22496</v>
      </c>
      <c r="O27" s="279">
        <f>'1A3 Transport'!N17</f>
        <v>21979</v>
      </c>
      <c r="P27" s="279">
        <f>'1A3 Transport'!O17</f>
        <v>19898</v>
      </c>
      <c r="Q27" s="279">
        <f>'1A3 Transport'!P17</f>
        <v>18918</v>
      </c>
      <c r="R27" s="279">
        <f>'1A3 Transport'!Q17</f>
        <v>20784</v>
      </c>
      <c r="S27" s="279">
        <f>'1A3 Transport'!R17</f>
        <v>19998</v>
      </c>
      <c r="T27" s="279">
        <f>'1A3 Transport'!S17</f>
        <v>17984</v>
      </c>
      <c r="U27" s="279">
        <f>'1A3 Transport'!T17</f>
        <v>18991</v>
      </c>
      <c r="V27" s="279">
        <f>'1A3 Transport'!U17</f>
        <v>20176</v>
      </c>
      <c r="W27" s="279">
        <f>'1A3 Transport'!V17</f>
        <v>20673</v>
      </c>
      <c r="X27" s="279">
        <f>'1A3 Transport'!W17</f>
        <v>20483</v>
      </c>
    </row>
    <row r="28" spans="2:24" x14ac:dyDescent="0.25">
      <c r="B28" s="242"/>
      <c r="C28" s="242" t="str">
        <f>'1A3 Transport'!B18</f>
        <v>1A3b Transport - Road</v>
      </c>
      <c r="D28" s="242"/>
      <c r="E28" s="242"/>
      <c r="F28" s="242"/>
      <c r="G28" s="279"/>
      <c r="H28" s="279"/>
      <c r="I28" s="279"/>
      <c r="J28" s="279"/>
      <c r="K28" s="279"/>
      <c r="L28" s="279"/>
      <c r="M28" s="279"/>
      <c r="N28" s="279"/>
      <c r="O28" s="279"/>
      <c r="P28" s="279"/>
      <c r="Q28" s="279"/>
      <c r="R28" s="279"/>
      <c r="S28" s="279"/>
      <c r="T28" s="279"/>
      <c r="U28" s="279"/>
      <c r="V28" s="279"/>
      <c r="W28" s="279"/>
      <c r="X28" s="279"/>
    </row>
    <row r="29" spans="2:24" x14ac:dyDescent="0.25">
      <c r="B29" s="242" t="str">
        <f>'1A3 Transport'!A19</f>
        <v>L</v>
      </c>
      <c r="C29" s="242" t="str">
        <f>'1A3 Transport'!B19</f>
        <v>1A3b Transport - Road</v>
      </c>
      <c r="D29" s="242" t="str">
        <f>'1A3 Transport'!C19</f>
        <v>Motor gasoline</v>
      </c>
      <c r="E29" s="242"/>
      <c r="F29" s="242" t="str">
        <f>'1A3 Transport'!E19</f>
        <v>TJ</v>
      </c>
      <c r="G29" s="279">
        <f>'1A3 Transport'!F19</f>
        <v>337766</v>
      </c>
      <c r="H29" s="279">
        <f>'1A3 Transport'!G19</f>
        <v>335946.6</v>
      </c>
      <c r="I29" s="279">
        <f>'1A3 Transport'!H19</f>
        <v>335784.2</v>
      </c>
      <c r="J29" s="279">
        <f>'1A3 Transport'!I19</f>
        <v>346570.8</v>
      </c>
      <c r="K29" s="279">
        <f>'1A3 Transport'!J19</f>
        <v>356888.5</v>
      </c>
      <c r="L29" s="279">
        <f>'1A3 Transport'!K19</f>
        <v>362750.9</v>
      </c>
      <c r="M29" s="279">
        <f>'1A3 Transport'!L19</f>
        <v>379688.84</v>
      </c>
      <c r="N29" s="279">
        <f>'1A3 Transport'!M19</f>
        <v>390104.38</v>
      </c>
      <c r="O29" s="279">
        <f>'1A3 Transport'!N19</f>
        <v>401212.03</v>
      </c>
      <c r="P29" s="279">
        <f>'1A3 Transport'!O19</f>
        <v>407171.75</v>
      </c>
      <c r="Q29" s="279">
        <f>'1A3 Transport'!P19</f>
        <v>375316.97</v>
      </c>
      <c r="R29" s="279">
        <f>'1A3 Transport'!Q19</f>
        <v>377258.28</v>
      </c>
      <c r="S29" s="279">
        <f>'1A3 Transport'!R19</f>
        <v>330918.88</v>
      </c>
      <c r="T29" s="279">
        <f>'1A3 Transport'!S19</f>
        <v>370221.04</v>
      </c>
      <c r="U29" s="279">
        <f>'1A3 Transport'!T19</f>
        <v>367081.75</v>
      </c>
      <c r="V29" s="279">
        <f>'1A3 Transport'!U19</f>
        <v>390906.79554653168</v>
      </c>
      <c r="W29" s="279">
        <f>'1A3 Transport'!V19</f>
        <v>318940.04916189611</v>
      </c>
      <c r="X29" s="279">
        <f>'1A3 Transport'!W19</f>
        <v>312774.21138198674</v>
      </c>
    </row>
    <row r="30" spans="2:24" x14ac:dyDescent="0.25">
      <c r="B30" s="242" t="str">
        <f>'1A3 Transport'!A20</f>
        <v>L</v>
      </c>
      <c r="C30" s="242" t="str">
        <f>'1A3 Transport'!B20</f>
        <v>1A3b Transport - Road</v>
      </c>
      <c r="D30" s="242" t="str">
        <f>'1A3 Transport'!C20</f>
        <v>Other kerosene</v>
      </c>
      <c r="E30" s="242"/>
      <c r="F30" s="242" t="str">
        <f>'1A3 Transport'!E20</f>
        <v>TJ</v>
      </c>
      <c r="G30" s="279">
        <f>'1A3 Transport'!F20</f>
        <v>315.50459999999998</v>
      </c>
      <c r="H30" s="279">
        <f>'1A3 Transport'!G20</f>
        <v>289.36590000000001</v>
      </c>
      <c r="I30" s="279">
        <f>'1A3 Transport'!H20</f>
        <v>274.27179999999998</v>
      </c>
      <c r="J30" s="279">
        <f>'1A3 Transport'!I20</f>
        <v>283.10739999999998</v>
      </c>
      <c r="K30" s="279">
        <f>'1A3 Transport'!J20</f>
        <v>293.55590000000001</v>
      </c>
      <c r="L30" s="279">
        <f>'1A3 Transport'!K20</f>
        <v>280.16219999999998</v>
      </c>
      <c r="M30" s="279">
        <f>'1A3 Transport'!L20</f>
        <v>271.69470000000001</v>
      </c>
      <c r="N30" s="279">
        <f>'1A3 Transport'!M20</f>
        <v>256.60059999999999</v>
      </c>
      <c r="O30" s="279">
        <f>'1A3 Transport'!N20</f>
        <v>195.85579999999999</v>
      </c>
      <c r="P30" s="279">
        <f>'1A3 Transport'!O20</f>
        <v>200.64179999999999</v>
      </c>
      <c r="Q30" s="279">
        <f>'1A3 Transport'!P20</f>
        <v>200.64179999999999</v>
      </c>
      <c r="R30" s="279">
        <f>'1A3 Transport'!Q20</f>
        <v>213.89515</v>
      </c>
      <c r="S30" s="279">
        <f>'1A3 Transport'!R20</f>
        <v>173.03050000000002</v>
      </c>
      <c r="T30" s="279">
        <f>'1A3 Transport'!S20</f>
        <v>173.21599999999995</v>
      </c>
      <c r="U30" s="279">
        <f>'1A3 Transport'!T20</f>
        <v>162.26499999999996</v>
      </c>
      <c r="V30" s="279">
        <f>'1A3 Transport'!U20</f>
        <v>151.31399999999996</v>
      </c>
      <c r="W30" s="279">
        <f>'1A3 Transport'!V20</f>
        <v>140</v>
      </c>
      <c r="X30" s="279">
        <f>'1A3 Transport'!W20</f>
        <v>129</v>
      </c>
    </row>
    <row r="31" spans="2:24" x14ac:dyDescent="0.25">
      <c r="B31" s="242" t="s">
        <v>1281</v>
      </c>
      <c r="C31" s="242" t="str">
        <f>'1A3 Transport'!B21</f>
        <v>1A3b Transport - Road</v>
      </c>
      <c r="D31" s="242" t="str">
        <f>'1A3 Transport'!C21</f>
        <v>Gas/Diesel oil</v>
      </c>
      <c r="E31" s="242"/>
      <c r="F31" s="242" t="str">
        <f>'1A3 Transport'!E21</f>
        <v>TJ</v>
      </c>
      <c r="G31" s="279">
        <f>'1A3 Transport'!F21</f>
        <v>185070</v>
      </c>
      <c r="H31" s="279">
        <f>'1A3 Transport'!G21</f>
        <v>193500</v>
      </c>
      <c r="I31" s="279">
        <f>'1A3 Transport'!H21</f>
        <v>204290</v>
      </c>
      <c r="J31" s="279">
        <f>'1A3 Transport'!I21</f>
        <v>214170</v>
      </c>
      <c r="K31" s="279">
        <f>'1A3 Transport'!J21</f>
        <v>231870</v>
      </c>
      <c r="L31" s="279">
        <f>'1A3 Transport'!K21</f>
        <v>255220</v>
      </c>
      <c r="M31" s="279">
        <f>'1A3 Transport'!L21</f>
        <v>239807.89</v>
      </c>
      <c r="N31" s="279">
        <f>'1A3 Transport'!M21</f>
        <v>316609.96000000002</v>
      </c>
      <c r="O31" s="279">
        <f>'1A3 Transport'!N21</f>
        <v>316623.63</v>
      </c>
      <c r="P31" s="279">
        <f>'1A3 Transport'!O21</f>
        <v>292529.65999999997</v>
      </c>
      <c r="Q31" s="279">
        <f>'1A3 Transport'!P21</f>
        <v>277770.84000000003</v>
      </c>
      <c r="R31" s="279">
        <f>'1A3 Transport'!Q21</f>
        <v>281406.09000000003</v>
      </c>
      <c r="S31" s="279">
        <f>'1A3 Transport'!R21</f>
        <v>287318.94</v>
      </c>
      <c r="T31" s="279">
        <f>'1A3 Transport'!S21</f>
        <v>342074.54000000004</v>
      </c>
      <c r="U31" s="279">
        <f>'1A3 Transport'!T21</f>
        <v>365310.5</v>
      </c>
      <c r="V31" s="279">
        <f>'1A3 Transport'!U21</f>
        <v>359221.3125</v>
      </c>
      <c r="W31" s="279">
        <f>'1A3 Transport'!V21</f>
        <v>359221.3125</v>
      </c>
      <c r="X31" s="279">
        <f>'1A3 Transport'!W21</f>
        <v>398292.49076747888</v>
      </c>
    </row>
    <row r="32" spans="2:24" x14ac:dyDescent="0.25">
      <c r="B32" s="242" t="str">
        <f>'1A3 Transport'!A22</f>
        <v>G</v>
      </c>
      <c r="C32" s="242" t="str">
        <f>'1A3 Transport'!B22</f>
        <v>1A3b Transport - Road</v>
      </c>
      <c r="D32" s="242" t="str">
        <f>'1A3 Transport'!C22</f>
        <v>Natural Gas</v>
      </c>
      <c r="E32" s="242"/>
      <c r="F32" s="242" t="str">
        <f>'1A3 Transport'!E22</f>
        <v>TJ</v>
      </c>
      <c r="G32" s="279">
        <f>'1A3 Transport'!F22</f>
        <v>0</v>
      </c>
      <c r="H32" s="279">
        <f>'1A3 Transport'!G22</f>
        <v>0</v>
      </c>
      <c r="I32" s="279">
        <f>'1A3 Transport'!H22</f>
        <v>0</v>
      </c>
      <c r="J32" s="279">
        <f>'1A3 Transport'!I22</f>
        <v>0</v>
      </c>
      <c r="K32" s="279">
        <f>'1A3 Transport'!J22</f>
        <v>0</v>
      </c>
      <c r="L32" s="279">
        <f>'1A3 Transport'!K22</f>
        <v>0</v>
      </c>
      <c r="M32" s="279">
        <f>'1A3 Transport'!L22</f>
        <v>0</v>
      </c>
      <c r="N32" s="279">
        <f>'1A3 Transport'!M22</f>
        <v>0</v>
      </c>
      <c r="O32" s="279">
        <f>'1A3 Transport'!N22</f>
        <v>0</v>
      </c>
      <c r="P32" s="279">
        <f>'1A3 Transport'!O22</f>
        <v>0</v>
      </c>
      <c r="Q32" s="279">
        <f>'1A3 Transport'!P22</f>
        <v>0</v>
      </c>
      <c r="R32" s="279">
        <f>'1A3 Transport'!Q22</f>
        <v>59.999999999999993</v>
      </c>
      <c r="S32" s="279">
        <f>'1A3 Transport'!R22</f>
        <v>180</v>
      </c>
      <c r="T32" s="279">
        <f>'1A3 Transport'!S22</f>
        <v>340</v>
      </c>
      <c r="U32" s="279">
        <f>'1A3 Transport'!T22</f>
        <v>550</v>
      </c>
      <c r="V32" s="279">
        <f>'1A3 Transport'!U22</f>
        <v>760</v>
      </c>
      <c r="W32" s="279">
        <f>'1A3 Transport'!V22</f>
        <v>949.99999999999977</v>
      </c>
      <c r="X32" s="279">
        <f>'1A3 Transport'!W22</f>
        <v>1259.9999999999998</v>
      </c>
    </row>
    <row r="33" spans="2:24" x14ac:dyDescent="0.25">
      <c r="B33" s="242" t="str">
        <f>'1A3 Transport'!A23</f>
        <v>L</v>
      </c>
      <c r="C33" s="242" t="str">
        <f>'1A3 Transport'!B23</f>
        <v>1A3b Transport - Road</v>
      </c>
      <c r="D33" s="242" t="str">
        <f>'1A3 Transport'!C23</f>
        <v>Residual Fuel Oil (Heavy Fuel Oil)</v>
      </c>
      <c r="E33" s="242"/>
      <c r="F33" s="242" t="str">
        <f>'1A3 Transport'!E23</f>
        <v>TJ</v>
      </c>
      <c r="G33" s="279">
        <f>'1A3 Transport'!F23</f>
        <v>113.3621</v>
      </c>
      <c r="H33" s="279">
        <f>'1A3 Transport'!G23</f>
        <v>113.63209999999999</v>
      </c>
      <c r="I33" s="279">
        <f>'1A3 Transport'!H23</f>
        <v>109.4812</v>
      </c>
      <c r="J33" s="279">
        <f>'1A3 Transport'!I23</f>
        <v>107.8472</v>
      </c>
      <c r="K33" s="279">
        <f>'1A3 Transport'!J23</f>
        <v>116.2658</v>
      </c>
      <c r="L33" s="279">
        <f>'1A3 Transport'!K23</f>
        <v>99.881180000000001</v>
      </c>
      <c r="M33" s="279">
        <f>'1A3 Transport'!L23</f>
        <v>97.225859999999997</v>
      </c>
      <c r="N33" s="279">
        <f>'1A3 Transport'!M23</f>
        <v>96.000320000000002</v>
      </c>
      <c r="O33" s="279">
        <f>'1A3 Transport'!N23</f>
        <v>96.000320000000002</v>
      </c>
      <c r="P33" s="279">
        <f>'1A3 Transport'!O23</f>
        <v>121.1238</v>
      </c>
      <c r="Q33" s="279">
        <f>'1A3 Transport'!P23</f>
        <v>128.16999999999999</v>
      </c>
      <c r="R33" s="279">
        <f>'1A3 Transport'!Q23</f>
        <v>97.430112000000477</v>
      </c>
      <c r="S33" s="279">
        <f>'1A3 Transport'!R23</f>
        <v>116.01740800000056</v>
      </c>
      <c r="T33" s="279">
        <f>'1A3 Transport'!S23</f>
        <v>108.842</v>
      </c>
      <c r="U33" s="279">
        <f>'1A3 Transport'!T23</f>
        <v>108.87</v>
      </c>
      <c r="V33" s="279">
        <f>'1A3 Transport'!U23</f>
        <v>108.898</v>
      </c>
      <c r="W33" s="279">
        <f>'1A3 Transport'!V23</f>
        <v>109</v>
      </c>
      <c r="X33" s="279">
        <f>'1A3 Transport'!W23</f>
        <v>109</v>
      </c>
    </row>
    <row r="34" spans="2:24" x14ac:dyDescent="0.25">
      <c r="B34" s="242" t="str">
        <f>'1A3 Transport'!A24</f>
        <v>G</v>
      </c>
      <c r="C34" s="242" t="str">
        <f>'1A3 Transport'!B24</f>
        <v>1A3b Transport - Road</v>
      </c>
      <c r="D34" s="242" t="str">
        <f>'1A3 Transport'!C24</f>
        <v>LPG</v>
      </c>
      <c r="E34" s="242"/>
      <c r="F34" s="242" t="str">
        <f>'1A3 Transport'!E24</f>
        <v>TJ</v>
      </c>
      <c r="G34" s="279">
        <f>'1A3 Transport'!F24</f>
        <v>53.85</v>
      </c>
      <c r="H34" s="279">
        <f>'1A3 Transport'!G24</f>
        <v>0</v>
      </c>
      <c r="I34" s="279">
        <f>'1A3 Transport'!H24</f>
        <v>0</v>
      </c>
      <c r="J34" s="279">
        <f>'1A3 Transport'!I24</f>
        <v>0</v>
      </c>
      <c r="K34" s="279">
        <f>'1A3 Transport'!J24</f>
        <v>0</v>
      </c>
      <c r="L34" s="279">
        <f>'1A3 Transport'!K24</f>
        <v>53.85</v>
      </c>
      <c r="M34" s="279">
        <f>'1A3 Transport'!L24</f>
        <v>0</v>
      </c>
      <c r="N34" s="279">
        <f>'1A3 Transport'!M24</f>
        <v>0</v>
      </c>
      <c r="O34" s="279">
        <f>'1A3 Transport'!N24</f>
        <v>0</v>
      </c>
      <c r="P34" s="279">
        <f>'1A3 Transport'!O24</f>
        <v>0</v>
      </c>
      <c r="Q34" s="279">
        <f>'1A3 Transport'!P24</f>
        <v>0</v>
      </c>
      <c r="R34" s="279">
        <f>'1A3 Transport'!Q24</f>
        <v>0</v>
      </c>
      <c r="S34" s="279">
        <f>'1A3 Transport'!R24</f>
        <v>0</v>
      </c>
      <c r="T34" s="279">
        <f>'1A3 Transport'!S24</f>
        <v>0</v>
      </c>
      <c r="U34" s="279">
        <f>'1A3 Transport'!T24</f>
        <v>0</v>
      </c>
      <c r="V34" s="279">
        <f>'1A3 Transport'!U24</f>
        <v>0</v>
      </c>
      <c r="W34" s="279">
        <f>'1A3 Transport'!V24</f>
        <v>0</v>
      </c>
      <c r="X34" s="279">
        <f>'1A3 Transport'!W24</f>
        <v>0</v>
      </c>
    </row>
    <row r="35" spans="2:24" x14ac:dyDescent="0.25">
      <c r="B35" s="242"/>
      <c r="C35" s="242" t="str">
        <f>'1A3 Transport'!B25</f>
        <v>1A3c Transport - Railways</v>
      </c>
      <c r="D35" s="242"/>
      <c r="E35" s="242"/>
      <c r="F35" s="242"/>
      <c r="G35" s="279"/>
      <c r="H35" s="279"/>
      <c r="I35" s="279"/>
      <c r="J35" s="279"/>
      <c r="K35" s="279"/>
      <c r="L35" s="279"/>
      <c r="M35" s="279"/>
      <c r="N35" s="279"/>
      <c r="O35" s="279"/>
      <c r="P35" s="279"/>
      <c r="Q35" s="279"/>
      <c r="R35" s="279"/>
      <c r="S35" s="279"/>
      <c r="T35" s="279"/>
      <c r="U35" s="279"/>
      <c r="V35" s="279"/>
      <c r="W35" s="279"/>
      <c r="X35" s="279"/>
    </row>
    <row r="36" spans="2:24" x14ac:dyDescent="0.25">
      <c r="B36" s="242" t="str">
        <f>'1A3 Transport'!A26</f>
        <v>L</v>
      </c>
      <c r="C36" s="242" t="str">
        <f>'1A3 Transport'!B26</f>
        <v>1A3c Transport - Railways</v>
      </c>
      <c r="D36" s="242" t="str">
        <f>'1A3 Transport'!C26</f>
        <v>Gas/Diesel oil</v>
      </c>
      <c r="E36" s="242"/>
      <c r="F36" s="242" t="str">
        <f>'1A3 Transport'!E26</f>
        <v>TJ</v>
      </c>
      <c r="G36" s="279">
        <f>'1A3 Transport'!F26</f>
        <v>7442</v>
      </c>
      <c r="H36" s="279">
        <f>'1A3 Transport'!G26</f>
        <v>7307</v>
      </c>
      <c r="I36" s="279">
        <f>'1A3 Transport'!H26</f>
        <v>7123</v>
      </c>
      <c r="J36" s="279">
        <f>'1A3 Transport'!I26</f>
        <v>6749</v>
      </c>
      <c r="K36" s="279">
        <f>'1A3 Transport'!J26</f>
        <v>7043</v>
      </c>
      <c r="L36" s="279">
        <f>'1A3 Transport'!K26</f>
        <v>7009</v>
      </c>
      <c r="M36" s="279">
        <f>'1A3 Transport'!L26</f>
        <v>6467</v>
      </c>
      <c r="N36" s="279">
        <f>'1A3 Transport'!M26</f>
        <v>6672</v>
      </c>
      <c r="O36" s="279">
        <f>'1A3 Transport'!N26</f>
        <v>6317</v>
      </c>
      <c r="P36" s="279">
        <f>'1A3 Transport'!O26</f>
        <v>6504</v>
      </c>
      <c r="Q36" s="279">
        <f>'1A3 Transport'!P26</f>
        <v>6006</v>
      </c>
      <c r="R36" s="279">
        <f>'1A3 Transport'!Q26</f>
        <v>6015</v>
      </c>
      <c r="S36" s="279">
        <f>'1A3 Transport'!R26</f>
        <v>5876</v>
      </c>
      <c r="T36" s="279">
        <f>'1A3 Transport'!S26</f>
        <v>5777.3399999999992</v>
      </c>
      <c r="U36" s="279">
        <f>'1A3 Transport'!T26</f>
        <v>6914.87</v>
      </c>
      <c r="V36" s="279">
        <f>'1A3 Transport'!U26</f>
        <v>6648.79</v>
      </c>
      <c r="W36" s="279">
        <f>'1A3 Transport'!V26</f>
        <v>5401</v>
      </c>
      <c r="X36" s="279">
        <f>'1A3 Transport'!W26</f>
        <v>5275</v>
      </c>
    </row>
    <row r="37" spans="2:24" x14ac:dyDescent="0.25">
      <c r="B37" s="242" t="str">
        <f>'1A3 Transport'!A27</f>
        <v>L</v>
      </c>
      <c r="C37" s="242" t="str">
        <f>'1A3 Transport'!B27</f>
        <v>1A3c Transport - Railways</v>
      </c>
      <c r="D37" s="242" t="str">
        <f>'1A3 Transport'!C27</f>
        <v>Fuel oil</v>
      </c>
      <c r="E37" s="242"/>
      <c r="F37" s="242" t="str">
        <f>'1A3 Transport'!E27</f>
        <v>TJ</v>
      </c>
      <c r="G37" s="279">
        <f>'1A3 Transport'!F27</f>
        <v>0</v>
      </c>
      <c r="H37" s="279">
        <f>'1A3 Transport'!G27</f>
        <v>0</v>
      </c>
      <c r="I37" s="279">
        <f>'1A3 Transport'!H27</f>
        <v>0</v>
      </c>
      <c r="J37" s="279">
        <f>'1A3 Transport'!I27</f>
        <v>0</v>
      </c>
      <c r="K37" s="279">
        <f>'1A3 Transport'!J27</f>
        <v>0</v>
      </c>
      <c r="L37" s="279">
        <f>'1A3 Transport'!K27</f>
        <v>0</v>
      </c>
      <c r="M37" s="279">
        <f>'1A3 Transport'!L27</f>
        <v>0</v>
      </c>
      <c r="N37" s="279">
        <f>'1A3 Transport'!M27</f>
        <v>1719</v>
      </c>
      <c r="O37" s="279">
        <f>'1A3 Transport'!N27</f>
        <v>2635</v>
      </c>
      <c r="P37" s="279">
        <f>'1A3 Transport'!O27</f>
        <v>975</v>
      </c>
      <c r="Q37" s="279">
        <f>'1A3 Transport'!P27</f>
        <v>3035</v>
      </c>
      <c r="R37" s="279">
        <f>'1A3 Transport'!Q27</f>
        <v>1078</v>
      </c>
      <c r="S37" s="279">
        <f>'1A3 Transport'!R27</f>
        <v>276</v>
      </c>
      <c r="T37" s="279">
        <f>'1A3 Transport'!S27</f>
        <v>691.0874875716147</v>
      </c>
      <c r="U37" s="279">
        <f>'1A3 Transport'!T27</f>
        <v>649.55377893646983</v>
      </c>
      <c r="V37" s="279">
        <f>'1A3 Transport'!U27</f>
        <v>610.70158921165194</v>
      </c>
      <c r="W37" s="279">
        <f>'1A3 Transport'!V27</f>
        <v>574</v>
      </c>
      <c r="X37" s="279">
        <f>'1A3 Transport'!W27</f>
        <v>540</v>
      </c>
    </row>
    <row r="38" spans="2:24" x14ac:dyDescent="0.25">
      <c r="B38" s="242"/>
      <c r="C38" s="242" t="str">
        <f>'1A3 Transport'!B28</f>
        <v>1A3d Transport - Water borne navigation</v>
      </c>
      <c r="D38" s="242"/>
      <c r="E38" s="242"/>
      <c r="F38" s="242"/>
      <c r="G38" s="279"/>
      <c r="H38" s="279"/>
      <c r="I38" s="279"/>
      <c r="J38" s="279"/>
      <c r="K38" s="279"/>
      <c r="L38" s="279"/>
      <c r="M38" s="279"/>
      <c r="N38" s="279"/>
      <c r="O38" s="279"/>
      <c r="P38" s="279"/>
      <c r="Q38" s="279"/>
      <c r="R38" s="279"/>
      <c r="S38" s="279"/>
      <c r="T38" s="279"/>
      <c r="U38" s="279"/>
      <c r="V38" s="279"/>
      <c r="W38" s="279"/>
      <c r="X38" s="279"/>
    </row>
    <row r="39" spans="2:24" x14ac:dyDescent="0.25">
      <c r="B39" s="242" t="str">
        <f>'1A3 Transport'!A29</f>
        <v>S</v>
      </c>
      <c r="C39" s="242" t="str">
        <f>'1A3 Transport'!B29</f>
        <v>1A3di Transport - Navigation bunkers (MEMO)</v>
      </c>
      <c r="D39" s="242" t="str">
        <f>'1A3 Transport'!C29</f>
        <v>Fuel oil</v>
      </c>
      <c r="E39" s="242"/>
      <c r="F39" s="242" t="str">
        <f>'1A3 Transport'!E29</f>
        <v>TJ</v>
      </c>
      <c r="G39" s="279">
        <f>'1A3 Transport'!F29</f>
        <v>101327.50684725458</v>
      </c>
      <c r="H39" s="279">
        <f>'1A3 Transport'!G29</f>
        <v>100232.23356684241</v>
      </c>
      <c r="I39" s="279">
        <f>'1A3 Transport'!H29</f>
        <v>98059.143343175645</v>
      </c>
      <c r="J39" s="279">
        <f>'1A3 Transport'!I29</f>
        <v>96519.400648557275</v>
      </c>
      <c r="K39" s="279">
        <f>'1A3 Transport'!J29</f>
        <v>95183.734400914691</v>
      </c>
      <c r="L39" s="279">
        <f>'1A3 Transport'!K29</f>
        <v>96654.140501617963</v>
      </c>
      <c r="M39" s="279">
        <f>'1A3 Transport'!L29</f>
        <v>98085.384159922483</v>
      </c>
      <c r="N39" s="279">
        <f>'1A3 Transport'!M29</f>
        <v>97173.029046665702</v>
      </c>
      <c r="O39" s="279">
        <f>'1A3 Transport'!N29</f>
        <v>89026.342595962546</v>
      </c>
      <c r="P39" s="279">
        <f>'1A3 Transport'!O29</f>
        <v>70908.776136062283</v>
      </c>
      <c r="Q39" s="279">
        <f>'1A3 Transport'!P29</f>
        <v>46180.690831251632</v>
      </c>
      <c r="R39" s="279">
        <f>'1A3 Transport'!Q29</f>
        <v>31365.813796155002</v>
      </c>
      <c r="S39" s="279">
        <f>'1A3 Transport'!R29</f>
        <v>25719.751109345158</v>
      </c>
      <c r="T39" s="279">
        <f>'1A3 Transport'!S29</f>
        <v>23694.673222839891</v>
      </c>
      <c r="U39" s="279">
        <f>'1A3 Transport'!T29</f>
        <v>22418.593469711828</v>
      </c>
      <c r="V39" s="279">
        <f>'1A3 Transport'!U29</f>
        <v>22341.638036993703</v>
      </c>
      <c r="W39" s="279">
        <f>'1A3 Transport'!V29</f>
        <v>21738.243299606427</v>
      </c>
      <c r="X39" s="279">
        <f>'1A3 Transport'!W29</f>
        <v>20862.198347467594</v>
      </c>
    </row>
    <row r="40" spans="2:24" x14ac:dyDescent="0.25">
      <c r="B40" s="242" t="str">
        <f>'1A3 Transport'!A30</f>
        <v>S</v>
      </c>
      <c r="C40" s="242" t="str">
        <f>'1A3 Transport'!B30</f>
        <v>1A3di Transport - Navigation bunkers (MEMO)</v>
      </c>
      <c r="D40" s="242" t="str">
        <f>'1A3 Transport'!C30</f>
        <v>Diesel</v>
      </c>
      <c r="E40" s="242"/>
      <c r="F40" s="242" t="str">
        <f>'1A3 Transport'!E30</f>
        <v>TJ</v>
      </c>
      <c r="G40" s="279">
        <f>'1A3 Transport'!F30</f>
        <v>17283.959691600001</v>
      </c>
      <c r="H40" s="279">
        <f>'1A3 Transport'!G30</f>
        <v>15068.9004057</v>
      </c>
      <c r="I40" s="279">
        <f>'1A3 Transport'!H30</f>
        <v>12162.896934</v>
      </c>
      <c r="J40" s="279">
        <f>'1A3 Transport'!I30</f>
        <v>10728.3595821</v>
      </c>
      <c r="K40" s="279">
        <f>'1A3 Transport'!J30</f>
        <v>12116.085788099999</v>
      </c>
      <c r="L40" s="279">
        <f>'1A3 Transport'!K30</f>
        <v>12074.787635999999</v>
      </c>
      <c r="M40" s="279">
        <f>'1A3 Transport'!L30</f>
        <v>9811.3417310999994</v>
      </c>
      <c r="N40" s="279">
        <f>'1A3 Transport'!M30</f>
        <v>9843.4716516000008</v>
      </c>
      <c r="O40" s="279">
        <f>'1A3 Transport'!N30</f>
        <v>15181.651069199999</v>
      </c>
      <c r="P40" s="279">
        <f>'1A3 Transport'!O30</f>
        <v>20045.398161599998</v>
      </c>
      <c r="Q40" s="279">
        <f>'1A3 Transport'!P30</f>
        <v>1116.5363877</v>
      </c>
      <c r="R40" s="279">
        <f>'1A3 Transport'!Q30</f>
        <v>1847.7652656</v>
      </c>
      <c r="S40" s="279">
        <f>'1A3 Transport'!R30</f>
        <v>22166.423904300002</v>
      </c>
      <c r="T40" s="279">
        <f>'1A3 Transport'!S30</f>
        <v>2489.0025912000001</v>
      </c>
      <c r="U40" s="279">
        <f>'1A3 Transport'!T30</f>
        <v>236.6772</v>
      </c>
      <c r="V40" s="279">
        <f>'1A3 Transport'!U30</f>
        <v>385.08915869999998</v>
      </c>
      <c r="W40" s="279">
        <f>'1A3 Transport'!V30</f>
        <v>20.993099999999998</v>
      </c>
      <c r="X40" s="279">
        <f>'1A3 Transport'!W30</f>
        <v>805.37159646719999</v>
      </c>
    </row>
    <row r="41" spans="2:24" x14ac:dyDescent="0.25">
      <c r="B41" s="242" t="str">
        <f>'1A3 Transport'!A31</f>
        <v>L</v>
      </c>
      <c r="C41" s="242" t="str">
        <f>'1A3 Transport'!B31</f>
        <v>1A3dii Transport - Water borne navigation</v>
      </c>
      <c r="D41" s="242" t="str">
        <f>'1A3 Transport'!C31</f>
        <v>Fuel oil</v>
      </c>
      <c r="E41" s="242"/>
      <c r="F41" s="242" t="str">
        <f>'1A3 Transport'!E31</f>
        <v>TJ</v>
      </c>
      <c r="G41" s="279">
        <f>'1A3 Transport'!F31</f>
        <v>2870.8471067574797</v>
      </c>
      <c r="H41" s="279">
        <f>'1A3 Transport'!G31</f>
        <v>3180.6766830575111</v>
      </c>
      <c r="I41" s="279">
        <f>'1A3 Transport'!H31</f>
        <v>3453.579286508173</v>
      </c>
      <c r="J41" s="279">
        <f>'1A3 Transport'!I31</f>
        <v>3836.8301040169049</v>
      </c>
      <c r="K41" s="279">
        <f>'1A3 Transport'!J31</f>
        <v>4125.4684846849323</v>
      </c>
      <c r="L41" s="279">
        <f>'1A3 Transport'!K31</f>
        <v>4274.2305316958373</v>
      </c>
      <c r="M41" s="279">
        <f>'1A3 Transport'!L31</f>
        <v>4422.2730176653786</v>
      </c>
      <c r="N41" s="279">
        <f>'1A3 Transport'!M31</f>
        <v>4553.9735324232151</v>
      </c>
      <c r="O41" s="279">
        <f>'1A3 Transport'!N31</f>
        <v>4646.7801957144593</v>
      </c>
      <c r="P41" s="279">
        <f>'1A3 Transport'!O31</f>
        <v>4640.3209669552907</v>
      </c>
      <c r="Q41" s="279">
        <f>'1A3 Transport'!P31</f>
        <v>4587.534562939155</v>
      </c>
      <c r="R41" s="279">
        <f>'1A3 Transport'!Q31</f>
        <v>4589.1683822460291</v>
      </c>
      <c r="S41" s="279">
        <f>'1A3 Transport'!R31</f>
        <v>4636.6593104875874</v>
      </c>
      <c r="T41" s="279">
        <f>'1A3 Transport'!S31</f>
        <v>4640.8437689453704</v>
      </c>
      <c r="U41" s="279">
        <f>'1A3 Transport'!T31</f>
        <v>4659.2559150741035</v>
      </c>
      <c r="V41" s="279">
        <f>'1A3 Transport'!U31</f>
        <v>4624.739509477422</v>
      </c>
      <c r="W41" s="279">
        <f>'1A3 Transport'!V31</f>
        <v>4570.9733507765841</v>
      </c>
      <c r="X41" s="279">
        <f>'1A3 Transport'!W31</f>
        <v>4595.0263768572504</v>
      </c>
    </row>
    <row r="42" spans="2:24" x14ac:dyDescent="0.25">
      <c r="B42" s="242" t="str">
        <f>'1A4 Other Sectors'!A15</f>
        <v>L</v>
      </c>
      <c r="C42" s="242" t="str">
        <f>'1A4 Other Sectors'!B15</f>
        <v>1A4a Commercial/Institutional</v>
      </c>
      <c r="D42" s="242" t="str">
        <f>'1A4 Other Sectors'!C15</f>
        <v>Other kerosene</v>
      </c>
      <c r="E42" s="242"/>
      <c r="F42" s="242" t="str">
        <f>'1A4 Other Sectors'!E15</f>
        <v>TJ</v>
      </c>
      <c r="G42" s="279">
        <f>'1A4 Other Sectors'!F15</f>
        <v>1173.2329999999999</v>
      </c>
      <c r="H42" s="279">
        <f>'1A4 Other Sectors'!G15</f>
        <v>1076.0340000000001</v>
      </c>
      <c r="I42" s="279">
        <f>'1A4 Other Sectors'!H15</f>
        <v>1019.905</v>
      </c>
      <c r="J42" s="279">
        <f>'1A4 Other Sectors'!I15</f>
        <v>1052.761</v>
      </c>
      <c r="K42" s="279">
        <f>'1A4 Other Sectors'!J15</f>
        <v>930.7399999999999</v>
      </c>
      <c r="L42" s="279">
        <f>'1A4 Other Sectors'!K15</f>
        <v>1041.809</v>
      </c>
      <c r="M42" s="279">
        <f>'1A4 Other Sectors'!L15</f>
        <v>1010.322</v>
      </c>
      <c r="N42" s="279">
        <f>'1A4 Other Sectors'!M15</f>
        <v>954.19299999999998</v>
      </c>
      <c r="O42" s="279">
        <f>'1A4 Other Sectors'!N15</f>
        <v>728.30799999999999</v>
      </c>
      <c r="P42" s="279">
        <f>'1A4 Other Sectors'!O15</f>
        <v>746.10500000000002</v>
      </c>
      <c r="Q42" s="279">
        <f>'1A4 Other Sectors'!P15</f>
        <v>789.5087160983577</v>
      </c>
      <c r="R42" s="279">
        <f>'1A4 Other Sectors'!Q15</f>
        <v>795.38900000000001</v>
      </c>
      <c r="S42" s="279">
        <f>'1A4 Other Sectors'!R15</f>
        <v>643.42999999999995</v>
      </c>
      <c r="T42" s="279">
        <f>'1A4 Other Sectors'!S15</f>
        <v>687.9079999999999</v>
      </c>
      <c r="U42" s="279">
        <f>'1A4 Other Sectors'!T15</f>
        <v>647.43599999999992</v>
      </c>
      <c r="V42" s="279">
        <f>'1A4 Other Sectors'!U15</f>
        <v>606.96399999999994</v>
      </c>
      <c r="W42" s="279">
        <f>'1A4 Other Sectors'!V15</f>
        <v>566</v>
      </c>
      <c r="X42" s="279">
        <f>'1A4 Other Sectors'!W15</f>
        <v>526</v>
      </c>
    </row>
    <row r="43" spans="2:24" x14ac:dyDescent="0.25">
      <c r="B43" s="242" t="str">
        <f>'1A4 Other Sectors'!A16</f>
        <v>L</v>
      </c>
      <c r="C43" s="242" t="str">
        <f>'1A4 Other Sectors'!B16</f>
        <v>1A4a Commercial/Institutional</v>
      </c>
      <c r="D43" s="242" t="str">
        <f>'1A4 Other Sectors'!C16</f>
        <v>Gas/diesel oil</v>
      </c>
      <c r="E43" s="242"/>
      <c r="F43" s="242" t="str">
        <f>'1A4 Other Sectors'!E16</f>
        <v>TJ</v>
      </c>
      <c r="G43" s="279">
        <f>'1A4 Other Sectors'!F16</f>
        <v>4605.9291096611423</v>
      </c>
      <c r="H43" s="279">
        <f>'1A4 Other Sectors'!G16</f>
        <v>4812.4197189013094</v>
      </c>
      <c r="I43" s="279">
        <f>'1A4 Other Sectors'!H16</f>
        <v>5049.8988975657021</v>
      </c>
      <c r="J43" s="279">
        <f>'1A4 Other Sectors'!I16</f>
        <v>5369.6846564188481</v>
      </c>
      <c r="K43" s="279">
        <f>'1A4 Other Sectors'!J16</f>
        <v>5672.145444521736</v>
      </c>
      <c r="L43" s="279">
        <f>'1A4 Other Sectors'!K16</f>
        <v>6000.7328528880935</v>
      </c>
      <c r="M43" s="279">
        <f>'1A4 Other Sectors'!L16</f>
        <v>6437.5457464791898</v>
      </c>
      <c r="N43" s="279">
        <f>'1A4 Other Sectors'!M16</f>
        <v>7497.8608211590308</v>
      </c>
      <c r="O43" s="279">
        <f>'1A4 Other Sectors'!N16</f>
        <v>7677.8454458548522</v>
      </c>
      <c r="P43" s="279">
        <f>'1A4 Other Sectors'!O16</f>
        <v>6977.0457181952224</v>
      </c>
      <c r="Q43" s="279">
        <f>'1A4 Other Sectors'!P16</f>
        <v>7519.2138903561208</v>
      </c>
      <c r="R43" s="279">
        <f>'1A4 Other Sectors'!Q16</f>
        <v>8298.5198305547437</v>
      </c>
      <c r="S43" s="279">
        <f>'1A4 Other Sectors'!R16</f>
        <v>8326.2482220407255</v>
      </c>
      <c r="T43" s="279">
        <f>'1A4 Other Sectors'!S16</f>
        <v>9149.6630796108166</v>
      </c>
      <c r="U43" s="279">
        <f>'1A4 Other Sectors'!T16</f>
        <v>9639.0403642991514</v>
      </c>
      <c r="V43" s="279">
        <f>'1A4 Other Sectors'!U16</f>
        <v>10154.592397137747</v>
      </c>
      <c r="W43" s="279">
        <f>'1A4 Other Sectors'!V16</f>
        <v>10697.719156144014</v>
      </c>
      <c r="X43" s="279">
        <f>'1A4 Other Sectors'!W16</f>
        <v>11269.895498315334</v>
      </c>
    </row>
    <row r="44" spans="2:24" x14ac:dyDescent="0.25">
      <c r="B44" s="242" t="str">
        <f>'1A4 Other Sectors'!A17</f>
        <v>L</v>
      </c>
      <c r="C44" s="242" t="str">
        <f>'1A4 Other Sectors'!B17</f>
        <v>1A4a Commercial/Institutional</v>
      </c>
      <c r="D44" s="242" t="str">
        <f>'1A4 Other Sectors'!C17</f>
        <v>Residual Fuel Oil (HFO)</v>
      </c>
      <c r="E44" s="242"/>
      <c r="F44" s="242" t="str">
        <f>'1A4 Other Sectors'!E17</f>
        <v>TJ</v>
      </c>
      <c r="G44" s="279">
        <f>'1A4 Other Sectors'!F17</f>
        <v>20709.939999999999</v>
      </c>
      <c r="H44" s="279">
        <f>'1A4 Other Sectors'!G17</f>
        <v>20709.939999999999</v>
      </c>
      <c r="I44" s="279">
        <f>'1A4 Other Sectors'!H17</f>
        <v>20000.95</v>
      </c>
      <c r="J44" s="279">
        <f>'1A4 Other Sectors'!I17</f>
        <v>19702.43</v>
      </c>
      <c r="K44" s="279">
        <f>'1A4 Other Sectors'!J17</f>
        <v>21240.41</v>
      </c>
      <c r="L44" s="279">
        <f>'1A4 Other Sectors'!K17</f>
        <v>18247.13</v>
      </c>
      <c r="M44" s="279">
        <f>'1A4 Other Sectors'!L17</f>
        <v>17762.04</v>
      </c>
      <c r="N44" s="279">
        <f>'1A4 Other Sectors'!M17</f>
        <v>17538.14</v>
      </c>
      <c r="O44" s="279">
        <f>'1A4 Other Sectors'!N17</f>
        <v>17538.14</v>
      </c>
      <c r="P44" s="279">
        <f>'1A4 Other Sectors'!O17</f>
        <v>22127.91</v>
      </c>
      <c r="Q44" s="279">
        <f>'1A4 Other Sectors'!P17</f>
        <v>23415.177027725844</v>
      </c>
      <c r="R44" s="279">
        <f>'1A4 Other Sectors'!Q17</f>
        <v>17799.350399999999</v>
      </c>
      <c r="S44" s="279">
        <f>'1A4 Other Sectors'!R17</f>
        <v>23628.799999999999</v>
      </c>
      <c r="T44" s="279">
        <f>'1A4 Other Sectors'!S17</f>
        <v>20066.991526002676</v>
      </c>
      <c r="U44" s="279">
        <f>'1A4 Other Sectors'!T17</f>
        <v>20064.520477317499</v>
      </c>
      <c r="V44" s="279">
        <f>'1A4 Other Sectors'!U17</f>
        <v>20069.303037675742</v>
      </c>
      <c r="W44" s="279">
        <f>'1A4 Other Sectors'!V17</f>
        <v>20071</v>
      </c>
      <c r="X44" s="279">
        <f>'1A4 Other Sectors'!W17</f>
        <v>20074</v>
      </c>
    </row>
    <row r="45" spans="2:24" x14ac:dyDescent="0.25">
      <c r="B45" s="242" t="str">
        <f>'1A4 Other Sectors'!A18</f>
        <v>S</v>
      </c>
      <c r="C45" s="242" t="str">
        <f>'1A4 Other Sectors'!B18</f>
        <v>1A4a Commercial/Institutional</v>
      </c>
      <c r="D45" s="242" t="str">
        <f>'1A4 Other Sectors'!C18</f>
        <v>Sub-bituminous coal</v>
      </c>
      <c r="E45" s="242"/>
      <c r="F45" s="242" t="str">
        <f>'1A4 Other Sectors'!E18</f>
        <v>TJ</v>
      </c>
      <c r="G45" s="279">
        <f>'1A4 Other Sectors'!F18</f>
        <v>149601.45237487843</v>
      </c>
      <c r="H45" s="279">
        <f>'1A4 Other Sectors'!G18</f>
        <v>122971.1392004714</v>
      </c>
      <c r="I45" s="279">
        <f>'1A4 Other Sectors'!H18</f>
        <v>100549.41760162485</v>
      </c>
      <c r="J45" s="279">
        <f>'1A4 Other Sectors'!I18</f>
        <v>97647.325147874595</v>
      </c>
      <c r="K45" s="279">
        <f>'1A4 Other Sectors'!J18</f>
        <v>95778.490787286515</v>
      </c>
      <c r="L45" s="279">
        <f>'1A4 Other Sectors'!K18</f>
        <v>79785.492695055145</v>
      </c>
      <c r="M45" s="279">
        <f>'1A4 Other Sectors'!L18</f>
        <v>55297.459643235976</v>
      </c>
      <c r="N45" s="279">
        <f>'1A4 Other Sectors'!M18</f>
        <v>18562.695072379523</v>
      </c>
      <c r="O45" s="279">
        <f>'1A4 Other Sectors'!N18</f>
        <v>25107.213965675161</v>
      </c>
      <c r="P45" s="279">
        <f>'1A4 Other Sectors'!O18</f>
        <v>77545.391270189648</v>
      </c>
      <c r="Q45" s="279">
        <f>'1A4 Other Sectors'!P18</f>
        <v>136390.71078099118</v>
      </c>
      <c r="R45" s="279">
        <f>'1A4 Other Sectors'!Q18</f>
        <v>28447.03519737134</v>
      </c>
      <c r="S45" s="279">
        <f>'1A4 Other Sectors'!R18</f>
        <v>39337.272736454455</v>
      </c>
      <c r="T45" s="279">
        <f>'1A4 Other Sectors'!S18</f>
        <v>60328.705332687481</v>
      </c>
      <c r="U45" s="279">
        <f>'1A4 Other Sectors'!T18</f>
        <v>204293.83077953497</v>
      </c>
      <c r="V45" s="279">
        <f>'1A4 Other Sectors'!U18</f>
        <v>186985.12122892719</v>
      </c>
      <c r="W45" s="279">
        <f>'1A4 Other Sectors'!V18</f>
        <v>160863.1272031187</v>
      </c>
      <c r="X45" s="279">
        <f>'1A4 Other Sectors'!W18</f>
        <v>285437.96719187812</v>
      </c>
    </row>
    <row r="46" spans="2:24" x14ac:dyDescent="0.25">
      <c r="B46" s="242" t="str">
        <f>'1A4 Other Sectors'!A19</f>
        <v>G</v>
      </c>
      <c r="C46" s="242" t="str">
        <f>'1A4 Other Sectors'!B19</f>
        <v>1A4a Commercial/Institutional</v>
      </c>
      <c r="D46" s="242" t="str">
        <f>'1A4 Other Sectors'!C19</f>
        <v>LPG</v>
      </c>
      <c r="E46" s="242"/>
      <c r="F46" s="242" t="str">
        <f>'1A4 Other Sectors'!E19</f>
        <v>TJ</v>
      </c>
      <c r="G46" s="279">
        <f>'1A4 Other Sectors'!F19</f>
        <v>231</v>
      </c>
      <c r="H46" s="279">
        <f>'1A4 Other Sectors'!G19</f>
        <v>0</v>
      </c>
      <c r="I46" s="279">
        <f>'1A4 Other Sectors'!H19</f>
        <v>0</v>
      </c>
      <c r="J46" s="279">
        <f>'1A4 Other Sectors'!I19</f>
        <v>0</v>
      </c>
      <c r="K46" s="279">
        <f>'1A4 Other Sectors'!J19</f>
        <v>0</v>
      </c>
      <c r="L46" s="279">
        <f>'1A4 Other Sectors'!K19</f>
        <v>0</v>
      </c>
      <c r="M46" s="279">
        <f>'1A4 Other Sectors'!L19</f>
        <v>0</v>
      </c>
      <c r="N46" s="279">
        <f>'1A4 Other Sectors'!M19</f>
        <v>0</v>
      </c>
      <c r="O46" s="279">
        <f>'1A4 Other Sectors'!N19</f>
        <v>0</v>
      </c>
      <c r="P46" s="279">
        <f>'1A4 Other Sectors'!O19</f>
        <v>0</v>
      </c>
      <c r="Q46" s="279">
        <f>'1A4 Other Sectors'!P19</f>
        <v>0</v>
      </c>
      <c r="R46" s="279">
        <f>'1A4 Other Sectors'!Q19</f>
        <v>0</v>
      </c>
      <c r="S46" s="279">
        <f>'1A4 Other Sectors'!R19</f>
        <v>0</v>
      </c>
      <c r="T46" s="279">
        <f>'1A4 Other Sectors'!S19</f>
        <v>0</v>
      </c>
      <c r="U46" s="279">
        <f>'1A4 Other Sectors'!T19</f>
        <v>0</v>
      </c>
      <c r="V46" s="279">
        <f>'1A4 Other Sectors'!U19</f>
        <v>0</v>
      </c>
      <c r="W46" s="279">
        <f>'1A4 Other Sectors'!V19</f>
        <v>0</v>
      </c>
      <c r="X46" s="279">
        <f>'1A4 Other Sectors'!W19</f>
        <v>0</v>
      </c>
    </row>
    <row r="47" spans="2:24" x14ac:dyDescent="0.25">
      <c r="B47" s="242" t="str">
        <f>'1A4 Other Sectors'!A20</f>
        <v>G</v>
      </c>
      <c r="C47" s="242" t="str">
        <f>'1A4 Other Sectors'!B20</f>
        <v>1A4a Commercial/Institutional</v>
      </c>
      <c r="D47" s="242" t="str">
        <f>'1A4 Other Sectors'!C20</f>
        <v>Natural gas</v>
      </c>
      <c r="E47" s="242"/>
      <c r="F47" s="242" t="str">
        <f>'1A4 Other Sectors'!E20</f>
        <v>TJ</v>
      </c>
      <c r="G47" s="279">
        <f>'1A4 Other Sectors'!F20</f>
        <v>231</v>
      </c>
      <c r="H47" s="279">
        <f>'1A4 Other Sectors'!G20</f>
        <v>241</v>
      </c>
      <c r="I47" s="279">
        <f>'1A4 Other Sectors'!H20</f>
        <v>251</v>
      </c>
      <c r="J47" s="279">
        <f>'1A4 Other Sectors'!I20</f>
        <v>95</v>
      </c>
      <c r="K47" s="279">
        <f>'1A4 Other Sectors'!J20</f>
        <v>310</v>
      </c>
      <c r="L47" s="279">
        <f>'1A4 Other Sectors'!K20</f>
        <v>374.78440000000001</v>
      </c>
      <c r="M47" s="279">
        <f>'1A4 Other Sectors'!L20</f>
        <v>395.0301</v>
      </c>
      <c r="N47" s="279">
        <f>'1A4 Other Sectors'!M20</f>
        <v>415.26580000000001</v>
      </c>
      <c r="O47" s="279">
        <f>'1A4 Other Sectors'!N20</f>
        <v>435.49130000000002</v>
      </c>
      <c r="P47" s="279">
        <f>'1A4 Other Sectors'!O20</f>
        <v>455.70679999999999</v>
      </c>
      <c r="Q47" s="279">
        <f>'1A4 Other Sectors'!P20</f>
        <v>482.21695629279759</v>
      </c>
      <c r="R47" s="279">
        <f>'1A4 Other Sectors'!Q20</f>
        <v>362.20800000000031</v>
      </c>
      <c r="S47" s="279">
        <f>'1A4 Other Sectors'!R20</f>
        <v>313.8240000000003</v>
      </c>
      <c r="T47" s="279">
        <f>'1A4 Other Sectors'!S20</f>
        <v>466.39600000000002</v>
      </c>
      <c r="U47" s="279">
        <f>'1A4 Other Sectors'!T20</f>
        <v>485.08499999999998</v>
      </c>
      <c r="V47" s="279">
        <f>'1A4 Other Sectors'!U20</f>
        <v>503.774</v>
      </c>
      <c r="W47" s="279">
        <f>'1A4 Other Sectors'!V20</f>
        <v>522</v>
      </c>
      <c r="X47" s="279">
        <f>'1A4 Other Sectors'!W20</f>
        <v>541</v>
      </c>
    </row>
    <row r="48" spans="2:24" x14ac:dyDescent="0.25">
      <c r="B48" s="242"/>
      <c r="C48" s="242" t="str">
        <f>'1A4 Other Sectors'!B21</f>
        <v>1A4b Residential</v>
      </c>
      <c r="D48" s="242"/>
      <c r="E48" s="242"/>
      <c r="F48" s="242"/>
      <c r="G48" s="279"/>
      <c r="H48" s="279"/>
      <c r="I48" s="279"/>
      <c r="J48" s="279"/>
      <c r="K48" s="279"/>
      <c r="L48" s="279"/>
      <c r="M48" s="279"/>
      <c r="N48" s="279"/>
      <c r="O48" s="279"/>
      <c r="P48" s="279"/>
      <c r="Q48" s="279"/>
      <c r="R48" s="279"/>
      <c r="S48" s="279"/>
      <c r="T48" s="279"/>
      <c r="U48" s="279"/>
      <c r="V48" s="279"/>
      <c r="W48" s="279"/>
      <c r="X48" s="279"/>
    </row>
    <row r="49" spans="2:24" x14ac:dyDescent="0.25">
      <c r="B49" s="242" t="str">
        <f>'1A4 Other Sectors'!A22</f>
        <v>L</v>
      </c>
      <c r="C49" s="242" t="str">
        <f>'1A4 Other Sectors'!B22</f>
        <v>1A4b Residential</v>
      </c>
      <c r="D49" s="242" t="str">
        <f>'1A4 Other Sectors'!C22</f>
        <v>Other kerosene</v>
      </c>
      <c r="E49" s="242"/>
      <c r="F49" s="242" t="str">
        <f>'1A4 Other Sectors'!E22</f>
        <v>TJ</v>
      </c>
      <c r="G49" s="279">
        <f>'1A4 Other Sectors'!F22</f>
        <v>26613.360000000001</v>
      </c>
      <c r="H49" s="279">
        <f>'1A4 Other Sectors'!G22</f>
        <v>24408.52</v>
      </c>
      <c r="I49" s="279">
        <f>'1A4 Other Sectors'!H22</f>
        <v>23135.3</v>
      </c>
      <c r="J49" s="279">
        <f>'1A4 Other Sectors'!I22</f>
        <v>23880.6</v>
      </c>
      <c r="K49" s="279">
        <f>'1A4 Other Sectors'!J22</f>
        <v>24761.96</v>
      </c>
      <c r="L49" s="279">
        <f>'1A4 Other Sectors'!K22</f>
        <v>23632.17</v>
      </c>
      <c r="M49" s="279">
        <f>'1A4 Other Sectors'!L22</f>
        <v>22917.93</v>
      </c>
      <c r="N49" s="279">
        <f>'1A4 Other Sectors'!M22</f>
        <v>21644.71</v>
      </c>
      <c r="O49" s="279">
        <f>'1A4 Other Sectors'!N22</f>
        <v>16520.78</v>
      </c>
      <c r="P49" s="279">
        <f>'1A4 Other Sectors'!O22</f>
        <v>16924.48</v>
      </c>
      <c r="Q49" s="279">
        <f>'1A4 Other Sectors'!P22</f>
        <v>17909.045011387883</v>
      </c>
      <c r="R49" s="279">
        <f>'1A4 Other Sectors'!Q22</f>
        <v>18042.432100000002</v>
      </c>
      <c r="S49" s="279">
        <f>'1A4 Other Sectors'!R22</f>
        <v>14595.427000000001</v>
      </c>
      <c r="T49" s="279">
        <f>'1A4 Other Sectors'!S22</f>
        <v>14595</v>
      </c>
      <c r="U49" s="279">
        <f>'1A4 Other Sectors'!T22</f>
        <v>10662</v>
      </c>
      <c r="V49" s="279">
        <f>'1A4 Other Sectors'!U22</f>
        <v>12275.37</v>
      </c>
      <c r="W49" s="279">
        <f>'1A4 Other Sectors'!V22</f>
        <v>11087</v>
      </c>
      <c r="X49" s="279">
        <f>'1A4 Other Sectors'!W22</f>
        <v>9649</v>
      </c>
    </row>
    <row r="50" spans="2:24" x14ac:dyDescent="0.25">
      <c r="B50" s="242" t="str">
        <f>'1A4 Other Sectors'!A23</f>
        <v>L</v>
      </c>
      <c r="C50" s="242" t="str">
        <f>'1A4 Other Sectors'!B23</f>
        <v>1A4b Residential</v>
      </c>
      <c r="D50" s="242" t="str">
        <f>'1A4 Other Sectors'!C23</f>
        <v>Residual Fuel Oil (Heavy Fuel Oil)</v>
      </c>
      <c r="E50" s="242"/>
      <c r="F50" s="242" t="str">
        <f>'1A4 Other Sectors'!E23</f>
        <v>TJ</v>
      </c>
      <c r="G50" s="279">
        <f>'1A4 Other Sectors'!F23</f>
        <v>13.621919999999999</v>
      </c>
      <c r="H50" s="279">
        <f>'1A4 Other Sectors'!G23</f>
        <v>0</v>
      </c>
      <c r="I50" s="279">
        <f>'1A4 Other Sectors'!H23</f>
        <v>13.15558</v>
      </c>
      <c r="J50" s="279">
        <f>'1A4 Other Sectors'!I23</f>
        <v>12.95923</v>
      </c>
      <c r="K50" s="279">
        <f>'1A4 Other Sectors'!J23</f>
        <v>13.970840000000001</v>
      </c>
      <c r="L50" s="279">
        <f>'1A4 Other Sectors'!K23</f>
        <v>12.00202</v>
      </c>
      <c r="M50" s="279">
        <f>'1A4 Other Sectors'!L23</f>
        <v>11.68294</v>
      </c>
      <c r="N50" s="279">
        <f>'1A4 Other Sectors'!M23</f>
        <v>11.535679999999999</v>
      </c>
      <c r="O50" s="279">
        <f>'1A4 Other Sectors'!N23</f>
        <v>11.535679999999999</v>
      </c>
      <c r="P50" s="279">
        <f>'1A4 Other Sectors'!O23</f>
        <v>14.554589999999999</v>
      </c>
      <c r="Q50" s="279">
        <f>'1A4 Other Sectors'!P23</f>
        <v>15.401287008203175</v>
      </c>
      <c r="R50" s="279">
        <f>'1A4 Other Sectors'!Q23</f>
        <v>11.707488000000001</v>
      </c>
      <c r="S50" s="279">
        <f>'1A4 Other Sectors'!R23</f>
        <v>13.940992</v>
      </c>
      <c r="T50" s="279">
        <f>'1A4 Other Sectors'!S23</f>
        <v>13.0984</v>
      </c>
      <c r="U50" s="279">
        <f>'1A4 Other Sectors'!T23</f>
        <v>13.172699999999999</v>
      </c>
      <c r="V50" s="279">
        <f>'1A4 Other Sectors'!U23</f>
        <v>13.247</v>
      </c>
      <c r="W50" s="279">
        <f>'1A4 Other Sectors'!V23</f>
        <v>13</v>
      </c>
      <c r="X50" s="279">
        <f>'1A4 Other Sectors'!W23</f>
        <v>13</v>
      </c>
    </row>
    <row r="51" spans="2:24" x14ac:dyDescent="0.25">
      <c r="B51" s="242" t="str">
        <f>'1A4 Other Sectors'!A24</f>
        <v>G</v>
      </c>
      <c r="C51" s="242" t="str">
        <f>'1A4 Other Sectors'!B24</f>
        <v>1A4b Residential</v>
      </c>
      <c r="D51" s="242" t="str">
        <f>'1A4 Other Sectors'!C24</f>
        <v>LPG</v>
      </c>
      <c r="E51" s="242"/>
      <c r="F51" s="242" t="str">
        <f>'1A4 Other Sectors'!E24</f>
        <v>TJ</v>
      </c>
      <c r="G51" s="279">
        <f>'1A4 Other Sectors'!F24</f>
        <v>15123.76</v>
      </c>
      <c r="H51" s="279">
        <f>'1A4 Other Sectors'!G24</f>
        <v>15977.31</v>
      </c>
      <c r="I51" s="279">
        <f>'1A4 Other Sectors'!H24</f>
        <v>15630.55</v>
      </c>
      <c r="J51" s="279">
        <f>'1A4 Other Sectors'!I24</f>
        <v>14883.7</v>
      </c>
      <c r="K51" s="279">
        <f>'1A4 Other Sectors'!J24</f>
        <v>15022.39</v>
      </c>
      <c r="L51" s="279">
        <f>'1A4 Other Sectors'!K24</f>
        <v>14670.32</v>
      </c>
      <c r="M51" s="279">
        <f>'1A4 Other Sectors'!L24</f>
        <v>16137.35</v>
      </c>
      <c r="N51" s="279">
        <f>'1A4 Other Sectors'!M24</f>
        <v>16937.55</v>
      </c>
      <c r="O51" s="279">
        <f>'1A4 Other Sectors'!N24</f>
        <v>16350.73</v>
      </c>
      <c r="P51" s="279">
        <f>'1A4 Other Sectors'!O24</f>
        <v>14616.97</v>
      </c>
      <c r="Q51" s="279">
        <f>'1A4 Other Sectors'!P24</f>
        <v>15467.292076496295</v>
      </c>
      <c r="R51" s="279">
        <f>'1A4 Other Sectors'!Q24</f>
        <v>19124.756100000002</v>
      </c>
      <c r="S51" s="279">
        <f>'1A4 Other Sectors'!R24</f>
        <v>17497.684799999999</v>
      </c>
      <c r="T51" s="279">
        <f>'1A4 Other Sectors'!S24</f>
        <v>17243.2</v>
      </c>
      <c r="U51" s="279">
        <f>'1A4 Other Sectors'!T24</f>
        <v>17427</v>
      </c>
      <c r="V51" s="279">
        <f>'1A4 Other Sectors'!U24</f>
        <v>17610.8</v>
      </c>
      <c r="W51" s="279">
        <f>'1A4 Other Sectors'!V24</f>
        <v>17795</v>
      </c>
      <c r="X51" s="279">
        <f>'1A4 Other Sectors'!W24</f>
        <v>17978</v>
      </c>
    </row>
    <row r="52" spans="2:24" x14ac:dyDescent="0.25">
      <c r="B52" s="242" t="str">
        <f>'1A4 Other Sectors'!A25</f>
        <v>S</v>
      </c>
      <c r="C52" s="242" t="str">
        <f>'1A4 Other Sectors'!B25</f>
        <v>1A4b Residential</v>
      </c>
      <c r="D52" s="242" t="str">
        <f>'1A4 Other Sectors'!C25</f>
        <v>Sub-bituminous coal</v>
      </c>
      <c r="E52" s="242"/>
      <c r="F52" s="242" t="str">
        <f>'1A4 Other Sectors'!E25</f>
        <v>TJ</v>
      </c>
      <c r="G52" s="279">
        <f>'1A4 Other Sectors'!F25</f>
        <v>37446.299999999996</v>
      </c>
      <c r="H52" s="279">
        <f>'1A4 Other Sectors'!G25</f>
        <v>60434.1</v>
      </c>
      <c r="I52" s="279">
        <f>'1A4 Other Sectors'!H25</f>
        <v>80967.599999999991</v>
      </c>
      <c r="J52" s="279">
        <f>'1A4 Other Sectors'!I25</f>
        <v>93190.5</v>
      </c>
      <c r="K52" s="279">
        <f>'1A4 Other Sectors'!J25</f>
        <v>109738.79999999999</v>
      </c>
      <c r="L52" s="279">
        <f>'1A4 Other Sectors'!K25</f>
        <v>121427.09999999999</v>
      </c>
      <c r="M52" s="279">
        <f>'1A4 Other Sectors'!L25</f>
        <v>149577.07</v>
      </c>
      <c r="N52" s="279">
        <f>'1A4 Other Sectors'!M25</f>
        <v>190592.3</v>
      </c>
      <c r="O52" s="279">
        <f>'1A4 Other Sectors'!N25</f>
        <v>209620.13</v>
      </c>
      <c r="P52" s="279">
        <f>'1A4 Other Sectors'!O25</f>
        <v>225370.078125</v>
      </c>
      <c r="Q52" s="279">
        <f>'1A4 Other Sectors'!P25</f>
        <v>81623.2890625</v>
      </c>
      <c r="R52" s="279">
        <f>'1A4 Other Sectors'!Q25</f>
        <v>96011.81</v>
      </c>
      <c r="S52" s="279">
        <f>'1A4 Other Sectors'!R25</f>
        <v>144182.46875</v>
      </c>
      <c r="T52" s="279">
        <f>'1A4 Other Sectors'!S25</f>
        <v>174102.171875</v>
      </c>
      <c r="U52" s="279">
        <f>'1A4 Other Sectors'!T25</f>
        <v>13717.53515625</v>
      </c>
      <c r="V52" s="279">
        <f>'1A4 Other Sectors'!U25</f>
        <v>10962.1435546875</v>
      </c>
      <c r="W52" s="279">
        <f>'1A4 Other Sectors'!V25</f>
        <v>9413.3701171875</v>
      </c>
      <c r="X52" s="279">
        <f>'1A4 Other Sectors'!W25</f>
        <v>15825.653488702976</v>
      </c>
    </row>
    <row r="53" spans="2:24" x14ac:dyDescent="0.25">
      <c r="B53" s="242" t="str">
        <f>'1A4 Other Sectors'!A26</f>
        <v>S</v>
      </c>
      <c r="C53" s="242" t="str">
        <f>'1A4 Other Sectors'!B26</f>
        <v>1A4b Residential</v>
      </c>
      <c r="D53" s="242" t="str">
        <f>'1A4 Other Sectors'!C26</f>
        <v>Wood/Wood Waste</v>
      </c>
      <c r="E53" s="242"/>
      <c r="F53" s="242" t="str">
        <f>'1A4 Other Sectors'!E26</f>
        <v>TJ</v>
      </c>
      <c r="G53" s="279">
        <f>'1A4 Other Sectors'!F26</f>
        <v>121680</v>
      </c>
      <c r="H53" s="279">
        <f>'1A4 Other Sectors'!G26</f>
        <v>121680</v>
      </c>
      <c r="I53" s="279">
        <f>'1A4 Other Sectors'!H26</f>
        <v>121680</v>
      </c>
      <c r="J53" s="279">
        <f>'1A4 Other Sectors'!I26</f>
        <v>121680</v>
      </c>
      <c r="K53" s="279">
        <f>'1A4 Other Sectors'!J26</f>
        <v>121680</v>
      </c>
      <c r="L53" s="279">
        <f>'1A4 Other Sectors'!K26</f>
        <v>121680</v>
      </c>
      <c r="M53" s="279">
        <f>'1A4 Other Sectors'!L26</f>
        <v>121680</v>
      </c>
      <c r="N53" s="279">
        <f>'1A4 Other Sectors'!M26</f>
        <v>121680</v>
      </c>
      <c r="O53" s="279">
        <f>'1A4 Other Sectors'!N26</f>
        <v>121533.55811999999</v>
      </c>
      <c r="P53" s="279">
        <f>'1A4 Other Sectors'!O26</f>
        <v>121577.22096000001</v>
      </c>
      <c r="Q53" s="279">
        <f>'1A4 Other Sectors'!P26</f>
        <v>121655.10629999998</v>
      </c>
      <c r="R53" s="279">
        <f>'1A4 Other Sectors'!Q26</f>
        <v>121655.10629999998</v>
      </c>
      <c r="S53" s="279">
        <f>'1A4 Other Sectors'!R26</f>
        <v>121655.10629999998</v>
      </c>
      <c r="T53" s="279">
        <f>'1A4 Other Sectors'!S26</f>
        <v>94381</v>
      </c>
      <c r="U53" s="279">
        <f>'1A4 Other Sectors'!T26</f>
        <v>90975</v>
      </c>
      <c r="V53" s="279">
        <f>'1A4 Other Sectors'!U26</f>
        <v>89211</v>
      </c>
      <c r="W53" s="279">
        <f>'1A4 Other Sectors'!V26</f>
        <v>86352</v>
      </c>
      <c r="X53" s="279">
        <f>'1A4 Other Sectors'!W26</f>
        <v>83767</v>
      </c>
    </row>
    <row r="54" spans="2:24" x14ac:dyDescent="0.25">
      <c r="B54" s="242" t="str">
        <f>'1A4 Other Sectors'!A27</f>
        <v>S</v>
      </c>
      <c r="C54" s="242" t="str">
        <f>'1A4 Other Sectors'!B27</f>
        <v>1A4b Residential (MEMO)</v>
      </c>
      <c r="D54" s="242" t="str">
        <f>'1A4 Other Sectors'!C27</f>
        <v>Other primary solid biomass</v>
      </c>
      <c r="E54" s="242"/>
      <c r="F54" s="242" t="str">
        <f>'1A4 Other Sectors'!E27</f>
        <v>TJ</v>
      </c>
      <c r="G54" s="279">
        <f>'1A4 Other Sectors'!F27</f>
        <v>190400</v>
      </c>
      <c r="H54" s="279">
        <f>'1A4 Other Sectors'!G27</f>
        <v>190400</v>
      </c>
      <c r="I54" s="279">
        <f>'1A4 Other Sectors'!H27</f>
        <v>190400</v>
      </c>
      <c r="J54" s="279">
        <f>'1A4 Other Sectors'!I27</f>
        <v>190400</v>
      </c>
      <c r="K54" s="279">
        <f>'1A4 Other Sectors'!J27</f>
        <v>190400</v>
      </c>
      <c r="L54" s="279">
        <f>'1A4 Other Sectors'!K27</f>
        <v>190400</v>
      </c>
      <c r="M54" s="279">
        <f>'1A4 Other Sectors'!L27</f>
        <v>0</v>
      </c>
      <c r="N54" s="279">
        <f>'1A4 Other Sectors'!M27</f>
        <v>0</v>
      </c>
      <c r="O54" s="279">
        <f>'1A4 Other Sectors'!N27</f>
        <v>0</v>
      </c>
      <c r="P54" s="279">
        <f>'1A4 Other Sectors'!O27</f>
        <v>0</v>
      </c>
      <c r="Q54" s="279">
        <f>'1A4 Other Sectors'!P27</f>
        <v>0</v>
      </c>
      <c r="R54" s="279">
        <f>'1A4 Other Sectors'!Q27</f>
        <v>0</v>
      </c>
      <c r="S54" s="279">
        <f>'1A4 Other Sectors'!R27</f>
        <v>0</v>
      </c>
      <c r="T54" s="279">
        <f>'1A4 Other Sectors'!S27</f>
        <v>0</v>
      </c>
      <c r="U54" s="279">
        <f>'1A4 Other Sectors'!T27</f>
        <v>0</v>
      </c>
      <c r="V54" s="279">
        <f>'1A4 Other Sectors'!U27</f>
        <v>0</v>
      </c>
      <c r="W54" s="279">
        <f>'1A4 Other Sectors'!V27</f>
        <v>0</v>
      </c>
      <c r="X54" s="279">
        <f>'1A4 Other Sectors'!W27</f>
        <v>0</v>
      </c>
    </row>
    <row r="55" spans="2:24" x14ac:dyDescent="0.25">
      <c r="B55" s="242" t="str">
        <f>'1A4 Other Sectors'!A28</f>
        <v>S</v>
      </c>
      <c r="C55" s="242" t="str">
        <f>'1A4 Other Sectors'!B28</f>
        <v>1A4b Residential (MEMO)</v>
      </c>
      <c r="D55" s="242" t="str">
        <f>'1A4 Other Sectors'!C28</f>
        <v>Charcoal</v>
      </c>
      <c r="E55" s="242"/>
      <c r="F55" s="242" t="str">
        <f>'1A4 Other Sectors'!E28</f>
        <v>TJ</v>
      </c>
      <c r="G55" s="279">
        <f>'1A4 Other Sectors'!F28</f>
        <v>1780.8159714891353</v>
      </c>
      <c r="H55" s="279">
        <f>'1A4 Other Sectors'!G28</f>
        <v>1748.56430568106</v>
      </c>
      <c r="I55" s="279">
        <f>'1A4 Other Sectors'!H28</f>
        <v>1639.1706513752945</v>
      </c>
      <c r="J55" s="279">
        <f>'1A4 Other Sectors'!I28</f>
        <v>1993.3452128602914</v>
      </c>
      <c r="K55" s="279">
        <f>'1A4 Other Sectors'!J28</f>
        <v>2063.3055037116483</v>
      </c>
      <c r="L55" s="279">
        <f>'1A4 Other Sectors'!K28</f>
        <v>2232</v>
      </c>
      <c r="M55" s="279">
        <f>'1A4 Other Sectors'!L28</f>
        <v>2293.2249999999995</v>
      </c>
      <c r="N55" s="279">
        <f>'1A4 Other Sectors'!M28</f>
        <v>2354.4499999999994</v>
      </c>
      <c r="O55" s="279">
        <f>'1A4 Other Sectors'!N28</f>
        <v>2415.6749999999997</v>
      </c>
      <c r="P55" s="279">
        <f>'1A4 Other Sectors'!O28</f>
        <v>2476.8999999999992</v>
      </c>
      <c r="Q55" s="279">
        <f>'1A4 Other Sectors'!P28</f>
        <v>2538.1249999999995</v>
      </c>
      <c r="R55" s="279">
        <f>'1A4 Other Sectors'!Q28</f>
        <v>2599.35</v>
      </c>
      <c r="S55" s="279">
        <f>'1A4 Other Sectors'!R28</f>
        <v>2660.5750000000003</v>
      </c>
      <c r="T55" s="279">
        <f>'1A4 Other Sectors'!S28</f>
        <v>2721.8000000000006</v>
      </c>
      <c r="U55" s="279">
        <f>'1A4 Other Sectors'!T28</f>
        <v>2783.0250000000005</v>
      </c>
      <c r="V55" s="279">
        <f>'1A4 Other Sectors'!U28</f>
        <v>2844.2500000000009</v>
      </c>
      <c r="W55" s="279">
        <f>'1A4 Other Sectors'!V28</f>
        <v>2905.4750000000013</v>
      </c>
      <c r="X55" s="279">
        <f>'1A4 Other Sectors'!W28</f>
        <v>2966.7000000000012</v>
      </c>
    </row>
    <row r="56" spans="2:24" x14ac:dyDescent="0.25">
      <c r="B56" s="242"/>
      <c r="C56" s="242" t="str">
        <f>'1A4 Other Sectors'!B29</f>
        <v>1A4ci Agriculture/Forestry/Fishing/Fish Farms</v>
      </c>
      <c r="D56" s="242"/>
      <c r="E56" s="242"/>
      <c r="F56" s="242"/>
      <c r="G56" s="279"/>
      <c r="H56" s="279"/>
      <c r="I56" s="279"/>
      <c r="J56" s="279"/>
      <c r="K56" s="279"/>
      <c r="L56" s="279"/>
      <c r="M56" s="279"/>
      <c r="N56" s="279"/>
      <c r="O56" s="279"/>
      <c r="P56" s="279"/>
      <c r="Q56" s="279"/>
      <c r="R56" s="279"/>
      <c r="S56" s="279"/>
      <c r="T56" s="279"/>
      <c r="U56" s="279"/>
      <c r="V56" s="279"/>
      <c r="W56" s="279"/>
      <c r="X56" s="279"/>
    </row>
    <row r="57" spans="2:24" x14ac:dyDescent="0.25">
      <c r="B57" s="242" t="str">
        <f>'1A4 Other Sectors'!A30</f>
        <v>L</v>
      </c>
      <c r="C57" s="242" t="str">
        <f>'1A4 Other Sectors'!B30</f>
        <v>1A4ci Agriculture/Forestry/Fishing/Fish Farms</v>
      </c>
      <c r="D57" s="242" t="str">
        <f>'1A4 Other Sectors'!C30</f>
        <v>Motor gasoline</v>
      </c>
      <c r="E57" s="242"/>
      <c r="F57" s="242" t="str">
        <f>'1A4 Other Sectors'!E30</f>
        <v>TJ</v>
      </c>
      <c r="G57" s="279">
        <f>'1A4 Other Sectors'!F30</f>
        <v>3555.4319999999998</v>
      </c>
      <c r="H57" s="279">
        <f>'1A4 Other Sectors'!G30</f>
        <v>3536.28</v>
      </c>
      <c r="I57" s="279">
        <f>'1A4 Other Sectors'!H30</f>
        <v>3534.57</v>
      </c>
      <c r="J57" s="279">
        <f>'1A4 Other Sectors'!I30</f>
        <v>3648.114</v>
      </c>
      <c r="K57" s="279">
        <f>'1A4 Other Sectors'!J30</f>
        <v>3756.721</v>
      </c>
      <c r="L57" s="279">
        <f>'1A4 Other Sectors'!K30</f>
        <v>3818.43</v>
      </c>
      <c r="M57" s="279">
        <f>'1A4 Other Sectors'!L30</f>
        <v>3857.4180000000001</v>
      </c>
      <c r="N57" s="279">
        <f>'1A4 Other Sectors'!M30</f>
        <v>3952.8359999999998</v>
      </c>
      <c r="O57" s="279">
        <f>'1A4 Other Sectors'!N30</f>
        <v>3785.598</v>
      </c>
      <c r="P57" s="279">
        <f>'1A4 Other Sectors'!O30</f>
        <v>3869.0459999999998</v>
      </c>
      <c r="Q57" s="279">
        <f>'1A4 Other Sectors'!P30</f>
        <v>4094.1228647247867</v>
      </c>
      <c r="R57" s="279">
        <f>'1A4 Other Sectors'!Q30</f>
        <v>4091.346</v>
      </c>
      <c r="S57" s="279">
        <f>'1A4 Other Sectors'!R30</f>
        <v>4006.1880000000001</v>
      </c>
      <c r="T57" s="279">
        <f>'1A4 Other Sectors'!S30</f>
        <v>3814</v>
      </c>
      <c r="U57" s="279">
        <f>'1A4 Other Sectors'!T30</f>
        <v>3880</v>
      </c>
      <c r="V57" s="279">
        <f>'1A4 Other Sectors'!U30</f>
        <v>4129</v>
      </c>
      <c r="W57" s="279">
        <f>'1A4 Other Sectors'!V30</f>
        <v>4248</v>
      </c>
      <c r="X57" s="279">
        <f>'1A4 Other Sectors'!W30</f>
        <v>4495</v>
      </c>
    </row>
    <row r="58" spans="2:24" x14ac:dyDescent="0.25">
      <c r="B58" s="242" t="str">
        <f>'1A4 Other Sectors'!A31</f>
        <v>L</v>
      </c>
      <c r="C58" s="242" t="str">
        <f>'1A4 Other Sectors'!B31</f>
        <v>1A4ci Agriculture/Forestry/Fishing/Fish Farms</v>
      </c>
      <c r="D58" s="242" t="str">
        <f>'1A4 Other Sectors'!C31</f>
        <v>Other kerosene</v>
      </c>
      <c r="E58" s="242"/>
      <c r="F58" s="242" t="str">
        <f>'1A4 Other Sectors'!E31</f>
        <v>TJ</v>
      </c>
      <c r="G58" s="279">
        <f>'1A4 Other Sectors'!F31</f>
        <v>2917.2280000000001</v>
      </c>
      <c r="H58" s="279">
        <f>'1A4 Other Sectors'!G31</f>
        <v>2675.5439999999999</v>
      </c>
      <c r="I58" s="279">
        <f>'1A4 Other Sectors'!H31</f>
        <v>2535.98</v>
      </c>
      <c r="J58" s="279">
        <f>'1A4 Other Sectors'!I31</f>
        <v>2617.6759999999999</v>
      </c>
      <c r="K58" s="279">
        <f>'1A4 Other Sectors'!J31</f>
        <v>2714.2860000000001</v>
      </c>
      <c r="L58" s="279">
        <f>'1A4 Other Sectors'!K31</f>
        <v>2590.444</v>
      </c>
      <c r="M58" s="279">
        <f>'1A4 Other Sectors'!L31</f>
        <v>2512.152</v>
      </c>
      <c r="N58" s="279">
        <f>'1A4 Other Sectors'!M31</f>
        <v>2372.5880000000002</v>
      </c>
      <c r="O58" s="279">
        <f>'1A4 Other Sectors'!N31</f>
        <v>1810.9280000000001</v>
      </c>
      <c r="P58" s="279">
        <f>'1A4 Other Sectors'!O31</f>
        <v>1855.18</v>
      </c>
      <c r="Q58" s="279">
        <f>'1A4 Other Sectors'!P31</f>
        <v>1963.1027535418625</v>
      </c>
      <c r="R58" s="279">
        <f>'1A4 Other Sectors'!Q31</f>
        <v>1977.7239999999999</v>
      </c>
      <c r="S58" s="279">
        <f>'1A4 Other Sectors'!R31</f>
        <v>1599.8799999999999</v>
      </c>
      <c r="T58" s="279">
        <f>'1A4 Other Sectors'!S31</f>
        <v>3428</v>
      </c>
      <c r="U58" s="279">
        <f>'1A4 Other Sectors'!T31</f>
        <v>4330.84</v>
      </c>
      <c r="V58" s="279">
        <f>'1A4 Other Sectors'!U31</f>
        <v>5703.65</v>
      </c>
      <c r="W58" s="279">
        <f>'1A4 Other Sectors'!V31</f>
        <v>2941</v>
      </c>
      <c r="X58" s="279">
        <f>'1A4 Other Sectors'!W31</f>
        <v>3162</v>
      </c>
    </row>
    <row r="59" spans="2:24" x14ac:dyDescent="0.25">
      <c r="B59" s="242" t="str">
        <f>'1A4 Other Sectors'!A32</f>
        <v>L</v>
      </c>
      <c r="C59" s="242" t="str">
        <f>'1A4 Other Sectors'!B32</f>
        <v>1A4ci Agriculture/Forestry/Fishing/Fish Farms</v>
      </c>
      <c r="D59" s="242" t="str">
        <f>'1A4 Other Sectors'!C32</f>
        <v>Gas/diesel oil</v>
      </c>
      <c r="E59" s="242"/>
      <c r="F59" s="242" t="str">
        <f>'1A4 Other Sectors'!E32</f>
        <v>TJ</v>
      </c>
      <c r="G59" s="279">
        <f>'1A4 Other Sectors'!F32</f>
        <v>21444.967999999997</v>
      </c>
      <c r="H59" s="279">
        <f>'1A4 Other Sectors'!G32</f>
        <v>22247.356</v>
      </c>
      <c r="I59" s="279">
        <f>'1A4 Other Sectors'!H32</f>
        <v>23423.502</v>
      </c>
      <c r="J59" s="279">
        <f>'1A4 Other Sectors'!I32</f>
        <v>24904.825999999997</v>
      </c>
      <c r="K59" s="279">
        <f>'1A4 Other Sectors'!J32</f>
        <v>26329.949000000001</v>
      </c>
      <c r="L59" s="279">
        <f>'1A4 Other Sectors'!K32</f>
        <v>27826.34</v>
      </c>
      <c r="M59" s="279">
        <f>'1A4 Other Sectors'!L32</f>
        <v>29859.736000000001</v>
      </c>
      <c r="N59" s="279">
        <f>'1A4 Other Sectors'!M32</f>
        <v>33456.754000000001</v>
      </c>
      <c r="O59" s="279">
        <f>'1A4 Other Sectors'!N32</f>
        <v>33473.894</v>
      </c>
      <c r="P59" s="279">
        <f>'1A4 Other Sectors'!O32</f>
        <v>33473.894</v>
      </c>
      <c r="Q59" s="279">
        <f>'1A4 Other Sectors'!P32</f>
        <v>36290.522898393756</v>
      </c>
      <c r="R59" s="279">
        <f>'1A4 Other Sectors'!Q32</f>
        <v>38490.525000000009</v>
      </c>
      <c r="S59" s="279">
        <f>'1A4 Other Sectors'!R32</f>
        <v>38617.398000000001</v>
      </c>
      <c r="T59" s="279">
        <f>'1A4 Other Sectors'!S32</f>
        <v>41317</v>
      </c>
      <c r="U59" s="279">
        <f>'1A4 Other Sectors'!T32</f>
        <v>41624.199999999997</v>
      </c>
      <c r="V59" s="279">
        <f>'1A4 Other Sectors'!U32</f>
        <v>40900.129999999997</v>
      </c>
      <c r="W59" s="279">
        <f>'1A4 Other Sectors'!V32</f>
        <v>44633</v>
      </c>
      <c r="X59" s="279">
        <f>'1A4 Other Sectors'!W32</f>
        <v>46107</v>
      </c>
    </row>
    <row r="60" spans="2:24" x14ac:dyDescent="0.25">
      <c r="B60" s="242" t="str">
        <f>'1A4 Other Sectors'!A33</f>
        <v>L</v>
      </c>
      <c r="C60" s="242" t="str">
        <f>'1A4 Other Sectors'!B33</f>
        <v>1A4ci Agriculture/Forestry/Fishing/Fish Farms</v>
      </c>
      <c r="D60" s="242" t="str">
        <f>'1A4 Other Sectors'!C33</f>
        <v>Residual Fuel Oil (Heavy Fuel Oil)</v>
      </c>
      <c r="E60" s="242"/>
      <c r="F60" s="242" t="str">
        <f>'1A4 Other Sectors'!E33</f>
        <v>TJ</v>
      </c>
      <c r="G60" s="279">
        <f>'1A4 Other Sectors'!F33</f>
        <v>2057.1410000000001</v>
      </c>
      <c r="H60" s="279">
        <f>'1A4 Other Sectors'!G33</f>
        <v>2057.1410000000001</v>
      </c>
      <c r="I60" s="279">
        <f>'1A4 Other Sectors'!H33</f>
        <v>1986.7159999999999</v>
      </c>
      <c r="J60" s="279">
        <f>'1A4 Other Sectors'!I33</f>
        <v>1957.0640000000001</v>
      </c>
      <c r="K60" s="279">
        <f>'1A4 Other Sectors'!J33</f>
        <v>2109.8330000000001</v>
      </c>
      <c r="L60" s="279">
        <f>'1A4 Other Sectors'!K33</f>
        <v>1812.508</v>
      </c>
      <c r="M60" s="279">
        <f>'1A4 Other Sectors'!L33</f>
        <v>1764.3230000000001</v>
      </c>
      <c r="N60" s="279">
        <f>'1A4 Other Sectors'!M33</f>
        <v>1742.0830000000001</v>
      </c>
      <c r="O60" s="279">
        <f>'1A4 Other Sectors'!N33</f>
        <v>1742.0830000000001</v>
      </c>
      <c r="P60" s="279">
        <f>'1A4 Other Sectors'!O33</f>
        <v>2197.9899999999998</v>
      </c>
      <c r="Q60" s="279">
        <f>'1A4 Other Sectors'!P33</f>
        <v>2325.8553770015301</v>
      </c>
      <c r="R60" s="279">
        <f>'1A4 Other Sectors'!Q33</f>
        <v>1768.0291200000001</v>
      </c>
      <c r="S60" s="279">
        <f>'1A4 Other Sectors'!R33</f>
        <v>2105.3260799999998</v>
      </c>
      <c r="T60" s="279">
        <f>'1A4 Other Sectors'!S33</f>
        <v>2186.7907999999998</v>
      </c>
      <c r="U60" s="279">
        <f>'1A4 Other Sectors'!T33</f>
        <v>2277.88</v>
      </c>
      <c r="V60" s="279">
        <f>'1A4 Other Sectors'!U33</f>
        <v>2381.0288</v>
      </c>
      <c r="W60" s="279">
        <f>'1A4 Other Sectors'!V33</f>
        <v>2496</v>
      </c>
      <c r="X60" s="279">
        <f>'1A4 Other Sectors'!W33</f>
        <v>2624</v>
      </c>
    </row>
    <row r="61" spans="2:24" x14ac:dyDescent="0.25">
      <c r="B61" s="242" t="str">
        <f>'1A4 Other Sectors'!A34</f>
        <v>G</v>
      </c>
      <c r="C61" s="242" t="str">
        <f>'1A4 Other Sectors'!B34</f>
        <v>1A4ci Agriculture/Forestry/Fishing/Fish Farms</v>
      </c>
      <c r="D61" s="242" t="str">
        <f>'1A4 Other Sectors'!C34</f>
        <v>LPG</v>
      </c>
      <c r="E61" s="242"/>
      <c r="F61" s="242" t="str">
        <f>'1A4 Other Sectors'!E34</f>
        <v>TJ</v>
      </c>
      <c r="G61" s="279">
        <f>'1A4 Other Sectors'!F34</f>
        <v>43.902810000000002</v>
      </c>
      <c r="H61" s="279">
        <f>'1A4 Other Sectors'!G34</f>
        <v>46.380569999999999</v>
      </c>
      <c r="I61" s="279">
        <f>'1A4 Other Sectors'!H34</f>
        <v>45.373980000000003</v>
      </c>
      <c r="J61" s="279">
        <f>'1A4 Other Sectors'!I34</f>
        <v>43.205939999999998</v>
      </c>
      <c r="K61" s="279">
        <f>'1A4 Other Sectors'!J34</f>
        <v>43.608530000000002</v>
      </c>
      <c r="L61" s="279">
        <f>'1A4 Other Sectors'!K34</f>
        <v>42.586500000000001</v>
      </c>
      <c r="M61" s="279">
        <f>'1A4 Other Sectors'!L34</f>
        <v>46.845149999999997</v>
      </c>
      <c r="N61" s="279">
        <f>'1A4 Other Sectors'!M34</f>
        <v>49.168050000000001</v>
      </c>
      <c r="O61" s="279">
        <f>'1A4 Other Sectors'!N34</f>
        <v>47.464590000000001</v>
      </c>
      <c r="P61" s="279">
        <f>'1A4 Other Sectors'!O34</f>
        <v>42.431640000000002</v>
      </c>
      <c r="Q61" s="279">
        <f>'1A4 Other Sectors'!P34</f>
        <v>44.900047068908158</v>
      </c>
      <c r="R61" s="279">
        <f>'1A4 Other Sectors'!Q34</f>
        <v>55.517310000000002</v>
      </c>
      <c r="S61" s="279">
        <f>'1A4 Other Sectors'!R34</f>
        <v>50.794080000000001</v>
      </c>
      <c r="T61" s="279">
        <f>'1A4 Other Sectors'!S34</f>
        <v>40</v>
      </c>
      <c r="U61" s="279">
        <f>'1A4 Other Sectors'!T34</f>
        <v>37</v>
      </c>
      <c r="V61" s="279">
        <f>'1A4 Other Sectors'!U34</f>
        <v>45</v>
      </c>
      <c r="W61" s="279">
        <f>'1A4 Other Sectors'!V34</f>
        <v>45</v>
      </c>
      <c r="X61" s="279">
        <f>'1A4 Other Sectors'!W34</f>
        <v>45</v>
      </c>
    </row>
    <row r="62" spans="2:24" x14ac:dyDescent="0.25">
      <c r="B62" s="242" t="str">
        <f>'1A4 Other Sectors'!A35</f>
        <v>S</v>
      </c>
      <c r="C62" s="242" t="str">
        <f>'1A4 Other Sectors'!B35</f>
        <v>1A4ci Agriculture/Forestry/Fishing/Fish Farms</v>
      </c>
      <c r="D62" s="242" t="str">
        <f>'1A4 Other Sectors'!C35</f>
        <v>Sub-bituminous coal</v>
      </c>
      <c r="E62" s="242"/>
      <c r="F62" s="242" t="str">
        <f>'1A4 Other Sectors'!E35</f>
        <v>TJ</v>
      </c>
      <c r="G62" s="279">
        <f>'1A4 Other Sectors'!F35</f>
        <v>2072.31945236915</v>
      </c>
      <c r="H62" s="279">
        <f>'1A4 Other Sectors'!G35</f>
        <v>2544.4178779143695</v>
      </c>
      <c r="I62" s="279">
        <f>'1A4 Other Sectors'!H35</f>
        <v>2808.6278520904384</v>
      </c>
      <c r="J62" s="279">
        <f>'1A4 Other Sectors'!I35</f>
        <v>2854.9195456512789</v>
      </c>
      <c r="K62" s="279">
        <f>'1A4 Other Sectors'!J35</f>
        <v>2320.0350771477151</v>
      </c>
      <c r="L62" s="279">
        <f>'1A4 Other Sectors'!K35</f>
        <v>1307.6279796121535</v>
      </c>
      <c r="M62" s="279">
        <f>'1A4 Other Sectors'!L35</f>
        <v>755.8692289682084</v>
      </c>
      <c r="N62" s="279">
        <f>'1A4 Other Sectors'!M35</f>
        <v>673.86882152780015</v>
      </c>
      <c r="O62" s="279">
        <f>'1A4 Other Sectors'!N35</f>
        <v>1078.1305246350539</v>
      </c>
      <c r="P62" s="279">
        <f>'1A4 Other Sectors'!O35</f>
        <v>1841.2183002158688</v>
      </c>
      <c r="Q62" s="279">
        <f>'1A4 Other Sectors'!P35</f>
        <v>3202.0116304886901</v>
      </c>
      <c r="R62" s="279">
        <f>'1A4 Other Sectors'!Q35</f>
        <v>4237.5726984381527</v>
      </c>
      <c r="S62" s="279">
        <f>'1A4 Other Sectors'!R35</f>
        <v>2622.2320858519088</v>
      </c>
      <c r="T62" s="279">
        <f>'1A4 Other Sectors'!S35</f>
        <v>1304.6314651435264</v>
      </c>
      <c r="U62" s="279">
        <f>'1A4 Other Sectors'!T35</f>
        <v>831.01442250858076</v>
      </c>
      <c r="V62" s="279">
        <f>'1A4 Other Sectors'!U35</f>
        <v>860.548102239895</v>
      </c>
      <c r="W62" s="279">
        <f>'1A4 Other Sectors'!V35</f>
        <v>868.57522863939971</v>
      </c>
      <c r="X62" s="279">
        <f>'1A4 Other Sectors'!W35</f>
        <v>1071.5409794189391</v>
      </c>
    </row>
    <row r="63" spans="2:24" x14ac:dyDescent="0.25">
      <c r="B63" s="242" t="str">
        <f>'1A5 Non-Specified'!A14</f>
        <v>L</v>
      </c>
      <c r="C63" s="242" t="str">
        <f>'1A5 Non-Specified'!B14</f>
        <v>1A5a Non-specified</v>
      </c>
      <c r="D63" s="242" t="str">
        <f>'1A5 Non-Specified'!C14</f>
        <v>Motor gasoline</v>
      </c>
      <c r="E63" s="242"/>
      <c r="F63" s="242" t="str">
        <f>'1A5 Non-Specified'!E14</f>
        <v>TJ</v>
      </c>
      <c r="G63" s="279">
        <f>'1A5 Non-Specified'!F14</f>
        <v>14221.73</v>
      </c>
      <c r="H63" s="279">
        <f>'1A5 Non-Specified'!G14</f>
        <v>14145.12</v>
      </c>
      <c r="I63" s="279">
        <f>'1A5 Non-Specified'!H14</f>
        <v>14138.28</v>
      </c>
      <c r="J63" s="279">
        <f>'1A5 Non-Specified'!I14</f>
        <v>14592.46</v>
      </c>
      <c r="K63" s="279">
        <f>'1A5 Non-Specified'!J14</f>
        <v>15026.88</v>
      </c>
      <c r="L63" s="279">
        <f>'1A5 Non-Specified'!K14</f>
        <v>15273.72</v>
      </c>
      <c r="M63" s="279">
        <f>'1A5 Non-Specified'!L14</f>
        <v>15429.67</v>
      </c>
      <c r="N63" s="279">
        <f>'1A5 Non-Specified'!M14</f>
        <v>15811.34</v>
      </c>
      <c r="O63" s="279">
        <f>'1A5 Non-Specified'!N14</f>
        <v>15142.39</v>
      </c>
      <c r="P63" s="279">
        <f>'1A5 Non-Specified'!O14</f>
        <v>15476.18</v>
      </c>
      <c r="Q63" s="279">
        <f>'1A5 Non-Specified'!P14</f>
        <v>16376.491458899147</v>
      </c>
      <c r="R63" s="279">
        <f>'1A5 Non-Specified'!Q14</f>
        <v>16365.384</v>
      </c>
      <c r="S63" s="279">
        <f>'1A5 Non-Specified'!R14</f>
        <v>16024.752</v>
      </c>
      <c r="T63" s="279">
        <f>'1A5 Non-Specified'!S14</f>
        <v>16551.88</v>
      </c>
      <c r="U63" s="279">
        <f>'1A5 Non-Specified'!T14</f>
        <v>16740.3</v>
      </c>
      <c r="V63" s="279">
        <f>'1A5 Non-Specified'!U14</f>
        <v>16928.72</v>
      </c>
      <c r="W63" s="279">
        <f>'1A5 Non-Specified'!V14</f>
        <v>17117</v>
      </c>
      <c r="X63" s="279">
        <f>'1A5 Non-Specified'!W14</f>
        <v>17306</v>
      </c>
    </row>
    <row r="64" spans="2:24" x14ac:dyDescent="0.25">
      <c r="B64" s="242" t="str">
        <f>'1A5 Non-Specified'!A15</f>
        <v>L</v>
      </c>
      <c r="C64" s="242" t="str">
        <f>'1A5 Non-Specified'!B15</f>
        <v>1A5a Non-specified</v>
      </c>
      <c r="D64" s="242" t="str">
        <f>'1A5 Non-Specified'!C15</f>
        <v>Gas diesel</v>
      </c>
      <c r="E64" s="242"/>
      <c r="F64" s="242" t="str">
        <f>'1A5 Non-Specified'!E15</f>
        <v>TJ</v>
      </c>
      <c r="G64" s="279">
        <f>'1A5 Non-Specified'!F15</f>
        <v>309.35293712049452</v>
      </c>
      <c r="H64" s="279">
        <f>'1A5 Non-Specified'!G15</f>
        <v>323.22168649448253</v>
      </c>
      <c r="I64" s="279">
        <f>'1A5 Non-Specified'!H15</f>
        <v>339.17175426054882</v>
      </c>
      <c r="J64" s="279">
        <f>'1A5 Non-Specified'!I15</f>
        <v>360.64986679663275</v>
      </c>
      <c r="K64" s="279">
        <f>'1A5 Non-Specified'!J15</f>
        <v>380.96436381464952</v>
      </c>
      <c r="L64" s="279">
        <f>'1A5 Non-Specified'!K15</f>
        <v>403.03363093943642</v>
      </c>
      <c r="M64" s="279">
        <f>'1A5 Non-Specified'!L15</f>
        <v>432.3717619412941</v>
      </c>
      <c r="N64" s="279">
        <f>'1A5 Non-Specified'!M15</f>
        <v>503.58683599385085</v>
      </c>
      <c r="O64" s="279">
        <f>'1A5 Non-Specified'!N15</f>
        <v>515.67533561261268</v>
      </c>
      <c r="P64" s="279">
        <f>'1A5 Non-Specified'!O15</f>
        <v>468.60677486772101</v>
      </c>
      <c r="Q64" s="279">
        <f>'1A5 Non-Specified'!P15</f>
        <v>17256.65625</v>
      </c>
      <c r="R64" s="279">
        <f>'1A5 Non-Specified'!Q15</f>
        <v>32367.18</v>
      </c>
      <c r="S64" s="279">
        <f>'1A5 Non-Specified'!R15</f>
        <v>31316.01171875</v>
      </c>
      <c r="T64" s="279">
        <f>'1A5 Non-Specified'!S15</f>
        <v>28510.2265625</v>
      </c>
      <c r="U64" s="279">
        <f>'1A5 Non-Specified'!T15</f>
        <v>32041.267578125</v>
      </c>
      <c r="V64" s="279">
        <f>'1A5 Non-Specified'!U15</f>
        <v>34743.171875</v>
      </c>
      <c r="W64" s="279">
        <f>'1A5 Non-Specified'!V15</f>
        <v>3381.5509262084961</v>
      </c>
      <c r="X64" s="279">
        <f>'1A5 Non-Specified'!W15</f>
        <v>3383.3157501220703</v>
      </c>
    </row>
    <row r="65" spans="2:24" x14ac:dyDescent="0.25">
      <c r="B65" s="242" t="str">
        <f>'1A5 Non-Specified'!A16</f>
        <v>S</v>
      </c>
      <c r="C65" s="242" t="str">
        <f>'1A5 Non-Specified'!B16</f>
        <v>1A5a Non-specified</v>
      </c>
      <c r="D65" s="242" t="str">
        <f>'1A5 Non-Specified'!C16</f>
        <v>Sub-bituminous coal</v>
      </c>
      <c r="E65" s="242"/>
      <c r="F65" s="242" t="str">
        <f>'1A5 Non-Specified'!E16</f>
        <v>TJ</v>
      </c>
      <c r="G65" s="279">
        <f>'1A5 Non-Specified'!F16</f>
        <v>33544.090273473448</v>
      </c>
      <c r="H65" s="279">
        <f>'1A5 Non-Specified'!G16</f>
        <v>30721.869391861004</v>
      </c>
      <c r="I65" s="279">
        <f>'1A5 Non-Specified'!H16</f>
        <v>30104.776120713319</v>
      </c>
      <c r="J65" s="279">
        <f>'1A5 Non-Specified'!I16</f>
        <v>35728.899028806598</v>
      </c>
      <c r="K65" s="279">
        <f>'1A5 Non-Specified'!J16</f>
        <v>46901.796148148162</v>
      </c>
      <c r="L65" s="279">
        <f>'1A5 Non-Specified'!K16</f>
        <v>48218.991333333339</v>
      </c>
      <c r="M65" s="279">
        <f>'1A5 Non-Specified'!L16</f>
        <v>46331.79</v>
      </c>
      <c r="N65" s="279">
        <f>'1A5 Non-Specified'!M16</f>
        <v>45822.055471200001</v>
      </c>
      <c r="O65" s="279">
        <f>'1A5 Non-Specified'!N16</f>
        <v>53632.121760000009</v>
      </c>
      <c r="P65" s="279">
        <f>'1A5 Non-Specified'!O16</f>
        <v>4487.8698000000049</v>
      </c>
      <c r="Q65" s="279">
        <f>'1A5 Non-Specified'!P16</f>
        <v>11323.660275000004</v>
      </c>
      <c r="R65" s="279">
        <f>'1A5 Non-Specified'!Q16</f>
        <v>17287.933680000002</v>
      </c>
      <c r="S65" s="279">
        <f>'1A5 Non-Specified'!R16</f>
        <v>75777.71292000002</v>
      </c>
      <c r="T65" s="279">
        <f>'1A5 Non-Specified'!S16</f>
        <v>132320.97856800002</v>
      </c>
      <c r="U65" s="279">
        <f>'1A5 Non-Specified'!T16</f>
        <v>76494.161484000011</v>
      </c>
      <c r="V65" s="279">
        <f>'1A5 Non-Specified'!U16</f>
        <v>20901.888000000003</v>
      </c>
      <c r="W65" s="279">
        <f>'1A5 Non-Specified'!V16</f>
        <v>24225.799950000001</v>
      </c>
      <c r="X65" s="279">
        <f>'1A5 Non-Specified'!W16</f>
        <v>85500.031140000006</v>
      </c>
    </row>
    <row r="66" spans="2:24" x14ac:dyDescent="0.25">
      <c r="B66" s="197"/>
    </row>
    <row r="67" spans="2:24" ht="15.75" thickBot="1" x14ac:dyDescent="0.3">
      <c r="B67" s="197"/>
      <c r="C67" s="488" t="str">
        <f t="shared" ref="C67:E67" si="0">C3</f>
        <v>CRF Category</v>
      </c>
      <c r="D67" s="488" t="str">
        <f t="shared" si="0"/>
        <v xml:space="preserve">Activity </v>
      </c>
      <c r="E67" s="488" t="str">
        <f t="shared" si="0"/>
        <v>Gas</v>
      </c>
      <c r="F67" s="488" t="str">
        <f>F3</f>
        <v>Unit</v>
      </c>
      <c r="G67" s="488">
        <f>G3</f>
        <v>2000</v>
      </c>
      <c r="H67" s="488">
        <f t="shared" ref="H67:X67" si="1">H3</f>
        <v>2001</v>
      </c>
      <c r="I67" s="488">
        <f t="shared" si="1"/>
        <v>2002</v>
      </c>
      <c r="J67" s="488">
        <f t="shared" si="1"/>
        <v>2003</v>
      </c>
      <c r="K67" s="488">
        <f t="shared" si="1"/>
        <v>2004</v>
      </c>
      <c r="L67" s="488">
        <f t="shared" si="1"/>
        <v>2005</v>
      </c>
      <c r="M67" s="488">
        <f t="shared" si="1"/>
        <v>2006</v>
      </c>
      <c r="N67" s="488">
        <f t="shared" si="1"/>
        <v>2007</v>
      </c>
      <c r="O67" s="488">
        <f t="shared" si="1"/>
        <v>2008</v>
      </c>
      <c r="P67" s="488">
        <f t="shared" si="1"/>
        <v>2009</v>
      </c>
      <c r="Q67" s="488">
        <f t="shared" si="1"/>
        <v>2010</v>
      </c>
      <c r="R67" s="488">
        <f t="shared" si="1"/>
        <v>2011</v>
      </c>
      <c r="S67" s="488">
        <f t="shared" si="1"/>
        <v>2012</v>
      </c>
      <c r="T67" s="488">
        <f t="shared" si="1"/>
        <v>2013</v>
      </c>
      <c r="U67" s="488">
        <f t="shared" si="1"/>
        <v>2014</v>
      </c>
      <c r="V67" s="488">
        <f t="shared" si="1"/>
        <v>2015</v>
      </c>
      <c r="W67" s="488">
        <f t="shared" si="1"/>
        <v>2016</v>
      </c>
      <c r="X67" s="488">
        <f t="shared" si="1"/>
        <v>2017</v>
      </c>
    </row>
    <row r="68" spans="2:24" x14ac:dyDescent="0.25">
      <c r="B68" s="242" t="s">
        <v>1283</v>
      </c>
      <c r="C68" s="242" t="s">
        <v>1280</v>
      </c>
      <c r="F68" s="242" t="s">
        <v>201</v>
      </c>
      <c r="G68" s="279">
        <f t="shared" ref="G68:X68" si="2">SUMIF($B$5:$B$65,$C68,G$5:G$65)</f>
        <v>2796230.0813505254</v>
      </c>
      <c r="H68" s="279">
        <f t="shared" si="2"/>
        <v>2735409.0434998111</v>
      </c>
      <c r="I68" s="279">
        <f t="shared" si="2"/>
        <v>2799416.8860775763</v>
      </c>
      <c r="J68" s="279">
        <f t="shared" si="2"/>
        <v>2993479.3830571845</v>
      </c>
      <c r="K68" s="279">
        <f t="shared" si="2"/>
        <v>3101107.1837299475</v>
      </c>
      <c r="L68" s="279">
        <f t="shared" si="2"/>
        <v>3065176.5523104067</v>
      </c>
      <c r="M68" s="279">
        <f t="shared" si="2"/>
        <v>2906348.6901648124</v>
      </c>
      <c r="N68" s="279">
        <f t="shared" si="2"/>
        <v>3144840.4182758601</v>
      </c>
      <c r="O68" s="279">
        <f t="shared" si="2"/>
        <v>3078290.3662854945</v>
      </c>
      <c r="P68" s="279">
        <f t="shared" si="2"/>
        <v>3277837.6710336194</v>
      </c>
      <c r="Q68" s="279">
        <f t="shared" si="2"/>
        <v>3133850.6793797719</v>
      </c>
      <c r="R68" s="279">
        <f t="shared" si="2"/>
        <v>2970179.0544125196</v>
      </c>
      <c r="S68" s="279">
        <f t="shared" si="2"/>
        <v>3140236.233021264</v>
      </c>
      <c r="T68" s="279">
        <f t="shared" si="2"/>
        <v>2982787.6892218003</v>
      </c>
      <c r="U68" s="279">
        <f t="shared" si="2"/>
        <v>2946830.6009449069</v>
      </c>
      <c r="V68" s="279">
        <f t="shared" si="2"/>
        <v>2872482.8806305313</v>
      </c>
      <c r="W68" s="279">
        <f t="shared" si="2"/>
        <v>2923357.4516013386</v>
      </c>
      <c r="X68" s="279">
        <f t="shared" si="2"/>
        <v>2947344.1758915675</v>
      </c>
    </row>
    <row r="69" spans="2:24" x14ac:dyDescent="0.25">
      <c r="B69" s="242" t="s">
        <v>1282</v>
      </c>
      <c r="C69" s="242" t="s">
        <v>1281</v>
      </c>
      <c r="F69" s="242" t="s">
        <v>201</v>
      </c>
      <c r="G69" s="279">
        <f>SUMIF($B$5:$B$65,$C69,G$5:G$65)</f>
        <v>739987.20909459889</v>
      </c>
      <c r="H69" s="279">
        <f>SUMIF($B$5:$B$65,$C69,H$5:H$65)</f>
        <v>744390.3844044226</v>
      </c>
      <c r="I69" s="279">
        <f t="shared" ref="I69:X70" si="3">SUMIF($B$5:$B$65,$C69,I$5:I$65)</f>
        <v>751914.97407019662</v>
      </c>
      <c r="J69" s="279">
        <f t="shared" si="3"/>
        <v>781991.1867273961</v>
      </c>
      <c r="K69" s="279">
        <f t="shared" si="3"/>
        <v>815214.24333175097</v>
      </c>
      <c r="L69" s="279">
        <f t="shared" si="3"/>
        <v>848709.31035644503</v>
      </c>
      <c r="M69" s="279">
        <f t="shared" si="3"/>
        <v>855291.79042608605</v>
      </c>
      <c r="N69" s="279">
        <f t="shared" si="3"/>
        <v>955609.88648957596</v>
      </c>
      <c r="O69" s="279">
        <f t="shared" si="3"/>
        <v>978423.11857718183</v>
      </c>
      <c r="P69" s="279">
        <f t="shared" si="3"/>
        <v>958195.59465499211</v>
      </c>
      <c r="Q69" s="279">
        <f t="shared" si="3"/>
        <v>932785.41798301635</v>
      </c>
      <c r="R69" s="279">
        <f t="shared" si="3"/>
        <v>967819.54227841855</v>
      </c>
      <c r="S69" s="279">
        <f t="shared" si="3"/>
        <v>943399.09078195319</v>
      </c>
      <c r="T69" s="279">
        <f t="shared" si="3"/>
        <v>1052319.8638048177</v>
      </c>
      <c r="U69" s="279">
        <f t="shared" si="3"/>
        <v>1092701.218807915</v>
      </c>
      <c r="V69" s="279">
        <f t="shared" si="3"/>
        <v>1148530.7701287065</v>
      </c>
      <c r="W69" s="279">
        <f t="shared" si="3"/>
        <v>961196.68147510651</v>
      </c>
      <c r="X69" s="279">
        <f t="shared" si="3"/>
        <v>1004770.9877934601</v>
      </c>
    </row>
    <row r="70" spans="2:24" x14ac:dyDescent="0.25">
      <c r="B70" s="242" t="s">
        <v>1284</v>
      </c>
      <c r="C70" s="242" t="s">
        <v>1279</v>
      </c>
      <c r="F70" s="242" t="s">
        <v>201</v>
      </c>
      <c r="G70" s="279">
        <f t="shared" ref="G70" si="4">SUMIF($B$5:$B$65,$C70,G$5:G$65)</f>
        <v>95377.799409999992</v>
      </c>
      <c r="H70" s="279">
        <f>SUMIF($B$5:$B$65,$C70,H$5:H$65)</f>
        <v>95504.810870000001</v>
      </c>
      <c r="I70" s="279">
        <f t="shared" si="3"/>
        <v>95763.847080000007</v>
      </c>
      <c r="J70" s="279">
        <f t="shared" si="3"/>
        <v>104004.65333999999</v>
      </c>
      <c r="K70" s="279">
        <f t="shared" si="3"/>
        <v>104805.89743</v>
      </c>
      <c r="L70" s="279">
        <f t="shared" si="3"/>
        <v>107341.37840000002</v>
      </c>
      <c r="M70" s="279">
        <f t="shared" si="3"/>
        <v>112708.95544999999</v>
      </c>
      <c r="N70" s="279">
        <f t="shared" si="3"/>
        <v>116409.12074999999</v>
      </c>
      <c r="O70" s="279">
        <f t="shared" si="3"/>
        <v>120393.45099</v>
      </c>
      <c r="P70" s="279">
        <f t="shared" si="3"/>
        <v>119685.24694</v>
      </c>
      <c r="Q70" s="279">
        <f t="shared" si="3"/>
        <v>121676.41821575163</v>
      </c>
      <c r="R70" s="279">
        <f t="shared" si="3"/>
        <v>108250.96449</v>
      </c>
      <c r="S70" s="279">
        <f t="shared" si="3"/>
        <v>100742.42082</v>
      </c>
      <c r="T70" s="279">
        <f t="shared" si="3"/>
        <v>119229.77179999999</v>
      </c>
      <c r="U70" s="279">
        <f t="shared" si="3"/>
        <v>121014.43550000001</v>
      </c>
      <c r="V70" s="279">
        <f t="shared" si="3"/>
        <v>122810.09920000001</v>
      </c>
      <c r="W70" s="279">
        <f t="shared" si="3"/>
        <v>124577.35</v>
      </c>
      <c r="X70" s="279">
        <f t="shared" si="3"/>
        <v>126464.9</v>
      </c>
    </row>
    <row r="71" spans="2:24" x14ac:dyDescent="0.25">
      <c r="B71" s="197"/>
    </row>
    <row r="72" spans="2:24" x14ac:dyDescent="0.25">
      <c r="B72" s="197"/>
    </row>
    <row r="73" spans="2:24" x14ac:dyDescent="0.25">
      <c r="B73" s="197"/>
    </row>
    <row r="74" spans="2:24" x14ac:dyDescent="0.25">
      <c r="B74" s="197"/>
    </row>
    <row r="75" spans="2:24" x14ac:dyDescent="0.25">
      <c r="B75" s="197"/>
    </row>
    <row r="76" spans="2:24" x14ac:dyDescent="0.25">
      <c r="B76" s="197"/>
    </row>
    <row r="77" spans="2:24" x14ac:dyDescent="0.25">
      <c r="B77" s="197"/>
    </row>
    <row r="78" spans="2:24" x14ac:dyDescent="0.25">
      <c r="B78" s="197"/>
    </row>
    <row r="79" spans="2:24" x14ac:dyDescent="0.25">
      <c r="B79" s="197"/>
    </row>
    <row r="80" spans="2:24" x14ac:dyDescent="0.25">
      <c r="B80" s="197"/>
    </row>
    <row r="81" spans="2:2" x14ac:dyDescent="0.25">
      <c r="B81" s="197"/>
    </row>
    <row r="82" spans="2:2" x14ac:dyDescent="0.25">
      <c r="B82" s="197"/>
    </row>
    <row r="83" spans="2:2" x14ac:dyDescent="0.25">
      <c r="B83" s="197"/>
    </row>
    <row r="84" spans="2:2" x14ac:dyDescent="0.25">
      <c r="B84" s="197"/>
    </row>
    <row r="85" spans="2:2" x14ac:dyDescent="0.25">
      <c r="B85" s="197"/>
    </row>
    <row r="86" spans="2:2" x14ac:dyDescent="0.25">
      <c r="B86" s="197"/>
    </row>
    <row r="87" spans="2:2" x14ac:dyDescent="0.25">
      <c r="B87" s="197"/>
    </row>
    <row r="88" spans="2:2" x14ac:dyDescent="0.25">
      <c r="B88" s="197"/>
    </row>
    <row r="89" spans="2:2" x14ac:dyDescent="0.25">
      <c r="B89" s="197"/>
    </row>
    <row r="90" spans="2:2" x14ac:dyDescent="0.25">
      <c r="B90" s="197"/>
    </row>
    <row r="91" spans="2:2" x14ac:dyDescent="0.25">
      <c r="B91" s="197"/>
    </row>
    <row r="92" spans="2:2" x14ac:dyDescent="0.25">
      <c r="B92" s="197"/>
    </row>
    <row r="93" spans="2:2" x14ac:dyDescent="0.25">
      <c r="B93" s="19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7"/>
  </sheetPr>
  <dimension ref="A1:N108"/>
  <sheetViews>
    <sheetView topLeftCell="A79" workbookViewId="0">
      <selection activeCell="F111" sqref="F111"/>
    </sheetView>
  </sheetViews>
  <sheetFormatPr defaultRowHeight="15" x14ac:dyDescent="0.25"/>
  <cols>
    <col min="1" max="1" width="44.42578125" customWidth="1"/>
    <col min="2" max="2" width="11.7109375" customWidth="1"/>
    <col min="3" max="3" width="10.7109375" customWidth="1"/>
    <col min="4" max="4" width="9.7109375" customWidth="1"/>
    <col min="5" max="5" width="8.7109375" customWidth="1"/>
    <col min="6" max="6" width="7.5703125" customWidth="1"/>
    <col min="7" max="7" width="9.28515625" bestFit="1" customWidth="1"/>
    <col min="8" max="8" width="8.140625" customWidth="1"/>
    <col min="9" max="9" width="12.42578125" customWidth="1"/>
    <col min="12" max="13" width="9" bestFit="1" customWidth="1"/>
  </cols>
  <sheetData>
    <row r="1" spans="1:14" x14ac:dyDescent="0.25">
      <c r="A1" s="180" t="s">
        <v>883</v>
      </c>
      <c r="B1" s="181"/>
      <c r="C1" s="181"/>
      <c r="D1" s="181"/>
      <c r="E1" s="181"/>
      <c r="F1" s="181"/>
      <c r="G1" s="181"/>
      <c r="H1" s="181"/>
      <c r="I1" s="181"/>
    </row>
    <row r="2" spans="1:14" x14ac:dyDescent="0.25">
      <c r="A2" s="226" t="s">
        <v>376</v>
      </c>
      <c r="B2" s="554" t="s">
        <v>743</v>
      </c>
      <c r="C2" s="555"/>
      <c r="D2" s="555"/>
      <c r="E2" s="555"/>
      <c r="F2" s="555"/>
      <c r="G2" s="555"/>
      <c r="H2" s="556"/>
      <c r="I2" s="227" t="s">
        <v>14</v>
      </c>
    </row>
    <row r="3" spans="1:14" ht="16.5" x14ac:dyDescent="0.25">
      <c r="A3" s="226" t="s">
        <v>744</v>
      </c>
      <c r="B3" s="226" t="s">
        <v>855</v>
      </c>
      <c r="C3" s="226" t="s">
        <v>856</v>
      </c>
      <c r="D3" s="226" t="s">
        <v>857</v>
      </c>
      <c r="E3" s="226" t="s">
        <v>745</v>
      </c>
      <c r="F3" s="226" t="s">
        <v>746</v>
      </c>
      <c r="G3" s="226" t="s">
        <v>747</v>
      </c>
      <c r="H3" s="226" t="s">
        <v>858</v>
      </c>
      <c r="I3" s="226" t="s">
        <v>859</v>
      </c>
      <c r="L3" s="254" t="s">
        <v>36</v>
      </c>
      <c r="M3" s="254" t="s">
        <v>190</v>
      </c>
    </row>
    <row r="4" spans="1:14" x14ac:dyDescent="0.25">
      <c r="A4" s="228" t="s">
        <v>748</v>
      </c>
      <c r="B4" s="502">
        <f>+B5+B65+B100</f>
        <v>403971.03032544523</v>
      </c>
      <c r="C4" s="502">
        <f>+C5+C65+C100</f>
        <v>196.42660580798579</v>
      </c>
      <c r="D4" s="502">
        <f>+D5+D65+D100</f>
        <v>8.3524903769525434</v>
      </c>
      <c r="E4" s="502">
        <v>0</v>
      </c>
      <c r="F4" s="502">
        <v>0</v>
      </c>
      <c r="G4" s="502">
        <v>0</v>
      </c>
      <c r="H4" s="502">
        <v>0</v>
      </c>
      <c r="I4" s="502">
        <f>+B4+(C4*CH4GWP)+(D4*N2OGWP)</f>
        <v>410685.26106426824</v>
      </c>
      <c r="L4" s="229">
        <f>C4*23</f>
        <v>4517.8119335836736</v>
      </c>
      <c r="M4" s="229">
        <f>D4*296</f>
        <v>2472.3371515779527</v>
      </c>
      <c r="N4" s="197"/>
    </row>
    <row r="5" spans="1:14" x14ac:dyDescent="0.25">
      <c r="A5" s="232" t="s">
        <v>749</v>
      </c>
      <c r="B5" s="503">
        <f>+B6+B15+B29+B51+B58</f>
        <v>377563.18968136125</v>
      </c>
      <c r="C5" s="503">
        <f>+C6+C15+C29+C51+C58</f>
        <v>18.554842207985775</v>
      </c>
      <c r="D5" s="503">
        <f>+D6+D15+D29+D51+D58</f>
        <v>8.3524903769525434</v>
      </c>
      <c r="E5" s="503">
        <v>0</v>
      </c>
      <c r="F5" s="503">
        <v>0</v>
      </c>
      <c r="G5" s="503">
        <v>0</v>
      </c>
      <c r="H5" s="503">
        <v>0</v>
      </c>
      <c r="I5" s="503">
        <f t="shared" ref="I5:I13" si="0">+B5+(C5*CH4GWP)+(D5*N2OGWP)</f>
        <v>380542.11338458426</v>
      </c>
      <c r="K5" s="197"/>
      <c r="L5" s="233">
        <f t="shared" ref="L5:L13" si="1">C5*23</f>
        <v>426.76137078367282</v>
      </c>
      <c r="M5" s="233">
        <f t="shared" ref="M5:M13" si="2">D5*296</f>
        <v>2472.3371515779527</v>
      </c>
      <c r="N5" s="197"/>
    </row>
    <row r="6" spans="1:14" x14ac:dyDescent="0.25">
      <c r="A6" s="185" t="s">
        <v>750</v>
      </c>
      <c r="B6" s="504">
        <f>+B7+B11+B12</f>
        <v>248093.6347202021</v>
      </c>
      <c r="C6" s="504">
        <f>+C7+C11+C12</f>
        <v>2.7213716459852506</v>
      </c>
      <c r="D6" s="504">
        <f>+D7+D11+D12</f>
        <v>3.8157065466307514</v>
      </c>
      <c r="E6" s="504">
        <v>0</v>
      </c>
      <c r="F6" s="504">
        <v>0</v>
      </c>
      <c r="G6" s="504">
        <v>0</v>
      </c>
      <c r="H6" s="504">
        <v>0</v>
      </c>
      <c r="I6" s="504">
        <f t="shared" si="0"/>
        <v>249333.65255422331</v>
      </c>
      <c r="J6" s="197"/>
      <c r="K6" s="197"/>
      <c r="L6" s="186">
        <f>C6*23</f>
        <v>62.591547857660764</v>
      </c>
      <c r="M6" s="186">
        <f t="shared" si="2"/>
        <v>1129.4491378027024</v>
      </c>
      <c r="N6" s="197"/>
    </row>
    <row r="7" spans="1:14" x14ac:dyDescent="0.25">
      <c r="A7" s="182" t="s">
        <v>751</v>
      </c>
      <c r="B7" s="505">
        <f>+B8</f>
        <v>215396.15863020212</v>
      </c>
      <c r="C7" s="505">
        <f>+C8</f>
        <v>2.2725567459852503</v>
      </c>
      <c r="D7" s="505">
        <f>+D8</f>
        <v>3.3472770566307513</v>
      </c>
      <c r="E7" s="505" t="s">
        <v>844</v>
      </c>
      <c r="F7" s="505" t="s">
        <v>844</v>
      </c>
      <c r="G7" s="505" t="s">
        <v>844</v>
      </c>
      <c r="H7" s="505" t="s">
        <v>844</v>
      </c>
      <c r="I7" s="505">
        <f t="shared" si="0"/>
        <v>216481.53820942334</v>
      </c>
      <c r="J7" s="197"/>
      <c r="K7" s="197"/>
      <c r="L7" s="183">
        <f t="shared" si="1"/>
        <v>52.268805157660758</v>
      </c>
      <c r="M7" s="183">
        <f t="shared" si="2"/>
        <v>990.79400876270233</v>
      </c>
      <c r="N7" s="197"/>
    </row>
    <row r="8" spans="1:14" x14ac:dyDescent="0.25">
      <c r="A8" s="184" t="s">
        <v>752</v>
      </c>
      <c r="B8" s="506">
        <f>+'1A Summary'!W39</f>
        <v>215396.15863020212</v>
      </c>
      <c r="C8" s="506">
        <f>+'1A Summary'!W72/CH4GWP</f>
        <v>2.2725567459852503</v>
      </c>
      <c r="D8" s="506">
        <f>+'1A Summary'!W105/N2OGWP</f>
        <v>3.3472770566307513</v>
      </c>
      <c r="E8" s="505" t="s">
        <v>844</v>
      </c>
      <c r="F8" s="505" t="s">
        <v>844</v>
      </c>
      <c r="G8" s="505" t="s">
        <v>844</v>
      </c>
      <c r="H8" s="505" t="s">
        <v>844</v>
      </c>
      <c r="I8" s="505">
        <f t="shared" si="0"/>
        <v>216481.53820942334</v>
      </c>
      <c r="K8" s="197"/>
      <c r="L8" s="183">
        <f t="shared" si="1"/>
        <v>52.268805157660758</v>
      </c>
      <c r="M8" s="183">
        <f t="shared" si="2"/>
        <v>990.79400876270233</v>
      </c>
      <c r="N8" s="197"/>
    </row>
    <row r="9" spans="1:14" x14ac:dyDescent="0.25">
      <c r="A9" s="184" t="s">
        <v>753</v>
      </c>
      <c r="B9" s="507"/>
      <c r="C9" s="507"/>
      <c r="D9" s="507"/>
      <c r="E9" s="505" t="s">
        <v>844</v>
      </c>
      <c r="F9" s="505" t="s">
        <v>844</v>
      </c>
      <c r="G9" s="505" t="s">
        <v>844</v>
      </c>
      <c r="H9" s="505" t="s">
        <v>844</v>
      </c>
      <c r="I9" s="505">
        <f t="shared" si="0"/>
        <v>0</v>
      </c>
      <c r="K9" s="197"/>
      <c r="L9" s="183">
        <f t="shared" si="1"/>
        <v>0</v>
      </c>
      <c r="M9" s="183">
        <f t="shared" si="2"/>
        <v>0</v>
      </c>
      <c r="N9" s="197"/>
    </row>
    <row r="10" spans="1:14" x14ac:dyDescent="0.25">
      <c r="A10" s="184" t="s">
        <v>754</v>
      </c>
      <c r="B10" s="507"/>
      <c r="C10" s="507"/>
      <c r="D10" s="507"/>
      <c r="E10" s="505" t="s">
        <v>844</v>
      </c>
      <c r="F10" s="505" t="s">
        <v>844</v>
      </c>
      <c r="G10" s="505" t="s">
        <v>844</v>
      </c>
      <c r="H10" s="505" t="s">
        <v>844</v>
      </c>
      <c r="I10" s="505">
        <f t="shared" si="0"/>
        <v>0</v>
      </c>
      <c r="K10" s="197"/>
      <c r="L10" s="183">
        <f t="shared" si="1"/>
        <v>0</v>
      </c>
      <c r="M10" s="183">
        <f t="shared" si="2"/>
        <v>0</v>
      </c>
      <c r="N10" s="197"/>
    </row>
    <row r="11" spans="1:14" x14ac:dyDescent="0.25">
      <c r="A11" s="182" t="s">
        <v>755</v>
      </c>
      <c r="B11" s="508">
        <f>+'1A Summary'!W40</f>
        <v>3328.0271399999997</v>
      </c>
      <c r="C11" s="508">
        <f>+'1A Summary'!W73/CH4GWP</f>
        <v>7.4124899999999994E-2</v>
      </c>
      <c r="D11" s="508">
        <f>+'1A Summary'!W106/N2OGWP</f>
        <v>1.097949E-2</v>
      </c>
      <c r="E11" s="505" t="s">
        <v>844</v>
      </c>
      <c r="F11" s="505" t="s">
        <v>844</v>
      </c>
      <c r="G11" s="505" t="s">
        <v>844</v>
      </c>
      <c r="H11" s="505" t="s">
        <v>844</v>
      </c>
      <c r="I11" s="505">
        <f t="shared" si="0"/>
        <v>3332.9874047999997</v>
      </c>
      <c r="K11" s="197"/>
      <c r="L11" s="183">
        <f t="shared" si="1"/>
        <v>1.7048726999999999</v>
      </c>
      <c r="M11" s="183">
        <f t="shared" si="2"/>
        <v>3.24992904</v>
      </c>
      <c r="N11" s="197"/>
    </row>
    <row r="12" spans="1:14" x14ac:dyDescent="0.25">
      <c r="A12" s="182" t="s">
        <v>756</v>
      </c>
      <c r="B12" s="505">
        <f>+B13</f>
        <v>29369.448950000002</v>
      </c>
      <c r="C12" s="505">
        <f>+C13</f>
        <v>0.37469000000000008</v>
      </c>
      <c r="D12" s="505">
        <f>+D13</f>
        <v>0.45744999999999997</v>
      </c>
      <c r="E12" s="505" t="s">
        <v>844</v>
      </c>
      <c r="F12" s="505" t="s">
        <v>844</v>
      </c>
      <c r="G12" s="505" t="s">
        <v>844</v>
      </c>
      <c r="H12" s="505" t="s">
        <v>844</v>
      </c>
      <c r="I12" s="505">
        <f t="shared" si="0"/>
        <v>29519.126940000002</v>
      </c>
      <c r="K12" s="197"/>
      <c r="L12" s="183">
        <f t="shared" si="1"/>
        <v>8.6178700000000017</v>
      </c>
      <c r="M12" s="183">
        <f t="shared" si="2"/>
        <v>135.40519999999998</v>
      </c>
      <c r="N12" s="197"/>
    </row>
    <row r="13" spans="1:14" x14ac:dyDescent="0.25">
      <c r="A13" s="184" t="s">
        <v>757</v>
      </c>
      <c r="B13" s="509">
        <f>+'1A Summary'!W41</f>
        <v>29369.448950000002</v>
      </c>
      <c r="C13" s="509">
        <f>+'1A Summary'!W74/CH4GWP</f>
        <v>0.37469000000000008</v>
      </c>
      <c r="D13" s="509">
        <f>+'1A Summary'!W107/N2OGWP</f>
        <v>0.45744999999999997</v>
      </c>
      <c r="E13" s="505" t="s">
        <v>844</v>
      </c>
      <c r="F13" s="505" t="s">
        <v>844</v>
      </c>
      <c r="G13" s="505" t="s">
        <v>844</v>
      </c>
      <c r="H13" s="505" t="s">
        <v>844</v>
      </c>
      <c r="I13" s="505">
        <f t="shared" si="0"/>
        <v>29519.126940000002</v>
      </c>
      <c r="K13" s="197"/>
      <c r="L13" s="183">
        <f t="shared" si="1"/>
        <v>8.6178700000000017</v>
      </c>
      <c r="M13" s="183">
        <f t="shared" si="2"/>
        <v>135.40519999999998</v>
      </c>
      <c r="N13" s="197"/>
    </row>
    <row r="14" spans="1:14" x14ac:dyDescent="0.25">
      <c r="A14" s="184" t="s">
        <v>758</v>
      </c>
      <c r="B14" s="510" t="s">
        <v>844</v>
      </c>
      <c r="C14" s="510" t="s">
        <v>844</v>
      </c>
      <c r="D14" s="510" t="s">
        <v>844</v>
      </c>
      <c r="E14" s="505" t="s">
        <v>844</v>
      </c>
      <c r="F14" s="505" t="s">
        <v>844</v>
      </c>
      <c r="G14" s="505" t="s">
        <v>844</v>
      </c>
      <c r="H14" s="505" t="s">
        <v>844</v>
      </c>
      <c r="I14" s="505" t="s">
        <v>844</v>
      </c>
      <c r="K14" s="197"/>
      <c r="L14" s="197"/>
      <c r="M14" s="197"/>
      <c r="N14" s="197"/>
    </row>
    <row r="15" spans="1:14" x14ac:dyDescent="0.25">
      <c r="A15" s="185" t="s">
        <v>759</v>
      </c>
      <c r="B15" s="511">
        <f>+'1A Summary'!W42</f>
        <v>28645.288444439349</v>
      </c>
      <c r="C15" s="511">
        <f>+'1A Summary'!W75/CH4GWP</f>
        <v>0.47335811121848109</v>
      </c>
      <c r="D15" s="511">
        <f>+'1A Summary'!W108/N2OGWP</f>
        <v>0.35573404190191743</v>
      </c>
      <c r="E15" s="504">
        <v>0</v>
      </c>
      <c r="F15" s="504">
        <v>0</v>
      </c>
      <c r="G15" s="504">
        <v>0</v>
      </c>
      <c r="H15" s="504">
        <v>0</v>
      </c>
      <c r="I15" s="504">
        <f t="shared" ref="I15:I48" si="3">+B15+(C15*CH4GWP)+(D15*N2OGWP)</f>
        <v>28765.506517764534</v>
      </c>
      <c r="K15" s="197"/>
    </row>
    <row r="16" spans="1:14" x14ac:dyDescent="0.25">
      <c r="A16" s="182" t="s">
        <v>760</v>
      </c>
      <c r="B16" s="512"/>
      <c r="C16" s="512"/>
      <c r="D16" s="512"/>
      <c r="E16" s="505" t="s">
        <v>844</v>
      </c>
      <c r="F16" s="505" t="s">
        <v>844</v>
      </c>
      <c r="G16" s="505" t="s">
        <v>844</v>
      </c>
      <c r="H16" s="505" t="s">
        <v>844</v>
      </c>
      <c r="I16" s="505">
        <f t="shared" si="3"/>
        <v>0</v>
      </c>
      <c r="K16" s="197"/>
      <c r="L16" s="197"/>
      <c r="M16" s="197"/>
      <c r="N16" s="197"/>
    </row>
    <row r="17" spans="1:11" x14ac:dyDescent="0.25">
      <c r="A17" s="182" t="s">
        <v>761</v>
      </c>
      <c r="B17" s="512"/>
      <c r="C17" s="512"/>
      <c r="D17" s="512"/>
      <c r="E17" s="505" t="s">
        <v>844</v>
      </c>
      <c r="F17" s="505" t="s">
        <v>844</v>
      </c>
      <c r="G17" s="505" t="s">
        <v>844</v>
      </c>
      <c r="H17" s="505" t="s">
        <v>844</v>
      </c>
      <c r="I17" s="505">
        <f t="shared" si="3"/>
        <v>0</v>
      </c>
      <c r="K17" s="197"/>
    </row>
    <row r="18" spans="1:11" x14ac:dyDescent="0.25">
      <c r="A18" s="182" t="s">
        <v>762</v>
      </c>
      <c r="B18" s="512"/>
      <c r="C18" s="512"/>
      <c r="D18" s="512"/>
      <c r="E18" s="505" t="s">
        <v>844</v>
      </c>
      <c r="F18" s="505" t="s">
        <v>844</v>
      </c>
      <c r="G18" s="505" t="s">
        <v>844</v>
      </c>
      <c r="H18" s="505" t="s">
        <v>844</v>
      </c>
      <c r="I18" s="505">
        <f t="shared" si="3"/>
        <v>0</v>
      </c>
      <c r="K18" s="197"/>
    </row>
    <row r="19" spans="1:11" x14ac:dyDescent="0.25">
      <c r="A19" s="182" t="s">
        <v>763</v>
      </c>
      <c r="B19" s="512"/>
      <c r="C19" s="512"/>
      <c r="D19" s="512"/>
      <c r="E19" s="505" t="s">
        <v>844</v>
      </c>
      <c r="F19" s="505" t="s">
        <v>844</v>
      </c>
      <c r="G19" s="505" t="s">
        <v>844</v>
      </c>
      <c r="H19" s="505" t="s">
        <v>844</v>
      </c>
      <c r="I19" s="505">
        <f t="shared" si="3"/>
        <v>0</v>
      </c>
      <c r="K19" s="197"/>
    </row>
    <row r="20" spans="1:11" x14ac:dyDescent="0.25">
      <c r="A20" s="182" t="s">
        <v>764</v>
      </c>
      <c r="B20" s="512"/>
      <c r="C20" s="512"/>
      <c r="D20" s="512"/>
      <c r="E20" s="505" t="s">
        <v>844</v>
      </c>
      <c r="F20" s="505" t="s">
        <v>844</v>
      </c>
      <c r="G20" s="505" t="s">
        <v>844</v>
      </c>
      <c r="H20" s="505" t="s">
        <v>844</v>
      </c>
      <c r="I20" s="505">
        <f t="shared" si="3"/>
        <v>0</v>
      </c>
      <c r="K20" s="197"/>
    </row>
    <row r="21" spans="1:11" x14ac:dyDescent="0.25">
      <c r="A21" s="182" t="s">
        <v>765</v>
      </c>
      <c r="B21" s="512"/>
      <c r="C21" s="512"/>
      <c r="D21" s="512"/>
      <c r="E21" s="505" t="s">
        <v>844</v>
      </c>
      <c r="F21" s="505" t="s">
        <v>844</v>
      </c>
      <c r="G21" s="505" t="s">
        <v>844</v>
      </c>
      <c r="H21" s="505" t="s">
        <v>844</v>
      </c>
      <c r="I21" s="505">
        <f t="shared" si="3"/>
        <v>0</v>
      </c>
      <c r="K21" s="197"/>
    </row>
    <row r="22" spans="1:11" x14ac:dyDescent="0.25">
      <c r="A22" s="182" t="s">
        <v>766</v>
      </c>
      <c r="B22" s="512"/>
      <c r="C22" s="512"/>
      <c r="D22" s="512"/>
      <c r="E22" s="505" t="s">
        <v>844</v>
      </c>
      <c r="F22" s="505" t="s">
        <v>844</v>
      </c>
      <c r="G22" s="505" t="s">
        <v>844</v>
      </c>
      <c r="H22" s="505" t="s">
        <v>844</v>
      </c>
      <c r="I22" s="505">
        <f t="shared" si="3"/>
        <v>0</v>
      </c>
      <c r="K22" s="197"/>
    </row>
    <row r="23" spans="1:11" x14ac:dyDescent="0.25">
      <c r="A23" s="182" t="s">
        <v>767</v>
      </c>
      <c r="B23" s="512"/>
      <c r="C23" s="512"/>
      <c r="D23" s="512"/>
      <c r="E23" s="505" t="s">
        <v>844</v>
      </c>
      <c r="F23" s="505" t="s">
        <v>844</v>
      </c>
      <c r="G23" s="505" t="s">
        <v>844</v>
      </c>
      <c r="H23" s="505" t="s">
        <v>844</v>
      </c>
      <c r="I23" s="505">
        <f t="shared" si="3"/>
        <v>0</v>
      </c>
      <c r="K23" s="197"/>
    </row>
    <row r="24" spans="1:11" x14ac:dyDescent="0.25">
      <c r="A24" s="182" t="s">
        <v>768</v>
      </c>
      <c r="B24" s="512"/>
      <c r="C24" s="512"/>
      <c r="D24" s="512"/>
      <c r="E24" s="505" t="s">
        <v>844</v>
      </c>
      <c r="F24" s="505" t="s">
        <v>844</v>
      </c>
      <c r="G24" s="505" t="s">
        <v>844</v>
      </c>
      <c r="H24" s="505" t="s">
        <v>844</v>
      </c>
      <c r="I24" s="505">
        <f t="shared" si="3"/>
        <v>0</v>
      </c>
      <c r="K24" s="197"/>
    </row>
    <row r="25" spans="1:11" x14ac:dyDescent="0.25">
      <c r="A25" s="182" t="s">
        <v>769</v>
      </c>
      <c r="B25" s="512"/>
      <c r="C25" s="512"/>
      <c r="D25" s="512"/>
      <c r="E25" s="505" t="s">
        <v>844</v>
      </c>
      <c r="F25" s="505" t="s">
        <v>844</v>
      </c>
      <c r="G25" s="505" t="s">
        <v>844</v>
      </c>
      <c r="H25" s="505" t="s">
        <v>844</v>
      </c>
      <c r="I25" s="505">
        <f t="shared" si="3"/>
        <v>0</v>
      </c>
      <c r="K25" s="197"/>
    </row>
    <row r="26" spans="1:11" x14ac:dyDescent="0.25">
      <c r="A26" s="182" t="s">
        <v>770</v>
      </c>
      <c r="B26" s="512"/>
      <c r="C26" s="512"/>
      <c r="D26" s="512"/>
      <c r="E26" s="505" t="s">
        <v>844</v>
      </c>
      <c r="F26" s="505" t="s">
        <v>844</v>
      </c>
      <c r="G26" s="505" t="s">
        <v>844</v>
      </c>
      <c r="H26" s="505" t="s">
        <v>844</v>
      </c>
      <c r="I26" s="505">
        <f t="shared" si="3"/>
        <v>0</v>
      </c>
      <c r="K26" s="197"/>
    </row>
    <row r="27" spans="1:11" x14ac:dyDescent="0.25">
      <c r="A27" s="182" t="s">
        <v>771</v>
      </c>
      <c r="B27" s="512"/>
      <c r="C27" s="512"/>
      <c r="D27" s="512"/>
      <c r="E27" s="505" t="s">
        <v>844</v>
      </c>
      <c r="F27" s="505" t="s">
        <v>844</v>
      </c>
      <c r="G27" s="505" t="s">
        <v>844</v>
      </c>
      <c r="H27" s="505" t="s">
        <v>844</v>
      </c>
      <c r="I27" s="505">
        <f t="shared" si="3"/>
        <v>0</v>
      </c>
      <c r="K27" s="197"/>
    </row>
    <row r="28" spans="1:11" x14ac:dyDescent="0.25">
      <c r="A28" s="182" t="s">
        <v>772</v>
      </c>
      <c r="B28" s="512"/>
      <c r="C28" s="512"/>
      <c r="D28" s="512"/>
      <c r="E28" s="505" t="s">
        <v>844</v>
      </c>
      <c r="F28" s="505" t="s">
        <v>844</v>
      </c>
      <c r="G28" s="505" t="s">
        <v>844</v>
      </c>
      <c r="H28" s="505" t="s">
        <v>844</v>
      </c>
      <c r="I28" s="505">
        <f t="shared" si="3"/>
        <v>0</v>
      </c>
      <c r="K28" s="197"/>
    </row>
    <row r="29" spans="1:11" x14ac:dyDescent="0.25">
      <c r="A29" s="185" t="s">
        <v>773</v>
      </c>
      <c r="B29" s="504">
        <f>+B30+B33+B44+B45+B48</f>
        <v>53597.625156210634</v>
      </c>
      <c r="C29" s="504">
        <f>+C30+C33+C44+C45+C48</f>
        <v>11.995915124236729</v>
      </c>
      <c r="D29" s="504">
        <f>+D30+D33+D44+D45+D48</f>
        <v>2.7258375299808111</v>
      </c>
      <c r="E29" s="504">
        <v>0</v>
      </c>
      <c r="F29" s="504">
        <v>0</v>
      </c>
      <c r="G29" s="504">
        <v>0</v>
      </c>
      <c r="H29" s="504">
        <v>0</v>
      </c>
      <c r="I29" s="504">
        <f t="shared" si="3"/>
        <v>54694.54900811366</v>
      </c>
      <c r="K29" s="197"/>
    </row>
    <row r="30" spans="1:11" x14ac:dyDescent="0.25">
      <c r="A30" s="182" t="s">
        <v>774</v>
      </c>
      <c r="B30" s="505">
        <f>+B32</f>
        <v>1522.0744999999999</v>
      </c>
      <c r="C30" s="505">
        <f>+C32</f>
        <v>6.3915E-2</v>
      </c>
      <c r="D30" s="505">
        <f>+D32</f>
        <v>1.2782999999999999E-2</v>
      </c>
      <c r="E30" s="505" t="s">
        <v>844</v>
      </c>
      <c r="F30" s="505" t="s">
        <v>844</v>
      </c>
      <c r="G30" s="505" t="s">
        <v>844</v>
      </c>
      <c r="H30" s="505" t="s">
        <v>844</v>
      </c>
      <c r="I30" s="505">
        <f t="shared" si="3"/>
        <v>1527.3794449999998</v>
      </c>
      <c r="K30" s="197"/>
    </row>
    <row r="31" spans="1:11" x14ac:dyDescent="0.25">
      <c r="A31" s="230" t="s">
        <v>775</v>
      </c>
      <c r="B31" s="513"/>
      <c r="C31" s="513"/>
      <c r="D31" s="513"/>
      <c r="E31" s="513"/>
      <c r="F31" s="513"/>
      <c r="G31" s="513"/>
      <c r="H31" s="513"/>
      <c r="I31" s="513">
        <f t="shared" si="3"/>
        <v>0</v>
      </c>
      <c r="K31" s="197"/>
    </row>
    <row r="32" spans="1:11" x14ac:dyDescent="0.25">
      <c r="A32" s="184" t="s">
        <v>776</v>
      </c>
      <c r="B32" s="506">
        <f>+'1A Summary'!W57</f>
        <v>1522.0744999999999</v>
      </c>
      <c r="C32" s="506">
        <f>+'1A Summary'!W90/CH4GWP</f>
        <v>6.3915E-2</v>
      </c>
      <c r="D32" s="506">
        <f>+'1A Summary'!W123/N2OGWP</f>
        <v>1.2782999999999999E-2</v>
      </c>
      <c r="E32" s="510" t="s">
        <v>844</v>
      </c>
      <c r="F32" s="510" t="s">
        <v>844</v>
      </c>
      <c r="G32" s="510" t="s">
        <v>844</v>
      </c>
      <c r="H32" s="510" t="s">
        <v>844</v>
      </c>
      <c r="I32" s="510">
        <f t="shared" si="3"/>
        <v>1527.3794449999998</v>
      </c>
      <c r="K32" s="197"/>
    </row>
    <row r="33" spans="1:11" x14ac:dyDescent="0.25">
      <c r="A33" s="182" t="s">
        <v>777</v>
      </c>
      <c r="B33" s="508">
        <f>+'1A Summary'!W58</f>
        <v>51277.124114641876</v>
      </c>
      <c r="C33" s="508">
        <f>+'1A Summary'!W91/CH4GWP</f>
        <v>11.87686368959873</v>
      </c>
      <c r="D33" s="508">
        <f>+'1A Summary'!W124/N2OGWP</f>
        <v>2.554486990415525</v>
      </c>
      <c r="E33" s="505" t="s">
        <v>844</v>
      </c>
      <c r="F33" s="505" t="s">
        <v>844</v>
      </c>
      <c r="G33" s="505" t="s">
        <v>844</v>
      </c>
      <c r="H33" s="505" t="s">
        <v>844</v>
      </c>
      <c r="I33" s="505">
        <f t="shared" si="3"/>
        <v>52318.429219152262</v>
      </c>
      <c r="K33" s="197"/>
    </row>
    <row r="34" spans="1:11" x14ac:dyDescent="0.25">
      <c r="A34" s="184" t="s">
        <v>778</v>
      </c>
      <c r="B34" s="514"/>
      <c r="C34" s="514"/>
      <c r="D34" s="514"/>
      <c r="E34" s="510" t="s">
        <v>844</v>
      </c>
      <c r="F34" s="510" t="s">
        <v>844</v>
      </c>
      <c r="G34" s="510" t="s">
        <v>844</v>
      </c>
      <c r="H34" s="510" t="s">
        <v>844</v>
      </c>
      <c r="I34" s="510">
        <f t="shared" si="3"/>
        <v>0</v>
      </c>
      <c r="K34" s="197"/>
    </row>
    <row r="35" spans="1:11" x14ac:dyDescent="0.25">
      <c r="A35" s="184" t="s">
        <v>779</v>
      </c>
      <c r="B35" s="507"/>
      <c r="C35" s="507"/>
      <c r="D35" s="507"/>
      <c r="E35" s="510" t="s">
        <v>844</v>
      </c>
      <c r="F35" s="510" t="s">
        <v>844</v>
      </c>
      <c r="G35" s="510" t="s">
        <v>844</v>
      </c>
      <c r="H35" s="510" t="s">
        <v>844</v>
      </c>
      <c r="I35" s="510">
        <f t="shared" si="3"/>
        <v>0</v>
      </c>
      <c r="K35" s="197"/>
    </row>
    <row r="36" spans="1:11" x14ac:dyDescent="0.25">
      <c r="A36" s="184" t="s">
        <v>780</v>
      </c>
      <c r="B36" s="507"/>
      <c r="C36" s="507"/>
      <c r="D36" s="507"/>
      <c r="E36" s="510" t="s">
        <v>844</v>
      </c>
      <c r="F36" s="510" t="s">
        <v>844</v>
      </c>
      <c r="G36" s="510" t="s">
        <v>844</v>
      </c>
      <c r="H36" s="510" t="s">
        <v>844</v>
      </c>
      <c r="I36" s="510">
        <f t="shared" si="3"/>
        <v>0</v>
      </c>
    </row>
    <row r="37" spans="1:11" x14ac:dyDescent="0.25">
      <c r="A37" s="184" t="s">
        <v>781</v>
      </c>
      <c r="B37" s="507"/>
      <c r="C37" s="507"/>
      <c r="D37" s="507"/>
      <c r="E37" s="510" t="s">
        <v>844</v>
      </c>
      <c r="F37" s="510" t="s">
        <v>844</v>
      </c>
      <c r="G37" s="510" t="s">
        <v>844</v>
      </c>
      <c r="H37" s="510" t="s">
        <v>844</v>
      </c>
      <c r="I37" s="510">
        <f t="shared" si="3"/>
        <v>0</v>
      </c>
    </row>
    <row r="38" spans="1:11" x14ac:dyDescent="0.25">
      <c r="A38" s="184" t="s">
        <v>782</v>
      </c>
      <c r="B38" s="507"/>
      <c r="C38" s="507"/>
      <c r="D38" s="507"/>
      <c r="E38" s="510" t="s">
        <v>844</v>
      </c>
      <c r="F38" s="510" t="s">
        <v>844</v>
      </c>
      <c r="G38" s="510" t="s">
        <v>844</v>
      </c>
      <c r="H38" s="510" t="s">
        <v>844</v>
      </c>
      <c r="I38" s="510">
        <f t="shared" si="3"/>
        <v>0</v>
      </c>
    </row>
    <row r="39" spans="1:11" x14ac:dyDescent="0.25">
      <c r="A39" s="184" t="s">
        <v>783</v>
      </c>
      <c r="B39" s="507"/>
      <c r="C39" s="507"/>
      <c r="D39" s="507"/>
      <c r="E39" s="510" t="s">
        <v>844</v>
      </c>
      <c r="F39" s="510" t="s">
        <v>844</v>
      </c>
      <c r="G39" s="510" t="s">
        <v>844</v>
      </c>
      <c r="H39" s="510" t="s">
        <v>844</v>
      </c>
      <c r="I39" s="510">
        <f t="shared" si="3"/>
        <v>0</v>
      </c>
    </row>
    <row r="40" spans="1:11" x14ac:dyDescent="0.25">
      <c r="A40" s="184" t="s">
        <v>784</v>
      </c>
      <c r="B40" s="507"/>
      <c r="C40" s="507"/>
      <c r="D40" s="507"/>
      <c r="E40" s="510" t="s">
        <v>844</v>
      </c>
      <c r="F40" s="510" t="s">
        <v>844</v>
      </c>
      <c r="G40" s="510" t="s">
        <v>844</v>
      </c>
      <c r="H40" s="510" t="s">
        <v>844</v>
      </c>
      <c r="I40" s="510">
        <f t="shared" si="3"/>
        <v>0</v>
      </c>
    </row>
    <row r="41" spans="1:11" x14ac:dyDescent="0.25">
      <c r="A41" s="184" t="s">
        <v>785</v>
      </c>
      <c r="B41" s="507"/>
      <c r="C41" s="507"/>
      <c r="D41" s="507"/>
      <c r="E41" s="510" t="s">
        <v>844</v>
      </c>
      <c r="F41" s="510" t="s">
        <v>844</v>
      </c>
      <c r="G41" s="510" t="s">
        <v>844</v>
      </c>
      <c r="H41" s="510" t="s">
        <v>844</v>
      </c>
      <c r="I41" s="510">
        <f t="shared" si="3"/>
        <v>0</v>
      </c>
    </row>
    <row r="42" spans="1:11" x14ac:dyDescent="0.25">
      <c r="A42" s="184" t="s">
        <v>786</v>
      </c>
      <c r="B42" s="507"/>
      <c r="C42" s="507"/>
      <c r="D42" s="507"/>
      <c r="E42" s="510" t="s">
        <v>844</v>
      </c>
      <c r="F42" s="510" t="s">
        <v>844</v>
      </c>
      <c r="G42" s="510" t="s">
        <v>844</v>
      </c>
      <c r="H42" s="510" t="s">
        <v>844</v>
      </c>
      <c r="I42" s="510">
        <f t="shared" si="3"/>
        <v>0</v>
      </c>
    </row>
    <row r="43" spans="1:11" x14ac:dyDescent="0.25">
      <c r="A43" s="184" t="s">
        <v>787</v>
      </c>
      <c r="B43" s="514"/>
      <c r="C43" s="507"/>
      <c r="D43" s="507"/>
      <c r="E43" s="510" t="s">
        <v>844</v>
      </c>
      <c r="F43" s="510" t="s">
        <v>844</v>
      </c>
      <c r="G43" s="510" t="s">
        <v>844</v>
      </c>
      <c r="H43" s="510" t="s">
        <v>844</v>
      </c>
      <c r="I43" s="510">
        <f t="shared" si="3"/>
        <v>0</v>
      </c>
    </row>
    <row r="44" spans="1:11" x14ac:dyDescent="0.25">
      <c r="A44" s="182" t="s">
        <v>788</v>
      </c>
      <c r="B44" s="505">
        <f>+'1A Summary'!W59</f>
        <v>442.7715</v>
      </c>
      <c r="C44" s="505">
        <f>+'1A Summary'!W92/CH4GWP</f>
        <v>2.2971250000000006E-2</v>
      </c>
      <c r="D44" s="505">
        <f>+'1A Summary'!W125/N2OGWP</f>
        <v>0.151675</v>
      </c>
      <c r="E44" s="505" t="s">
        <v>844</v>
      </c>
      <c r="F44" s="505" t="s">
        <v>844</v>
      </c>
      <c r="G44" s="505" t="s">
        <v>844</v>
      </c>
      <c r="H44" s="505" t="s">
        <v>844</v>
      </c>
      <c r="I44" s="505">
        <f t="shared" si="3"/>
        <v>490.27314625000002</v>
      </c>
    </row>
    <row r="45" spans="1:11" x14ac:dyDescent="0.25">
      <c r="A45" s="182" t="s">
        <v>789</v>
      </c>
      <c r="B45" s="505">
        <f>+SUM(B47)</f>
        <v>355.65504156875113</v>
      </c>
      <c r="C45" s="505">
        <f>+SUM(C47)</f>
        <v>3.2165184638000749E-2</v>
      </c>
      <c r="D45" s="505">
        <f>+SUM(D47)</f>
        <v>6.8925395652858741E-3</v>
      </c>
      <c r="E45" s="505" t="s">
        <v>844</v>
      </c>
      <c r="F45" s="505" t="s">
        <v>844</v>
      </c>
      <c r="G45" s="505" t="s">
        <v>844</v>
      </c>
      <c r="H45" s="505" t="s">
        <v>844</v>
      </c>
      <c r="I45" s="505">
        <f t="shared" si="3"/>
        <v>358.46719771138777</v>
      </c>
    </row>
    <row r="46" spans="1:11" x14ac:dyDescent="0.25">
      <c r="A46" s="230" t="s">
        <v>790</v>
      </c>
      <c r="B46" s="515"/>
      <c r="C46" s="515"/>
      <c r="D46" s="515"/>
      <c r="E46" s="513"/>
      <c r="F46" s="513"/>
      <c r="G46" s="513"/>
      <c r="H46" s="513"/>
      <c r="I46" s="513">
        <f t="shared" si="3"/>
        <v>0</v>
      </c>
    </row>
    <row r="47" spans="1:11" x14ac:dyDescent="0.25">
      <c r="A47" s="184" t="s">
        <v>791</v>
      </c>
      <c r="B47" s="510">
        <f>+'1A Summary'!W60</f>
        <v>355.65504156875113</v>
      </c>
      <c r="C47" s="510">
        <f>+'1A Summary'!W93/CH4GWP</f>
        <v>3.2165184638000749E-2</v>
      </c>
      <c r="D47" s="510">
        <f>+'1A Summary'!W126/N2OGWP</f>
        <v>6.8925395652858741E-3</v>
      </c>
      <c r="E47" s="510" t="s">
        <v>844</v>
      </c>
      <c r="F47" s="510" t="s">
        <v>844</v>
      </c>
      <c r="G47" s="510" t="s">
        <v>844</v>
      </c>
      <c r="H47" s="510" t="s">
        <v>844</v>
      </c>
      <c r="I47" s="510">
        <f t="shared" si="3"/>
        <v>358.46719771138777</v>
      </c>
    </row>
    <row r="48" spans="1:11" x14ac:dyDescent="0.25">
      <c r="A48" s="182" t="s">
        <v>792</v>
      </c>
      <c r="B48" s="512"/>
      <c r="C48" s="512"/>
      <c r="D48" s="512"/>
      <c r="E48" s="510" t="s">
        <v>844</v>
      </c>
      <c r="F48" s="510" t="s">
        <v>844</v>
      </c>
      <c r="G48" s="510" t="s">
        <v>844</v>
      </c>
      <c r="H48" s="510" t="s">
        <v>844</v>
      </c>
      <c r="I48" s="510">
        <f t="shared" si="3"/>
        <v>0</v>
      </c>
    </row>
    <row r="49" spans="1:13" x14ac:dyDescent="0.25">
      <c r="A49" s="184" t="s">
        <v>793</v>
      </c>
      <c r="B49" s="510" t="s">
        <v>844</v>
      </c>
      <c r="C49" s="510" t="s">
        <v>844</v>
      </c>
      <c r="D49" s="510" t="s">
        <v>844</v>
      </c>
      <c r="E49" s="510" t="s">
        <v>844</v>
      </c>
      <c r="F49" s="510" t="s">
        <v>844</v>
      </c>
      <c r="G49" s="510" t="s">
        <v>844</v>
      </c>
      <c r="H49" s="510" t="s">
        <v>844</v>
      </c>
      <c r="I49" s="510" t="s">
        <v>844</v>
      </c>
    </row>
    <row r="50" spans="1:13" x14ac:dyDescent="0.25">
      <c r="A50" s="184" t="s">
        <v>794</v>
      </c>
      <c r="B50" s="510" t="s">
        <v>854</v>
      </c>
      <c r="C50" s="510" t="s">
        <v>854</v>
      </c>
      <c r="D50" s="510" t="s">
        <v>854</v>
      </c>
      <c r="E50" s="510" t="s">
        <v>844</v>
      </c>
      <c r="F50" s="510" t="s">
        <v>844</v>
      </c>
      <c r="G50" s="510" t="s">
        <v>844</v>
      </c>
      <c r="H50" s="510" t="s">
        <v>844</v>
      </c>
      <c r="I50" s="510" t="s">
        <v>844</v>
      </c>
    </row>
    <row r="51" spans="1:13" x14ac:dyDescent="0.25">
      <c r="A51" s="185" t="s">
        <v>795</v>
      </c>
      <c r="B51" s="504">
        <f>+B52+B53+B54</f>
        <v>37547.253866200175</v>
      </c>
      <c r="C51" s="504">
        <f>+C52+C53+C54</f>
        <v>3.2166293481549459</v>
      </c>
      <c r="D51" s="504">
        <f>+D52+D53+D54</f>
        <v>1.3145486222789893</v>
      </c>
      <c r="E51" s="504">
        <v>0</v>
      </c>
      <c r="F51" s="504">
        <v>0</v>
      </c>
      <c r="G51" s="504">
        <v>0</v>
      </c>
      <c r="H51" s="504">
        <v>0</v>
      </c>
      <c r="I51" s="504">
        <f>+B51+(C51*CH4GWP)+(D51*N2OGWP)</f>
        <v>38022.313155417913</v>
      </c>
    </row>
    <row r="52" spans="1:13" x14ac:dyDescent="0.25">
      <c r="A52" s="182" t="s">
        <v>796</v>
      </c>
      <c r="B52" s="508">
        <f>+'1A Summary'!W63</f>
        <v>29930.400698643436</v>
      </c>
      <c r="C52" s="508">
        <f>+'1A Summary'!W96/CH4GWP</f>
        <v>0.38158865368682415</v>
      </c>
      <c r="D52" s="508">
        <f>+'1A Summary'!W129/N2OGWP</f>
        <v>0.87548993887462345</v>
      </c>
      <c r="E52" s="505" t="s">
        <v>844</v>
      </c>
      <c r="F52" s="505" t="s">
        <v>844</v>
      </c>
      <c r="G52" s="505" t="s">
        <v>844</v>
      </c>
      <c r="H52" s="505" t="s">
        <v>844</v>
      </c>
      <c r="I52" s="505">
        <f>+B52+(C52*CH4GWP)+(D52*N2OGWP)</f>
        <v>30209.815941421992</v>
      </c>
    </row>
    <row r="53" spans="1:13" x14ac:dyDescent="0.25">
      <c r="A53" s="182" t="s">
        <v>797</v>
      </c>
      <c r="B53" s="508">
        <f>+'1A Summary'!W64</f>
        <v>3352.4002482876613</v>
      </c>
      <c r="C53" s="508">
        <f>+'1A Summary'!W97/CH4GWP</f>
        <v>2.6648006534887032</v>
      </c>
      <c r="D53" s="508">
        <f>+'1A Summary'!W130/N2OGWP</f>
        <v>0.40200676046610889</v>
      </c>
      <c r="E53" s="505" t="s">
        <v>844</v>
      </c>
      <c r="F53" s="505" t="s">
        <v>844</v>
      </c>
      <c r="G53" s="505" t="s">
        <v>844</v>
      </c>
      <c r="H53" s="505" t="s">
        <v>844</v>
      </c>
      <c r="I53" s="505">
        <f>+B53+(C53*CH4GWP)+(D53*N2OGWP)</f>
        <v>3532.9831577554178</v>
      </c>
    </row>
    <row r="54" spans="1:13" x14ac:dyDescent="0.25">
      <c r="A54" s="182" t="s">
        <v>798</v>
      </c>
      <c r="B54" s="505">
        <f>+B55</f>
        <v>4264.4529192690734</v>
      </c>
      <c r="C54" s="505">
        <f>+C55</f>
        <v>0.17024004097941892</v>
      </c>
      <c r="D54" s="505">
        <f>+D55</f>
        <v>3.7051922938256814E-2</v>
      </c>
      <c r="E54" s="505" t="s">
        <v>844</v>
      </c>
      <c r="F54" s="505" t="s">
        <v>844</v>
      </c>
      <c r="G54" s="505" t="s">
        <v>844</v>
      </c>
      <c r="H54" s="505" t="s">
        <v>844</v>
      </c>
      <c r="I54" s="505">
        <f>+B54+(C54*CH4GWP)+(D54*N2OGWP)</f>
        <v>4279.5140562405013</v>
      </c>
    </row>
    <row r="55" spans="1:13" x14ac:dyDescent="0.25">
      <c r="A55" s="184" t="s">
        <v>799</v>
      </c>
      <c r="B55" s="506">
        <f>+'1A Summary'!W65</f>
        <v>4264.4529192690734</v>
      </c>
      <c r="C55" s="506">
        <f>+'1A Summary'!W98/CH4GWP</f>
        <v>0.17024004097941892</v>
      </c>
      <c r="D55" s="506">
        <f>+'1A Summary'!W131/N2OGWP</f>
        <v>3.7051922938256814E-2</v>
      </c>
      <c r="E55" s="505" t="s">
        <v>844</v>
      </c>
      <c r="F55" s="505" t="s">
        <v>844</v>
      </c>
      <c r="G55" s="505" t="s">
        <v>844</v>
      </c>
      <c r="H55" s="505" t="s">
        <v>844</v>
      </c>
      <c r="I55" s="505">
        <f>+B55+(C55*CH4GWP)+(D55*N2OGWP)</f>
        <v>4279.5140562405013</v>
      </c>
    </row>
    <row r="56" spans="1:13" x14ac:dyDescent="0.25">
      <c r="A56" s="184" t="s">
        <v>800</v>
      </c>
      <c r="B56" s="510" t="s">
        <v>854</v>
      </c>
      <c r="C56" s="510" t="s">
        <v>854</v>
      </c>
      <c r="D56" s="510" t="s">
        <v>854</v>
      </c>
      <c r="E56" s="505" t="s">
        <v>844</v>
      </c>
      <c r="F56" s="505" t="s">
        <v>844</v>
      </c>
      <c r="G56" s="505" t="s">
        <v>844</v>
      </c>
      <c r="H56" s="505" t="s">
        <v>844</v>
      </c>
      <c r="I56" s="505" t="s">
        <v>844</v>
      </c>
    </row>
    <row r="57" spans="1:13" x14ac:dyDescent="0.25">
      <c r="A57" s="184" t="s">
        <v>801</v>
      </c>
      <c r="B57" s="510" t="s">
        <v>854</v>
      </c>
      <c r="C57" s="510" t="s">
        <v>854</v>
      </c>
      <c r="D57" s="510" t="s">
        <v>854</v>
      </c>
      <c r="E57" s="505" t="s">
        <v>844</v>
      </c>
      <c r="F57" s="505" t="s">
        <v>844</v>
      </c>
      <c r="G57" s="505" t="s">
        <v>844</v>
      </c>
      <c r="H57" s="505" t="s">
        <v>844</v>
      </c>
      <c r="I57" s="505" t="s">
        <v>844</v>
      </c>
      <c r="L57" s="56"/>
    </row>
    <row r="58" spans="1:13" x14ac:dyDescent="0.25">
      <c r="A58" s="185" t="s">
        <v>802</v>
      </c>
      <c r="B58" s="504">
        <f>+B59</f>
        <v>9679.387494309045</v>
      </c>
      <c r="C58" s="504">
        <f>+C59</f>
        <v>0.14756797839036623</v>
      </c>
      <c r="D58" s="504">
        <f>+D59</f>
        <v>0.14066363616007324</v>
      </c>
      <c r="E58" s="504">
        <v>0</v>
      </c>
      <c r="F58" s="504">
        <v>0</v>
      </c>
      <c r="G58" s="504">
        <v>0</v>
      </c>
      <c r="H58" s="504">
        <v>0</v>
      </c>
      <c r="I58" s="504">
        <f>+B58+(C58*CH4GWP)+(D58*N2OGWP)</f>
        <v>9726.0921490648652</v>
      </c>
    </row>
    <row r="59" spans="1:13" x14ac:dyDescent="0.25">
      <c r="A59" s="182" t="s">
        <v>803</v>
      </c>
      <c r="B59" s="508">
        <f>+'1A Summary'!W67</f>
        <v>9679.387494309045</v>
      </c>
      <c r="C59" s="508">
        <f>+'1A Summary'!W100/CH4GWP</f>
        <v>0.14756797839036623</v>
      </c>
      <c r="D59" s="508">
        <f>+'1A Summary'!W133/N2OGWP</f>
        <v>0.14066363616007324</v>
      </c>
      <c r="E59" s="505" t="s">
        <v>844</v>
      </c>
      <c r="F59" s="505" t="s">
        <v>844</v>
      </c>
      <c r="G59" s="505" t="s">
        <v>844</v>
      </c>
      <c r="H59" s="505" t="s">
        <v>844</v>
      </c>
      <c r="I59" s="505">
        <f>+B59+(C59*CH4GWP)+(D59*N2OGWP)</f>
        <v>9726.0921490648652</v>
      </c>
    </row>
    <row r="60" spans="1:13" x14ac:dyDescent="0.25">
      <c r="A60" s="182" t="s">
        <v>804</v>
      </c>
      <c r="B60" s="516"/>
      <c r="C60" s="516"/>
      <c r="D60" s="516"/>
      <c r="E60" s="505" t="s">
        <v>844</v>
      </c>
      <c r="F60" s="505" t="s">
        <v>844</v>
      </c>
      <c r="G60" s="505" t="s">
        <v>844</v>
      </c>
      <c r="H60" s="505" t="s">
        <v>844</v>
      </c>
      <c r="I60" s="505">
        <f>+B60+(C60*CH4GWP)+(D60*N2OGWP)</f>
        <v>0</v>
      </c>
    </row>
    <row r="61" spans="1:13" x14ac:dyDescent="0.25">
      <c r="A61" s="184" t="s">
        <v>805</v>
      </c>
      <c r="B61" s="510" t="s">
        <v>844</v>
      </c>
      <c r="C61" s="510" t="s">
        <v>844</v>
      </c>
      <c r="D61" s="510" t="s">
        <v>844</v>
      </c>
      <c r="E61" s="505" t="s">
        <v>844</v>
      </c>
      <c r="F61" s="505" t="s">
        <v>844</v>
      </c>
      <c r="G61" s="505" t="s">
        <v>844</v>
      </c>
      <c r="H61" s="505" t="s">
        <v>844</v>
      </c>
      <c r="I61" s="505" t="s">
        <v>844</v>
      </c>
    </row>
    <row r="62" spans="1:13" x14ac:dyDescent="0.25">
      <c r="A62" s="184" t="s">
        <v>806</v>
      </c>
      <c r="B62" s="510" t="s">
        <v>844</v>
      </c>
      <c r="C62" s="510" t="s">
        <v>844</v>
      </c>
      <c r="D62" s="510" t="s">
        <v>844</v>
      </c>
      <c r="E62" s="505" t="s">
        <v>844</v>
      </c>
      <c r="F62" s="505" t="s">
        <v>844</v>
      </c>
      <c r="G62" s="505" t="s">
        <v>844</v>
      </c>
      <c r="H62" s="505" t="s">
        <v>844</v>
      </c>
      <c r="I62" s="505" t="s">
        <v>844</v>
      </c>
    </row>
    <row r="63" spans="1:13" x14ac:dyDescent="0.25">
      <c r="A63" s="184" t="s">
        <v>807</v>
      </c>
      <c r="B63" s="510" t="s">
        <v>844</v>
      </c>
      <c r="C63" s="510" t="s">
        <v>844</v>
      </c>
      <c r="D63" s="510" t="s">
        <v>844</v>
      </c>
      <c r="E63" s="505" t="s">
        <v>844</v>
      </c>
      <c r="F63" s="505" t="s">
        <v>844</v>
      </c>
      <c r="G63" s="505" t="s">
        <v>844</v>
      </c>
      <c r="H63" s="505" t="s">
        <v>844</v>
      </c>
      <c r="I63" s="505" t="s">
        <v>844</v>
      </c>
    </row>
    <row r="64" spans="1:13" x14ac:dyDescent="0.25">
      <c r="A64" s="231" t="s">
        <v>808</v>
      </c>
      <c r="B64" s="517"/>
      <c r="C64" s="517"/>
      <c r="D64" s="517"/>
      <c r="E64" s="517"/>
      <c r="F64" s="517"/>
      <c r="G64" s="517"/>
      <c r="H64" s="517"/>
      <c r="I64" s="517">
        <f t="shared" ref="I64:I70" si="4">+B64+(C64*CH4GWP)+(D64*N2OGWP)</f>
        <v>0</v>
      </c>
      <c r="L64" s="254" t="s">
        <v>36</v>
      </c>
      <c r="M64" s="254" t="s">
        <v>190</v>
      </c>
    </row>
    <row r="65" spans="1:13" x14ac:dyDescent="0.25">
      <c r="A65" s="232" t="s">
        <v>809</v>
      </c>
      <c r="B65" s="503">
        <f>+B66+B78+B99</f>
        <v>26407.840644084001</v>
      </c>
      <c r="C65" s="503">
        <f>+C66+C78+C99</f>
        <v>177.87176360000001</v>
      </c>
      <c r="D65" s="503">
        <v>0</v>
      </c>
      <c r="E65" s="503">
        <v>0</v>
      </c>
      <c r="F65" s="503">
        <v>0</v>
      </c>
      <c r="G65" s="503">
        <v>0</v>
      </c>
      <c r="H65" s="503">
        <v>0</v>
      </c>
      <c r="I65" s="503">
        <f t="shared" si="4"/>
        <v>30143.147679684</v>
      </c>
      <c r="J65" s="273"/>
      <c r="L65" s="229">
        <f>C65*23</f>
        <v>4091.0505628000001</v>
      </c>
      <c r="M65" s="229">
        <f>D65*296</f>
        <v>0</v>
      </c>
    </row>
    <row r="66" spans="1:13" x14ac:dyDescent="0.25">
      <c r="A66" s="185" t="s">
        <v>810</v>
      </c>
      <c r="B66" s="504">
        <f>+B67</f>
        <v>19.549644084000001</v>
      </c>
      <c r="C66" s="504">
        <f>+C67</f>
        <v>73.876263600000001</v>
      </c>
      <c r="D66" s="504"/>
      <c r="E66" s="504">
        <v>0</v>
      </c>
      <c r="F66" s="504">
        <v>0</v>
      </c>
      <c r="G66" s="504">
        <v>0</v>
      </c>
      <c r="H66" s="504">
        <v>0</v>
      </c>
      <c r="I66" s="504">
        <f t="shared" si="4"/>
        <v>1570.951179684</v>
      </c>
      <c r="J66" s="273"/>
      <c r="L66" s="233">
        <f t="shared" ref="L66" si="5">C66*23</f>
        <v>1699.1540628</v>
      </c>
      <c r="M66" s="233">
        <f t="shared" ref="M66:M74" si="6">D66*296</f>
        <v>0</v>
      </c>
    </row>
    <row r="67" spans="1:13" x14ac:dyDescent="0.25">
      <c r="A67" s="182" t="s">
        <v>811</v>
      </c>
      <c r="B67" s="505">
        <f>+B68+B73</f>
        <v>19.549644084000001</v>
      </c>
      <c r="C67" s="505">
        <f>+C68+C73</f>
        <v>73.876263600000001</v>
      </c>
      <c r="D67" s="516"/>
      <c r="E67" s="505" t="s">
        <v>844</v>
      </c>
      <c r="F67" s="505" t="s">
        <v>844</v>
      </c>
      <c r="G67" s="505" t="s">
        <v>844</v>
      </c>
      <c r="H67" s="505" t="s">
        <v>844</v>
      </c>
      <c r="I67" s="505">
        <f t="shared" si="4"/>
        <v>1570.951179684</v>
      </c>
      <c r="L67" s="186">
        <f>C67*23</f>
        <v>1699.1540628</v>
      </c>
      <c r="M67" s="186">
        <f t="shared" si="6"/>
        <v>0</v>
      </c>
    </row>
    <row r="68" spans="1:13" x14ac:dyDescent="0.25">
      <c r="A68" s="184" t="s">
        <v>812</v>
      </c>
      <c r="B68" s="510">
        <f>+B69+B70</f>
        <v>19.549644084000001</v>
      </c>
      <c r="C68" s="510">
        <f>+C69+C70</f>
        <v>73.876263600000001</v>
      </c>
      <c r="D68" s="514"/>
      <c r="E68" s="505" t="s">
        <v>844</v>
      </c>
      <c r="F68" s="505" t="s">
        <v>844</v>
      </c>
      <c r="G68" s="505" t="s">
        <v>844</v>
      </c>
      <c r="H68" s="505" t="s">
        <v>844</v>
      </c>
      <c r="I68" s="505">
        <f t="shared" si="4"/>
        <v>1570.951179684</v>
      </c>
      <c r="L68" s="183">
        <f t="shared" ref="L68:L74" si="7">C68*23</f>
        <v>1699.1540628</v>
      </c>
      <c r="M68" s="183">
        <f t="shared" si="6"/>
        <v>0</v>
      </c>
    </row>
    <row r="69" spans="1:13" x14ac:dyDescent="0.25">
      <c r="A69" s="184" t="s">
        <v>813</v>
      </c>
      <c r="B69" s="510">
        <f>+'1B1 Solid Fuels'!W30</f>
        <v>15.845500994400002</v>
      </c>
      <c r="C69" s="510">
        <f>+'1B1 Solid Fuels'!W32</f>
        <v>59.878655760000001</v>
      </c>
      <c r="D69" s="507"/>
      <c r="E69" s="505" t="s">
        <v>844</v>
      </c>
      <c r="F69" s="505" t="s">
        <v>844</v>
      </c>
      <c r="G69" s="505" t="s">
        <v>844</v>
      </c>
      <c r="H69" s="505" t="s">
        <v>844</v>
      </c>
      <c r="I69" s="505">
        <f t="shared" si="4"/>
        <v>1273.2972719544</v>
      </c>
      <c r="L69" s="183">
        <f t="shared" si="7"/>
        <v>1377.20908248</v>
      </c>
      <c r="M69" s="183">
        <f t="shared" si="6"/>
        <v>0</v>
      </c>
    </row>
    <row r="70" spans="1:13" x14ac:dyDescent="0.25">
      <c r="A70" s="184" t="s">
        <v>814</v>
      </c>
      <c r="B70" s="510">
        <f>+'1B1 Solid Fuels'!W31</f>
        <v>3.7041430896</v>
      </c>
      <c r="C70" s="510">
        <f>+'1B1 Solid Fuels'!W33</f>
        <v>13.997607840000001</v>
      </c>
      <c r="D70" s="507"/>
      <c r="E70" s="505" t="s">
        <v>844</v>
      </c>
      <c r="F70" s="505" t="s">
        <v>844</v>
      </c>
      <c r="G70" s="505" t="s">
        <v>844</v>
      </c>
      <c r="H70" s="505" t="s">
        <v>844</v>
      </c>
      <c r="I70" s="505">
        <f t="shared" si="4"/>
        <v>297.65390772960001</v>
      </c>
      <c r="L70" s="183">
        <f t="shared" si="7"/>
        <v>321.94498032000001</v>
      </c>
      <c r="M70" s="183">
        <f t="shared" si="6"/>
        <v>0</v>
      </c>
    </row>
    <row r="71" spans="1:13" x14ac:dyDescent="0.25">
      <c r="A71" s="184" t="s">
        <v>815</v>
      </c>
      <c r="B71" s="510" t="s">
        <v>844</v>
      </c>
      <c r="C71" s="510" t="s">
        <v>844</v>
      </c>
      <c r="D71" s="507"/>
      <c r="E71" s="505" t="s">
        <v>844</v>
      </c>
      <c r="F71" s="505" t="s">
        <v>844</v>
      </c>
      <c r="G71" s="505" t="s">
        <v>844</v>
      </c>
      <c r="H71" s="505" t="s">
        <v>844</v>
      </c>
      <c r="I71" s="505" t="s">
        <v>844</v>
      </c>
      <c r="L71" s="183" t="e">
        <f t="shared" si="7"/>
        <v>#VALUE!</v>
      </c>
      <c r="M71" s="183">
        <f t="shared" si="6"/>
        <v>0</v>
      </c>
    </row>
    <row r="72" spans="1:13" x14ac:dyDescent="0.25">
      <c r="A72" s="184" t="s">
        <v>816</v>
      </c>
      <c r="B72" s="510" t="s">
        <v>844</v>
      </c>
      <c r="C72" s="510" t="s">
        <v>844</v>
      </c>
      <c r="D72" s="507"/>
      <c r="E72" s="505" t="s">
        <v>844</v>
      </c>
      <c r="F72" s="505" t="s">
        <v>844</v>
      </c>
      <c r="G72" s="505" t="s">
        <v>844</v>
      </c>
      <c r="H72" s="505" t="s">
        <v>844</v>
      </c>
      <c r="I72" s="505" t="s">
        <v>844</v>
      </c>
      <c r="L72" s="183" t="e">
        <f t="shared" si="7"/>
        <v>#VALUE!</v>
      </c>
      <c r="M72" s="183">
        <f t="shared" si="6"/>
        <v>0</v>
      </c>
    </row>
    <row r="73" spans="1:13" x14ac:dyDescent="0.25">
      <c r="A73" s="184" t="s">
        <v>817</v>
      </c>
      <c r="B73" s="510">
        <f>+B74+B75</f>
        <v>0</v>
      </c>
      <c r="C73" s="510">
        <f>+C74+C75</f>
        <v>0</v>
      </c>
      <c r="D73" s="514"/>
      <c r="E73" s="505" t="s">
        <v>844</v>
      </c>
      <c r="F73" s="505" t="s">
        <v>844</v>
      </c>
      <c r="G73" s="505" t="s">
        <v>844</v>
      </c>
      <c r="H73" s="505" t="s">
        <v>844</v>
      </c>
      <c r="I73" s="505">
        <f>+B73+(C73*CH4GWP)+(D73*N2OGWP)</f>
        <v>0</v>
      </c>
      <c r="L73" s="183">
        <f t="shared" si="7"/>
        <v>0</v>
      </c>
      <c r="M73" s="183">
        <f t="shared" si="6"/>
        <v>0</v>
      </c>
    </row>
    <row r="74" spans="1:13" x14ac:dyDescent="0.25">
      <c r="A74" s="184" t="s">
        <v>818</v>
      </c>
      <c r="B74" s="510">
        <f>+'1B1 Solid Fuels'!W34</f>
        <v>0</v>
      </c>
      <c r="C74" s="510">
        <v>0</v>
      </c>
      <c r="D74" s="507"/>
      <c r="E74" s="505" t="s">
        <v>844</v>
      </c>
      <c r="F74" s="505" t="s">
        <v>844</v>
      </c>
      <c r="G74" s="505" t="s">
        <v>844</v>
      </c>
      <c r="H74" s="505" t="s">
        <v>844</v>
      </c>
      <c r="I74" s="505">
        <f>+B74+(C74*CH4GWP)+(D74*N2OGWP)</f>
        <v>0</v>
      </c>
      <c r="L74" s="183">
        <f t="shared" si="7"/>
        <v>0</v>
      </c>
      <c r="M74" s="183">
        <f t="shared" si="6"/>
        <v>0</v>
      </c>
    </row>
    <row r="75" spans="1:13" x14ac:dyDescent="0.25">
      <c r="A75" s="184" t="s">
        <v>819</v>
      </c>
      <c r="B75" s="510">
        <f>+'1B1 Solid Fuels'!W35</f>
        <v>0</v>
      </c>
      <c r="C75" s="510">
        <v>0</v>
      </c>
      <c r="D75" s="507"/>
      <c r="E75" s="505" t="s">
        <v>844</v>
      </c>
      <c r="F75" s="505" t="s">
        <v>844</v>
      </c>
      <c r="G75" s="505" t="s">
        <v>844</v>
      </c>
      <c r="H75" s="505" t="s">
        <v>844</v>
      </c>
      <c r="I75" s="505">
        <f>+B75+(C75*CH4GWP)+(D75*N2OGWP)</f>
        <v>0</v>
      </c>
    </row>
    <row r="76" spans="1:13" x14ac:dyDescent="0.25">
      <c r="A76" s="182" t="s">
        <v>820</v>
      </c>
      <c r="B76" s="505" t="s">
        <v>844</v>
      </c>
      <c r="C76" s="505" t="s">
        <v>844</v>
      </c>
      <c r="D76" s="505" t="s">
        <v>844</v>
      </c>
      <c r="E76" s="505" t="s">
        <v>844</v>
      </c>
      <c r="F76" s="505" t="s">
        <v>844</v>
      </c>
      <c r="G76" s="505" t="s">
        <v>844</v>
      </c>
      <c r="H76" s="505" t="s">
        <v>844</v>
      </c>
      <c r="I76" s="505" t="s">
        <v>844</v>
      </c>
    </row>
    <row r="77" spans="1:13" x14ac:dyDescent="0.25">
      <c r="A77" s="182" t="s">
        <v>821</v>
      </c>
      <c r="B77" s="505" t="s">
        <v>844</v>
      </c>
      <c r="C77" s="505" t="s">
        <v>844</v>
      </c>
      <c r="D77" s="505" t="s">
        <v>844</v>
      </c>
      <c r="E77" s="505" t="s">
        <v>844</v>
      </c>
      <c r="F77" s="505" t="s">
        <v>844</v>
      </c>
      <c r="G77" s="505" t="s">
        <v>844</v>
      </c>
      <c r="H77" s="505" t="s">
        <v>844</v>
      </c>
      <c r="I77" s="505" t="s">
        <v>844</v>
      </c>
    </row>
    <row r="78" spans="1:13" x14ac:dyDescent="0.25">
      <c r="A78" s="185" t="s">
        <v>822</v>
      </c>
      <c r="B78" s="504">
        <f>+B79</f>
        <v>641.82500000000005</v>
      </c>
      <c r="C78" s="504">
        <v>0</v>
      </c>
      <c r="D78" s="504">
        <v>0</v>
      </c>
      <c r="E78" s="504">
        <v>0</v>
      </c>
      <c r="F78" s="504">
        <v>0</v>
      </c>
      <c r="G78" s="504">
        <v>0</v>
      </c>
      <c r="H78" s="504">
        <v>0</v>
      </c>
      <c r="I78" s="504">
        <f>+B78+(C78*CH4GWP)+(D78*N2OGWP)</f>
        <v>641.82500000000005</v>
      </c>
    </row>
    <row r="79" spans="1:13" x14ac:dyDescent="0.25">
      <c r="A79" s="182" t="s">
        <v>823</v>
      </c>
      <c r="B79" s="505">
        <f>+B81</f>
        <v>641.82500000000005</v>
      </c>
      <c r="C79" s="505">
        <v>0</v>
      </c>
      <c r="D79" s="505">
        <v>0</v>
      </c>
      <c r="E79" s="505" t="s">
        <v>844</v>
      </c>
      <c r="F79" s="505" t="s">
        <v>844</v>
      </c>
      <c r="G79" s="505" t="s">
        <v>844</v>
      </c>
      <c r="H79" s="505" t="s">
        <v>844</v>
      </c>
      <c r="I79" s="505">
        <f>+B79+(C79*CH4GWP)+(D79*N2OGWP)</f>
        <v>641.82500000000005</v>
      </c>
    </row>
    <row r="80" spans="1:13" x14ac:dyDescent="0.25">
      <c r="A80" s="184" t="s">
        <v>824</v>
      </c>
      <c r="B80" s="510" t="s">
        <v>844</v>
      </c>
      <c r="C80" s="510" t="s">
        <v>844</v>
      </c>
      <c r="D80" s="514"/>
      <c r="E80" s="505" t="s">
        <v>844</v>
      </c>
      <c r="F80" s="505" t="s">
        <v>844</v>
      </c>
      <c r="G80" s="505" t="s">
        <v>844</v>
      </c>
      <c r="H80" s="505" t="s">
        <v>844</v>
      </c>
      <c r="I80" s="505" t="s">
        <v>844</v>
      </c>
    </row>
    <row r="81" spans="1:9" x14ac:dyDescent="0.25">
      <c r="A81" s="184" t="s">
        <v>825</v>
      </c>
      <c r="B81" s="510">
        <f>+'1B2 Oil and Natural Gas'!W22</f>
        <v>641.82500000000005</v>
      </c>
      <c r="C81" s="510" t="s">
        <v>844</v>
      </c>
      <c r="D81" s="514"/>
      <c r="E81" s="505" t="s">
        <v>844</v>
      </c>
      <c r="F81" s="505" t="s">
        <v>844</v>
      </c>
      <c r="G81" s="505" t="s">
        <v>844</v>
      </c>
      <c r="H81" s="505" t="s">
        <v>844</v>
      </c>
      <c r="I81" s="505" t="s">
        <v>844</v>
      </c>
    </row>
    <row r="82" spans="1:9" x14ac:dyDescent="0.25">
      <c r="A82" s="184" t="s">
        <v>826</v>
      </c>
      <c r="B82" s="514"/>
      <c r="C82" s="514"/>
      <c r="D82" s="514"/>
      <c r="E82" s="505" t="s">
        <v>844</v>
      </c>
      <c r="F82" s="505" t="s">
        <v>844</v>
      </c>
      <c r="G82" s="505" t="s">
        <v>844</v>
      </c>
      <c r="H82" s="505" t="s">
        <v>844</v>
      </c>
      <c r="I82" s="505">
        <f t="shared" ref="I82:I98" si="8">+B82+(C82*CH4GWP)+(D82*N2OGWP)</f>
        <v>0</v>
      </c>
    </row>
    <row r="83" spans="1:9" x14ac:dyDescent="0.25">
      <c r="A83" s="184" t="s">
        <v>827</v>
      </c>
      <c r="B83" s="507"/>
      <c r="C83" s="507"/>
      <c r="D83" s="507"/>
      <c r="E83" s="505" t="s">
        <v>844</v>
      </c>
      <c r="F83" s="505" t="s">
        <v>844</v>
      </c>
      <c r="G83" s="505" t="s">
        <v>844</v>
      </c>
      <c r="H83" s="505" t="s">
        <v>844</v>
      </c>
      <c r="I83" s="505">
        <f t="shared" si="8"/>
        <v>0</v>
      </c>
    </row>
    <row r="84" spans="1:9" x14ac:dyDescent="0.25">
      <c r="A84" s="184" t="s">
        <v>828</v>
      </c>
      <c r="B84" s="507"/>
      <c r="C84" s="507"/>
      <c r="D84" s="507"/>
      <c r="E84" s="505" t="s">
        <v>844</v>
      </c>
      <c r="F84" s="505" t="s">
        <v>844</v>
      </c>
      <c r="G84" s="505" t="s">
        <v>844</v>
      </c>
      <c r="H84" s="505" t="s">
        <v>844</v>
      </c>
      <c r="I84" s="505">
        <f t="shared" si="8"/>
        <v>0</v>
      </c>
    </row>
    <row r="85" spans="1:9" x14ac:dyDescent="0.25">
      <c r="A85" s="184" t="s">
        <v>829</v>
      </c>
      <c r="B85" s="507"/>
      <c r="C85" s="507"/>
      <c r="D85" s="507"/>
      <c r="E85" s="505" t="s">
        <v>844</v>
      </c>
      <c r="F85" s="505" t="s">
        <v>844</v>
      </c>
      <c r="G85" s="505" t="s">
        <v>844</v>
      </c>
      <c r="H85" s="505" t="s">
        <v>844</v>
      </c>
      <c r="I85" s="505">
        <f t="shared" si="8"/>
        <v>0</v>
      </c>
    </row>
    <row r="86" spans="1:9" x14ac:dyDescent="0.25">
      <c r="A86" s="184" t="s">
        <v>830</v>
      </c>
      <c r="B86" s="507"/>
      <c r="C86" s="507"/>
      <c r="D86" s="507"/>
      <c r="E86" s="505" t="s">
        <v>844</v>
      </c>
      <c r="F86" s="505" t="s">
        <v>844</v>
      </c>
      <c r="G86" s="505" t="s">
        <v>844</v>
      </c>
      <c r="H86" s="505" t="s">
        <v>844</v>
      </c>
      <c r="I86" s="505">
        <f t="shared" si="8"/>
        <v>0</v>
      </c>
    </row>
    <row r="87" spans="1:9" x14ac:dyDescent="0.25">
      <c r="A87" s="184" t="s">
        <v>831</v>
      </c>
      <c r="B87" s="507"/>
      <c r="C87" s="507"/>
      <c r="D87" s="507"/>
      <c r="E87" s="505" t="s">
        <v>844</v>
      </c>
      <c r="F87" s="505" t="s">
        <v>844</v>
      </c>
      <c r="G87" s="505" t="s">
        <v>844</v>
      </c>
      <c r="H87" s="505" t="s">
        <v>844</v>
      </c>
      <c r="I87" s="505">
        <f t="shared" si="8"/>
        <v>0</v>
      </c>
    </row>
    <row r="88" spans="1:9" x14ac:dyDescent="0.25">
      <c r="A88" s="184" t="s">
        <v>832</v>
      </c>
      <c r="B88" s="507"/>
      <c r="C88" s="507"/>
      <c r="D88" s="507"/>
      <c r="E88" s="505" t="s">
        <v>844</v>
      </c>
      <c r="F88" s="505" t="s">
        <v>844</v>
      </c>
      <c r="G88" s="505" t="s">
        <v>844</v>
      </c>
      <c r="H88" s="505" t="s">
        <v>844</v>
      </c>
      <c r="I88" s="505">
        <f t="shared" si="8"/>
        <v>0</v>
      </c>
    </row>
    <row r="89" spans="1:9" x14ac:dyDescent="0.25">
      <c r="A89" s="182" t="s">
        <v>833</v>
      </c>
      <c r="B89" s="512"/>
      <c r="C89" s="512"/>
      <c r="D89" s="512"/>
      <c r="E89" s="505" t="s">
        <v>844</v>
      </c>
      <c r="F89" s="505" t="s">
        <v>844</v>
      </c>
      <c r="G89" s="505" t="s">
        <v>844</v>
      </c>
      <c r="H89" s="505" t="s">
        <v>844</v>
      </c>
      <c r="I89" s="505">
        <f t="shared" si="8"/>
        <v>0</v>
      </c>
    </row>
    <row r="90" spans="1:9" x14ac:dyDescent="0.25">
      <c r="A90" s="184" t="s">
        <v>834</v>
      </c>
      <c r="B90" s="507"/>
      <c r="C90" s="507"/>
      <c r="D90" s="507"/>
      <c r="E90" s="505" t="s">
        <v>844</v>
      </c>
      <c r="F90" s="505" t="s">
        <v>844</v>
      </c>
      <c r="G90" s="505" t="s">
        <v>844</v>
      </c>
      <c r="H90" s="505" t="s">
        <v>844</v>
      </c>
      <c r="I90" s="505">
        <f t="shared" si="8"/>
        <v>0</v>
      </c>
    </row>
    <row r="91" spans="1:9" x14ac:dyDescent="0.25">
      <c r="A91" s="184" t="s">
        <v>835</v>
      </c>
      <c r="B91" s="507"/>
      <c r="C91" s="507"/>
      <c r="D91" s="507"/>
      <c r="E91" s="505" t="s">
        <v>844</v>
      </c>
      <c r="F91" s="505" t="s">
        <v>844</v>
      </c>
      <c r="G91" s="505" t="s">
        <v>844</v>
      </c>
      <c r="H91" s="505" t="s">
        <v>844</v>
      </c>
      <c r="I91" s="505">
        <f t="shared" si="8"/>
        <v>0</v>
      </c>
    </row>
    <row r="92" spans="1:9" x14ac:dyDescent="0.25">
      <c r="A92" s="184" t="s">
        <v>836</v>
      </c>
      <c r="B92" s="507"/>
      <c r="C92" s="507"/>
      <c r="D92" s="507"/>
      <c r="E92" s="505" t="s">
        <v>844</v>
      </c>
      <c r="F92" s="505" t="s">
        <v>844</v>
      </c>
      <c r="G92" s="505" t="s">
        <v>844</v>
      </c>
      <c r="H92" s="505" t="s">
        <v>844</v>
      </c>
      <c r="I92" s="505">
        <f t="shared" si="8"/>
        <v>0</v>
      </c>
    </row>
    <row r="93" spans="1:9" x14ac:dyDescent="0.25">
      <c r="A93" s="184" t="s">
        <v>837</v>
      </c>
      <c r="B93" s="507"/>
      <c r="C93" s="507"/>
      <c r="D93" s="507"/>
      <c r="E93" s="505" t="s">
        <v>844</v>
      </c>
      <c r="F93" s="505" t="s">
        <v>844</v>
      </c>
      <c r="G93" s="505" t="s">
        <v>844</v>
      </c>
      <c r="H93" s="505" t="s">
        <v>844</v>
      </c>
      <c r="I93" s="505">
        <f t="shared" si="8"/>
        <v>0</v>
      </c>
    </row>
    <row r="94" spans="1:9" x14ac:dyDescent="0.25">
      <c r="A94" s="184" t="s">
        <v>838</v>
      </c>
      <c r="B94" s="507"/>
      <c r="C94" s="507"/>
      <c r="D94" s="507"/>
      <c r="E94" s="505" t="s">
        <v>844</v>
      </c>
      <c r="F94" s="505" t="s">
        <v>844</v>
      </c>
      <c r="G94" s="505" t="s">
        <v>844</v>
      </c>
      <c r="H94" s="505" t="s">
        <v>844</v>
      </c>
      <c r="I94" s="505">
        <f t="shared" si="8"/>
        <v>0</v>
      </c>
    </row>
    <row r="95" spans="1:9" x14ac:dyDescent="0.25">
      <c r="A95" s="184" t="s">
        <v>839</v>
      </c>
      <c r="B95" s="507"/>
      <c r="C95" s="507"/>
      <c r="D95" s="507"/>
      <c r="E95" s="505" t="s">
        <v>844</v>
      </c>
      <c r="F95" s="505" t="s">
        <v>844</v>
      </c>
      <c r="G95" s="505" t="s">
        <v>844</v>
      </c>
      <c r="H95" s="505" t="s">
        <v>844</v>
      </c>
      <c r="I95" s="505">
        <f t="shared" si="8"/>
        <v>0</v>
      </c>
    </row>
    <row r="96" spans="1:9" x14ac:dyDescent="0.25">
      <c r="A96" s="184" t="s">
        <v>840</v>
      </c>
      <c r="B96" s="507"/>
      <c r="C96" s="507"/>
      <c r="D96" s="507"/>
      <c r="E96" s="505" t="s">
        <v>844</v>
      </c>
      <c r="F96" s="505" t="s">
        <v>844</v>
      </c>
      <c r="G96" s="505" t="s">
        <v>844</v>
      </c>
      <c r="H96" s="505" t="s">
        <v>844</v>
      </c>
      <c r="I96" s="505">
        <f t="shared" si="8"/>
        <v>0</v>
      </c>
    </row>
    <row r="97" spans="1:9" x14ac:dyDescent="0.25">
      <c r="A97" s="184" t="s">
        <v>841</v>
      </c>
      <c r="B97" s="507"/>
      <c r="C97" s="507"/>
      <c r="D97" s="507"/>
      <c r="E97" s="505" t="s">
        <v>844</v>
      </c>
      <c r="F97" s="505" t="s">
        <v>844</v>
      </c>
      <c r="G97" s="505" t="s">
        <v>844</v>
      </c>
      <c r="H97" s="505" t="s">
        <v>844</v>
      </c>
      <c r="I97" s="505">
        <f t="shared" si="8"/>
        <v>0</v>
      </c>
    </row>
    <row r="98" spans="1:9" x14ac:dyDescent="0.25">
      <c r="A98" s="184" t="s">
        <v>842</v>
      </c>
      <c r="B98" s="507"/>
      <c r="C98" s="507"/>
      <c r="D98" s="507"/>
      <c r="E98" s="505" t="s">
        <v>844</v>
      </c>
      <c r="F98" s="505" t="s">
        <v>844</v>
      </c>
      <c r="G98" s="505" t="s">
        <v>844</v>
      </c>
      <c r="H98" s="505" t="s">
        <v>844</v>
      </c>
      <c r="I98" s="505">
        <f t="shared" si="8"/>
        <v>0</v>
      </c>
    </row>
    <row r="99" spans="1:9" x14ac:dyDescent="0.25">
      <c r="A99" s="185" t="s">
        <v>843</v>
      </c>
      <c r="B99" s="511">
        <f>+'1B Summary'!W22</f>
        <v>25746.466</v>
      </c>
      <c r="C99" s="511">
        <f>+'1B Summary'!W32/CH4GWP</f>
        <v>103.99549999999999</v>
      </c>
      <c r="D99" s="518" t="s">
        <v>844</v>
      </c>
      <c r="E99" s="518" t="s">
        <v>844</v>
      </c>
      <c r="F99" s="518" t="s">
        <v>844</v>
      </c>
      <c r="G99" s="518" t="s">
        <v>844</v>
      </c>
      <c r="H99" s="518" t="s">
        <v>844</v>
      </c>
      <c r="I99" s="518" t="s">
        <v>844</v>
      </c>
    </row>
    <row r="100" spans="1:9" x14ac:dyDescent="0.25">
      <c r="A100" s="232" t="s">
        <v>845</v>
      </c>
      <c r="B100" s="503">
        <v>0</v>
      </c>
      <c r="C100" s="519"/>
      <c r="D100" s="519"/>
      <c r="E100" s="503">
        <v>0</v>
      </c>
      <c r="F100" s="503">
        <v>0</v>
      </c>
      <c r="G100" s="503">
        <v>0</v>
      </c>
      <c r="H100" s="503">
        <v>0</v>
      </c>
      <c r="I100" s="503">
        <f>+B100+(C100*CH4GWP)+(D100*N2OGWP)</f>
        <v>0</v>
      </c>
    </row>
    <row r="101" spans="1:9" x14ac:dyDescent="0.25">
      <c r="A101" s="185" t="s">
        <v>846</v>
      </c>
      <c r="B101" s="504">
        <v>0</v>
      </c>
      <c r="C101" s="520"/>
      <c r="D101" s="520"/>
      <c r="E101" s="504">
        <v>0</v>
      </c>
      <c r="F101" s="504">
        <v>0</v>
      </c>
      <c r="G101" s="504">
        <v>0</v>
      </c>
      <c r="H101" s="504">
        <v>0</v>
      </c>
      <c r="I101" s="504">
        <f>+B101+(C101*CH4GWP)+(D101*N2OGWP)</f>
        <v>0</v>
      </c>
    </row>
    <row r="102" spans="1:9" x14ac:dyDescent="0.25">
      <c r="A102" s="182" t="s">
        <v>847</v>
      </c>
      <c r="B102" s="505" t="s">
        <v>844</v>
      </c>
      <c r="C102" s="512"/>
      <c r="D102" s="512"/>
      <c r="E102" s="505" t="s">
        <v>844</v>
      </c>
      <c r="F102" s="505" t="s">
        <v>844</v>
      </c>
      <c r="G102" s="505" t="s">
        <v>844</v>
      </c>
      <c r="H102" s="505" t="s">
        <v>844</v>
      </c>
      <c r="I102" s="505" t="s">
        <v>844</v>
      </c>
    </row>
    <row r="103" spans="1:9" x14ac:dyDescent="0.25">
      <c r="A103" s="182" t="s">
        <v>848</v>
      </c>
      <c r="B103" s="505" t="s">
        <v>844</v>
      </c>
      <c r="C103" s="512"/>
      <c r="D103" s="512"/>
      <c r="E103" s="505" t="s">
        <v>844</v>
      </c>
      <c r="F103" s="505" t="s">
        <v>844</v>
      </c>
      <c r="G103" s="505" t="s">
        <v>844</v>
      </c>
      <c r="H103" s="505" t="s">
        <v>844</v>
      </c>
      <c r="I103" s="505" t="s">
        <v>844</v>
      </c>
    </row>
    <row r="104" spans="1:9" x14ac:dyDescent="0.25">
      <c r="A104" s="182" t="s">
        <v>849</v>
      </c>
      <c r="B104" s="505" t="s">
        <v>844</v>
      </c>
      <c r="C104" s="512"/>
      <c r="D104" s="512"/>
      <c r="E104" s="505" t="s">
        <v>844</v>
      </c>
      <c r="F104" s="505" t="s">
        <v>844</v>
      </c>
      <c r="G104" s="505" t="s">
        <v>844</v>
      </c>
      <c r="H104" s="505" t="s">
        <v>844</v>
      </c>
      <c r="I104" s="505" t="s">
        <v>844</v>
      </c>
    </row>
    <row r="105" spans="1:9" x14ac:dyDescent="0.25">
      <c r="A105" s="185" t="s">
        <v>850</v>
      </c>
      <c r="B105" s="504">
        <v>0</v>
      </c>
      <c r="C105" s="520"/>
      <c r="D105" s="520"/>
      <c r="E105" s="504">
        <v>0</v>
      </c>
      <c r="F105" s="504">
        <v>0</v>
      </c>
      <c r="G105" s="504">
        <v>0</v>
      </c>
      <c r="H105" s="504">
        <v>0</v>
      </c>
      <c r="I105" s="504">
        <f>+B105+(C105*CH4GWP)+(D105*N2OGWP)</f>
        <v>0</v>
      </c>
    </row>
    <row r="106" spans="1:9" x14ac:dyDescent="0.25">
      <c r="A106" s="182" t="s">
        <v>851</v>
      </c>
      <c r="B106" s="505" t="s">
        <v>844</v>
      </c>
      <c r="C106" s="512"/>
      <c r="D106" s="512"/>
      <c r="E106" s="505" t="s">
        <v>844</v>
      </c>
      <c r="F106" s="505" t="s">
        <v>844</v>
      </c>
      <c r="G106" s="505" t="s">
        <v>844</v>
      </c>
      <c r="H106" s="505" t="s">
        <v>844</v>
      </c>
      <c r="I106" s="505" t="s">
        <v>844</v>
      </c>
    </row>
    <row r="107" spans="1:9" x14ac:dyDescent="0.25">
      <c r="A107" s="182" t="s">
        <v>852</v>
      </c>
      <c r="B107" s="505" t="s">
        <v>844</v>
      </c>
      <c r="C107" s="512"/>
      <c r="D107" s="512"/>
      <c r="E107" s="505" t="s">
        <v>844</v>
      </c>
      <c r="F107" s="505" t="s">
        <v>844</v>
      </c>
      <c r="G107" s="505" t="s">
        <v>844</v>
      </c>
      <c r="H107" s="505" t="s">
        <v>844</v>
      </c>
      <c r="I107" s="505" t="s">
        <v>844</v>
      </c>
    </row>
    <row r="108" spans="1:9" x14ac:dyDescent="0.25">
      <c r="A108" s="185" t="s">
        <v>853</v>
      </c>
      <c r="B108" s="504">
        <v>0</v>
      </c>
      <c r="C108" s="520"/>
      <c r="D108" s="520"/>
      <c r="E108" s="504">
        <v>0</v>
      </c>
      <c r="F108" s="504">
        <v>0</v>
      </c>
      <c r="G108" s="504">
        <v>0</v>
      </c>
      <c r="H108" s="504">
        <v>0</v>
      </c>
      <c r="I108" s="504">
        <f>+B108+(C108*CH4GWP)+(D108*N2OGWP)</f>
        <v>0</v>
      </c>
    </row>
  </sheetData>
  <mergeCells count="1">
    <mergeCell ref="B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7"/>
  </sheetPr>
  <dimension ref="A1:I39"/>
  <sheetViews>
    <sheetView topLeftCell="A22" workbookViewId="0">
      <selection activeCell="C5" sqref="C5:H21"/>
    </sheetView>
  </sheetViews>
  <sheetFormatPr defaultRowHeight="15" x14ac:dyDescent="0.25"/>
  <cols>
    <col min="1" max="1" width="3.7109375" customWidth="1"/>
    <col min="2" max="2" width="26.5703125" customWidth="1"/>
    <col min="9" max="9" width="37.85546875" customWidth="1"/>
  </cols>
  <sheetData>
    <row r="1" spans="1:9" x14ac:dyDescent="0.25">
      <c r="A1" s="557" t="s">
        <v>884</v>
      </c>
      <c r="B1" s="557"/>
      <c r="C1" s="557" t="s">
        <v>885</v>
      </c>
      <c r="D1" s="557"/>
      <c r="E1" s="557" t="s">
        <v>886</v>
      </c>
      <c r="F1" s="557"/>
      <c r="G1" s="557" t="s">
        <v>887</v>
      </c>
      <c r="H1" s="557"/>
      <c r="I1" s="557" t="s">
        <v>47</v>
      </c>
    </row>
    <row r="2" spans="1:9" ht="25.5" x14ac:dyDescent="0.25">
      <c r="A2" s="557"/>
      <c r="B2" s="557"/>
      <c r="C2" s="202" t="s">
        <v>888</v>
      </c>
      <c r="D2" s="202" t="s">
        <v>889</v>
      </c>
      <c r="E2" s="202" t="s">
        <v>888</v>
      </c>
      <c r="F2" s="202" t="s">
        <v>889</v>
      </c>
      <c r="G2" s="202" t="s">
        <v>888</v>
      </c>
      <c r="H2" s="202" t="s">
        <v>889</v>
      </c>
      <c r="I2" s="557"/>
    </row>
    <row r="3" spans="1:9" x14ac:dyDescent="0.25">
      <c r="A3" s="203" t="s">
        <v>890</v>
      </c>
      <c r="B3" s="204" t="s">
        <v>444</v>
      </c>
      <c r="C3" s="205"/>
      <c r="D3" s="205"/>
      <c r="E3" s="205"/>
      <c r="F3" s="205"/>
      <c r="G3" s="205"/>
      <c r="H3" s="205"/>
      <c r="I3" s="206"/>
    </row>
    <row r="4" spans="1:9" x14ac:dyDescent="0.25">
      <c r="A4" s="558">
        <v>1</v>
      </c>
      <c r="B4" s="207" t="s">
        <v>891</v>
      </c>
      <c r="C4" s="208"/>
      <c r="D4" s="208"/>
      <c r="E4" s="208"/>
      <c r="F4" s="208"/>
      <c r="G4" s="208"/>
      <c r="H4" s="208"/>
      <c r="I4" s="188"/>
    </row>
    <row r="5" spans="1:9" ht="25.5" x14ac:dyDescent="0.25">
      <c r="A5" s="558"/>
      <c r="B5" s="209" t="s">
        <v>892</v>
      </c>
      <c r="C5" s="208" t="s">
        <v>893</v>
      </c>
      <c r="D5" s="208" t="s">
        <v>894</v>
      </c>
      <c r="E5" s="208" t="s">
        <v>895</v>
      </c>
      <c r="F5" s="208" t="s">
        <v>896</v>
      </c>
      <c r="G5" s="208" t="s">
        <v>895</v>
      </c>
      <c r="H5" s="208" t="s">
        <v>896</v>
      </c>
      <c r="I5" s="210" t="s">
        <v>897</v>
      </c>
    </row>
    <row r="6" spans="1:9" x14ac:dyDescent="0.25">
      <c r="A6" s="558"/>
      <c r="B6" s="209" t="s">
        <v>898</v>
      </c>
      <c r="C6" s="208" t="s">
        <v>895</v>
      </c>
      <c r="D6" s="208" t="s">
        <v>896</v>
      </c>
      <c r="E6" s="208" t="s">
        <v>895</v>
      </c>
      <c r="F6" s="208" t="s">
        <v>896</v>
      </c>
      <c r="G6" s="208" t="s">
        <v>895</v>
      </c>
      <c r="H6" s="208" t="s">
        <v>896</v>
      </c>
      <c r="I6" s="188"/>
    </row>
    <row r="7" spans="1:9" ht="38.25" x14ac:dyDescent="0.25">
      <c r="A7" s="558"/>
      <c r="B7" s="209" t="s">
        <v>899</v>
      </c>
      <c r="C7" s="208" t="s">
        <v>900</v>
      </c>
      <c r="D7" s="208" t="s">
        <v>901</v>
      </c>
      <c r="E7" s="208" t="s">
        <v>900</v>
      </c>
      <c r="F7" s="208" t="s">
        <v>901</v>
      </c>
      <c r="G7" s="208" t="s">
        <v>900</v>
      </c>
      <c r="H7" s="208" t="s">
        <v>901</v>
      </c>
      <c r="I7" s="210" t="s">
        <v>902</v>
      </c>
    </row>
    <row r="8" spans="1:9" ht="25.5" x14ac:dyDescent="0.25">
      <c r="A8" s="208">
        <v>2</v>
      </c>
      <c r="B8" s="207" t="s">
        <v>903</v>
      </c>
      <c r="C8" s="208" t="s">
        <v>893</v>
      </c>
      <c r="D8" s="208" t="s">
        <v>894</v>
      </c>
      <c r="E8" s="208" t="s">
        <v>895</v>
      </c>
      <c r="F8" s="208" t="s">
        <v>896</v>
      </c>
      <c r="G8" s="208" t="s">
        <v>895</v>
      </c>
      <c r="H8" s="208" t="s">
        <v>896</v>
      </c>
      <c r="I8" s="210" t="s">
        <v>897</v>
      </c>
    </row>
    <row r="9" spans="1:9" x14ac:dyDescent="0.25">
      <c r="A9" s="558">
        <v>3</v>
      </c>
      <c r="B9" s="207" t="s">
        <v>74</v>
      </c>
      <c r="C9" s="208"/>
      <c r="D9" s="208"/>
      <c r="E9" s="208"/>
      <c r="F9" s="208"/>
      <c r="G9" s="208"/>
      <c r="H9" s="208"/>
      <c r="I9" s="188"/>
    </row>
    <row r="10" spans="1:9" x14ac:dyDescent="0.25">
      <c r="A10" s="558"/>
      <c r="B10" s="209" t="s">
        <v>904</v>
      </c>
      <c r="C10" s="208" t="s">
        <v>895</v>
      </c>
      <c r="D10" s="208" t="s">
        <v>896</v>
      </c>
      <c r="E10" s="208" t="s">
        <v>895</v>
      </c>
      <c r="F10" s="208" t="s">
        <v>896</v>
      </c>
      <c r="G10" s="208" t="s">
        <v>895</v>
      </c>
      <c r="H10" s="208" t="s">
        <v>896</v>
      </c>
      <c r="I10" s="188"/>
    </row>
    <row r="11" spans="1:9" x14ac:dyDescent="0.25">
      <c r="A11" s="558"/>
      <c r="B11" s="209" t="s">
        <v>905</v>
      </c>
      <c r="C11" s="208" t="s">
        <v>895</v>
      </c>
      <c r="D11" s="208" t="s">
        <v>896</v>
      </c>
      <c r="E11" s="208" t="s">
        <v>895</v>
      </c>
      <c r="F11" s="208" t="s">
        <v>896</v>
      </c>
      <c r="G11" s="208" t="s">
        <v>895</v>
      </c>
      <c r="H11" s="208" t="s">
        <v>896</v>
      </c>
      <c r="I11" s="188"/>
    </row>
    <row r="12" spans="1:9" x14ac:dyDescent="0.25">
      <c r="A12" s="558"/>
      <c r="B12" s="209" t="s">
        <v>906</v>
      </c>
      <c r="C12" s="208" t="s">
        <v>895</v>
      </c>
      <c r="D12" s="208" t="s">
        <v>896</v>
      </c>
      <c r="E12" s="208" t="s">
        <v>893</v>
      </c>
      <c r="F12" s="208" t="s">
        <v>894</v>
      </c>
      <c r="G12" s="208" t="s">
        <v>895</v>
      </c>
      <c r="H12" s="208" t="s">
        <v>896</v>
      </c>
      <c r="I12" s="210" t="s">
        <v>907</v>
      </c>
    </row>
    <row r="13" spans="1:9" x14ac:dyDescent="0.25">
      <c r="A13" s="558"/>
      <c r="B13" s="209" t="s">
        <v>908</v>
      </c>
      <c r="C13" s="208" t="s">
        <v>895</v>
      </c>
      <c r="D13" s="208" t="s">
        <v>896</v>
      </c>
      <c r="E13" s="208" t="s">
        <v>895</v>
      </c>
      <c r="F13" s="208" t="s">
        <v>896</v>
      </c>
      <c r="G13" s="208" t="s">
        <v>895</v>
      </c>
      <c r="H13" s="208" t="s">
        <v>896</v>
      </c>
      <c r="I13" s="188"/>
    </row>
    <row r="14" spans="1:9" x14ac:dyDescent="0.25">
      <c r="A14" s="558"/>
      <c r="B14" s="209" t="s">
        <v>909</v>
      </c>
      <c r="C14" s="208" t="s">
        <v>910</v>
      </c>
      <c r="D14" s="208"/>
      <c r="E14" s="208" t="s">
        <v>910</v>
      </c>
      <c r="F14" s="208"/>
      <c r="G14" s="208" t="s">
        <v>910</v>
      </c>
      <c r="H14" s="208"/>
      <c r="I14" s="188"/>
    </row>
    <row r="15" spans="1:9" x14ac:dyDescent="0.25">
      <c r="A15" s="558">
        <v>4</v>
      </c>
      <c r="B15" s="207" t="s">
        <v>873</v>
      </c>
      <c r="C15" s="208"/>
      <c r="D15" s="208"/>
      <c r="E15" s="208"/>
      <c r="F15" s="208"/>
      <c r="G15" s="208"/>
      <c r="H15" s="208"/>
      <c r="I15" s="188"/>
    </row>
    <row r="16" spans="1:9" ht="25.5" x14ac:dyDescent="0.25">
      <c r="A16" s="558"/>
      <c r="B16" s="209" t="s">
        <v>911</v>
      </c>
      <c r="C16" s="208" t="s">
        <v>893</v>
      </c>
      <c r="D16" s="208" t="s">
        <v>894</v>
      </c>
      <c r="E16" s="208" t="s">
        <v>895</v>
      </c>
      <c r="F16" s="208" t="s">
        <v>896</v>
      </c>
      <c r="G16" s="208" t="s">
        <v>895</v>
      </c>
      <c r="H16" s="208" t="s">
        <v>896</v>
      </c>
      <c r="I16" s="210" t="s">
        <v>897</v>
      </c>
    </row>
    <row r="17" spans="1:9" ht="25.5" x14ac:dyDescent="0.25">
      <c r="A17" s="558"/>
      <c r="B17" s="209" t="s">
        <v>912</v>
      </c>
      <c r="C17" s="208" t="s">
        <v>913</v>
      </c>
      <c r="D17" s="208" t="s">
        <v>894</v>
      </c>
      <c r="E17" s="208" t="s">
        <v>895</v>
      </c>
      <c r="F17" s="208" t="s">
        <v>896</v>
      </c>
      <c r="G17" s="208" t="s">
        <v>895</v>
      </c>
      <c r="H17" s="208" t="s">
        <v>896</v>
      </c>
      <c r="I17" s="210" t="s">
        <v>897</v>
      </c>
    </row>
    <row r="18" spans="1:9" ht="25.5" x14ac:dyDescent="0.25">
      <c r="A18" s="558"/>
      <c r="B18" s="209" t="s">
        <v>914</v>
      </c>
      <c r="C18" s="208" t="s">
        <v>915</v>
      </c>
      <c r="D18" s="208" t="s">
        <v>894</v>
      </c>
      <c r="E18" s="208" t="s">
        <v>895</v>
      </c>
      <c r="F18" s="208" t="s">
        <v>896</v>
      </c>
      <c r="G18" s="208" t="s">
        <v>895</v>
      </c>
      <c r="H18" s="208" t="s">
        <v>896</v>
      </c>
      <c r="I18" s="210" t="s">
        <v>897</v>
      </c>
    </row>
    <row r="19" spans="1:9" x14ac:dyDescent="0.25">
      <c r="A19" s="558">
        <v>5</v>
      </c>
      <c r="B19" s="207" t="s">
        <v>916</v>
      </c>
      <c r="C19" s="208"/>
      <c r="D19" s="208"/>
      <c r="E19" s="208"/>
      <c r="F19" s="208"/>
      <c r="G19" s="208"/>
      <c r="H19" s="208"/>
      <c r="I19" s="188"/>
    </row>
    <row r="20" spans="1:9" ht="25.5" x14ac:dyDescent="0.25">
      <c r="A20" s="558"/>
      <c r="B20" s="209" t="s">
        <v>917</v>
      </c>
      <c r="C20" s="208" t="s">
        <v>893</v>
      </c>
      <c r="D20" s="208" t="s">
        <v>894</v>
      </c>
      <c r="E20" s="208" t="s">
        <v>895</v>
      </c>
      <c r="F20" s="208" t="s">
        <v>896</v>
      </c>
      <c r="G20" s="208" t="s">
        <v>895</v>
      </c>
      <c r="H20" s="208" t="s">
        <v>896</v>
      </c>
      <c r="I20" s="210" t="s">
        <v>897</v>
      </c>
    </row>
    <row r="21" spans="1:9" x14ac:dyDescent="0.25">
      <c r="A21" s="558"/>
      <c r="B21" s="209" t="s">
        <v>918</v>
      </c>
      <c r="C21" s="208" t="s">
        <v>844</v>
      </c>
      <c r="D21" s="208"/>
      <c r="E21" s="208" t="s">
        <v>844</v>
      </c>
      <c r="F21" s="208"/>
      <c r="G21" s="208" t="s">
        <v>844</v>
      </c>
      <c r="H21" s="208"/>
      <c r="I21" s="188"/>
    </row>
    <row r="22" spans="1:9" x14ac:dyDescent="0.25">
      <c r="A22" s="203" t="s">
        <v>919</v>
      </c>
      <c r="B22" s="204" t="s">
        <v>445</v>
      </c>
      <c r="C22" s="205"/>
      <c r="D22" s="205"/>
      <c r="E22" s="205"/>
      <c r="F22" s="205"/>
      <c r="G22" s="205"/>
      <c r="H22" s="205"/>
      <c r="I22" s="206"/>
    </row>
    <row r="23" spans="1:9" x14ac:dyDescent="0.25">
      <c r="A23" s="558">
        <v>1</v>
      </c>
      <c r="B23" s="207" t="s">
        <v>458</v>
      </c>
      <c r="C23" s="208"/>
      <c r="D23" s="208"/>
      <c r="E23" s="208"/>
      <c r="F23" s="208"/>
      <c r="G23" s="208"/>
      <c r="H23" s="208"/>
      <c r="I23" s="188"/>
    </row>
    <row r="24" spans="1:9" ht="25.5" x14ac:dyDescent="0.25">
      <c r="A24" s="558"/>
      <c r="B24" s="209" t="s">
        <v>920</v>
      </c>
      <c r="C24" s="208" t="s">
        <v>921</v>
      </c>
      <c r="D24" s="208" t="s">
        <v>901</v>
      </c>
      <c r="E24" s="208" t="s">
        <v>921</v>
      </c>
      <c r="F24" s="208" t="s">
        <v>901</v>
      </c>
      <c r="G24" s="208" t="s">
        <v>910</v>
      </c>
      <c r="H24" s="208"/>
      <c r="I24" s="210" t="s">
        <v>922</v>
      </c>
    </row>
    <row r="25" spans="1:9" ht="25.5" x14ac:dyDescent="0.25">
      <c r="A25" s="558"/>
      <c r="B25" s="209" t="s">
        <v>923</v>
      </c>
      <c r="C25" s="208" t="s">
        <v>844</v>
      </c>
      <c r="D25" s="208"/>
      <c r="E25" s="208" t="s">
        <v>844</v>
      </c>
      <c r="F25" s="208"/>
      <c r="G25" s="208" t="s">
        <v>910</v>
      </c>
      <c r="H25" s="208"/>
      <c r="I25" s="188"/>
    </row>
    <row r="26" spans="1:9" x14ac:dyDescent="0.25">
      <c r="A26" s="558"/>
      <c r="B26" s="209" t="s">
        <v>924</v>
      </c>
      <c r="C26" s="208" t="s">
        <v>844</v>
      </c>
      <c r="D26" s="208"/>
      <c r="E26" s="208" t="s">
        <v>844</v>
      </c>
      <c r="F26" s="208"/>
      <c r="G26" s="208" t="s">
        <v>910</v>
      </c>
      <c r="H26" s="208"/>
      <c r="I26" s="188"/>
    </row>
    <row r="27" spans="1:9" x14ac:dyDescent="0.25">
      <c r="A27" s="558">
        <v>2</v>
      </c>
      <c r="B27" s="207" t="s">
        <v>925</v>
      </c>
      <c r="C27" s="208"/>
      <c r="D27" s="208"/>
      <c r="E27" s="208"/>
      <c r="F27" s="208"/>
      <c r="G27" s="208"/>
      <c r="H27" s="208"/>
      <c r="I27" s="188"/>
    </row>
    <row r="28" spans="1:9" x14ac:dyDescent="0.25">
      <c r="A28" s="558"/>
      <c r="B28" s="209" t="s">
        <v>926</v>
      </c>
      <c r="C28" s="208" t="s">
        <v>900</v>
      </c>
      <c r="D28" s="208" t="s">
        <v>901</v>
      </c>
      <c r="E28" s="208" t="s">
        <v>900</v>
      </c>
      <c r="F28" s="208" t="s">
        <v>901</v>
      </c>
      <c r="G28" s="208" t="s">
        <v>910</v>
      </c>
      <c r="H28" s="208"/>
      <c r="I28" s="210" t="s">
        <v>927</v>
      </c>
    </row>
    <row r="29" spans="1:9" x14ac:dyDescent="0.25">
      <c r="A29" s="558"/>
      <c r="B29" s="209" t="s">
        <v>928</v>
      </c>
      <c r="C29" s="208" t="s">
        <v>844</v>
      </c>
      <c r="D29" s="211"/>
      <c r="E29" s="208" t="s">
        <v>844</v>
      </c>
      <c r="F29" s="208"/>
      <c r="G29" s="208"/>
      <c r="H29" s="208"/>
      <c r="I29" s="188"/>
    </row>
    <row r="30" spans="1:9" ht="51" x14ac:dyDescent="0.25">
      <c r="A30" s="208">
        <v>3</v>
      </c>
      <c r="B30" s="207" t="s">
        <v>882</v>
      </c>
      <c r="C30" s="208" t="s">
        <v>900</v>
      </c>
      <c r="D30" s="208" t="s">
        <v>901</v>
      </c>
      <c r="E30" s="208" t="s">
        <v>913</v>
      </c>
      <c r="F30" s="208" t="s">
        <v>894</v>
      </c>
      <c r="G30" s="208" t="s">
        <v>844</v>
      </c>
      <c r="H30" s="208"/>
      <c r="I30" s="210" t="s">
        <v>929</v>
      </c>
    </row>
    <row r="31" spans="1:9" ht="25.5" x14ac:dyDescent="0.25">
      <c r="A31" s="203" t="s">
        <v>930</v>
      </c>
      <c r="B31" s="204" t="s">
        <v>446</v>
      </c>
      <c r="C31" s="205"/>
      <c r="D31" s="205"/>
      <c r="E31" s="205"/>
      <c r="F31" s="205"/>
      <c r="G31" s="205"/>
      <c r="H31" s="205"/>
      <c r="I31" s="206"/>
    </row>
    <row r="32" spans="1:9" x14ac:dyDescent="0.25">
      <c r="A32" s="558">
        <v>1</v>
      </c>
      <c r="B32" s="207" t="s">
        <v>931</v>
      </c>
      <c r="C32" s="208"/>
      <c r="D32" s="208"/>
      <c r="E32" s="208"/>
      <c r="F32" s="208"/>
      <c r="G32" s="208"/>
      <c r="H32" s="208"/>
      <c r="I32" s="188"/>
    </row>
    <row r="33" spans="1:9" x14ac:dyDescent="0.25">
      <c r="A33" s="558"/>
      <c r="B33" s="209" t="s">
        <v>932</v>
      </c>
      <c r="C33" s="208" t="s">
        <v>844</v>
      </c>
      <c r="D33" s="208"/>
      <c r="E33" s="208" t="s">
        <v>844</v>
      </c>
      <c r="F33" s="208"/>
      <c r="G33" s="208" t="s">
        <v>844</v>
      </c>
      <c r="H33" s="208"/>
      <c r="I33" s="188"/>
    </row>
    <row r="34" spans="1:9" x14ac:dyDescent="0.25">
      <c r="A34" s="558"/>
      <c r="B34" s="209" t="s">
        <v>933</v>
      </c>
      <c r="C34" s="208" t="s">
        <v>844</v>
      </c>
      <c r="D34" s="208"/>
      <c r="E34" s="208" t="s">
        <v>844</v>
      </c>
      <c r="F34" s="208"/>
      <c r="G34" s="208" t="s">
        <v>844</v>
      </c>
      <c r="H34" s="208"/>
      <c r="I34" s="188"/>
    </row>
    <row r="35" spans="1:9" x14ac:dyDescent="0.25">
      <c r="A35" s="558"/>
      <c r="B35" s="209" t="s">
        <v>934</v>
      </c>
      <c r="C35" s="208" t="s">
        <v>844</v>
      </c>
      <c r="D35" s="208"/>
      <c r="E35" s="208" t="s">
        <v>844</v>
      </c>
      <c r="F35" s="208"/>
      <c r="G35" s="208" t="s">
        <v>844</v>
      </c>
      <c r="H35" s="208"/>
      <c r="I35" s="188"/>
    </row>
    <row r="36" spans="1:9" x14ac:dyDescent="0.25">
      <c r="A36" s="558">
        <v>2</v>
      </c>
      <c r="B36" s="207" t="s">
        <v>935</v>
      </c>
      <c r="C36" s="208"/>
      <c r="D36" s="208"/>
      <c r="E36" s="208"/>
      <c r="F36" s="208"/>
      <c r="G36" s="208"/>
      <c r="H36" s="208"/>
      <c r="I36" s="188"/>
    </row>
    <row r="37" spans="1:9" x14ac:dyDescent="0.25">
      <c r="A37" s="558"/>
      <c r="B37" s="209" t="s">
        <v>936</v>
      </c>
      <c r="C37" s="208" t="s">
        <v>844</v>
      </c>
      <c r="D37" s="208"/>
      <c r="E37" s="208" t="s">
        <v>844</v>
      </c>
      <c r="F37" s="208"/>
      <c r="G37" s="208" t="s">
        <v>844</v>
      </c>
      <c r="H37" s="208"/>
      <c r="I37" s="188"/>
    </row>
    <row r="38" spans="1:9" x14ac:dyDescent="0.25">
      <c r="A38" s="558"/>
      <c r="B38" s="209" t="s">
        <v>937</v>
      </c>
      <c r="C38" s="208" t="s">
        <v>844</v>
      </c>
      <c r="D38" s="208"/>
      <c r="E38" s="208" t="s">
        <v>844</v>
      </c>
      <c r="F38" s="208"/>
      <c r="G38" s="208" t="s">
        <v>844</v>
      </c>
      <c r="H38" s="208"/>
      <c r="I38" s="188"/>
    </row>
    <row r="39" spans="1:9" x14ac:dyDescent="0.25">
      <c r="A39" s="208">
        <v>3</v>
      </c>
      <c r="B39" s="207" t="s">
        <v>27</v>
      </c>
      <c r="C39" s="208" t="s">
        <v>844</v>
      </c>
      <c r="D39" s="208"/>
      <c r="E39" s="208" t="s">
        <v>844</v>
      </c>
      <c r="F39" s="208"/>
      <c r="G39" s="208" t="s">
        <v>844</v>
      </c>
      <c r="H39" s="208"/>
      <c r="I39" s="188"/>
    </row>
  </sheetData>
  <mergeCells count="13">
    <mergeCell ref="I1:I2"/>
    <mergeCell ref="A36:A38"/>
    <mergeCell ref="A9:A14"/>
    <mergeCell ref="A15:A18"/>
    <mergeCell ref="A19:A21"/>
    <mergeCell ref="A23:A26"/>
    <mergeCell ref="A27:A29"/>
    <mergeCell ref="A32:A35"/>
    <mergeCell ref="A4:A7"/>
    <mergeCell ref="A1:B2"/>
    <mergeCell ref="C1:D1"/>
    <mergeCell ref="E1:F1"/>
    <mergeCell ref="G1:H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7"/>
  </sheetPr>
  <dimension ref="A1:C34"/>
  <sheetViews>
    <sheetView workbookViewId="0">
      <selection activeCell="H20" sqref="H20"/>
    </sheetView>
  </sheetViews>
  <sheetFormatPr defaultRowHeight="15" x14ac:dyDescent="0.25"/>
  <cols>
    <col min="1" max="1" width="22.5703125" customWidth="1"/>
    <col min="2" max="2" width="41" customWidth="1"/>
    <col min="3" max="3" width="23.42578125" customWidth="1"/>
  </cols>
  <sheetData>
    <row r="1" spans="1:3" x14ac:dyDescent="0.25">
      <c r="A1" s="212" t="s">
        <v>938</v>
      </c>
      <c r="B1" s="213" t="s">
        <v>946</v>
      </c>
      <c r="C1" s="213" t="s">
        <v>972</v>
      </c>
    </row>
    <row r="2" spans="1:3" ht="25.5" x14ac:dyDescent="0.25">
      <c r="A2" s="559" t="s">
        <v>939</v>
      </c>
      <c r="B2" s="209" t="s">
        <v>947</v>
      </c>
      <c r="C2" s="211" t="s">
        <v>973</v>
      </c>
    </row>
    <row r="3" spans="1:3" x14ac:dyDescent="0.25">
      <c r="A3" s="560"/>
      <c r="B3" s="209" t="s">
        <v>948</v>
      </c>
      <c r="C3" s="211" t="s">
        <v>974</v>
      </c>
    </row>
    <row r="4" spans="1:3" x14ac:dyDescent="0.25">
      <c r="A4" s="561"/>
      <c r="B4" s="209" t="s">
        <v>949</v>
      </c>
      <c r="C4" s="211" t="s">
        <v>973</v>
      </c>
    </row>
    <row r="5" spans="1:3" x14ac:dyDescent="0.25">
      <c r="A5" s="209" t="s">
        <v>866</v>
      </c>
      <c r="B5" s="209" t="s">
        <v>950</v>
      </c>
      <c r="C5" s="211" t="s">
        <v>974</v>
      </c>
    </row>
    <row r="6" spans="1:3" x14ac:dyDescent="0.25">
      <c r="A6" s="562" t="s">
        <v>867</v>
      </c>
      <c r="B6" s="562" t="s">
        <v>951</v>
      </c>
      <c r="C6" s="211" t="s">
        <v>975</v>
      </c>
    </row>
    <row r="7" spans="1:3" x14ac:dyDescent="0.25">
      <c r="A7" s="562"/>
      <c r="B7" s="562"/>
      <c r="C7" s="211" t="s">
        <v>369</v>
      </c>
    </row>
    <row r="8" spans="1:3" ht="25.5" x14ac:dyDescent="0.25">
      <c r="A8" s="559" t="s">
        <v>903</v>
      </c>
      <c r="B8" s="209" t="s">
        <v>952</v>
      </c>
      <c r="C8" s="211" t="s">
        <v>974</v>
      </c>
    </row>
    <row r="9" spans="1:3" x14ac:dyDescent="0.25">
      <c r="A9" s="560"/>
      <c r="B9" s="209" t="s">
        <v>953</v>
      </c>
      <c r="C9" s="211" t="s">
        <v>976</v>
      </c>
    </row>
    <row r="10" spans="1:3" x14ac:dyDescent="0.25">
      <c r="A10" s="560"/>
      <c r="B10" s="209" t="s">
        <v>954</v>
      </c>
      <c r="C10" s="211" t="s">
        <v>977</v>
      </c>
    </row>
    <row r="11" spans="1:3" x14ac:dyDescent="0.25">
      <c r="A11" s="561"/>
      <c r="B11" s="209" t="s">
        <v>955</v>
      </c>
      <c r="C11" s="211" t="s">
        <v>978</v>
      </c>
    </row>
    <row r="12" spans="1:3" x14ac:dyDescent="0.25">
      <c r="A12" s="562" t="s">
        <v>74</v>
      </c>
      <c r="B12" s="209" t="s">
        <v>956</v>
      </c>
      <c r="C12" s="211" t="s">
        <v>976</v>
      </c>
    </row>
    <row r="13" spans="1:3" x14ac:dyDescent="0.25">
      <c r="A13" s="562"/>
      <c r="B13" s="209" t="s">
        <v>957</v>
      </c>
      <c r="C13" s="211" t="s">
        <v>979</v>
      </c>
    </row>
    <row r="14" spans="1:3" x14ac:dyDescent="0.25">
      <c r="A14" s="562"/>
      <c r="B14" s="209" t="s">
        <v>958</v>
      </c>
      <c r="C14" s="211" t="s">
        <v>974</v>
      </c>
    </row>
    <row r="15" spans="1:3" x14ac:dyDescent="0.25">
      <c r="A15" s="562"/>
      <c r="B15" s="209" t="s">
        <v>959</v>
      </c>
      <c r="C15" s="211" t="s">
        <v>976</v>
      </c>
    </row>
    <row r="16" spans="1:3" x14ac:dyDescent="0.25">
      <c r="A16" s="562"/>
      <c r="B16" s="209" t="s">
        <v>960</v>
      </c>
      <c r="C16" s="211" t="s">
        <v>974</v>
      </c>
    </row>
    <row r="17" spans="1:3" x14ac:dyDescent="0.25">
      <c r="A17" s="562"/>
      <c r="B17" s="209" t="s">
        <v>961</v>
      </c>
      <c r="C17" s="211" t="s">
        <v>976</v>
      </c>
    </row>
    <row r="18" spans="1:3" x14ac:dyDescent="0.25">
      <c r="A18" s="562"/>
      <c r="B18" s="209" t="s">
        <v>962</v>
      </c>
      <c r="C18" s="211" t="s">
        <v>980</v>
      </c>
    </row>
    <row r="19" spans="1:3" x14ac:dyDescent="0.25">
      <c r="A19" s="562"/>
      <c r="B19" s="209" t="s">
        <v>963</v>
      </c>
      <c r="C19" s="211" t="s">
        <v>981</v>
      </c>
    </row>
    <row r="20" spans="1:3" ht="25.5" x14ac:dyDescent="0.25">
      <c r="A20" s="559" t="s">
        <v>940</v>
      </c>
      <c r="B20" s="209" t="s">
        <v>964</v>
      </c>
      <c r="C20" s="211" t="s">
        <v>974</v>
      </c>
    </row>
    <row r="21" spans="1:3" x14ac:dyDescent="0.25">
      <c r="A21" s="560"/>
      <c r="B21" s="209" t="s">
        <v>965</v>
      </c>
      <c r="C21" s="211" t="s">
        <v>977</v>
      </c>
    </row>
    <row r="22" spans="1:3" x14ac:dyDescent="0.25">
      <c r="A22" s="561"/>
      <c r="B22" s="209" t="s">
        <v>954</v>
      </c>
      <c r="C22" s="211" t="s">
        <v>976</v>
      </c>
    </row>
    <row r="23" spans="1:3" x14ac:dyDescent="0.25">
      <c r="A23" s="559" t="s">
        <v>159</v>
      </c>
      <c r="B23" s="209" t="s">
        <v>966</v>
      </c>
      <c r="C23" s="211" t="s">
        <v>978</v>
      </c>
    </row>
    <row r="24" spans="1:3" x14ac:dyDescent="0.25">
      <c r="A24" s="560"/>
      <c r="B24" s="209" t="s">
        <v>955</v>
      </c>
      <c r="C24" s="211" t="s">
        <v>976</v>
      </c>
    </row>
    <row r="25" spans="1:3" x14ac:dyDescent="0.25">
      <c r="A25" s="560"/>
      <c r="B25" s="209" t="s">
        <v>965</v>
      </c>
      <c r="C25" s="211" t="s">
        <v>977</v>
      </c>
    </row>
    <row r="26" spans="1:3" x14ac:dyDescent="0.25">
      <c r="A26" s="561"/>
      <c r="B26" s="209" t="s">
        <v>967</v>
      </c>
      <c r="C26" s="211" t="s">
        <v>979</v>
      </c>
    </row>
    <row r="27" spans="1:3" x14ac:dyDescent="0.25">
      <c r="A27" s="559" t="s">
        <v>941</v>
      </c>
      <c r="B27" s="209" t="s">
        <v>968</v>
      </c>
      <c r="C27" s="211" t="s">
        <v>976</v>
      </c>
    </row>
    <row r="28" spans="1:3" x14ac:dyDescent="0.25">
      <c r="A28" s="560"/>
      <c r="B28" s="209" t="s">
        <v>969</v>
      </c>
      <c r="C28" s="211" t="s">
        <v>982</v>
      </c>
    </row>
    <row r="29" spans="1:3" x14ac:dyDescent="0.25">
      <c r="A29" s="561"/>
      <c r="B29" s="209" t="s">
        <v>970</v>
      </c>
      <c r="C29" s="211" t="s">
        <v>979</v>
      </c>
    </row>
    <row r="30" spans="1:3" x14ac:dyDescent="0.25">
      <c r="A30" s="209" t="s">
        <v>942</v>
      </c>
      <c r="B30" s="209" t="s">
        <v>950</v>
      </c>
      <c r="C30" s="211" t="s">
        <v>976</v>
      </c>
    </row>
    <row r="31" spans="1:3" x14ac:dyDescent="0.25">
      <c r="A31" s="209" t="s">
        <v>943</v>
      </c>
      <c r="B31" s="214" t="s">
        <v>966</v>
      </c>
      <c r="C31" s="215" t="s">
        <v>978</v>
      </c>
    </row>
    <row r="32" spans="1:3" x14ac:dyDescent="0.25">
      <c r="A32" s="209" t="s">
        <v>944</v>
      </c>
      <c r="B32" s="214" t="s">
        <v>14</v>
      </c>
      <c r="C32" s="215" t="s">
        <v>975</v>
      </c>
    </row>
    <row r="33" spans="1:3" ht="25.5" x14ac:dyDescent="0.25">
      <c r="A33" s="209" t="s">
        <v>945</v>
      </c>
      <c r="B33" s="214" t="s">
        <v>14</v>
      </c>
      <c r="C33" s="215" t="s">
        <v>983</v>
      </c>
    </row>
    <row r="34" spans="1:3" x14ac:dyDescent="0.25">
      <c r="A34" s="209"/>
      <c r="B34" s="214" t="s">
        <v>971</v>
      </c>
      <c r="C34" s="215" t="s">
        <v>984</v>
      </c>
    </row>
  </sheetData>
  <mergeCells count="8">
    <mergeCell ref="A27:A29"/>
    <mergeCell ref="A2:A4"/>
    <mergeCell ref="A6:A7"/>
    <mergeCell ref="B6:B7"/>
    <mergeCell ref="A8:A11"/>
    <mergeCell ref="A12:A19"/>
    <mergeCell ref="A20:A22"/>
    <mergeCell ref="A23:A2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7"/>
  </sheetPr>
  <dimension ref="A1:CN60"/>
  <sheetViews>
    <sheetView topLeftCell="BQ13" workbookViewId="0">
      <selection activeCell="BW26" sqref="BW26:BW27"/>
    </sheetView>
  </sheetViews>
  <sheetFormatPr defaultRowHeight="15" x14ac:dyDescent="0.25"/>
  <cols>
    <col min="2" max="2" width="12.42578125" customWidth="1"/>
    <col min="3" max="3" width="11.5703125" customWidth="1"/>
    <col min="4" max="4" width="11.85546875" customWidth="1"/>
    <col min="5" max="5" width="9.140625" bestFit="1" customWidth="1"/>
    <col min="6" max="6" width="11.28515625" customWidth="1"/>
    <col min="8" max="8" width="12.140625" customWidth="1"/>
    <col min="9" max="9" width="14.5703125" customWidth="1"/>
    <col min="10" max="10" width="13.42578125" customWidth="1"/>
    <col min="11" max="11" width="12.28515625" customWidth="1"/>
    <col min="12" max="12" width="9.85546875" customWidth="1"/>
    <col min="13" max="13" width="9" bestFit="1" customWidth="1"/>
    <col min="16" max="16" width="11" bestFit="1" customWidth="1"/>
    <col min="41" max="41" width="13.28515625" customWidth="1"/>
    <col min="42" max="42" width="13" customWidth="1"/>
    <col min="43" max="43" width="12.85546875" customWidth="1"/>
    <col min="55" max="55" width="10.7109375" customWidth="1"/>
    <col min="67" max="67" width="13" customWidth="1"/>
    <col min="68" max="68" width="13.140625" customWidth="1"/>
    <col min="69" max="69" width="17.140625" customWidth="1"/>
    <col min="72" max="72" width="12.140625" customWidth="1"/>
    <col min="73" max="73" width="12.7109375" customWidth="1"/>
    <col min="74" max="74" width="15.85546875" customWidth="1"/>
    <col min="82" max="82" width="14.140625" customWidth="1"/>
    <col min="83" max="83" width="14" customWidth="1"/>
  </cols>
  <sheetData>
    <row r="1" spans="1:92" x14ac:dyDescent="0.25">
      <c r="A1" s="573"/>
      <c r="B1" s="286" t="s">
        <v>443</v>
      </c>
      <c r="C1" s="286" t="s">
        <v>441</v>
      </c>
      <c r="D1" s="286" t="s">
        <v>442</v>
      </c>
      <c r="E1" s="242"/>
      <c r="F1" s="242"/>
      <c r="G1" s="275" t="s">
        <v>1286</v>
      </c>
      <c r="H1" s="242"/>
      <c r="I1" s="242"/>
      <c r="J1" s="242"/>
      <c r="K1" s="242"/>
      <c r="L1" s="242"/>
      <c r="M1" s="242"/>
      <c r="N1" s="275" t="s">
        <v>1287</v>
      </c>
      <c r="O1" s="242" t="s">
        <v>862</v>
      </c>
      <c r="P1" s="242"/>
      <c r="Q1" s="242"/>
      <c r="R1" s="242"/>
      <c r="S1" s="242"/>
      <c r="T1" s="242"/>
      <c r="U1" s="275" t="s">
        <v>1288</v>
      </c>
      <c r="V1" s="242" t="s">
        <v>865</v>
      </c>
      <c r="W1" s="242"/>
      <c r="X1" s="242"/>
      <c r="Y1" s="242"/>
      <c r="Z1" s="242"/>
      <c r="AB1" t="s">
        <v>866</v>
      </c>
      <c r="AH1" t="s">
        <v>867</v>
      </c>
      <c r="AN1" t="s">
        <v>868</v>
      </c>
      <c r="AS1" t="s">
        <v>869</v>
      </c>
      <c r="AY1" t="s">
        <v>74</v>
      </c>
      <c r="BF1" t="s">
        <v>870</v>
      </c>
      <c r="BN1" t="s">
        <v>873</v>
      </c>
      <c r="BS1" t="s">
        <v>875</v>
      </c>
      <c r="BX1" t="s">
        <v>879</v>
      </c>
      <c r="CC1" t="s">
        <v>880</v>
      </c>
      <c r="CG1" t="s">
        <v>881</v>
      </c>
      <c r="CK1" t="s">
        <v>882</v>
      </c>
    </row>
    <row r="2" spans="1:92" ht="49.5" customHeight="1" x14ac:dyDescent="0.25">
      <c r="A2" s="574"/>
      <c r="B2" s="287" t="str">
        <f>+'Energy Summary'!C5</f>
        <v>Fuel combustion activities</v>
      </c>
      <c r="C2" s="287" t="str">
        <f>+'Energy Summary'!C11</f>
        <v>Fugitive emissions from fuels</v>
      </c>
      <c r="D2" s="287" t="str">
        <f>+'Energy Summary'!C15</f>
        <v>Carbon dioxide transport and storage</v>
      </c>
      <c r="E2" s="242"/>
      <c r="F2" s="242"/>
      <c r="G2" s="573"/>
      <c r="H2" s="288" t="str">
        <f>+'Energy Summary'!C6</f>
        <v>Energy Industries</v>
      </c>
      <c r="I2" s="288" t="str">
        <f>+'Energy Summary'!C7</f>
        <v>Manufacturing Industries and Construction</v>
      </c>
      <c r="J2" s="288" t="str">
        <f>+'Energy Summary'!C8</f>
        <v>Transport</v>
      </c>
      <c r="K2" s="288" t="str">
        <f>+'Energy Summary'!C9</f>
        <v>Other Sectors</v>
      </c>
      <c r="L2" s="288" t="str">
        <f>+'Energy Summary'!C10</f>
        <v>Non-Specified</v>
      </c>
      <c r="M2" s="242"/>
      <c r="N2" s="289"/>
      <c r="O2" s="290" t="s">
        <v>861</v>
      </c>
      <c r="P2" s="290" t="s">
        <v>863</v>
      </c>
      <c r="Q2" s="290" t="s">
        <v>36</v>
      </c>
      <c r="R2" s="290" t="s">
        <v>190</v>
      </c>
      <c r="S2" s="290" t="s">
        <v>864</v>
      </c>
      <c r="T2" s="242"/>
      <c r="U2" s="289"/>
      <c r="V2" s="289" t="s">
        <v>863</v>
      </c>
      <c r="W2" s="289" t="s">
        <v>36</v>
      </c>
      <c r="X2" s="289" t="s">
        <v>190</v>
      </c>
      <c r="Y2" s="289" t="s">
        <v>864</v>
      </c>
      <c r="Z2" s="242"/>
      <c r="AB2" s="188"/>
      <c r="AC2" s="188" t="s">
        <v>863</v>
      </c>
      <c r="AD2" s="188" t="s">
        <v>36</v>
      </c>
      <c r="AE2" s="188" t="s">
        <v>190</v>
      </c>
      <c r="AF2" s="188" t="s">
        <v>864</v>
      </c>
      <c r="AH2" s="188"/>
      <c r="AI2" s="188" t="s">
        <v>863</v>
      </c>
      <c r="AJ2" s="188" t="s">
        <v>36</v>
      </c>
      <c r="AK2" s="188" t="s">
        <v>190</v>
      </c>
      <c r="AL2" s="188" t="s">
        <v>864</v>
      </c>
      <c r="AN2" s="188"/>
      <c r="AO2" s="189" t="str">
        <f>+O1</f>
        <v>Public electricity producer</v>
      </c>
      <c r="AP2" s="189" t="str">
        <f>+V1</f>
        <v>Auto electricity producer</v>
      </c>
      <c r="AQ2" s="189" t="str">
        <f>+AB1</f>
        <v>Petroleum refining</v>
      </c>
      <c r="AS2" s="188"/>
      <c r="AT2" s="188" t="s">
        <v>863</v>
      </c>
      <c r="AU2" s="188" t="s">
        <v>36</v>
      </c>
      <c r="AV2" s="188" t="s">
        <v>190</v>
      </c>
      <c r="AW2" s="188" t="s">
        <v>864</v>
      </c>
      <c r="AY2" s="188"/>
      <c r="AZ2" s="189" t="str">
        <f>+'1A Summary'!C24</f>
        <v>Civil Aviation</v>
      </c>
      <c r="BA2" s="189" t="str">
        <f>+'1A Summary'!C25</f>
        <v>Road Transport</v>
      </c>
      <c r="BB2" s="189" t="str">
        <f>+'1A Summary'!C26</f>
        <v>Railways</v>
      </c>
      <c r="BC2" s="189" t="str">
        <f>+'1A Summary'!C27</f>
        <v>Water-Borne Navigation</v>
      </c>
      <c r="BD2" s="188" t="s">
        <v>864</v>
      </c>
      <c r="BF2" s="188"/>
      <c r="BG2" s="571" t="s">
        <v>871</v>
      </c>
      <c r="BH2" s="571"/>
      <c r="BI2" s="571"/>
      <c r="BJ2" s="571" t="s">
        <v>872</v>
      </c>
      <c r="BK2" s="571"/>
      <c r="BL2" s="571"/>
      <c r="BN2" s="188"/>
      <c r="BO2" s="189" t="str">
        <f>+'1A Summary'!C30</f>
        <v>Commercial/Institutional</v>
      </c>
      <c r="BP2" s="189" t="str">
        <f>+'1A Summary'!C31</f>
        <v>Residential</v>
      </c>
      <c r="BQ2" s="189" t="s">
        <v>874</v>
      </c>
      <c r="BS2" s="188"/>
      <c r="BT2" s="189" t="str">
        <f>+'1B Summary'!C5</f>
        <v>Solid Fuels</v>
      </c>
      <c r="BU2" s="189" t="str">
        <f>+'1B Summary'!C9</f>
        <v>Oil and Natural Gas</v>
      </c>
      <c r="BV2" s="189" t="str">
        <f>+'1B Summary'!C12</f>
        <v>Other Emissions from Energy Production</v>
      </c>
      <c r="BX2" s="188"/>
      <c r="BY2" s="188" t="s">
        <v>863</v>
      </c>
      <c r="BZ2" s="188" t="s">
        <v>36</v>
      </c>
      <c r="CA2" s="188" t="s">
        <v>864</v>
      </c>
      <c r="CC2" s="188"/>
      <c r="CD2" s="194" t="s">
        <v>876</v>
      </c>
      <c r="CE2" s="194" t="s">
        <v>877</v>
      </c>
      <c r="CG2" s="188"/>
      <c r="CH2" s="188" t="s">
        <v>863</v>
      </c>
      <c r="CK2" s="188"/>
      <c r="CL2" s="188" t="s">
        <v>863</v>
      </c>
      <c r="CM2" s="188" t="s">
        <v>36</v>
      </c>
      <c r="CN2" s="188" t="s">
        <v>864</v>
      </c>
    </row>
    <row r="3" spans="1:92" ht="18" customHeight="1" x14ac:dyDescent="0.25">
      <c r="A3" s="575"/>
      <c r="B3" s="572" t="s">
        <v>1198</v>
      </c>
      <c r="C3" s="572"/>
      <c r="D3" s="572"/>
      <c r="E3" s="242"/>
      <c r="F3" s="242"/>
      <c r="G3" s="575"/>
      <c r="H3" s="576" t="s">
        <v>860</v>
      </c>
      <c r="I3" s="576"/>
      <c r="J3" s="576"/>
      <c r="K3" s="576"/>
      <c r="L3" s="576"/>
      <c r="M3" s="242"/>
      <c r="N3" s="289"/>
      <c r="O3" s="289" t="s">
        <v>201</v>
      </c>
      <c r="P3" s="289" t="s">
        <v>16</v>
      </c>
      <c r="Q3" s="289" t="s">
        <v>194</v>
      </c>
      <c r="R3" s="289" t="s">
        <v>195</v>
      </c>
      <c r="S3" s="289" t="s">
        <v>860</v>
      </c>
      <c r="T3" s="242"/>
      <c r="U3" s="289"/>
      <c r="V3" s="289" t="s">
        <v>16</v>
      </c>
      <c r="W3" s="289" t="s">
        <v>194</v>
      </c>
      <c r="X3" s="289" t="s">
        <v>195</v>
      </c>
      <c r="Y3" s="289" t="s">
        <v>860</v>
      </c>
      <c r="Z3" s="242"/>
      <c r="AB3" s="188"/>
      <c r="AC3" s="188" t="s">
        <v>16</v>
      </c>
      <c r="AD3" s="188" t="s">
        <v>194</v>
      </c>
      <c r="AE3" s="188" t="s">
        <v>195</v>
      </c>
      <c r="AF3" s="188" t="s">
        <v>860</v>
      </c>
      <c r="AH3" s="188"/>
      <c r="AI3" s="188" t="s">
        <v>16</v>
      </c>
      <c r="AJ3" s="188" t="s">
        <v>194</v>
      </c>
      <c r="AK3" s="188" t="s">
        <v>195</v>
      </c>
      <c r="AL3" s="188" t="s">
        <v>860</v>
      </c>
      <c r="AN3" s="188"/>
      <c r="AO3" s="566" t="s">
        <v>201</v>
      </c>
      <c r="AP3" s="566"/>
      <c r="AQ3" s="566"/>
      <c r="AS3" s="188"/>
      <c r="AT3" s="188" t="s">
        <v>16</v>
      </c>
      <c r="AU3" s="188" t="s">
        <v>194</v>
      </c>
      <c r="AV3" s="188" t="s">
        <v>195</v>
      </c>
      <c r="AW3" s="188" t="s">
        <v>860</v>
      </c>
      <c r="AY3" s="188"/>
      <c r="AZ3" s="566" t="s">
        <v>860</v>
      </c>
      <c r="BA3" s="566"/>
      <c r="BB3" s="566"/>
      <c r="BC3" s="566"/>
      <c r="BD3" s="566"/>
      <c r="BF3" s="188"/>
      <c r="BG3" s="188" t="s">
        <v>16</v>
      </c>
      <c r="BH3" s="188" t="s">
        <v>194</v>
      </c>
      <c r="BI3" s="188" t="s">
        <v>195</v>
      </c>
      <c r="BJ3" s="188" t="s">
        <v>16</v>
      </c>
      <c r="BK3" s="188" t="s">
        <v>194</v>
      </c>
      <c r="BL3" s="188" t="s">
        <v>195</v>
      </c>
      <c r="BN3" s="188"/>
      <c r="BO3" s="566" t="s">
        <v>860</v>
      </c>
      <c r="BP3" s="566"/>
      <c r="BQ3" s="566"/>
      <c r="BS3" s="188"/>
      <c r="BT3" s="563" t="s">
        <v>860</v>
      </c>
      <c r="BU3" s="564"/>
      <c r="BV3" s="565"/>
      <c r="BX3" s="188"/>
      <c r="BY3" s="188" t="s">
        <v>16</v>
      </c>
      <c r="BZ3" s="188" t="s">
        <v>194</v>
      </c>
      <c r="CA3" s="188" t="s">
        <v>860</v>
      </c>
      <c r="CC3" s="188"/>
      <c r="CD3" s="194" t="s">
        <v>878</v>
      </c>
      <c r="CE3" s="188"/>
      <c r="CG3" s="188"/>
      <c r="CH3" s="188" t="s">
        <v>16</v>
      </c>
      <c r="CK3" s="188"/>
      <c r="CL3" s="188" t="s">
        <v>16</v>
      </c>
      <c r="CM3" s="188" t="s">
        <v>194</v>
      </c>
      <c r="CN3" s="188" t="s">
        <v>860</v>
      </c>
    </row>
    <row r="4" spans="1:92" x14ac:dyDescent="0.25">
      <c r="A4" s="291">
        <v>2000</v>
      </c>
      <c r="B4" s="292">
        <f>+'Energy Summary'!$F$5</f>
        <v>316443.58047938714</v>
      </c>
      <c r="C4" s="292">
        <f>+'Energy Summary'!$F$11</f>
        <v>32656.07156228082</v>
      </c>
      <c r="D4" s="293" t="s">
        <v>844</v>
      </c>
      <c r="E4" s="242"/>
      <c r="F4" s="242"/>
      <c r="G4" s="291">
        <v>2000</v>
      </c>
      <c r="H4" s="292">
        <f>+'Energy Summary'!$F$6</f>
        <v>220586.95898584899</v>
      </c>
      <c r="I4" s="292">
        <f>+'Energy Summary'!$F$7</f>
        <v>24413.390504701529</v>
      </c>
      <c r="J4" s="292">
        <f>+'Energy Summary'!$F$8</f>
        <v>41062.912555550669</v>
      </c>
      <c r="K4" s="292">
        <f>+'Energy Summary'!$F$9</f>
        <v>26123.290135299263</v>
      </c>
      <c r="L4" s="292">
        <f>+'Energy Summary'!$F$10</f>
        <v>4257.0282979866988</v>
      </c>
      <c r="M4" s="242"/>
      <c r="N4" s="291">
        <v>2000</v>
      </c>
      <c r="O4" s="294">
        <f>+SUM('1A1 Energy Industries'!$F$15:$F$18)</f>
        <v>1806317.0190000001</v>
      </c>
      <c r="P4" s="294">
        <f>+SUM('1A1 Energy Industries'!$F$75:$F$78)</f>
        <v>173858.01307874999</v>
      </c>
      <c r="Q4" s="295">
        <f>+SUM('1A1 Energy Industries'!$F$91:$F$94)</f>
        <v>1.8063170190000002</v>
      </c>
      <c r="R4" s="295">
        <f>+SUM('1A1 Energy Industries'!$F$107:$F$110)</f>
        <v>2.7094755285000001</v>
      </c>
      <c r="S4" s="294">
        <f t="array" ref="S4:S21">TRANSPOSE('1A Summary'!F6:W6)</f>
        <v>185961.70900598398</v>
      </c>
      <c r="T4" s="242"/>
      <c r="U4" s="291">
        <v>2000</v>
      </c>
      <c r="V4" s="294">
        <f>+'1A1 Energy Industries'!$F$79</f>
        <v>11169.4275</v>
      </c>
      <c r="W4" s="296">
        <f>+'1A1 Energy Industries'!$F$95</f>
        <v>0.116046</v>
      </c>
      <c r="X4" s="296">
        <f>+'1A1 Energy Industries'!$F$111</f>
        <v>0.174069</v>
      </c>
      <c r="Y4" s="294">
        <f t="shared" ref="Y4:Y21" si="0">+V4+(W4*CH4GWP)+(X4*N2OGWP)</f>
        <v>11225.825855999999</v>
      </c>
      <c r="Z4" s="242"/>
      <c r="AB4" s="187">
        <v>2000</v>
      </c>
      <c r="AC4" s="191">
        <f>+SUM('1A1 Energy Industries'!$F$81:$F$83)</f>
        <v>4042.5790572000005</v>
      </c>
      <c r="AD4" s="193">
        <f>+SUM('1A1 Energy Industries'!$F$97:$F$99)</f>
        <v>9.8807063939999995E-2</v>
      </c>
      <c r="AE4" s="193">
        <f>+SUM('1A1 Energy Industries'!$F$113:$F$115)</f>
        <v>1.5756084138E-2</v>
      </c>
      <c r="AF4" s="191">
        <f t="shared" ref="AF4:AF21" si="1">+AC4+(AD4*CH4GWP)+(AE4*N2OGWP)</f>
        <v>4049.5383916255205</v>
      </c>
      <c r="AH4" s="187">
        <v>2000</v>
      </c>
      <c r="AI4" s="191">
        <f>+SUM('1A1 Energy Industries'!$F$86:$F$87)</f>
        <v>30454.731181352203</v>
      </c>
      <c r="AJ4" s="193">
        <f>+'1A1 Energy Industries'!$F$103</f>
        <v>0.50631414984426182</v>
      </c>
      <c r="AK4" s="193">
        <f>+'1A1 Energy Industries'!$F$119</f>
        <v>0.35596067658243657</v>
      </c>
      <c r="AL4" s="191">
        <f t="shared" ref="AL4:AL21" si="2">+AI4+(AJ4*CH4GWP)+(AK4*N2OGWP)</f>
        <v>30575.71158823949</v>
      </c>
      <c r="AN4" s="187">
        <v>2000</v>
      </c>
      <c r="AO4" s="191">
        <f t="shared" ref="AO4:AO21" si="3">+O4</f>
        <v>1806317.0190000001</v>
      </c>
      <c r="AP4" s="191">
        <f>+'1A1 Energy Industries'!$F$19</f>
        <v>116046</v>
      </c>
      <c r="AQ4" s="191">
        <f>+SUM('1A1 Energy Industries'!$F$21:$F$23)</f>
        <v>59637.878980000001</v>
      </c>
      <c r="AS4" s="187">
        <v>2000</v>
      </c>
      <c r="AT4" s="191">
        <f>+'1A2 Manufacturing Construction'!$F$67</f>
        <v>24304.282804323684</v>
      </c>
      <c r="AU4" s="193">
        <f>+'1A2 Manufacturing Construction'!$F$78</f>
        <v>0.34492553572264101</v>
      </c>
      <c r="AV4" s="193">
        <f>+'1A2 Manufacturing Construction'!$F$90</f>
        <v>0.3285944004118278</v>
      </c>
      <c r="AW4" s="191">
        <f t="shared" ref="AW4:AW21" si="4">+AT4+(AU4*CH4GWP)+(AV4*N2OGWP)</f>
        <v>24413.390504701529</v>
      </c>
      <c r="AY4" s="187">
        <v>2000</v>
      </c>
      <c r="AZ4" s="191">
        <f>+'1A Summary'!$F$24</f>
        <v>2256.9199342700003</v>
      </c>
      <c r="BA4" s="191">
        <f>+'1A Summary'!$F$25</f>
        <v>37963.950554488307</v>
      </c>
      <c r="BB4" s="191">
        <f>+'1A Summary'!$F$26</f>
        <v>618.08154229999991</v>
      </c>
      <c r="BC4" s="191">
        <f>+'1A Summary'!$F$27</f>
        <v>223.9605244923645</v>
      </c>
      <c r="BD4" s="191">
        <f t="shared" ref="BD4:BD21" si="5">+SUM(AZ4:BC4)</f>
        <v>41062.912555550676</v>
      </c>
      <c r="BF4" s="187">
        <v>2000</v>
      </c>
      <c r="BG4" s="191">
        <f>+'Energy Summary'!$F$21</f>
        <v>2826.6095</v>
      </c>
      <c r="BH4" s="193">
        <f>+'Energy Summary'!$F$22/CH4GWP</f>
        <v>0.118599</v>
      </c>
      <c r="BI4" s="193">
        <f>+'Energy Summary'!$F$23/N2OGWP</f>
        <v>2.3719799999999999E-2</v>
      </c>
      <c r="BJ4" s="191">
        <f>+'Energy Summary'!$F$24</f>
        <v>9123.4904431250652</v>
      </c>
      <c r="BK4" s="193">
        <f>+'Energy Summary'!$F$25/CH4GWP</f>
        <v>0.77669999072802209</v>
      </c>
      <c r="BL4" s="193">
        <f>+'Energy Summary'!$F$26/N2OGWP</f>
        <v>0.27006245649174915</v>
      </c>
      <c r="BN4" s="187">
        <v>2000</v>
      </c>
      <c r="BO4" s="191">
        <f>+'1A Summary'!$F$30</f>
        <v>16604.169938441755</v>
      </c>
      <c r="BP4" s="191">
        <f>+'1A Summary'!$F$31</f>
        <v>7103.0182627927643</v>
      </c>
      <c r="BQ4" s="191">
        <f>+'1A Summary'!$F$32</f>
        <v>2416.1019340647449</v>
      </c>
      <c r="BS4" s="187">
        <v>2000</v>
      </c>
      <c r="BT4" s="191">
        <f>+'1B Summary'!$F$5</f>
        <v>1438.8813945045231</v>
      </c>
      <c r="BU4" s="191">
        <f>+'1B Summary'!$F$9</f>
        <v>752.03721950757301</v>
      </c>
      <c r="BV4" s="191">
        <f>+'1B Summary'!$F$12</f>
        <v>30465.152948268726</v>
      </c>
      <c r="BX4" s="190">
        <v>2000</v>
      </c>
      <c r="BY4" s="191">
        <f>+'1B Summary'!$F$15</f>
        <v>17.906106507594554</v>
      </c>
      <c r="BZ4" s="191">
        <f>+SUM('1B1 Solid Fuels'!$F$32:$F$33)</f>
        <v>67.66548990461564</v>
      </c>
      <c r="CA4" s="191">
        <f>+'1B Summary'!$F$5</f>
        <v>1438.8813945045231</v>
      </c>
      <c r="CC4" s="190">
        <v>2000</v>
      </c>
      <c r="CD4" s="191">
        <f>+'1B1 Solid Fuels'!$F$15</f>
        <v>174918853.37308022</v>
      </c>
      <c r="CE4" s="191">
        <f>+'1B1 Solid Fuels'!$F$14</f>
        <v>106308703.69931757</v>
      </c>
      <c r="CG4" s="190">
        <v>2000</v>
      </c>
      <c r="CH4" s="191">
        <f>+'1B2 Oil and Natural Gas'!$F$22</f>
        <v>752.03721950757301</v>
      </c>
      <c r="CK4" s="190">
        <v>2000</v>
      </c>
      <c r="CL4" s="191">
        <f>+'1B Summary'!$F$22</f>
        <v>28146.584619587433</v>
      </c>
      <c r="CM4" s="191">
        <f>+'1B Summary'!$F$32/CH4GWP</f>
        <v>110.40801565149009</v>
      </c>
      <c r="CN4" s="191">
        <f>+'1B Summary'!$F$12</f>
        <v>30465.152948268726</v>
      </c>
    </row>
    <row r="5" spans="1:92" x14ac:dyDescent="0.25">
      <c r="A5" s="291">
        <v>2001</v>
      </c>
      <c r="B5" s="292">
        <f>+'Energy Summary'!$G$5</f>
        <v>311867.07106863422</v>
      </c>
      <c r="C5" s="292">
        <f>+'Energy Summary'!$G$11</f>
        <v>32918.975777332082</v>
      </c>
      <c r="D5" s="293" t="s">
        <v>844</v>
      </c>
      <c r="E5" s="242"/>
      <c r="F5" s="242"/>
      <c r="G5" s="291">
        <v>2001</v>
      </c>
      <c r="H5" s="292">
        <f>+'Energy Summary'!$G$6</f>
        <v>215884.11728493692</v>
      </c>
      <c r="I5" s="292">
        <f>+'Energy Summary'!$G$7</f>
        <v>24776.240825729088</v>
      </c>
      <c r="J5" s="292">
        <f>+'Energy Summary'!$G$8</f>
        <v>41482.804159400686</v>
      </c>
      <c r="K5" s="292">
        <f>+'Energy Summary'!$G$9</f>
        <v>25744.187881027257</v>
      </c>
      <c r="L5" s="292">
        <f>+'Energy Summary'!$G$10</f>
        <v>3979.7209175402445</v>
      </c>
      <c r="M5" s="242"/>
      <c r="N5" s="291">
        <v>2001</v>
      </c>
      <c r="O5" s="294">
        <f>+SUM('1A1 Energy Industries'!$G$15:$G$18)</f>
        <v>1823119.4261662499</v>
      </c>
      <c r="P5" s="294">
        <f>+SUM('1A1 Energy Industries'!$G$75:$G$78)</f>
        <v>175475.17495503186</v>
      </c>
      <c r="Q5" s="295">
        <f>+SUM('1A1 Energy Industries'!$G$91:$G$94)</f>
        <v>1.8231250676587498</v>
      </c>
      <c r="R5" s="295">
        <f>+SUM('1A1 Energy Industries'!$G$107:$G$110)</f>
        <v>2.7346766005777496</v>
      </c>
      <c r="S5" s="294">
        <v>180941.24879963178</v>
      </c>
      <c r="T5" s="242"/>
      <c r="U5" s="291">
        <v>2001</v>
      </c>
      <c r="V5" s="294">
        <f>+'1A1 Energy Industries'!$G$79</f>
        <v>4557.0284375000001</v>
      </c>
      <c r="W5" s="296">
        <f>+'1A1 Energy Industries'!$G$95</f>
        <v>4.7345749999999999E-2</v>
      </c>
      <c r="X5" s="296">
        <f>+'1A1 Energy Industries'!$G$111</f>
        <v>7.1018625000000002E-2</v>
      </c>
      <c r="Y5" s="294">
        <f t="shared" si="0"/>
        <v>4580.0384720000002</v>
      </c>
      <c r="Z5" s="242"/>
      <c r="AB5" s="187">
        <v>2001</v>
      </c>
      <c r="AC5" s="191">
        <f>+SUM('1A1 Energy Industries'!$G$81:$G$83)</f>
        <v>3897.6137316000004</v>
      </c>
      <c r="AD5" s="193">
        <f>+SUM('1A1 Energy Industries'!$G$97:$G$99)</f>
        <v>9.7028284500000006E-2</v>
      </c>
      <c r="AE5" s="193">
        <f>+SUM('1A1 Energy Industries'!$G$113:$G$115)</f>
        <v>1.5617260049999998E-2</v>
      </c>
      <c r="AF5" s="191">
        <f t="shared" si="1"/>
        <v>3904.4926761900001</v>
      </c>
      <c r="AH5" s="187">
        <v>2001</v>
      </c>
      <c r="AI5" s="191">
        <f>+SUM('1A1 Energy Industries'!$G$86:$G$87)</f>
        <v>30915.582734658299</v>
      </c>
      <c r="AJ5" s="193">
        <f>+'1A1 Energy Industries'!$G$103</f>
        <v>0.51427668035593666</v>
      </c>
      <c r="AK5" s="193">
        <f>+'1A1 Energy Industries'!$G$119</f>
        <v>0.36126859409464851</v>
      </c>
      <c r="AL5" s="191">
        <f t="shared" si="2"/>
        <v>31038.375809115114</v>
      </c>
      <c r="AN5" s="187">
        <v>2001</v>
      </c>
      <c r="AO5" s="191">
        <f t="shared" si="3"/>
        <v>1823119.4261662499</v>
      </c>
      <c r="AP5" s="191">
        <f>+'1A1 Energy Industries'!$G$19</f>
        <v>47345.75</v>
      </c>
      <c r="AQ5" s="191">
        <f>+SUM('1A1 Energy Industries'!$G$21:$G$23)</f>
        <v>57598.7405</v>
      </c>
      <c r="AS5" s="187">
        <v>2001</v>
      </c>
      <c r="AT5" s="191">
        <f>+'1A2 Manufacturing Construction'!$G$67</f>
        <v>24665.939807317798</v>
      </c>
      <c r="AU5" s="193">
        <f>+'1A2 Manufacturing Construction'!$G$78</f>
        <v>0.3532378040404992</v>
      </c>
      <c r="AV5" s="193">
        <f>+'1A2 Manufacturing Construction'!$G$90</f>
        <v>0.33188072427884358</v>
      </c>
      <c r="AW5" s="191">
        <f t="shared" si="4"/>
        <v>24776.240825729088</v>
      </c>
      <c r="AX5" s="197"/>
      <c r="AY5" s="187">
        <v>2001</v>
      </c>
      <c r="AZ5" s="191">
        <f>+'1A Summary'!$G$24</f>
        <v>2162.7944127000001</v>
      </c>
      <c r="BA5" s="191">
        <f>+'1A Summary'!$G$25</f>
        <v>38465.009430252001</v>
      </c>
      <c r="BB5" s="191">
        <f>+'1A Summary'!$G$26</f>
        <v>606.86936705000005</v>
      </c>
      <c r="BC5" s="191">
        <f>+'1A Summary'!$G$27</f>
        <v>248.13094939868256</v>
      </c>
      <c r="BD5" s="191">
        <f t="shared" si="5"/>
        <v>41482.804159400686</v>
      </c>
      <c r="BF5" s="187">
        <v>2001</v>
      </c>
      <c r="BG5" s="191">
        <f>+'Energy Summary'!$G$21</f>
        <v>2665.52</v>
      </c>
      <c r="BH5" s="193">
        <f>+'Energy Summary'!$G$22/CH4GWP</f>
        <v>0.11184000000000001</v>
      </c>
      <c r="BI5" s="193">
        <f>+'Energy Summary'!$G$23/N2OGWP</f>
        <v>2.2367999999999999E-2</v>
      </c>
      <c r="BJ5" s="191">
        <f>+'Energy Summary'!$G$24</f>
        <v>8874.5803981359732</v>
      </c>
      <c r="BK5" s="193">
        <f>+'Energy Summary'!$G$25/CH4GWP</f>
        <v>0.76039434655012683</v>
      </c>
      <c r="BL5" s="193">
        <f>+'Energy Summary'!$G$26/N2OGWP</f>
        <v>0.25923317871591484</v>
      </c>
      <c r="BN5" s="187">
        <v>2001</v>
      </c>
      <c r="BO5" s="191">
        <f>+'1A Summary'!$G$30</f>
        <v>14009.989835231614</v>
      </c>
      <c r="BP5" s="191">
        <f>+'1A Summary'!$G$31</f>
        <v>9231.1637599516234</v>
      </c>
      <c r="BQ5" s="191">
        <f>+'1A Summary'!$G$32</f>
        <v>2503.0342858440213</v>
      </c>
      <c r="BS5" s="187">
        <v>2001</v>
      </c>
      <c r="BT5" s="191">
        <f>+'1B Summary'!$G$5</f>
        <v>1475.1740600590654</v>
      </c>
      <c r="BU5" s="191">
        <f>+'1B Summary'!$G$9</f>
        <v>752.90007858079252</v>
      </c>
      <c r="BV5" s="191">
        <f>+'1B Summary'!$G$12</f>
        <v>30690.901638692227</v>
      </c>
      <c r="BX5" s="190">
        <v>2001</v>
      </c>
      <c r="BY5" s="191">
        <f>+'1B Summary'!$G$15</f>
        <v>18.357749247118562</v>
      </c>
      <c r="BZ5" s="191">
        <f>+SUM('1B1 Solid Fuels'!$G$32:$G$33)</f>
        <v>69.372205276759374</v>
      </c>
      <c r="CA5" s="191">
        <f>+'1B Summary'!$G$5</f>
        <v>1475.1740600590654</v>
      </c>
      <c r="CC5" s="190">
        <v>2001</v>
      </c>
      <c r="CD5" s="191">
        <f>+'1B1 Solid Fuels'!$G$15</f>
        <v>179330802.45303842</v>
      </c>
      <c r="CE5" s="191">
        <f>+'1B1 Solid Fuels'!$G$14</f>
        <v>108990110.41124803</v>
      </c>
      <c r="CG5" s="190">
        <v>2001</v>
      </c>
      <c r="CH5" s="191">
        <f>+'1B2 Oil and Natural Gas'!$G$22</f>
        <v>752.90007858079252</v>
      </c>
      <c r="CK5" s="190">
        <v>2001</v>
      </c>
      <c r="CL5" s="191">
        <f>+'1B Summary'!$G$22</f>
        <v>28370.937938228344</v>
      </c>
      <c r="CM5" s="191">
        <f>+'1B Summary'!$G$32/CH4GWP</f>
        <v>110.47446192685155</v>
      </c>
      <c r="CN5" s="191">
        <f>+'1B Summary'!$G$12</f>
        <v>30690.901638692227</v>
      </c>
    </row>
    <row r="6" spans="1:92" x14ac:dyDescent="0.25">
      <c r="A6" s="291">
        <v>2002</v>
      </c>
      <c r="B6" s="292">
        <f>+'Energy Summary'!$H$5</f>
        <v>317981.52283536521</v>
      </c>
      <c r="C6" s="292">
        <f>+'Energy Summary'!$H$11</f>
        <v>33689.074121003636</v>
      </c>
      <c r="D6" s="293" t="s">
        <v>844</v>
      </c>
      <c r="E6" s="242"/>
      <c r="F6" s="242"/>
      <c r="G6" s="291">
        <v>2002</v>
      </c>
      <c r="H6" s="292">
        <f>+'Energy Summary'!$H$6</f>
        <v>221177.17374991599</v>
      </c>
      <c r="I6" s="292">
        <f>+'Energy Summary'!$H$7</f>
        <v>25646.23946646737</v>
      </c>
      <c r="J6" s="292">
        <f>+'Energy Summary'!$H$8</f>
        <v>41733.143727516072</v>
      </c>
      <c r="K6" s="292">
        <f>+'Energy Summary'!$H$9</f>
        <v>25504.229952174919</v>
      </c>
      <c r="L6" s="292">
        <f>+'Energy Summary'!$H$10</f>
        <v>3920.7359392908415</v>
      </c>
      <c r="M6" s="242"/>
      <c r="N6" s="291">
        <v>2002</v>
      </c>
      <c r="O6" s="294">
        <f>+SUM('1A1 Energy Industries'!$H$15:$H$18)</f>
        <v>1883709.1064329999</v>
      </c>
      <c r="P6" s="294">
        <f>+SUM('1A1 Energy Industries'!$H$75:$H$78)</f>
        <v>181306.9952885345</v>
      </c>
      <c r="Q6" s="295">
        <f>+SUM('1A1 Energy Industries'!$H$91:$H$94)</f>
        <v>1.8837096078989999</v>
      </c>
      <c r="R6" s="295">
        <f>+SUM('1A1 Energy Industries'!$H$107:$H$110)</f>
        <v>2.8255634339897999</v>
      </c>
      <c r="S6" s="294">
        <v>187186.11809803723</v>
      </c>
      <c r="T6" s="242"/>
      <c r="U6" s="291">
        <v>2002</v>
      </c>
      <c r="V6" s="294">
        <f>+'1A1 Energy Industries'!$H$79</f>
        <v>4938.7030000000004</v>
      </c>
      <c r="W6" s="296">
        <f>+'1A1 Energy Industries'!$H$95</f>
        <v>5.1311199999999994E-2</v>
      </c>
      <c r="X6" s="296">
        <f>+'1A1 Energy Industries'!$H$111</f>
        <v>7.6966799999999988E-2</v>
      </c>
      <c r="Y6" s="294">
        <f t="shared" si="0"/>
        <v>4963.6402432000004</v>
      </c>
      <c r="Z6" s="242"/>
      <c r="AB6" s="187">
        <v>2002</v>
      </c>
      <c r="AC6" s="191">
        <f>+SUM('1A1 Energy Industries'!$H$81:$H$83)</f>
        <v>3384.5744394000003</v>
      </c>
      <c r="AD6" s="193">
        <f>+SUM('1A1 Energy Industries'!$H$97:$H$99)</f>
        <v>7.8687744179999991E-2</v>
      </c>
      <c r="AE6" s="193">
        <f>+SUM('1A1 Energy Industries'!$H$113:$H$115)</f>
        <v>1.2069921785999999E-2</v>
      </c>
      <c r="AF6" s="191">
        <f t="shared" si="1"/>
        <v>3389.9685577814403</v>
      </c>
      <c r="AH6" s="187">
        <v>2002</v>
      </c>
      <c r="AI6" s="191">
        <f>+SUM('1A1 Energy Industries'!$H$86:$H$87)</f>
        <v>30479.816588849506</v>
      </c>
      <c r="AJ6" s="193">
        <f>+'1A1 Energy Industries'!$H$103</f>
        <v>0.50719001063028013</v>
      </c>
      <c r="AK6" s="193">
        <f>+'1A1 Energy Industries'!$H$119</f>
        <v>0.35683714524063836</v>
      </c>
      <c r="AL6" s="191">
        <f t="shared" si="2"/>
        <v>30601.08709409734</v>
      </c>
      <c r="AN6" s="187">
        <v>2002</v>
      </c>
      <c r="AO6" s="191">
        <f t="shared" si="3"/>
        <v>1883709.1064329999</v>
      </c>
      <c r="AP6" s="191">
        <f>+'1A1 Energy Industries'!$H$19</f>
        <v>51311.199999999997</v>
      </c>
      <c r="AQ6" s="191">
        <f>+SUM('1A1 Energy Industries'!$H$21:$H$23)</f>
        <v>50680.09506</v>
      </c>
      <c r="AS6" s="187">
        <v>2002</v>
      </c>
      <c r="AT6" s="191">
        <f>+'1A2 Manufacturing Construction'!$H$67</f>
        <v>25532.250247327582</v>
      </c>
      <c r="AU6" s="193">
        <f>+'1A2 Manufacturing Construction'!$H$78</f>
        <v>0.36739494457118282</v>
      </c>
      <c r="AV6" s="193">
        <f>+'1A2 Manufacturing Construction'!$H$90</f>
        <v>0.34281911388321179</v>
      </c>
      <c r="AW6" s="191">
        <f t="shared" si="4"/>
        <v>25646.23946646737</v>
      </c>
      <c r="AX6" s="197"/>
      <c r="AY6" s="187">
        <v>2002</v>
      </c>
      <c r="AZ6" s="191">
        <f>+'1A Summary'!$H$24</f>
        <v>1606.5975729700001</v>
      </c>
      <c r="BA6" s="191">
        <f>+'1A Summary'!$H$25</f>
        <v>39265.537939796995</v>
      </c>
      <c r="BB6" s="191">
        <f>+'1A Summary'!$H$26</f>
        <v>591.58758745</v>
      </c>
      <c r="BC6" s="191">
        <f>+'1A Summary'!$H$27</f>
        <v>269.42062729907565</v>
      </c>
      <c r="BD6" s="191">
        <f t="shared" si="5"/>
        <v>41733.143727516072</v>
      </c>
      <c r="BF6" s="187">
        <v>2002</v>
      </c>
      <c r="BG6" s="191">
        <f>+'Energy Summary'!$H$21</f>
        <v>3353.35</v>
      </c>
      <c r="BH6" s="193">
        <f>+'Energy Summary'!$H$22/CH4GWP</f>
        <v>0.14069999999999999</v>
      </c>
      <c r="BI6" s="193">
        <f>+'Energy Summary'!$H$23/N2OGWP</f>
        <v>2.8139999999999998E-2</v>
      </c>
      <c r="BJ6" s="191">
        <f>+'Energy Summary'!$H$24</f>
        <v>8491.0483575711951</v>
      </c>
      <c r="BK6" s="193">
        <f>+'Energy Summary'!$H$25/CH4GWP</f>
        <v>0.73384930144482952</v>
      </c>
      <c r="BL6" s="193">
        <f>+'Energy Summary'!$H$26/N2OGWP</f>
        <v>0.24355358472895131</v>
      </c>
      <c r="BN6" s="187">
        <v>2002</v>
      </c>
      <c r="BO6" s="191">
        <f>+'1A Summary'!$H$30</f>
        <v>11789.69191782565</v>
      </c>
      <c r="BP6" s="191">
        <f>+'1A Summary'!$H$31</f>
        <v>11114.097307649488</v>
      </c>
      <c r="BQ6" s="191">
        <f>+'1A Summary'!$H$32</f>
        <v>2600.440726699781</v>
      </c>
      <c r="BS6" s="187">
        <v>2002</v>
      </c>
      <c r="BT6" s="191">
        <f>+'1B Summary'!$H$5</f>
        <v>1562.5402386684332</v>
      </c>
      <c r="BU6" s="191">
        <f>+'1B Summary'!$H$9</f>
        <v>955.12790573957705</v>
      </c>
      <c r="BV6" s="191">
        <f>+'1B Summary'!$G$12</f>
        <v>30690.901638692227</v>
      </c>
      <c r="BX6" s="190">
        <v>2002</v>
      </c>
      <c r="BY6" s="191">
        <f>+'1B Summary'!$H$15</f>
        <v>19.444974438378722</v>
      </c>
      <c r="BZ6" s="191">
        <f>+SUM('1B1 Solid Fuels'!$H$32:$H$33)</f>
        <v>73.480726868097832</v>
      </c>
      <c r="CA6" s="191">
        <f>+'1B Summary'!$H$5</f>
        <v>1562.5402386684332</v>
      </c>
      <c r="CC6" s="190">
        <v>2002</v>
      </c>
      <c r="CD6" s="191">
        <f>+'1B1 Solid Fuels'!$H$15</f>
        <v>189951547.04276237</v>
      </c>
      <c r="CE6" s="191">
        <f>+'1B1 Solid Fuels'!$H$14</f>
        <v>115444975.44084497</v>
      </c>
      <c r="CG6" s="190">
        <v>2002</v>
      </c>
      <c r="CH6" s="191">
        <f>+'1B2 Oil and Natural Gas'!$H$22</f>
        <v>955.12790573957705</v>
      </c>
      <c r="CK6" s="190">
        <v>2002</v>
      </c>
      <c r="CL6" s="191">
        <f>+'1B Summary'!$H$22</f>
        <v>28804.698638510068</v>
      </c>
      <c r="CM6" s="191">
        <f>+'1B Summary'!$H$32/CH4GWP</f>
        <v>112.70034943264562</v>
      </c>
      <c r="CN6" s="191">
        <f>+'1B Summary'!$H$12</f>
        <v>31171.405976595626</v>
      </c>
    </row>
    <row r="7" spans="1:92" x14ac:dyDescent="0.25">
      <c r="A7" s="291">
        <v>2003</v>
      </c>
      <c r="B7" s="292">
        <f>+'Energy Summary'!$I$5</f>
        <v>339974.95375881781</v>
      </c>
      <c r="C7" s="292">
        <f>+'Energy Summary'!$I$11</f>
        <v>32624.461156038858</v>
      </c>
      <c r="D7" s="293" t="s">
        <v>844</v>
      </c>
      <c r="E7" s="242"/>
      <c r="F7" s="242"/>
      <c r="G7" s="291">
        <v>2003</v>
      </c>
      <c r="H7" s="292">
        <f>+'Energy Summary'!$I$6</f>
        <v>238889.83356321434</v>
      </c>
      <c r="I7" s="292">
        <f>+'Energy Summary'!$I$7</f>
        <v>26795.537662892959</v>
      </c>
      <c r="J7" s="292">
        <f>+'Energy Summary'!$I$8</f>
        <v>43253.937216189952</v>
      </c>
      <c r="K7" s="292">
        <f>+'Energy Summary'!$I$9</f>
        <v>26537.669582583425</v>
      </c>
      <c r="L7" s="292">
        <f>+'Energy Summary'!$I$10</f>
        <v>4497.9757339370972</v>
      </c>
      <c r="M7" s="242"/>
      <c r="N7" s="291">
        <v>2003</v>
      </c>
      <c r="O7" s="294">
        <f>+SUM('1A1 Energy Industries'!$I$15:$I$18)</f>
        <v>2025821.62715765</v>
      </c>
      <c r="P7" s="294">
        <f>+SUM('1A1 Energy Industries'!$I$75:$I$78)</f>
        <v>194985.22580773197</v>
      </c>
      <c r="Q7" s="295">
        <f>+SUM('1A1 Energy Industries'!$I$91:$I$94)</f>
        <v>2.0258301771529497</v>
      </c>
      <c r="R7" s="295">
        <f>+SUM('1A1 Energy Industries'!$I$107:$I$110)</f>
        <v>3.0387285932385897</v>
      </c>
      <c r="S7" s="294">
        <v>203905.61343815614</v>
      </c>
      <c r="T7" s="242"/>
      <c r="U7" s="291">
        <v>2003</v>
      </c>
      <c r="V7" s="294">
        <f>+'1A1 Energy Industries'!$I$79</f>
        <v>7895.9698125000004</v>
      </c>
      <c r="W7" s="296">
        <f>+'1A1 Energy Industries'!$I$95</f>
        <v>8.2036049999999999E-2</v>
      </c>
      <c r="X7" s="296">
        <f>+'1A1 Energy Industries'!$I$111</f>
        <v>0.12305407500000001</v>
      </c>
      <c r="Y7" s="294">
        <f t="shared" si="0"/>
        <v>7935.8393328000002</v>
      </c>
      <c r="Z7" s="297"/>
      <c r="AB7" s="187">
        <v>2003</v>
      </c>
      <c r="AC7" s="191">
        <f>+SUM('1A1 Energy Industries'!$I$81:$I$83)</f>
        <v>3878.9162207999998</v>
      </c>
      <c r="AD7" s="193">
        <f>+SUM('1A1 Energy Industries'!$I$97:$I$99)</f>
        <v>9.2206553339999997E-2</v>
      </c>
      <c r="AE7" s="193">
        <f>+SUM('1A1 Energy Industries'!$I$113:$I$115)</f>
        <v>1.4428662917999997E-2</v>
      </c>
      <c r="AF7" s="191">
        <f t="shared" si="1"/>
        <v>3885.3254439247198</v>
      </c>
      <c r="AH7" s="187">
        <v>2003</v>
      </c>
      <c r="AI7" s="191">
        <f>+SUM('1A1 Energy Industries'!$I$86:$I$87)</f>
        <v>30970.228621300943</v>
      </c>
      <c r="AJ7" s="193">
        <f>+'1A1 Energy Industries'!$I$103</f>
        <v>0.54056451616647239</v>
      </c>
      <c r="AK7" s="193">
        <f>+'1A1 Energy Industries'!$I$119</f>
        <v>0.37843291933237033</v>
      </c>
      <c r="AL7" s="191">
        <f t="shared" si="2"/>
        <v>31098.894681133475</v>
      </c>
      <c r="AN7" s="187">
        <v>2003</v>
      </c>
      <c r="AO7" s="191">
        <f t="shared" si="3"/>
        <v>2025821.62715765</v>
      </c>
      <c r="AP7" s="191">
        <f>+'1A1 Energy Industries'!$I$19</f>
        <v>82036.05</v>
      </c>
      <c r="AQ7" s="191">
        <f>+SUM('1A1 Energy Industries'!$I$21:$I$23)</f>
        <v>57486.502779999995</v>
      </c>
      <c r="AS7" s="187">
        <v>2003</v>
      </c>
      <c r="AT7" s="191">
        <f>+'1A2 Manufacturing Construction'!$I$67</f>
        <v>26677.348919934157</v>
      </c>
      <c r="AU7" s="193">
        <f>+'1A2 Manufacturing Construction'!$I$78</f>
        <v>0.38632720436887485</v>
      </c>
      <c r="AV7" s="193">
        <f>+'1A2 Manufacturing Construction'!$I$90</f>
        <v>0.35508345699050919</v>
      </c>
      <c r="AW7" s="191">
        <f t="shared" si="4"/>
        <v>26795.537662892959</v>
      </c>
      <c r="AX7" s="197"/>
      <c r="AY7" s="187">
        <v>2003</v>
      </c>
      <c r="AZ7" s="191">
        <f>+'1A Summary'!$I$24</f>
        <v>1617.4952827299999</v>
      </c>
      <c r="BA7" s="191">
        <f>+'1A Summary'!$I$25</f>
        <v>40776.597434035401</v>
      </c>
      <c r="BB7" s="191">
        <f>+'1A Summary'!$I$26</f>
        <v>560.52570934999994</v>
      </c>
      <c r="BC7" s="191">
        <f>+'1A Summary'!$I$27</f>
        <v>299.31879007456678</v>
      </c>
      <c r="BD7" s="191">
        <f t="shared" si="5"/>
        <v>43253.937216189966</v>
      </c>
      <c r="BF7" s="187">
        <v>2003</v>
      </c>
      <c r="BG7" s="191">
        <f>+'Energy Summary'!$I$21</f>
        <v>3551.1905000000002</v>
      </c>
      <c r="BH7" s="193">
        <f>+'Energy Summary'!$I$22/CH4GWP</f>
        <v>0.14900099999999999</v>
      </c>
      <c r="BI7" s="193">
        <f>+'Energy Summary'!$I$23/N2OGWP</f>
        <v>2.9800199999999999E-2</v>
      </c>
      <c r="BJ7" s="191">
        <f>+'Energy Summary'!$I$24</f>
        <v>8265.5730552319437</v>
      </c>
      <c r="BK7" s="193">
        <f>+'Energy Summary'!$I$25/CH4GWP</f>
        <v>0.71747640691009096</v>
      </c>
      <c r="BL7" s="193">
        <f>+'Energy Summary'!$I$26/N2OGWP</f>
        <v>0.23487940366730453</v>
      </c>
      <c r="BN7" s="187">
        <v>2003</v>
      </c>
      <c r="BO7" s="191">
        <f>+'1A Summary'!$I$30</f>
        <v>11501.812416677642</v>
      </c>
      <c r="BP7" s="191">
        <f>+'1A Summary'!$I$31</f>
        <v>12309.430049098319</v>
      </c>
      <c r="BQ7" s="191">
        <f>+'1A Summary'!$I$32</f>
        <v>2726.4271168074638</v>
      </c>
      <c r="BS7" s="187">
        <v>2003</v>
      </c>
      <c r="BT7" s="191">
        <f>+'1B Summary'!$I$5</f>
        <v>1577.4900101401483</v>
      </c>
      <c r="BU7" s="191">
        <f>+'1B Summary'!$I$9</f>
        <v>1457.9908444600517</v>
      </c>
      <c r="BV7" s="191">
        <f>+'1B Summary'!$I$12</f>
        <v>29588.98030143866</v>
      </c>
      <c r="BX7" s="190">
        <v>2003</v>
      </c>
      <c r="BY7" s="191">
        <f>+'1B Summary'!$I$15</f>
        <v>19.631016318730449</v>
      </c>
      <c r="BZ7" s="191">
        <f>+SUM('1B1 Solid Fuels'!$I$32:$I$33)</f>
        <v>74.183761610543712</v>
      </c>
      <c r="CA7" s="191">
        <f>+'1B Summary'!$I$5</f>
        <v>1577.4900101401483</v>
      </c>
      <c r="CC7" s="190">
        <v>2003</v>
      </c>
      <c r="CD7" s="191">
        <f>+'1B1 Solid Fuels'!$I$15</f>
        <v>191768928.86033916</v>
      </c>
      <c r="CE7" s="191">
        <f>+'1B1 Solid Fuels'!$I$14</f>
        <v>116549507.6363609</v>
      </c>
      <c r="CG7" s="190">
        <v>2003</v>
      </c>
      <c r="CH7" s="191">
        <f>+'1B2 Oil and Natural Gas'!$I$22</f>
        <v>1457.9908444600517</v>
      </c>
      <c r="CK7" s="190">
        <v>2003</v>
      </c>
      <c r="CL7" s="191">
        <f>+'1B Summary'!$I$22</f>
        <v>27308.845584844832</v>
      </c>
      <c r="CM7" s="191">
        <f>+'1B Summary'!$I$32/CH4GWP</f>
        <v>108.57784364732507</v>
      </c>
      <c r="CN7" s="191">
        <f>+'1B Summary'!$I$12</f>
        <v>29588.98030143866</v>
      </c>
    </row>
    <row r="8" spans="1:92" x14ac:dyDescent="0.25">
      <c r="A8" s="291">
        <v>2004</v>
      </c>
      <c r="B8" s="292">
        <f>+'Energy Summary'!$J$5</f>
        <v>352831.99010345765</v>
      </c>
      <c r="C8" s="292">
        <f>+'Energy Summary'!$J$11</f>
        <v>34357.921943823669</v>
      </c>
      <c r="D8" s="293" t="s">
        <v>844</v>
      </c>
      <c r="E8" s="242"/>
      <c r="F8" s="242"/>
      <c r="G8" s="291">
        <v>2004</v>
      </c>
      <c r="H8" s="292">
        <f>+'Energy Summary'!$J$6</f>
        <v>246680.02016263636</v>
      </c>
      <c r="I8" s="292">
        <f>+'Energy Summary'!$J$7</f>
        <v>27003.376365431192</v>
      </c>
      <c r="J8" s="292">
        <f>+'Energy Summary'!$J$8</f>
        <v>45275.431116930537</v>
      </c>
      <c r="K8" s="292">
        <f>+'Energy Summary'!$J$9</f>
        <v>28262.641509667064</v>
      </c>
      <c r="L8" s="292">
        <f>+'Energy Summary'!$J$10</f>
        <v>5610.5209487925158</v>
      </c>
      <c r="M8" s="242"/>
      <c r="N8" s="291">
        <v>2004</v>
      </c>
      <c r="O8" s="294">
        <f>+SUM('1A1 Energy Industries'!$J$15:$J$18)</f>
        <v>2126649.3580106003</v>
      </c>
      <c r="P8" s="294">
        <f>+SUM('1A1 Energy Industries'!$J$75:$J$78)</f>
        <v>204689.94982225788</v>
      </c>
      <c r="Q8" s="295">
        <f>+SUM('1A1 Energy Industries'!$J$91:$J$94)</f>
        <v>2.1266534700318003</v>
      </c>
      <c r="R8" s="295">
        <f>+SUM('1A1 Energy Industries'!$J$107:$J$110)</f>
        <v>3.1899721866063602</v>
      </c>
      <c r="S8" s="294">
        <v>211946.83832553652</v>
      </c>
      <c r="T8" s="242"/>
      <c r="U8" s="291">
        <v>2004</v>
      </c>
      <c r="V8" s="294">
        <f>+'1A1 Energy Industries'!$J$79</f>
        <v>6192.0714625000001</v>
      </c>
      <c r="W8" s="296">
        <f>+'1A1 Energy Industries'!$J$95</f>
        <v>6.4333210000000002E-2</v>
      </c>
      <c r="X8" s="296">
        <f>+'1A1 Energy Industries'!$J$111</f>
        <v>9.6499815000000003E-2</v>
      </c>
      <c r="Y8" s="294">
        <f t="shared" si="0"/>
        <v>6223.3374025599996</v>
      </c>
      <c r="Z8" s="242"/>
      <c r="AB8" s="187">
        <v>2004</v>
      </c>
      <c r="AC8" s="191">
        <f>+SUM('1A1 Energy Industries'!$J$81:$J$83)</f>
        <v>3562.9620881999999</v>
      </c>
      <c r="AD8" s="193">
        <f>+SUM('1A1 Energy Industries'!$J$97:$J$99)</f>
        <v>8.1953839500000014E-2</v>
      </c>
      <c r="AE8" s="193">
        <f>+SUM('1A1 Energy Industries'!$J$113:$J$115)</f>
        <v>1.2494704950000001E-2</v>
      </c>
      <c r="AF8" s="191">
        <f t="shared" si="1"/>
        <v>3568.5564773639999</v>
      </c>
      <c r="AH8" s="187">
        <v>2004</v>
      </c>
      <c r="AI8" s="191">
        <f>+SUM('1A1 Energy Industries'!$J$86:$J$87)</f>
        <v>31041.600167149532</v>
      </c>
      <c r="AJ8" s="193">
        <f>+'1A1 Energy Industries'!$J$103</f>
        <v>0.51424929852068213</v>
      </c>
      <c r="AK8" s="193">
        <f>+'1A1 Energy Industries'!$J$119</f>
        <v>0.36201921715279445</v>
      </c>
      <c r="AL8" s="191">
        <f t="shared" si="2"/>
        <v>31164.62535973583</v>
      </c>
      <c r="AN8" s="187">
        <v>2004</v>
      </c>
      <c r="AO8" s="191">
        <f t="shared" si="3"/>
        <v>2126649.3580106003</v>
      </c>
      <c r="AP8" s="191">
        <f>+'1A1 Energy Industries'!$J$19</f>
        <v>64333.21</v>
      </c>
      <c r="AQ8" s="191">
        <f>+SUM('1A1 Energy Industries'!$J$21:$J$23)</f>
        <v>53291.699500000002</v>
      </c>
      <c r="AS8" s="187">
        <v>2004</v>
      </c>
      <c r="AT8" s="191">
        <f>+'1A2 Manufacturing Construction'!$J$67</f>
        <v>26884.766833577643</v>
      </c>
      <c r="AU8" s="193">
        <f>+'1A2 Manufacturing Construction'!$J$78</f>
        <v>0.39360174842720302</v>
      </c>
      <c r="AV8" s="193">
        <f>+'1A2 Manufacturing Construction'!$J$90</f>
        <v>0.35594804882765829</v>
      </c>
      <c r="AW8" s="191">
        <f t="shared" si="4"/>
        <v>27003.376365431192</v>
      </c>
      <c r="AX8" s="197"/>
      <c r="AY8" s="187">
        <v>2004</v>
      </c>
      <c r="AZ8" s="191">
        <f>+'1A Summary'!$J$24</f>
        <v>1523.82589082</v>
      </c>
      <c r="BA8" s="191">
        <f>+'1A Summary'!$J$25</f>
        <v>42844.825843233295</v>
      </c>
      <c r="BB8" s="191">
        <f>+'1A Summary'!$J$26</f>
        <v>584.94333544999995</v>
      </c>
      <c r="BC8" s="191">
        <f>+'1A Summary'!$J$27</f>
        <v>321.83604742724094</v>
      </c>
      <c r="BD8" s="191">
        <f t="shared" si="5"/>
        <v>45275.431116930537</v>
      </c>
      <c r="BF8" s="187">
        <v>2004</v>
      </c>
      <c r="BG8" s="191">
        <f>+'Energy Summary'!$J$21</f>
        <v>3658.1545000000001</v>
      </c>
      <c r="BH8" s="193">
        <f>+'Energy Summary'!$J$22/CH4GWP</f>
        <v>0.15348899999999999</v>
      </c>
      <c r="BI8" s="193">
        <f>+'Energy Summary'!$J$23/N2OGWP</f>
        <v>3.0697800000000001E-2</v>
      </c>
      <c r="BJ8" s="191">
        <f>+'Energy Summary'!$J$24</f>
        <v>8265.0229995290065</v>
      </c>
      <c r="BK8" s="193">
        <f>+'Energy Summary'!$J$25/CH4GWP</f>
        <v>0.71353887537999283</v>
      </c>
      <c r="BL8" s="193">
        <f>+'Energy Summary'!$J$26/N2OGWP</f>
        <v>0.23762020337541936</v>
      </c>
      <c r="BN8" s="187">
        <v>2004</v>
      </c>
      <c r="BO8" s="191">
        <f>+'1A Summary'!$J$30</f>
        <v>11465.339101019783</v>
      </c>
      <c r="BP8" s="191">
        <f>+'1A Summary'!$J$31</f>
        <v>13990.498527167099</v>
      </c>
      <c r="BQ8" s="191">
        <f>+'1A Summary'!$J$32</f>
        <v>2806.8038814801785</v>
      </c>
      <c r="BS8" s="187">
        <v>2004</v>
      </c>
      <c r="BT8" s="191">
        <f>+'1B Summary'!$J$5</f>
        <v>1591.7835769536096</v>
      </c>
      <c r="BU8" s="191">
        <f>+'1B Summary'!$J$9</f>
        <v>1378.9071043308404</v>
      </c>
      <c r="BV8" s="191">
        <f>+'1B Summary'!$J$12</f>
        <v>31387.231262539222</v>
      </c>
      <c r="BX8" s="190">
        <v>2004</v>
      </c>
      <c r="BY8" s="191">
        <f>+'1B Summary'!$J$15</f>
        <v>19.808892084386162</v>
      </c>
      <c r="BZ8" s="191">
        <f>+SUM('1B1 Solid Fuels'!$J$32:$J$33)</f>
        <v>74.855937374724931</v>
      </c>
      <c r="CA8" s="191">
        <f>+'1B Summary'!$J$5</f>
        <v>1591.7835769536096</v>
      </c>
      <c r="CC8" s="190">
        <v>2004</v>
      </c>
      <c r="CD8" s="191">
        <f>+'1B1 Solid Fuels'!$J$15</f>
        <v>193506538.59465855</v>
      </c>
      <c r="CE8" s="191">
        <f>+'1B1 Solid Fuels'!$J$14</f>
        <v>117605557.54080898</v>
      </c>
      <c r="CG8" s="190">
        <v>2004</v>
      </c>
      <c r="CH8" s="191">
        <f>+'1B2 Oil and Natural Gas'!$J$22</f>
        <v>1378.9071043308404</v>
      </c>
      <c r="CK8" s="190">
        <v>2004</v>
      </c>
      <c r="CL8" s="191">
        <f>+'1B Summary'!$J$22</f>
        <v>28974.430357973415</v>
      </c>
      <c r="CM8" s="191">
        <f>+'1B Summary'!$J$32/CH4GWP</f>
        <v>114.8952811698003</v>
      </c>
      <c r="CN8" s="191">
        <f>+'1B Summary'!$J$12</f>
        <v>31387.231262539222</v>
      </c>
    </row>
    <row r="9" spans="1:92" x14ac:dyDescent="0.25">
      <c r="A9" s="291">
        <v>2005</v>
      </c>
      <c r="B9" s="292">
        <f>+'Energy Summary'!$K$5</f>
        <v>349780.91200849478</v>
      </c>
      <c r="C9" s="292">
        <f>+'Energy Summary'!$K$11</f>
        <v>30413.147860387482</v>
      </c>
      <c r="D9" s="293" t="s">
        <v>844</v>
      </c>
      <c r="E9" s="242"/>
      <c r="F9" s="242"/>
      <c r="G9" s="291">
        <v>2005</v>
      </c>
      <c r="H9" s="292">
        <f>+'Energy Summary'!$K$6</f>
        <v>242786.00691027529</v>
      </c>
      <c r="I9" s="292">
        <f>+'Energy Summary'!$K$7</f>
        <v>26208.439012049465</v>
      </c>
      <c r="J9" s="292">
        <f>+'Energy Summary'!$K$8</f>
        <v>47500.371012462281</v>
      </c>
      <c r="K9" s="292">
        <f>+'Energy Summary'!$K$9</f>
        <v>27529.34562837964</v>
      </c>
      <c r="L9" s="292">
        <f>+'Energy Summary'!$K$10</f>
        <v>5756.7494453280515</v>
      </c>
      <c r="M9" s="242"/>
      <c r="N9" s="291">
        <v>2005</v>
      </c>
      <c r="O9" s="294">
        <f>+SUM('1A1 Energy Industries'!$K$15:$K$18)</f>
        <v>2142681.8941342998</v>
      </c>
      <c r="P9" s="294">
        <f>+SUM('1A1 Energy Industries'!$K$75:$K$78)</f>
        <v>206208.94830396242</v>
      </c>
      <c r="Q9" s="295">
        <f>+SUM('1A1 Energy Industries'!$K$91:$K$94)</f>
        <v>2.1446361572828998</v>
      </c>
      <c r="R9" s="295">
        <f>+SUM('1A1 Energy Industries'!$K$107:$K$110)</f>
        <v>3.2131434227845794</v>
      </c>
      <c r="S9" s="294">
        <v>209961.42510032858</v>
      </c>
      <c r="T9" s="242"/>
      <c r="U9" s="291">
        <v>2005</v>
      </c>
      <c r="V9" s="294">
        <f>+'1A1 Energy Industries'!$K$79</f>
        <v>2697.743125</v>
      </c>
      <c r="W9" s="296">
        <f>+'1A1 Energy Industries'!$K$95</f>
        <v>2.8028500000000001E-2</v>
      </c>
      <c r="X9" s="296">
        <f>+'1A1 Energy Industries'!$K$111</f>
        <v>4.2042749999999997E-2</v>
      </c>
      <c r="Y9" s="294">
        <f t="shared" si="0"/>
        <v>2711.3649759999998</v>
      </c>
      <c r="Z9" s="242"/>
      <c r="AB9" s="187">
        <v>2005</v>
      </c>
      <c r="AC9" s="191">
        <f>+SUM('1A1 Energy Industries'!$K$81:$K$83)</f>
        <v>3412.5198270000001</v>
      </c>
      <c r="AD9" s="193">
        <f>+SUM('1A1 Energy Industries'!$K$97:$K$99)</f>
        <v>7.6973470860000004E-2</v>
      </c>
      <c r="AE9" s="193">
        <f>+SUM('1A1 Energy Industries'!$K$113:$K$115)</f>
        <v>1.1501867621999999E-2</v>
      </c>
      <c r="AF9" s="191">
        <f t="shared" si="1"/>
        <v>3417.7018488508802</v>
      </c>
      <c r="AH9" s="187">
        <v>2005</v>
      </c>
      <c r="AI9" s="191">
        <f>+SUM('1A1 Energy Industries'!$K$86:$K$87)</f>
        <v>29290.387873230829</v>
      </c>
      <c r="AJ9" s="193">
        <f>+'1A1 Energy Industries'!$K$103</f>
        <v>0.48190863245220633</v>
      </c>
      <c r="AK9" s="193">
        <f>+'1A1 Energy Industries'!$K$119</f>
        <v>0.34313550510810159</v>
      </c>
      <c r="AL9" s="191">
        <f t="shared" si="2"/>
        <v>29406.879961095838</v>
      </c>
      <c r="AN9" s="187">
        <v>2005</v>
      </c>
      <c r="AO9" s="191">
        <f t="shared" si="3"/>
        <v>2142681.8941342998</v>
      </c>
      <c r="AP9" s="191">
        <f>+'1A1 Energy Industries'!$K$19</f>
        <v>28028.5</v>
      </c>
      <c r="AQ9" s="191">
        <f>+SUM('1A1 Energy Industries'!$K$21:$K$23)</f>
        <v>51610.000619999999</v>
      </c>
      <c r="AS9" s="187">
        <v>2005</v>
      </c>
      <c r="AT9" s="191">
        <f>+'1A2 Manufacturing Construction'!$K$67</f>
        <v>26094.814893987568</v>
      </c>
      <c r="AU9" s="193">
        <f>+'1A2 Manufacturing Construction'!$K$78</f>
        <v>0.39234485058465324</v>
      </c>
      <c r="AV9" s="193">
        <f>+'1A2 Manufacturing Construction'!$K$90</f>
        <v>0.33995121354715607</v>
      </c>
      <c r="AW9" s="191">
        <f t="shared" si="4"/>
        <v>26208.439012049465</v>
      </c>
      <c r="AX9" s="197"/>
      <c r="AY9" s="187">
        <v>2005</v>
      </c>
      <c r="AZ9" s="191">
        <f>+'1A Summary'!$K$24</f>
        <v>1562.2315946600002</v>
      </c>
      <c r="BA9" s="191">
        <f>+'1A Summary'!$K$25</f>
        <v>45022.578617213621</v>
      </c>
      <c r="BB9" s="191">
        <f>+'1A Summary'!$K$26</f>
        <v>582.11952835</v>
      </c>
      <c r="BC9" s="191">
        <f>+'1A Summary'!$K$27</f>
        <v>333.44127223865559</v>
      </c>
      <c r="BD9" s="191">
        <f t="shared" si="5"/>
        <v>47500.371012462274</v>
      </c>
      <c r="BF9" s="187">
        <v>2005</v>
      </c>
      <c r="BG9" s="191">
        <f>+'Energy Summary'!$K$21</f>
        <v>3916.8415</v>
      </c>
      <c r="BH9" s="193">
        <f>+'Energy Summary'!$K$22/CH4GWP</f>
        <v>0.16434299999999999</v>
      </c>
      <c r="BI9" s="193">
        <f>+'Energy Summary'!$K$23/N2OGWP</f>
        <v>3.2868599999999998E-2</v>
      </c>
      <c r="BJ9" s="191">
        <f>+'Energy Summary'!$K$24</f>
        <v>8375.7722386528294</v>
      </c>
      <c r="BK9" s="193">
        <f>+'Energy Summary'!$K$25/CH4GWP</f>
        <v>0.72367065529172581</v>
      </c>
      <c r="BL9" s="193">
        <f>+'Energy Summary'!$K$26/N2OGWP</f>
        <v>0.24039995278363591</v>
      </c>
      <c r="BN9" s="187">
        <v>2005</v>
      </c>
      <c r="BO9" s="191">
        <f>+'1A Summary'!$K$30</f>
        <v>9714.4599308712332</v>
      </c>
      <c r="BP9" s="191">
        <f>+'1A Summary'!$K$31</f>
        <v>15023.02841392098</v>
      </c>
      <c r="BQ9" s="191">
        <f>+'1A Summary'!$K$32</f>
        <v>2791.8572835874311</v>
      </c>
      <c r="BS9" s="187">
        <v>2005</v>
      </c>
      <c r="BT9" s="191">
        <f>+'1B Summary'!$K$5</f>
        <v>1590.4841617887494</v>
      </c>
      <c r="BU9" s="191">
        <f>+'1B Summary'!$K$9</f>
        <v>1160.1409780868726</v>
      </c>
      <c r="BV9" s="191">
        <f>+'1B Summary'!$K$12</f>
        <v>27662.522720511861</v>
      </c>
      <c r="BX9" s="190">
        <v>2005</v>
      </c>
      <c r="BY9" s="191">
        <f>+'1B Summary'!$K$15</f>
        <v>19.792721560235641</v>
      </c>
      <c r="BZ9" s="191">
        <f>+SUM('1B1 Solid Fuels'!$K$32:$K$33)</f>
        <v>74.79483048707209</v>
      </c>
      <c r="CA9" s="191">
        <f>+'1B Summary'!$K$5</f>
        <v>1590.4841617887494</v>
      </c>
      <c r="CC9" s="190">
        <v>2005</v>
      </c>
      <c r="CD9" s="191">
        <f>+'1B1 Solid Fuels'!$K$15</f>
        <v>193348574.07335678</v>
      </c>
      <c r="CE9" s="191">
        <f>+'1B1 Solid Fuels'!$K$14</f>
        <v>117509553.00404099</v>
      </c>
      <c r="CG9" s="190">
        <v>2005</v>
      </c>
      <c r="CH9" s="191">
        <f>+'1B2 Oil and Natural Gas'!$K$22</f>
        <v>1160.1409780868726</v>
      </c>
      <c r="CK9" s="190">
        <v>2005</v>
      </c>
      <c r="CL9" s="191">
        <f>+'1B Summary'!$K$22</f>
        <v>25464.988211705357</v>
      </c>
      <c r="CM9" s="191">
        <f>+'1B Summary'!$K$32/CH4GWP</f>
        <v>104.64450041935731</v>
      </c>
      <c r="CN9" s="191">
        <f>+'1B Summary'!$K$12</f>
        <v>27662.522720511861</v>
      </c>
    </row>
    <row r="10" spans="1:92" x14ac:dyDescent="0.25">
      <c r="A10" s="291">
        <v>2006</v>
      </c>
      <c r="B10" s="292">
        <f>+'Energy Summary'!$L$5</f>
        <v>352362.80255467712</v>
      </c>
      <c r="C10" s="292">
        <f>+'Energy Summary'!$L$11</f>
        <v>30267.246650603716</v>
      </c>
      <c r="D10" s="293" t="s">
        <v>844</v>
      </c>
      <c r="E10" s="242"/>
      <c r="F10" s="242"/>
      <c r="G10" s="291">
        <v>2006</v>
      </c>
      <c r="H10" s="292">
        <f>+'Energy Summary'!$L$6</f>
        <v>244833.98951739425</v>
      </c>
      <c r="I10" s="292">
        <f>+'Energy Summary'!$L$7</f>
        <v>26838.156702231921</v>
      </c>
      <c r="J10" s="292">
        <f>+'Energy Summary'!$L$8</f>
        <v>47448.179699768552</v>
      </c>
      <c r="K10" s="292">
        <f>+'Energy Summary'!$L$9</f>
        <v>27655.260070883825</v>
      </c>
      <c r="L10" s="292">
        <f>+'Energy Summary'!$L$10</f>
        <v>5587.2165643985736</v>
      </c>
      <c r="M10" s="242"/>
      <c r="N10" s="291">
        <v>2006</v>
      </c>
      <c r="O10" s="294">
        <f>+SUM('1A1 Energy Industries'!$L$15:$L$18)</f>
        <v>2155476.54</v>
      </c>
      <c r="P10" s="294">
        <f>+SUM('1A1 Energy Industries'!$L$75:$L$78)</f>
        <v>207464.61697500001</v>
      </c>
      <c r="Q10" s="295">
        <f>+SUM('1A1 Energy Industries'!$L$91:$L$94)</f>
        <v>2.15547654</v>
      </c>
      <c r="R10" s="295">
        <f>+SUM('1A1 Energy Industries'!$L$107:$L$110)</f>
        <v>3.2332148100000002</v>
      </c>
      <c r="S10" s="294">
        <v>212345.56603359999</v>
      </c>
      <c r="T10" s="242"/>
      <c r="U10" s="291">
        <v>2006</v>
      </c>
      <c r="V10" s="294">
        <f>+'1A1 Energy Industries'!$L$79</f>
        <v>3814.1285874999999</v>
      </c>
      <c r="W10" s="296">
        <f>+'1A1 Energy Industries'!$L$95</f>
        <v>3.9627309999999999E-2</v>
      </c>
      <c r="X10" s="296">
        <f>+'1A1 Energy Industries'!$L$111</f>
        <v>5.9440964999999998E-2</v>
      </c>
      <c r="Y10" s="294">
        <f t="shared" si="0"/>
        <v>3833.3874601599996</v>
      </c>
      <c r="Z10" s="242"/>
      <c r="AB10" s="187">
        <v>2006</v>
      </c>
      <c r="AC10" s="191">
        <f>+SUM('1A1 Energy Industries'!$L$81:$L$83)</f>
        <v>3669.0287268000002</v>
      </c>
      <c r="AD10" s="193">
        <f>+SUM('1A1 Energy Industries'!$L$97:$L$99)</f>
        <v>8.5413164039999989E-2</v>
      </c>
      <c r="AE10" s="193">
        <f>+SUM('1A1 Energy Industries'!$L$113:$L$115)</f>
        <v>1.3085074308000001E-2</v>
      </c>
      <c r="AF10" s="191">
        <f t="shared" si="1"/>
        <v>3674.8787762803204</v>
      </c>
      <c r="AH10" s="187">
        <v>2006</v>
      </c>
      <c r="AI10" s="191">
        <f>+SUM('1A1 Energy Industries'!$L$86:$L$87)</f>
        <v>28698.931708681062</v>
      </c>
      <c r="AJ10" s="193">
        <f>+'1A1 Energy Industries'!$L$103</f>
        <v>0.47350882687386808</v>
      </c>
      <c r="AK10" s="193">
        <f>+'1A1 Energy Industries'!$L$119</f>
        <v>0.33764294667257672</v>
      </c>
      <c r="AL10" s="191">
        <f t="shared" si="2"/>
        <v>28813.544707513913</v>
      </c>
      <c r="AN10" s="187">
        <v>2006</v>
      </c>
      <c r="AO10" s="191">
        <f t="shared" si="3"/>
        <v>2155476.54</v>
      </c>
      <c r="AP10" s="191">
        <f>+'1A1 Energy Industries'!$L$19</f>
        <v>39627.31</v>
      </c>
      <c r="AQ10" s="191">
        <f>+SUM('1A1 Energy Industries'!$L$21:$L$23)</f>
        <v>55121.444680000001</v>
      </c>
      <c r="AS10" s="187">
        <v>2006</v>
      </c>
      <c r="AT10" s="191">
        <f>+'1A2 Manufacturing Construction'!$L$67</f>
        <v>26721.966829572633</v>
      </c>
      <c r="AU10" s="193">
        <f>+'1A2 Manufacturing Construction'!$L$78</f>
        <v>0.3987449765215858</v>
      </c>
      <c r="AV10" s="193">
        <f>+'1A2 Manufacturing Construction'!$L$90</f>
        <v>0.34779428436237864</v>
      </c>
      <c r="AW10" s="191">
        <f t="shared" si="4"/>
        <v>26838.156702231921</v>
      </c>
      <c r="AX10" s="197"/>
      <c r="AY10" s="187">
        <v>2006</v>
      </c>
      <c r="AZ10" s="191">
        <f>+'1A Summary'!$L$24</f>
        <v>1507.3876627499999</v>
      </c>
      <c r="BA10" s="191">
        <f>+'1A Summary'!$L$25</f>
        <v>45058.696953314444</v>
      </c>
      <c r="BB10" s="191">
        <f>+'1A Summary'!$L$26</f>
        <v>537.10472104999997</v>
      </c>
      <c r="BC10" s="191">
        <f>+'1A Summary'!$L$27</f>
        <v>344.99036265411155</v>
      </c>
      <c r="BD10" s="191">
        <f t="shared" si="5"/>
        <v>47448.179699768552</v>
      </c>
      <c r="BF10" s="187">
        <v>2006</v>
      </c>
      <c r="BG10" s="191">
        <f>+'Energy Summary'!$L$21</f>
        <v>4236.232</v>
      </c>
      <c r="BH10" s="193">
        <f>+'Energy Summary'!$L$22/CH4GWP</f>
        <v>0.17774400000000001</v>
      </c>
      <c r="BI10" s="193">
        <f>+'Energy Summary'!$L$23/N2OGWP</f>
        <v>3.5548799999999998E-2</v>
      </c>
      <c r="BJ10" s="191">
        <f>+'Energy Summary'!$L$24</f>
        <v>8318.8291562525101</v>
      </c>
      <c r="BK10" s="193">
        <f>+'Energy Summary'!$L$25/CH4GWP</f>
        <v>0.72486192187074738</v>
      </c>
      <c r="BL10" s="193">
        <f>+'Energy Summary'!$L$26/N2OGWP</f>
        <v>0.23443500107113494</v>
      </c>
      <c r="BN10" s="187">
        <v>2006</v>
      </c>
      <c r="BO10" s="191">
        <f>+'1A Summary'!$L$30</f>
        <v>7327.8735596003617</v>
      </c>
      <c r="BP10" s="191">
        <f>+'1A Summary'!$L$31</f>
        <v>17444.389539198059</v>
      </c>
      <c r="BQ10" s="191">
        <f>+'1A Summary'!$L$32</f>
        <v>2882.9969720854037</v>
      </c>
      <c r="BS10" s="187">
        <v>2006</v>
      </c>
      <c r="BT10" s="191">
        <f>+'1B Summary'!$L$5</f>
        <v>1609.3256816792209</v>
      </c>
      <c r="BU10" s="191">
        <f>+'1B Summary'!$L$9</f>
        <v>1133.2357036598273</v>
      </c>
      <c r="BV10" s="191">
        <f>+'1B Summary'!$L$12</f>
        <v>27524.685265264667</v>
      </c>
      <c r="BX10" s="190">
        <v>2006</v>
      </c>
      <c r="BY10" s="191">
        <f>+'1B Summary'!$L$15</f>
        <v>20.027194160418176</v>
      </c>
      <c r="BZ10" s="191">
        <f>+SUM('1B1 Solid Fuels'!$L$32:$L$33)</f>
        <v>75.680880358038223</v>
      </c>
      <c r="CA10" s="191">
        <f>+'1B Summary'!$L$5</f>
        <v>1609.3256816792209</v>
      </c>
      <c r="CC10" s="190">
        <v>2006</v>
      </c>
      <c r="CD10" s="191">
        <f>+'1B1 Solid Fuels'!$L$15</f>
        <v>195639059.63223237</v>
      </c>
      <c r="CE10" s="191">
        <f>+'1B1 Solid Fuels'!$L$14</f>
        <v>118901618.7871771</v>
      </c>
      <c r="CG10" s="190">
        <v>2006</v>
      </c>
      <c r="CH10" s="191">
        <f>+'1B2 Oil and Natural Gas'!$L$22</f>
        <v>1133.2357036598273</v>
      </c>
      <c r="CK10" s="190">
        <v>2006</v>
      </c>
      <c r="CL10" s="191">
        <f>+'1B Summary'!$L$22</f>
        <v>25384.180775407935</v>
      </c>
      <c r="CM10" s="191">
        <f>+'1B Summary'!$L$32/CH4GWP</f>
        <v>101.92878523127304</v>
      </c>
      <c r="CN10" s="191">
        <f>+'1B Summary'!$L$12</f>
        <v>27524.685265264667</v>
      </c>
    </row>
    <row r="11" spans="1:92" x14ac:dyDescent="0.25">
      <c r="A11" s="291">
        <v>2007</v>
      </c>
      <c r="B11" s="292">
        <f>+'Energy Summary'!$M$5</f>
        <v>384529.25604111596</v>
      </c>
      <c r="C11" s="292">
        <f>+'Energy Summary'!$M$11</f>
        <v>30748.123838372248</v>
      </c>
      <c r="D11" s="293" t="s">
        <v>844</v>
      </c>
      <c r="E11" s="242"/>
      <c r="F11" s="242"/>
      <c r="G11" s="291">
        <v>2007</v>
      </c>
      <c r="H11" s="292">
        <f>+'Energy Summary'!$M$6</f>
        <v>268012.26351365447</v>
      </c>
      <c r="I11" s="292">
        <f>+'Energy Summary'!$M$7</f>
        <v>28274.342231157239</v>
      </c>
      <c r="J11" s="292">
        <f>+'Energy Summary'!$M$8</f>
        <v>54329.817437637583</v>
      </c>
      <c r="K11" s="292">
        <f>+'Energy Summary'!$M$9</f>
        <v>28343.086437275415</v>
      </c>
      <c r="L11" s="292">
        <f>+'Energy Summary'!$M$10</f>
        <v>5569.7464213913099</v>
      </c>
      <c r="M11" s="242"/>
      <c r="N11" s="291">
        <v>2007</v>
      </c>
      <c r="O11" s="294">
        <f>+SUM('1A1 Energy Industries'!$M$15:$M$18)</f>
        <v>2369988.4060800001</v>
      </c>
      <c r="P11" s="294">
        <f>+SUM('1A1 Energy Industries'!$M$75:$M$78)</f>
        <v>228111.3840852</v>
      </c>
      <c r="Q11" s="295">
        <f>+SUM('1A1 Energy Industries'!$M$91:$M$94)</f>
        <v>2.3699884060800001</v>
      </c>
      <c r="R11" s="295">
        <f>+SUM('1A1 Energy Industries'!$M$107:$M$110)</f>
        <v>3.5549826091200001</v>
      </c>
      <c r="S11" s="294">
        <v>233929.10173087489</v>
      </c>
      <c r="T11" s="242"/>
      <c r="U11" s="291">
        <v>2007</v>
      </c>
      <c r="V11" s="294">
        <f>+'1A1 Energy Industries'!$M$79</f>
        <v>4642.4618625000003</v>
      </c>
      <c r="W11" s="296">
        <f>+'1A1 Energy Industries'!$M$95</f>
        <v>4.8233370000000005E-2</v>
      </c>
      <c r="X11" s="296">
        <f>+'1A1 Energy Industries'!$M$111</f>
        <v>7.235005500000001E-2</v>
      </c>
      <c r="Y11" s="294">
        <f t="shared" si="0"/>
        <v>4665.9032803199998</v>
      </c>
      <c r="Z11" s="242"/>
      <c r="AB11" s="187">
        <v>2007</v>
      </c>
      <c r="AC11" s="191">
        <f>+SUM('1A1 Energy Industries'!$M$81:$M$83)</f>
        <v>3760.8129407999995</v>
      </c>
      <c r="AD11" s="193">
        <f>+SUM('1A1 Energy Industries'!$M$97:$M$99)</f>
        <v>8.8265065379999993E-2</v>
      </c>
      <c r="AE11" s="193">
        <f>+SUM('1A1 Energy Industries'!$M$113:$M$115)</f>
        <v>1.3655347626E-2</v>
      </c>
      <c r="AF11" s="191">
        <f t="shared" si="1"/>
        <v>3766.8996649370392</v>
      </c>
      <c r="AH11" s="187">
        <v>2007</v>
      </c>
      <c r="AI11" s="191">
        <f>+SUM('1A1 Energy Industries'!$M$86:$M$87)</f>
        <v>30194.437365506579</v>
      </c>
      <c r="AJ11" s="193">
        <f>+'1A1 Energy Industries'!$M$103</f>
        <v>0.50558460702958119</v>
      </c>
      <c r="AK11" s="193">
        <f>+'1A1 Energy Industries'!$M$119</f>
        <v>0.35873379222046664</v>
      </c>
      <c r="AL11" s="191">
        <f t="shared" si="2"/>
        <v>30316.262117842543</v>
      </c>
      <c r="AN11" s="187">
        <v>2007</v>
      </c>
      <c r="AO11" s="191">
        <f t="shared" si="3"/>
        <v>2369988.4060800001</v>
      </c>
      <c r="AP11" s="191">
        <f>+'1A1 Energy Industries'!$M$19</f>
        <v>48233.37</v>
      </c>
      <c r="AQ11" s="191">
        <f>+SUM('1A1 Energy Industries'!$M$21:$M$23)</f>
        <v>56072.791459999993</v>
      </c>
      <c r="AS11" s="187">
        <v>2007</v>
      </c>
      <c r="AT11" s="191">
        <f>+'1A2 Manufacturing Construction'!$M$67</f>
        <v>28151.939662551809</v>
      </c>
      <c r="AU11" s="193">
        <f>+'1A2 Manufacturing Construction'!$M$78</f>
        <v>0.4205887283724864</v>
      </c>
      <c r="AV11" s="193">
        <f>+'1A2 Manufacturing Construction'!$M$90</f>
        <v>0.36635550099872949</v>
      </c>
      <c r="AW11" s="191">
        <f t="shared" si="4"/>
        <v>28274.342231157239</v>
      </c>
      <c r="AX11" s="197"/>
      <c r="AY11" s="187">
        <v>2007</v>
      </c>
      <c r="AZ11" s="191">
        <f>+'1A Summary'!$M$24</f>
        <v>1667.3177514250999</v>
      </c>
      <c r="BA11" s="191">
        <f>+'1A Summary'!$M$25</f>
        <v>51587.037053201086</v>
      </c>
      <c r="BB11" s="191">
        <f>+'1A Summary'!$M$26</f>
        <v>720.19804980000004</v>
      </c>
      <c r="BC11" s="191">
        <f>+'1A Summary'!$M$27</f>
        <v>355.26458321139984</v>
      </c>
      <c r="BD11" s="191">
        <f t="shared" si="5"/>
        <v>54329.817437637583</v>
      </c>
      <c r="BF11" s="187">
        <v>2007</v>
      </c>
      <c r="BG11" s="191">
        <f>+'Energy Summary'!$M$21</f>
        <v>4461.2425000000003</v>
      </c>
      <c r="BH11" s="193">
        <f>+'Energy Summary'!$M$22/CH4GWP</f>
        <v>0.18718499999999999</v>
      </c>
      <c r="BI11" s="193">
        <f>+'Energy Summary'!$M$23/N2OGWP</f>
        <v>3.7436999999999998E-2</v>
      </c>
      <c r="BJ11" s="191">
        <f>+'Energy Summary'!$M$24</f>
        <v>8250.5936975954864</v>
      </c>
      <c r="BK11" s="193">
        <f>+'Energy Summary'!$M$25/CH4GWP</f>
        <v>0.71860074276789998</v>
      </c>
      <c r="BL11" s="193">
        <f>+'Energy Summary'!$M$26/N2OGWP</f>
        <v>0.2327355975345714</v>
      </c>
      <c r="BN11" s="187">
        <v>2007</v>
      </c>
      <c r="BO11" s="191">
        <f>+'1A Summary'!$M$30</f>
        <v>3815.7520867413145</v>
      </c>
      <c r="BP11" s="191">
        <f>+'1A Summary'!$M$31</f>
        <v>21389.886647206316</v>
      </c>
      <c r="BQ11" s="191">
        <f>+'1A Summary'!$M$32</f>
        <v>3137.447703327779</v>
      </c>
      <c r="BS11" s="187">
        <v>2007</v>
      </c>
      <c r="BT11" s="191">
        <f>+'1B Summary'!$M$5</f>
        <v>1641.8045637248988</v>
      </c>
      <c r="BU11" s="191">
        <f>+'1B Summary'!$M$9</f>
        <v>1132.6890955939482</v>
      </c>
      <c r="BV11" s="191">
        <f>+'1B Summary'!$M$12</f>
        <v>27973.630179053402</v>
      </c>
      <c r="BX11" s="190">
        <v>2007</v>
      </c>
      <c r="BY11" s="191">
        <f>+'1B Summary'!$M$15</f>
        <v>20.431376411560404</v>
      </c>
      <c r="BZ11" s="191">
        <f>+SUM('1B1 Solid Fuels'!$M$32:$M$33)</f>
        <v>77.208247014920886</v>
      </c>
      <c r="CA11" s="191">
        <f>+'1B Summary'!$M$5</f>
        <v>1641.8045637248988</v>
      </c>
      <c r="CC11" s="190">
        <v>2007</v>
      </c>
      <c r="CD11" s="191">
        <f>+'1B1 Solid Fuels'!$M$15</f>
        <v>199587382.84216988</v>
      </c>
      <c r="CE11" s="191">
        <f>+'1B1 Solid Fuels'!$M$14</f>
        <v>121301252.18369344</v>
      </c>
      <c r="CG11" s="190">
        <v>2007</v>
      </c>
      <c r="CH11" s="191">
        <f>+'1B2 Oil and Natural Gas'!$M$22</f>
        <v>1132.6890955939482</v>
      </c>
      <c r="CK11" s="190">
        <v>2007</v>
      </c>
      <c r="CL11" s="191">
        <f>+'1B Summary'!$M$22</f>
        <v>25775.664244277177</v>
      </c>
      <c r="CM11" s="191">
        <f>+'1B Summary'!$M$32/CH4GWP</f>
        <v>104.66504451315343</v>
      </c>
      <c r="CN11" s="191">
        <f>+'1B Summary'!$M$12</f>
        <v>27973.630179053402</v>
      </c>
    </row>
    <row r="12" spans="1:92" x14ac:dyDescent="0.25">
      <c r="A12" s="291">
        <v>2008</v>
      </c>
      <c r="B12" s="292">
        <f>+'Energy Summary'!$N$5</f>
        <v>379860.87411167094</v>
      </c>
      <c r="C12" s="292">
        <f>+'Energy Summary'!$N$11</f>
        <v>29364.619809652089</v>
      </c>
      <c r="D12" s="293" t="s">
        <v>844</v>
      </c>
      <c r="E12" s="242"/>
      <c r="F12" s="242"/>
      <c r="G12" s="291">
        <v>2008</v>
      </c>
      <c r="H12" s="292">
        <f>+'Energy Summary'!$N$6</f>
        <v>257213.4331029905</v>
      </c>
      <c r="I12" s="292">
        <f>+'Energy Summary'!$N$7</f>
        <v>30804.317946309922</v>
      </c>
      <c r="J12" s="292">
        <f>+'Energy Summary'!$N$8</f>
        <v>55155.12142165695</v>
      </c>
      <c r="K12" s="292">
        <f>+'Energy Summary'!$N$9</f>
        <v>30408.366682500757</v>
      </c>
      <c r="L12" s="292">
        <f>+'Energy Summary'!$N$10</f>
        <v>6279.6349582128223</v>
      </c>
      <c r="M12" s="242"/>
      <c r="N12" s="291">
        <v>2008</v>
      </c>
      <c r="O12" s="294">
        <f>+SUM('1A1 Energy Industries'!$N$15:$N$18)</f>
        <v>2271790.7964999997</v>
      </c>
      <c r="P12" s="294">
        <f>+SUM('1A1 Energy Industries'!$N$75:$N$78)</f>
        <v>218542.59775062496</v>
      </c>
      <c r="Q12" s="295">
        <f>+SUM('1A1 Energy Industries'!$N$91:$N$94)</f>
        <v>2.2840752964999997</v>
      </c>
      <c r="R12" s="295">
        <f>+SUM('1A1 Energy Industries'!$N$107:$N$110)</f>
        <v>3.4021581697499998</v>
      </c>
      <c r="S12" s="294">
        <v>223521.01050719395</v>
      </c>
      <c r="T12" s="242"/>
      <c r="U12" s="291">
        <v>2008</v>
      </c>
      <c r="V12" s="294">
        <f>+'1A1 Energy Industries'!$N$79</f>
        <v>3856.3062999999997</v>
      </c>
      <c r="W12" s="296">
        <f>+'1A1 Energy Industries'!$N$95</f>
        <v>4.0065519999999993E-2</v>
      </c>
      <c r="X12" s="296">
        <f>+'1A1 Energy Industries'!$N$111</f>
        <v>6.0098279999999997E-2</v>
      </c>
      <c r="Y12" s="294">
        <f t="shared" si="0"/>
        <v>3875.7781427199993</v>
      </c>
      <c r="Z12" s="297"/>
      <c r="AB12" s="187">
        <v>2008</v>
      </c>
      <c r="AC12" s="191">
        <f>+SUM('1A1 Energy Industries'!$N$81:$N$83)</f>
        <v>3867.8021556000003</v>
      </c>
      <c r="AD12" s="193">
        <f>+SUM('1A1 Energy Industries'!$N$97:$N$99)</f>
        <v>9.0281137920000004E-2</v>
      </c>
      <c r="AE12" s="193">
        <f>+SUM('1A1 Energy Industries'!$N$113:$N$115)</f>
        <v>1.3889790384000001E-2</v>
      </c>
      <c r="AF12" s="191">
        <f t="shared" si="1"/>
        <v>3874.0038945153601</v>
      </c>
      <c r="AH12" s="187">
        <v>2008</v>
      </c>
      <c r="AI12" s="191">
        <f>+SUM('1A1 Energy Industries'!$N$86:$N$87)</f>
        <v>29699.151394498665</v>
      </c>
      <c r="AJ12" s="193">
        <f>+'1A1 Energy Industries'!$N$103</f>
        <v>0.49155801268760457</v>
      </c>
      <c r="AK12" s="193">
        <f>+'1A1 Energy Industries'!$N$119</f>
        <v>0.35143415650341048</v>
      </c>
      <c r="AL12" s="191">
        <f t="shared" si="2"/>
        <v>29818.418701281164</v>
      </c>
      <c r="AN12" s="187">
        <v>2008</v>
      </c>
      <c r="AO12" s="191">
        <f t="shared" si="3"/>
        <v>2271790.7964999997</v>
      </c>
      <c r="AP12" s="191">
        <f>+'1A1 Energy Industries'!$N$19</f>
        <v>40065.519999999997</v>
      </c>
      <c r="AQ12" s="191">
        <f>+SUM('1A1 Energy Industries'!$N$21:$N$23)</f>
        <v>57869.960640000005</v>
      </c>
      <c r="AS12" s="187">
        <v>2008</v>
      </c>
      <c r="AT12" s="191">
        <f>+'1A2 Manufacturing Construction'!$N$67</f>
        <v>30671.360009201398</v>
      </c>
      <c r="AU12" s="193">
        <f>+'1A2 Manufacturing Construction'!$N$78</f>
        <v>0.47487682644837953</v>
      </c>
      <c r="AV12" s="193">
        <f>+'1A2 Manufacturing Construction'!$N$90</f>
        <v>0.39672749597777235</v>
      </c>
      <c r="AW12" s="191">
        <f t="shared" si="4"/>
        <v>30804.317946309922</v>
      </c>
      <c r="AX12" s="197"/>
      <c r="AY12" s="187">
        <v>2008</v>
      </c>
      <c r="AZ12" s="191">
        <f>+'1A Summary'!$N$24</f>
        <v>1641.249106</v>
      </c>
      <c r="BA12" s="191">
        <f>+'1A Summary'!$N$25</f>
        <v>52372.161505478878</v>
      </c>
      <c r="BB12" s="191">
        <f>+'1A Summary'!$N$26</f>
        <v>779.20619355000008</v>
      </c>
      <c r="BC12" s="191">
        <f>+'1A Summary'!$N$27</f>
        <v>362.50461662807641</v>
      </c>
      <c r="BD12" s="191">
        <f t="shared" si="5"/>
        <v>55155.121421656957</v>
      </c>
      <c r="BF12" s="187">
        <v>2008</v>
      </c>
      <c r="BG12" s="191">
        <f>+'Energy Summary'!$N$21</f>
        <v>4426.5649999999996</v>
      </c>
      <c r="BH12" s="193">
        <f>+'Energy Summary'!$N$22/CH4GWP</f>
        <v>0.18573000000000001</v>
      </c>
      <c r="BI12" s="193">
        <f>+'Energy Summary'!$N$23/N2OGWP</f>
        <v>3.7145999999999998E-2</v>
      </c>
      <c r="BJ12" s="191">
        <f>+'Energy Summary'!$N$24</f>
        <v>8015.599261155221</v>
      </c>
      <c r="BK12" s="193">
        <f>+'Energy Summary'!$N$25/CH4GWP</f>
        <v>0.68239283734161771</v>
      </c>
      <c r="BL12" s="193">
        <f>+'Energy Summary'!$N$26/N2OGWP</f>
        <v>0.2372611243618051</v>
      </c>
      <c r="BN12" s="187">
        <v>2008</v>
      </c>
      <c r="BO12" s="191">
        <f>+'1A Summary'!$N$30</f>
        <v>4450.1058699610539</v>
      </c>
      <c r="BP12" s="191">
        <f>+'1A Summary'!$N$31</f>
        <v>22832.506113260719</v>
      </c>
      <c r="BQ12" s="191">
        <f>+'1A Summary'!$N$32</f>
        <v>3125.7546992789812</v>
      </c>
      <c r="BS12" s="187">
        <v>2008</v>
      </c>
      <c r="BT12" s="191">
        <f>+'1B Summary'!$N$5</f>
        <v>1616.9497859461774</v>
      </c>
      <c r="BU12" s="191">
        <f>+'1B Summary'!$N$9</f>
        <v>1138.1657687257532</v>
      </c>
      <c r="BV12" s="191">
        <f>+'1B Summary'!$N$12</f>
        <v>26609.504254980158</v>
      </c>
      <c r="BX12" s="190">
        <v>2008</v>
      </c>
      <c r="BY12" s="191">
        <f>+'1B Summary'!$N$15</f>
        <v>20.122072045107295</v>
      </c>
      <c r="BZ12" s="191">
        <f>+SUM('1B1 Solid Fuels'!$N$32:$N$33)</f>
        <v>76.039414947669997</v>
      </c>
      <c r="CA12" s="191">
        <f>+'1B Summary'!$N$5</f>
        <v>1616.9497859461774</v>
      </c>
      <c r="CC12" s="190">
        <v>2008</v>
      </c>
      <c r="CD12" s="191">
        <f>+'1B1 Solid Fuels'!$N$15</f>
        <v>196565890.41999999</v>
      </c>
      <c r="CE12" s="191">
        <f>+'1B1 Solid Fuels'!$N$14</f>
        <v>119464909.58</v>
      </c>
      <c r="CG12" s="190">
        <v>2008</v>
      </c>
      <c r="CH12" s="191">
        <f>+'1B2 Oil and Natural Gas'!$N$22</f>
        <v>1138.1657687257532</v>
      </c>
      <c r="CK12" s="190">
        <v>2008</v>
      </c>
      <c r="CL12" s="191">
        <f>+'1B Summary'!$N$22</f>
        <v>24492.232531812802</v>
      </c>
      <c r="CM12" s="191">
        <f>+'1B Summary'!$N$32/CH4GWP</f>
        <v>100.82246300796939</v>
      </c>
      <c r="CN12" s="191">
        <f>+'1B Summary'!$N$12</f>
        <v>26609.504254980158</v>
      </c>
    </row>
    <row r="13" spans="1:92" x14ac:dyDescent="0.25">
      <c r="A13" s="291">
        <v>2009</v>
      </c>
      <c r="B13" s="292">
        <f>+'Energy Summary'!$O$5</f>
        <v>399017.65516270738</v>
      </c>
      <c r="C13" s="292">
        <f>+'Energy Summary'!$O$11</f>
        <v>30071.705527062331</v>
      </c>
      <c r="D13" s="293" t="s">
        <v>844</v>
      </c>
      <c r="E13" s="242"/>
      <c r="F13" s="242"/>
      <c r="G13" s="291">
        <v>2009</v>
      </c>
      <c r="H13" s="292">
        <f>+'Energy Summary'!$O$6</f>
        <v>266016.20245046355</v>
      </c>
      <c r="I13" s="292">
        <f>+'Energy Summary'!$O$7</f>
        <v>40623.125505126598</v>
      </c>
      <c r="J13" s="292">
        <f>+'Energy Summary'!$O$8</f>
        <v>53451.649185892522</v>
      </c>
      <c r="K13" s="292">
        <f>+'Energy Summary'!$O$9</f>
        <v>37381.346160327201</v>
      </c>
      <c r="L13" s="292">
        <f>+'Energy Summary'!$O$10</f>
        <v>1545.3318608974409</v>
      </c>
      <c r="M13" s="242"/>
      <c r="N13" s="291">
        <v>2009</v>
      </c>
      <c r="O13" s="294">
        <f>+SUM('1A1 Energy Industries'!$O$15:$O$18)</f>
        <v>2335100.8678471609</v>
      </c>
      <c r="P13" s="294">
        <f>+SUM('1A1 Energy Industries'!$O$75:$O$78)</f>
        <v>224578.77662194701</v>
      </c>
      <c r="Q13" s="295">
        <f>+SUM('1A1 Energy Industries'!$O$91:$O$94)</f>
        <v>2.3531455905414838</v>
      </c>
      <c r="R13" s="295">
        <f>+SUM('1A1 Energy Industries'!$O$107:$O$110)</f>
        <v>3.4945311765582958</v>
      </c>
      <c r="S13" s="294">
        <v>232326.35565933146</v>
      </c>
      <c r="T13" s="242"/>
      <c r="U13" s="291">
        <v>2009</v>
      </c>
      <c r="V13" s="294">
        <f>+'1A1 Energy Industries'!$O$79</f>
        <v>6581.6253808593747</v>
      </c>
      <c r="W13" s="296">
        <f>+'1A1 Energy Industries'!$O$95</f>
        <v>6.8380523437499993E-2</v>
      </c>
      <c r="X13" s="296">
        <f>+'1A1 Energy Industries'!$O$111</f>
        <v>0.10257078515625</v>
      </c>
      <c r="Y13" s="294">
        <f t="shared" si="0"/>
        <v>6614.8583152499996</v>
      </c>
      <c r="Z13" s="242"/>
      <c r="AB13" s="187">
        <v>2009</v>
      </c>
      <c r="AC13" s="191">
        <f>+SUM('1A1 Energy Industries'!$O$81:$O$83)</f>
        <v>3796.4489718000004</v>
      </c>
      <c r="AD13" s="193">
        <f>+SUM('1A1 Energy Industries'!$O$97:$O$99)</f>
        <v>8.9931043560000007E-2</v>
      </c>
      <c r="AE13" s="193">
        <f>+SUM('1A1 Energy Industries'!$O$113:$O$115)</f>
        <v>1.4004255611999999E-2</v>
      </c>
      <c r="AF13" s="191">
        <f t="shared" si="1"/>
        <v>3802.6788429544804</v>
      </c>
      <c r="AH13" s="187">
        <v>2009</v>
      </c>
      <c r="AI13" s="191">
        <f>+SUM('1A1 Energy Industries'!$O$86:$O$87)</f>
        <v>29766.867293425497</v>
      </c>
      <c r="AJ13" s="193">
        <f>+'1A1 Energy Industries'!$O$103</f>
        <v>0.49444478297570665</v>
      </c>
      <c r="AK13" s="193">
        <f>+'1A1 Energy Industries'!$O$119</f>
        <v>0.35457198164396186</v>
      </c>
      <c r="AL13" s="191">
        <f t="shared" si="2"/>
        <v>29887.167948177615</v>
      </c>
      <c r="AN13" s="187">
        <v>2009</v>
      </c>
      <c r="AO13" s="191">
        <f t="shared" si="3"/>
        <v>2335100.8678471609</v>
      </c>
      <c r="AP13" s="191">
        <f>+'1A1 Energy Industries'!$O$19</f>
        <v>68380.5234375</v>
      </c>
      <c r="AQ13" s="191">
        <f>+SUM('1A1 Energy Industries'!$O$21:$O$23)</f>
        <v>56523.368520000004</v>
      </c>
      <c r="AS13" s="187">
        <v>2009</v>
      </c>
      <c r="AT13" s="191">
        <f>+'1A2 Manufacturing Construction'!$O$67</f>
        <v>40440.792138524266</v>
      </c>
      <c r="AU13" s="193">
        <f>+'1A2 Manufacturing Construction'!$O$78</f>
        <v>0.56489348434259579</v>
      </c>
      <c r="AV13" s="193">
        <f>+'1A2 Manufacturing Construction'!$O$90</f>
        <v>0.5499051723585191</v>
      </c>
      <c r="AW13" s="191">
        <f t="shared" si="4"/>
        <v>40623.125505126598</v>
      </c>
      <c r="AX13" s="197"/>
      <c r="AY13" s="187">
        <v>2009</v>
      </c>
      <c r="AZ13" s="191">
        <f>+'1A Summary'!$O$24</f>
        <v>1474.2366890000003</v>
      </c>
      <c r="BA13" s="191">
        <f>+'1A Summary'!$O$25</f>
        <v>50981.042265018405</v>
      </c>
      <c r="BB13" s="191">
        <f>+'1A Summary'!$O$26</f>
        <v>634.36951260000001</v>
      </c>
      <c r="BC13" s="191">
        <f>+'1A Summary'!$O$27</f>
        <v>362.00071927411614</v>
      </c>
      <c r="BD13" s="191">
        <f t="shared" si="5"/>
        <v>53451.649185892522</v>
      </c>
      <c r="BF13" s="187">
        <v>2009</v>
      </c>
      <c r="BG13" s="191">
        <f>+'Energy Summary'!$O$21</f>
        <v>4337.2614999999996</v>
      </c>
      <c r="BH13" s="193">
        <f>+'Energy Summary'!$O$22/CH4GWP</f>
        <v>0.18198300000000001</v>
      </c>
      <c r="BI13" s="193">
        <f>+'Energy Summary'!$O$23/N2OGWP</f>
        <v>3.6396600000000001E-2</v>
      </c>
      <c r="BJ13" s="191">
        <f>+'Energy Summary'!$O$24</f>
        <v>6973.7032767057808</v>
      </c>
      <c r="BK13" s="193">
        <f>+'Energy Summary'!$O$25/CH4GWP</f>
        <v>0.57453848578267597</v>
      </c>
      <c r="BL13" s="193">
        <f>+'Energy Summary'!$O$26/N2OGWP</f>
        <v>0.21999460510236454</v>
      </c>
      <c r="BN13" s="187">
        <v>2009</v>
      </c>
      <c r="BO13" s="191">
        <f>+'1A Summary'!$O$30</f>
        <v>9853.8556104243999</v>
      </c>
      <c r="BP13" s="191">
        <f>+'1A Summary'!$O$31</f>
        <v>24283.483516342232</v>
      </c>
      <c r="BQ13" s="191">
        <f>+'1A Summary'!$O$32</f>
        <v>3244.007033560566</v>
      </c>
      <c r="BS13" s="187">
        <v>2009</v>
      </c>
      <c r="BT13" s="191">
        <f>+'1B Summary'!$O$5</f>
        <v>1915.4071544730004</v>
      </c>
      <c r="BU13" s="191">
        <f>+'1B Summary'!$O$9</f>
        <v>1243.3813478964332</v>
      </c>
      <c r="BV13" s="191">
        <f>+'1B Summary'!$O$12</f>
        <v>26912.917024692899</v>
      </c>
      <c r="BX13" s="190">
        <v>2009</v>
      </c>
      <c r="BY13" s="191">
        <f>+'1B Summary'!$O$15</f>
        <v>23.836213773000001</v>
      </c>
      <c r="BZ13" s="191">
        <f>+SUM('1B1 Solid Fuels'!$O$32:$O$33)</f>
        <v>90.074806700000011</v>
      </c>
      <c r="CA13" s="191">
        <f>+'1B Summary'!$O$5</f>
        <v>1915.4071544730004</v>
      </c>
      <c r="CC13" s="190">
        <v>2009</v>
      </c>
      <c r="CD13" s="191">
        <f>+'1B1 Solid Fuels'!$O$15</f>
        <v>175784200</v>
      </c>
      <c r="CE13" s="191">
        <f>+'1B1 Solid Fuels'!$O$14</f>
        <v>141515800</v>
      </c>
      <c r="CG13" s="190">
        <v>2009</v>
      </c>
      <c r="CH13" s="191">
        <f>+'1B2 Oil and Natural Gas'!$O$22</f>
        <v>1243.3813478964332</v>
      </c>
      <c r="CK13" s="190">
        <v>2009</v>
      </c>
      <c r="CL13" s="191">
        <f>+'1B Summary'!$O$22</f>
        <v>24806.455458811484</v>
      </c>
      <c r="CM13" s="191">
        <f>+'1B Summary'!$O$32/CH4GWP</f>
        <v>100.30769361340076</v>
      </c>
      <c r="CN13" s="191">
        <f>+'1B Summary'!$O$12</f>
        <v>26912.917024692899</v>
      </c>
    </row>
    <row r="14" spans="1:92" x14ac:dyDescent="0.25">
      <c r="A14" s="291">
        <v>2010</v>
      </c>
      <c r="B14" s="292">
        <f>+'Energy Summary'!$P$5</f>
        <v>387283.23437159247</v>
      </c>
      <c r="C14" s="292">
        <f>+'Energy Summary'!$P$11</f>
        <v>29445.683945225755</v>
      </c>
      <c r="D14" s="293" t="s">
        <v>844</v>
      </c>
      <c r="E14" s="242"/>
      <c r="F14" s="242"/>
      <c r="G14" s="291">
        <v>2010</v>
      </c>
      <c r="H14" s="292">
        <f>+'Energy Summary'!$P$6</f>
        <v>267845.2713146694</v>
      </c>
      <c r="I14" s="292">
        <f>+'Energy Summary'!$P$7</f>
        <v>35984.286110441884</v>
      </c>
      <c r="J14" s="292">
        <f>+'Energy Summary'!$P$8</f>
        <v>50162.29473258822</v>
      </c>
      <c r="K14" s="292">
        <f>+'Energy Summary'!$P$9</f>
        <v>29773.992873524348</v>
      </c>
      <c r="L14" s="292">
        <f>+'Energy Summary'!$P$10</f>
        <v>3517.3893403686275</v>
      </c>
      <c r="M14" s="242"/>
      <c r="N14" s="291">
        <v>2010</v>
      </c>
      <c r="O14" s="294">
        <f>+SUM('1A1 Energy Industries'!$P$15:$P$18)</f>
        <v>2406935.6429529176</v>
      </c>
      <c r="P14" s="294">
        <f>+SUM('1A1 Energy Industries'!$P$75:$P$78)</f>
        <v>231404.98395945862</v>
      </c>
      <c r="Q14" s="295">
        <f>+SUM('1A1 Energy Industries'!$P$91:$P$94)</f>
        <v>2.4328442554587522</v>
      </c>
      <c r="R14" s="295">
        <f>+SUM('1A1 Energy Industries'!$P$107:$P$110)</f>
        <v>3.5987445888017504</v>
      </c>
      <c r="S14" s="294">
        <v>234759.1796470393</v>
      </c>
      <c r="T14" s="242"/>
      <c r="U14" s="291">
        <v>2010</v>
      </c>
      <c r="V14" s="294">
        <f>+'1A1 Energy Industries'!$P$79</f>
        <v>2176.505197753906</v>
      </c>
      <c r="W14" s="296">
        <f>+'1A1 Energy Industries'!$P$95</f>
        <v>2.2613041015625002E-2</v>
      </c>
      <c r="X14" s="296">
        <f>+'1A1 Energy Industries'!$P$111</f>
        <v>3.3919561523437503E-2</v>
      </c>
      <c r="Y14" s="294">
        <f t="shared" si="0"/>
        <v>2187.4951356874994</v>
      </c>
      <c r="Z14" s="242"/>
      <c r="AB14" s="187">
        <v>2010</v>
      </c>
      <c r="AC14" s="191">
        <f>+SUM('1A1 Energy Industries'!$P$81:$P$83)</f>
        <v>3545.5820628000001</v>
      </c>
      <c r="AD14" s="193">
        <f>+SUM('1A1 Energy Industries'!$P$97:$P$99)</f>
        <v>8.3229693660000006E-2</v>
      </c>
      <c r="AE14" s="193">
        <f>+SUM('1A1 Energy Industries'!$P$113:$P$115)</f>
        <v>1.2929477382000001E-2</v>
      </c>
      <c r="AF14" s="191">
        <f t="shared" si="1"/>
        <v>3551.3380243552801</v>
      </c>
      <c r="AH14" s="187">
        <v>2010</v>
      </c>
      <c r="AI14" s="191">
        <f>+SUM('1A1 Energy Industries'!$P$86:$P$87)</f>
        <v>29415.164504170079</v>
      </c>
      <c r="AJ14" s="193">
        <f>+'1A1 Energy Industries'!$P$103</f>
        <v>0.47554189757168963</v>
      </c>
      <c r="AK14" s="193">
        <f>+'1A1 Energy Industries'!$P$119</f>
        <v>0.35355728792168883</v>
      </c>
      <c r="AL14" s="191">
        <f t="shared" si="2"/>
        <v>29534.753643274806</v>
      </c>
      <c r="AN14" s="187">
        <v>2010</v>
      </c>
      <c r="AO14" s="191">
        <f t="shared" si="3"/>
        <v>2406935.6429529176</v>
      </c>
      <c r="AP14" s="191">
        <f>+'1A1 Energy Industries'!$P$19</f>
        <v>22613.041015625</v>
      </c>
      <c r="AQ14" s="191">
        <f>+SUM('1A1 Energy Industries'!$P$21:$P$23)</f>
        <v>52519.640220000001</v>
      </c>
      <c r="AS14" s="187">
        <v>2010</v>
      </c>
      <c r="AT14" s="191">
        <f>+'1A2 Manufacturing Construction'!$P$67</f>
        <v>35825.571433629717</v>
      </c>
      <c r="AU14" s="193">
        <f>+'1A2 Manufacturing Construction'!$P$78</f>
        <v>0.50830606886060725</v>
      </c>
      <c r="AV14" s="193">
        <f>+'1A2 Manufacturing Construction'!$P$90</f>
        <v>0.47754919150353137</v>
      </c>
      <c r="AW14" s="191">
        <f t="shared" si="4"/>
        <v>35984.286110441884</v>
      </c>
      <c r="AX14" s="197"/>
      <c r="AY14" s="187">
        <v>2010</v>
      </c>
      <c r="AZ14" s="191">
        <f>+'1A Summary'!$P$24</f>
        <v>1404.695408</v>
      </c>
      <c r="BA14" s="191">
        <f>+'1A Summary'!$P$25</f>
        <v>47607.6971143642</v>
      </c>
      <c r="BB14" s="191">
        <f>+'1A Summary'!$P$26</f>
        <v>792.01946390000012</v>
      </c>
      <c r="BC14" s="191">
        <f>+'1A Summary'!$P$27</f>
        <v>357.88274632400942</v>
      </c>
      <c r="BD14" s="191">
        <f t="shared" si="5"/>
        <v>50162.294732588205</v>
      </c>
      <c r="BF14" s="187">
        <v>2010</v>
      </c>
      <c r="BG14" s="191">
        <f>+'Energy Summary'!$P$21</f>
        <v>4306.9454999999998</v>
      </c>
      <c r="BH14" s="193">
        <f>+'Energy Summary'!$P$22/CH4GWP</f>
        <v>0.18071100000000001</v>
      </c>
      <c r="BI14" s="193">
        <f>+'Energy Summary'!$P$23/N2OGWP</f>
        <v>3.6142199999999999E-2</v>
      </c>
      <c r="BJ14" s="191">
        <f>+'Energy Summary'!$P$24</f>
        <v>3657.120816667446</v>
      </c>
      <c r="BK14" s="193">
        <f>+'Energy Summary'!$P$25/CH4GWP</f>
        <v>0.32761932773079144</v>
      </c>
      <c r="BL14" s="193">
        <f>+'Energy Summary'!$P$26/N2OGWP</f>
        <v>9.6715873574533262E-2</v>
      </c>
      <c r="BN14" s="187">
        <v>2010</v>
      </c>
      <c r="BO14" s="191">
        <f>+'1A Summary'!$P$30</f>
        <v>15718.564304070627</v>
      </c>
      <c r="BP14" s="191">
        <f>+'1A Summary'!$P$31</f>
        <v>10436.212674971481</v>
      </c>
      <c r="BQ14" s="191">
        <f>+'1A Summary'!$P$32</f>
        <v>3619.2158944822422</v>
      </c>
      <c r="BS14" s="187">
        <v>2010</v>
      </c>
      <c r="BT14" s="191">
        <f>+'1B Summary'!$P$5</f>
        <v>1776.9508601437501</v>
      </c>
      <c r="BU14" s="191">
        <f>+'1B Summary'!$P$9</f>
        <v>964.24718415822065</v>
      </c>
      <c r="BV14" s="191">
        <f>+'1B Summary'!$P$12</f>
        <v>26704.485900923788</v>
      </c>
      <c r="BX14" s="190">
        <v>2010</v>
      </c>
      <c r="BY14" s="191">
        <f>+'1B Summary'!$P$15</f>
        <v>22.113199518750001</v>
      </c>
      <c r="BZ14" s="191">
        <f>+SUM('1B1 Solid Fuels'!$P$32:$P$33)</f>
        <v>83.563698125000002</v>
      </c>
      <c r="CA14" s="191">
        <f>+'1B Summary'!$P$5</f>
        <v>1776.9508601437501</v>
      </c>
      <c r="CC14" s="190">
        <v>2010</v>
      </c>
      <c r="CD14" s="191">
        <f>+'1B1 Solid Fuels'!$P$15</f>
        <v>186213750</v>
      </c>
      <c r="CE14" s="191">
        <f>+'1B1 Solid Fuels'!$P$14</f>
        <v>131286250</v>
      </c>
      <c r="CG14" s="190">
        <v>2010</v>
      </c>
      <c r="CH14" s="191">
        <f>+'1B2 Oil and Natural Gas'!$P$22</f>
        <v>964.24718415822065</v>
      </c>
      <c r="CK14" s="190">
        <v>2010</v>
      </c>
      <c r="CL14" s="191">
        <f>+'1B Summary'!$P$22</f>
        <v>24624.446614890447</v>
      </c>
      <c r="CM14" s="191">
        <f>+'1B Summary'!$P$32/CH4GWP</f>
        <v>99.0494898111114</v>
      </c>
      <c r="CN14" s="191">
        <f>+'1B Summary'!$P$12</f>
        <v>26704.485900923788</v>
      </c>
    </row>
    <row r="15" spans="1:92" x14ac:dyDescent="0.25">
      <c r="A15" s="291">
        <v>2011</v>
      </c>
      <c r="B15" s="292">
        <f>+'Energy Summary'!$Q$5</f>
        <v>374153.86683735863</v>
      </c>
      <c r="C15" s="292">
        <f>+'Energy Summary'!$Q$11</f>
        <v>28736.173012883959</v>
      </c>
      <c r="D15" s="293" t="s">
        <v>844</v>
      </c>
      <c r="E15" s="242"/>
      <c r="F15" s="242"/>
      <c r="G15" s="291">
        <v>2011</v>
      </c>
      <c r="H15" s="292">
        <f>+'Energy Summary'!$Q$6</f>
        <v>267890.19813734054</v>
      </c>
      <c r="I15" s="292">
        <f>+'Energy Summary'!$Q$7</f>
        <v>29758.831828039009</v>
      </c>
      <c r="J15" s="292">
        <f>+'Energy Summary'!$Q$8</f>
        <v>50529.036124410821</v>
      </c>
      <c r="K15" s="292">
        <f>+'Energy Summary'!$Q$9</f>
        <v>20758.771637463749</v>
      </c>
      <c r="L15" s="292">
        <f>+'Energy Summary'!$Q$10</f>
        <v>5217.0291101044804</v>
      </c>
      <c r="M15" s="242"/>
      <c r="N15" s="291">
        <v>2011</v>
      </c>
      <c r="O15" s="294">
        <f>+SUM('1A1 Energy Industries'!$Q$15:$Q$18)</f>
        <v>2426965.1468505738</v>
      </c>
      <c r="P15" s="294">
        <f>+SUM('1A1 Energy Industries'!$Q$75:$Q$78)</f>
        <v>233189.12450894417</v>
      </c>
      <c r="Q15" s="295">
        <f>+SUM('1A1 Energy Industries'!$Q$91:$Q$94)</f>
        <v>2.4658488564818088</v>
      </c>
      <c r="R15" s="295">
        <f>+SUM('1A1 Energy Industries'!$Q$107:$Q$110)</f>
        <v>3.622950050941804</v>
      </c>
      <c r="S15" s="294">
        <v>235250.50668528225</v>
      </c>
      <c r="T15" s="242"/>
      <c r="U15" s="291">
        <v>2011</v>
      </c>
      <c r="V15" s="294">
        <f>+'1A1 Energy Industries'!$Q$79</f>
        <v>882.03114999999991</v>
      </c>
      <c r="W15" s="296">
        <f>+'1A1 Energy Industries'!$Q$95</f>
        <v>9.1639599999999988E-3</v>
      </c>
      <c r="X15" s="296">
        <f>+'1A1 Energy Industries'!$Q$111</f>
        <v>1.3745939999999998E-2</v>
      </c>
      <c r="Y15" s="294">
        <f t="shared" si="0"/>
        <v>886.48483455999997</v>
      </c>
      <c r="Z15" s="242"/>
      <c r="AB15" s="187">
        <v>2011</v>
      </c>
      <c r="AC15" s="191">
        <f>+SUM('1A1 Energy Industries'!$Q$81:$Q$83)</f>
        <v>3336.2548320000001</v>
      </c>
      <c r="AD15" s="193">
        <f>+SUM('1A1 Energy Industries'!$Q$97:$Q$99)</f>
        <v>7.6446855000000008E-2</v>
      </c>
      <c r="AE15" s="193">
        <f>+SUM('1A1 Energy Industries'!$Q$113:$Q$115)</f>
        <v>1.1576485500000001E-2</v>
      </c>
      <c r="AF15" s="191">
        <f t="shared" si="1"/>
        <v>3341.4489264600002</v>
      </c>
      <c r="AH15" s="187">
        <v>2011</v>
      </c>
      <c r="AI15" s="191">
        <f>+SUM('1A1 Energy Industries'!$Q$86:$Q$87)</f>
        <v>29178.892894316097</v>
      </c>
      <c r="AJ15" s="193">
        <f>+'1A1 Energy Industries'!$Q$103</f>
        <v>0.46423267182228789</v>
      </c>
      <c r="AK15" s="193">
        <f>+'1A1 Energy Industries'!$Q$119</f>
        <v>0.35355079088370139</v>
      </c>
      <c r="AL15" s="191">
        <f t="shared" si="2"/>
        <v>29298.242525598311</v>
      </c>
      <c r="AN15" s="187">
        <v>2011</v>
      </c>
      <c r="AO15" s="191">
        <f t="shared" si="3"/>
        <v>2426965.1468505738</v>
      </c>
      <c r="AP15" s="191">
        <f>+'1A1 Energy Industries'!$Q$19</f>
        <v>9163.9599999999991</v>
      </c>
      <c r="AQ15" s="191">
        <f>+SUM('1A1 Energy Industries'!$Q$21:$Q$23)</f>
        <v>50234.855000000003</v>
      </c>
      <c r="AS15" s="187">
        <v>2011</v>
      </c>
      <c r="AT15" s="191">
        <f>+'1A2 Manufacturing Construction'!$Q$67</f>
        <v>29628.530799142009</v>
      </c>
      <c r="AU15" s="193">
        <f>+'1A2 Manufacturing Construction'!$Q$78</f>
        <v>0.45594137568000009</v>
      </c>
      <c r="AV15" s="193">
        <f>+'1A2 Manufacturing Construction'!$Q$90</f>
        <v>0.38943954841200018</v>
      </c>
      <c r="AW15" s="191">
        <f t="shared" si="4"/>
        <v>29758.831828039009</v>
      </c>
      <c r="AX15" s="197"/>
      <c r="AY15" s="187">
        <v>2011</v>
      </c>
      <c r="AZ15" s="191">
        <f>+'1A Summary'!$Q$24</f>
        <v>1545.8146890000003</v>
      </c>
      <c r="BA15" s="191">
        <f>+'1A Summary'!$Q$25</f>
        <v>48021.504188325045</v>
      </c>
      <c r="BB15" s="191">
        <f>+'1A Summary'!$Q$26</f>
        <v>603.70704324999986</v>
      </c>
      <c r="BC15" s="191">
        <f>+'1A Summary'!$Q$27</f>
        <v>358.01020383577725</v>
      </c>
      <c r="BD15" s="191">
        <f t="shared" si="5"/>
        <v>50529.036124410821</v>
      </c>
      <c r="BF15" s="187">
        <v>2011</v>
      </c>
      <c r="BG15" s="191">
        <f>+'Energy Summary'!$Q$21</f>
        <v>4482.049</v>
      </c>
      <c r="BH15" s="193">
        <f>+'Energy Summary'!$Q$22/CH4GWP</f>
        <v>0.188058</v>
      </c>
      <c r="BI15" s="193">
        <f>+'Energy Summary'!$Q$23/N2OGWP</f>
        <v>3.7611600000000002E-2</v>
      </c>
      <c r="BJ15" s="191">
        <f>+'Energy Summary'!$Q$24</f>
        <v>2564.6333940033569</v>
      </c>
      <c r="BK15" s="193">
        <f>+'Energy Summary'!$Q$25/CH4GWP</f>
        <v>0.22676698110892499</v>
      </c>
      <c r="BL15" s="193">
        <f>+'Energy Summary'!$Q$26/N2OGWP</f>
        <v>6.9937912128150009E-2</v>
      </c>
      <c r="BN15" s="187">
        <v>2011</v>
      </c>
      <c r="BO15" s="191">
        <f>+'1A Summary'!$Q$30</f>
        <v>4841.893902888206</v>
      </c>
      <c r="BP15" s="191">
        <f>+'1A Summary'!$Q$31</f>
        <v>12075.218882636813</v>
      </c>
      <c r="BQ15" s="191">
        <f>+'1A Summary'!$Q$32</f>
        <v>3841.6588519387278</v>
      </c>
      <c r="BS15" s="187">
        <v>2011</v>
      </c>
      <c r="BT15" s="191">
        <f>+'1B Summary'!$Q$5</f>
        <v>1630.5833963069999</v>
      </c>
      <c r="BU15" s="191">
        <f>+'1B Summary'!$Q$9</f>
        <v>785.76407572578159</v>
      </c>
      <c r="BV15" s="191">
        <f>+'1B Summary'!$Q$12</f>
        <v>26319.825540851176</v>
      </c>
      <c r="BX15" s="190">
        <v>2011</v>
      </c>
      <c r="BY15" s="191">
        <f>+'1B Summary'!$Q$15</f>
        <v>20.291735007</v>
      </c>
      <c r="BZ15" s="191">
        <f>+SUM('1B1 Solid Fuels'!$Q$32:$Q$33)</f>
        <v>76.680555300000009</v>
      </c>
      <c r="CA15" s="191">
        <f>+'1B Summary'!$Q$5</f>
        <v>1630.5833963069999</v>
      </c>
      <c r="CC15" s="190">
        <v>2011</v>
      </c>
      <c r="CD15" s="191">
        <f>+'1B1 Solid Fuels'!$Q$15</f>
        <v>195727800</v>
      </c>
      <c r="CE15" s="191">
        <f>+'1B1 Solid Fuels'!$Q$14</f>
        <v>120472200</v>
      </c>
      <c r="CG15" s="190">
        <v>2011</v>
      </c>
      <c r="CH15" s="191">
        <f>+'1B2 Oil and Natural Gas'!$Q$22</f>
        <v>785.76407572578159</v>
      </c>
      <c r="CK15" s="190">
        <v>2011</v>
      </c>
      <c r="CL15" s="191">
        <f>+'1B Summary'!$Q$22</f>
        <v>24242.936645637536</v>
      </c>
      <c r="CM15" s="191">
        <f>+'1B Summary'!$Q$32/CH4GWP</f>
        <v>98.899471200649629</v>
      </c>
      <c r="CN15" s="191">
        <f>+'1B Summary'!$Q$12</f>
        <v>26319.825540851176</v>
      </c>
    </row>
    <row r="16" spans="1:92" x14ac:dyDescent="0.25">
      <c r="A16" s="291">
        <v>2012</v>
      </c>
      <c r="B16" s="292">
        <f>+'Energy Summary'!$R$5</f>
        <v>387938.11233569501</v>
      </c>
      <c r="C16" s="292">
        <f>+'Energy Summary'!$R$11</f>
        <v>29548.449715179704</v>
      </c>
      <c r="D16" s="293" t="s">
        <v>844</v>
      </c>
      <c r="E16" s="242"/>
      <c r="F16" s="242"/>
      <c r="G16" s="291">
        <v>2012</v>
      </c>
      <c r="H16" s="292">
        <f>+'Energy Summary'!$R$6</f>
        <v>279356.38251975738</v>
      </c>
      <c r="I16" s="292">
        <f>+'Energy Summary'!$R$7</f>
        <v>23803.714934785417</v>
      </c>
      <c r="J16" s="292">
        <f>+'Energy Summary'!$R$8</f>
        <v>47570.214473234046</v>
      </c>
      <c r="K16" s="292">
        <f>+'Energy Summary'!$R$9</f>
        <v>26434.547938763633</v>
      </c>
      <c r="L16" s="292">
        <f>+'Energy Summary'!$R$10</f>
        <v>10773.252469154464</v>
      </c>
      <c r="M16" s="242"/>
      <c r="N16" s="291">
        <v>2012</v>
      </c>
      <c r="O16" s="294">
        <f>+SUM('1A1 Energy Industries'!$R$15:$R$18)</f>
        <v>2537364.6964400499</v>
      </c>
      <c r="P16" s="294">
        <f>+SUM('1A1 Energy Industries'!$R$75:$R$78)</f>
        <v>243497.41882743008</v>
      </c>
      <c r="Q16" s="295">
        <f>+SUM('1A1 Energy Industries'!$R$91:$R$94)</f>
        <v>2.6049312349201492</v>
      </c>
      <c r="R16" s="295">
        <f>+SUM('1A1 Energy Industries'!$R$107:$R$110)</f>
        <v>3.7756421023440296</v>
      </c>
      <c r="S16" s="294">
        <v>245912.86682118379</v>
      </c>
      <c r="T16" s="242"/>
      <c r="U16" s="291">
        <v>2012</v>
      </c>
      <c r="V16" s="294">
        <f>+'1A1 Energy Industries'!$R$79</f>
        <v>1184.315362548828</v>
      </c>
      <c r="W16" s="296">
        <f>+'1A1 Energy Industries'!$R$95</f>
        <v>1.23045751953125E-2</v>
      </c>
      <c r="X16" s="296">
        <f>+'1A1 Energy Industries'!$R$111</f>
        <v>1.8456862792968751E-2</v>
      </c>
      <c r="Y16" s="294">
        <f t="shared" si="0"/>
        <v>1190.29538609375</v>
      </c>
      <c r="Z16" s="242"/>
      <c r="AB16" s="187">
        <v>2012</v>
      </c>
      <c r="AC16" s="191">
        <f>+SUM('1A1 Energy Industries'!$R$81:$R$83)</f>
        <v>3379.0117020000002</v>
      </c>
      <c r="AD16" s="193">
        <f>+SUM('1A1 Energy Industries'!$R$97:$R$99)</f>
        <v>7.7036346899999997E-2</v>
      </c>
      <c r="AE16" s="193">
        <f>+SUM('1A1 Energy Industries'!$R$113:$R$115)</f>
        <v>1.1601686129999999E-2</v>
      </c>
      <c r="AF16" s="191">
        <f t="shared" si="1"/>
        <v>3384.2259879851999</v>
      </c>
      <c r="AH16" s="187">
        <v>2012</v>
      </c>
      <c r="AI16" s="191">
        <f>+SUM('1A1 Energy Industries'!$R$86:$R$87)</f>
        <v>29903.314719931259</v>
      </c>
      <c r="AJ16" s="193">
        <f>+'1A1 Energy Industries'!$R$103</f>
        <v>0.36583309072464798</v>
      </c>
      <c r="AK16" s="193">
        <f>+'1A1 Energy Industries'!$R$119</f>
        <v>0.47836288952231321</v>
      </c>
      <c r="AL16" s="191">
        <f t="shared" si="2"/>
        <v>30059.289710588393</v>
      </c>
      <c r="AN16" s="187">
        <v>2012</v>
      </c>
      <c r="AO16" s="191">
        <f t="shared" si="3"/>
        <v>2537364.6964400499</v>
      </c>
      <c r="AP16" s="191">
        <f>+'1A1 Energy Industries'!$R$19</f>
        <v>12304.5751953125</v>
      </c>
      <c r="AQ16" s="191">
        <f>+SUM('1A1 Energy Industries'!$R$21:$R$23)</f>
        <v>51049.337299999999</v>
      </c>
      <c r="AS16" s="187">
        <v>2012</v>
      </c>
      <c r="AT16" s="191">
        <f>+'1A2 Manufacturing Construction'!$R$67</f>
        <v>23702.516600366311</v>
      </c>
      <c r="AU16" s="193">
        <f>+'1A2 Manufacturing Construction'!$R$78</f>
        <v>0.40370257203187498</v>
      </c>
      <c r="AV16" s="193">
        <f>+'1A2 Manufacturing Construction'!$R$90</f>
        <v>0.29909864647237494</v>
      </c>
      <c r="AW16" s="191">
        <f t="shared" si="4"/>
        <v>23803.714934785417</v>
      </c>
      <c r="AX16" s="197"/>
      <c r="AY16" s="187">
        <v>2012</v>
      </c>
      <c r="AZ16" s="191">
        <f>+'1A Summary'!$R$24</f>
        <v>1510.7054219999998</v>
      </c>
      <c r="BA16" s="191">
        <f>+'1A Summary'!$R$25</f>
        <v>45183.110143704289</v>
      </c>
      <c r="BB16" s="191">
        <f>+'1A Summary'!$R$26</f>
        <v>514.68384140000001</v>
      </c>
      <c r="BC16" s="191">
        <f>+'1A Summary'!$R$27</f>
        <v>361.7150661297577</v>
      </c>
      <c r="BD16" s="191">
        <f t="shared" si="5"/>
        <v>47570.214473234046</v>
      </c>
      <c r="BF16" s="187">
        <v>2012</v>
      </c>
      <c r="BG16" s="191">
        <f>+'Energy Summary'!$R$21</f>
        <v>4406.259</v>
      </c>
      <c r="BH16" s="193">
        <f>+'Energy Summary'!$R$22/CH4GWP</f>
        <v>0.18487799999999999</v>
      </c>
      <c r="BI16" s="193">
        <f>+'Energy Summary'!$R$23/N2OGWP</f>
        <v>3.6975599999999997E-2</v>
      </c>
      <c r="BJ16" s="191">
        <f>+'Energy Summary'!$R$24</f>
        <v>3633.2407471719453</v>
      </c>
      <c r="BK16" s="193">
        <f>+'Energy Summary'!$R$25/CH4GWP</f>
        <v>0.26648731099218614</v>
      </c>
      <c r="BL16" s="193">
        <f>+'Energy Summary'!$R$26/N2OGWP</f>
        <v>0.1378885554454603</v>
      </c>
      <c r="BN16" s="187">
        <v>2012</v>
      </c>
      <c r="BO16" s="191">
        <f>+'1A Summary'!$R$30</f>
        <v>6341.4678438346155</v>
      </c>
      <c r="BP16" s="191">
        <f>+'1A Summary'!$R$31</f>
        <v>16406.292226200156</v>
      </c>
      <c r="BQ16" s="191">
        <f>+'1A Summary'!$R$32</f>
        <v>3686.7878687288598</v>
      </c>
      <c r="BS16" s="187">
        <v>2012</v>
      </c>
      <c r="BT16" s="191">
        <f>+'1B Summary'!$R$5</f>
        <v>1607.9502780000003</v>
      </c>
      <c r="BU16" s="191">
        <f>+'1B Summary'!$R$9</f>
        <v>641.8246655595708</v>
      </c>
      <c r="BV16" s="191">
        <f>+'1B Summary'!$R$12</f>
        <v>27298.674771620135</v>
      </c>
      <c r="BX16" s="190">
        <v>2012</v>
      </c>
      <c r="BY16" s="191">
        <f>+'1B Summary'!$R$15</f>
        <v>20.010078</v>
      </c>
      <c r="BZ16" s="191">
        <f>+SUM('1B1 Solid Fuels'!$R$32:$R$33)</f>
        <v>75.616200000000006</v>
      </c>
      <c r="CA16" s="191">
        <f>+'1B Summary'!$R$5</f>
        <v>1607.9502780000003</v>
      </c>
      <c r="CC16" s="190">
        <v>2012</v>
      </c>
      <c r="CD16" s="191">
        <f>+'1B1 Solid Fuels'!$R$15</f>
        <v>211200000</v>
      </c>
      <c r="CE16" s="191">
        <f>+'1B1 Solid Fuels'!$R$14</f>
        <v>118800000</v>
      </c>
      <c r="CG16" s="190">
        <v>2012</v>
      </c>
      <c r="CH16" s="191">
        <f>+'1B2 Oil and Natural Gas'!$R$22</f>
        <v>641.8246655595708</v>
      </c>
      <c r="CK16" s="190">
        <v>2012</v>
      </c>
      <c r="CL16" s="191">
        <f>+'1B Summary'!$R$22</f>
        <v>25136.43355820917</v>
      </c>
      <c r="CM16" s="191">
        <f>+'1B Summary'!$R$32/CH4GWP</f>
        <v>102.963867305284</v>
      </c>
      <c r="CN16" s="191">
        <f>+'1B Summary'!$R$12</f>
        <v>27298.674771620135</v>
      </c>
    </row>
    <row r="17" spans="1:92" x14ac:dyDescent="0.25">
      <c r="A17" s="291">
        <v>2013</v>
      </c>
      <c r="B17" s="292">
        <f>+'Energy Summary'!$S$5</f>
        <v>386655.69340549497</v>
      </c>
      <c r="C17" s="292">
        <f>+'Energy Summary'!$S$11</f>
        <v>29982.824063234235</v>
      </c>
      <c r="D17" s="293" t="s">
        <v>844</v>
      </c>
      <c r="E17" s="242"/>
      <c r="F17" s="242"/>
      <c r="G17" s="291">
        <v>2013</v>
      </c>
      <c r="H17" s="292">
        <f>+'Energy Summary'!$S$6</f>
        <v>273764.37947366026</v>
      </c>
      <c r="I17" s="292">
        <f>+'Energy Summary'!$S$7</f>
        <v>11145.067163481941</v>
      </c>
      <c r="J17" s="292">
        <f>+'Energy Summary'!$S$8</f>
        <v>54365.824533592189</v>
      </c>
      <c r="K17" s="292">
        <f>+'Energy Summary'!$S$9</f>
        <v>31309.34651519121</v>
      </c>
      <c r="L17" s="292">
        <f>+'Energy Summary'!$S$10</f>
        <v>16071.075719569364</v>
      </c>
      <c r="M17" s="242"/>
      <c r="N17" s="291">
        <v>2013</v>
      </c>
      <c r="O17" s="294">
        <f>+SUM('1A1 Energy Industries'!$S$15:$S$18)</f>
        <v>2477632.3741432726</v>
      </c>
      <c r="P17" s="294">
        <f>+SUM('1A1 Energy Industries'!$S$75:$S$78)</f>
        <v>237464.03352746571</v>
      </c>
      <c r="Q17" s="295">
        <f>+SUM('1A1 Energy Industries'!$S$91:$S$94)</f>
        <v>2.57190319485521</v>
      </c>
      <c r="R17" s="295">
        <f>+SUM('1A1 Energy Industries'!$S$107:$S$110)</f>
        <v>3.6740266918945368</v>
      </c>
      <c r="S17" s="294">
        <v>239839.05977723247</v>
      </c>
      <c r="T17" s="242"/>
      <c r="U17" s="291">
        <v>2013</v>
      </c>
      <c r="V17" s="294">
        <f>+'1A1 Energy Industries'!$S$79</f>
        <v>1176.1293188476564</v>
      </c>
      <c r="W17" s="296">
        <f>+'1A1 Energy Industries'!$S$95</f>
        <v>1.2219525390625E-2</v>
      </c>
      <c r="X17" s="296">
        <f>+'1A1 Energy Industries'!$S$111</f>
        <v>1.8329288085937499E-2</v>
      </c>
      <c r="Y17" s="294">
        <f t="shared" si="0"/>
        <v>1182.0680081875</v>
      </c>
      <c r="Z17" s="242"/>
      <c r="AB17" s="187">
        <v>2013</v>
      </c>
      <c r="AC17" s="191">
        <f>+SUM('1A1 Energy Industries'!$S$81:$S$83)</f>
        <v>3447.5040570000001</v>
      </c>
      <c r="AD17" s="193">
        <f>+SUM('1A1 Energy Industries'!$S$97:$S$99)</f>
        <v>7.8395921999999993E-2</v>
      </c>
      <c r="AE17" s="193">
        <f>+SUM('1A1 Energy Industries'!$S$113:$S$115)</f>
        <v>1.1815514399999999E-2</v>
      </c>
      <c r="AF17" s="191">
        <f t="shared" si="1"/>
        <v>3452.813180826</v>
      </c>
      <c r="AH17" s="187">
        <v>2013</v>
      </c>
      <c r="AI17" s="191">
        <f>+SUM('1A1 Energy Industries'!$S$86:$S$87)</f>
        <v>30316.958570151597</v>
      </c>
      <c r="AJ17" s="193">
        <f>+'1A1 Energy Industries'!$S$103</f>
        <v>0.36862021952674601</v>
      </c>
      <c r="AK17" s="193">
        <f>+'1A1 Energy Industries'!$S$119</f>
        <v>0.4754456156132697</v>
      </c>
      <c r="AL17" s="191">
        <f t="shared" si="2"/>
        <v>30472.087735601774</v>
      </c>
      <c r="AN17" s="187">
        <v>2013</v>
      </c>
      <c r="AO17" s="191">
        <f t="shared" si="3"/>
        <v>2477632.3741432726</v>
      </c>
      <c r="AP17" s="191">
        <f>+'1A1 Energy Industries'!$S$19</f>
        <v>12219.525390625</v>
      </c>
      <c r="AQ17" s="191">
        <f>+SUM('1A1 Energy Industries'!$S$21:$S$23)</f>
        <v>51889.773999999998</v>
      </c>
      <c r="AS17" s="187">
        <v>2013</v>
      </c>
      <c r="AT17" s="191">
        <f>+'1A2 Manufacturing Construction'!$S$67</f>
        <v>11111.609059205857</v>
      </c>
      <c r="AU17" s="193">
        <f>+'1A2 Manufacturing Construction'!$S$78</f>
        <v>0.28142290146165627</v>
      </c>
      <c r="AV17" s="193">
        <f>+'1A2 Manufacturing Construction'!$S$90</f>
        <v>8.8865236598031236E-2</v>
      </c>
      <c r="AW17" s="191">
        <f t="shared" si="4"/>
        <v>11145.067163481941</v>
      </c>
      <c r="AX17" s="197"/>
      <c r="AY17" s="187">
        <v>2013</v>
      </c>
      <c r="AZ17" s="191">
        <f>+'1A Summary'!$S$24</f>
        <v>1347.7043792284001</v>
      </c>
      <c r="BA17" s="191">
        <f>+'1A Summary'!$S$25</f>
        <v>52109.488475728002</v>
      </c>
      <c r="BB17" s="191">
        <f>+'1A Summary'!$S$26</f>
        <v>546.59017453283093</v>
      </c>
      <c r="BC17" s="191">
        <f>+'1A Summary'!$S$27</f>
        <v>362.0415041029662</v>
      </c>
      <c r="BD17" s="191">
        <f t="shared" si="5"/>
        <v>54365.824533592197</v>
      </c>
      <c r="BF17" s="187">
        <v>2013</v>
      </c>
      <c r="BG17" s="191">
        <f>+'Energy Summary'!$S$21</f>
        <v>4644.9975000000004</v>
      </c>
      <c r="BH17" s="193">
        <f>+'Energy Summary'!$S$22/CH4GWP</f>
        <v>0.19489500000000004</v>
      </c>
      <c r="BI17" s="193">
        <f>+'Energy Summary'!$S$23/N2OGWP</f>
        <v>3.8979E-2</v>
      </c>
      <c r="BJ17" s="191">
        <f>+'Energy Summary'!$S$24</f>
        <v>2018.4027994557275</v>
      </c>
      <c r="BK17" s="193">
        <f>+'Energy Summary'!$S$25/CH4GWP</f>
        <v>0.17556982266555923</v>
      </c>
      <c r="BL17" s="193">
        <f>+'Energy Summary'!$S$26/N2OGWP</f>
        <v>5.7096456551359781E-2</v>
      </c>
      <c r="BN17" s="187">
        <v>2013</v>
      </c>
      <c r="BO17" s="191">
        <f>+'1A Summary'!$S$30</f>
        <v>8178.2815548351218</v>
      </c>
      <c r="BP17" s="191">
        <f>+'1A Summary'!$S$31</f>
        <v>19247.461743483473</v>
      </c>
      <c r="BQ17" s="191">
        <f>+'1A Summary'!$S$32</f>
        <v>3883.6032168726151</v>
      </c>
      <c r="BS17" s="187">
        <v>2013</v>
      </c>
      <c r="BT17" s="191">
        <f>+'1B Summary'!$S$5</f>
        <v>1635.8985652815004</v>
      </c>
      <c r="BU17" s="191">
        <f>+'1B Summary'!$S$9</f>
        <v>641.82500000000005</v>
      </c>
      <c r="BV17" s="191">
        <f>+'1B Summary'!$S$12</f>
        <v>27705.100497952735</v>
      </c>
      <c r="BX17" s="190">
        <v>2013</v>
      </c>
      <c r="BY17" s="191">
        <f>+'1B Summary'!$S$15</f>
        <v>20.357879431500002</v>
      </c>
      <c r="BZ17" s="191">
        <f>+SUM('1B1 Solid Fuels'!$S$32:$S$33)</f>
        <v>76.930508850000024</v>
      </c>
      <c r="CA17" s="191">
        <f>+'1B Summary'!$S$5</f>
        <v>1635.8985652815004</v>
      </c>
      <c r="CC17" s="190">
        <v>2013</v>
      </c>
      <c r="CD17" s="191">
        <f>+'1B1 Solid Fuels'!$S$15</f>
        <v>210635099.99999997</v>
      </c>
      <c r="CE17" s="191">
        <f>+'1B1 Solid Fuels'!$S$14</f>
        <v>120864900.00000001</v>
      </c>
      <c r="CG17" s="190">
        <v>2013</v>
      </c>
      <c r="CH17" s="191">
        <f>+'1B2 Oil and Natural Gas'!$S$22</f>
        <v>641.82500000000005</v>
      </c>
      <c r="CK17" s="190">
        <v>2013</v>
      </c>
      <c r="CL17" s="191">
        <f>+'1B Summary'!$S$22</f>
        <v>25536.56705260112</v>
      </c>
      <c r="CM17" s="191">
        <f>+'1B Summary'!$S$32/CH4GWP</f>
        <v>103.26349739769591</v>
      </c>
      <c r="CN17" s="191">
        <f>+'1B Summary'!$S$12</f>
        <v>27705.100497952735</v>
      </c>
    </row>
    <row r="18" spans="1:92" x14ac:dyDescent="0.25">
      <c r="A18" s="291">
        <v>2014</v>
      </c>
      <c r="B18" s="298">
        <f>+'Energy Summary'!$T$5</f>
        <v>387357.57986455277</v>
      </c>
      <c r="C18" s="298">
        <f>+'Energy Summary'!$T$11</f>
        <v>29599.115309458808</v>
      </c>
      <c r="D18" s="299" t="s">
        <v>844</v>
      </c>
      <c r="E18" s="240"/>
      <c r="F18" s="240"/>
      <c r="G18" s="291">
        <v>2014</v>
      </c>
      <c r="H18" s="292">
        <f>+'Energy Summary'!$T$6</f>
        <v>268802.03996561456</v>
      </c>
      <c r="I18" s="292">
        <f>+'Energy Summary'!$T$7</f>
        <v>22016.594759536682</v>
      </c>
      <c r="J18" s="292">
        <f>+'Energy Summary'!$T$8</f>
        <v>56070.009612027985</v>
      </c>
      <c r="K18" s="292">
        <f>+'Energy Summary'!$T$9</f>
        <v>29522.688994191292</v>
      </c>
      <c r="L18" s="298">
        <f>+'Energy Summary'!$T$10</f>
        <v>10946.24653318224</v>
      </c>
      <c r="M18" s="242"/>
      <c r="N18" s="291">
        <v>2014</v>
      </c>
      <c r="O18" s="294">
        <f>+SUM('1A1 Energy Industries'!$T$15:$T$18)</f>
        <v>2423730.8216244397</v>
      </c>
      <c r="P18" s="294">
        <f>+SUM('1A1 Energy Industries'!$T$75:$T$78)</f>
        <v>232114.62557297805</v>
      </c>
      <c r="Q18" s="295">
        <f>+SUM('1A1 Energy Industries'!$T$91:$T$94)</f>
        <v>2.5326822636596407</v>
      </c>
      <c r="R18" s="295">
        <f>+SUM('1A1 Energy Industries'!$T$107:$T$110)</f>
        <v>3.5865680835208193</v>
      </c>
      <c r="S18" s="294">
        <v>234492.04643487511</v>
      </c>
      <c r="T18" s="242"/>
      <c r="U18" s="291">
        <v>2014</v>
      </c>
      <c r="V18" s="294">
        <f>+'1A1 Energy Industries'!$T$79</f>
        <v>1206.3073596191407</v>
      </c>
      <c r="W18" s="296">
        <f>+'1A1 Energy Industries'!$T$95</f>
        <v>1.25330634765625E-2</v>
      </c>
      <c r="X18" s="296">
        <f>+'1A1 Energy Industries'!$T$111</f>
        <v>1.8799595214843749E-2</v>
      </c>
      <c r="Y18" s="294">
        <f t="shared" si="0"/>
        <v>1212.3984284687499</v>
      </c>
      <c r="Z18" s="242"/>
      <c r="AB18" s="187">
        <v>2014</v>
      </c>
      <c r="AC18" s="191">
        <f>+SUM('1A1 Energy Industries'!$T$81:$T$83)</f>
        <v>3417.6490725000003</v>
      </c>
      <c r="AD18" s="193">
        <f>+SUM('1A1 Energy Industries'!$T$97:$T$99)</f>
        <v>7.7328645000000001E-2</v>
      </c>
      <c r="AE18" s="193">
        <f>+SUM('1A1 Energy Industries'!$T$113:$T$115)</f>
        <v>1.1606604E-2</v>
      </c>
      <c r="AF18" s="191">
        <f t="shared" si="1"/>
        <v>3422.8710212850006</v>
      </c>
      <c r="AH18" s="187">
        <v>2014</v>
      </c>
      <c r="AI18" s="191">
        <f>+SUM('1A1 Energy Industries'!$T$86:$T$87)</f>
        <v>30723.884632384077</v>
      </c>
      <c r="AJ18" s="193">
        <f>+'1A1 Energy Industries'!$T$103</f>
        <v>0.38860064007883321</v>
      </c>
      <c r="AK18" s="193">
        <f>+'1A1 Energy Industries'!$T$119</f>
        <v>0.49786256009255342</v>
      </c>
      <c r="AL18" s="191">
        <f t="shared" si="2"/>
        <v>30886.382639454423</v>
      </c>
      <c r="AN18" s="187">
        <v>2014</v>
      </c>
      <c r="AO18" s="191">
        <f t="shared" si="3"/>
        <v>2423730.8216244397</v>
      </c>
      <c r="AP18" s="191">
        <f>+'1A1 Energy Industries'!$T$19</f>
        <v>12533.0634765625</v>
      </c>
      <c r="AQ18" s="191">
        <f>+SUM('1A1 Energy Industries'!$T$21:$T$23)</f>
        <v>51503.714999999997</v>
      </c>
      <c r="AS18" s="187">
        <v>2014</v>
      </c>
      <c r="AT18" s="199">
        <f>+'1A2 Manufacturing Construction'!$T$67</f>
        <v>21930.024882152662</v>
      </c>
      <c r="AU18" s="193">
        <f>+'1A2 Manufacturing Construction'!$T$78</f>
        <v>0.41534367477918754</v>
      </c>
      <c r="AV18" s="193">
        <f>+'1A2 Manufacturing Construction'!$T$90</f>
        <v>0.25112148456018757</v>
      </c>
      <c r="AW18" s="191">
        <f t="shared" si="4"/>
        <v>22016.594759536682</v>
      </c>
      <c r="AX18" s="197"/>
      <c r="AY18" s="187">
        <v>2014</v>
      </c>
      <c r="AZ18" s="191">
        <f>+'1A Summary'!$T$24</f>
        <v>1420.0486600040001</v>
      </c>
      <c r="BA18" s="191">
        <f>+'1A Summary'!$T$25</f>
        <v>53649.429902315002</v>
      </c>
      <c r="BB18" s="191">
        <f>+'1A Summary'!$T$26</f>
        <v>637.05317726221563</v>
      </c>
      <c r="BC18" s="191">
        <f>+'1A Summary'!$T$27</f>
        <v>363.47787244676095</v>
      </c>
      <c r="BD18" s="191">
        <f t="shared" si="5"/>
        <v>56070.009612027978</v>
      </c>
      <c r="BF18" s="187">
        <v>2014</v>
      </c>
      <c r="BG18" s="191">
        <f>+'Energy Summary'!$T$21</f>
        <v>4675.3850000000002</v>
      </c>
      <c r="BH18" s="193">
        <f>+'Energy Summary'!$T$22/CH4GWP</f>
        <v>0.19617000000000001</v>
      </c>
      <c r="BI18" s="193">
        <f>+'Energy Summary'!$T$23/N2OGWP</f>
        <v>3.9233999999999998E-2</v>
      </c>
      <c r="BJ18" s="191">
        <f>+'Energy Summary'!$T$24</f>
        <v>1752.7369150756956</v>
      </c>
      <c r="BK18" s="193">
        <f>+'Energy Summary'!$T$25/CH4GWP</f>
        <v>0.15785319536798278</v>
      </c>
      <c r="BL18" s="193">
        <f>+'Energy Summary'!$T$26/N2OGWP</f>
        <v>4.5760228019423657E-2</v>
      </c>
      <c r="BN18" s="187">
        <v>2014</v>
      </c>
      <c r="BO18" s="191">
        <f>+'1A Summary'!$T$30</f>
        <v>22206.157961074081</v>
      </c>
      <c r="BP18" s="191">
        <f>+'1A Summary'!$T$31</f>
        <v>3379.5110304549562</v>
      </c>
      <c r="BQ18" s="191">
        <f>+'1A Summary'!$T$32</f>
        <v>3937.0200026622565</v>
      </c>
      <c r="BS18" s="187">
        <v>2014</v>
      </c>
      <c r="BT18" s="191">
        <f>+'1B Summary'!$T$5</f>
        <v>1690.5182540766</v>
      </c>
      <c r="BU18" s="191">
        <f>+'1B Summary'!$T$9</f>
        <v>641.82500000000005</v>
      </c>
      <c r="BV18" s="191">
        <f>+'1B Summary'!$T$12</f>
        <v>27266.772055382207</v>
      </c>
      <c r="BX18" s="190">
        <v>2014</v>
      </c>
      <c r="BY18" s="191">
        <f>+'1B Summary'!$T$15</f>
        <v>21.037592136599997</v>
      </c>
      <c r="BZ18" s="191">
        <f>+SUM('1B1 Solid Fuels'!$T$32:$T$33)</f>
        <v>79.499079139999992</v>
      </c>
      <c r="CA18" s="191">
        <f>+'1B Summary'!$T$5</f>
        <v>1690.5182540766</v>
      </c>
      <c r="CC18" s="190">
        <v>2014</v>
      </c>
      <c r="CD18" s="191">
        <f>+'1B1 Solid Fuels'!$T$15</f>
        <v>213399640</v>
      </c>
      <c r="CE18" s="191">
        <f>+'1B1 Solid Fuels'!$T$14</f>
        <v>124900359.99999999</v>
      </c>
      <c r="CG18" s="190">
        <v>2014</v>
      </c>
      <c r="CH18" s="191">
        <f>+'1B2 Oil and Natural Gas'!$T$22</f>
        <v>641.82500000000005</v>
      </c>
      <c r="CK18" s="190">
        <v>2014</v>
      </c>
      <c r="CL18" s="191">
        <f>+'1B Summary'!$T$22</f>
        <v>25108.055657377598</v>
      </c>
      <c r="CM18" s="191">
        <f>+'1B Summary'!$T$32/CH4GWP</f>
        <v>102.79601895260046</v>
      </c>
      <c r="CN18" s="191">
        <f>+'1B Summary'!$T$12</f>
        <v>27266.772055382207</v>
      </c>
    </row>
    <row r="19" spans="1:92" x14ac:dyDescent="0.25">
      <c r="A19" s="291">
        <v>2015</v>
      </c>
      <c r="B19" s="298">
        <f>+'Energy Summary'!$U$5</f>
        <v>384930.89296902361</v>
      </c>
      <c r="C19" s="298">
        <f>+'Energy Summary'!$U$11</f>
        <v>29042.28554749415</v>
      </c>
      <c r="D19" s="299" t="s">
        <v>844</v>
      </c>
      <c r="E19" s="240"/>
      <c r="F19" s="240"/>
      <c r="G19" s="300">
        <v>2015</v>
      </c>
      <c r="H19" s="298">
        <f>+'Energy Summary'!$U$6</f>
        <v>261127.58034214223</v>
      </c>
      <c r="I19" s="298">
        <f>+'Energy Summary'!$U$7</f>
        <v>32843.098432420273</v>
      </c>
      <c r="J19" s="298">
        <f>+'Energy Summary'!$U$8</f>
        <v>57369.735868025222</v>
      </c>
      <c r="K19" s="298">
        <f>+'Energy Summary'!$U$9</f>
        <v>27808.017655853429</v>
      </c>
      <c r="L19" s="298">
        <f>+'Energy Summary'!$U$10</f>
        <v>5782.4606705823753</v>
      </c>
      <c r="M19" s="240"/>
      <c r="N19" s="300">
        <v>2015</v>
      </c>
      <c r="O19" s="301">
        <f>+SUM('1A1 Energy Industries'!$U$15:$U$18)</f>
        <v>2343934.447935936</v>
      </c>
      <c r="P19" s="301">
        <f>+SUM('1A1 Energy Industries'!$U$75:$U$78)</f>
        <v>223999.37593907613</v>
      </c>
      <c r="Q19" s="302">
        <f>+SUM('1A1 Energy Industries'!$U$91:$U$94)</f>
        <v>2.4921583213004683</v>
      </c>
      <c r="R19" s="302">
        <f>+SUM('1A1 Energy Industries'!$U$107:$U$110)</f>
        <v>3.4492009288898648</v>
      </c>
      <c r="S19" s="301">
        <v>226315.88412787305</v>
      </c>
      <c r="T19" s="240"/>
      <c r="U19" s="300">
        <v>2015</v>
      </c>
      <c r="V19" s="301">
        <f>+'1A1 Energy Industries'!$U$79</f>
        <v>1188.9173156738282</v>
      </c>
      <c r="W19" s="303">
        <f>+'1A1 Energy Industries'!$W$95</f>
        <v>7.5620253906250002E-3</v>
      </c>
      <c r="X19" s="303">
        <f>+'1A1 Energy Industries'!$U$111</f>
        <v>1.8528581542968749E-2</v>
      </c>
      <c r="Y19" s="301">
        <f t="shared" si="0"/>
        <v>1194.8199784853514</v>
      </c>
      <c r="Z19" s="304"/>
      <c r="AA19" s="20"/>
      <c r="AB19" s="198">
        <v>2015</v>
      </c>
      <c r="AC19" s="199">
        <f>+SUM('1A1 Energy Industries'!$U$81:$U$83)</f>
        <v>3387.7940880000001</v>
      </c>
      <c r="AD19" s="200">
        <f>+SUM('1A1 Energy Industries'!$U$97:$U$99)</f>
        <v>7.6261367999999996E-2</v>
      </c>
      <c r="AE19" s="200">
        <f>+SUM('1A1 Energy Industries'!$U$113:$U$115)</f>
        <v>1.13976936E-2</v>
      </c>
      <c r="AF19" s="199">
        <f t="shared" si="1"/>
        <v>3392.9288617439997</v>
      </c>
      <c r="AG19" s="20"/>
      <c r="AH19" s="198">
        <v>2015</v>
      </c>
      <c r="AI19" s="199">
        <f>+SUM('1A1 Energy Industries'!$U$86:$U$87)</f>
        <v>31259.896776136931</v>
      </c>
      <c r="AJ19" s="200">
        <f>+'1A1 Energy Industries'!$U$103</f>
        <v>0.37859597485177693</v>
      </c>
      <c r="AK19" s="200">
        <f>+'1A1 Energy Industries'!$U$119</f>
        <v>0.48464455134304607</v>
      </c>
      <c r="AL19" s="199">
        <f t="shared" si="2"/>
        <v>31418.087102525162</v>
      </c>
      <c r="AM19" s="20"/>
      <c r="AN19" s="198">
        <v>2015</v>
      </c>
      <c r="AO19" s="199">
        <f t="shared" si="3"/>
        <v>2343934.447935936</v>
      </c>
      <c r="AP19" s="199">
        <f>+'1A1 Energy Industries'!$U$19</f>
        <v>12352.3876953125</v>
      </c>
      <c r="AQ19" s="199">
        <f>+SUM('1A1 Energy Industries'!$U$21:$U$23)</f>
        <v>51117.656000000003</v>
      </c>
      <c r="AR19" s="20"/>
      <c r="AS19" s="198">
        <v>2015</v>
      </c>
      <c r="AT19" s="199">
        <f>+'1A2 Manufacturing Construction'!$U$67</f>
        <v>32703.89820654321</v>
      </c>
      <c r="AU19" s="200">
        <f>+'1A2 Manufacturing Construction'!$U$78</f>
        <v>0.55337240717421876</v>
      </c>
      <c r="AV19" s="200">
        <f>+'1A2 Manufacturing Construction'!$U$90</f>
        <v>0.4115464687948438</v>
      </c>
      <c r="AW19" s="199">
        <f t="shared" si="4"/>
        <v>32843.098432420273</v>
      </c>
      <c r="AX19" s="197"/>
      <c r="AY19" s="187">
        <v>2015</v>
      </c>
      <c r="AZ19" s="191">
        <f>+'1A Summary'!$U$24</f>
        <v>1505.1642627796</v>
      </c>
      <c r="BA19" s="199">
        <f>+'1A Summary'!$U$25</f>
        <v>54892.585425014797</v>
      </c>
      <c r="BB19" s="199">
        <f>+'1A Summary'!$U$26</f>
        <v>611.20100161747007</v>
      </c>
      <c r="BC19" s="191">
        <f>+'1A Summary'!$U$27</f>
        <v>360.78517861335263</v>
      </c>
      <c r="BD19" s="199">
        <f t="shared" si="5"/>
        <v>57369.735868025222</v>
      </c>
      <c r="BF19" s="187">
        <v>2015</v>
      </c>
      <c r="BG19" s="191">
        <f>+'Energy Summary'!$U$21</f>
        <v>4731.1549999999997</v>
      </c>
      <c r="BH19" s="193">
        <f>+'Energy Summary'!$U$22/CH4GWP</f>
        <v>0.19850999999999999</v>
      </c>
      <c r="BI19" s="193">
        <f>+'Energy Summary'!$U$23/N2OGWP</f>
        <v>3.9702000000000001E-2</v>
      </c>
      <c r="BJ19" s="191">
        <f>+'Energy Summary'!$U$24</f>
        <v>1757.7778907229824</v>
      </c>
      <c r="BK19" s="193">
        <f>+'Energy Summary'!$U$25/CH4GWP</f>
        <v>0.15789331397788592</v>
      </c>
      <c r="BL19" s="193">
        <f>+'Energy Summary'!$U$26/N2OGWP</f>
        <v>4.6185123792917407E-2</v>
      </c>
      <c r="BN19" s="187">
        <v>2015</v>
      </c>
      <c r="BO19" s="199">
        <f>+'1A Summary'!$U$30</f>
        <v>20560.565633564227</v>
      </c>
      <c r="BP19" s="199">
        <f>+'1A Summary'!$U$31</f>
        <v>3236.5161611921799</v>
      </c>
      <c r="BQ19" s="191">
        <f>+'1A Summary'!$U$32</f>
        <v>4010.9358610970203</v>
      </c>
      <c r="BS19" s="187">
        <v>2015</v>
      </c>
      <c r="BT19" s="191">
        <f>+'1B Summary'!$U$5</f>
        <v>1573.8909675659997</v>
      </c>
      <c r="BU19" s="191">
        <f>+'1B Summary'!$U$9</f>
        <v>641.82500000000005</v>
      </c>
      <c r="BV19" s="199">
        <f>+'1B Summary'!$U$12</f>
        <v>26826.569579928153</v>
      </c>
      <c r="BX19" s="190">
        <v>2015</v>
      </c>
      <c r="BY19" s="199">
        <f>+'1B Summary'!$U$15</f>
        <v>19.586228165999998</v>
      </c>
      <c r="BZ19" s="199">
        <f>+SUM('1B1 Solid Fuels'!$U$32:$U$33)</f>
        <v>74.014511400000004</v>
      </c>
      <c r="CA19" s="191">
        <f>+'1B Summary'!$U$5</f>
        <v>1573.8909675659997</v>
      </c>
      <c r="CC19" s="190">
        <v>2015</v>
      </c>
      <c r="CD19" s="191">
        <f>+'1B1 Solid Fuels'!$U$15</f>
        <v>207716400</v>
      </c>
      <c r="CE19" s="191">
        <f>+'1B1 Solid Fuels'!$U$14</f>
        <v>116283600</v>
      </c>
      <c r="CG19" s="190">
        <v>2015</v>
      </c>
      <c r="CH19" s="191">
        <f>+'1B2 Oil and Natural Gas'!$U$22</f>
        <v>641.82500000000005</v>
      </c>
      <c r="CI19" s="20"/>
      <c r="CJ19" s="20"/>
      <c r="CK19" s="198">
        <v>2015</v>
      </c>
      <c r="CL19" s="199">
        <f>+'1B Summary'!$U$22</f>
        <v>24657.473737017135</v>
      </c>
      <c r="CM19" s="199">
        <f>+'1B Summary'!$U$32/CH4GWP</f>
        <v>103.29027823385798</v>
      </c>
      <c r="CN19" s="199">
        <f>+'1B Summary'!$U$12</f>
        <v>26826.569579928153</v>
      </c>
    </row>
    <row r="20" spans="1:92" s="197" customFormat="1" x14ac:dyDescent="0.25">
      <c r="A20" s="300">
        <v>2016</v>
      </c>
      <c r="B20" s="298">
        <f>+'Energy Summary'!$V$5</f>
        <v>375541.72688465129</v>
      </c>
      <c r="C20" s="298">
        <f>+'Energy Summary'!$V$11</f>
        <v>29211.782916030621</v>
      </c>
      <c r="D20" s="299" t="s">
        <v>844</v>
      </c>
      <c r="E20" s="240"/>
      <c r="F20" s="240"/>
      <c r="G20" s="300">
        <v>2016</v>
      </c>
      <c r="H20" s="298">
        <f>+'Energy Summary'!$V$6</f>
        <v>252176.39632762995</v>
      </c>
      <c r="I20" s="298">
        <f>+'Energy Summary'!$V$7</f>
        <v>42210.686645621026</v>
      </c>
      <c r="J20" s="298">
        <f>+'Energy Summary'!$V$8</f>
        <v>52195.441199504232</v>
      </c>
      <c r="K20" s="298">
        <f>+'Energy Summary'!$V$9</f>
        <v>25173.810565120213</v>
      </c>
      <c r="L20" s="298">
        <f>+'Energy Summary'!$V$10</f>
        <v>3785.3921467758755</v>
      </c>
      <c r="M20" s="240"/>
      <c r="N20" s="300">
        <v>2016</v>
      </c>
      <c r="O20" s="301">
        <f>+SUM('1A1 Energy Industries'!$V$15:$V$18)</f>
        <v>2259086.8762216121</v>
      </c>
      <c r="P20" s="301">
        <f>+SUM('1A1 Energy Industries'!$V$75:$V$78)</f>
        <v>217118.16240507705</v>
      </c>
      <c r="Q20" s="302">
        <f>+SUM('1A1 Energy Industries'!$V$91:$V$94)</f>
        <v>2.2922859438872627</v>
      </c>
      <c r="R20" s="302">
        <f>+SUM('1A1 Energy Industries'!$V$107:$V$110)</f>
        <v>3.3736907338828757</v>
      </c>
      <c r="S20" s="301">
        <v>218418.48242540238</v>
      </c>
      <c r="T20" s="240"/>
      <c r="U20" s="300">
        <v>2016</v>
      </c>
      <c r="V20" s="301">
        <f>+'1A1 Energy Industries'!$V$79</f>
        <v>205.30125000000001</v>
      </c>
      <c r="W20" s="303">
        <f>+'1A1 Energy Industries'!$W$95</f>
        <v>7.5620253906250002E-3</v>
      </c>
      <c r="X20" s="303">
        <f>+'1A1 Energy Industries'!$V$111</f>
        <v>3.1995000000000001E-3</v>
      </c>
      <c r="Y20" s="301">
        <f t="shared" si="0"/>
        <v>206.45189753320315</v>
      </c>
      <c r="Z20" s="304"/>
      <c r="AA20" s="20"/>
      <c r="AB20" s="198">
        <v>2016</v>
      </c>
      <c r="AC20" s="199">
        <f>+SUM('1A1 Energy Industries'!$V$81:$V$83)</f>
        <v>3357.9228599999997</v>
      </c>
      <c r="AD20" s="200">
        <f>+SUM('1A1 Energy Industries'!$V$97:$V$99)</f>
        <v>7.5193349999999992E-2</v>
      </c>
      <c r="AE20" s="200">
        <f>+SUM('1A1 Energy Industries'!$V$113:$V$115)</f>
        <v>1.1188634999999999E-2</v>
      </c>
      <c r="AF20" s="199">
        <f t="shared" si="1"/>
        <v>3362.9703971999998</v>
      </c>
      <c r="AG20" s="20"/>
      <c r="AH20" s="198">
        <v>2016</v>
      </c>
      <c r="AI20" s="199">
        <f>+SUM('1A1 Energy Industries'!$V$86:$V$87)</f>
        <v>30237.59900026711</v>
      </c>
      <c r="AJ20" s="200">
        <f>+'1A1 Energy Industries'!$V$103</f>
        <v>0.38134807424289707</v>
      </c>
      <c r="AK20" s="200">
        <f>+'1A1 Energy Industries'!$V$119</f>
        <v>0.47968514581093646</v>
      </c>
      <c r="AL20" s="199">
        <f t="shared" si="2"/>
        <v>30394.309705027601</v>
      </c>
      <c r="AM20" s="20"/>
      <c r="AN20" s="198">
        <v>2016</v>
      </c>
      <c r="AO20" s="199">
        <f t="shared" si="3"/>
        <v>2259086.8762216121</v>
      </c>
      <c r="AP20" s="199">
        <f>+'1A1 Energy Industries'!$V$19</f>
        <v>2133</v>
      </c>
      <c r="AQ20" s="199">
        <f>+SUM('1A1 Energy Industries'!$V$21:$V$23)</f>
        <v>50731.35</v>
      </c>
      <c r="AR20" s="20"/>
      <c r="AS20" s="198">
        <v>2016</v>
      </c>
      <c r="AT20" s="199">
        <f>+'1A2 Manufacturing Construction'!$V$67</f>
        <v>42021.472214224159</v>
      </c>
      <c r="AU20" s="200">
        <f>+'1A2 Manufacturing Construction'!$V$78</f>
        <v>0.59186115295576736</v>
      </c>
      <c r="AV20" s="200">
        <f>+'1A2 Manufacturing Construction'!$V$90</f>
        <v>0.57027531349935356</v>
      </c>
      <c r="AW20" s="199">
        <f t="shared" si="4"/>
        <v>42210.686645621026</v>
      </c>
      <c r="AY20" s="198">
        <v>2016</v>
      </c>
      <c r="AZ20" s="199">
        <f>+'1A Summary'!$V$24</f>
        <v>1540.9415060000001</v>
      </c>
      <c r="BA20" s="199">
        <f>+'1A Summary'!$V$25</f>
        <v>49793.88643931345</v>
      </c>
      <c r="BB20" s="199">
        <f>+'1A Summary'!$V$26</f>
        <v>504.02248114999998</v>
      </c>
      <c r="BC20" s="199">
        <f>+'1A Summary'!$V$27</f>
        <v>356.59077304078289</v>
      </c>
      <c r="BD20" s="199">
        <f t="shared" si="5"/>
        <v>52195.441199504239</v>
      </c>
      <c r="BE20" s="20"/>
      <c r="BF20" s="198">
        <v>2016</v>
      </c>
      <c r="BG20" s="199">
        <f>+'Energy Summary'!$V$21</f>
        <v>4777.1295</v>
      </c>
      <c r="BH20" s="200">
        <f>+'Energy Summary'!$V$22/CH4GWP</f>
        <v>0.20043900000000001</v>
      </c>
      <c r="BI20" s="200">
        <f>+'Energy Summary'!$V$23/N2OGWP</f>
        <v>4.0087799999999993E-2</v>
      </c>
      <c r="BJ20" s="199">
        <f>+'Energy Summary'!$V$24</f>
        <v>1684.0956200995374</v>
      </c>
      <c r="BK20" s="200">
        <f>+'Energy Summary'!$V$25/CH4GWP</f>
        <v>0.15224957618724497</v>
      </c>
      <c r="BL20" s="200">
        <f>+'Energy Summary'!$V$26/N2OGWP</f>
        <v>4.3558359689212851E-2</v>
      </c>
      <c r="BM20" s="20"/>
      <c r="BN20" s="198">
        <v>2016</v>
      </c>
      <c r="BO20" s="199">
        <f>+'1A Summary'!$V$30</f>
        <v>18060.06230581049</v>
      </c>
      <c r="BP20" s="199">
        <f>+'1A Summary'!$V$31</f>
        <v>3006.615707010742</v>
      </c>
      <c r="BQ20" s="199">
        <f>+'1A Summary'!$V$32</f>
        <v>4107.1325522989782</v>
      </c>
      <c r="BR20" s="20"/>
      <c r="BS20" s="198">
        <v>2016</v>
      </c>
      <c r="BT20" s="199">
        <f>+'1B Summary'!$V$5</f>
        <v>1537.3472521380747</v>
      </c>
      <c r="BU20" s="199">
        <f>+'1B Summary'!$V$9</f>
        <v>641.82500000000005</v>
      </c>
      <c r="BV20" s="199">
        <f>+'1B Summary'!$V$12</f>
        <v>27032.610663892545</v>
      </c>
      <c r="BW20" s="20"/>
      <c r="BX20" s="198">
        <v>2016</v>
      </c>
      <c r="BY20" s="199">
        <f>+'1B Summary'!$V$15</f>
        <v>19.131461245574997</v>
      </c>
      <c r="BZ20" s="199">
        <f>+SUM('1B1 Solid Fuels'!$V$32:$V$33)</f>
        <v>72.295990042499994</v>
      </c>
      <c r="CA20" s="199">
        <f>+'1B Summary'!$V$5</f>
        <v>1537.3472521380747</v>
      </c>
      <c r="CB20" s="20"/>
      <c r="CC20" s="198">
        <v>2016</v>
      </c>
      <c r="CD20" s="199">
        <f>+'1B1 Solid Fuels'!$V$15</f>
        <v>205516355</v>
      </c>
      <c r="CE20" s="199">
        <f>+'1B1 Solid Fuels'!$V$14</f>
        <v>113583644.99999999</v>
      </c>
      <c r="CF20" s="20"/>
      <c r="CG20" s="198">
        <v>2016</v>
      </c>
      <c r="CH20" s="199">
        <f>+'1B2 Oil and Natural Gas'!$V$22</f>
        <v>641.82500000000005</v>
      </c>
      <c r="CI20" s="20"/>
      <c r="CJ20" s="20"/>
      <c r="CK20" s="198">
        <v>2016</v>
      </c>
      <c r="CL20" s="199">
        <f>+'1B Summary'!$V$22</f>
        <v>24859.584038892546</v>
      </c>
      <c r="CM20" s="199">
        <f>+'1B Summary'!$V$32/CH4GWP</f>
        <v>103.47745833333333</v>
      </c>
      <c r="CN20" s="199">
        <f>+'1B Summary'!$V$12</f>
        <v>27032.610663892545</v>
      </c>
    </row>
    <row r="21" spans="1:92" s="197" customFormat="1" x14ac:dyDescent="0.25">
      <c r="A21" s="300">
        <v>2017</v>
      </c>
      <c r="B21" s="298">
        <f>+'Energy Summary'!$W$5</f>
        <v>380542.11338458426</v>
      </c>
      <c r="C21" s="298">
        <f>+'Energy Summary'!$W$11</f>
        <v>30143.147679684</v>
      </c>
      <c r="D21" s="299" t="s">
        <v>844</v>
      </c>
      <c r="E21" s="240">
        <f>H21/B46</f>
        <v>0.6071161451182564</v>
      </c>
      <c r="F21" s="240"/>
      <c r="G21" s="300">
        <v>2017</v>
      </c>
      <c r="H21" s="298">
        <f>+'Energy Summary'!$W$6</f>
        <v>249333.65255422331</v>
      </c>
      <c r="I21" s="298">
        <f>+'Energy Summary'!$W$7</f>
        <v>28765.506517764534</v>
      </c>
      <c r="J21" s="298">
        <f>+'Energy Summary'!$W$8</f>
        <v>54694.54900811366</v>
      </c>
      <c r="K21" s="298">
        <f>+'Energy Summary'!$W$9</f>
        <v>38022.313155417913</v>
      </c>
      <c r="L21" s="298">
        <f>+'Energy Summary'!$W$10</f>
        <v>9726.0921490648652</v>
      </c>
      <c r="M21" s="240"/>
      <c r="N21" s="300">
        <v>2017</v>
      </c>
      <c r="O21" s="301">
        <f>+SUM('1A1 Energy Industries'!$W$15:$W$18)</f>
        <v>2233426.4834935362</v>
      </c>
      <c r="P21" s="301">
        <f>+SUM('1A1 Energy Industries'!$W$75:$W$78)</f>
        <v>214668.31368635446</v>
      </c>
      <c r="Q21" s="302">
        <f>+SUM('1A1 Energy Industries'!$W$91:$W$94)</f>
        <v>2.2649947205946255</v>
      </c>
      <c r="R21" s="302">
        <f>+SUM('1A1 Energy Industries'!$W$107:$W$110)</f>
        <v>3.3359340185448136</v>
      </c>
      <c r="S21" s="301">
        <v>216481.53820942334</v>
      </c>
      <c r="T21" s="240"/>
      <c r="U21" s="300">
        <v>2017</v>
      </c>
      <c r="V21" s="301">
        <f>+'1A1 Energy Industries'!$W$79</f>
        <v>727.84494384765628</v>
      </c>
      <c r="W21" s="303">
        <f>+'1A1 Energy Industries'!$W$95</f>
        <v>7.5620253906250002E-3</v>
      </c>
      <c r="X21" s="303">
        <f>+'1A1 Energy Industries'!$W$111</f>
        <v>1.13430380859375E-2</v>
      </c>
      <c r="Y21" s="301">
        <f t="shared" si="0"/>
        <v>731.52008818750005</v>
      </c>
      <c r="Z21" s="304"/>
      <c r="AA21" s="20"/>
      <c r="AB21" s="198">
        <v>2017</v>
      </c>
      <c r="AC21" s="199">
        <f>+SUM('1A1 Energy Industries'!$W$81:$W$83)</f>
        <v>3328.0271399999997</v>
      </c>
      <c r="AD21" s="200">
        <f>+SUM('1A1 Energy Industries'!$W$97:$W$99)</f>
        <v>7.4124899999999994E-2</v>
      </c>
      <c r="AE21" s="200">
        <f>+SUM('1A1 Energy Industries'!$W$113:$W$115)</f>
        <v>1.097949E-2</v>
      </c>
      <c r="AF21" s="199">
        <f t="shared" si="1"/>
        <v>3332.9874047999997</v>
      </c>
      <c r="AG21" s="20"/>
      <c r="AH21" s="198">
        <v>2017</v>
      </c>
      <c r="AI21" s="199">
        <f>+SUM('1A1 Energy Industries'!$W$86:$W$87)</f>
        <v>29369.448950000002</v>
      </c>
      <c r="AJ21" s="200">
        <f>+'1A1 Energy Industries'!$W$103</f>
        <v>0.36040000000000005</v>
      </c>
      <c r="AK21" s="200">
        <f>+'1A1 Energy Industries'!$W$119</f>
        <v>0.45622999999999997</v>
      </c>
      <c r="AL21" s="199">
        <f t="shared" si="2"/>
        <v>29518.448650000002</v>
      </c>
      <c r="AM21" s="20"/>
      <c r="AN21" s="198">
        <v>2017</v>
      </c>
      <c r="AO21" s="199">
        <f t="shared" si="3"/>
        <v>2233426.4834935362</v>
      </c>
      <c r="AP21" s="199">
        <f>+'1A1 Energy Industries'!$W$19</f>
        <v>7562.025390625</v>
      </c>
      <c r="AQ21" s="199">
        <f>+SUM('1A1 Energy Industries'!$W$21:$W$23)</f>
        <v>50344.9</v>
      </c>
      <c r="AR21" s="20"/>
      <c r="AS21" s="198">
        <v>2017</v>
      </c>
      <c r="AT21" s="199">
        <f>+'1A2 Manufacturing Construction'!$W$67</f>
        <v>28645.288444439349</v>
      </c>
      <c r="AU21" s="200">
        <f>+'1A2 Manufacturing Construction'!$W$78</f>
        <v>0.47335811121848104</v>
      </c>
      <c r="AV21" s="200">
        <f>+'1A2 Manufacturing Construction'!$W$90</f>
        <v>0.35573404190191743</v>
      </c>
      <c r="AW21" s="199">
        <f t="shared" si="4"/>
        <v>28765.506517764534</v>
      </c>
      <c r="AY21" s="198">
        <v>2017</v>
      </c>
      <c r="AZ21" s="199">
        <f>+'1A Summary'!$W$24</f>
        <v>1527.3794449999998</v>
      </c>
      <c r="BA21" s="199">
        <f>+'1A Summary'!$W$25</f>
        <v>52318.429219152262</v>
      </c>
      <c r="BB21" s="199">
        <f>+'1A Summary'!$W$26</f>
        <v>490.27314625000002</v>
      </c>
      <c r="BC21" s="199">
        <f>+'1A Summary'!$W$27</f>
        <v>358.46719771138777</v>
      </c>
      <c r="BD21" s="199">
        <f t="shared" si="5"/>
        <v>54694.549008113652</v>
      </c>
      <c r="BE21" s="20"/>
      <c r="BF21" s="198">
        <v>2017</v>
      </c>
      <c r="BG21" s="199">
        <f>+'Energy Summary'!$W$21</f>
        <v>4929.1385</v>
      </c>
      <c r="BH21" s="200">
        <f>+'Energy Summary'!$W$22/CH4GWP</f>
        <v>0.20681699999999997</v>
      </c>
      <c r="BI21" s="200">
        <f>+'Energy Summary'!$W$23/N2OGWP</f>
        <v>4.1363400000000002E-2</v>
      </c>
      <c r="BJ21" s="199">
        <f>+'Energy Summary'!$W$24</f>
        <v>1674.4121873922113</v>
      </c>
      <c r="BK21" s="200">
        <f>+'Energy Summary'!$W$25/CH4GWP</f>
        <v>0.14917633765849525</v>
      </c>
      <c r="BL21" s="200">
        <f>+'Energy Summary'!$W$26/N2OGWP</f>
        <v>4.4865345921157269E-2</v>
      </c>
      <c r="BM21" s="20"/>
      <c r="BN21" s="198">
        <v>2017</v>
      </c>
      <c r="BO21" s="199">
        <f>+'1A Summary'!$W$30</f>
        <v>30209.815941421992</v>
      </c>
      <c r="BP21" s="199">
        <f>+'1A Summary'!$W$31</f>
        <v>3532.9831577554178</v>
      </c>
      <c r="BQ21" s="199">
        <f>+'1A Summary'!$W$32</f>
        <v>4279.5140562405013</v>
      </c>
      <c r="BR21" s="20"/>
      <c r="BS21" s="198">
        <v>2017</v>
      </c>
      <c r="BT21" s="199">
        <f>+'1B Summary'!$W$5</f>
        <v>1570.951179684</v>
      </c>
      <c r="BU21" s="199">
        <f>+'1B Summary'!$W$9</f>
        <v>641.82500000000005</v>
      </c>
      <c r="BV21" s="199">
        <f>+'1B Summary'!$W$12</f>
        <v>27930.371500000001</v>
      </c>
      <c r="BW21" s="20"/>
      <c r="BX21" s="198">
        <v>2017</v>
      </c>
      <c r="BY21" s="199">
        <f>+'1B Summary'!$W$15</f>
        <v>19.549644084000001</v>
      </c>
      <c r="BZ21" s="199">
        <f>+SUM('1B1 Solid Fuels'!$W$32:$W$33)</f>
        <v>73.876263600000001</v>
      </c>
      <c r="CA21" s="199">
        <f>+'1B Summary'!$W$5</f>
        <v>1570.951179684</v>
      </c>
      <c r="CB21" s="20"/>
      <c r="CC21" s="198">
        <v>2017</v>
      </c>
      <c r="CD21" s="199">
        <f>+'1B1 Solid Fuels'!$W$15</f>
        <v>212733600</v>
      </c>
      <c r="CE21" s="199">
        <f>+'1B1 Solid Fuels'!$W$14</f>
        <v>116066400</v>
      </c>
      <c r="CF21" s="20"/>
      <c r="CG21" s="198">
        <v>2017</v>
      </c>
      <c r="CH21" s="199">
        <f>+'1B2 Oil and Natural Gas'!$W$22</f>
        <v>641.82500000000005</v>
      </c>
      <c r="CI21" s="20"/>
      <c r="CJ21" s="20"/>
      <c r="CK21" s="198">
        <v>2017</v>
      </c>
      <c r="CL21" s="199">
        <f>+'1B Summary'!$W$22</f>
        <v>25746.466</v>
      </c>
      <c r="CM21" s="199">
        <f>+'1B Summary'!$W$32/CH4GWP</f>
        <v>103.99549999999999</v>
      </c>
      <c r="CN21" s="199">
        <f>+'1B Summary'!$W$12</f>
        <v>27930.371500000001</v>
      </c>
    </row>
    <row r="22" spans="1:92" x14ac:dyDescent="0.25">
      <c r="A22" s="242"/>
      <c r="B22" s="242"/>
      <c r="C22" s="242"/>
      <c r="D22" s="242"/>
      <c r="E22" s="242"/>
      <c r="F22" s="242"/>
      <c r="G22" s="242"/>
      <c r="H22" s="489">
        <f>(H21-H4)</f>
        <v>28746.693568374321</v>
      </c>
      <c r="I22" s="489">
        <f t="shared" ref="I22:L22" si="6">(I21-I19)</f>
        <v>-4077.5919146557389</v>
      </c>
      <c r="J22" s="489">
        <f t="shared" si="6"/>
        <v>-2675.1868599115624</v>
      </c>
      <c r="K22" s="489">
        <f t="shared" si="6"/>
        <v>10214.295499564483</v>
      </c>
      <c r="L22" s="489">
        <f t="shared" si="6"/>
        <v>3943.6314784824899</v>
      </c>
      <c r="M22" s="242"/>
      <c r="N22" s="242"/>
      <c r="O22" s="242">
        <f>+(O21-O4)/O4</f>
        <v>0.23645321391589907</v>
      </c>
      <c r="P22" s="242"/>
      <c r="Q22" s="242"/>
      <c r="R22" s="242"/>
      <c r="S22" s="416">
        <f>+(S21-S4)/S4</f>
        <v>0.16411888967129931</v>
      </c>
      <c r="T22" s="242"/>
      <c r="U22" s="242"/>
      <c r="V22" s="242"/>
      <c r="W22" s="242"/>
      <c r="X22" s="242"/>
      <c r="Y22" s="242">
        <f>+(Y21-Y14)/Y14</f>
        <v>-0.66559007320599439</v>
      </c>
      <c r="Z22" s="242"/>
      <c r="AK22" s="20"/>
      <c r="AL22" s="495">
        <f>AL21/B46</f>
        <v>7.1876084799110077E-2</v>
      </c>
      <c r="AW22" s="495">
        <f>AW21/B46</f>
        <v>7.0042704827585747E-2</v>
      </c>
      <c r="AX22" s="197"/>
      <c r="BD22" s="495">
        <f>BD21/B46</f>
        <v>0.13317874828615894</v>
      </c>
    </row>
    <row r="23" spans="1:92" x14ac:dyDescent="0.25">
      <c r="A23" s="242"/>
      <c r="B23" s="242"/>
      <c r="C23" s="242"/>
      <c r="D23" s="242"/>
      <c r="E23" s="242"/>
      <c r="F23" s="242"/>
      <c r="G23" s="242"/>
      <c r="H23" s="385">
        <f>H22/H4</f>
        <v>0.13031909819391665</v>
      </c>
      <c r="I23" s="385">
        <f t="shared" ref="I23:L23" si="7">I22/I19</f>
        <v>-0.12415369162096601</v>
      </c>
      <c r="J23" s="385">
        <f t="shared" si="7"/>
        <v>-4.6630628840014697E-2</v>
      </c>
      <c r="K23" s="385">
        <f t="shared" si="7"/>
        <v>0.36731476604965518</v>
      </c>
      <c r="L23" s="385">
        <f t="shared" si="7"/>
        <v>0.68199884152178947</v>
      </c>
      <c r="M23" s="242"/>
      <c r="N23" s="242"/>
      <c r="O23" s="242"/>
      <c r="P23" s="242"/>
      <c r="Q23" s="242"/>
      <c r="R23" s="242"/>
      <c r="S23" s="242"/>
      <c r="T23" s="242"/>
      <c r="U23" s="242"/>
      <c r="V23" s="242"/>
      <c r="W23" s="242"/>
      <c r="X23" s="242"/>
      <c r="Y23" s="242"/>
      <c r="Z23" s="242"/>
      <c r="AX23" s="197"/>
    </row>
    <row r="24" spans="1:92" x14ac:dyDescent="0.25">
      <c r="A24" s="242"/>
      <c r="B24" s="242"/>
      <c r="C24" s="242"/>
      <c r="D24" s="242"/>
      <c r="E24" s="242"/>
      <c r="F24" s="242"/>
      <c r="G24" s="242"/>
      <c r="H24" s="242"/>
      <c r="I24" s="242"/>
      <c r="J24" s="242"/>
      <c r="K24" s="242"/>
      <c r="L24" s="242"/>
      <c r="M24" s="242"/>
      <c r="N24" s="242"/>
      <c r="O24" s="242">
        <f>+(O21-O16)/O16</f>
        <v>-0.11978499321478787</v>
      </c>
      <c r="P24" s="242"/>
      <c r="Q24" s="242"/>
      <c r="R24" s="242"/>
      <c r="S24" s="242">
        <f>+(S21-S16)/S16</f>
        <v>-0.11968193853460107</v>
      </c>
      <c r="T24" s="242"/>
      <c r="U24" s="242"/>
      <c r="V24" s="242"/>
      <c r="W24" s="242"/>
      <c r="X24" s="242"/>
      <c r="Y24" s="242"/>
      <c r="Z24" s="242"/>
      <c r="AS24" t="s">
        <v>1032</v>
      </c>
    </row>
    <row r="25" spans="1:92" x14ac:dyDescent="0.25">
      <c r="A25" s="242"/>
      <c r="B25" s="242"/>
      <c r="C25" s="242"/>
      <c r="D25" s="242"/>
      <c r="E25" s="275" t="s">
        <v>1285</v>
      </c>
      <c r="F25" s="242"/>
      <c r="G25" s="242"/>
      <c r="H25" s="242"/>
      <c r="I25" s="242"/>
      <c r="J25" s="242"/>
      <c r="K25" s="242"/>
      <c r="L25" s="242"/>
      <c r="M25" s="242"/>
      <c r="N25" s="242"/>
      <c r="O25" s="242"/>
      <c r="P25" s="242"/>
      <c r="Q25" s="242"/>
      <c r="R25" s="242"/>
      <c r="S25" s="242"/>
      <c r="T25" s="242"/>
      <c r="U25" s="242"/>
      <c r="V25" s="242"/>
      <c r="W25" s="242"/>
      <c r="X25" s="242"/>
      <c r="Y25" s="242"/>
      <c r="Z25" s="242"/>
      <c r="AS25" s="188"/>
      <c r="AT25" s="188" t="s">
        <v>1033</v>
      </c>
      <c r="AU25" s="188" t="s">
        <v>228</v>
      </c>
      <c r="AV25" s="188" t="s">
        <v>1034</v>
      </c>
      <c r="AW25" s="188" t="s">
        <v>204</v>
      </c>
      <c r="AX25" s="188" t="s">
        <v>205</v>
      </c>
      <c r="AY25" s="188" t="s">
        <v>167</v>
      </c>
      <c r="AZ25" s="188" t="s">
        <v>211</v>
      </c>
      <c r="BA25" s="188" t="s">
        <v>864</v>
      </c>
    </row>
    <row r="26" spans="1:92" x14ac:dyDescent="0.25">
      <c r="A26" s="242"/>
      <c r="B26" s="286" t="s">
        <v>860</v>
      </c>
      <c r="C26" s="286" t="s">
        <v>1031</v>
      </c>
      <c r="D26" s="242"/>
      <c r="E26" s="242"/>
      <c r="F26" s="286" t="s">
        <v>16</v>
      </c>
      <c r="G26" s="286" t="s">
        <v>194</v>
      </c>
      <c r="H26" s="286" t="s">
        <v>195</v>
      </c>
      <c r="I26" s="286" t="s">
        <v>860</v>
      </c>
      <c r="J26" s="242"/>
      <c r="K26" s="242"/>
      <c r="L26" s="242"/>
      <c r="M26" s="242"/>
      <c r="N26" s="242"/>
      <c r="O26" s="242"/>
      <c r="P26" s="242"/>
      <c r="Q26" s="242"/>
      <c r="R26" s="242"/>
      <c r="S26" s="242"/>
      <c r="T26" s="242"/>
      <c r="U26" s="242"/>
      <c r="V26" s="242"/>
      <c r="W26" s="242"/>
      <c r="X26" s="242"/>
      <c r="Y26" s="242"/>
      <c r="Z26" s="242"/>
      <c r="AS26" s="188"/>
      <c r="AT26" s="563" t="s">
        <v>201</v>
      </c>
      <c r="AU26" s="564"/>
      <c r="AV26" s="564"/>
      <c r="AW26" s="564"/>
      <c r="AX26" s="564"/>
      <c r="AY26" s="564"/>
      <c r="AZ26" s="564"/>
      <c r="BA26" s="565"/>
    </row>
    <row r="27" spans="1:92" ht="60" customHeight="1" x14ac:dyDescent="0.25">
      <c r="A27" s="567"/>
      <c r="B27" s="569" t="s">
        <v>1029</v>
      </c>
      <c r="C27" s="572" t="s">
        <v>1030</v>
      </c>
      <c r="D27" s="242"/>
      <c r="E27" s="567"/>
      <c r="F27" s="569" t="s">
        <v>13</v>
      </c>
      <c r="G27" s="569" t="s">
        <v>36</v>
      </c>
      <c r="H27" s="569" t="s">
        <v>190</v>
      </c>
      <c r="I27" s="569" t="s">
        <v>864</v>
      </c>
      <c r="J27" s="242"/>
      <c r="K27" s="569" t="str">
        <f>F27</f>
        <v>CO2</v>
      </c>
      <c r="L27" s="569" t="str">
        <f>G27</f>
        <v>CH4</v>
      </c>
      <c r="M27" s="569" t="str">
        <f>H27</f>
        <v>N2O</v>
      </c>
      <c r="N27" s="569" t="s">
        <v>864</v>
      </c>
      <c r="O27" s="242"/>
      <c r="P27" s="242"/>
      <c r="Q27" s="242"/>
      <c r="R27" s="242"/>
      <c r="S27" s="242"/>
      <c r="T27" s="242"/>
      <c r="U27" s="242"/>
      <c r="V27" s="242"/>
      <c r="W27" s="242"/>
      <c r="X27" s="242"/>
      <c r="Y27" s="242"/>
      <c r="Z27" s="242"/>
      <c r="AS27" s="201">
        <v>2000</v>
      </c>
      <c r="AT27" s="218">
        <f>+'1A2 Manufacturing Construction'!$F$15</f>
        <v>697.59799999999996</v>
      </c>
      <c r="AU27" s="218">
        <f>+'1A2 Manufacturing Construction'!$F$16</f>
        <v>28233.672121059913</v>
      </c>
      <c r="AV27" s="218">
        <f>+'1A2 Manufacturing Construction'!$F$17</f>
        <v>193.9392</v>
      </c>
      <c r="AW27" s="218">
        <f>+'1A2 Manufacturing Construction'!$F$18</f>
        <v>109.0001</v>
      </c>
      <c r="AX27" s="218">
        <f>+'1A2 Manufacturing Construction'!$F$19</f>
        <v>5053.3811999999998</v>
      </c>
      <c r="AY27" s="218">
        <f>+'1A2 Manufacturing Construction'!$F$20</f>
        <v>202748.76405946125</v>
      </c>
      <c r="AZ27" s="218">
        <f>+'1A2 Manufacturing Construction'!$F$21</f>
        <v>39532</v>
      </c>
      <c r="BA27" s="218">
        <f t="shared" ref="BA27:BA44" si="8">+SUM(AT27:AZ27)</f>
        <v>276568.35468052118</v>
      </c>
    </row>
    <row r="28" spans="1:92" ht="15" customHeight="1" x14ac:dyDescent="0.25">
      <c r="A28" s="568"/>
      <c r="B28" s="570"/>
      <c r="C28" s="572"/>
      <c r="D28" s="242"/>
      <c r="E28" s="568"/>
      <c r="F28" s="570"/>
      <c r="G28" s="570"/>
      <c r="H28" s="570"/>
      <c r="I28" s="570"/>
      <c r="J28" s="242"/>
      <c r="K28" s="570"/>
      <c r="L28" s="570"/>
      <c r="M28" s="570"/>
      <c r="N28" s="570"/>
      <c r="O28" s="242"/>
      <c r="P28" s="242"/>
      <c r="Q28" s="242"/>
      <c r="R28" s="242"/>
      <c r="S28" s="242"/>
      <c r="T28" s="242"/>
      <c r="U28" s="242"/>
      <c r="V28" s="242"/>
      <c r="W28" s="242"/>
      <c r="X28" s="242"/>
      <c r="Y28" s="242"/>
      <c r="Z28" s="242"/>
      <c r="AS28" s="201">
        <v>2001</v>
      </c>
      <c r="AT28" s="218">
        <f>+'1A2 Manufacturing Construction'!$G$15</f>
        <v>639.80399999999997</v>
      </c>
      <c r="AU28" s="218">
        <f>+'1A2 Manufacturing Construction'!$G$16</f>
        <v>29499.429369719295</v>
      </c>
      <c r="AV28" s="218">
        <f>+'1A2 Manufacturing Construction'!$G$17</f>
        <v>193.9392</v>
      </c>
      <c r="AW28" s="218">
        <f>+'1A2 Manufacturing Construction'!$G$18</f>
        <v>115.15179999999999</v>
      </c>
      <c r="AX28" s="218">
        <f>+'1A2 Manufacturing Construction'!$G$19</f>
        <v>5584.1015999999991</v>
      </c>
      <c r="AY28" s="218">
        <f>+'1A2 Manufacturing Construction'!$G$20</f>
        <v>204129.82973134128</v>
      </c>
      <c r="AZ28" s="218">
        <f>+'1A2 Manufacturing Construction'!$G$21</f>
        <v>41241</v>
      </c>
      <c r="BA28" s="218">
        <f t="shared" si="8"/>
        <v>281403.25570106058</v>
      </c>
    </row>
    <row r="29" spans="1:92" x14ac:dyDescent="0.25">
      <c r="A29" s="305">
        <v>2000</v>
      </c>
      <c r="B29" s="306">
        <f>+'Energy Summary'!$F$4</f>
        <v>349099.65204166796</v>
      </c>
      <c r="C29" s="289"/>
      <c r="D29" s="242"/>
      <c r="E29" s="305">
        <v>2000</v>
      </c>
      <c r="F29" s="310">
        <f>'Energy Summary'!$F$30</f>
        <v>342496.15149205143</v>
      </c>
      <c r="G29" s="310">
        <f>'Energy Summary'!$F$46/CH4GWP</f>
        <v>202.91093614388666</v>
      </c>
      <c r="H29" s="310">
        <f>'Energy Summary'!$F$62/N2OGWP</f>
        <v>7.55603513095138</v>
      </c>
      <c r="I29" s="310">
        <f>+'Energy Summary'!$F$4</f>
        <v>349099.65204166796</v>
      </c>
      <c r="J29" s="242"/>
      <c r="K29" s="307"/>
      <c r="L29" s="310">
        <f>G29*23</f>
        <v>4666.9515313093934</v>
      </c>
      <c r="M29" s="310">
        <f>H29*296</f>
        <v>2236.5863987616085</v>
      </c>
      <c r="N29" s="307"/>
      <c r="O29" s="242"/>
      <c r="P29" s="242"/>
      <c r="Q29" s="242"/>
      <c r="R29" s="242"/>
      <c r="S29" s="242"/>
      <c r="T29" s="242"/>
      <c r="U29" s="242"/>
      <c r="V29" s="242"/>
      <c r="W29" s="242"/>
      <c r="X29" s="242"/>
      <c r="Y29" s="242"/>
      <c r="Z29" s="242"/>
      <c r="AS29" s="201">
        <v>2002</v>
      </c>
      <c r="AT29" s="218">
        <f>+'1A2 Manufacturing Construction'!$H$15</f>
        <v>606.42999999999995</v>
      </c>
      <c r="AU29" s="218">
        <f>+'1A2 Manufacturing Construction'!$H$16</f>
        <v>30955.142018862167</v>
      </c>
      <c r="AV29" s="218">
        <f>+'1A2 Manufacturing Construction'!$H$17</f>
        <v>187.2998</v>
      </c>
      <c r="AW29" s="218">
        <f>+'1A2 Manufacturing Construction'!$H$18</f>
        <v>112.65260000000001</v>
      </c>
      <c r="AX29" s="218">
        <f>+'1A2 Manufacturing Construction'!$H$19</f>
        <v>6160.9715999999989</v>
      </c>
      <c r="AY29" s="218">
        <f>+'1A2 Manufacturing Construction'!$H$20</f>
        <v>210504.7617145963</v>
      </c>
      <c r="AZ29" s="218">
        <f>+'1A2 Manufacturing Construction'!$H$21</f>
        <v>43048</v>
      </c>
      <c r="BA29" s="218">
        <f t="shared" si="8"/>
        <v>291575.25773345848</v>
      </c>
    </row>
    <row r="30" spans="1:92" x14ac:dyDescent="0.25">
      <c r="A30" s="305">
        <v>2001</v>
      </c>
      <c r="B30" s="306">
        <f>+'Energy Summary'!$G$4</f>
        <v>344786.04684596631</v>
      </c>
      <c r="C30" s="308">
        <f t="shared" ref="C30:C46" si="9">+((B30-B29)/B29)*100</f>
        <v>-1.2356372085947487</v>
      </c>
      <c r="D30" s="242"/>
      <c r="E30" s="305">
        <v>2001</v>
      </c>
      <c r="F30" s="310">
        <f>'Energy Summary'!$G$30</f>
        <v>338166.03606125095</v>
      </c>
      <c r="G30" s="310">
        <f>'Energy Summary'!$G$46/CH4GWP</f>
        <v>204.60257940386137</v>
      </c>
      <c r="H30" s="310">
        <f>'Energy Summary'!$G$62/N2OGWP</f>
        <v>7.4946987652717381</v>
      </c>
      <c r="I30" s="310">
        <f>+'Energy Summary'!$G$4</f>
        <v>344786.04684596631</v>
      </c>
      <c r="J30" s="242"/>
      <c r="K30" s="307"/>
      <c r="L30" s="310">
        <f t="shared" ref="L30:L46" si="10">G30*23</f>
        <v>4705.8593262888116</v>
      </c>
      <c r="M30" s="310">
        <f t="shared" ref="M30:M46" si="11">H30*296</f>
        <v>2218.4308345204345</v>
      </c>
      <c r="N30" s="307"/>
      <c r="O30" s="242"/>
      <c r="P30" s="242"/>
      <c r="Q30" s="242"/>
      <c r="R30" s="242"/>
      <c r="S30" s="242"/>
      <c r="T30" s="242"/>
      <c r="U30" s="242"/>
      <c r="V30" s="242"/>
      <c r="W30" s="242"/>
      <c r="X30" s="242"/>
      <c r="Y30" s="242"/>
      <c r="Z30" s="242"/>
      <c r="AS30" s="201">
        <v>2003</v>
      </c>
      <c r="AT30" s="218">
        <f>+'1A2 Manufacturing Construction'!$I$15</f>
        <v>625.96600000000001</v>
      </c>
      <c r="AU30" s="218">
        <f>+'1A2 Manufacturing Construction'!$I$16</f>
        <v>32915.38197251362</v>
      </c>
      <c r="AV30" s="218">
        <f>+'1A2 Manufacturing Construction'!$I$17</f>
        <v>184.5043</v>
      </c>
      <c r="AW30" s="218">
        <f>+'1A2 Manufacturing Construction'!$I$18</f>
        <v>107.26990000000001</v>
      </c>
      <c r="AX30" s="218">
        <f>+'1A2 Manufacturing Construction'!$I$19</f>
        <v>6276.3455999999996</v>
      </c>
      <c r="AY30" s="218">
        <f>+'1A2 Manufacturing Construction'!$I$20</f>
        <v>217464.34085133398</v>
      </c>
      <c r="AZ30" s="218">
        <f>+'1A2 Manufacturing Construction'!$I$21</f>
        <v>48749</v>
      </c>
      <c r="BA30" s="218">
        <f t="shared" si="8"/>
        <v>306322.80862384761</v>
      </c>
    </row>
    <row r="31" spans="1:92" x14ac:dyDescent="0.25">
      <c r="A31" s="305">
        <v>2002</v>
      </c>
      <c r="B31" s="306">
        <f>+'Energy Summary'!$H$4</f>
        <v>351670.59695636883</v>
      </c>
      <c r="C31" s="308">
        <f t="shared" si="9"/>
        <v>1.9967600700147243</v>
      </c>
      <c r="D31" s="242"/>
      <c r="E31" s="305">
        <v>2002</v>
      </c>
      <c r="F31" s="310">
        <f>'Energy Summary'!$H$30</f>
        <v>344877.53797684441</v>
      </c>
      <c r="G31" s="310">
        <f>'Energy Summary'!$H$46/CH4GWP</f>
        <v>210.99651867823866</v>
      </c>
      <c r="H31" s="310">
        <f>'Energy Summary'!$H$62/N2OGWP</f>
        <v>7.6197809267142258</v>
      </c>
      <c r="I31" s="310">
        <f>+'Energy Summary'!$H$4</f>
        <v>351670.59695636883</v>
      </c>
      <c r="J31" s="242"/>
      <c r="K31" s="307"/>
      <c r="L31" s="310">
        <f t="shared" si="10"/>
        <v>4852.9199295994895</v>
      </c>
      <c r="M31" s="310">
        <f t="shared" si="11"/>
        <v>2255.4551543074108</v>
      </c>
      <c r="N31" s="307"/>
      <c r="O31" s="242"/>
      <c r="P31" s="242"/>
      <c r="Q31" s="242"/>
      <c r="R31" s="242"/>
      <c r="S31" s="242"/>
      <c r="T31" s="242"/>
      <c r="U31" s="242"/>
      <c r="V31" s="242"/>
      <c r="W31" s="242"/>
      <c r="X31" s="242"/>
      <c r="Y31" s="242"/>
      <c r="Z31" s="242"/>
      <c r="AS31" s="201">
        <v>2004</v>
      </c>
      <c r="AT31" s="218">
        <f>+'1A2 Manufacturing Construction'!$J$15</f>
        <v>649.06830000000002</v>
      </c>
      <c r="AU31" s="218">
        <f>+'1A2 Manufacturing Construction'!$J$16</f>
        <v>34769.422388129693</v>
      </c>
      <c r="AV31" s="218">
        <f>+'1A2 Manufacturing Construction'!$J$17</f>
        <v>198.9068</v>
      </c>
      <c r="AW31" s="218">
        <f>+'1A2 Manufacturing Construction'!$J$18</f>
        <v>108.2694</v>
      </c>
      <c r="AX31" s="218">
        <f>+'1A2 Manufacturing Construction'!$J$19</f>
        <v>6381.9862690872951</v>
      </c>
      <c r="AY31" s="218">
        <f>+'1A2 Manufacturing Construction'!$J$20</f>
        <v>217134.32775555208</v>
      </c>
      <c r="AZ31" s="218">
        <f>+'1A2 Manufacturing Construction'!$J$21</f>
        <v>50361</v>
      </c>
      <c r="BA31" s="218">
        <f t="shared" si="8"/>
        <v>309602.9809127691</v>
      </c>
    </row>
    <row r="32" spans="1:92" x14ac:dyDescent="0.25">
      <c r="A32" s="305">
        <v>2003</v>
      </c>
      <c r="B32" s="306">
        <f>+'Energy Summary'!$I$4</f>
        <v>372599.41491485666</v>
      </c>
      <c r="C32" s="308">
        <f t="shared" si="9"/>
        <v>5.9512561299187725</v>
      </c>
      <c r="D32" s="242"/>
      <c r="E32" s="305">
        <v>2003</v>
      </c>
      <c r="F32" s="310">
        <f>'Energy Summary'!$I$30</f>
        <v>365740.71759964235</v>
      </c>
      <c r="G32" s="310">
        <f>'Energy Summary'!$I$46/CH4GWP</f>
        <v>208.24529018838697</v>
      </c>
      <c r="H32" s="310">
        <f>'Energy Summary'!$I$62/N2OGWP</f>
        <v>8.0178910363166516</v>
      </c>
      <c r="I32" s="310">
        <f>+'Energy Summary'!$I$4</f>
        <v>372599.41491485666</v>
      </c>
      <c r="J32" s="242"/>
      <c r="K32" s="307"/>
      <c r="L32" s="310">
        <f t="shared" si="10"/>
        <v>4789.6416743329</v>
      </c>
      <c r="M32" s="310">
        <f t="shared" si="11"/>
        <v>2373.295746749729</v>
      </c>
      <c r="N32" s="307"/>
      <c r="O32" s="242"/>
      <c r="P32" s="242"/>
      <c r="Q32" s="242"/>
      <c r="R32" s="242"/>
      <c r="S32" s="242"/>
      <c r="T32" s="242"/>
      <c r="U32" s="242"/>
      <c r="V32" s="242"/>
      <c r="W32" s="242"/>
      <c r="X32" s="242"/>
      <c r="Y32" s="242"/>
      <c r="Z32" s="242"/>
      <c r="AS32" s="201">
        <v>2005</v>
      </c>
      <c r="AT32" s="218">
        <f>+'1A2 Manufacturing Construction'!$K$15</f>
        <v>619.45399999999995</v>
      </c>
      <c r="AU32" s="218">
        <f>+'1A2 Manufacturing Construction'!$K$16</f>
        <v>36783.615166621472</v>
      </c>
      <c r="AV32" s="218">
        <f>+'1A2 Manufacturing Construction'!$K$17</f>
        <v>170.87620000000001</v>
      </c>
      <c r="AW32" s="218">
        <f>+'1A2 Manufacturing Construction'!$K$18</f>
        <v>105.732</v>
      </c>
      <c r="AX32" s="218">
        <f>+'1A2 Manufacturing Construction'!$K$19</f>
        <v>7037.8139999999994</v>
      </c>
      <c r="AY32" s="218">
        <f>+'1A2 Manufacturing Construction'!$K$20</f>
        <v>205238.00048478879</v>
      </c>
      <c r="AZ32" s="218">
        <f>+'1A2 Manufacturing Construction'!$K$21</f>
        <v>53165.84</v>
      </c>
      <c r="BA32" s="218">
        <f t="shared" si="8"/>
        <v>303121.33185141021</v>
      </c>
    </row>
    <row r="33" spans="1:53" x14ac:dyDescent="0.25">
      <c r="A33" s="305">
        <v>2004</v>
      </c>
      <c r="B33" s="306">
        <f>+'Energy Summary'!$J$4</f>
        <v>387189.91204728134</v>
      </c>
      <c r="C33" s="308">
        <f t="shared" si="9"/>
        <v>3.9158668930703424</v>
      </c>
      <c r="D33" s="242"/>
      <c r="E33" s="305">
        <v>2004</v>
      </c>
      <c r="F33" s="310">
        <f>'Energy Summary'!$J$30</f>
        <v>380087.11023348611</v>
      </c>
      <c r="G33" s="310">
        <f>'Energy Summary'!$J$46/CH4GWP</f>
        <v>215.73991096241966</v>
      </c>
      <c r="H33" s="310">
        <f>'Energy Summary'!$J$62/N2OGWP</f>
        <v>8.2976247857562146</v>
      </c>
      <c r="I33" s="310">
        <f>+'Energy Summary'!$J$4</f>
        <v>387189.91204728134</v>
      </c>
      <c r="J33" s="242"/>
      <c r="K33" s="307"/>
      <c r="L33" s="310">
        <f t="shared" si="10"/>
        <v>4962.0179521356522</v>
      </c>
      <c r="M33" s="310">
        <f t="shared" si="11"/>
        <v>2456.0969365838396</v>
      </c>
      <c r="N33" s="307"/>
      <c r="O33" s="242"/>
      <c r="P33" s="242"/>
      <c r="Q33" s="242"/>
      <c r="R33" s="242"/>
      <c r="S33" s="242"/>
      <c r="T33" s="242"/>
      <c r="U33" s="242"/>
      <c r="V33" s="242"/>
      <c r="W33" s="242"/>
      <c r="X33" s="242"/>
      <c r="Y33" s="242"/>
      <c r="Z33" s="242"/>
      <c r="AS33" s="201">
        <v>2006</v>
      </c>
      <c r="AT33" s="218">
        <f>+'1A2 Manufacturing Construction'!$L$15</f>
        <v>600.73199999999997</v>
      </c>
      <c r="AU33" s="218">
        <f>+'1A2 Manufacturing Construction'!$L$16</f>
        <v>36014.979999999996</v>
      </c>
      <c r="AV33" s="218">
        <f>+'1A2 Manufacturing Construction'!$L$17</f>
        <v>166.33340000000001</v>
      </c>
      <c r="AW33" s="218">
        <f>+'1A2 Manufacturing Construction'!$L$18</f>
        <v>116.3052</v>
      </c>
      <c r="AX33" s="218">
        <f>+'1A2 Manufacturing Construction'!$L$19</f>
        <v>7245.4872000000005</v>
      </c>
      <c r="AY33" s="218">
        <f>+'1A2 Manufacturing Construction'!$L$20</f>
        <v>210508.23352158579</v>
      </c>
      <c r="AZ33" s="218">
        <f>+'1A2 Manufacturing Construction'!$L$21</f>
        <v>56037.84</v>
      </c>
      <c r="BA33" s="218">
        <f t="shared" si="8"/>
        <v>310689.91132158577</v>
      </c>
    </row>
    <row r="34" spans="1:53" x14ac:dyDescent="0.25">
      <c r="A34" s="305">
        <v>2005</v>
      </c>
      <c r="B34" s="306">
        <f>+'Energy Summary'!$K$4</f>
        <v>380194.05986888229</v>
      </c>
      <c r="C34" s="308">
        <f t="shared" si="9"/>
        <v>-1.8068270790962011</v>
      </c>
      <c r="D34" s="242"/>
      <c r="E34" s="305">
        <v>2005</v>
      </c>
      <c r="F34" s="310">
        <f>'Energy Summary'!$K$30</f>
        <v>373294.49864565826</v>
      </c>
      <c r="G34" s="310">
        <f>'Energy Summary'!$K$46/CH4GWP</f>
        <v>205.65534056504052</v>
      </c>
      <c r="H34" s="310">
        <f>'Energy Summary'!$K$62/N2OGWP</f>
        <v>8.3251582947036802</v>
      </c>
      <c r="I34" s="310">
        <f>+'Energy Summary'!$K$4</f>
        <v>380194.05986888229</v>
      </c>
      <c r="J34" s="242"/>
      <c r="K34" s="307"/>
      <c r="L34" s="310">
        <f t="shared" si="10"/>
        <v>4730.072832995932</v>
      </c>
      <c r="M34" s="310">
        <f t="shared" si="11"/>
        <v>2464.2468552322894</v>
      </c>
      <c r="N34" s="307"/>
      <c r="O34" s="242"/>
      <c r="P34" s="242"/>
      <c r="Q34" s="242"/>
      <c r="R34" s="242"/>
      <c r="S34" s="242"/>
      <c r="T34" s="242"/>
      <c r="U34" s="242"/>
      <c r="V34" s="242"/>
      <c r="W34" s="242"/>
      <c r="X34" s="242"/>
      <c r="Y34" s="242"/>
      <c r="Z34" s="242"/>
      <c r="AS34" s="201">
        <v>2007</v>
      </c>
      <c r="AT34" s="218">
        <f>+'1A2 Manufacturing Construction'!$M$15</f>
        <v>567.35799999999995</v>
      </c>
      <c r="AU34" s="218">
        <f>+'1A2 Manufacturing Construction'!$M$16</f>
        <v>38198.58</v>
      </c>
      <c r="AV34" s="218">
        <f>+'1A2 Manufacturing Construction'!$M$17</f>
        <v>164.23679999999999</v>
      </c>
      <c r="AW34" s="218">
        <f>+'1A2 Manufacturing Construction'!$M$18</f>
        <v>122.0724</v>
      </c>
      <c r="AX34" s="218">
        <f>+'1A2 Manufacturing Construction'!$M$19</f>
        <v>7706.9831999999997</v>
      </c>
      <c r="AY34" s="218">
        <f>+'1A2 Manufacturing Construction'!$M$20</f>
        <v>221646.77197248634</v>
      </c>
      <c r="AZ34" s="218">
        <f>+'1A2 Manufacturing Construction'!$M$21</f>
        <v>58908.41</v>
      </c>
      <c r="BA34" s="218">
        <f t="shared" si="8"/>
        <v>327314.41237248632</v>
      </c>
    </row>
    <row r="35" spans="1:53" x14ac:dyDescent="0.25">
      <c r="A35" s="305">
        <v>2006</v>
      </c>
      <c r="B35" s="306">
        <f>+'Energy Summary'!$L$4</f>
        <v>382630.0492052809</v>
      </c>
      <c r="C35" s="308">
        <f t="shared" si="9"/>
        <v>0.64072261866445401</v>
      </c>
      <c r="D35" s="242"/>
      <c r="E35" s="305">
        <v>2006</v>
      </c>
      <c r="F35" s="310">
        <f>'Energy Summary'!$L$30</f>
        <v>376105.33593209786</v>
      </c>
      <c r="G35" s="310">
        <f>'Energy Summary'!$L$46/CH4GWP</f>
        <v>198.64307544838283</v>
      </c>
      <c r="H35" s="310">
        <f>'Energy Summary'!$L$62/N2OGWP</f>
        <v>7.5909957702161179</v>
      </c>
      <c r="I35" s="310">
        <f>+'Energy Summary'!$L$4</f>
        <v>382630.0492052809</v>
      </c>
      <c r="J35" s="242"/>
      <c r="K35" s="307"/>
      <c r="L35" s="310">
        <f t="shared" si="10"/>
        <v>4568.7907353128048</v>
      </c>
      <c r="M35" s="310">
        <f t="shared" si="11"/>
        <v>2246.9347479839707</v>
      </c>
      <c r="N35" s="307"/>
      <c r="O35" s="242"/>
      <c r="P35" s="242"/>
      <c r="Q35" s="242"/>
      <c r="R35" s="242"/>
      <c r="S35" s="242"/>
      <c r="T35" s="242"/>
      <c r="U35" s="242"/>
      <c r="V35" s="242"/>
      <c r="W35" s="242"/>
      <c r="X35" s="242"/>
      <c r="Y35" s="242"/>
      <c r="Z35" s="242"/>
      <c r="AS35" s="201">
        <v>2008</v>
      </c>
      <c r="AT35" s="218">
        <f>+'1A2 Manufacturing Construction'!$N$15</f>
        <v>433.048</v>
      </c>
      <c r="AU35" s="218">
        <f>+'1A2 Manufacturing Construction'!$N$16</f>
        <v>50628.47</v>
      </c>
      <c r="AV35" s="218">
        <f>+'1A2 Manufacturing Construction'!$N$17</f>
        <v>164.23679999999999</v>
      </c>
      <c r="AW35" s="218">
        <f>+'1A2 Manufacturing Construction'!$N$18</f>
        <v>117.84310000000001</v>
      </c>
      <c r="AX35" s="218">
        <f>+'1A2 Manufacturing Construction'!$N$19</f>
        <v>7475.3204191786908</v>
      </c>
      <c r="AY35" s="218">
        <f>+'1A2 Manufacturing Construction'!$N$20</f>
        <v>236878.20769084341</v>
      </c>
      <c r="AZ35" s="218">
        <f>+'1A2 Manufacturing Construction'!$N$21</f>
        <v>61777.55</v>
      </c>
      <c r="BA35" s="218">
        <f t="shared" si="8"/>
        <v>357474.67601002211</v>
      </c>
    </row>
    <row r="36" spans="1:53" x14ac:dyDescent="0.25">
      <c r="A36" s="305">
        <v>2007</v>
      </c>
      <c r="B36" s="306">
        <f>+'Energy Summary'!$M$4</f>
        <v>415277.3798794882</v>
      </c>
      <c r="C36" s="308">
        <f t="shared" si="9"/>
        <v>8.5323488685782802</v>
      </c>
      <c r="D36" s="242"/>
      <c r="E36" s="305">
        <v>2007</v>
      </c>
      <c r="F36" s="310">
        <f>'Energy Summary'!$M$30</f>
        <v>408416.2301287122</v>
      </c>
      <c r="G36" s="310">
        <f>'Energy Summary'!$M$46/CH4GWP</f>
        <v>203.85849869010494</v>
      </c>
      <c r="H36" s="310">
        <f>'Energy Summary'!$M$62/N2OGWP</f>
        <v>8.3229718654316454</v>
      </c>
      <c r="I36" s="310">
        <f>+'Energy Summary'!$M$4</f>
        <v>415277.3798794882</v>
      </c>
      <c r="J36" s="242"/>
      <c r="K36" s="307"/>
      <c r="L36" s="310">
        <f t="shared" si="10"/>
        <v>4688.7454698724132</v>
      </c>
      <c r="M36" s="310">
        <f t="shared" si="11"/>
        <v>2463.599672167767</v>
      </c>
      <c r="N36" s="307"/>
      <c r="O36" s="242"/>
      <c r="P36" s="242"/>
      <c r="Q36" s="242"/>
      <c r="R36" s="242"/>
      <c r="S36" s="242"/>
      <c r="T36" s="242"/>
      <c r="U36" s="242"/>
      <c r="V36" s="242"/>
      <c r="W36" s="242"/>
      <c r="X36" s="242"/>
      <c r="Y36" s="242"/>
      <c r="Z36" s="242"/>
      <c r="AS36" s="201">
        <v>2009</v>
      </c>
      <c r="AT36" s="218">
        <f>+'1A2 Manufacturing Construction'!$O$15</f>
        <v>443.63</v>
      </c>
      <c r="AU36" s="218">
        <f>+'1A2 Manufacturing Construction'!$O$16</f>
        <v>44769.1767578125</v>
      </c>
      <c r="AV36" s="218">
        <f>+'1A2 Manufacturing Construction'!$O$17</f>
        <v>207.21789999999999</v>
      </c>
      <c r="AW36" s="218">
        <f>+'1A2 Manufacturing Construction'!$O$18</f>
        <v>105.3475</v>
      </c>
      <c r="AX36" s="218">
        <f>+'1A2 Manufacturing Construction'!$O$19</f>
        <v>7601.5660230527901</v>
      </c>
      <c r="AY36" s="218">
        <f>+'1A2 Manufacturing Construction'!$O$20</f>
        <v>341078.10479999991</v>
      </c>
      <c r="AZ36" s="218">
        <f>+'1A2 Manufacturing Construction'!$O$21</f>
        <v>64645.26</v>
      </c>
      <c r="BA36" s="218">
        <f t="shared" si="8"/>
        <v>458850.30298086524</v>
      </c>
    </row>
    <row r="37" spans="1:53" x14ac:dyDescent="0.25">
      <c r="A37" s="305">
        <v>2008</v>
      </c>
      <c r="B37" s="306">
        <f>+'Energy Summary'!$N$4</f>
        <v>409225.49392132304</v>
      </c>
      <c r="C37" s="308">
        <f t="shared" si="9"/>
        <v>-1.4573117273860174</v>
      </c>
      <c r="D37" s="242"/>
      <c r="E37" s="305">
        <v>2008</v>
      </c>
      <c r="F37" s="310">
        <f>'Energy Summary'!$N$30</f>
        <v>402471.96564403508</v>
      </c>
      <c r="G37" s="310">
        <f>'Energy Summary'!$N$46/CH4GWP</f>
        <v>199.17268156591911</v>
      </c>
      <c r="H37" s="310">
        <f>'Energy Summary'!$N$62/N2OGWP</f>
        <v>8.2932321432375655</v>
      </c>
      <c r="I37" s="310">
        <f>+'Energy Summary'!$N$4</f>
        <v>409225.49392132304</v>
      </c>
      <c r="J37" s="242"/>
      <c r="K37" s="307"/>
      <c r="L37" s="310">
        <f t="shared" si="10"/>
        <v>4580.9716760161391</v>
      </c>
      <c r="M37" s="310">
        <f t="shared" si="11"/>
        <v>2454.7967143983192</v>
      </c>
      <c r="N37" s="307"/>
      <c r="O37" s="242"/>
      <c r="P37" s="242"/>
      <c r="Q37" s="242"/>
      <c r="R37" s="242"/>
      <c r="S37" s="242"/>
      <c r="T37" s="242"/>
      <c r="U37" s="242"/>
      <c r="V37" s="242"/>
      <c r="W37" s="242"/>
      <c r="X37" s="242"/>
      <c r="Y37" s="242"/>
      <c r="Z37" s="242"/>
      <c r="AS37" s="201">
        <v>2010</v>
      </c>
      <c r="AT37" s="218">
        <f>+'1A2 Manufacturing Construction'!$P$15</f>
        <v>469.43761497740189</v>
      </c>
      <c r="AU37" s="218">
        <f>+'1A2 Manufacturing Construction'!$P$16</f>
        <v>39725.34765625</v>
      </c>
      <c r="AV37" s="218">
        <f>+'1A2 Manufacturing Construction'!$P$17</f>
        <v>219.27256079475706</v>
      </c>
      <c r="AW37" s="218">
        <f>+'1A2 Manufacturing Construction'!$P$18</f>
        <v>111.47597892970302</v>
      </c>
      <c r="AX37" s="218">
        <f>+'1A2 Manufacturing Construction'!$P$19</f>
        <v>8043.7775262158921</v>
      </c>
      <c r="AY37" s="218">
        <f>+'1A2 Manufacturing Construction'!$P$20</f>
        <v>294415.16714999941</v>
      </c>
      <c r="AZ37" s="218">
        <f>+'1A2 Manufacturing Construction'!$P$21</f>
        <v>68405.919656963932</v>
      </c>
      <c r="BA37" s="218">
        <f t="shared" si="8"/>
        <v>411390.39814413106</v>
      </c>
    </row>
    <row r="38" spans="1:53" x14ac:dyDescent="0.25">
      <c r="A38" s="305">
        <v>2009</v>
      </c>
      <c r="B38" s="306">
        <f>+'Energy Summary'!$O$4</f>
        <v>429089.36068976967</v>
      </c>
      <c r="C38" s="308">
        <f t="shared" si="9"/>
        <v>4.8540149779294124</v>
      </c>
      <c r="D38" s="242"/>
      <c r="E38" s="305">
        <v>2009</v>
      </c>
      <c r="F38" s="310">
        <f>'Energy Summary'!$O$30</f>
        <v>421935.33467801817</v>
      </c>
      <c r="G38" s="310">
        <f>'Energy Summary'!$O$46/CH4GWP</f>
        <v>213.01323938833534</v>
      </c>
      <c r="H38" s="310">
        <f>'Energy Summary'!$O$62/N2OGWP</f>
        <v>8.6475741438595151</v>
      </c>
      <c r="I38" s="310">
        <f>+'Energy Summary'!$O$4</f>
        <v>429089.36068976967</v>
      </c>
      <c r="J38" s="242"/>
      <c r="K38" s="307"/>
      <c r="L38" s="310">
        <f t="shared" si="10"/>
        <v>4899.3045059317128</v>
      </c>
      <c r="M38" s="310">
        <f t="shared" si="11"/>
        <v>2559.6819465824165</v>
      </c>
      <c r="N38" s="307"/>
      <c r="O38" s="242"/>
      <c r="P38" s="242"/>
      <c r="Q38" s="242"/>
      <c r="R38" s="242"/>
      <c r="S38" s="242"/>
      <c r="T38" s="242"/>
      <c r="U38" s="242"/>
      <c r="V38" s="242"/>
      <c r="W38" s="242"/>
      <c r="X38" s="242"/>
      <c r="Y38" s="242"/>
      <c r="Z38" s="242"/>
      <c r="AS38" s="201">
        <v>2011</v>
      </c>
      <c r="AT38" s="218">
        <f>+'1A2 Manufacturing Construction'!$Q$15</f>
        <v>472.93399999999997</v>
      </c>
      <c r="AU38" s="218">
        <f>+'1A2 Manufacturing Construction'!$Q$16</f>
        <v>48835.46</v>
      </c>
      <c r="AV38" s="218">
        <f>+'1A2 Manufacturing Construction'!$Q$17</f>
        <v>166.68287999999998</v>
      </c>
      <c r="AW38" s="218">
        <f>+'1A2 Manufacturing Construction'!$Q$18</f>
        <v>137.83608000000001</v>
      </c>
      <c r="AX38" s="218">
        <f>+'1A2 Manufacturing Construction'!$Q$19</f>
        <v>7536.4707599999992</v>
      </c>
      <c r="AY38" s="218">
        <f>+'1A2 Manufacturing Construction'!$Q$20</f>
        <v>233387.10468000011</v>
      </c>
      <c r="AZ38" s="218">
        <f>+'1A2 Manufacturing Construction'!$Q$21</f>
        <v>51381.792000000001</v>
      </c>
      <c r="BA38" s="218">
        <f t="shared" si="8"/>
        <v>341918.28040000011</v>
      </c>
    </row>
    <row r="39" spans="1:53" x14ac:dyDescent="0.25">
      <c r="A39" s="305">
        <v>2010</v>
      </c>
      <c r="B39" s="306">
        <f>+'Energy Summary'!$P$4</f>
        <v>416728.91831681825</v>
      </c>
      <c r="C39" s="308">
        <f t="shared" si="9"/>
        <v>-2.8806219648703868</v>
      </c>
      <c r="D39" s="242"/>
      <c r="E39" s="305">
        <v>2010</v>
      </c>
      <c r="F39" s="310">
        <f>'Energy Summary'!$P$30</f>
        <v>409897.41566558031</v>
      </c>
      <c r="G39" s="310">
        <f>'Energy Summary'!$P$46/CH4GWP</f>
        <v>204.08551515841057</v>
      </c>
      <c r="H39" s="310">
        <f>'Energy Summary'!$P$62/N2OGWP</f>
        <v>8.2119575255203259</v>
      </c>
      <c r="I39" s="310">
        <f>+'Energy Summary'!$P$4</f>
        <v>416728.91831681825</v>
      </c>
      <c r="J39" s="242"/>
      <c r="K39" s="307"/>
      <c r="L39" s="310">
        <f t="shared" si="10"/>
        <v>4693.966848643443</v>
      </c>
      <c r="M39" s="310">
        <f t="shared" si="11"/>
        <v>2430.7394275540164</v>
      </c>
      <c r="N39" s="307"/>
      <c r="O39" s="242"/>
      <c r="P39" s="242"/>
      <c r="Q39" s="242"/>
      <c r="R39" s="242"/>
      <c r="S39" s="242"/>
      <c r="T39" s="242"/>
      <c r="U39" s="242"/>
      <c r="V39" s="242"/>
      <c r="W39" s="242"/>
      <c r="X39" s="242"/>
      <c r="Y39" s="242"/>
      <c r="Z39" s="242"/>
      <c r="AS39" s="201">
        <v>2012</v>
      </c>
      <c r="AT39" s="218">
        <f>+'1A2 Manufacturing Construction'!$R$15</f>
        <v>382.58</v>
      </c>
      <c r="AU39" s="218">
        <f>+'1A2 Manufacturing Construction'!$R$16</f>
        <v>52164.150390625</v>
      </c>
      <c r="AV39" s="218">
        <f>+'1A2 Manufacturing Construction'!$R$17</f>
        <v>198.48191999999997</v>
      </c>
      <c r="AW39" s="218">
        <f>+'1A2 Manufacturing Construction'!$R$18</f>
        <v>126.10944000000001</v>
      </c>
      <c r="AX39" s="218">
        <f>+'1A2 Manufacturing Construction'!$R$19</f>
        <v>9806.8933199999992</v>
      </c>
      <c r="AY39" s="218">
        <f>+'1A2 Manufacturing Construction'!$R$20</f>
        <v>171401.96969999996</v>
      </c>
      <c r="AZ39" s="218">
        <f>+'1A2 Manufacturing Construction'!$R$21</f>
        <v>44518.175999999999</v>
      </c>
      <c r="BA39" s="218">
        <f t="shared" si="8"/>
        <v>278598.36077062495</v>
      </c>
    </row>
    <row r="40" spans="1:53" x14ac:dyDescent="0.25">
      <c r="A40" s="305">
        <v>2011</v>
      </c>
      <c r="B40" s="306">
        <f>+'Energy Summary'!$Q$4</f>
        <v>402890.03985024261</v>
      </c>
      <c r="C40" s="308">
        <f t="shared" si="9"/>
        <v>-3.3208346861243334</v>
      </c>
      <c r="D40" s="242"/>
      <c r="E40" s="305">
        <v>2011</v>
      </c>
      <c r="F40" s="310">
        <f>'Energy Summary'!$Q$30</f>
        <v>396308.03343470825</v>
      </c>
      <c r="G40" s="310">
        <f>'Energy Summary'!$Q$46/CH4GWP</f>
        <v>197.03671993231794</v>
      </c>
      <c r="H40" s="310">
        <f>'Energy Summary'!$Q$62/N2OGWP</f>
        <v>7.8846299901796382</v>
      </c>
      <c r="I40" s="310">
        <f>+'Energy Summary'!$Q$4</f>
        <v>402890.03985024261</v>
      </c>
      <c r="J40" s="242"/>
      <c r="K40" s="307"/>
      <c r="L40" s="310">
        <f t="shared" si="10"/>
        <v>4531.844558443313</v>
      </c>
      <c r="M40" s="310">
        <f t="shared" si="11"/>
        <v>2333.8504770931727</v>
      </c>
      <c r="N40" s="307"/>
      <c r="O40" s="242"/>
      <c r="P40" s="242"/>
      <c r="Q40" s="242"/>
      <c r="R40" s="242"/>
      <c r="S40" s="242"/>
      <c r="T40" s="242"/>
      <c r="U40" s="242"/>
      <c r="V40" s="242"/>
      <c r="W40" s="242"/>
      <c r="X40" s="242"/>
      <c r="Y40" s="242"/>
      <c r="Z40" s="242"/>
      <c r="AS40" s="201">
        <v>2013</v>
      </c>
      <c r="AT40" s="218">
        <f>+'1A2 Manufacturing Construction'!$S$15</f>
        <v>388.94600000000003</v>
      </c>
      <c r="AU40" s="218">
        <f>+'1A2 Manufacturing Construction'!$S$16</f>
        <v>53346.31982421875</v>
      </c>
      <c r="AV40" s="218">
        <f>+'1A2 Manufacturing Construction'!$S$17</f>
        <v>186.26839999999999</v>
      </c>
      <c r="AW40" s="218">
        <f>+'1A2 Manufacturing Construction'!$S$18</f>
        <v>124.2758</v>
      </c>
      <c r="AX40" s="218">
        <f>+'1A2 Manufacturing Construction'!$S$19</f>
        <v>9094.94</v>
      </c>
      <c r="AY40" s="218">
        <f>+'1A2 Manufacturing Construction'!$S$20</f>
        <v>29870.00298899999</v>
      </c>
      <c r="AZ40" s="218">
        <f>+'1A2 Manufacturing Construction'!$S$21</f>
        <v>62379.199999999997</v>
      </c>
      <c r="BA40" s="218">
        <f t="shared" si="8"/>
        <v>155389.95301321876</v>
      </c>
    </row>
    <row r="41" spans="1:53" x14ac:dyDescent="0.25">
      <c r="A41" s="305">
        <v>2012</v>
      </c>
      <c r="B41" s="306">
        <f>+'Energy Summary'!$R$4</f>
        <v>417486.56205087469</v>
      </c>
      <c r="C41" s="308">
        <f t="shared" si="9"/>
        <v>3.6229543440829972</v>
      </c>
      <c r="D41" s="242"/>
      <c r="E41" s="305">
        <v>2012</v>
      </c>
      <c r="F41" s="310">
        <f>'Energy Summary'!$R$30</f>
        <v>410771.12036870408</v>
      </c>
      <c r="G41" s="310">
        <f>'Energy Summary'!$R$46/CH4GWP</f>
        <v>198.63825610969209</v>
      </c>
      <c r="H41" s="310">
        <f>'Energy Summary'!$R$62/N2OGWP</f>
        <v>8.2065751737648114</v>
      </c>
      <c r="I41" s="310">
        <f>+'Energy Summary'!$R$4</f>
        <v>417486.56205087469</v>
      </c>
      <c r="J41" s="242"/>
      <c r="K41" s="307"/>
      <c r="L41" s="310">
        <f t="shared" si="10"/>
        <v>4568.679890522918</v>
      </c>
      <c r="M41" s="310">
        <f t="shared" si="11"/>
        <v>2429.1462514343843</v>
      </c>
      <c r="N41" s="307"/>
      <c r="O41" s="242"/>
      <c r="P41" s="242"/>
      <c r="Q41" s="242"/>
      <c r="R41" s="242"/>
      <c r="S41" s="242"/>
      <c r="T41" s="242"/>
      <c r="U41" s="242"/>
      <c r="V41" s="242"/>
      <c r="W41" s="242"/>
      <c r="X41" s="242"/>
      <c r="Y41" s="242"/>
      <c r="Z41" s="242"/>
      <c r="AS41" s="201">
        <v>2014</v>
      </c>
      <c r="AT41" s="218">
        <f>+'1A2 Manufacturing Construction'!$T$15</f>
        <v>365.3</v>
      </c>
      <c r="AU41" s="218">
        <f>+'1A2 Manufacturing Construction'!$T$16</f>
        <v>62474.5009765625</v>
      </c>
      <c r="AV41" s="218">
        <f>+'1A2 Manufacturing Construction'!$T$17</f>
        <v>186.32899999999998</v>
      </c>
      <c r="AW41" s="218">
        <f>+'1A2 Manufacturing Construction'!$T$18</f>
        <v>125.60050000000001</v>
      </c>
      <c r="AX41" s="218">
        <f>+'1A2 Manufacturing Construction'!$T$19</f>
        <v>9384.2000000000007</v>
      </c>
      <c r="AY41" s="218">
        <f>+'1A2 Manufacturing Construction'!$T$20</f>
        <v>134188.58434950004</v>
      </c>
      <c r="AZ41" s="218">
        <f>+'1A2 Manufacturing Construction'!$T$21</f>
        <v>63798.5</v>
      </c>
      <c r="BA41" s="218">
        <f t="shared" si="8"/>
        <v>270523.01482606254</v>
      </c>
    </row>
    <row r="42" spans="1:53" x14ac:dyDescent="0.25">
      <c r="A42" s="305">
        <v>2013</v>
      </c>
      <c r="B42" s="306">
        <f>+'Energy Summary'!$S$4</f>
        <v>416638.51746872923</v>
      </c>
      <c r="C42" s="308">
        <f t="shared" si="9"/>
        <v>-0.20313098893039844</v>
      </c>
      <c r="D42" s="242"/>
      <c r="E42" s="305">
        <v>2013</v>
      </c>
      <c r="F42" s="310">
        <f>'Energy Summary'!$S$30</f>
        <v>409830.20276557846</v>
      </c>
      <c r="G42" s="310">
        <f>'Energy Summary'!$S$46/CH4GWP</f>
        <v>200.90148102643312</v>
      </c>
      <c r="H42" s="310">
        <f>'Energy Summary'!$S$62/N2OGWP</f>
        <v>8.3528503277279125</v>
      </c>
      <c r="I42" s="310">
        <f>+'Energy Summary'!$S$4</f>
        <v>416638.51746872923</v>
      </c>
      <c r="J42" s="242"/>
      <c r="K42" s="307"/>
      <c r="L42" s="310">
        <f t="shared" si="10"/>
        <v>4620.7340636079616</v>
      </c>
      <c r="M42" s="310">
        <f t="shared" si="11"/>
        <v>2472.4436970074621</v>
      </c>
      <c r="N42" s="307"/>
      <c r="O42" s="242"/>
      <c r="P42" s="242"/>
      <c r="Q42" s="242"/>
      <c r="R42" s="242"/>
      <c r="S42" s="242"/>
      <c r="T42" s="242"/>
      <c r="U42" s="242"/>
      <c r="V42" s="242"/>
      <c r="W42" s="242"/>
      <c r="X42" s="242"/>
      <c r="Y42" s="242"/>
      <c r="Z42" s="242"/>
      <c r="AS42" s="198">
        <v>2015</v>
      </c>
      <c r="AT42" s="218">
        <f>+'1A2 Manufacturing Construction'!$U$15</f>
        <v>341.654</v>
      </c>
      <c r="AU42" s="218">
        <f>+'1A2 Manufacturing Construction'!$U$16</f>
        <v>73652.22119140625</v>
      </c>
      <c r="AV42" s="218">
        <f>+'1A2 Manufacturing Construction'!$U$17</f>
        <v>186.3896</v>
      </c>
      <c r="AW42" s="218">
        <f>+'1A2 Manufacturing Construction'!$U$18</f>
        <v>126.9252</v>
      </c>
      <c r="AX42" s="218">
        <f>+'1A2 Manufacturing Construction'!$U$19</f>
        <v>9673.4599999999991</v>
      </c>
      <c r="AY42" s="218">
        <f>+'1A2 Manufacturing Construction'!$U$20</f>
        <v>236466.50760000007</v>
      </c>
      <c r="AZ42" s="218">
        <f>+'1A2 Manufacturing Construction'!$U$21</f>
        <v>65217.8</v>
      </c>
      <c r="BA42" s="218">
        <f t="shared" si="8"/>
        <v>385664.9575914063</v>
      </c>
    </row>
    <row r="43" spans="1:53" x14ac:dyDescent="0.25">
      <c r="A43" s="305">
        <v>2014</v>
      </c>
      <c r="B43" s="306">
        <f>+'Energy Summary'!$T$4</f>
        <v>416956.69517401158</v>
      </c>
      <c r="C43" s="308">
        <f t="shared" si="9"/>
        <v>7.636780852990295E-2</v>
      </c>
      <c r="D43" s="242"/>
      <c r="E43" s="305">
        <v>2014</v>
      </c>
      <c r="F43" s="310">
        <f>'Energy Summary'!$T$30</f>
        <v>410085.22995630949</v>
      </c>
      <c r="G43" s="310">
        <f>'Energy Summary'!$T$46/CH4GWP</f>
        <v>202.94942113025959</v>
      </c>
      <c r="H43" s="310">
        <f>'Energy Summary'!$T$62/N2OGWP</f>
        <v>8.4178302386021464</v>
      </c>
      <c r="I43" s="310">
        <f>+'Energy Summary'!$T$4</f>
        <v>416956.69517401158</v>
      </c>
      <c r="J43" s="242"/>
      <c r="K43" s="307"/>
      <c r="L43" s="310">
        <f t="shared" si="10"/>
        <v>4667.8366859959706</v>
      </c>
      <c r="M43" s="310">
        <f t="shared" si="11"/>
        <v>2491.6777506262351</v>
      </c>
      <c r="N43" s="307"/>
      <c r="O43" s="242"/>
      <c r="P43" s="242"/>
      <c r="Q43" s="242"/>
      <c r="R43" s="242"/>
      <c r="S43" s="242"/>
      <c r="T43" s="242"/>
      <c r="U43" s="242"/>
      <c r="V43" s="242"/>
      <c r="W43" s="242"/>
      <c r="X43" s="242"/>
      <c r="Y43" s="242"/>
      <c r="Z43" s="242"/>
      <c r="AS43" s="198">
        <v>2016</v>
      </c>
      <c r="AT43" s="218">
        <f>+'1A2 Manufacturing Construction'!$V$15</f>
        <v>318</v>
      </c>
      <c r="AU43" s="218">
        <f>+'1A2 Manufacturing Construction'!$V$16</f>
        <v>46980.542547255754</v>
      </c>
      <c r="AV43" s="218">
        <f>+'1A2 Manufacturing Construction'!$V$17</f>
        <v>186</v>
      </c>
      <c r="AW43" s="218">
        <f>+'1A2 Manufacturing Construction'!$V$18</f>
        <v>128</v>
      </c>
      <c r="AX43" s="218">
        <f>+'1A2 Manufacturing Construction'!$V$19</f>
        <v>9963</v>
      </c>
      <c r="AY43" s="218">
        <f>+'1A2 Manufacturing Construction'!$V$20</f>
        <v>352753.52531400003</v>
      </c>
      <c r="AZ43" s="218">
        <f>+'1A2 Manufacturing Construction'!$V$21</f>
        <v>66637</v>
      </c>
      <c r="BA43" s="218">
        <f t="shared" si="8"/>
        <v>476966.06786125578</v>
      </c>
    </row>
    <row r="44" spans="1:53" x14ac:dyDescent="0.25">
      <c r="A44" s="305">
        <v>2015</v>
      </c>
      <c r="B44" s="306">
        <f>+'Energy Summary'!$U$4</f>
        <v>413973.17851651774</v>
      </c>
      <c r="C44" s="308">
        <f t="shared" si="9"/>
        <v>-0.71554592887606738</v>
      </c>
      <c r="D44" s="242"/>
      <c r="E44" s="305">
        <v>2015</v>
      </c>
      <c r="F44" s="310">
        <f>'Energy Summary'!$U$30</f>
        <v>407219.44531265978</v>
      </c>
      <c r="G44" s="310">
        <f>'Energy Summary'!$U$46/CH4GWP</f>
        <v>198.70068292632536</v>
      </c>
      <c r="H44" s="310">
        <f>'Energy Summary'!$U$62/N2OGWP</f>
        <v>8.3258672980811106</v>
      </c>
      <c r="I44" s="310">
        <f>+'Energy Summary'!$U$4</f>
        <v>413973.17851651774</v>
      </c>
      <c r="J44" s="242"/>
      <c r="K44" s="307"/>
      <c r="L44" s="310">
        <f t="shared" si="10"/>
        <v>4570.1157073054828</v>
      </c>
      <c r="M44" s="310">
        <f t="shared" si="11"/>
        <v>2464.4567202320086</v>
      </c>
      <c r="N44" s="307"/>
      <c r="O44" s="242"/>
      <c r="P44" s="242"/>
      <c r="Q44" s="242"/>
      <c r="R44" s="242"/>
      <c r="S44" s="242"/>
      <c r="T44" s="242"/>
      <c r="U44" s="242"/>
      <c r="V44" s="242"/>
      <c r="W44" s="242"/>
      <c r="X44" s="242"/>
      <c r="Y44" s="242"/>
      <c r="Z44" s="242"/>
      <c r="AS44" s="198">
        <v>2017</v>
      </c>
      <c r="AT44" s="218">
        <f>+'1A2 Manufacturing Construction'!$W$15</f>
        <v>294</v>
      </c>
      <c r="AU44" s="218">
        <f>+'1A2 Manufacturing Construction'!$W$16</f>
        <v>55636.929468154907</v>
      </c>
      <c r="AV44" s="218">
        <f>+'1A2 Manufacturing Construction'!$W$17</f>
        <v>187</v>
      </c>
      <c r="AW44" s="218">
        <f>+'1A2 Manufacturing Construction'!$W$18</f>
        <v>130</v>
      </c>
      <c r="AX44" s="218">
        <f>+'1A2 Manufacturing Construction'!$W$19</f>
        <v>10252</v>
      </c>
      <c r="AY44" s="218">
        <f>+'1A2 Manufacturing Construction'!$W$20</f>
        <v>206062.32281401631</v>
      </c>
      <c r="AZ44" s="218">
        <f>+'1A2 Manufacturing Construction'!$W$21</f>
        <v>68056</v>
      </c>
      <c r="BA44" s="218">
        <f t="shared" si="8"/>
        <v>340618.25228217122</v>
      </c>
    </row>
    <row r="45" spans="1:53" x14ac:dyDescent="0.25">
      <c r="A45" s="309">
        <v>2016</v>
      </c>
      <c r="B45" s="306">
        <f>+'Energy Summary'!$V$4</f>
        <v>404753.5098006819</v>
      </c>
      <c r="C45" s="308">
        <f t="shared" si="9"/>
        <v>-2.2271174062229662</v>
      </c>
      <c r="D45" s="242"/>
      <c r="E45" s="309">
        <v>2016</v>
      </c>
      <c r="F45" s="310">
        <f>'Energy Summary'!$V$30</f>
        <v>398186.00782135176</v>
      </c>
      <c r="G45" s="310">
        <f>'Energy Summary'!$V$46/CH4GWP</f>
        <v>194.42066303421325</v>
      </c>
      <c r="H45" s="310">
        <f>'Energy Summary'!$V$62/N2OGWP</f>
        <v>8.015058243908646</v>
      </c>
      <c r="I45" s="310">
        <f>+'Energy Summary'!$V$4</f>
        <v>404753.5098006819</v>
      </c>
      <c r="J45" s="242"/>
      <c r="K45" s="307"/>
      <c r="L45" s="310">
        <f t="shared" si="10"/>
        <v>4471.6752497869047</v>
      </c>
      <c r="M45" s="310">
        <f t="shared" si="11"/>
        <v>2372.457240196959</v>
      </c>
      <c r="N45" s="307"/>
      <c r="O45" s="242"/>
      <c r="P45" s="242"/>
      <c r="Q45" s="242"/>
      <c r="R45" s="242"/>
      <c r="S45" s="242"/>
      <c r="T45" s="242"/>
      <c r="U45" s="242"/>
      <c r="V45" s="242"/>
      <c r="W45" s="242"/>
      <c r="X45" s="242"/>
      <c r="Y45" s="242"/>
      <c r="Z45" s="242"/>
    </row>
    <row r="46" spans="1:53" x14ac:dyDescent="0.25">
      <c r="A46" s="309">
        <v>2017</v>
      </c>
      <c r="B46" s="306">
        <f>+'Energy Summary'!$W$4</f>
        <v>410685.26106426824</v>
      </c>
      <c r="C46" s="308">
        <f t="shared" si="9"/>
        <v>1.465521884296294</v>
      </c>
      <c r="D46" s="242"/>
      <c r="E46" s="309">
        <v>2017</v>
      </c>
      <c r="F46" s="310">
        <f>'Energy Summary'!$W$30</f>
        <v>403971.03032544523</v>
      </c>
      <c r="G46" s="310">
        <f>'Energy Summary'!$W$46/CH4GWP</f>
        <v>196.42660580798579</v>
      </c>
      <c r="H46" s="310">
        <f>'Energy Summary'!$W$62/N2OGWP</f>
        <v>8.3524903769525416</v>
      </c>
      <c r="I46" s="310">
        <f>+'Energy Summary'!$W$4</f>
        <v>410685.26106426824</v>
      </c>
      <c r="J46" s="416">
        <f>F46/I46</f>
        <v>0.98365115241432466</v>
      </c>
      <c r="K46" s="307"/>
      <c r="L46" s="310">
        <f t="shared" si="10"/>
        <v>4517.8119335836736</v>
      </c>
      <c r="M46" s="310">
        <f t="shared" si="11"/>
        <v>2472.3371515779522</v>
      </c>
      <c r="N46" s="307"/>
      <c r="O46" s="242"/>
      <c r="P46" s="242"/>
      <c r="Q46" s="242"/>
      <c r="R46" s="242"/>
      <c r="S46" s="242"/>
      <c r="T46" s="242"/>
      <c r="U46" s="242"/>
      <c r="V46" s="242"/>
      <c r="W46" s="242"/>
      <c r="X46" s="242"/>
      <c r="Y46" s="242"/>
      <c r="Z46" s="242"/>
    </row>
    <row r="47" spans="1:53" x14ac:dyDescent="0.25">
      <c r="J47" s="273">
        <f>L46/I46</f>
        <v>1.100066732825038E-2</v>
      </c>
    </row>
    <row r="48" spans="1:53" x14ac:dyDescent="0.25">
      <c r="B48" s="404">
        <f>B46-B29</f>
        <v>61585.609022600285</v>
      </c>
      <c r="C48" s="417">
        <f>B48/B45</f>
        <v>0.15215583690164342</v>
      </c>
      <c r="J48" s="273">
        <f>M46/I46</f>
        <v>6.0200289271911695E-3</v>
      </c>
    </row>
    <row r="49" spans="2:14" x14ac:dyDescent="0.25">
      <c r="B49" s="273"/>
    </row>
    <row r="58" spans="2:14" x14ac:dyDescent="0.25">
      <c r="M58" s="197"/>
    </row>
    <row r="59" spans="2:14" x14ac:dyDescent="0.25">
      <c r="M59" s="197"/>
      <c r="N59" s="197"/>
    </row>
    <row r="60" spans="2:14" x14ac:dyDescent="0.25">
      <c r="M60" s="197"/>
    </row>
  </sheetData>
  <mergeCells count="23">
    <mergeCell ref="A27:A28"/>
    <mergeCell ref="B27:B28"/>
    <mergeCell ref="C27:C28"/>
    <mergeCell ref="AT26:BA26"/>
    <mergeCell ref="BG2:BI2"/>
    <mergeCell ref="BJ2:BL2"/>
    <mergeCell ref="B3:D3"/>
    <mergeCell ref="A1:A3"/>
    <mergeCell ref="H3:L3"/>
    <mergeCell ref="G2:G3"/>
    <mergeCell ref="BT3:BV3"/>
    <mergeCell ref="AO3:AQ3"/>
    <mergeCell ref="AZ3:BD3"/>
    <mergeCell ref="BO3:BQ3"/>
    <mergeCell ref="E27:E28"/>
    <mergeCell ref="F27:F28"/>
    <mergeCell ref="G27:G28"/>
    <mergeCell ref="H27:H28"/>
    <mergeCell ref="I27:I28"/>
    <mergeCell ref="L27:L28"/>
    <mergeCell ref="M27:M28"/>
    <mergeCell ref="K27:K28"/>
    <mergeCell ref="N27:N28"/>
  </mergeCells>
  <pageMargins left="0.7" right="0.7" top="0.75" bottom="0.75" header="0.3" footer="0.3"/>
  <extLst>
    <ext xmlns:x14="http://schemas.microsoft.com/office/spreadsheetml/2009/9/main" uri="{05C60535-1F16-4fd2-B633-F4F36F0B64E0}">
      <x14:sparklineGroups xmlns:xm="http://schemas.microsoft.com/office/excel/2006/main">
        <x14:sparklineGroup manualMax="0" manualMin="0" displayEmptyCellsAs="gap" xr2:uid="{00000000-0003-0000-0E00-000000000000}">
          <x14:colorSeries rgb="FF376092"/>
          <x14:colorNegative rgb="FFD00000"/>
          <x14:colorAxis rgb="FF000000"/>
          <x14:colorMarkers rgb="FFD00000"/>
          <x14:colorFirst rgb="FFD00000"/>
          <x14:colorLast rgb="FFD00000"/>
          <x14:colorHigh rgb="FFD00000"/>
          <x14:colorLow rgb="FFD00000"/>
          <x14:sparklines>
            <x14:sparkline>
              <xm:f>'Trend table'!O4:O19</xm:f>
              <xm:sqref>O23</xm:sqref>
            </x14:sparkline>
          </x14:sparklines>
        </x14:sparklineGroup>
        <x14:sparklineGroup manualMax="0" manualMin="0" displayEmptyCellsAs="gap" xr2:uid="{00000000-0003-0000-0E00-000001000000}">
          <x14:colorSeries rgb="FF376092"/>
          <x14:colorNegative rgb="FFD00000"/>
          <x14:colorAxis rgb="FF000000"/>
          <x14:colorMarkers rgb="FFD00000"/>
          <x14:colorFirst rgb="FFD00000"/>
          <x14:colorLast rgb="FFD00000"/>
          <x14:colorHigh rgb="FFD00000"/>
          <x14:colorLow rgb="FFD00000"/>
          <x14:sparklines>
            <x14:sparkline>
              <xm:f>'Trend table'!Y4:Y19</xm:f>
              <xm:sqref>Y23</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tabColor theme="3"/>
  </sheetPr>
  <dimension ref="A1:IC230"/>
  <sheetViews>
    <sheetView workbookViewId="0">
      <pane xSplit="5" ySplit="3" topLeftCell="U4" activePane="bottomRight" state="frozen"/>
      <selection pane="topRight" activeCell="F1" sqref="F1"/>
      <selection pane="bottomLeft" activeCell="A4" sqref="A4"/>
      <selection pane="bottomRight" activeCell="W4" sqref="W4"/>
    </sheetView>
  </sheetViews>
  <sheetFormatPr defaultRowHeight="15" x14ac:dyDescent="0.25"/>
  <cols>
    <col min="1" max="1" width="34.140625" bestFit="1" customWidth="1"/>
    <col min="2" max="2" width="9.85546875" bestFit="1" customWidth="1"/>
    <col min="3" max="3" width="56.140625" customWidth="1"/>
    <col min="5" max="5" width="9.85546875" customWidth="1"/>
    <col min="6" max="16" width="8.85546875" bestFit="1" customWidth="1"/>
    <col min="17" max="17" width="11.85546875" bestFit="1" customWidth="1"/>
    <col min="18" max="19" width="8.85546875" bestFit="1" customWidth="1"/>
    <col min="20" max="20" width="11.42578125" bestFit="1" customWidth="1"/>
    <col min="21" max="22" width="11.140625" style="197" customWidth="1"/>
    <col min="23" max="23" width="8.85546875" bestFit="1" customWidth="1"/>
    <col min="25" max="25" width="9.140625" style="197" hidden="1" customWidth="1"/>
    <col min="26" max="26" width="0" style="197" hidden="1" customWidth="1"/>
    <col min="27" max="30" width="0" hidden="1" customWidth="1"/>
    <col min="31" max="31" width="10.7109375" hidden="1" customWidth="1"/>
    <col min="32" max="232" width="0" hidden="1" customWidth="1"/>
    <col min="233" max="233" width="8.85546875" bestFit="1" customWidth="1"/>
  </cols>
  <sheetData>
    <row r="1" spans="1:237" s="3" customFormat="1" ht="21" x14ac:dyDescent="0.35">
      <c r="A1" s="3" t="s">
        <v>31</v>
      </c>
      <c r="C1" s="24" t="s">
        <v>32</v>
      </c>
    </row>
    <row r="2" spans="1:237" x14ac:dyDescent="0.25">
      <c r="G2" s="117"/>
      <c r="H2" s="117"/>
      <c r="I2" s="117"/>
      <c r="J2" s="117"/>
      <c r="K2" s="117"/>
      <c r="L2" s="117"/>
      <c r="M2" s="117"/>
      <c r="N2" s="117"/>
      <c r="O2" s="117"/>
      <c r="P2" s="117"/>
      <c r="Q2" s="117"/>
      <c r="R2" s="117"/>
      <c r="S2" s="117"/>
      <c r="T2" s="22"/>
      <c r="U2" s="22"/>
      <c r="V2" s="22"/>
      <c r="W2" s="117">
        <f>+(W4-F4)/F4</f>
        <v>0.17641269093917494</v>
      </c>
    </row>
    <row r="3" spans="1:237" x14ac:dyDescent="0.25">
      <c r="A3" s="334" t="s">
        <v>1</v>
      </c>
      <c r="B3" s="334" t="s">
        <v>28</v>
      </c>
      <c r="C3" s="334" t="s">
        <v>29</v>
      </c>
      <c r="D3" s="334" t="s">
        <v>30</v>
      </c>
      <c r="E3" s="334" t="s">
        <v>10</v>
      </c>
      <c r="F3" s="323">
        <v>2000</v>
      </c>
      <c r="G3" s="323">
        <v>2001</v>
      </c>
      <c r="H3" s="323">
        <v>2002</v>
      </c>
      <c r="I3" s="323">
        <v>2003</v>
      </c>
      <c r="J3" s="323">
        <v>2004</v>
      </c>
      <c r="K3" s="323">
        <v>2005</v>
      </c>
      <c r="L3" s="323">
        <v>2006</v>
      </c>
      <c r="M3" s="323">
        <v>2007</v>
      </c>
      <c r="N3" s="323">
        <v>2008</v>
      </c>
      <c r="O3" s="323">
        <v>2009</v>
      </c>
      <c r="P3" s="323">
        <v>2010</v>
      </c>
      <c r="Q3" s="323">
        <v>2011</v>
      </c>
      <c r="R3" s="323">
        <v>2012</v>
      </c>
      <c r="S3" s="323">
        <v>2013</v>
      </c>
      <c r="T3" s="323">
        <v>2014</v>
      </c>
      <c r="U3" s="323">
        <v>2015</v>
      </c>
      <c r="V3" s="323">
        <v>2016</v>
      </c>
      <c r="W3" s="323">
        <v>2017</v>
      </c>
      <c r="X3" s="275" t="s">
        <v>26</v>
      </c>
      <c r="Y3" s="275" t="s">
        <v>1193</v>
      </c>
      <c r="Z3" s="275"/>
      <c r="AA3" s="242" t="s">
        <v>1194</v>
      </c>
      <c r="AB3" s="242"/>
      <c r="AC3" s="242"/>
      <c r="AD3" s="242"/>
      <c r="AE3" s="242"/>
      <c r="AF3" s="242"/>
      <c r="AG3" s="242"/>
      <c r="AH3" s="242"/>
      <c r="AI3" s="242"/>
      <c r="AJ3" s="242"/>
      <c r="AK3" s="242"/>
      <c r="AL3" s="242"/>
      <c r="AM3" s="242"/>
      <c r="AN3" s="242"/>
      <c r="AO3" s="242"/>
      <c r="AP3" s="242"/>
      <c r="AQ3" s="242"/>
      <c r="AR3" s="242"/>
      <c r="AS3" s="242"/>
      <c r="AT3" s="242"/>
      <c r="AU3" s="242"/>
      <c r="AV3" s="242"/>
      <c r="AW3" s="242"/>
      <c r="AX3" s="242"/>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c r="DR3" s="242"/>
      <c r="DS3" s="242"/>
      <c r="DT3" s="242"/>
      <c r="DU3" s="242"/>
      <c r="DV3" s="242"/>
      <c r="DW3" s="242"/>
      <c r="DX3" s="242"/>
      <c r="DY3" s="242"/>
      <c r="DZ3" s="242"/>
      <c r="EA3" s="242"/>
      <c r="EB3" s="242"/>
      <c r="EC3" s="242"/>
      <c r="ED3" s="242"/>
      <c r="EE3" s="242"/>
      <c r="EF3" s="242"/>
      <c r="EG3" s="242"/>
      <c r="EH3" s="242"/>
      <c r="EI3" s="242"/>
      <c r="EJ3" s="242"/>
      <c r="EK3" s="242"/>
      <c r="EL3" s="242"/>
      <c r="EM3" s="242"/>
      <c r="EN3" s="242"/>
      <c r="EO3" s="242"/>
      <c r="EP3" s="242"/>
      <c r="EQ3" s="242"/>
      <c r="ER3" s="242"/>
      <c r="ES3" s="242"/>
      <c r="ET3" s="242"/>
      <c r="EU3" s="242"/>
      <c r="EV3" s="242"/>
      <c r="EW3" s="242"/>
      <c r="EX3" s="242"/>
      <c r="EY3" s="242"/>
      <c r="EZ3" s="242"/>
      <c r="FA3" s="242"/>
      <c r="FB3" s="242"/>
      <c r="FC3" s="242"/>
      <c r="FD3" s="242"/>
      <c r="FE3" s="242"/>
      <c r="FF3" s="242"/>
      <c r="FG3" s="242"/>
      <c r="FH3" s="242"/>
      <c r="FI3" s="242"/>
      <c r="FJ3" s="242"/>
      <c r="FK3" s="242"/>
      <c r="FL3" s="242"/>
      <c r="FM3" s="242"/>
      <c r="FN3" s="242"/>
      <c r="FO3" s="242"/>
      <c r="FP3" s="242"/>
      <c r="FQ3" s="242"/>
      <c r="FR3" s="242"/>
      <c r="FS3" s="242"/>
      <c r="FT3" s="242"/>
      <c r="FU3" s="242"/>
      <c r="FV3" s="242"/>
      <c r="FW3" s="242"/>
      <c r="FX3" s="242"/>
      <c r="FY3" s="242"/>
      <c r="FZ3" s="242"/>
      <c r="GA3" s="242"/>
      <c r="GB3" s="242"/>
      <c r="GC3" s="242"/>
      <c r="GD3" s="242"/>
      <c r="GE3" s="242"/>
      <c r="GF3" s="242"/>
      <c r="GG3" s="242"/>
      <c r="GH3" s="242"/>
      <c r="GI3" s="242"/>
      <c r="GJ3" s="242"/>
      <c r="GK3" s="242"/>
      <c r="GL3" s="242"/>
      <c r="GM3" s="242"/>
      <c r="GN3" s="242"/>
      <c r="GO3" s="242"/>
      <c r="GP3" s="242"/>
      <c r="GQ3" s="242"/>
      <c r="GR3" s="242"/>
      <c r="GS3" s="242"/>
      <c r="GT3" s="242"/>
      <c r="GU3" s="242"/>
      <c r="GV3" s="242"/>
      <c r="GW3" s="242"/>
      <c r="GX3" s="242"/>
      <c r="GY3" s="242"/>
      <c r="GZ3" s="242"/>
      <c r="HA3" s="242"/>
      <c r="HB3" s="242"/>
      <c r="HC3" s="242"/>
      <c r="HD3" s="242"/>
      <c r="HE3" s="242"/>
      <c r="HF3" s="242"/>
      <c r="HG3" s="242"/>
      <c r="HH3" s="242"/>
      <c r="HI3" s="242"/>
      <c r="HJ3" s="242"/>
      <c r="HK3" s="242"/>
      <c r="HL3" s="242"/>
      <c r="HM3" s="242"/>
      <c r="HN3" s="242"/>
      <c r="HO3" s="242"/>
      <c r="HP3" s="242"/>
      <c r="HQ3" s="242"/>
      <c r="HR3" s="242"/>
      <c r="HS3" s="242"/>
      <c r="HT3" s="242"/>
      <c r="HU3" s="242"/>
      <c r="HV3" s="242"/>
      <c r="HW3" s="242"/>
      <c r="HX3" s="242"/>
      <c r="HY3" s="242"/>
      <c r="HZ3" s="242"/>
      <c r="IA3" s="242"/>
      <c r="IB3" s="242"/>
      <c r="IC3" s="242"/>
    </row>
    <row r="4" spans="1:237" s="82" customFormat="1" x14ac:dyDescent="0.25">
      <c r="A4" s="355" t="s">
        <v>68</v>
      </c>
      <c r="B4" s="381">
        <v>1</v>
      </c>
      <c r="C4" s="355" t="s">
        <v>374</v>
      </c>
      <c r="D4" s="275" t="s">
        <v>449</v>
      </c>
      <c r="E4" s="275" t="s">
        <v>37</v>
      </c>
      <c r="F4" s="271">
        <f>+F30+F46+F62</f>
        <v>349099.65204166796</v>
      </c>
      <c r="G4" s="271">
        <f t="shared" ref="G4:T4" si="0">+G30+G46+G62</f>
        <v>344786.04684596631</v>
      </c>
      <c r="H4" s="271">
        <f t="shared" si="0"/>
        <v>351670.59695636883</v>
      </c>
      <c r="I4" s="271">
        <f t="shared" si="0"/>
        <v>372599.41491485666</v>
      </c>
      <c r="J4" s="271">
        <f t="shared" si="0"/>
        <v>387189.91204728134</v>
      </c>
      <c r="K4" s="271">
        <f t="shared" si="0"/>
        <v>380194.05986888229</v>
      </c>
      <c r="L4" s="271">
        <f t="shared" si="0"/>
        <v>382630.0492052809</v>
      </c>
      <c r="M4" s="271">
        <f t="shared" si="0"/>
        <v>415277.3798794882</v>
      </c>
      <c r="N4" s="271">
        <f t="shared" si="0"/>
        <v>409225.49392132304</v>
      </c>
      <c r="O4" s="271">
        <f t="shared" si="0"/>
        <v>429089.36068976967</v>
      </c>
      <c r="P4" s="271">
        <f t="shared" si="0"/>
        <v>416728.91831681825</v>
      </c>
      <c r="Q4" s="271">
        <f t="shared" si="0"/>
        <v>402890.03985024261</v>
      </c>
      <c r="R4" s="271">
        <f t="shared" si="0"/>
        <v>417486.56205087469</v>
      </c>
      <c r="S4" s="271">
        <f t="shared" si="0"/>
        <v>416638.51746872923</v>
      </c>
      <c r="T4" s="271">
        <f t="shared" si="0"/>
        <v>416956.69517401158</v>
      </c>
      <c r="U4" s="271">
        <f t="shared" ref="U4:V4" si="1">+U30+U46+U62</f>
        <v>413973.17851651774</v>
      </c>
      <c r="V4" s="271">
        <f t="shared" si="1"/>
        <v>404753.5098006819</v>
      </c>
      <c r="W4" s="271">
        <f>+W30+W46+W62</f>
        <v>410685.26106426824</v>
      </c>
      <c r="X4" s="242"/>
      <c r="Y4" s="382">
        <f>W4-U4</f>
        <v>-3287.9174522495014</v>
      </c>
      <c r="Z4" s="383">
        <f>Y4/U4</f>
        <v>-7.9423441490384175E-3</v>
      </c>
      <c r="AA4" s="355"/>
      <c r="AB4" s="355">
        <f>W4-U4</f>
        <v>-3287.9174522495014</v>
      </c>
      <c r="AC4" s="384">
        <f>AB4/U4</f>
        <v>-7.9423441490384175E-3</v>
      </c>
      <c r="AD4" s="355"/>
      <c r="AE4" s="385">
        <f>(W4-F4)/F4</f>
        <v>0.17641269093917494</v>
      </c>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c r="BZ4" s="355"/>
      <c r="CA4" s="355"/>
      <c r="CB4" s="355"/>
      <c r="CC4" s="355"/>
      <c r="CD4" s="355"/>
      <c r="CE4" s="355"/>
      <c r="CF4" s="355"/>
      <c r="CG4" s="355"/>
      <c r="CH4" s="355"/>
      <c r="CI4" s="355"/>
      <c r="CJ4" s="355"/>
      <c r="CK4" s="355"/>
      <c r="CL4" s="355"/>
      <c r="CM4" s="355"/>
      <c r="CN4" s="355"/>
      <c r="CO4" s="355"/>
      <c r="CP4" s="355"/>
      <c r="CQ4" s="355"/>
      <c r="CR4" s="355"/>
      <c r="CS4" s="355"/>
      <c r="CT4" s="355"/>
      <c r="CU4" s="355"/>
      <c r="CV4" s="355"/>
      <c r="CW4" s="355"/>
      <c r="CX4" s="355"/>
      <c r="CY4" s="355"/>
      <c r="CZ4" s="355"/>
      <c r="DA4" s="355"/>
      <c r="DB4" s="355"/>
      <c r="DC4" s="355"/>
      <c r="DD4" s="355"/>
      <c r="DE4" s="355"/>
      <c r="DF4" s="355"/>
      <c r="DG4" s="355"/>
      <c r="DH4" s="355"/>
      <c r="DI4" s="355"/>
      <c r="DJ4" s="355"/>
      <c r="DK4" s="355"/>
      <c r="DL4" s="355"/>
      <c r="DM4" s="355"/>
      <c r="DN4" s="355"/>
      <c r="DO4" s="355"/>
      <c r="DP4" s="355"/>
      <c r="DQ4" s="355"/>
      <c r="DR4" s="355"/>
      <c r="DS4" s="355"/>
      <c r="DT4" s="355"/>
      <c r="DU4" s="355"/>
      <c r="DV4" s="355"/>
      <c r="DW4" s="355"/>
      <c r="DX4" s="355"/>
      <c r="DY4" s="355"/>
      <c r="DZ4" s="355"/>
      <c r="EA4" s="355"/>
      <c r="EB4" s="355"/>
      <c r="EC4" s="355"/>
      <c r="ED4" s="355"/>
      <c r="EE4" s="355"/>
      <c r="EF4" s="355"/>
      <c r="EG4" s="355"/>
      <c r="EH4" s="355"/>
      <c r="EI4" s="355"/>
      <c r="EJ4" s="355"/>
      <c r="EK4" s="355"/>
      <c r="EL4" s="355"/>
      <c r="EM4" s="355"/>
      <c r="EN4" s="355"/>
      <c r="EO4" s="355"/>
      <c r="EP4" s="355"/>
      <c r="EQ4" s="355"/>
      <c r="ER4" s="355"/>
      <c r="ES4" s="355"/>
      <c r="ET4" s="355"/>
      <c r="EU4" s="355"/>
      <c r="EV4" s="355"/>
      <c r="EW4" s="355"/>
      <c r="EX4" s="355"/>
      <c r="EY4" s="355"/>
      <c r="EZ4" s="355"/>
      <c r="FA4" s="355"/>
      <c r="FB4" s="355"/>
      <c r="FC4" s="355"/>
      <c r="FD4" s="355"/>
      <c r="FE4" s="355"/>
      <c r="FF4" s="355"/>
      <c r="FG4" s="355"/>
      <c r="FH4" s="355"/>
      <c r="FI4" s="355"/>
      <c r="FJ4" s="355"/>
      <c r="FK4" s="355"/>
      <c r="FL4" s="355"/>
      <c r="FM4" s="355"/>
      <c r="FN4" s="355"/>
      <c r="FO4" s="355"/>
      <c r="FP4" s="355"/>
      <c r="FQ4" s="355"/>
      <c r="FR4" s="355"/>
      <c r="FS4" s="355"/>
      <c r="FT4" s="355"/>
      <c r="FU4" s="355"/>
      <c r="FV4" s="355"/>
      <c r="FW4" s="355"/>
      <c r="FX4" s="355"/>
      <c r="FY4" s="355"/>
      <c r="FZ4" s="355"/>
      <c r="GA4" s="355"/>
      <c r="GB4" s="355"/>
      <c r="GC4" s="355"/>
      <c r="GD4" s="355"/>
      <c r="GE4" s="355"/>
      <c r="GF4" s="355"/>
      <c r="GG4" s="355"/>
      <c r="GH4" s="355"/>
      <c r="GI4" s="355"/>
      <c r="GJ4" s="355"/>
      <c r="GK4" s="355"/>
      <c r="GL4" s="355"/>
      <c r="GM4" s="355"/>
      <c r="GN4" s="355"/>
      <c r="GO4" s="355"/>
      <c r="GP4" s="355"/>
      <c r="GQ4" s="355"/>
      <c r="GR4" s="355"/>
      <c r="GS4" s="355"/>
      <c r="GT4" s="355"/>
      <c r="GU4" s="355"/>
      <c r="GV4" s="355"/>
      <c r="GW4" s="355"/>
      <c r="GX4" s="355"/>
      <c r="GY4" s="355"/>
      <c r="GZ4" s="355"/>
      <c r="HA4" s="355"/>
      <c r="HB4" s="355"/>
      <c r="HC4" s="355"/>
      <c r="HD4" s="355"/>
      <c r="HE4" s="355"/>
      <c r="HF4" s="355"/>
      <c r="HG4" s="355"/>
      <c r="HH4" s="355"/>
      <c r="HI4" s="355"/>
      <c r="HJ4" s="355"/>
      <c r="HK4" s="355"/>
      <c r="HL4" s="355"/>
      <c r="HM4" s="355"/>
      <c r="HN4" s="355"/>
      <c r="HO4" s="355"/>
      <c r="HP4" s="355"/>
      <c r="HQ4" s="355"/>
      <c r="HR4" s="355"/>
      <c r="HS4" s="355"/>
      <c r="HT4" s="355"/>
      <c r="HU4" s="355"/>
      <c r="HV4" s="355"/>
      <c r="HW4" s="355"/>
      <c r="HX4" s="355"/>
      <c r="HY4" s="355"/>
      <c r="HZ4" s="355"/>
      <c r="IA4" s="355"/>
      <c r="IB4" s="355"/>
      <c r="IC4" s="355"/>
    </row>
    <row r="5" spans="1:237" s="82" customFormat="1" x14ac:dyDescent="0.25">
      <c r="A5" s="275" t="s">
        <v>68</v>
      </c>
      <c r="B5" s="275" t="s">
        <v>443</v>
      </c>
      <c r="C5" s="275" t="s">
        <v>444</v>
      </c>
      <c r="D5" s="275" t="s">
        <v>449</v>
      </c>
      <c r="E5" s="275" t="s">
        <v>37</v>
      </c>
      <c r="F5" s="271">
        <f t="shared" ref="F5:T15" si="2">+F31+F47+F63</f>
        <v>316443.58047938714</v>
      </c>
      <c r="G5" s="271">
        <f t="shared" si="2"/>
        <v>311867.07106863422</v>
      </c>
      <c r="H5" s="271">
        <f t="shared" si="2"/>
        <v>317981.52283536521</v>
      </c>
      <c r="I5" s="271">
        <f t="shared" si="2"/>
        <v>339974.95375881781</v>
      </c>
      <c r="J5" s="271">
        <f t="shared" si="2"/>
        <v>352831.99010345765</v>
      </c>
      <c r="K5" s="271">
        <f t="shared" si="2"/>
        <v>349780.91200849478</v>
      </c>
      <c r="L5" s="271">
        <f t="shared" si="2"/>
        <v>352362.80255467712</v>
      </c>
      <c r="M5" s="271">
        <f t="shared" si="2"/>
        <v>384529.25604111596</v>
      </c>
      <c r="N5" s="271">
        <f t="shared" si="2"/>
        <v>379860.87411167094</v>
      </c>
      <c r="O5" s="271">
        <f t="shared" si="2"/>
        <v>399017.65516270738</v>
      </c>
      <c r="P5" s="271">
        <f t="shared" si="2"/>
        <v>387283.23437159247</v>
      </c>
      <c r="Q5" s="271">
        <f t="shared" si="2"/>
        <v>374153.86683735863</v>
      </c>
      <c r="R5" s="271">
        <f t="shared" si="2"/>
        <v>387938.11233569501</v>
      </c>
      <c r="S5" s="271">
        <f t="shared" si="2"/>
        <v>386655.69340549497</v>
      </c>
      <c r="T5" s="271">
        <f t="shared" si="2"/>
        <v>387357.57986455277</v>
      </c>
      <c r="U5" s="271">
        <f t="shared" ref="U5:W5" si="3">+U31+U47+U63</f>
        <v>384930.89296902361</v>
      </c>
      <c r="V5" s="271">
        <f t="shared" si="3"/>
        <v>375541.72688465129</v>
      </c>
      <c r="W5" s="271">
        <f t="shared" si="3"/>
        <v>380542.11338458426</v>
      </c>
      <c r="X5" s="275"/>
      <c r="Y5" s="382">
        <f>W5-U5</f>
        <v>-4388.7795844393549</v>
      </c>
      <c r="Z5" s="383">
        <f>Y5/U5</f>
        <v>-1.1401474042751179E-2</v>
      </c>
      <c r="AA5" s="355">
        <f>W5/W4</f>
        <v>0.92660280137258966</v>
      </c>
      <c r="AB5" s="355"/>
      <c r="AC5" s="355"/>
      <c r="AD5" s="355"/>
      <c r="AE5" s="385">
        <f>(W5-F5)/F5</f>
        <v>0.20255911909507812</v>
      </c>
      <c r="AF5" s="355"/>
      <c r="AG5" s="355"/>
      <c r="AH5" s="355"/>
      <c r="AI5" s="355"/>
      <c r="AJ5" s="355"/>
      <c r="AK5" s="355"/>
      <c r="AL5" s="355"/>
      <c r="AM5" s="355"/>
      <c r="AN5" s="355"/>
      <c r="AO5" s="355"/>
      <c r="AP5" s="355"/>
      <c r="AQ5" s="355"/>
      <c r="AR5" s="355"/>
      <c r="AS5" s="355"/>
      <c r="AT5" s="355"/>
      <c r="AU5" s="355"/>
      <c r="AV5" s="355"/>
      <c r="AW5" s="355"/>
      <c r="AX5" s="355"/>
      <c r="AY5" s="355"/>
      <c r="AZ5" s="355"/>
      <c r="BA5" s="355"/>
      <c r="BB5" s="355"/>
      <c r="BC5" s="355"/>
      <c r="BD5" s="355"/>
      <c r="BE5" s="355"/>
      <c r="BF5" s="355"/>
      <c r="BG5" s="355"/>
      <c r="BH5" s="355"/>
      <c r="BI5" s="355"/>
      <c r="BJ5" s="355"/>
      <c r="BK5" s="355"/>
      <c r="BL5" s="355"/>
      <c r="BM5" s="355"/>
      <c r="BN5" s="355"/>
      <c r="BO5" s="355"/>
      <c r="BP5" s="355"/>
      <c r="BQ5" s="355"/>
      <c r="BR5" s="355"/>
      <c r="BS5" s="355"/>
      <c r="BT5" s="355"/>
      <c r="BU5" s="355"/>
      <c r="BV5" s="355"/>
      <c r="BW5" s="355"/>
      <c r="BX5" s="355"/>
      <c r="BY5" s="355"/>
      <c r="BZ5" s="355"/>
      <c r="CA5" s="355"/>
      <c r="CB5" s="355"/>
      <c r="CC5" s="355"/>
      <c r="CD5" s="355"/>
      <c r="CE5" s="355"/>
      <c r="CF5" s="355"/>
      <c r="CG5" s="355"/>
      <c r="CH5" s="355"/>
      <c r="CI5" s="355"/>
      <c r="CJ5" s="355"/>
      <c r="CK5" s="355"/>
      <c r="CL5" s="355"/>
      <c r="CM5" s="355"/>
      <c r="CN5" s="355"/>
      <c r="CO5" s="355"/>
      <c r="CP5" s="355"/>
      <c r="CQ5" s="355"/>
      <c r="CR5" s="355"/>
      <c r="CS5" s="355"/>
      <c r="CT5" s="355"/>
      <c r="CU5" s="355"/>
      <c r="CV5" s="355"/>
      <c r="CW5" s="355"/>
      <c r="CX5" s="355"/>
      <c r="CY5" s="355"/>
      <c r="CZ5" s="355"/>
      <c r="DA5" s="355"/>
      <c r="DB5" s="355"/>
      <c r="DC5" s="355"/>
      <c r="DD5" s="355"/>
      <c r="DE5" s="355"/>
      <c r="DF5" s="355"/>
      <c r="DG5" s="355"/>
      <c r="DH5" s="355"/>
      <c r="DI5" s="355"/>
      <c r="DJ5" s="355"/>
      <c r="DK5" s="355"/>
      <c r="DL5" s="355"/>
      <c r="DM5" s="355"/>
      <c r="DN5" s="355"/>
      <c r="DO5" s="355"/>
      <c r="DP5" s="355"/>
      <c r="DQ5" s="355"/>
      <c r="DR5" s="355"/>
      <c r="DS5" s="355"/>
      <c r="DT5" s="355"/>
      <c r="DU5" s="355"/>
      <c r="DV5" s="355"/>
      <c r="DW5" s="355"/>
      <c r="DX5" s="355"/>
      <c r="DY5" s="355"/>
      <c r="DZ5" s="355"/>
      <c r="EA5" s="355"/>
      <c r="EB5" s="355"/>
      <c r="EC5" s="355"/>
      <c r="ED5" s="355"/>
      <c r="EE5" s="355"/>
      <c r="EF5" s="355"/>
      <c r="EG5" s="355"/>
      <c r="EH5" s="355"/>
      <c r="EI5" s="355"/>
      <c r="EJ5" s="355"/>
      <c r="EK5" s="355"/>
      <c r="EL5" s="355"/>
      <c r="EM5" s="355"/>
      <c r="EN5" s="355"/>
      <c r="EO5" s="355"/>
      <c r="EP5" s="355"/>
      <c r="EQ5" s="355"/>
      <c r="ER5" s="355"/>
      <c r="ES5" s="355"/>
      <c r="ET5" s="355"/>
      <c r="EU5" s="355"/>
      <c r="EV5" s="355"/>
      <c r="EW5" s="355"/>
      <c r="EX5" s="355"/>
      <c r="EY5" s="355"/>
      <c r="EZ5" s="355"/>
      <c r="FA5" s="355"/>
      <c r="FB5" s="355"/>
      <c r="FC5" s="355"/>
      <c r="FD5" s="355"/>
      <c r="FE5" s="355"/>
      <c r="FF5" s="355"/>
      <c r="FG5" s="355"/>
      <c r="FH5" s="355"/>
      <c r="FI5" s="355"/>
      <c r="FJ5" s="355"/>
      <c r="FK5" s="355"/>
      <c r="FL5" s="355"/>
      <c r="FM5" s="355"/>
      <c r="FN5" s="355"/>
      <c r="FO5" s="355"/>
      <c r="FP5" s="355"/>
      <c r="FQ5" s="355"/>
      <c r="FR5" s="355"/>
      <c r="FS5" s="355"/>
      <c r="FT5" s="355"/>
      <c r="FU5" s="355"/>
      <c r="FV5" s="355"/>
      <c r="FW5" s="355"/>
      <c r="FX5" s="355"/>
      <c r="FY5" s="355"/>
      <c r="FZ5" s="355"/>
      <c r="GA5" s="355"/>
      <c r="GB5" s="355"/>
      <c r="GC5" s="355"/>
      <c r="GD5" s="355"/>
      <c r="GE5" s="355"/>
      <c r="GF5" s="355"/>
      <c r="GG5" s="355"/>
      <c r="GH5" s="355"/>
      <c r="GI5" s="355"/>
      <c r="GJ5" s="355"/>
      <c r="GK5" s="355"/>
      <c r="GL5" s="355"/>
      <c r="GM5" s="355"/>
      <c r="GN5" s="355"/>
      <c r="GO5" s="355"/>
      <c r="GP5" s="355"/>
      <c r="GQ5" s="355"/>
      <c r="GR5" s="355"/>
      <c r="GS5" s="355"/>
      <c r="GT5" s="355"/>
      <c r="GU5" s="355"/>
      <c r="GV5" s="355"/>
      <c r="GW5" s="355"/>
      <c r="GX5" s="355"/>
      <c r="GY5" s="355"/>
      <c r="GZ5" s="355"/>
      <c r="HA5" s="355"/>
      <c r="HB5" s="355"/>
      <c r="HC5" s="355"/>
      <c r="HD5" s="355"/>
      <c r="HE5" s="355"/>
      <c r="HF5" s="355"/>
      <c r="HG5" s="355"/>
      <c r="HH5" s="355"/>
      <c r="HI5" s="355"/>
      <c r="HJ5" s="355"/>
      <c r="HK5" s="355"/>
      <c r="HL5" s="355"/>
      <c r="HM5" s="355"/>
      <c r="HN5" s="355"/>
      <c r="HO5" s="355"/>
      <c r="HP5" s="355"/>
      <c r="HQ5" s="355"/>
      <c r="HR5" s="355"/>
      <c r="HS5" s="355"/>
      <c r="HT5" s="355"/>
      <c r="HU5" s="355"/>
      <c r="HV5" s="355"/>
      <c r="HW5" s="355"/>
      <c r="HX5" s="355"/>
      <c r="HY5" s="355"/>
      <c r="HZ5" s="355"/>
      <c r="IA5" s="355"/>
      <c r="IB5" s="355"/>
      <c r="IC5" s="355"/>
    </row>
    <row r="6" spans="1:237" s="79" customFormat="1" x14ac:dyDescent="0.25">
      <c r="A6" s="326" t="s">
        <v>68</v>
      </c>
      <c r="B6" s="326" t="s">
        <v>69</v>
      </c>
      <c r="C6" s="326" t="s">
        <v>70</v>
      </c>
      <c r="D6" s="326" t="s">
        <v>449</v>
      </c>
      <c r="E6" s="326" t="s">
        <v>37</v>
      </c>
      <c r="F6" s="272">
        <f t="shared" si="2"/>
        <v>220586.95898584899</v>
      </c>
      <c r="G6" s="272">
        <f t="shared" si="2"/>
        <v>215884.11728493692</v>
      </c>
      <c r="H6" s="272">
        <f t="shared" si="2"/>
        <v>221177.17374991599</v>
      </c>
      <c r="I6" s="272">
        <f t="shared" si="2"/>
        <v>238889.83356321434</v>
      </c>
      <c r="J6" s="272">
        <f t="shared" si="2"/>
        <v>246680.02016263636</v>
      </c>
      <c r="K6" s="272">
        <f t="shared" si="2"/>
        <v>242786.00691027529</v>
      </c>
      <c r="L6" s="272">
        <f t="shared" si="2"/>
        <v>244833.98951739425</v>
      </c>
      <c r="M6" s="272">
        <f t="shared" si="2"/>
        <v>268012.26351365447</v>
      </c>
      <c r="N6" s="272">
        <f t="shared" si="2"/>
        <v>257213.4331029905</v>
      </c>
      <c r="O6" s="272">
        <f t="shared" si="2"/>
        <v>266016.20245046355</v>
      </c>
      <c r="P6" s="272">
        <f t="shared" si="2"/>
        <v>267845.2713146694</v>
      </c>
      <c r="Q6" s="272">
        <f t="shared" si="2"/>
        <v>267890.19813734054</v>
      </c>
      <c r="R6" s="272">
        <f t="shared" si="2"/>
        <v>279356.38251975738</v>
      </c>
      <c r="S6" s="272">
        <f t="shared" si="2"/>
        <v>273764.37947366026</v>
      </c>
      <c r="T6" s="272">
        <f t="shared" si="2"/>
        <v>268802.03996561456</v>
      </c>
      <c r="U6" s="272">
        <f t="shared" ref="U6:W6" si="4">+U32+U48+U64</f>
        <v>261127.58034214223</v>
      </c>
      <c r="V6" s="272">
        <f t="shared" si="4"/>
        <v>252176.39632762995</v>
      </c>
      <c r="W6" s="272">
        <f t="shared" si="4"/>
        <v>249333.65255422331</v>
      </c>
      <c r="X6" s="326"/>
      <c r="Y6" s="382">
        <f t="shared" ref="Y6:Y11" si="5">W6-U6</f>
        <v>-11793.927787918918</v>
      </c>
      <c r="Z6" s="383">
        <f t="shared" ref="Z6:Z7" si="6">Y6/U6</f>
        <v>-4.5165385335650614E-2</v>
      </c>
      <c r="AA6" s="383">
        <f>W6/W4</f>
        <v>0.6071161451182564</v>
      </c>
      <c r="AB6" s="355"/>
      <c r="AC6" s="355"/>
      <c r="AD6" s="355"/>
      <c r="AE6" s="385">
        <f>(W6-F6)/F6</f>
        <v>0.13031909819391665</v>
      </c>
      <c r="AF6" s="326"/>
      <c r="AG6" s="326"/>
      <c r="AH6" s="326"/>
      <c r="AI6" s="326"/>
      <c r="AJ6" s="326"/>
      <c r="AK6" s="326"/>
      <c r="AL6" s="326"/>
      <c r="AM6" s="326"/>
      <c r="AN6" s="326"/>
      <c r="AO6" s="326"/>
      <c r="AP6" s="326"/>
      <c r="AQ6" s="326"/>
      <c r="AR6" s="326"/>
      <c r="AS6" s="326"/>
      <c r="AT6" s="326"/>
      <c r="AU6" s="326"/>
      <c r="AV6" s="326"/>
      <c r="AW6" s="326"/>
      <c r="AX6" s="326"/>
      <c r="AY6" s="326"/>
      <c r="AZ6" s="326"/>
      <c r="BA6" s="326"/>
      <c r="BB6" s="326"/>
      <c r="BC6" s="326"/>
      <c r="BD6" s="326"/>
      <c r="BE6" s="326"/>
      <c r="BF6" s="326"/>
      <c r="BG6" s="326"/>
      <c r="BH6" s="326"/>
      <c r="BI6" s="326"/>
      <c r="BJ6" s="326"/>
      <c r="BK6" s="326"/>
      <c r="BL6" s="326"/>
      <c r="BM6" s="326"/>
      <c r="BN6" s="326"/>
      <c r="BO6" s="326"/>
      <c r="BP6" s="326"/>
      <c r="BQ6" s="326"/>
      <c r="BR6" s="326"/>
      <c r="BS6" s="326"/>
      <c r="BT6" s="326"/>
      <c r="BU6" s="326"/>
      <c r="BV6" s="326"/>
      <c r="BW6" s="326"/>
      <c r="BX6" s="326"/>
      <c r="BY6" s="326"/>
      <c r="BZ6" s="326"/>
      <c r="CA6" s="326"/>
      <c r="CB6" s="326"/>
      <c r="CC6" s="326"/>
      <c r="CD6" s="326"/>
      <c r="CE6" s="326"/>
      <c r="CF6" s="326"/>
      <c r="CG6" s="326"/>
      <c r="CH6" s="326"/>
      <c r="CI6" s="326"/>
      <c r="CJ6" s="326"/>
      <c r="CK6" s="326"/>
      <c r="CL6" s="326"/>
      <c r="CM6" s="326"/>
      <c r="CN6" s="326"/>
      <c r="CO6" s="326"/>
      <c r="CP6" s="326"/>
      <c r="CQ6" s="326"/>
      <c r="CR6" s="326"/>
      <c r="CS6" s="326"/>
      <c r="CT6" s="326"/>
      <c r="CU6" s="326"/>
      <c r="CV6" s="326"/>
      <c r="CW6" s="326"/>
      <c r="CX6" s="326"/>
      <c r="CY6" s="326"/>
      <c r="CZ6" s="326"/>
      <c r="DA6" s="326"/>
      <c r="DB6" s="326"/>
      <c r="DC6" s="326"/>
      <c r="DD6" s="326"/>
      <c r="DE6" s="326"/>
      <c r="DF6" s="326"/>
      <c r="DG6" s="326"/>
      <c r="DH6" s="326"/>
      <c r="DI6" s="326"/>
      <c r="DJ6" s="326"/>
      <c r="DK6" s="326"/>
      <c r="DL6" s="326"/>
      <c r="DM6" s="326"/>
      <c r="DN6" s="326"/>
      <c r="DO6" s="326"/>
      <c r="DP6" s="326"/>
      <c r="DQ6" s="326"/>
      <c r="DR6" s="326"/>
      <c r="DS6" s="326"/>
      <c r="DT6" s="326"/>
      <c r="DU6" s="326"/>
      <c r="DV6" s="326"/>
      <c r="DW6" s="326"/>
      <c r="DX6" s="326"/>
      <c r="DY6" s="326"/>
      <c r="DZ6" s="326"/>
      <c r="EA6" s="326"/>
      <c r="EB6" s="326"/>
      <c r="EC6" s="326"/>
      <c r="ED6" s="326"/>
      <c r="EE6" s="326"/>
      <c r="EF6" s="326"/>
      <c r="EG6" s="326"/>
      <c r="EH6" s="326"/>
      <c r="EI6" s="326"/>
      <c r="EJ6" s="326"/>
      <c r="EK6" s="326"/>
      <c r="EL6" s="326"/>
      <c r="EM6" s="326"/>
      <c r="EN6" s="326"/>
      <c r="EO6" s="326"/>
      <c r="EP6" s="326"/>
      <c r="EQ6" s="326"/>
      <c r="ER6" s="326"/>
      <c r="ES6" s="326"/>
      <c r="ET6" s="326"/>
      <c r="EU6" s="326"/>
      <c r="EV6" s="326"/>
      <c r="EW6" s="326"/>
      <c r="EX6" s="326"/>
      <c r="EY6" s="326"/>
      <c r="EZ6" s="326"/>
      <c r="FA6" s="326"/>
      <c r="FB6" s="326"/>
      <c r="FC6" s="326"/>
      <c r="FD6" s="326"/>
      <c r="FE6" s="326"/>
      <c r="FF6" s="326"/>
      <c r="FG6" s="326"/>
      <c r="FH6" s="326"/>
      <c r="FI6" s="326"/>
      <c r="FJ6" s="326"/>
      <c r="FK6" s="326"/>
      <c r="FL6" s="326"/>
      <c r="FM6" s="326"/>
      <c r="FN6" s="326"/>
      <c r="FO6" s="326"/>
      <c r="FP6" s="326"/>
      <c r="FQ6" s="326"/>
      <c r="FR6" s="326"/>
      <c r="FS6" s="326"/>
      <c r="FT6" s="326"/>
      <c r="FU6" s="326"/>
      <c r="FV6" s="326"/>
      <c r="FW6" s="326"/>
      <c r="FX6" s="326"/>
      <c r="FY6" s="326"/>
      <c r="FZ6" s="326"/>
      <c r="GA6" s="326"/>
      <c r="GB6" s="326"/>
      <c r="GC6" s="326"/>
      <c r="GD6" s="326"/>
      <c r="GE6" s="326"/>
      <c r="GF6" s="326"/>
      <c r="GG6" s="326"/>
      <c r="GH6" s="326"/>
      <c r="GI6" s="326"/>
      <c r="GJ6" s="326"/>
      <c r="GK6" s="326"/>
      <c r="GL6" s="326"/>
      <c r="GM6" s="326"/>
      <c r="GN6" s="326"/>
      <c r="GO6" s="326"/>
      <c r="GP6" s="326"/>
      <c r="GQ6" s="326"/>
      <c r="GR6" s="326"/>
      <c r="GS6" s="326"/>
      <c r="GT6" s="326"/>
      <c r="GU6" s="326"/>
      <c r="GV6" s="326"/>
      <c r="GW6" s="326"/>
      <c r="GX6" s="326"/>
      <c r="GY6" s="326"/>
      <c r="GZ6" s="326"/>
      <c r="HA6" s="326"/>
      <c r="HB6" s="326"/>
      <c r="HC6" s="326"/>
      <c r="HD6" s="326"/>
      <c r="HE6" s="326"/>
      <c r="HF6" s="326"/>
      <c r="HG6" s="326"/>
      <c r="HH6" s="326"/>
      <c r="HI6" s="326"/>
      <c r="HJ6" s="326"/>
      <c r="HK6" s="326"/>
      <c r="HL6" s="326"/>
      <c r="HM6" s="326"/>
      <c r="HN6" s="326"/>
      <c r="HO6" s="326"/>
      <c r="HP6" s="326"/>
      <c r="HQ6" s="326"/>
      <c r="HR6" s="326"/>
      <c r="HS6" s="326"/>
      <c r="HT6" s="326"/>
      <c r="HU6" s="326"/>
      <c r="HV6" s="326"/>
      <c r="HW6" s="326"/>
      <c r="HX6" s="326"/>
      <c r="HY6" s="355"/>
      <c r="HZ6" s="355"/>
      <c r="IA6" s="326"/>
      <c r="IB6" s="326"/>
      <c r="IC6" s="326"/>
    </row>
    <row r="7" spans="1:237" s="79" customFormat="1" x14ac:dyDescent="0.25">
      <c r="A7" s="326" t="s">
        <v>68</v>
      </c>
      <c r="B7" s="326" t="s">
        <v>71</v>
      </c>
      <c r="C7" s="326" t="s">
        <v>72</v>
      </c>
      <c r="D7" s="326" t="s">
        <v>449</v>
      </c>
      <c r="E7" s="326" t="s">
        <v>37</v>
      </c>
      <c r="F7" s="272">
        <f t="shared" si="2"/>
        <v>24413.390504701529</v>
      </c>
      <c r="G7" s="272">
        <f t="shared" si="2"/>
        <v>24776.240825729088</v>
      </c>
      <c r="H7" s="272">
        <f t="shared" si="2"/>
        <v>25646.23946646737</v>
      </c>
      <c r="I7" s="272">
        <f t="shared" si="2"/>
        <v>26795.537662892959</v>
      </c>
      <c r="J7" s="272">
        <f t="shared" si="2"/>
        <v>27003.376365431192</v>
      </c>
      <c r="K7" s="272">
        <f t="shared" si="2"/>
        <v>26208.439012049465</v>
      </c>
      <c r="L7" s="272">
        <f t="shared" si="2"/>
        <v>26838.156702231921</v>
      </c>
      <c r="M7" s="272">
        <f t="shared" si="2"/>
        <v>28274.342231157239</v>
      </c>
      <c r="N7" s="272">
        <f t="shared" si="2"/>
        <v>30804.317946309922</v>
      </c>
      <c r="O7" s="272">
        <f t="shared" si="2"/>
        <v>40623.125505126598</v>
      </c>
      <c r="P7" s="272">
        <f t="shared" si="2"/>
        <v>35984.286110441884</v>
      </c>
      <c r="Q7" s="272">
        <f t="shared" si="2"/>
        <v>29758.831828039009</v>
      </c>
      <c r="R7" s="272">
        <f t="shared" si="2"/>
        <v>23803.714934785417</v>
      </c>
      <c r="S7" s="272">
        <f t="shared" si="2"/>
        <v>11145.067163481941</v>
      </c>
      <c r="T7" s="272">
        <f t="shared" si="2"/>
        <v>22016.594759536682</v>
      </c>
      <c r="U7" s="272">
        <f t="shared" ref="U7:W7" si="7">+U33+U49+U65</f>
        <v>32843.098432420273</v>
      </c>
      <c r="V7" s="272">
        <f t="shared" si="7"/>
        <v>42210.686645621026</v>
      </c>
      <c r="W7" s="272">
        <f t="shared" si="7"/>
        <v>28765.506517764534</v>
      </c>
      <c r="X7" s="326"/>
      <c r="Y7" s="382">
        <f t="shared" si="5"/>
        <v>-4077.5919146557389</v>
      </c>
      <c r="Z7" s="383">
        <f t="shared" si="6"/>
        <v>-0.12415369162096601</v>
      </c>
      <c r="AA7" s="383">
        <f>W7/W4</f>
        <v>7.0042704827585747E-2</v>
      </c>
      <c r="AB7" s="355"/>
      <c r="AC7" s="355"/>
      <c r="AD7" s="355"/>
      <c r="AE7" s="385">
        <f>(W7-F7)/F7</f>
        <v>0.17826757869722662</v>
      </c>
      <c r="AF7" s="326"/>
      <c r="AG7" s="326"/>
      <c r="AH7" s="326"/>
      <c r="AI7" s="326"/>
      <c r="AJ7" s="326"/>
      <c r="AK7" s="326"/>
      <c r="AL7" s="326"/>
      <c r="AM7" s="326"/>
      <c r="AN7" s="326"/>
      <c r="AO7" s="326"/>
      <c r="AP7" s="326"/>
      <c r="AQ7" s="326"/>
      <c r="AR7" s="326"/>
      <c r="AS7" s="326"/>
      <c r="AT7" s="326"/>
      <c r="AU7" s="326"/>
      <c r="AV7" s="326"/>
      <c r="AW7" s="326"/>
      <c r="AX7" s="326"/>
      <c r="AY7" s="326"/>
      <c r="AZ7" s="326"/>
      <c r="BA7" s="326"/>
      <c r="BB7" s="326"/>
      <c r="BC7" s="326"/>
      <c r="BD7" s="326"/>
      <c r="BE7" s="326"/>
      <c r="BF7" s="326"/>
      <c r="BG7" s="326"/>
      <c r="BH7" s="326"/>
      <c r="BI7" s="326"/>
      <c r="BJ7" s="326"/>
      <c r="BK7" s="326"/>
      <c r="BL7" s="326"/>
      <c r="BM7" s="326"/>
      <c r="BN7" s="326"/>
      <c r="BO7" s="326"/>
      <c r="BP7" s="326"/>
      <c r="BQ7" s="326"/>
      <c r="BR7" s="326"/>
      <c r="BS7" s="326"/>
      <c r="BT7" s="326"/>
      <c r="BU7" s="326"/>
      <c r="BV7" s="326"/>
      <c r="BW7" s="326"/>
      <c r="BX7" s="326"/>
      <c r="BY7" s="326"/>
      <c r="BZ7" s="326"/>
      <c r="CA7" s="326"/>
      <c r="CB7" s="326"/>
      <c r="CC7" s="326"/>
      <c r="CD7" s="326"/>
      <c r="CE7" s="326"/>
      <c r="CF7" s="326"/>
      <c r="CG7" s="326"/>
      <c r="CH7" s="326"/>
      <c r="CI7" s="326"/>
      <c r="CJ7" s="326"/>
      <c r="CK7" s="326"/>
      <c r="CL7" s="326"/>
      <c r="CM7" s="326"/>
      <c r="CN7" s="326"/>
      <c r="CO7" s="326"/>
      <c r="CP7" s="326"/>
      <c r="CQ7" s="326"/>
      <c r="CR7" s="326"/>
      <c r="CS7" s="326"/>
      <c r="CT7" s="326"/>
      <c r="CU7" s="326"/>
      <c r="CV7" s="326"/>
      <c r="CW7" s="326"/>
      <c r="CX7" s="326"/>
      <c r="CY7" s="326"/>
      <c r="CZ7" s="326"/>
      <c r="DA7" s="326"/>
      <c r="DB7" s="326"/>
      <c r="DC7" s="326"/>
      <c r="DD7" s="326"/>
      <c r="DE7" s="326"/>
      <c r="DF7" s="326"/>
      <c r="DG7" s="326"/>
      <c r="DH7" s="326"/>
      <c r="DI7" s="326"/>
      <c r="DJ7" s="326"/>
      <c r="DK7" s="326"/>
      <c r="DL7" s="326"/>
      <c r="DM7" s="326"/>
      <c r="DN7" s="326"/>
      <c r="DO7" s="326"/>
      <c r="DP7" s="326"/>
      <c r="DQ7" s="326"/>
      <c r="DR7" s="326"/>
      <c r="DS7" s="326"/>
      <c r="DT7" s="326"/>
      <c r="DU7" s="326"/>
      <c r="DV7" s="326"/>
      <c r="DW7" s="326"/>
      <c r="DX7" s="326"/>
      <c r="DY7" s="326"/>
      <c r="DZ7" s="326"/>
      <c r="EA7" s="326"/>
      <c r="EB7" s="326"/>
      <c r="EC7" s="326"/>
      <c r="ED7" s="326"/>
      <c r="EE7" s="326"/>
      <c r="EF7" s="326"/>
      <c r="EG7" s="326"/>
      <c r="EH7" s="326"/>
      <c r="EI7" s="326"/>
      <c r="EJ7" s="326"/>
      <c r="EK7" s="326"/>
      <c r="EL7" s="326"/>
      <c r="EM7" s="326"/>
      <c r="EN7" s="326"/>
      <c r="EO7" s="326"/>
      <c r="EP7" s="326"/>
      <c r="EQ7" s="326"/>
      <c r="ER7" s="326"/>
      <c r="ES7" s="326"/>
      <c r="ET7" s="326"/>
      <c r="EU7" s="326"/>
      <c r="EV7" s="326"/>
      <c r="EW7" s="326"/>
      <c r="EX7" s="326"/>
      <c r="EY7" s="326"/>
      <c r="EZ7" s="326"/>
      <c r="FA7" s="326"/>
      <c r="FB7" s="326"/>
      <c r="FC7" s="326"/>
      <c r="FD7" s="326"/>
      <c r="FE7" s="326"/>
      <c r="FF7" s="326"/>
      <c r="FG7" s="326"/>
      <c r="FH7" s="326"/>
      <c r="FI7" s="326"/>
      <c r="FJ7" s="326"/>
      <c r="FK7" s="326"/>
      <c r="FL7" s="326"/>
      <c r="FM7" s="326"/>
      <c r="FN7" s="326"/>
      <c r="FO7" s="326"/>
      <c r="FP7" s="326"/>
      <c r="FQ7" s="326"/>
      <c r="FR7" s="326"/>
      <c r="FS7" s="326"/>
      <c r="FT7" s="326"/>
      <c r="FU7" s="326"/>
      <c r="FV7" s="326"/>
      <c r="FW7" s="326"/>
      <c r="FX7" s="326"/>
      <c r="FY7" s="326"/>
      <c r="FZ7" s="326"/>
      <c r="GA7" s="326"/>
      <c r="GB7" s="326"/>
      <c r="GC7" s="326"/>
      <c r="GD7" s="326"/>
      <c r="GE7" s="326"/>
      <c r="GF7" s="326"/>
      <c r="GG7" s="326"/>
      <c r="GH7" s="326"/>
      <c r="GI7" s="326"/>
      <c r="GJ7" s="326"/>
      <c r="GK7" s="326"/>
      <c r="GL7" s="326"/>
      <c r="GM7" s="326"/>
      <c r="GN7" s="326"/>
      <c r="GO7" s="326"/>
      <c r="GP7" s="326"/>
      <c r="GQ7" s="326"/>
      <c r="GR7" s="326"/>
      <c r="GS7" s="326"/>
      <c r="GT7" s="326"/>
      <c r="GU7" s="326"/>
      <c r="GV7" s="326"/>
      <c r="GW7" s="326"/>
      <c r="GX7" s="326"/>
      <c r="GY7" s="326"/>
      <c r="GZ7" s="326"/>
      <c r="HA7" s="326"/>
      <c r="HB7" s="326"/>
      <c r="HC7" s="326"/>
      <c r="HD7" s="326"/>
      <c r="HE7" s="326"/>
      <c r="HF7" s="326"/>
      <c r="HG7" s="326"/>
      <c r="HH7" s="326"/>
      <c r="HI7" s="326"/>
      <c r="HJ7" s="326"/>
      <c r="HK7" s="326"/>
      <c r="HL7" s="326"/>
      <c r="HM7" s="326"/>
      <c r="HN7" s="326"/>
      <c r="HO7" s="326"/>
      <c r="HP7" s="326"/>
      <c r="HQ7" s="326"/>
      <c r="HR7" s="326"/>
      <c r="HS7" s="326"/>
      <c r="HT7" s="326"/>
      <c r="HU7" s="326"/>
      <c r="HV7" s="326"/>
      <c r="HW7" s="326"/>
      <c r="HX7" s="326"/>
      <c r="HY7" s="355"/>
      <c r="HZ7" s="355"/>
      <c r="IA7" s="326"/>
      <c r="IB7" s="326"/>
      <c r="IC7" s="326"/>
    </row>
    <row r="8" spans="1:237" s="79" customFormat="1" x14ac:dyDescent="0.25">
      <c r="A8" s="326" t="s">
        <v>68</v>
      </c>
      <c r="B8" s="326" t="s">
        <v>73</v>
      </c>
      <c r="C8" s="326" t="s">
        <v>74</v>
      </c>
      <c r="D8" s="326" t="s">
        <v>449</v>
      </c>
      <c r="E8" s="326" t="s">
        <v>37</v>
      </c>
      <c r="F8" s="272">
        <f t="shared" si="2"/>
        <v>41062.912555550669</v>
      </c>
      <c r="G8" s="272">
        <f t="shared" si="2"/>
        <v>41482.804159400686</v>
      </c>
      <c r="H8" s="272">
        <f t="shared" si="2"/>
        <v>41733.143727516072</v>
      </c>
      <c r="I8" s="272">
        <f t="shared" si="2"/>
        <v>43253.937216189952</v>
      </c>
      <c r="J8" s="272">
        <f t="shared" si="2"/>
        <v>45275.431116930537</v>
      </c>
      <c r="K8" s="272">
        <f t="shared" si="2"/>
        <v>47500.371012462281</v>
      </c>
      <c r="L8" s="272">
        <f t="shared" si="2"/>
        <v>47448.179699768552</v>
      </c>
      <c r="M8" s="272">
        <f t="shared" si="2"/>
        <v>54329.817437637583</v>
      </c>
      <c r="N8" s="272">
        <f t="shared" si="2"/>
        <v>55155.12142165695</v>
      </c>
      <c r="O8" s="272">
        <f t="shared" si="2"/>
        <v>53451.649185892522</v>
      </c>
      <c r="P8" s="272">
        <f t="shared" si="2"/>
        <v>50162.29473258822</v>
      </c>
      <c r="Q8" s="272">
        <f t="shared" si="2"/>
        <v>50529.036124410821</v>
      </c>
      <c r="R8" s="272">
        <f t="shared" si="2"/>
        <v>47570.214473234046</v>
      </c>
      <c r="S8" s="272">
        <f t="shared" si="2"/>
        <v>54365.824533592189</v>
      </c>
      <c r="T8" s="272">
        <f t="shared" si="2"/>
        <v>56070.009612027985</v>
      </c>
      <c r="U8" s="272">
        <f t="shared" ref="U8:W8" si="8">+U34+U50+U66</f>
        <v>57369.735868025222</v>
      </c>
      <c r="V8" s="272">
        <f t="shared" si="8"/>
        <v>52195.441199504232</v>
      </c>
      <c r="W8" s="272">
        <f t="shared" si="8"/>
        <v>54694.54900811366</v>
      </c>
      <c r="X8" s="326"/>
      <c r="Y8" s="382">
        <f t="shared" si="5"/>
        <v>-2675.1868599115624</v>
      </c>
      <c r="Z8" s="383">
        <f>Y8/U8</f>
        <v>-4.6630628840014697E-2</v>
      </c>
      <c r="AA8" s="383">
        <f>W8/W4</f>
        <v>0.13317874828615897</v>
      </c>
      <c r="AB8" s="355">
        <f>W8-U8</f>
        <v>-2675.1868599115624</v>
      </c>
      <c r="AC8" s="384">
        <f>AB8/U8</f>
        <v>-4.6630628840014697E-2</v>
      </c>
      <c r="AD8" s="355"/>
      <c r="AE8" s="386">
        <f>(W8-F8)</f>
        <v>13631.636452562991</v>
      </c>
      <c r="AF8" s="326"/>
      <c r="AG8" s="326"/>
      <c r="AH8" s="326"/>
      <c r="AI8" s="326"/>
      <c r="AJ8" s="326"/>
      <c r="AK8" s="326"/>
      <c r="AL8" s="326"/>
      <c r="AM8" s="326"/>
      <c r="AN8" s="326"/>
      <c r="AO8" s="326"/>
      <c r="AP8" s="326"/>
      <c r="AQ8" s="326"/>
      <c r="AR8" s="326"/>
      <c r="AS8" s="326"/>
      <c r="AT8" s="326"/>
      <c r="AU8" s="326"/>
      <c r="AV8" s="326"/>
      <c r="AW8" s="326"/>
      <c r="AX8" s="326"/>
      <c r="AY8" s="326"/>
      <c r="AZ8" s="326"/>
      <c r="BA8" s="326"/>
      <c r="BB8" s="326"/>
      <c r="BC8" s="326"/>
      <c r="BD8" s="326"/>
      <c r="BE8" s="326"/>
      <c r="BF8" s="326"/>
      <c r="BG8" s="326"/>
      <c r="BH8" s="326"/>
      <c r="BI8" s="326"/>
      <c r="BJ8" s="326"/>
      <c r="BK8" s="326"/>
      <c r="BL8" s="326"/>
      <c r="BM8" s="326"/>
      <c r="BN8" s="326"/>
      <c r="BO8" s="326"/>
      <c r="BP8" s="326"/>
      <c r="BQ8" s="326"/>
      <c r="BR8" s="326"/>
      <c r="BS8" s="326"/>
      <c r="BT8" s="326"/>
      <c r="BU8" s="326"/>
      <c r="BV8" s="326"/>
      <c r="BW8" s="326"/>
      <c r="BX8" s="326"/>
      <c r="BY8" s="326"/>
      <c r="BZ8" s="326"/>
      <c r="CA8" s="326"/>
      <c r="CB8" s="326"/>
      <c r="CC8" s="326"/>
      <c r="CD8" s="326"/>
      <c r="CE8" s="326"/>
      <c r="CF8" s="326"/>
      <c r="CG8" s="326"/>
      <c r="CH8" s="326"/>
      <c r="CI8" s="326"/>
      <c r="CJ8" s="326"/>
      <c r="CK8" s="326"/>
      <c r="CL8" s="326"/>
      <c r="CM8" s="326"/>
      <c r="CN8" s="326"/>
      <c r="CO8" s="326"/>
      <c r="CP8" s="326"/>
      <c r="CQ8" s="326"/>
      <c r="CR8" s="326"/>
      <c r="CS8" s="326"/>
      <c r="CT8" s="326"/>
      <c r="CU8" s="326"/>
      <c r="CV8" s="326"/>
      <c r="CW8" s="326"/>
      <c r="CX8" s="326"/>
      <c r="CY8" s="326"/>
      <c r="CZ8" s="326"/>
      <c r="DA8" s="326"/>
      <c r="DB8" s="326"/>
      <c r="DC8" s="326"/>
      <c r="DD8" s="326"/>
      <c r="DE8" s="326"/>
      <c r="DF8" s="326"/>
      <c r="DG8" s="326"/>
      <c r="DH8" s="326"/>
      <c r="DI8" s="326"/>
      <c r="DJ8" s="326"/>
      <c r="DK8" s="326"/>
      <c r="DL8" s="326"/>
      <c r="DM8" s="326"/>
      <c r="DN8" s="326"/>
      <c r="DO8" s="326"/>
      <c r="DP8" s="326"/>
      <c r="DQ8" s="326"/>
      <c r="DR8" s="326"/>
      <c r="DS8" s="326"/>
      <c r="DT8" s="326"/>
      <c r="DU8" s="326"/>
      <c r="DV8" s="326"/>
      <c r="DW8" s="326"/>
      <c r="DX8" s="326"/>
      <c r="DY8" s="326"/>
      <c r="DZ8" s="326"/>
      <c r="EA8" s="326"/>
      <c r="EB8" s="326"/>
      <c r="EC8" s="326"/>
      <c r="ED8" s="326"/>
      <c r="EE8" s="326"/>
      <c r="EF8" s="326"/>
      <c r="EG8" s="326"/>
      <c r="EH8" s="326"/>
      <c r="EI8" s="326"/>
      <c r="EJ8" s="326"/>
      <c r="EK8" s="326"/>
      <c r="EL8" s="326"/>
      <c r="EM8" s="326"/>
      <c r="EN8" s="326"/>
      <c r="EO8" s="326"/>
      <c r="EP8" s="326"/>
      <c r="EQ8" s="326"/>
      <c r="ER8" s="326"/>
      <c r="ES8" s="326"/>
      <c r="ET8" s="326"/>
      <c r="EU8" s="326"/>
      <c r="EV8" s="326"/>
      <c r="EW8" s="326"/>
      <c r="EX8" s="326"/>
      <c r="EY8" s="326"/>
      <c r="EZ8" s="326"/>
      <c r="FA8" s="326"/>
      <c r="FB8" s="326"/>
      <c r="FC8" s="326"/>
      <c r="FD8" s="326"/>
      <c r="FE8" s="326"/>
      <c r="FF8" s="326"/>
      <c r="FG8" s="326"/>
      <c r="FH8" s="326"/>
      <c r="FI8" s="326"/>
      <c r="FJ8" s="326"/>
      <c r="FK8" s="326"/>
      <c r="FL8" s="326"/>
      <c r="FM8" s="326"/>
      <c r="FN8" s="326"/>
      <c r="FO8" s="326"/>
      <c r="FP8" s="326"/>
      <c r="FQ8" s="326"/>
      <c r="FR8" s="326"/>
      <c r="FS8" s="326"/>
      <c r="FT8" s="326"/>
      <c r="FU8" s="326"/>
      <c r="FV8" s="326"/>
      <c r="FW8" s="326"/>
      <c r="FX8" s="326"/>
      <c r="FY8" s="326"/>
      <c r="FZ8" s="326"/>
      <c r="GA8" s="326"/>
      <c r="GB8" s="326"/>
      <c r="GC8" s="326"/>
      <c r="GD8" s="326"/>
      <c r="GE8" s="326"/>
      <c r="GF8" s="326"/>
      <c r="GG8" s="326"/>
      <c r="GH8" s="326"/>
      <c r="GI8" s="326"/>
      <c r="GJ8" s="326"/>
      <c r="GK8" s="326"/>
      <c r="GL8" s="326"/>
      <c r="GM8" s="326"/>
      <c r="GN8" s="326"/>
      <c r="GO8" s="326"/>
      <c r="GP8" s="326"/>
      <c r="GQ8" s="326"/>
      <c r="GR8" s="326"/>
      <c r="GS8" s="326"/>
      <c r="GT8" s="326"/>
      <c r="GU8" s="326"/>
      <c r="GV8" s="326"/>
      <c r="GW8" s="326"/>
      <c r="GX8" s="326"/>
      <c r="GY8" s="326"/>
      <c r="GZ8" s="326"/>
      <c r="HA8" s="326"/>
      <c r="HB8" s="326"/>
      <c r="HC8" s="326"/>
      <c r="HD8" s="326"/>
      <c r="HE8" s="326"/>
      <c r="HF8" s="326"/>
      <c r="HG8" s="326"/>
      <c r="HH8" s="326"/>
      <c r="HI8" s="326"/>
      <c r="HJ8" s="326"/>
      <c r="HK8" s="326"/>
      <c r="HL8" s="326"/>
      <c r="HM8" s="326"/>
      <c r="HN8" s="326"/>
      <c r="HO8" s="326"/>
      <c r="HP8" s="326"/>
      <c r="HQ8" s="326"/>
      <c r="HR8" s="326"/>
      <c r="HS8" s="326"/>
      <c r="HT8" s="326"/>
      <c r="HU8" s="326"/>
      <c r="HV8" s="326"/>
      <c r="HW8" s="326"/>
      <c r="HX8" s="326"/>
      <c r="HY8" s="355"/>
      <c r="HZ8" s="355"/>
      <c r="IA8" s="326"/>
      <c r="IB8" s="326"/>
      <c r="IC8" s="326"/>
    </row>
    <row r="9" spans="1:237" s="79" customFormat="1" x14ac:dyDescent="0.25">
      <c r="A9" s="326" t="s">
        <v>68</v>
      </c>
      <c r="B9" s="326" t="s">
        <v>75</v>
      </c>
      <c r="C9" s="326" t="s">
        <v>76</v>
      </c>
      <c r="D9" s="326" t="s">
        <v>449</v>
      </c>
      <c r="E9" s="326" t="s">
        <v>37</v>
      </c>
      <c r="F9" s="272">
        <f t="shared" si="2"/>
        <v>26123.290135299263</v>
      </c>
      <c r="G9" s="272">
        <f t="shared" si="2"/>
        <v>25744.187881027257</v>
      </c>
      <c r="H9" s="272">
        <f t="shared" si="2"/>
        <v>25504.229952174919</v>
      </c>
      <c r="I9" s="272">
        <f t="shared" si="2"/>
        <v>26537.669582583425</v>
      </c>
      <c r="J9" s="272">
        <f t="shared" si="2"/>
        <v>28262.641509667064</v>
      </c>
      <c r="K9" s="272">
        <f t="shared" si="2"/>
        <v>27529.34562837964</v>
      </c>
      <c r="L9" s="272">
        <f t="shared" si="2"/>
        <v>27655.260070883825</v>
      </c>
      <c r="M9" s="272">
        <f t="shared" si="2"/>
        <v>28343.086437275415</v>
      </c>
      <c r="N9" s="272">
        <f t="shared" si="2"/>
        <v>30408.366682500757</v>
      </c>
      <c r="O9" s="272">
        <f t="shared" si="2"/>
        <v>37381.346160327201</v>
      </c>
      <c r="P9" s="272">
        <f t="shared" si="2"/>
        <v>29773.992873524348</v>
      </c>
      <c r="Q9" s="272">
        <f t="shared" si="2"/>
        <v>20758.771637463749</v>
      </c>
      <c r="R9" s="272">
        <f t="shared" si="2"/>
        <v>26434.547938763633</v>
      </c>
      <c r="S9" s="272">
        <f t="shared" si="2"/>
        <v>31309.34651519121</v>
      </c>
      <c r="T9" s="272">
        <f t="shared" si="2"/>
        <v>29522.688994191292</v>
      </c>
      <c r="U9" s="272">
        <f t="shared" ref="U9:W9" si="9">+U35+U51+U67</f>
        <v>27808.017655853429</v>
      </c>
      <c r="V9" s="272">
        <f t="shared" si="9"/>
        <v>25173.810565120213</v>
      </c>
      <c r="W9" s="272">
        <f t="shared" si="9"/>
        <v>38022.313155417913</v>
      </c>
      <c r="X9" s="326"/>
      <c r="Y9" s="382">
        <f t="shared" si="5"/>
        <v>10214.295499564483</v>
      </c>
      <c r="Z9" s="387">
        <f>Y9/U9</f>
        <v>0.36731476604965518</v>
      </c>
      <c r="AA9" s="383">
        <f>W9/W4</f>
        <v>9.2582609507059446E-2</v>
      </c>
      <c r="AB9" s="355"/>
      <c r="AC9" s="355"/>
      <c r="AD9" s="355"/>
      <c r="AE9" s="386">
        <f>(W9-F9)</f>
        <v>11899.02302011865</v>
      </c>
      <c r="AF9" s="326"/>
      <c r="AG9" s="326"/>
      <c r="AH9" s="326"/>
      <c r="AI9" s="326"/>
      <c r="AJ9" s="326"/>
      <c r="AK9" s="326"/>
      <c r="AL9" s="326"/>
      <c r="AM9" s="326"/>
      <c r="AN9" s="326"/>
      <c r="AO9" s="326"/>
      <c r="AP9" s="326"/>
      <c r="AQ9" s="326"/>
      <c r="AR9" s="326"/>
      <c r="AS9" s="326"/>
      <c r="AT9" s="326"/>
      <c r="AU9" s="326"/>
      <c r="AV9" s="326"/>
      <c r="AW9" s="326"/>
      <c r="AX9" s="326"/>
      <c r="AY9" s="326"/>
      <c r="AZ9" s="326"/>
      <c r="BA9" s="326"/>
      <c r="BB9" s="326"/>
      <c r="BC9" s="326"/>
      <c r="BD9" s="326"/>
      <c r="BE9" s="326"/>
      <c r="BF9" s="326"/>
      <c r="BG9" s="326"/>
      <c r="BH9" s="326"/>
      <c r="BI9" s="326"/>
      <c r="BJ9" s="326"/>
      <c r="BK9" s="326"/>
      <c r="BL9" s="326"/>
      <c r="BM9" s="326"/>
      <c r="BN9" s="326"/>
      <c r="BO9" s="326"/>
      <c r="BP9" s="326"/>
      <c r="BQ9" s="326"/>
      <c r="BR9" s="326"/>
      <c r="BS9" s="326"/>
      <c r="BT9" s="326"/>
      <c r="BU9" s="326"/>
      <c r="BV9" s="326"/>
      <c r="BW9" s="326"/>
      <c r="BX9" s="326"/>
      <c r="BY9" s="326"/>
      <c r="BZ9" s="326"/>
      <c r="CA9" s="326"/>
      <c r="CB9" s="326"/>
      <c r="CC9" s="326"/>
      <c r="CD9" s="326"/>
      <c r="CE9" s="326"/>
      <c r="CF9" s="326"/>
      <c r="CG9" s="326"/>
      <c r="CH9" s="326"/>
      <c r="CI9" s="326"/>
      <c r="CJ9" s="326"/>
      <c r="CK9" s="326"/>
      <c r="CL9" s="326"/>
      <c r="CM9" s="326"/>
      <c r="CN9" s="326"/>
      <c r="CO9" s="326"/>
      <c r="CP9" s="326"/>
      <c r="CQ9" s="326"/>
      <c r="CR9" s="326"/>
      <c r="CS9" s="326"/>
      <c r="CT9" s="326"/>
      <c r="CU9" s="326"/>
      <c r="CV9" s="326"/>
      <c r="CW9" s="326"/>
      <c r="CX9" s="326"/>
      <c r="CY9" s="326"/>
      <c r="CZ9" s="326"/>
      <c r="DA9" s="326"/>
      <c r="DB9" s="326"/>
      <c r="DC9" s="326"/>
      <c r="DD9" s="326"/>
      <c r="DE9" s="326"/>
      <c r="DF9" s="326"/>
      <c r="DG9" s="326"/>
      <c r="DH9" s="326"/>
      <c r="DI9" s="326"/>
      <c r="DJ9" s="326"/>
      <c r="DK9" s="326"/>
      <c r="DL9" s="326"/>
      <c r="DM9" s="326"/>
      <c r="DN9" s="326"/>
      <c r="DO9" s="326"/>
      <c r="DP9" s="326"/>
      <c r="DQ9" s="326"/>
      <c r="DR9" s="326"/>
      <c r="DS9" s="326"/>
      <c r="DT9" s="326"/>
      <c r="DU9" s="326"/>
      <c r="DV9" s="326"/>
      <c r="DW9" s="326"/>
      <c r="DX9" s="326"/>
      <c r="DY9" s="326"/>
      <c r="DZ9" s="326"/>
      <c r="EA9" s="326"/>
      <c r="EB9" s="326"/>
      <c r="EC9" s="326"/>
      <c r="ED9" s="326"/>
      <c r="EE9" s="326"/>
      <c r="EF9" s="326"/>
      <c r="EG9" s="326"/>
      <c r="EH9" s="326"/>
      <c r="EI9" s="326"/>
      <c r="EJ9" s="326"/>
      <c r="EK9" s="326"/>
      <c r="EL9" s="326"/>
      <c r="EM9" s="326"/>
      <c r="EN9" s="326"/>
      <c r="EO9" s="326"/>
      <c r="EP9" s="326"/>
      <c r="EQ9" s="326"/>
      <c r="ER9" s="326"/>
      <c r="ES9" s="326"/>
      <c r="ET9" s="326"/>
      <c r="EU9" s="326"/>
      <c r="EV9" s="326"/>
      <c r="EW9" s="326"/>
      <c r="EX9" s="326"/>
      <c r="EY9" s="326"/>
      <c r="EZ9" s="326"/>
      <c r="FA9" s="326"/>
      <c r="FB9" s="326"/>
      <c r="FC9" s="326"/>
      <c r="FD9" s="326"/>
      <c r="FE9" s="326"/>
      <c r="FF9" s="326"/>
      <c r="FG9" s="326"/>
      <c r="FH9" s="326"/>
      <c r="FI9" s="326"/>
      <c r="FJ9" s="326"/>
      <c r="FK9" s="326"/>
      <c r="FL9" s="326"/>
      <c r="FM9" s="326"/>
      <c r="FN9" s="326"/>
      <c r="FO9" s="326"/>
      <c r="FP9" s="326"/>
      <c r="FQ9" s="326"/>
      <c r="FR9" s="326"/>
      <c r="FS9" s="326"/>
      <c r="FT9" s="326"/>
      <c r="FU9" s="326"/>
      <c r="FV9" s="326"/>
      <c r="FW9" s="326"/>
      <c r="FX9" s="326"/>
      <c r="FY9" s="326"/>
      <c r="FZ9" s="326"/>
      <c r="GA9" s="326"/>
      <c r="GB9" s="326"/>
      <c r="GC9" s="326"/>
      <c r="GD9" s="326"/>
      <c r="GE9" s="326"/>
      <c r="GF9" s="326"/>
      <c r="GG9" s="326"/>
      <c r="GH9" s="326"/>
      <c r="GI9" s="326"/>
      <c r="GJ9" s="326"/>
      <c r="GK9" s="326"/>
      <c r="GL9" s="326"/>
      <c r="GM9" s="326"/>
      <c r="GN9" s="326"/>
      <c r="GO9" s="326"/>
      <c r="GP9" s="326"/>
      <c r="GQ9" s="326"/>
      <c r="GR9" s="326"/>
      <c r="GS9" s="326"/>
      <c r="GT9" s="326"/>
      <c r="GU9" s="326"/>
      <c r="GV9" s="326"/>
      <c r="GW9" s="326"/>
      <c r="GX9" s="326"/>
      <c r="GY9" s="326"/>
      <c r="GZ9" s="326"/>
      <c r="HA9" s="326"/>
      <c r="HB9" s="326"/>
      <c r="HC9" s="326"/>
      <c r="HD9" s="326"/>
      <c r="HE9" s="326"/>
      <c r="HF9" s="326"/>
      <c r="HG9" s="326"/>
      <c r="HH9" s="326"/>
      <c r="HI9" s="326"/>
      <c r="HJ9" s="326"/>
      <c r="HK9" s="326"/>
      <c r="HL9" s="326"/>
      <c r="HM9" s="326"/>
      <c r="HN9" s="326"/>
      <c r="HO9" s="326"/>
      <c r="HP9" s="326"/>
      <c r="HQ9" s="326"/>
      <c r="HR9" s="326"/>
      <c r="HS9" s="326"/>
      <c r="HT9" s="326"/>
      <c r="HU9" s="326"/>
      <c r="HV9" s="326"/>
      <c r="HW9" s="326"/>
      <c r="HX9" s="326"/>
      <c r="HY9" s="355"/>
      <c r="HZ9" s="355"/>
      <c r="IA9" s="326"/>
      <c r="IB9" s="326"/>
      <c r="IC9" s="326"/>
    </row>
    <row r="10" spans="1:237" s="79" customFormat="1" x14ac:dyDescent="0.25">
      <c r="A10" s="326" t="s">
        <v>68</v>
      </c>
      <c r="B10" s="326" t="s">
        <v>77</v>
      </c>
      <c r="C10" s="326" t="s">
        <v>78</v>
      </c>
      <c r="D10" s="326" t="s">
        <v>449</v>
      </c>
      <c r="E10" s="326" t="s">
        <v>37</v>
      </c>
      <c r="F10" s="272">
        <f t="shared" si="2"/>
        <v>4257.0282979866988</v>
      </c>
      <c r="G10" s="272">
        <f t="shared" si="2"/>
        <v>3979.7209175402445</v>
      </c>
      <c r="H10" s="272">
        <f t="shared" si="2"/>
        <v>3920.7359392908415</v>
      </c>
      <c r="I10" s="272">
        <f t="shared" si="2"/>
        <v>4497.9757339370972</v>
      </c>
      <c r="J10" s="272">
        <f t="shared" si="2"/>
        <v>5610.5209487925158</v>
      </c>
      <c r="K10" s="272">
        <f t="shared" si="2"/>
        <v>5756.7494453280515</v>
      </c>
      <c r="L10" s="272">
        <f t="shared" si="2"/>
        <v>5587.2165643985736</v>
      </c>
      <c r="M10" s="272">
        <f t="shared" si="2"/>
        <v>5569.7464213913099</v>
      </c>
      <c r="N10" s="272">
        <f t="shared" si="2"/>
        <v>6279.6349582128223</v>
      </c>
      <c r="O10" s="272">
        <f t="shared" si="2"/>
        <v>1545.3318608974409</v>
      </c>
      <c r="P10" s="272">
        <f t="shared" si="2"/>
        <v>3517.3893403686275</v>
      </c>
      <c r="Q10" s="272">
        <f t="shared" si="2"/>
        <v>5217.0291101044804</v>
      </c>
      <c r="R10" s="272">
        <f t="shared" si="2"/>
        <v>10773.252469154464</v>
      </c>
      <c r="S10" s="272">
        <f t="shared" si="2"/>
        <v>16071.075719569364</v>
      </c>
      <c r="T10" s="272">
        <f t="shared" si="2"/>
        <v>10946.24653318224</v>
      </c>
      <c r="U10" s="272">
        <f t="shared" ref="U10:W10" si="10">+U36+U52+U68</f>
        <v>5782.4606705823753</v>
      </c>
      <c r="V10" s="272">
        <f t="shared" si="10"/>
        <v>3785.3921467758755</v>
      </c>
      <c r="W10" s="272">
        <f t="shared" si="10"/>
        <v>9726.0921490648652</v>
      </c>
      <c r="X10" s="326"/>
      <c r="Y10" s="382">
        <f t="shared" si="5"/>
        <v>3943.6314784824899</v>
      </c>
      <c r="Z10" s="355"/>
      <c r="AA10" s="383">
        <f>W10/W4</f>
        <v>2.3682593633529075E-2</v>
      </c>
      <c r="AB10" s="355"/>
      <c r="AC10" s="355"/>
      <c r="AD10" s="355"/>
      <c r="AE10" s="385">
        <f>(W10-F10)/F10</f>
        <v>1.2847139995909078</v>
      </c>
      <c r="AF10" s="326"/>
      <c r="AG10" s="326"/>
      <c r="AH10" s="326"/>
      <c r="AI10" s="326"/>
      <c r="AJ10" s="326"/>
      <c r="AK10" s="326"/>
      <c r="AL10" s="326"/>
      <c r="AM10" s="326"/>
      <c r="AN10" s="326"/>
      <c r="AO10" s="326"/>
      <c r="AP10" s="326"/>
      <c r="AQ10" s="326"/>
      <c r="AR10" s="326"/>
      <c r="AS10" s="326"/>
      <c r="AT10" s="326"/>
      <c r="AU10" s="326"/>
      <c r="AV10" s="326"/>
      <c r="AW10" s="326"/>
      <c r="AX10" s="326"/>
      <c r="AY10" s="326"/>
      <c r="AZ10" s="326"/>
      <c r="BA10" s="326"/>
      <c r="BB10" s="326"/>
      <c r="BC10" s="326"/>
      <c r="BD10" s="326"/>
      <c r="BE10" s="326"/>
      <c r="BF10" s="326"/>
      <c r="BG10" s="326"/>
      <c r="BH10" s="326"/>
      <c r="BI10" s="326"/>
      <c r="BJ10" s="326"/>
      <c r="BK10" s="326"/>
      <c r="BL10" s="326"/>
      <c r="BM10" s="326"/>
      <c r="BN10" s="326"/>
      <c r="BO10" s="326"/>
      <c r="BP10" s="326"/>
      <c r="BQ10" s="326"/>
      <c r="BR10" s="326"/>
      <c r="BS10" s="326"/>
      <c r="BT10" s="326"/>
      <c r="BU10" s="326"/>
      <c r="BV10" s="326"/>
      <c r="BW10" s="326"/>
      <c r="BX10" s="326"/>
      <c r="BY10" s="326"/>
      <c r="BZ10" s="326"/>
      <c r="CA10" s="326"/>
      <c r="CB10" s="326"/>
      <c r="CC10" s="326"/>
      <c r="CD10" s="326"/>
      <c r="CE10" s="326"/>
      <c r="CF10" s="326"/>
      <c r="CG10" s="326"/>
      <c r="CH10" s="326"/>
      <c r="CI10" s="326"/>
      <c r="CJ10" s="326"/>
      <c r="CK10" s="326"/>
      <c r="CL10" s="326"/>
      <c r="CM10" s="326"/>
      <c r="CN10" s="326"/>
      <c r="CO10" s="326"/>
      <c r="CP10" s="326"/>
      <c r="CQ10" s="326"/>
      <c r="CR10" s="326"/>
      <c r="CS10" s="326"/>
      <c r="CT10" s="326"/>
      <c r="CU10" s="326"/>
      <c r="CV10" s="326"/>
      <c r="CW10" s="326"/>
      <c r="CX10" s="326"/>
      <c r="CY10" s="326"/>
      <c r="CZ10" s="326"/>
      <c r="DA10" s="326"/>
      <c r="DB10" s="326"/>
      <c r="DC10" s="326"/>
      <c r="DD10" s="326"/>
      <c r="DE10" s="326"/>
      <c r="DF10" s="326"/>
      <c r="DG10" s="326"/>
      <c r="DH10" s="326"/>
      <c r="DI10" s="326"/>
      <c r="DJ10" s="326"/>
      <c r="DK10" s="326"/>
      <c r="DL10" s="326"/>
      <c r="DM10" s="326"/>
      <c r="DN10" s="326"/>
      <c r="DO10" s="326"/>
      <c r="DP10" s="326"/>
      <c r="DQ10" s="326"/>
      <c r="DR10" s="326"/>
      <c r="DS10" s="326"/>
      <c r="DT10" s="326"/>
      <c r="DU10" s="326"/>
      <c r="DV10" s="326"/>
      <c r="DW10" s="326"/>
      <c r="DX10" s="326"/>
      <c r="DY10" s="326"/>
      <c r="DZ10" s="326"/>
      <c r="EA10" s="326"/>
      <c r="EB10" s="326"/>
      <c r="EC10" s="326"/>
      <c r="ED10" s="326"/>
      <c r="EE10" s="326"/>
      <c r="EF10" s="326"/>
      <c r="EG10" s="326"/>
      <c r="EH10" s="326"/>
      <c r="EI10" s="326"/>
      <c r="EJ10" s="326"/>
      <c r="EK10" s="326"/>
      <c r="EL10" s="326"/>
      <c r="EM10" s="326"/>
      <c r="EN10" s="326"/>
      <c r="EO10" s="326"/>
      <c r="EP10" s="326"/>
      <c r="EQ10" s="326"/>
      <c r="ER10" s="326"/>
      <c r="ES10" s="326"/>
      <c r="ET10" s="326"/>
      <c r="EU10" s="326"/>
      <c r="EV10" s="326"/>
      <c r="EW10" s="326"/>
      <c r="EX10" s="326"/>
      <c r="EY10" s="326"/>
      <c r="EZ10" s="326"/>
      <c r="FA10" s="326"/>
      <c r="FB10" s="326"/>
      <c r="FC10" s="326"/>
      <c r="FD10" s="326"/>
      <c r="FE10" s="326"/>
      <c r="FF10" s="326"/>
      <c r="FG10" s="326"/>
      <c r="FH10" s="326"/>
      <c r="FI10" s="326"/>
      <c r="FJ10" s="326"/>
      <c r="FK10" s="326"/>
      <c r="FL10" s="326"/>
      <c r="FM10" s="326"/>
      <c r="FN10" s="326"/>
      <c r="FO10" s="326"/>
      <c r="FP10" s="326"/>
      <c r="FQ10" s="326"/>
      <c r="FR10" s="326"/>
      <c r="FS10" s="326"/>
      <c r="FT10" s="326"/>
      <c r="FU10" s="326"/>
      <c r="FV10" s="326"/>
      <c r="FW10" s="326"/>
      <c r="FX10" s="326"/>
      <c r="FY10" s="326"/>
      <c r="FZ10" s="326"/>
      <c r="GA10" s="326"/>
      <c r="GB10" s="326"/>
      <c r="GC10" s="326"/>
      <c r="GD10" s="326"/>
      <c r="GE10" s="326"/>
      <c r="GF10" s="326"/>
      <c r="GG10" s="326"/>
      <c r="GH10" s="326"/>
      <c r="GI10" s="326"/>
      <c r="GJ10" s="326"/>
      <c r="GK10" s="326"/>
      <c r="GL10" s="326"/>
      <c r="GM10" s="326"/>
      <c r="GN10" s="326"/>
      <c r="GO10" s="326"/>
      <c r="GP10" s="326"/>
      <c r="GQ10" s="326"/>
      <c r="GR10" s="326"/>
      <c r="GS10" s="326"/>
      <c r="GT10" s="326"/>
      <c r="GU10" s="326"/>
      <c r="GV10" s="326"/>
      <c r="GW10" s="326"/>
      <c r="GX10" s="326"/>
      <c r="GY10" s="326"/>
      <c r="GZ10" s="326"/>
      <c r="HA10" s="326"/>
      <c r="HB10" s="326"/>
      <c r="HC10" s="326"/>
      <c r="HD10" s="326"/>
      <c r="HE10" s="326"/>
      <c r="HF10" s="326"/>
      <c r="HG10" s="326"/>
      <c r="HH10" s="326"/>
      <c r="HI10" s="326"/>
      <c r="HJ10" s="326"/>
      <c r="HK10" s="326"/>
      <c r="HL10" s="326"/>
      <c r="HM10" s="326"/>
      <c r="HN10" s="326"/>
      <c r="HO10" s="326"/>
      <c r="HP10" s="326"/>
      <c r="HQ10" s="326"/>
      <c r="HR10" s="326"/>
      <c r="HS10" s="326"/>
      <c r="HT10" s="326"/>
      <c r="HU10" s="326"/>
      <c r="HV10" s="326"/>
      <c r="HW10" s="326"/>
      <c r="HX10" s="326"/>
      <c r="HY10" s="355"/>
      <c r="HZ10" s="355"/>
      <c r="IA10" s="326"/>
      <c r="IB10" s="326"/>
      <c r="IC10" s="326"/>
    </row>
    <row r="11" spans="1:237" s="4" customFormat="1" x14ac:dyDescent="0.25">
      <c r="A11" s="275" t="s">
        <v>68</v>
      </c>
      <c r="B11" s="275" t="s">
        <v>441</v>
      </c>
      <c r="C11" s="275" t="s">
        <v>445</v>
      </c>
      <c r="D11" s="275" t="s">
        <v>449</v>
      </c>
      <c r="E11" s="275" t="s">
        <v>37</v>
      </c>
      <c r="F11" s="271">
        <f t="shared" si="2"/>
        <v>32656.07156228082</v>
      </c>
      <c r="G11" s="271">
        <f t="shared" si="2"/>
        <v>32918.975777332082</v>
      </c>
      <c r="H11" s="271">
        <f t="shared" si="2"/>
        <v>33689.074121003636</v>
      </c>
      <c r="I11" s="271">
        <f t="shared" si="2"/>
        <v>32624.461156038858</v>
      </c>
      <c r="J11" s="271">
        <f t="shared" si="2"/>
        <v>34357.921943823669</v>
      </c>
      <c r="K11" s="271">
        <f t="shared" si="2"/>
        <v>30413.147860387482</v>
      </c>
      <c r="L11" s="271">
        <f t="shared" si="2"/>
        <v>30267.246650603716</v>
      </c>
      <c r="M11" s="271">
        <f t="shared" si="2"/>
        <v>30748.123838372248</v>
      </c>
      <c r="N11" s="271">
        <f t="shared" si="2"/>
        <v>29364.619809652089</v>
      </c>
      <c r="O11" s="271">
        <f t="shared" si="2"/>
        <v>30071.705527062331</v>
      </c>
      <c r="P11" s="271">
        <f t="shared" si="2"/>
        <v>29445.683945225755</v>
      </c>
      <c r="Q11" s="271">
        <f t="shared" si="2"/>
        <v>28736.173012883959</v>
      </c>
      <c r="R11" s="271">
        <f t="shared" si="2"/>
        <v>29548.449715179704</v>
      </c>
      <c r="S11" s="271">
        <f t="shared" si="2"/>
        <v>29982.824063234235</v>
      </c>
      <c r="T11" s="271">
        <f t="shared" si="2"/>
        <v>29599.115309458808</v>
      </c>
      <c r="U11" s="271">
        <f t="shared" ref="U11:W11" si="11">+U37+U53+U69</f>
        <v>29042.28554749415</v>
      </c>
      <c r="V11" s="271">
        <f t="shared" si="11"/>
        <v>29211.782916030621</v>
      </c>
      <c r="W11" s="271">
        <f t="shared" si="11"/>
        <v>30143.147679684</v>
      </c>
      <c r="X11" s="275"/>
      <c r="Y11" s="382">
        <f t="shared" si="5"/>
        <v>1100.8621321898499</v>
      </c>
      <c r="Z11" s="355"/>
      <c r="AA11" s="383">
        <f>W11/W4</f>
        <v>7.3397198627410426E-2</v>
      </c>
      <c r="AB11" s="355"/>
      <c r="AC11" s="355"/>
      <c r="AD11" s="355"/>
      <c r="AE11" s="385">
        <f>(W11-F11)/F11</f>
        <v>-7.6951199650706195E-2</v>
      </c>
      <c r="AF11" s="275"/>
      <c r="AG11" s="275"/>
      <c r="AH11" s="275"/>
      <c r="AI11" s="275"/>
      <c r="AJ11" s="275"/>
      <c r="AK11" s="275"/>
      <c r="AL11" s="275"/>
      <c r="AM11" s="275"/>
      <c r="AN11" s="275"/>
      <c r="AO11" s="275"/>
      <c r="AP11" s="275"/>
      <c r="AQ11" s="275"/>
      <c r="AR11" s="275"/>
      <c r="AS11" s="275"/>
      <c r="AT11" s="275"/>
      <c r="AU11" s="275"/>
      <c r="AV11" s="275"/>
      <c r="AW11" s="275"/>
      <c r="AX11" s="275"/>
      <c r="AY11" s="275"/>
      <c r="AZ11" s="275"/>
      <c r="BA11" s="275"/>
      <c r="BB11" s="275"/>
      <c r="BC11" s="275"/>
      <c r="BD11" s="275"/>
      <c r="BE11" s="275"/>
      <c r="BF11" s="275"/>
      <c r="BG11" s="275"/>
      <c r="BH11" s="275"/>
      <c r="BI11" s="275"/>
      <c r="BJ11" s="275"/>
      <c r="BK11" s="275"/>
      <c r="BL11" s="275"/>
      <c r="BM11" s="275"/>
      <c r="BN11" s="275"/>
      <c r="BO11" s="275"/>
      <c r="BP11" s="275"/>
      <c r="BQ11" s="275"/>
      <c r="BR11" s="275"/>
      <c r="BS11" s="275"/>
      <c r="BT11" s="275"/>
      <c r="BU11" s="275"/>
      <c r="BV11" s="275"/>
      <c r="BW11" s="275"/>
      <c r="BX11" s="275"/>
      <c r="BY11" s="275"/>
      <c r="BZ11" s="275"/>
      <c r="CA11" s="275"/>
      <c r="CB11" s="275"/>
      <c r="CC11" s="275"/>
      <c r="CD11" s="275"/>
      <c r="CE11" s="275"/>
      <c r="CF11" s="275"/>
      <c r="CG11" s="275"/>
      <c r="CH11" s="275"/>
      <c r="CI11" s="275"/>
      <c r="CJ11" s="275"/>
      <c r="CK11" s="275"/>
      <c r="CL11" s="275"/>
      <c r="CM11" s="275"/>
      <c r="CN11" s="275"/>
      <c r="CO11" s="275"/>
      <c r="CP11" s="275"/>
      <c r="CQ11" s="275"/>
      <c r="CR11" s="275"/>
      <c r="CS11" s="275"/>
      <c r="CT11" s="275"/>
      <c r="CU11" s="275"/>
      <c r="CV11" s="275"/>
      <c r="CW11" s="275"/>
      <c r="CX11" s="275"/>
      <c r="CY11" s="275"/>
      <c r="CZ11" s="275"/>
      <c r="DA11" s="275"/>
      <c r="DB11" s="275"/>
      <c r="DC11" s="275"/>
      <c r="DD11" s="275"/>
      <c r="DE11" s="275"/>
      <c r="DF11" s="275"/>
      <c r="DG11" s="275"/>
      <c r="DH11" s="275"/>
      <c r="DI11" s="275"/>
      <c r="DJ11" s="275"/>
      <c r="DK11" s="275"/>
      <c r="DL11" s="275"/>
      <c r="DM11" s="275"/>
      <c r="DN11" s="275"/>
      <c r="DO11" s="275"/>
      <c r="DP11" s="275"/>
      <c r="DQ11" s="275"/>
      <c r="DR11" s="275"/>
      <c r="DS11" s="275"/>
      <c r="DT11" s="275"/>
      <c r="DU11" s="275"/>
      <c r="DV11" s="275"/>
      <c r="DW11" s="275"/>
      <c r="DX11" s="275"/>
      <c r="DY11" s="275"/>
      <c r="DZ11" s="275"/>
      <c r="EA11" s="275"/>
      <c r="EB11" s="275"/>
      <c r="EC11" s="275"/>
      <c r="ED11" s="275"/>
      <c r="EE11" s="275"/>
      <c r="EF11" s="275"/>
      <c r="EG11" s="275"/>
      <c r="EH11" s="275"/>
      <c r="EI11" s="275"/>
      <c r="EJ11" s="275"/>
      <c r="EK11" s="275"/>
      <c r="EL11" s="275"/>
      <c r="EM11" s="275"/>
      <c r="EN11" s="275"/>
      <c r="EO11" s="275"/>
      <c r="EP11" s="275"/>
      <c r="EQ11" s="275"/>
      <c r="ER11" s="275"/>
      <c r="ES11" s="275"/>
      <c r="ET11" s="275"/>
      <c r="EU11" s="275"/>
      <c r="EV11" s="275"/>
      <c r="EW11" s="275"/>
      <c r="EX11" s="275"/>
      <c r="EY11" s="275"/>
      <c r="EZ11" s="275"/>
      <c r="FA11" s="275"/>
      <c r="FB11" s="275"/>
      <c r="FC11" s="275"/>
      <c r="FD11" s="275"/>
      <c r="FE11" s="275"/>
      <c r="FF11" s="275"/>
      <c r="FG11" s="275"/>
      <c r="FH11" s="275"/>
      <c r="FI11" s="275"/>
      <c r="FJ11" s="275"/>
      <c r="FK11" s="275"/>
      <c r="FL11" s="275"/>
      <c r="FM11" s="275"/>
      <c r="FN11" s="275"/>
      <c r="FO11" s="275"/>
      <c r="FP11" s="275"/>
      <c r="FQ11" s="275"/>
      <c r="FR11" s="275"/>
      <c r="FS11" s="275"/>
      <c r="FT11" s="275"/>
      <c r="FU11" s="275"/>
      <c r="FV11" s="275"/>
      <c r="FW11" s="275"/>
      <c r="FX11" s="275"/>
      <c r="FY11" s="275"/>
      <c r="FZ11" s="275"/>
      <c r="GA11" s="275"/>
      <c r="GB11" s="275"/>
      <c r="GC11" s="275"/>
      <c r="GD11" s="275"/>
      <c r="GE11" s="275"/>
      <c r="GF11" s="275"/>
      <c r="GG11" s="275"/>
      <c r="GH11" s="275"/>
      <c r="GI11" s="275"/>
      <c r="GJ11" s="275"/>
      <c r="GK11" s="275"/>
      <c r="GL11" s="275"/>
      <c r="GM11" s="275"/>
      <c r="GN11" s="275"/>
      <c r="GO11" s="275"/>
      <c r="GP11" s="275"/>
      <c r="GQ11" s="275"/>
      <c r="GR11" s="275"/>
      <c r="GS11" s="275"/>
      <c r="GT11" s="275"/>
      <c r="GU11" s="275"/>
      <c r="GV11" s="275"/>
      <c r="GW11" s="275"/>
      <c r="GX11" s="275"/>
      <c r="GY11" s="275"/>
      <c r="GZ11" s="275"/>
      <c r="HA11" s="275"/>
      <c r="HB11" s="275"/>
      <c r="HC11" s="275"/>
      <c r="HD11" s="275"/>
      <c r="HE11" s="275"/>
      <c r="HF11" s="275"/>
      <c r="HG11" s="275"/>
      <c r="HH11" s="275"/>
      <c r="HI11" s="275"/>
      <c r="HJ11" s="275"/>
      <c r="HK11" s="275"/>
      <c r="HL11" s="275"/>
      <c r="HM11" s="275"/>
      <c r="HN11" s="275"/>
      <c r="HO11" s="275"/>
      <c r="HP11" s="275"/>
      <c r="HQ11" s="275"/>
      <c r="HR11" s="275"/>
      <c r="HS11" s="275"/>
      <c r="HT11" s="275"/>
      <c r="HU11" s="275"/>
      <c r="HV11" s="275"/>
      <c r="HW11" s="275"/>
      <c r="HX11" s="275"/>
      <c r="HY11" s="355"/>
      <c r="HZ11" s="355"/>
      <c r="IA11" s="275"/>
      <c r="IB11" s="275"/>
      <c r="IC11" s="275"/>
    </row>
    <row r="12" spans="1:237" s="79" customFormat="1" x14ac:dyDescent="0.25">
      <c r="A12" s="326" t="s">
        <v>68</v>
      </c>
      <c r="B12" s="326" t="s">
        <v>79</v>
      </c>
      <c r="C12" s="326" t="s">
        <v>80</v>
      </c>
      <c r="D12" s="326" t="s">
        <v>449</v>
      </c>
      <c r="E12" s="326" t="s">
        <v>37</v>
      </c>
      <c r="F12" s="272">
        <f t="shared" si="2"/>
        <v>1438.8813945045231</v>
      </c>
      <c r="G12" s="272">
        <f t="shared" si="2"/>
        <v>1475.1740600590654</v>
      </c>
      <c r="H12" s="272">
        <f t="shared" si="2"/>
        <v>1562.5402386684332</v>
      </c>
      <c r="I12" s="272">
        <f t="shared" si="2"/>
        <v>1577.4900101401483</v>
      </c>
      <c r="J12" s="272">
        <f t="shared" si="2"/>
        <v>1591.7835769536096</v>
      </c>
      <c r="K12" s="272">
        <f t="shared" si="2"/>
        <v>1590.4841617887494</v>
      </c>
      <c r="L12" s="272">
        <f t="shared" si="2"/>
        <v>1609.3256816792209</v>
      </c>
      <c r="M12" s="272">
        <f t="shared" si="2"/>
        <v>1641.804563724899</v>
      </c>
      <c r="N12" s="272">
        <f t="shared" si="2"/>
        <v>1616.9497859461771</v>
      </c>
      <c r="O12" s="272">
        <f t="shared" si="2"/>
        <v>1915.4071544730002</v>
      </c>
      <c r="P12" s="272">
        <f t="shared" si="2"/>
        <v>1776.9508601437501</v>
      </c>
      <c r="Q12" s="272">
        <f t="shared" si="2"/>
        <v>1630.5833963070002</v>
      </c>
      <c r="R12" s="272">
        <f t="shared" si="2"/>
        <v>1607.9502780000003</v>
      </c>
      <c r="S12" s="272">
        <f t="shared" si="2"/>
        <v>1635.8985652815004</v>
      </c>
      <c r="T12" s="272">
        <f t="shared" si="2"/>
        <v>1690.5182540766</v>
      </c>
      <c r="U12" s="272">
        <f t="shared" ref="U12:W12" si="12">+U38+U54+U70</f>
        <v>1573.890967566</v>
      </c>
      <c r="V12" s="272">
        <f t="shared" si="12"/>
        <v>1537.347252138075</v>
      </c>
      <c r="W12" s="272">
        <f t="shared" si="12"/>
        <v>1570.951179684</v>
      </c>
      <c r="X12" s="326"/>
      <c r="Y12" s="355"/>
      <c r="Z12" s="355"/>
      <c r="AA12" s="355"/>
      <c r="AB12" s="355"/>
      <c r="AC12" s="355"/>
      <c r="AD12" s="355"/>
      <c r="AE12" s="355"/>
      <c r="AF12" s="326"/>
      <c r="AG12" s="326"/>
      <c r="AH12" s="326"/>
      <c r="AI12" s="326"/>
      <c r="AJ12" s="326"/>
      <c r="AK12" s="326"/>
      <c r="AL12" s="326"/>
      <c r="AM12" s="326"/>
      <c r="AN12" s="326"/>
      <c r="AO12" s="326"/>
      <c r="AP12" s="326"/>
      <c r="AQ12" s="326"/>
      <c r="AR12" s="326"/>
      <c r="AS12" s="326"/>
      <c r="AT12" s="326"/>
      <c r="AU12" s="326"/>
      <c r="AV12" s="326"/>
      <c r="AW12" s="326"/>
      <c r="AX12" s="326"/>
      <c r="AY12" s="326"/>
      <c r="AZ12" s="326"/>
      <c r="BA12" s="326"/>
      <c r="BB12" s="326"/>
      <c r="BC12" s="326"/>
      <c r="BD12" s="326"/>
      <c r="BE12" s="326"/>
      <c r="BF12" s="326"/>
      <c r="BG12" s="326"/>
      <c r="BH12" s="326"/>
      <c r="BI12" s="326"/>
      <c r="BJ12" s="326"/>
      <c r="BK12" s="326"/>
      <c r="BL12" s="326"/>
      <c r="BM12" s="326"/>
      <c r="BN12" s="326"/>
      <c r="BO12" s="326"/>
      <c r="BP12" s="326"/>
      <c r="BQ12" s="326"/>
      <c r="BR12" s="326"/>
      <c r="BS12" s="326"/>
      <c r="BT12" s="326"/>
      <c r="BU12" s="326"/>
      <c r="BV12" s="326"/>
      <c r="BW12" s="326"/>
      <c r="BX12" s="326"/>
      <c r="BY12" s="326"/>
      <c r="BZ12" s="326"/>
      <c r="CA12" s="326"/>
      <c r="CB12" s="326"/>
      <c r="CC12" s="326"/>
      <c r="CD12" s="326"/>
      <c r="CE12" s="326"/>
      <c r="CF12" s="326"/>
      <c r="CG12" s="326"/>
      <c r="CH12" s="326"/>
      <c r="CI12" s="326"/>
      <c r="CJ12" s="326"/>
      <c r="CK12" s="326"/>
      <c r="CL12" s="326"/>
      <c r="CM12" s="326"/>
      <c r="CN12" s="326"/>
      <c r="CO12" s="326"/>
      <c r="CP12" s="326"/>
      <c r="CQ12" s="326"/>
      <c r="CR12" s="326"/>
      <c r="CS12" s="326"/>
      <c r="CT12" s="326"/>
      <c r="CU12" s="326"/>
      <c r="CV12" s="326"/>
      <c r="CW12" s="326"/>
      <c r="CX12" s="326"/>
      <c r="CY12" s="326"/>
      <c r="CZ12" s="326"/>
      <c r="DA12" s="326"/>
      <c r="DB12" s="326"/>
      <c r="DC12" s="326"/>
      <c r="DD12" s="326"/>
      <c r="DE12" s="326"/>
      <c r="DF12" s="326"/>
      <c r="DG12" s="326"/>
      <c r="DH12" s="326"/>
      <c r="DI12" s="326"/>
      <c r="DJ12" s="326"/>
      <c r="DK12" s="326"/>
      <c r="DL12" s="326"/>
      <c r="DM12" s="326"/>
      <c r="DN12" s="326"/>
      <c r="DO12" s="326"/>
      <c r="DP12" s="326"/>
      <c r="DQ12" s="326"/>
      <c r="DR12" s="326"/>
      <c r="DS12" s="326"/>
      <c r="DT12" s="326"/>
      <c r="DU12" s="326"/>
      <c r="DV12" s="326"/>
      <c r="DW12" s="326"/>
      <c r="DX12" s="326"/>
      <c r="DY12" s="326"/>
      <c r="DZ12" s="326"/>
      <c r="EA12" s="326"/>
      <c r="EB12" s="326"/>
      <c r="EC12" s="326"/>
      <c r="ED12" s="326"/>
      <c r="EE12" s="326"/>
      <c r="EF12" s="326"/>
      <c r="EG12" s="326"/>
      <c r="EH12" s="326"/>
      <c r="EI12" s="326"/>
      <c r="EJ12" s="326"/>
      <c r="EK12" s="326"/>
      <c r="EL12" s="326"/>
      <c r="EM12" s="326"/>
      <c r="EN12" s="326"/>
      <c r="EO12" s="326"/>
      <c r="EP12" s="326"/>
      <c r="EQ12" s="326"/>
      <c r="ER12" s="326"/>
      <c r="ES12" s="326"/>
      <c r="ET12" s="326"/>
      <c r="EU12" s="326"/>
      <c r="EV12" s="326"/>
      <c r="EW12" s="326"/>
      <c r="EX12" s="326"/>
      <c r="EY12" s="326"/>
      <c r="EZ12" s="326"/>
      <c r="FA12" s="326"/>
      <c r="FB12" s="326"/>
      <c r="FC12" s="326"/>
      <c r="FD12" s="326"/>
      <c r="FE12" s="326"/>
      <c r="FF12" s="326"/>
      <c r="FG12" s="326"/>
      <c r="FH12" s="326"/>
      <c r="FI12" s="326"/>
      <c r="FJ12" s="326"/>
      <c r="FK12" s="326"/>
      <c r="FL12" s="326"/>
      <c r="FM12" s="326"/>
      <c r="FN12" s="326"/>
      <c r="FO12" s="326"/>
      <c r="FP12" s="326"/>
      <c r="FQ12" s="326"/>
      <c r="FR12" s="326"/>
      <c r="FS12" s="326"/>
      <c r="FT12" s="326"/>
      <c r="FU12" s="326"/>
      <c r="FV12" s="326"/>
      <c r="FW12" s="326"/>
      <c r="FX12" s="326"/>
      <c r="FY12" s="326"/>
      <c r="FZ12" s="326"/>
      <c r="GA12" s="326"/>
      <c r="GB12" s="326"/>
      <c r="GC12" s="326"/>
      <c r="GD12" s="326"/>
      <c r="GE12" s="326"/>
      <c r="GF12" s="326"/>
      <c r="GG12" s="326"/>
      <c r="GH12" s="326"/>
      <c r="GI12" s="326"/>
      <c r="GJ12" s="326"/>
      <c r="GK12" s="326"/>
      <c r="GL12" s="326"/>
      <c r="GM12" s="326"/>
      <c r="GN12" s="326"/>
      <c r="GO12" s="326"/>
      <c r="GP12" s="326"/>
      <c r="GQ12" s="326"/>
      <c r="GR12" s="326"/>
      <c r="GS12" s="326"/>
      <c r="GT12" s="326"/>
      <c r="GU12" s="326"/>
      <c r="GV12" s="326"/>
      <c r="GW12" s="326"/>
      <c r="GX12" s="326"/>
      <c r="GY12" s="326"/>
      <c r="GZ12" s="326"/>
      <c r="HA12" s="326"/>
      <c r="HB12" s="326"/>
      <c r="HC12" s="326"/>
      <c r="HD12" s="326"/>
      <c r="HE12" s="326"/>
      <c r="HF12" s="326"/>
      <c r="HG12" s="326"/>
      <c r="HH12" s="326"/>
      <c r="HI12" s="326"/>
      <c r="HJ12" s="326"/>
      <c r="HK12" s="326"/>
      <c r="HL12" s="326"/>
      <c r="HM12" s="326"/>
      <c r="HN12" s="326"/>
      <c r="HO12" s="326"/>
      <c r="HP12" s="326"/>
      <c r="HQ12" s="326"/>
      <c r="HR12" s="326"/>
      <c r="HS12" s="326"/>
      <c r="HT12" s="326"/>
      <c r="HU12" s="326"/>
      <c r="HV12" s="326"/>
      <c r="HW12" s="326"/>
      <c r="HX12" s="326"/>
      <c r="HY12" s="355"/>
      <c r="HZ12" s="355"/>
      <c r="IA12" s="326"/>
      <c r="IB12" s="326"/>
      <c r="IC12" s="326"/>
    </row>
    <row r="13" spans="1:237" s="79" customFormat="1" x14ac:dyDescent="0.25">
      <c r="A13" s="326" t="s">
        <v>68</v>
      </c>
      <c r="B13" s="326" t="s">
        <v>81</v>
      </c>
      <c r="C13" s="326" t="s">
        <v>82</v>
      </c>
      <c r="D13" s="326" t="s">
        <v>449</v>
      </c>
      <c r="E13" s="326" t="s">
        <v>37</v>
      </c>
      <c r="F13" s="272">
        <f t="shared" si="2"/>
        <v>752.03721950757301</v>
      </c>
      <c r="G13" s="272">
        <f t="shared" si="2"/>
        <v>752.90007858079252</v>
      </c>
      <c r="H13" s="272">
        <f t="shared" si="2"/>
        <v>955.12790573957705</v>
      </c>
      <c r="I13" s="272">
        <f t="shared" si="2"/>
        <v>1457.9908444600517</v>
      </c>
      <c r="J13" s="272">
        <f t="shared" si="2"/>
        <v>1378.9071043308404</v>
      </c>
      <c r="K13" s="272">
        <f t="shared" si="2"/>
        <v>1160.1409780868726</v>
      </c>
      <c r="L13" s="272">
        <f t="shared" si="2"/>
        <v>1133.2357036598273</v>
      </c>
      <c r="M13" s="272">
        <f t="shared" si="2"/>
        <v>1132.6890955939482</v>
      </c>
      <c r="N13" s="272">
        <f t="shared" si="2"/>
        <v>1138.1657687257532</v>
      </c>
      <c r="O13" s="272">
        <f t="shared" si="2"/>
        <v>1243.3813478964332</v>
      </c>
      <c r="P13" s="272">
        <f t="shared" si="2"/>
        <v>964.24718415822065</v>
      </c>
      <c r="Q13" s="272">
        <f t="shared" si="2"/>
        <v>785.76407572578159</v>
      </c>
      <c r="R13" s="272">
        <f t="shared" si="2"/>
        <v>641.8246655595708</v>
      </c>
      <c r="S13" s="272">
        <f t="shared" si="2"/>
        <v>641.82500000000005</v>
      </c>
      <c r="T13" s="272">
        <f t="shared" si="2"/>
        <v>641.82500000000005</v>
      </c>
      <c r="U13" s="272">
        <f t="shared" ref="U13:W13" si="13">+U39+U55+U71</f>
        <v>641.82500000000005</v>
      </c>
      <c r="V13" s="272">
        <f t="shared" si="13"/>
        <v>641.82500000000005</v>
      </c>
      <c r="W13" s="272">
        <f t="shared" si="13"/>
        <v>641.82500000000005</v>
      </c>
      <c r="X13" s="326"/>
      <c r="Y13" s="355"/>
      <c r="Z13" s="355">
        <f>U4-S4</f>
        <v>-2665.3389522114885</v>
      </c>
      <c r="AA13" s="383">
        <f>Z13/U4</f>
        <v>-6.4384339143970411E-3</v>
      </c>
      <c r="AB13" s="355"/>
      <c r="AC13" s="355"/>
      <c r="AD13" s="355"/>
      <c r="AE13" s="355"/>
      <c r="AF13" s="326"/>
      <c r="AG13" s="326"/>
      <c r="AH13" s="326"/>
      <c r="AI13" s="326"/>
      <c r="AJ13" s="326"/>
      <c r="AK13" s="326"/>
      <c r="AL13" s="326"/>
      <c r="AM13" s="326"/>
      <c r="AN13" s="326"/>
      <c r="AO13" s="326"/>
      <c r="AP13" s="326"/>
      <c r="AQ13" s="326"/>
      <c r="AR13" s="326"/>
      <c r="AS13" s="326"/>
      <c r="AT13" s="326"/>
      <c r="AU13" s="326"/>
      <c r="AV13" s="326"/>
      <c r="AW13" s="326"/>
      <c r="AX13" s="326"/>
      <c r="AY13" s="326"/>
      <c r="AZ13" s="326"/>
      <c r="BA13" s="326"/>
      <c r="BB13" s="326"/>
      <c r="BC13" s="326"/>
      <c r="BD13" s="326"/>
      <c r="BE13" s="326"/>
      <c r="BF13" s="326"/>
      <c r="BG13" s="326"/>
      <c r="BH13" s="326"/>
      <c r="BI13" s="326"/>
      <c r="BJ13" s="326"/>
      <c r="BK13" s="326"/>
      <c r="BL13" s="326"/>
      <c r="BM13" s="326"/>
      <c r="BN13" s="326"/>
      <c r="BO13" s="326"/>
      <c r="BP13" s="326"/>
      <c r="BQ13" s="326"/>
      <c r="BR13" s="326"/>
      <c r="BS13" s="326"/>
      <c r="BT13" s="326"/>
      <c r="BU13" s="326"/>
      <c r="BV13" s="326"/>
      <c r="BW13" s="326"/>
      <c r="BX13" s="326"/>
      <c r="BY13" s="326"/>
      <c r="BZ13" s="326"/>
      <c r="CA13" s="326"/>
      <c r="CB13" s="326"/>
      <c r="CC13" s="326"/>
      <c r="CD13" s="326"/>
      <c r="CE13" s="326"/>
      <c r="CF13" s="326"/>
      <c r="CG13" s="326"/>
      <c r="CH13" s="326"/>
      <c r="CI13" s="326"/>
      <c r="CJ13" s="326"/>
      <c r="CK13" s="326"/>
      <c r="CL13" s="326"/>
      <c r="CM13" s="326"/>
      <c r="CN13" s="326"/>
      <c r="CO13" s="326"/>
      <c r="CP13" s="326"/>
      <c r="CQ13" s="326"/>
      <c r="CR13" s="326"/>
      <c r="CS13" s="326"/>
      <c r="CT13" s="326"/>
      <c r="CU13" s="326"/>
      <c r="CV13" s="326"/>
      <c r="CW13" s="326"/>
      <c r="CX13" s="326"/>
      <c r="CY13" s="326"/>
      <c r="CZ13" s="326"/>
      <c r="DA13" s="326"/>
      <c r="DB13" s="326"/>
      <c r="DC13" s="326"/>
      <c r="DD13" s="326"/>
      <c r="DE13" s="326"/>
      <c r="DF13" s="326"/>
      <c r="DG13" s="326"/>
      <c r="DH13" s="326"/>
      <c r="DI13" s="326"/>
      <c r="DJ13" s="326"/>
      <c r="DK13" s="326"/>
      <c r="DL13" s="326"/>
      <c r="DM13" s="326"/>
      <c r="DN13" s="326"/>
      <c r="DO13" s="326"/>
      <c r="DP13" s="326"/>
      <c r="DQ13" s="326"/>
      <c r="DR13" s="326"/>
      <c r="DS13" s="326"/>
      <c r="DT13" s="326"/>
      <c r="DU13" s="326"/>
      <c r="DV13" s="326"/>
      <c r="DW13" s="326"/>
      <c r="DX13" s="326"/>
      <c r="DY13" s="326"/>
      <c r="DZ13" s="326"/>
      <c r="EA13" s="326"/>
      <c r="EB13" s="326"/>
      <c r="EC13" s="326"/>
      <c r="ED13" s="326"/>
      <c r="EE13" s="326"/>
      <c r="EF13" s="326"/>
      <c r="EG13" s="326"/>
      <c r="EH13" s="326"/>
      <c r="EI13" s="326"/>
      <c r="EJ13" s="326"/>
      <c r="EK13" s="326"/>
      <c r="EL13" s="326"/>
      <c r="EM13" s="326"/>
      <c r="EN13" s="326"/>
      <c r="EO13" s="326"/>
      <c r="EP13" s="326"/>
      <c r="EQ13" s="326"/>
      <c r="ER13" s="326"/>
      <c r="ES13" s="326"/>
      <c r="ET13" s="326"/>
      <c r="EU13" s="326"/>
      <c r="EV13" s="326"/>
      <c r="EW13" s="326"/>
      <c r="EX13" s="326"/>
      <c r="EY13" s="326"/>
      <c r="EZ13" s="326"/>
      <c r="FA13" s="326"/>
      <c r="FB13" s="326"/>
      <c r="FC13" s="326"/>
      <c r="FD13" s="326"/>
      <c r="FE13" s="326"/>
      <c r="FF13" s="326"/>
      <c r="FG13" s="326"/>
      <c r="FH13" s="326"/>
      <c r="FI13" s="326"/>
      <c r="FJ13" s="326"/>
      <c r="FK13" s="326"/>
      <c r="FL13" s="326"/>
      <c r="FM13" s="326"/>
      <c r="FN13" s="326"/>
      <c r="FO13" s="326"/>
      <c r="FP13" s="326"/>
      <c r="FQ13" s="326"/>
      <c r="FR13" s="326"/>
      <c r="FS13" s="326"/>
      <c r="FT13" s="326"/>
      <c r="FU13" s="326"/>
      <c r="FV13" s="326"/>
      <c r="FW13" s="326"/>
      <c r="FX13" s="326"/>
      <c r="FY13" s="326"/>
      <c r="FZ13" s="326"/>
      <c r="GA13" s="326"/>
      <c r="GB13" s="326"/>
      <c r="GC13" s="326"/>
      <c r="GD13" s="326"/>
      <c r="GE13" s="326"/>
      <c r="GF13" s="326"/>
      <c r="GG13" s="326"/>
      <c r="GH13" s="326"/>
      <c r="GI13" s="326"/>
      <c r="GJ13" s="326"/>
      <c r="GK13" s="326"/>
      <c r="GL13" s="326"/>
      <c r="GM13" s="326"/>
      <c r="GN13" s="326"/>
      <c r="GO13" s="326"/>
      <c r="GP13" s="326"/>
      <c r="GQ13" s="326"/>
      <c r="GR13" s="326"/>
      <c r="GS13" s="326"/>
      <c r="GT13" s="326"/>
      <c r="GU13" s="326"/>
      <c r="GV13" s="326"/>
      <c r="GW13" s="326"/>
      <c r="GX13" s="326"/>
      <c r="GY13" s="326"/>
      <c r="GZ13" s="326"/>
      <c r="HA13" s="326"/>
      <c r="HB13" s="326"/>
      <c r="HC13" s="326"/>
      <c r="HD13" s="326"/>
      <c r="HE13" s="326"/>
      <c r="HF13" s="326"/>
      <c r="HG13" s="326"/>
      <c r="HH13" s="326"/>
      <c r="HI13" s="326"/>
      <c r="HJ13" s="326"/>
      <c r="HK13" s="326"/>
      <c r="HL13" s="326"/>
      <c r="HM13" s="326"/>
      <c r="HN13" s="326"/>
      <c r="HO13" s="326"/>
      <c r="HP13" s="326"/>
      <c r="HQ13" s="326"/>
      <c r="HR13" s="326"/>
      <c r="HS13" s="326"/>
      <c r="HT13" s="326"/>
      <c r="HU13" s="326"/>
      <c r="HV13" s="326"/>
      <c r="HW13" s="326"/>
      <c r="HX13" s="326"/>
      <c r="HY13" s="355"/>
      <c r="HZ13" s="355"/>
      <c r="IA13" s="326"/>
      <c r="IB13" s="326"/>
      <c r="IC13" s="326"/>
    </row>
    <row r="14" spans="1:237" s="79" customFormat="1" x14ac:dyDescent="0.25">
      <c r="A14" s="326" t="s">
        <v>68</v>
      </c>
      <c r="B14" s="326" t="s">
        <v>83</v>
      </c>
      <c r="C14" s="326" t="s">
        <v>84</v>
      </c>
      <c r="D14" s="326" t="s">
        <v>449</v>
      </c>
      <c r="E14" s="326" t="s">
        <v>37</v>
      </c>
      <c r="F14" s="272">
        <f t="shared" si="2"/>
        <v>30465.152948268726</v>
      </c>
      <c r="G14" s="272">
        <f t="shared" si="2"/>
        <v>30690.901638692227</v>
      </c>
      <c r="H14" s="272">
        <f t="shared" si="2"/>
        <v>31171.405976595626</v>
      </c>
      <c r="I14" s="272">
        <f t="shared" si="2"/>
        <v>29588.98030143866</v>
      </c>
      <c r="J14" s="272">
        <f t="shared" si="2"/>
        <v>31387.231262539222</v>
      </c>
      <c r="K14" s="272">
        <f t="shared" si="2"/>
        <v>27662.522720511861</v>
      </c>
      <c r="L14" s="272">
        <f t="shared" si="2"/>
        <v>27524.68526526467</v>
      </c>
      <c r="M14" s="272">
        <f t="shared" si="2"/>
        <v>27973.630179053398</v>
      </c>
      <c r="N14" s="272">
        <f t="shared" si="2"/>
        <v>26609.504254980158</v>
      </c>
      <c r="O14" s="272">
        <f t="shared" si="2"/>
        <v>26912.917024692899</v>
      </c>
      <c r="P14" s="272">
        <f t="shared" si="2"/>
        <v>26704.485900923784</v>
      </c>
      <c r="Q14" s="272">
        <f t="shared" si="2"/>
        <v>26319.825540851176</v>
      </c>
      <c r="R14" s="272">
        <f t="shared" si="2"/>
        <v>27298.674771620135</v>
      </c>
      <c r="S14" s="272">
        <f t="shared" si="2"/>
        <v>27705.100497952735</v>
      </c>
      <c r="T14" s="272">
        <f t="shared" si="2"/>
        <v>27266.772055382207</v>
      </c>
      <c r="U14" s="272">
        <f t="shared" ref="U14:W14" si="14">+U40+U56+U72</f>
        <v>26826.569579928153</v>
      </c>
      <c r="V14" s="272">
        <f t="shared" si="14"/>
        <v>27032.610663892545</v>
      </c>
      <c r="W14" s="272">
        <f t="shared" si="14"/>
        <v>27930.371500000001</v>
      </c>
      <c r="X14" s="326"/>
      <c r="Y14" s="355"/>
      <c r="Z14" s="355"/>
      <c r="AA14" s="355"/>
      <c r="AB14" s="355"/>
      <c r="AC14" s="355"/>
      <c r="AD14" s="355"/>
      <c r="AE14" s="355"/>
      <c r="AF14" s="326"/>
      <c r="AG14" s="326"/>
      <c r="AH14" s="326"/>
      <c r="AI14" s="326"/>
      <c r="AJ14" s="326"/>
      <c r="AK14" s="326"/>
      <c r="AL14" s="326"/>
      <c r="AM14" s="326"/>
      <c r="AN14" s="326"/>
      <c r="AO14" s="326"/>
      <c r="AP14" s="326"/>
      <c r="AQ14" s="326"/>
      <c r="AR14" s="326"/>
      <c r="AS14" s="326"/>
      <c r="AT14" s="326"/>
      <c r="AU14" s="326"/>
      <c r="AV14" s="326"/>
      <c r="AW14" s="326"/>
      <c r="AX14" s="326"/>
      <c r="AY14" s="326"/>
      <c r="AZ14" s="326"/>
      <c r="BA14" s="326"/>
      <c r="BB14" s="326"/>
      <c r="BC14" s="326"/>
      <c r="BD14" s="326"/>
      <c r="BE14" s="326"/>
      <c r="BF14" s="326"/>
      <c r="BG14" s="326"/>
      <c r="BH14" s="326"/>
      <c r="BI14" s="326"/>
      <c r="BJ14" s="326"/>
      <c r="BK14" s="326"/>
      <c r="BL14" s="326"/>
      <c r="BM14" s="326"/>
      <c r="BN14" s="326"/>
      <c r="BO14" s="326"/>
      <c r="BP14" s="326"/>
      <c r="BQ14" s="326"/>
      <c r="BR14" s="326"/>
      <c r="BS14" s="326"/>
      <c r="BT14" s="326"/>
      <c r="BU14" s="326"/>
      <c r="BV14" s="326"/>
      <c r="BW14" s="326"/>
      <c r="BX14" s="326"/>
      <c r="BY14" s="326"/>
      <c r="BZ14" s="326"/>
      <c r="CA14" s="326"/>
      <c r="CB14" s="326"/>
      <c r="CC14" s="326"/>
      <c r="CD14" s="326"/>
      <c r="CE14" s="326"/>
      <c r="CF14" s="326"/>
      <c r="CG14" s="326"/>
      <c r="CH14" s="326"/>
      <c r="CI14" s="326"/>
      <c r="CJ14" s="326"/>
      <c r="CK14" s="326"/>
      <c r="CL14" s="326"/>
      <c r="CM14" s="326"/>
      <c r="CN14" s="326"/>
      <c r="CO14" s="326"/>
      <c r="CP14" s="326"/>
      <c r="CQ14" s="326"/>
      <c r="CR14" s="326"/>
      <c r="CS14" s="326"/>
      <c r="CT14" s="326"/>
      <c r="CU14" s="326"/>
      <c r="CV14" s="326"/>
      <c r="CW14" s="326"/>
      <c r="CX14" s="326"/>
      <c r="CY14" s="326"/>
      <c r="CZ14" s="326"/>
      <c r="DA14" s="326"/>
      <c r="DB14" s="326"/>
      <c r="DC14" s="326"/>
      <c r="DD14" s="326"/>
      <c r="DE14" s="326"/>
      <c r="DF14" s="326"/>
      <c r="DG14" s="326"/>
      <c r="DH14" s="326"/>
      <c r="DI14" s="326"/>
      <c r="DJ14" s="326"/>
      <c r="DK14" s="326"/>
      <c r="DL14" s="326"/>
      <c r="DM14" s="326"/>
      <c r="DN14" s="326"/>
      <c r="DO14" s="326"/>
      <c r="DP14" s="326"/>
      <c r="DQ14" s="326"/>
      <c r="DR14" s="326"/>
      <c r="DS14" s="326"/>
      <c r="DT14" s="326"/>
      <c r="DU14" s="326"/>
      <c r="DV14" s="326"/>
      <c r="DW14" s="326"/>
      <c r="DX14" s="326"/>
      <c r="DY14" s="326"/>
      <c r="DZ14" s="326"/>
      <c r="EA14" s="326"/>
      <c r="EB14" s="326"/>
      <c r="EC14" s="326"/>
      <c r="ED14" s="326"/>
      <c r="EE14" s="326"/>
      <c r="EF14" s="326"/>
      <c r="EG14" s="326"/>
      <c r="EH14" s="326"/>
      <c r="EI14" s="326"/>
      <c r="EJ14" s="326"/>
      <c r="EK14" s="326"/>
      <c r="EL14" s="326"/>
      <c r="EM14" s="326"/>
      <c r="EN14" s="326"/>
      <c r="EO14" s="326"/>
      <c r="EP14" s="326"/>
      <c r="EQ14" s="326"/>
      <c r="ER14" s="326"/>
      <c r="ES14" s="326"/>
      <c r="ET14" s="326"/>
      <c r="EU14" s="326"/>
      <c r="EV14" s="326"/>
      <c r="EW14" s="326"/>
      <c r="EX14" s="326"/>
      <c r="EY14" s="326"/>
      <c r="EZ14" s="326"/>
      <c r="FA14" s="326"/>
      <c r="FB14" s="326"/>
      <c r="FC14" s="326"/>
      <c r="FD14" s="326"/>
      <c r="FE14" s="326"/>
      <c r="FF14" s="326"/>
      <c r="FG14" s="326"/>
      <c r="FH14" s="326"/>
      <c r="FI14" s="326"/>
      <c r="FJ14" s="326"/>
      <c r="FK14" s="326"/>
      <c r="FL14" s="326"/>
      <c r="FM14" s="326"/>
      <c r="FN14" s="326"/>
      <c r="FO14" s="326"/>
      <c r="FP14" s="326"/>
      <c r="FQ14" s="326"/>
      <c r="FR14" s="326"/>
      <c r="FS14" s="326"/>
      <c r="FT14" s="326"/>
      <c r="FU14" s="326"/>
      <c r="FV14" s="326"/>
      <c r="FW14" s="326"/>
      <c r="FX14" s="326"/>
      <c r="FY14" s="326"/>
      <c r="FZ14" s="326"/>
      <c r="GA14" s="326"/>
      <c r="GB14" s="326"/>
      <c r="GC14" s="326"/>
      <c r="GD14" s="326"/>
      <c r="GE14" s="326"/>
      <c r="GF14" s="326"/>
      <c r="GG14" s="326"/>
      <c r="GH14" s="326"/>
      <c r="GI14" s="326"/>
      <c r="GJ14" s="326"/>
      <c r="GK14" s="326"/>
      <c r="GL14" s="326"/>
      <c r="GM14" s="326"/>
      <c r="GN14" s="326"/>
      <c r="GO14" s="326"/>
      <c r="GP14" s="326"/>
      <c r="GQ14" s="326"/>
      <c r="GR14" s="326"/>
      <c r="GS14" s="326"/>
      <c r="GT14" s="326"/>
      <c r="GU14" s="326"/>
      <c r="GV14" s="326"/>
      <c r="GW14" s="326"/>
      <c r="GX14" s="326"/>
      <c r="GY14" s="326"/>
      <c r="GZ14" s="326"/>
      <c r="HA14" s="326"/>
      <c r="HB14" s="326"/>
      <c r="HC14" s="326"/>
      <c r="HD14" s="326"/>
      <c r="HE14" s="326"/>
      <c r="HF14" s="326"/>
      <c r="HG14" s="326"/>
      <c r="HH14" s="326"/>
      <c r="HI14" s="326"/>
      <c r="HJ14" s="326"/>
      <c r="HK14" s="326"/>
      <c r="HL14" s="326"/>
      <c r="HM14" s="326"/>
      <c r="HN14" s="326"/>
      <c r="HO14" s="326"/>
      <c r="HP14" s="326"/>
      <c r="HQ14" s="326"/>
      <c r="HR14" s="326"/>
      <c r="HS14" s="326"/>
      <c r="HT14" s="326"/>
      <c r="HU14" s="326"/>
      <c r="HV14" s="326"/>
      <c r="HW14" s="326"/>
      <c r="HX14" s="326"/>
      <c r="HY14" s="355"/>
      <c r="HZ14" s="355"/>
      <c r="IA14" s="326"/>
      <c r="IB14" s="326"/>
      <c r="IC14" s="326"/>
    </row>
    <row r="15" spans="1:237" s="4" customFormat="1" x14ac:dyDescent="0.25">
      <c r="A15" s="275" t="s">
        <v>68</v>
      </c>
      <c r="B15" s="275" t="s">
        <v>442</v>
      </c>
      <c r="C15" s="275" t="s">
        <v>446</v>
      </c>
      <c r="D15" s="275" t="s">
        <v>449</v>
      </c>
      <c r="E15" s="275" t="s">
        <v>37</v>
      </c>
      <c r="F15" s="271">
        <f t="shared" si="2"/>
        <v>0</v>
      </c>
      <c r="G15" s="271">
        <f t="shared" si="2"/>
        <v>0</v>
      </c>
      <c r="H15" s="271">
        <f t="shared" si="2"/>
        <v>0</v>
      </c>
      <c r="I15" s="271">
        <f t="shared" si="2"/>
        <v>0</v>
      </c>
      <c r="J15" s="271">
        <f t="shared" si="2"/>
        <v>0</v>
      </c>
      <c r="K15" s="271">
        <f t="shared" si="2"/>
        <v>0</v>
      </c>
      <c r="L15" s="271">
        <f t="shared" si="2"/>
        <v>0</v>
      </c>
      <c r="M15" s="271">
        <f t="shared" si="2"/>
        <v>0</v>
      </c>
      <c r="N15" s="271">
        <f t="shared" si="2"/>
        <v>0</v>
      </c>
      <c r="O15" s="271">
        <f t="shared" si="2"/>
        <v>0</v>
      </c>
      <c r="P15" s="271">
        <f t="shared" si="2"/>
        <v>0</v>
      </c>
      <c r="Q15" s="271">
        <f t="shared" si="2"/>
        <v>0</v>
      </c>
      <c r="R15" s="271">
        <f t="shared" si="2"/>
        <v>0</v>
      </c>
      <c r="S15" s="271">
        <f t="shared" si="2"/>
        <v>0</v>
      </c>
      <c r="T15" s="271">
        <f t="shared" si="2"/>
        <v>0</v>
      </c>
      <c r="U15" s="271">
        <f t="shared" ref="U15:W15" si="15">+U41+U57+U73</f>
        <v>0</v>
      </c>
      <c r="V15" s="271">
        <f t="shared" si="15"/>
        <v>0</v>
      </c>
      <c r="W15" s="271">
        <f t="shared" si="15"/>
        <v>0</v>
      </c>
      <c r="X15" s="275"/>
      <c r="Y15" s="355"/>
      <c r="Z15" s="355"/>
      <c r="AA15" s="355"/>
      <c r="AB15" s="275"/>
      <c r="AC15" s="275"/>
      <c r="AD15" s="275"/>
      <c r="AE15" s="275"/>
      <c r="AF15" s="275"/>
      <c r="AG15" s="275"/>
      <c r="AH15" s="275"/>
      <c r="AI15" s="275"/>
      <c r="AJ15" s="275"/>
      <c r="AK15" s="275"/>
      <c r="AL15" s="275"/>
      <c r="AM15" s="275"/>
      <c r="AN15" s="275"/>
      <c r="AO15" s="275"/>
      <c r="AP15" s="275"/>
      <c r="AQ15" s="275"/>
      <c r="AR15" s="275"/>
      <c r="AS15" s="275"/>
      <c r="AT15" s="275"/>
      <c r="AU15" s="275"/>
      <c r="AV15" s="275"/>
      <c r="AW15" s="275"/>
      <c r="AX15" s="275"/>
      <c r="AY15" s="275"/>
      <c r="AZ15" s="275"/>
      <c r="BA15" s="275"/>
      <c r="BB15" s="275"/>
      <c r="BC15" s="275"/>
      <c r="BD15" s="275"/>
      <c r="BE15" s="275"/>
      <c r="BF15" s="275"/>
      <c r="BG15" s="275"/>
      <c r="BH15" s="275"/>
      <c r="BI15" s="275"/>
      <c r="BJ15" s="275"/>
      <c r="BK15" s="275"/>
      <c r="BL15" s="275"/>
      <c r="BM15" s="275"/>
      <c r="BN15" s="275"/>
      <c r="BO15" s="275"/>
      <c r="BP15" s="275"/>
      <c r="BQ15" s="275"/>
      <c r="BR15" s="275"/>
      <c r="BS15" s="275"/>
      <c r="BT15" s="275"/>
      <c r="BU15" s="275"/>
      <c r="BV15" s="275"/>
      <c r="BW15" s="275"/>
      <c r="BX15" s="275"/>
      <c r="BY15" s="275"/>
      <c r="BZ15" s="275"/>
      <c r="CA15" s="275"/>
      <c r="CB15" s="275"/>
      <c r="CC15" s="275"/>
      <c r="CD15" s="275"/>
      <c r="CE15" s="275"/>
      <c r="CF15" s="275"/>
      <c r="CG15" s="275"/>
      <c r="CH15" s="275"/>
      <c r="CI15" s="275"/>
      <c r="CJ15" s="275"/>
      <c r="CK15" s="275"/>
      <c r="CL15" s="275"/>
      <c r="CM15" s="275"/>
      <c r="CN15" s="275"/>
      <c r="CO15" s="275"/>
      <c r="CP15" s="275"/>
      <c r="CQ15" s="275"/>
      <c r="CR15" s="275"/>
      <c r="CS15" s="275"/>
      <c r="CT15" s="275"/>
      <c r="CU15" s="275"/>
      <c r="CV15" s="275"/>
      <c r="CW15" s="275"/>
      <c r="CX15" s="275"/>
      <c r="CY15" s="275"/>
      <c r="CZ15" s="275"/>
      <c r="DA15" s="275"/>
      <c r="DB15" s="275"/>
      <c r="DC15" s="275"/>
      <c r="DD15" s="275"/>
      <c r="DE15" s="275"/>
      <c r="DF15" s="275"/>
      <c r="DG15" s="275"/>
      <c r="DH15" s="275"/>
      <c r="DI15" s="275"/>
      <c r="DJ15" s="275"/>
      <c r="DK15" s="275"/>
      <c r="DL15" s="275"/>
      <c r="DM15" s="275"/>
      <c r="DN15" s="275"/>
      <c r="DO15" s="275"/>
      <c r="DP15" s="275"/>
      <c r="DQ15" s="275"/>
      <c r="DR15" s="275"/>
      <c r="DS15" s="275"/>
      <c r="DT15" s="275"/>
      <c r="DU15" s="275"/>
      <c r="DV15" s="275"/>
      <c r="DW15" s="275"/>
      <c r="DX15" s="275"/>
      <c r="DY15" s="275"/>
      <c r="DZ15" s="275"/>
      <c r="EA15" s="275"/>
      <c r="EB15" s="275"/>
      <c r="EC15" s="275"/>
      <c r="ED15" s="275"/>
      <c r="EE15" s="275"/>
      <c r="EF15" s="275"/>
      <c r="EG15" s="275"/>
      <c r="EH15" s="275"/>
      <c r="EI15" s="275"/>
      <c r="EJ15" s="275"/>
      <c r="EK15" s="275"/>
      <c r="EL15" s="275"/>
      <c r="EM15" s="275"/>
      <c r="EN15" s="275"/>
      <c r="EO15" s="275"/>
      <c r="EP15" s="275"/>
      <c r="EQ15" s="275"/>
      <c r="ER15" s="275"/>
      <c r="ES15" s="275"/>
      <c r="ET15" s="275"/>
      <c r="EU15" s="275"/>
      <c r="EV15" s="275"/>
      <c r="EW15" s="275"/>
      <c r="EX15" s="275"/>
      <c r="EY15" s="275"/>
      <c r="EZ15" s="275"/>
      <c r="FA15" s="275"/>
      <c r="FB15" s="275"/>
      <c r="FC15" s="275"/>
      <c r="FD15" s="275"/>
      <c r="FE15" s="275"/>
      <c r="FF15" s="275"/>
      <c r="FG15" s="275"/>
      <c r="FH15" s="275"/>
      <c r="FI15" s="275"/>
      <c r="FJ15" s="275"/>
      <c r="FK15" s="275"/>
      <c r="FL15" s="275"/>
      <c r="FM15" s="275"/>
      <c r="FN15" s="275"/>
      <c r="FO15" s="275"/>
      <c r="FP15" s="275"/>
      <c r="FQ15" s="275"/>
      <c r="FR15" s="275"/>
      <c r="FS15" s="275"/>
      <c r="FT15" s="275"/>
      <c r="FU15" s="275"/>
      <c r="FV15" s="275"/>
      <c r="FW15" s="275"/>
      <c r="FX15" s="275"/>
      <c r="FY15" s="275"/>
      <c r="FZ15" s="275"/>
      <c r="GA15" s="275"/>
      <c r="GB15" s="275"/>
      <c r="GC15" s="275"/>
      <c r="GD15" s="275"/>
      <c r="GE15" s="275"/>
      <c r="GF15" s="275"/>
      <c r="GG15" s="275"/>
      <c r="GH15" s="275"/>
      <c r="GI15" s="275"/>
      <c r="GJ15" s="275"/>
      <c r="GK15" s="275"/>
      <c r="GL15" s="275"/>
      <c r="GM15" s="275"/>
      <c r="GN15" s="275"/>
      <c r="GO15" s="275"/>
      <c r="GP15" s="275"/>
      <c r="GQ15" s="275"/>
      <c r="GR15" s="275"/>
      <c r="GS15" s="275"/>
      <c r="GT15" s="275"/>
      <c r="GU15" s="275"/>
      <c r="GV15" s="275"/>
      <c r="GW15" s="275"/>
      <c r="GX15" s="275"/>
      <c r="GY15" s="275"/>
      <c r="GZ15" s="275"/>
      <c r="HA15" s="275"/>
      <c r="HB15" s="275"/>
      <c r="HC15" s="275"/>
      <c r="HD15" s="275"/>
      <c r="HE15" s="275"/>
      <c r="HF15" s="275"/>
      <c r="HG15" s="275"/>
      <c r="HH15" s="275"/>
      <c r="HI15" s="275"/>
      <c r="HJ15" s="275"/>
      <c r="HK15" s="275"/>
      <c r="HL15" s="275"/>
      <c r="HM15" s="275"/>
      <c r="HN15" s="275"/>
      <c r="HO15" s="275"/>
      <c r="HP15" s="275"/>
      <c r="HQ15" s="275"/>
      <c r="HR15" s="275"/>
      <c r="HS15" s="275"/>
      <c r="HT15" s="275"/>
      <c r="HU15" s="275"/>
      <c r="HV15" s="275"/>
      <c r="HW15" s="275"/>
      <c r="HX15" s="275"/>
      <c r="HY15" s="275"/>
      <c r="HZ15" s="275"/>
      <c r="IA15" s="275"/>
      <c r="IB15" s="275"/>
      <c r="IC15" s="275"/>
    </row>
    <row r="16" spans="1:237" s="79" customFormat="1" x14ac:dyDescent="0.25">
      <c r="A16" s="326" t="s">
        <v>68</v>
      </c>
      <c r="B16" s="326" t="s">
        <v>85</v>
      </c>
      <c r="C16" s="326" t="s">
        <v>86</v>
      </c>
      <c r="D16" s="326" t="s">
        <v>449</v>
      </c>
      <c r="E16" s="326" t="s">
        <v>37</v>
      </c>
      <c r="F16" s="371"/>
      <c r="G16" s="371"/>
      <c r="H16" s="371"/>
      <c r="I16" s="371"/>
      <c r="J16" s="371"/>
      <c r="K16" s="371"/>
      <c r="L16" s="371"/>
      <c r="M16" s="371"/>
      <c r="N16" s="371"/>
      <c r="O16" s="371"/>
      <c r="P16" s="371"/>
      <c r="Q16" s="371"/>
      <c r="R16" s="371"/>
      <c r="S16" s="371"/>
      <c r="T16" s="371"/>
      <c r="U16" s="371"/>
      <c r="V16" s="371"/>
      <c r="W16" s="371"/>
      <c r="X16" s="326"/>
      <c r="Y16" s="326"/>
      <c r="Z16" s="326"/>
      <c r="AA16" s="355"/>
      <c r="AB16" s="326"/>
      <c r="AC16" s="326"/>
      <c r="AD16" s="326"/>
      <c r="AE16" s="326"/>
      <c r="AF16" s="326"/>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6"/>
      <c r="BC16" s="326"/>
      <c r="BD16" s="326"/>
      <c r="BE16" s="326"/>
      <c r="BF16" s="326"/>
      <c r="BG16" s="326"/>
      <c r="BH16" s="326"/>
      <c r="BI16" s="326"/>
      <c r="BJ16" s="326"/>
      <c r="BK16" s="326"/>
      <c r="BL16" s="326"/>
      <c r="BM16" s="326"/>
      <c r="BN16" s="326"/>
      <c r="BO16" s="326"/>
      <c r="BP16" s="326"/>
      <c r="BQ16" s="326"/>
      <c r="BR16" s="326"/>
      <c r="BS16" s="326"/>
      <c r="BT16" s="326"/>
      <c r="BU16" s="326"/>
      <c r="BV16" s="326"/>
      <c r="BW16" s="326"/>
      <c r="BX16" s="326"/>
      <c r="BY16" s="326"/>
      <c r="BZ16" s="326"/>
      <c r="CA16" s="326"/>
      <c r="CB16" s="326"/>
      <c r="CC16" s="326"/>
      <c r="CD16" s="326"/>
      <c r="CE16" s="326"/>
      <c r="CF16" s="326"/>
      <c r="CG16" s="326"/>
      <c r="CH16" s="326"/>
      <c r="CI16" s="326"/>
      <c r="CJ16" s="326"/>
      <c r="CK16" s="326"/>
      <c r="CL16" s="326"/>
      <c r="CM16" s="326"/>
      <c r="CN16" s="326"/>
      <c r="CO16" s="326"/>
      <c r="CP16" s="326"/>
      <c r="CQ16" s="326"/>
      <c r="CR16" s="326"/>
      <c r="CS16" s="326"/>
      <c r="CT16" s="326"/>
      <c r="CU16" s="326"/>
      <c r="CV16" s="326"/>
      <c r="CW16" s="326"/>
      <c r="CX16" s="326"/>
      <c r="CY16" s="326"/>
      <c r="CZ16" s="326"/>
      <c r="DA16" s="326"/>
      <c r="DB16" s="326"/>
      <c r="DC16" s="326"/>
      <c r="DD16" s="326"/>
      <c r="DE16" s="326"/>
      <c r="DF16" s="326"/>
      <c r="DG16" s="326"/>
      <c r="DH16" s="326"/>
      <c r="DI16" s="326"/>
      <c r="DJ16" s="326"/>
      <c r="DK16" s="326"/>
      <c r="DL16" s="326"/>
      <c r="DM16" s="326"/>
      <c r="DN16" s="326"/>
      <c r="DO16" s="326"/>
      <c r="DP16" s="326"/>
      <c r="DQ16" s="326"/>
      <c r="DR16" s="326"/>
      <c r="DS16" s="326"/>
      <c r="DT16" s="326"/>
      <c r="DU16" s="326"/>
      <c r="DV16" s="326"/>
      <c r="DW16" s="326"/>
      <c r="DX16" s="326"/>
      <c r="DY16" s="326"/>
      <c r="DZ16" s="326"/>
      <c r="EA16" s="326"/>
      <c r="EB16" s="326"/>
      <c r="EC16" s="326"/>
      <c r="ED16" s="326"/>
      <c r="EE16" s="326"/>
      <c r="EF16" s="326"/>
      <c r="EG16" s="326"/>
      <c r="EH16" s="326"/>
      <c r="EI16" s="326"/>
      <c r="EJ16" s="326"/>
      <c r="EK16" s="326"/>
      <c r="EL16" s="326"/>
      <c r="EM16" s="326"/>
      <c r="EN16" s="326"/>
      <c r="EO16" s="326"/>
      <c r="EP16" s="326"/>
      <c r="EQ16" s="326"/>
      <c r="ER16" s="326"/>
      <c r="ES16" s="326"/>
      <c r="ET16" s="326"/>
      <c r="EU16" s="326"/>
      <c r="EV16" s="326"/>
      <c r="EW16" s="326"/>
      <c r="EX16" s="326"/>
      <c r="EY16" s="326"/>
      <c r="EZ16" s="326"/>
      <c r="FA16" s="326"/>
      <c r="FB16" s="326"/>
      <c r="FC16" s="326"/>
      <c r="FD16" s="326"/>
      <c r="FE16" s="326"/>
      <c r="FF16" s="326"/>
      <c r="FG16" s="326"/>
      <c r="FH16" s="326"/>
      <c r="FI16" s="326"/>
      <c r="FJ16" s="326"/>
      <c r="FK16" s="326"/>
      <c r="FL16" s="326"/>
      <c r="FM16" s="326"/>
      <c r="FN16" s="326"/>
      <c r="FO16" s="326"/>
      <c r="FP16" s="326"/>
      <c r="FQ16" s="326"/>
      <c r="FR16" s="326"/>
      <c r="FS16" s="326"/>
      <c r="FT16" s="326"/>
      <c r="FU16" s="326"/>
      <c r="FV16" s="326"/>
      <c r="FW16" s="326"/>
      <c r="FX16" s="326"/>
      <c r="FY16" s="326"/>
      <c r="FZ16" s="326"/>
      <c r="GA16" s="326"/>
      <c r="GB16" s="326"/>
      <c r="GC16" s="326"/>
      <c r="GD16" s="326"/>
      <c r="GE16" s="326"/>
      <c r="GF16" s="326"/>
      <c r="GG16" s="326"/>
      <c r="GH16" s="326"/>
      <c r="GI16" s="326"/>
      <c r="GJ16" s="326"/>
      <c r="GK16" s="326"/>
      <c r="GL16" s="326"/>
      <c r="GM16" s="326"/>
      <c r="GN16" s="326"/>
      <c r="GO16" s="326"/>
      <c r="GP16" s="326"/>
      <c r="GQ16" s="326"/>
      <c r="GR16" s="326"/>
      <c r="GS16" s="326"/>
      <c r="GT16" s="326"/>
      <c r="GU16" s="326"/>
      <c r="GV16" s="326"/>
      <c r="GW16" s="326"/>
      <c r="GX16" s="326"/>
      <c r="GY16" s="326"/>
      <c r="GZ16" s="326"/>
      <c r="HA16" s="326"/>
      <c r="HB16" s="326"/>
      <c r="HC16" s="326"/>
      <c r="HD16" s="326"/>
      <c r="HE16" s="326"/>
      <c r="HF16" s="326"/>
      <c r="HG16" s="326"/>
      <c r="HH16" s="326"/>
      <c r="HI16" s="326"/>
      <c r="HJ16" s="326"/>
      <c r="HK16" s="326"/>
      <c r="HL16" s="326"/>
      <c r="HM16" s="326"/>
      <c r="HN16" s="326"/>
      <c r="HO16" s="326"/>
      <c r="HP16" s="326"/>
      <c r="HQ16" s="326"/>
      <c r="HR16" s="326"/>
      <c r="HS16" s="326"/>
      <c r="HT16" s="326"/>
      <c r="HU16" s="326"/>
      <c r="HV16" s="326"/>
      <c r="HW16" s="326"/>
      <c r="HX16" s="326"/>
      <c r="HY16" s="326"/>
      <c r="HZ16" s="326"/>
      <c r="IA16" s="326"/>
      <c r="IB16" s="326"/>
      <c r="IC16" s="326"/>
    </row>
    <row r="17" spans="1:237" s="79" customFormat="1" x14ac:dyDescent="0.25">
      <c r="A17" s="326" t="s">
        <v>68</v>
      </c>
      <c r="B17" s="326" t="s">
        <v>87</v>
      </c>
      <c r="C17" s="326" t="s">
        <v>88</v>
      </c>
      <c r="D17" s="326" t="s">
        <v>449</v>
      </c>
      <c r="E17" s="326" t="s">
        <v>37</v>
      </c>
      <c r="F17" s="371"/>
      <c r="G17" s="371"/>
      <c r="H17" s="371"/>
      <c r="I17" s="371"/>
      <c r="J17" s="371"/>
      <c r="K17" s="371"/>
      <c r="L17" s="371"/>
      <c r="M17" s="371"/>
      <c r="N17" s="371"/>
      <c r="O17" s="371"/>
      <c r="P17" s="371"/>
      <c r="Q17" s="420"/>
      <c r="R17" s="371"/>
      <c r="S17" s="371"/>
      <c r="T17" s="371"/>
      <c r="U17" s="371"/>
      <c r="V17" s="371"/>
      <c r="W17" s="371"/>
      <c r="X17" s="326"/>
      <c r="Y17" s="326"/>
      <c r="Z17" s="326"/>
      <c r="AA17" s="355"/>
      <c r="AB17" s="326"/>
      <c r="AC17" s="326"/>
      <c r="AD17" s="326"/>
      <c r="AE17" s="326"/>
      <c r="AF17" s="326"/>
      <c r="AG17" s="326"/>
      <c r="AH17" s="326"/>
      <c r="AI17" s="326"/>
      <c r="AJ17" s="326"/>
      <c r="AK17" s="326"/>
      <c r="AL17" s="326"/>
      <c r="AM17" s="326"/>
      <c r="AN17" s="326"/>
      <c r="AO17" s="326"/>
      <c r="AP17" s="326"/>
      <c r="AQ17" s="326"/>
      <c r="AR17" s="326"/>
      <c r="AS17" s="326"/>
      <c r="AT17" s="326"/>
      <c r="AU17" s="326"/>
      <c r="AV17" s="326"/>
      <c r="AW17" s="326"/>
      <c r="AX17" s="326"/>
      <c r="AY17" s="326"/>
      <c r="AZ17" s="326"/>
      <c r="BA17" s="326"/>
      <c r="BB17" s="326"/>
      <c r="BC17" s="326"/>
      <c r="BD17" s="326"/>
      <c r="BE17" s="326"/>
      <c r="BF17" s="326"/>
      <c r="BG17" s="326"/>
      <c r="BH17" s="326"/>
      <c r="BI17" s="326"/>
      <c r="BJ17" s="326"/>
      <c r="BK17" s="326"/>
      <c r="BL17" s="326"/>
      <c r="BM17" s="326"/>
      <c r="BN17" s="326"/>
      <c r="BO17" s="326"/>
      <c r="BP17" s="326"/>
      <c r="BQ17" s="326"/>
      <c r="BR17" s="326"/>
      <c r="BS17" s="326"/>
      <c r="BT17" s="326"/>
      <c r="BU17" s="326"/>
      <c r="BV17" s="326"/>
      <c r="BW17" s="326"/>
      <c r="BX17" s="326"/>
      <c r="BY17" s="326"/>
      <c r="BZ17" s="326"/>
      <c r="CA17" s="326"/>
      <c r="CB17" s="326"/>
      <c r="CC17" s="326"/>
      <c r="CD17" s="326"/>
      <c r="CE17" s="326"/>
      <c r="CF17" s="326"/>
      <c r="CG17" s="326"/>
      <c r="CH17" s="326"/>
      <c r="CI17" s="326"/>
      <c r="CJ17" s="326"/>
      <c r="CK17" s="326"/>
      <c r="CL17" s="326"/>
      <c r="CM17" s="326"/>
      <c r="CN17" s="326"/>
      <c r="CO17" s="326"/>
      <c r="CP17" s="326"/>
      <c r="CQ17" s="326"/>
      <c r="CR17" s="326"/>
      <c r="CS17" s="326"/>
      <c r="CT17" s="326"/>
      <c r="CU17" s="326"/>
      <c r="CV17" s="326"/>
      <c r="CW17" s="326"/>
      <c r="CX17" s="326"/>
      <c r="CY17" s="326"/>
      <c r="CZ17" s="326"/>
      <c r="DA17" s="326"/>
      <c r="DB17" s="326"/>
      <c r="DC17" s="326"/>
      <c r="DD17" s="326"/>
      <c r="DE17" s="326"/>
      <c r="DF17" s="326"/>
      <c r="DG17" s="326"/>
      <c r="DH17" s="326"/>
      <c r="DI17" s="326"/>
      <c r="DJ17" s="326"/>
      <c r="DK17" s="326"/>
      <c r="DL17" s="326"/>
      <c r="DM17" s="326"/>
      <c r="DN17" s="326"/>
      <c r="DO17" s="326"/>
      <c r="DP17" s="326"/>
      <c r="DQ17" s="326"/>
      <c r="DR17" s="326"/>
      <c r="DS17" s="326"/>
      <c r="DT17" s="326"/>
      <c r="DU17" s="326"/>
      <c r="DV17" s="326"/>
      <c r="DW17" s="326"/>
      <c r="DX17" s="326"/>
      <c r="DY17" s="326"/>
      <c r="DZ17" s="326"/>
      <c r="EA17" s="326"/>
      <c r="EB17" s="326"/>
      <c r="EC17" s="326"/>
      <c r="ED17" s="326"/>
      <c r="EE17" s="326"/>
      <c r="EF17" s="326"/>
      <c r="EG17" s="326"/>
      <c r="EH17" s="326"/>
      <c r="EI17" s="326"/>
      <c r="EJ17" s="326"/>
      <c r="EK17" s="326"/>
      <c r="EL17" s="326"/>
      <c r="EM17" s="326"/>
      <c r="EN17" s="326"/>
      <c r="EO17" s="326"/>
      <c r="EP17" s="326"/>
      <c r="EQ17" s="326"/>
      <c r="ER17" s="326"/>
      <c r="ES17" s="326"/>
      <c r="ET17" s="326"/>
      <c r="EU17" s="326"/>
      <c r="EV17" s="326"/>
      <c r="EW17" s="326"/>
      <c r="EX17" s="326"/>
      <c r="EY17" s="326"/>
      <c r="EZ17" s="326"/>
      <c r="FA17" s="326"/>
      <c r="FB17" s="326"/>
      <c r="FC17" s="326"/>
      <c r="FD17" s="326"/>
      <c r="FE17" s="326"/>
      <c r="FF17" s="326"/>
      <c r="FG17" s="326"/>
      <c r="FH17" s="326"/>
      <c r="FI17" s="326"/>
      <c r="FJ17" s="326"/>
      <c r="FK17" s="326"/>
      <c r="FL17" s="326"/>
      <c r="FM17" s="326"/>
      <c r="FN17" s="326"/>
      <c r="FO17" s="326"/>
      <c r="FP17" s="326"/>
      <c r="FQ17" s="326"/>
      <c r="FR17" s="326"/>
      <c r="FS17" s="326"/>
      <c r="FT17" s="326"/>
      <c r="FU17" s="326"/>
      <c r="FV17" s="326"/>
      <c r="FW17" s="326"/>
      <c r="FX17" s="326"/>
      <c r="FY17" s="326"/>
      <c r="FZ17" s="326"/>
      <c r="GA17" s="326"/>
      <c r="GB17" s="326"/>
      <c r="GC17" s="326"/>
      <c r="GD17" s="326"/>
      <c r="GE17" s="326"/>
      <c r="GF17" s="326"/>
      <c r="GG17" s="326"/>
      <c r="GH17" s="326"/>
      <c r="GI17" s="326"/>
      <c r="GJ17" s="326"/>
      <c r="GK17" s="326"/>
      <c r="GL17" s="326"/>
      <c r="GM17" s="326"/>
      <c r="GN17" s="326"/>
      <c r="GO17" s="326"/>
      <c r="GP17" s="326"/>
      <c r="GQ17" s="326"/>
      <c r="GR17" s="326"/>
      <c r="GS17" s="326"/>
      <c r="GT17" s="326"/>
      <c r="GU17" s="326"/>
      <c r="GV17" s="326"/>
      <c r="GW17" s="326"/>
      <c r="GX17" s="326"/>
      <c r="GY17" s="326"/>
      <c r="GZ17" s="326"/>
      <c r="HA17" s="326"/>
      <c r="HB17" s="326"/>
      <c r="HC17" s="326"/>
      <c r="HD17" s="326"/>
      <c r="HE17" s="326"/>
      <c r="HF17" s="326"/>
      <c r="HG17" s="326"/>
      <c r="HH17" s="326"/>
      <c r="HI17" s="326"/>
      <c r="HJ17" s="326"/>
      <c r="HK17" s="326"/>
      <c r="HL17" s="326"/>
      <c r="HM17" s="326"/>
      <c r="HN17" s="326"/>
      <c r="HO17" s="326"/>
      <c r="HP17" s="326"/>
      <c r="HQ17" s="326"/>
      <c r="HR17" s="326"/>
      <c r="HS17" s="326"/>
      <c r="HT17" s="326"/>
      <c r="HU17" s="326"/>
      <c r="HV17" s="326"/>
      <c r="HW17" s="326"/>
      <c r="HX17" s="326"/>
      <c r="HY17" s="326"/>
      <c r="HZ17" s="326"/>
      <c r="IA17" s="326"/>
      <c r="IB17" s="326"/>
      <c r="IC17" s="326"/>
    </row>
    <row r="18" spans="1:237" s="79" customFormat="1" x14ac:dyDescent="0.25">
      <c r="A18" s="326" t="s">
        <v>68</v>
      </c>
      <c r="B18" s="326" t="s">
        <v>89</v>
      </c>
      <c r="C18" s="326" t="s">
        <v>27</v>
      </c>
      <c r="D18" s="326" t="s">
        <v>449</v>
      </c>
      <c r="E18" s="326" t="s">
        <v>37</v>
      </c>
      <c r="F18" s="371"/>
      <c r="G18" s="371"/>
      <c r="H18" s="371"/>
      <c r="I18" s="371"/>
      <c r="J18" s="371"/>
      <c r="K18" s="371"/>
      <c r="L18" s="371"/>
      <c r="M18" s="371"/>
      <c r="N18" s="371"/>
      <c r="O18" s="371"/>
      <c r="P18" s="371"/>
      <c r="Q18" s="371"/>
      <c r="R18" s="371"/>
      <c r="S18" s="371"/>
      <c r="T18" s="371"/>
      <c r="U18" s="371"/>
      <c r="V18" s="371"/>
      <c r="W18" s="371"/>
      <c r="X18" s="326"/>
      <c r="Y18" s="326"/>
      <c r="Z18" s="326"/>
      <c r="AA18" s="355"/>
      <c r="AB18" s="326"/>
      <c r="AC18" s="326"/>
      <c r="AD18" s="326"/>
      <c r="AE18" s="326"/>
      <c r="AF18" s="326"/>
      <c r="AG18" s="326"/>
      <c r="AH18" s="326"/>
      <c r="AI18" s="326"/>
      <c r="AJ18" s="326"/>
      <c r="AK18" s="326"/>
      <c r="AL18" s="326"/>
      <c r="AM18" s="326"/>
      <c r="AN18" s="326"/>
      <c r="AO18" s="326"/>
      <c r="AP18" s="326"/>
      <c r="AQ18" s="326"/>
      <c r="AR18" s="326"/>
      <c r="AS18" s="326"/>
      <c r="AT18" s="326"/>
      <c r="AU18" s="326"/>
      <c r="AV18" s="326"/>
      <c r="AW18" s="326"/>
      <c r="AX18" s="326"/>
      <c r="AY18" s="326"/>
      <c r="AZ18" s="326"/>
      <c r="BA18" s="326"/>
      <c r="BB18" s="326"/>
      <c r="BC18" s="326"/>
      <c r="BD18" s="326"/>
      <c r="BE18" s="326"/>
      <c r="BF18" s="326"/>
      <c r="BG18" s="326"/>
      <c r="BH18" s="326"/>
      <c r="BI18" s="326"/>
      <c r="BJ18" s="326"/>
      <c r="BK18" s="326"/>
      <c r="BL18" s="326"/>
      <c r="BM18" s="326"/>
      <c r="BN18" s="326"/>
      <c r="BO18" s="326"/>
      <c r="BP18" s="326"/>
      <c r="BQ18" s="326"/>
      <c r="BR18" s="326"/>
      <c r="BS18" s="326"/>
      <c r="BT18" s="326"/>
      <c r="BU18" s="326"/>
      <c r="BV18" s="326"/>
      <c r="BW18" s="326"/>
      <c r="BX18" s="326"/>
      <c r="BY18" s="326"/>
      <c r="BZ18" s="326"/>
      <c r="CA18" s="326"/>
      <c r="CB18" s="326"/>
      <c r="CC18" s="326"/>
      <c r="CD18" s="326"/>
      <c r="CE18" s="326"/>
      <c r="CF18" s="326"/>
      <c r="CG18" s="326"/>
      <c r="CH18" s="326"/>
      <c r="CI18" s="326"/>
      <c r="CJ18" s="326"/>
      <c r="CK18" s="326"/>
      <c r="CL18" s="326"/>
      <c r="CM18" s="326"/>
      <c r="CN18" s="326"/>
      <c r="CO18" s="326"/>
      <c r="CP18" s="326"/>
      <c r="CQ18" s="326"/>
      <c r="CR18" s="326"/>
      <c r="CS18" s="326"/>
      <c r="CT18" s="326"/>
      <c r="CU18" s="326"/>
      <c r="CV18" s="326"/>
      <c r="CW18" s="326"/>
      <c r="CX18" s="326"/>
      <c r="CY18" s="326"/>
      <c r="CZ18" s="326"/>
      <c r="DA18" s="326"/>
      <c r="DB18" s="326"/>
      <c r="DC18" s="326"/>
      <c r="DD18" s="326"/>
      <c r="DE18" s="326"/>
      <c r="DF18" s="326"/>
      <c r="DG18" s="326"/>
      <c r="DH18" s="326"/>
      <c r="DI18" s="326"/>
      <c r="DJ18" s="326"/>
      <c r="DK18" s="326"/>
      <c r="DL18" s="326"/>
      <c r="DM18" s="326"/>
      <c r="DN18" s="326"/>
      <c r="DO18" s="326"/>
      <c r="DP18" s="326"/>
      <c r="DQ18" s="326"/>
      <c r="DR18" s="326"/>
      <c r="DS18" s="326"/>
      <c r="DT18" s="326"/>
      <c r="DU18" s="326"/>
      <c r="DV18" s="326"/>
      <c r="DW18" s="326"/>
      <c r="DX18" s="326"/>
      <c r="DY18" s="326"/>
      <c r="DZ18" s="326"/>
      <c r="EA18" s="326"/>
      <c r="EB18" s="326"/>
      <c r="EC18" s="326"/>
      <c r="ED18" s="326"/>
      <c r="EE18" s="326"/>
      <c r="EF18" s="326"/>
      <c r="EG18" s="326"/>
      <c r="EH18" s="326"/>
      <c r="EI18" s="326"/>
      <c r="EJ18" s="326"/>
      <c r="EK18" s="326"/>
      <c r="EL18" s="326"/>
      <c r="EM18" s="326"/>
      <c r="EN18" s="326"/>
      <c r="EO18" s="326"/>
      <c r="EP18" s="326"/>
      <c r="EQ18" s="326"/>
      <c r="ER18" s="326"/>
      <c r="ES18" s="326"/>
      <c r="ET18" s="326"/>
      <c r="EU18" s="326"/>
      <c r="EV18" s="326"/>
      <c r="EW18" s="326"/>
      <c r="EX18" s="326"/>
      <c r="EY18" s="326"/>
      <c r="EZ18" s="326"/>
      <c r="FA18" s="326"/>
      <c r="FB18" s="326"/>
      <c r="FC18" s="326"/>
      <c r="FD18" s="326"/>
      <c r="FE18" s="326"/>
      <c r="FF18" s="326"/>
      <c r="FG18" s="326"/>
      <c r="FH18" s="326"/>
      <c r="FI18" s="326"/>
      <c r="FJ18" s="326"/>
      <c r="FK18" s="326"/>
      <c r="FL18" s="326"/>
      <c r="FM18" s="326"/>
      <c r="FN18" s="326"/>
      <c r="FO18" s="326"/>
      <c r="FP18" s="326"/>
      <c r="FQ18" s="326"/>
      <c r="FR18" s="326"/>
      <c r="FS18" s="326"/>
      <c r="FT18" s="326"/>
      <c r="FU18" s="326"/>
      <c r="FV18" s="326"/>
      <c r="FW18" s="326"/>
      <c r="FX18" s="326"/>
      <c r="FY18" s="326"/>
      <c r="FZ18" s="326"/>
      <c r="GA18" s="326"/>
      <c r="GB18" s="326"/>
      <c r="GC18" s="326"/>
      <c r="GD18" s="326"/>
      <c r="GE18" s="326"/>
      <c r="GF18" s="326"/>
      <c r="GG18" s="326"/>
      <c r="GH18" s="326"/>
      <c r="GI18" s="326"/>
      <c r="GJ18" s="326"/>
      <c r="GK18" s="326"/>
      <c r="GL18" s="326"/>
      <c r="GM18" s="326"/>
      <c r="GN18" s="326"/>
      <c r="GO18" s="326"/>
      <c r="GP18" s="326"/>
      <c r="GQ18" s="326"/>
      <c r="GR18" s="326"/>
      <c r="GS18" s="326"/>
      <c r="GT18" s="326"/>
      <c r="GU18" s="326"/>
      <c r="GV18" s="326"/>
      <c r="GW18" s="326"/>
      <c r="GX18" s="326"/>
      <c r="GY18" s="326"/>
      <c r="GZ18" s="326"/>
      <c r="HA18" s="326"/>
      <c r="HB18" s="326"/>
      <c r="HC18" s="326"/>
      <c r="HD18" s="326"/>
      <c r="HE18" s="326"/>
      <c r="HF18" s="326"/>
      <c r="HG18" s="326"/>
      <c r="HH18" s="326"/>
      <c r="HI18" s="326"/>
      <c r="HJ18" s="326"/>
      <c r="HK18" s="326"/>
      <c r="HL18" s="326"/>
      <c r="HM18" s="326"/>
      <c r="HN18" s="326"/>
      <c r="HO18" s="326"/>
      <c r="HP18" s="326"/>
      <c r="HQ18" s="326"/>
      <c r="HR18" s="326"/>
      <c r="HS18" s="326"/>
      <c r="HT18" s="326"/>
      <c r="HU18" s="326"/>
      <c r="HV18" s="326"/>
      <c r="HW18" s="326"/>
      <c r="HX18" s="326"/>
      <c r="HY18" s="326"/>
      <c r="HZ18" s="326"/>
      <c r="IA18" s="326"/>
      <c r="IB18" s="326"/>
      <c r="IC18" s="326"/>
    </row>
    <row r="19" spans="1:237" x14ac:dyDescent="0.25">
      <c r="A19" s="242"/>
      <c r="B19" s="242"/>
      <c r="C19" s="242"/>
      <c r="D19" s="242"/>
      <c r="E19" s="242"/>
      <c r="F19" s="341"/>
      <c r="G19" s="341"/>
      <c r="H19" s="341"/>
      <c r="I19" s="341"/>
      <c r="J19" s="341"/>
      <c r="K19" s="341"/>
      <c r="L19" s="341"/>
      <c r="M19" s="341"/>
      <c r="N19" s="341"/>
      <c r="O19" s="341"/>
      <c r="P19" s="341"/>
      <c r="Q19" s="341"/>
      <c r="R19" s="341"/>
      <c r="S19" s="341"/>
      <c r="T19" s="341"/>
      <c r="U19" s="341"/>
      <c r="V19" s="341"/>
      <c r="W19" s="341"/>
      <c r="X19" s="242"/>
      <c r="Y19" s="326"/>
      <c r="Z19" s="326"/>
      <c r="AA19" s="355"/>
      <c r="AB19" s="242"/>
      <c r="AC19" s="242"/>
      <c r="AD19" s="242"/>
      <c r="AE19" s="242"/>
      <c r="AF19" s="242"/>
      <c r="AG19" s="242"/>
      <c r="AH19" s="242"/>
      <c r="AI19" s="242"/>
      <c r="AJ19" s="242"/>
      <c r="AK19" s="242"/>
      <c r="AL19" s="242"/>
      <c r="AM19" s="242"/>
      <c r="AN19" s="242"/>
      <c r="AO19" s="242"/>
      <c r="AP19" s="242"/>
      <c r="AQ19" s="242"/>
      <c r="AR19" s="242"/>
      <c r="AS19" s="242"/>
      <c r="AT19" s="242"/>
      <c r="AU19" s="242"/>
      <c r="AV19" s="242"/>
      <c r="AW19" s="242"/>
      <c r="AX19" s="242"/>
      <c r="AY19" s="242"/>
      <c r="AZ19" s="242"/>
      <c r="BA19" s="242"/>
      <c r="BB19" s="242"/>
      <c r="BC19" s="242"/>
      <c r="BD19" s="242"/>
      <c r="BE19" s="242"/>
      <c r="BF19" s="242"/>
      <c r="BG19" s="242"/>
      <c r="BH19" s="242"/>
      <c r="BI19" s="242"/>
      <c r="BJ19" s="242"/>
      <c r="BK19" s="242"/>
      <c r="BL19" s="242"/>
      <c r="BM19" s="242"/>
      <c r="BN19" s="242"/>
      <c r="BO19" s="242"/>
      <c r="BP19" s="242"/>
      <c r="BQ19" s="242"/>
      <c r="BR19" s="242"/>
      <c r="BS19" s="242"/>
      <c r="BT19" s="242"/>
      <c r="BU19" s="242"/>
      <c r="BV19" s="242"/>
      <c r="BW19" s="242"/>
      <c r="BX19" s="242"/>
      <c r="BY19" s="242"/>
      <c r="BZ19" s="242"/>
      <c r="CA19" s="242"/>
      <c r="CB19" s="242"/>
      <c r="CC19" s="242"/>
      <c r="CD19" s="242"/>
      <c r="CE19" s="242"/>
      <c r="CF19" s="242"/>
      <c r="CG19" s="242"/>
      <c r="CH19" s="242"/>
      <c r="CI19" s="242"/>
      <c r="CJ19" s="242"/>
      <c r="CK19" s="242"/>
      <c r="CL19" s="242"/>
      <c r="CM19" s="242"/>
      <c r="CN19" s="242"/>
      <c r="CO19" s="242"/>
      <c r="CP19" s="242"/>
      <c r="CQ19" s="242"/>
      <c r="CR19" s="242"/>
      <c r="CS19" s="242"/>
      <c r="CT19" s="242"/>
      <c r="CU19" s="242"/>
      <c r="CV19" s="242"/>
      <c r="CW19" s="242"/>
      <c r="CX19" s="242"/>
      <c r="CY19" s="242"/>
      <c r="CZ19" s="242"/>
      <c r="DA19" s="242"/>
      <c r="DB19" s="242"/>
      <c r="DC19" s="242"/>
      <c r="DD19" s="242"/>
      <c r="DE19" s="242"/>
      <c r="DF19" s="242"/>
      <c r="DG19" s="242"/>
      <c r="DH19" s="242"/>
      <c r="DI19" s="242"/>
      <c r="DJ19" s="242"/>
      <c r="DK19" s="242"/>
      <c r="DL19" s="242"/>
      <c r="DM19" s="242"/>
      <c r="DN19" s="242"/>
      <c r="DO19" s="242"/>
      <c r="DP19" s="242"/>
      <c r="DQ19" s="242"/>
      <c r="DR19" s="242"/>
      <c r="DS19" s="242"/>
      <c r="DT19" s="242"/>
      <c r="DU19" s="242"/>
      <c r="DV19" s="242"/>
      <c r="DW19" s="242"/>
      <c r="DX19" s="242"/>
      <c r="DY19" s="242"/>
      <c r="DZ19" s="242"/>
      <c r="EA19" s="242"/>
      <c r="EB19" s="242"/>
      <c r="EC19" s="242"/>
      <c r="ED19" s="242"/>
      <c r="EE19" s="242"/>
      <c r="EF19" s="242"/>
      <c r="EG19" s="242"/>
      <c r="EH19" s="242"/>
      <c r="EI19" s="242"/>
      <c r="EJ19" s="242"/>
      <c r="EK19" s="242"/>
      <c r="EL19" s="242"/>
      <c r="EM19" s="242"/>
      <c r="EN19" s="242"/>
      <c r="EO19" s="242"/>
      <c r="EP19" s="242"/>
      <c r="EQ19" s="242"/>
      <c r="ER19" s="242"/>
      <c r="ES19" s="242"/>
      <c r="ET19" s="242"/>
      <c r="EU19" s="242"/>
      <c r="EV19" s="242"/>
      <c r="EW19" s="242"/>
      <c r="EX19" s="242"/>
      <c r="EY19" s="242"/>
      <c r="EZ19" s="242"/>
      <c r="FA19" s="242"/>
      <c r="FB19" s="242"/>
      <c r="FC19" s="242"/>
      <c r="FD19" s="242"/>
      <c r="FE19" s="242"/>
      <c r="FF19" s="242"/>
      <c r="FG19" s="242"/>
      <c r="FH19" s="242"/>
      <c r="FI19" s="242"/>
      <c r="FJ19" s="242"/>
      <c r="FK19" s="242"/>
      <c r="FL19" s="242"/>
      <c r="FM19" s="242"/>
      <c r="FN19" s="242"/>
      <c r="FO19" s="242"/>
      <c r="FP19" s="242"/>
      <c r="FQ19" s="242"/>
      <c r="FR19" s="242"/>
      <c r="FS19" s="242"/>
      <c r="FT19" s="242"/>
      <c r="FU19" s="242"/>
      <c r="FV19" s="242"/>
      <c r="FW19" s="242"/>
      <c r="FX19" s="242"/>
      <c r="FY19" s="242"/>
      <c r="FZ19" s="242"/>
      <c r="GA19" s="242"/>
      <c r="GB19" s="242"/>
      <c r="GC19" s="242"/>
      <c r="GD19" s="242"/>
      <c r="GE19" s="242"/>
      <c r="GF19" s="242"/>
      <c r="GG19" s="242"/>
      <c r="GH19" s="242"/>
      <c r="GI19" s="242"/>
      <c r="GJ19" s="242"/>
      <c r="GK19" s="242"/>
      <c r="GL19" s="242"/>
      <c r="GM19" s="242"/>
      <c r="GN19" s="242"/>
      <c r="GO19" s="242"/>
      <c r="GP19" s="242"/>
      <c r="GQ19" s="242"/>
      <c r="GR19" s="242"/>
      <c r="GS19" s="242"/>
      <c r="GT19" s="242"/>
      <c r="GU19" s="242"/>
      <c r="GV19" s="242"/>
      <c r="GW19" s="242"/>
      <c r="GX19" s="242"/>
      <c r="GY19" s="242"/>
      <c r="GZ19" s="242"/>
      <c r="HA19" s="242"/>
      <c r="HB19" s="242"/>
      <c r="HC19" s="242"/>
      <c r="HD19" s="242"/>
      <c r="HE19" s="242"/>
      <c r="HF19" s="242"/>
      <c r="HG19" s="242"/>
      <c r="HH19" s="242"/>
      <c r="HI19" s="242"/>
      <c r="HJ19" s="242"/>
      <c r="HK19" s="242"/>
      <c r="HL19" s="242"/>
      <c r="HM19" s="242"/>
      <c r="HN19" s="242"/>
      <c r="HO19" s="242"/>
      <c r="HP19" s="242"/>
      <c r="HQ19" s="242"/>
      <c r="HR19" s="242"/>
      <c r="HS19" s="242"/>
      <c r="HT19" s="242"/>
      <c r="HU19" s="242"/>
      <c r="HV19" s="242"/>
      <c r="HW19" s="242"/>
      <c r="HX19" s="242"/>
      <c r="HY19" s="242"/>
      <c r="HZ19" s="242"/>
      <c r="IA19" s="242"/>
      <c r="IB19" s="242"/>
      <c r="IC19" s="242"/>
    </row>
    <row r="20" spans="1:237" s="82" customFormat="1" x14ac:dyDescent="0.25">
      <c r="A20" s="355"/>
      <c r="B20" s="381"/>
      <c r="C20" s="388" t="s">
        <v>453</v>
      </c>
      <c r="D20" s="275" t="s">
        <v>449</v>
      </c>
      <c r="E20" s="326" t="s">
        <v>37</v>
      </c>
      <c r="F20" s="393">
        <f>+SUM(F21:F26)</f>
        <v>12059.973721442795</v>
      </c>
      <c r="G20" s="393">
        <f t="shared" ref="G20:T20" si="16">+SUM(G21:G26)</f>
        <v>11645.713684815459</v>
      </c>
      <c r="H20" s="393">
        <f t="shared" si="16"/>
        <v>11946.988904167511</v>
      </c>
      <c r="I20" s="393">
        <f t="shared" si="16"/>
        <v>11917.01025791392</v>
      </c>
      <c r="J20" s="393">
        <f t="shared" si="16"/>
        <v>12024.563665958367</v>
      </c>
      <c r="K20" s="393">
        <f t="shared" si="16"/>
        <v>12395.975276776882</v>
      </c>
      <c r="L20" s="393">
        <f t="shared" si="16"/>
        <v>12657.710858943849</v>
      </c>
      <c r="M20" s="393">
        <f t="shared" si="16"/>
        <v>12814.611203429331</v>
      </c>
      <c r="N20" s="393">
        <f t="shared" si="16"/>
        <v>12545.461049291554</v>
      </c>
      <c r="O20" s="393">
        <f t="shared" si="16"/>
        <v>11406.333001488951</v>
      </c>
      <c r="P20" s="393">
        <f t="shared" si="16"/>
        <v>8015.9272563578979</v>
      </c>
      <c r="Q20" s="393">
        <f t="shared" si="16"/>
        <v>7088.7340673663703</v>
      </c>
      <c r="R20" s="393">
        <f t="shared" si="16"/>
        <v>8103.1863068908733</v>
      </c>
      <c r="S20" s="393">
        <f t="shared" si="16"/>
        <v>6700.9634522626247</v>
      </c>
      <c r="T20" s="393">
        <f t="shared" si="16"/>
        <v>6461.9046128644459</v>
      </c>
      <c r="U20" s="393">
        <f t="shared" ref="U20:W20" si="17">+SUM(U21:U26)</f>
        <v>6523.0423686923214</v>
      </c>
      <c r="V20" s="393">
        <f t="shared" si="17"/>
        <v>6494.5618897031254</v>
      </c>
      <c r="W20" s="393">
        <f t="shared" si="17"/>
        <v>6637.7574587185991</v>
      </c>
      <c r="X20" s="242"/>
      <c r="Y20" s="326"/>
      <c r="Z20" s="326"/>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5"/>
      <c r="BH20" s="355"/>
      <c r="BI20" s="355"/>
      <c r="BJ20" s="355"/>
      <c r="BK20" s="355"/>
      <c r="BL20" s="355"/>
      <c r="BM20" s="355"/>
      <c r="BN20" s="355"/>
      <c r="BO20" s="355"/>
      <c r="BP20" s="355"/>
      <c r="BQ20" s="355"/>
      <c r="BR20" s="355"/>
      <c r="BS20" s="355"/>
      <c r="BT20" s="355"/>
      <c r="BU20" s="355"/>
      <c r="BV20" s="355"/>
      <c r="BW20" s="355"/>
      <c r="BX20" s="355"/>
      <c r="BY20" s="355"/>
      <c r="BZ20" s="355"/>
      <c r="CA20" s="355"/>
      <c r="CB20" s="355"/>
      <c r="CC20" s="355"/>
      <c r="CD20" s="355"/>
      <c r="CE20" s="355"/>
      <c r="CF20" s="355"/>
      <c r="CG20" s="355"/>
      <c r="CH20" s="355"/>
      <c r="CI20" s="355"/>
      <c r="CJ20" s="355"/>
      <c r="CK20" s="355"/>
      <c r="CL20" s="355"/>
      <c r="CM20" s="355"/>
      <c r="CN20" s="355"/>
      <c r="CO20" s="355"/>
      <c r="CP20" s="355"/>
      <c r="CQ20" s="355"/>
      <c r="CR20" s="355"/>
      <c r="CS20" s="355"/>
      <c r="CT20" s="355"/>
      <c r="CU20" s="355"/>
      <c r="CV20" s="355"/>
      <c r="CW20" s="355"/>
      <c r="CX20" s="355"/>
      <c r="CY20" s="355"/>
      <c r="CZ20" s="355"/>
      <c r="DA20" s="355"/>
      <c r="DB20" s="355"/>
      <c r="DC20" s="355"/>
      <c r="DD20" s="355"/>
      <c r="DE20" s="355"/>
      <c r="DF20" s="355"/>
      <c r="DG20" s="355"/>
      <c r="DH20" s="355"/>
      <c r="DI20" s="355"/>
      <c r="DJ20" s="355"/>
      <c r="DK20" s="355"/>
      <c r="DL20" s="355"/>
      <c r="DM20" s="355"/>
      <c r="DN20" s="355"/>
      <c r="DO20" s="355"/>
      <c r="DP20" s="355"/>
      <c r="DQ20" s="355"/>
      <c r="DR20" s="355"/>
      <c r="DS20" s="355"/>
      <c r="DT20" s="355"/>
      <c r="DU20" s="355"/>
      <c r="DV20" s="355"/>
      <c r="DW20" s="355"/>
      <c r="DX20" s="355"/>
      <c r="DY20" s="355"/>
      <c r="DZ20" s="355"/>
      <c r="EA20" s="355"/>
      <c r="EB20" s="355"/>
      <c r="EC20" s="355"/>
      <c r="ED20" s="355"/>
      <c r="EE20" s="355"/>
      <c r="EF20" s="355"/>
      <c r="EG20" s="355"/>
      <c r="EH20" s="355"/>
      <c r="EI20" s="355"/>
      <c r="EJ20" s="355"/>
      <c r="EK20" s="355"/>
      <c r="EL20" s="355"/>
      <c r="EM20" s="355"/>
      <c r="EN20" s="355"/>
      <c r="EO20" s="355"/>
      <c r="EP20" s="355"/>
      <c r="EQ20" s="355"/>
      <c r="ER20" s="355"/>
      <c r="ES20" s="355"/>
      <c r="ET20" s="355"/>
      <c r="EU20" s="355"/>
      <c r="EV20" s="355"/>
      <c r="EW20" s="355"/>
      <c r="EX20" s="355"/>
      <c r="EY20" s="355"/>
      <c r="EZ20" s="355"/>
      <c r="FA20" s="355"/>
      <c r="FB20" s="355"/>
      <c r="FC20" s="355"/>
      <c r="FD20" s="355"/>
      <c r="FE20" s="355"/>
      <c r="FF20" s="355"/>
      <c r="FG20" s="355"/>
      <c r="FH20" s="355"/>
      <c r="FI20" s="355"/>
      <c r="FJ20" s="355"/>
      <c r="FK20" s="355"/>
      <c r="FL20" s="355"/>
      <c r="FM20" s="355"/>
      <c r="FN20" s="355"/>
      <c r="FO20" s="355"/>
      <c r="FP20" s="355"/>
      <c r="FQ20" s="355"/>
      <c r="FR20" s="355"/>
      <c r="FS20" s="355"/>
      <c r="FT20" s="355"/>
      <c r="FU20" s="355"/>
      <c r="FV20" s="355"/>
      <c r="FW20" s="355"/>
      <c r="FX20" s="355"/>
      <c r="FY20" s="355"/>
      <c r="FZ20" s="355"/>
      <c r="GA20" s="355"/>
      <c r="GB20" s="355"/>
      <c r="GC20" s="355"/>
      <c r="GD20" s="355"/>
      <c r="GE20" s="355"/>
      <c r="GF20" s="355"/>
      <c r="GG20" s="355"/>
      <c r="GH20" s="355"/>
      <c r="GI20" s="355"/>
      <c r="GJ20" s="355"/>
      <c r="GK20" s="355"/>
      <c r="GL20" s="355"/>
      <c r="GM20" s="355"/>
      <c r="GN20" s="355"/>
      <c r="GO20" s="355"/>
      <c r="GP20" s="355"/>
      <c r="GQ20" s="355"/>
      <c r="GR20" s="355"/>
      <c r="GS20" s="355"/>
      <c r="GT20" s="355"/>
      <c r="GU20" s="355"/>
      <c r="GV20" s="355"/>
      <c r="GW20" s="355"/>
      <c r="GX20" s="355"/>
      <c r="GY20" s="355"/>
      <c r="GZ20" s="355"/>
      <c r="HA20" s="355"/>
      <c r="HB20" s="355"/>
      <c r="HC20" s="355"/>
      <c r="HD20" s="355"/>
      <c r="HE20" s="355"/>
      <c r="HF20" s="355"/>
      <c r="HG20" s="355"/>
      <c r="HH20" s="355"/>
      <c r="HI20" s="355"/>
      <c r="HJ20" s="355"/>
      <c r="HK20" s="355"/>
      <c r="HL20" s="355"/>
      <c r="HM20" s="355"/>
      <c r="HN20" s="355"/>
      <c r="HO20" s="355"/>
      <c r="HP20" s="355"/>
      <c r="HQ20" s="355"/>
      <c r="HR20" s="355"/>
      <c r="HS20" s="355"/>
      <c r="HT20" s="355"/>
      <c r="HU20" s="355"/>
      <c r="HV20" s="355"/>
      <c r="HW20" s="355"/>
      <c r="HX20" s="355"/>
      <c r="HY20" s="355"/>
      <c r="HZ20" s="355"/>
      <c r="IA20" s="355"/>
      <c r="IB20" s="355"/>
      <c r="IC20" s="355"/>
    </row>
    <row r="21" spans="1:237" s="79" customFormat="1" x14ac:dyDescent="0.25">
      <c r="A21" s="326" t="s">
        <v>90</v>
      </c>
      <c r="B21" s="326" t="s">
        <v>91</v>
      </c>
      <c r="C21" s="326" t="s">
        <v>93</v>
      </c>
      <c r="D21" s="326" t="s">
        <v>13</v>
      </c>
      <c r="E21" s="326" t="s">
        <v>37</v>
      </c>
      <c r="F21" s="272">
        <f>+'1A3 Transport'!F95</f>
        <v>2826.6095</v>
      </c>
      <c r="G21" s="272">
        <f>+'1A3 Transport'!G95</f>
        <v>2665.52</v>
      </c>
      <c r="H21" s="272">
        <f>+'1A3 Transport'!H95</f>
        <v>3353.35</v>
      </c>
      <c r="I21" s="272">
        <f>+'1A3 Transport'!I95</f>
        <v>3551.1905000000002</v>
      </c>
      <c r="J21" s="272">
        <f>+'1A3 Transport'!J95</f>
        <v>3658.1545000000001</v>
      </c>
      <c r="K21" s="272">
        <f>+'1A3 Transport'!K95</f>
        <v>3916.8415</v>
      </c>
      <c r="L21" s="272">
        <f>+'1A3 Transport'!L95</f>
        <v>4236.232</v>
      </c>
      <c r="M21" s="272">
        <f>+'1A3 Transport'!M95</f>
        <v>4461.2425000000003</v>
      </c>
      <c r="N21" s="272">
        <f>+'1A3 Transport'!N95</f>
        <v>4426.5649999999996</v>
      </c>
      <c r="O21" s="272">
        <f>+'1A3 Transport'!O95</f>
        <v>4337.2614999999996</v>
      </c>
      <c r="P21" s="272">
        <f>+'1A3 Transport'!P95</f>
        <v>4306.9454999999998</v>
      </c>
      <c r="Q21" s="272">
        <f>+'1A3 Transport'!Q95</f>
        <v>4482.049</v>
      </c>
      <c r="R21" s="272">
        <f>+'1A3 Transport'!R95</f>
        <v>4406.259</v>
      </c>
      <c r="S21" s="272">
        <f>+'1A3 Transport'!S95</f>
        <v>4644.9975000000004</v>
      </c>
      <c r="T21" s="272">
        <f>+'1A3 Transport'!T95</f>
        <v>4675.3850000000002</v>
      </c>
      <c r="U21" s="272">
        <f>+'1A3 Transport'!U95</f>
        <v>4731.1549999999997</v>
      </c>
      <c r="V21" s="272">
        <f>+'1A3 Transport'!V95</f>
        <v>4777.1295</v>
      </c>
      <c r="W21" s="272">
        <f>+'1A3 Transport'!W95</f>
        <v>4929.1385</v>
      </c>
      <c r="X21" s="326"/>
      <c r="Y21" s="326"/>
      <c r="Z21" s="326"/>
      <c r="AA21" s="388"/>
      <c r="AB21" s="355"/>
      <c r="AC21" s="355"/>
      <c r="AD21" s="355"/>
      <c r="AE21" s="355"/>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6"/>
      <c r="BC21" s="326"/>
      <c r="BD21" s="326"/>
      <c r="BE21" s="326"/>
      <c r="BF21" s="326"/>
      <c r="BG21" s="326"/>
      <c r="BH21" s="326"/>
      <c r="BI21" s="326"/>
      <c r="BJ21" s="326"/>
      <c r="BK21" s="326"/>
      <c r="BL21" s="326"/>
      <c r="BM21" s="326"/>
      <c r="BN21" s="326"/>
      <c r="BO21" s="326"/>
      <c r="BP21" s="326"/>
      <c r="BQ21" s="326"/>
      <c r="BR21" s="326"/>
      <c r="BS21" s="326"/>
      <c r="BT21" s="326"/>
      <c r="BU21" s="326"/>
      <c r="BV21" s="326"/>
      <c r="BW21" s="326"/>
      <c r="BX21" s="326"/>
      <c r="BY21" s="326"/>
      <c r="BZ21" s="326"/>
      <c r="CA21" s="326"/>
      <c r="CB21" s="326"/>
      <c r="CC21" s="326"/>
      <c r="CD21" s="326"/>
      <c r="CE21" s="326"/>
      <c r="CF21" s="326"/>
      <c r="CG21" s="326"/>
      <c r="CH21" s="326"/>
      <c r="CI21" s="326"/>
      <c r="CJ21" s="326"/>
      <c r="CK21" s="326"/>
      <c r="CL21" s="326"/>
      <c r="CM21" s="326"/>
      <c r="CN21" s="326"/>
      <c r="CO21" s="326"/>
      <c r="CP21" s="326"/>
      <c r="CQ21" s="326"/>
      <c r="CR21" s="326"/>
      <c r="CS21" s="326"/>
      <c r="CT21" s="326"/>
      <c r="CU21" s="326"/>
      <c r="CV21" s="326"/>
      <c r="CW21" s="326"/>
      <c r="CX21" s="326"/>
      <c r="CY21" s="326"/>
      <c r="CZ21" s="326"/>
      <c r="DA21" s="326"/>
      <c r="DB21" s="326"/>
      <c r="DC21" s="326"/>
      <c r="DD21" s="326"/>
      <c r="DE21" s="326"/>
      <c r="DF21" s="326"/>
      <c r="DG21" s="326"/>
      <c r="DH21" s="326"/>
      <c r="DI21" s="326"/>
      <c r="DJ21" s="326"/>
      <c r="DK21" s="326"/>
      <c r="DL21" s="326"/>
      <c r="DM21" s="326"/>
      <c r="DN21" s="326"/>
      <c r="DO21" s="326"/>
      <c r="DP21" s="326"/>
      <c r="DQ21" s="326"/>
      <c r="DR21" s="326"/>
      <c r="DS21" s="326"/>
      <c r="DT21" s="326"/>
      <c r="DU21" s="326"/>
      <c r="DV21" s="326"/>
      <c r="DW21" s="326"/>
      <c r="DX21" s="326"/>
      <c r="DY21" s="326"/>
      <c r="DZ21" s="326"/>
      <c r="EA21" s="326"/>
      <c r="EB21" s="326"/>
      <c r="EC21" s="326"/>
      <c r="ED21" s="326"/>
      <c r="EE21" s="326"/>
      <c r="EF21" s="326"/>
      <c r="EG21" s="326"/>
      <c r="EH21" s="326"/>
      <c r="EI21" s="326"/>
      <c r="EJ21" s="326"/>
      <c r="EK21" s="326"/>
      <c r="EL21" s="326"/>
      <c r="EM21" s="326"/>
      <c r="EN21" s="326"/>
      <c r="EO21" s="326"/>
      <c r="EP21" s="326"/>
      <c r="EQ21" s="326"/>
      <c r="ER21" s="326"/>
      <c r="ES21" s="326"/>
      <c r="ET21" s="326"/>
      <c r="EU21" s="326"/>
      <c r="EV21" s="326"/>
      <c r="EW21" s="326"/>
      <c r="EX21" s="326"/>
      <c r="EY21" s="326"/>
      <c r="EZ21" s="326"/>
      <c r="FA21" s="326"/>
      <c r="FB21" s="326"/>
      <c r="FC21" s="326"/>
      <c r="FD21" s="326"/>
      <c r="FE21" s="326"/>
      <c r="FF21" s="326"/>
      <c r="FG21" s="326"/>
      <c r="FH21" s="326"/>
      <c r="FI21" s="326"/>
      <c r="FJ21" s="326"/>
      <c r="FK21" s="326"/>
      <c r="FL21" s="326"/>
      <c r="FM21" s="326"/>
      <c r="FN21" s="326"/>
      <c r="FO21" s="326"/>
      <c r="FP21" s="326"/>
      <c r="FQ21" s="326"/>
      <c r="FR21" s="326"/>
      <c r="FS21" s="326"/>
      <c r="FT21" s="326"/>
      <c r="FU21" s="326"/>
      <c r="FV21" s="326"/>
      <c r="FW21" s="326"/>
      <c r="FX21" s="326"/>
      <c r="FY21" s="326"/>
      <c r="FZ21" s="326"/>
      <c r="GA21" s="326"/>
      <c r="GB21" s="326"/>
      <c r="GC21" s="326"/>
      <c r="GD21" s="326"/>
      <c r="GE21" s="326"/>
      <c r="GF21" s="326"/>
      <c r="GG21" s="326"/>
      <c r="GH21" s="326"/>
      <c r="GI21" s="326"/>
      <c r="GJ21" s="326"/>
      <c r="GK21" s="326"/>
      <c r="GL21" s="326"/>
      <c r="GM21" s="326"/>
      <c r="GN21" s="326"/>
      <c r="GO21" s="326"/>
      <c r="GP21" s="326"/>
      <c r="GQ21" s="326"/>
      <c r="GR21" s="326"/>
      <c r="GS21" s="326"/>
      <c r="GT21" s="326"/>
      <c r="GU21" s="326"/>
      <c r="GV21" s="326"/>
      <c r="GW21" s="326"/>
      <c r="GX21" s="326"/>
      <c r="GY21" s="326"/>
      <c r="GZ21" s="326"/>
      <c r="HA21" s="326"/>
      <c r="HB21" s="326"/>
      <c r="HC21" s="326"/>
      <c r="HD21" s="326"/>
      <c r="HE21" s="326"/>
      <c r="HF21" s="326"/>
      <c r="HG21" s="326"/>
      <c r="HH21" s="326"/>
      <c r="HI21" s="326"/>
      <c r="HJ21" s="326"/>
      <c r="HK21" s="326"/>
      <c r="HL21" s="326"/>
      <c r="HM21" s="326"/>
      <c r="HN21" s="326"/>
      <c r="HO21" s="326"/>
      <c r="HP21" s="326"/>
      <c r="HQ21" s="326"/>
      <c r="HR21" s="326"/>
      <c r="HS21" s="326"/>
      <c r="HT21" s="326"/>
      <c r="HU21" s="326"/>
      <c r="HV21" s="326"/>
      <c r="HW21" s="326"/>
      <c r="HX21" s="326"/>
      <c r="HY21" s="326"/>
      <c r="HZ21" s="326"/>
      <c r="IA21" s="326"/>
      <c r="IB21" s="326"/>
      <c r="IC21" s="326"/>
    </row>
    <row r="22" spans="1:237" s="79" customFormat="1" x14ac:dyDescent="0.25">
      <c r="A22" s="326"/>
      <c r="B22" s="326" t="s">
        <v>91</v>
      </c>
      <c r="C22" s="326" t="s">
        <v>93</v>
      </c>
      <c r="D22" s="326" t="s">
        <v>36</v>
      </c>
      <c r="E22" s="326" t="s">
        <v>37</v>
      </c>
      <c r="F22" s="272">
        <f>+'1A3 Transport'!F115*'Conversion Factors'!$I$4</f>
        <v>2.4905789999999999</v>
      </c>
      <c r="G22" s="272">
        <f>+'1A3 Transport'!G115*'Conversion Factors'!$I$4</f>
        <v>2.3486400000000001</v>
      </c>
      <c r="H22" s="272">
        <f>+'1A3 Transport'!H115*'Conversion Factors'!$I$4</f>
        <v>2.9546999999999999</v>
      </c>
      <c r="I22" s="272">
        <f>+'1A3 Transport'!I115*'Conversion Factors'!$I$4</f>
        <v>3.1290209999999998</v>
      </c>
      <c r="J22" s="272">
        <f>+'1A3 Transport'!J115*'Conversion Factors'!$I$4</f>
        <v>3.2232689999999997</v>
      </c>
      <c r="K22" s="272">
        <f>+'1A3 Transport'!K115*'Conversion Factors'!$I$4</f>
        <v>3.4512029999999996</v>
      </c>
      <c r="L22" s="272">
        <f>+'1A3 Transport'!L115*'Conversion Factors'!$I$4</f>
        <v>3.7326240000000004</v>
      </c>
      <c r="M22" s="272">
        <f>+'1A3 Transport'!M115*'Conversion Factors'!$I$4</f>
        <v>3.930885</v>
      </c>
      <c r="N22" s="272">
        <f>+'1A3 Transport'!N115*'Conversion Factors'!$I$4</f>
        <v>3.9003300000000003</v>
      </c>
      <c r="O22" s="272">
        <f>+'1A3 Transport'!O115*'Conversion Factors'!$I$4</f>
        <v>3.8216429999999999</v>
      </c>
      <c r="P22" s="272">
        <f>+'1A3 Transport'!P115*'Conversion Factors'!$I$4</f>
        <v>3.7949310000000001</v>
      </c>
      <c r="Q22" s="272">
        <f>+'1A3 Transport'!Q115*'Conversion Factors'!$I$4</f>
        <v>3.9492180000000001</v>
      </c>
      <c r="R22" s="272">
        <f>+'1A3 Transport'!R115*'Conversion Factors'!$I$4</f>
        <v>3.8824379999999996</v>
      </c>
      <c r="S22" s="272">
        <f>+'1A3 Transport'!S115*'Conversion Factors'!$I$4</f>
        <v>4.0927950000000006</v>
      </c>
      <c r="T22" s="272">
        <f>+'1A3 Transport'!T115*'Conversion Factors'!$I$4</f>
        <v>4.1195700000000004</v>
      </c>
      <c r="U22" s="272">
        <f>+'1A3 Transport'!U115*'Conversion Factors'!$I$4</f>
        <v>4.1687099999999999</v>
      </c>
      <c r="V22" s="272">
        <f>+'1A3 Transport'!V115*'Conversion Factors'!$I$4</f>
        <v>4.209219</v>
      </c>
      <c r="W22" s="272">
        <f>+'1A3 Transport'!W115*'Conversion Factors'!$I$4</f>
        <v>4.3431569999999997</v>
      </c>
      <c r="X22" s="326"/>
      <c r="Y22" s="326"/>
      <c r="Z22" s="326"/>
      <c r="AA22" s="388"/>
      <c r="AB22" s="355"/>
      <c r="AC22" s="355"/>
      <c r="AD22" s="355"/>
      <c r="AE22" s="355"/>
      <c r="AF22" s="326"/>
      <c r="AG22" s="326"/>
      <c r="AH22" s="326"/>
      <c r="AI22" s="326"/>
      <c r="AJ22" s="326"/>
      <c r="AK22" s="326"/>
      <c r="AL22" s="326"/>
      <c r="AM22" s="326"/>
      <c r="AN22" s="326"/>
      <c r="AO22" s="326"/>
      <c r="AP22" s="326"/>
      <c r="AQ22" s="326"/>
      <c r="AR22" s="326"/>
      <c r="AS22" s="326"/>
      <c r="AT22" s="326"/>
      <c r="AU22" s="326"/>
      <c r="AV22" s="326"/>
      <c r="AW22" s="326"/>
      <c r="AX22" s="326"/>
      <c r="AY22" s="326"/>
      <c r="AZ22" s="326"/>
      <c r="BA22" s="326"/>
      <c r="BB22" s="326"/>
      <c r="BC22" s="326"/>
      <c r="BD22" s="326"/>
      <c r="BE22" s="326"/>
      <c r="BF22" s="326"/>
      <c r="BG22" s="326"/>
      <c r="BH22" s="326"/>
      <c r="BI22" s="326"/>
      <c r="BJ22" s="326"/>
      <c r="BK22" s="326"/>
      <c r="BL22" s="326"/>
      <c r="BM22" s="326"/>
      <c r="BN22" s="326"/>
      <c r="BO22" s="326"/>
      <c r="BP22" s="326"/>
      <c r="BQ22" s="326"/>
      <c r="BR22" s="326"/>
      <c r="BS22" s="326"/>
      <c r="BT22" s="326"/>
      <c r="BU22" s="326"/>
      <c r="BV22" s="326"/>
      <c r="BW22" s="326"/>
      <c r="BX22" s="326"/>
      <c r="BY22" s="326"/>
      <c r="BZ22" s="326"/>
      <c r="CA22" s="326"/>
      <c r="CB22" s="326"/>
      <c r="CC22" s="326"/>
      <c r="CD22" s="326"/>
      <c r="CE22" s="326"/>
      <c r="CF22" s="326"/>
      <c r="CG22" s="326"/>
      <c r="CH22" s="326"/>
      <c r="CI22" s="326"/>
      <c r="CJ22" s="326"/>
      <c r="CK22" s="326"/>
      <c r="CL22" s="326"/>
      <c r="CM22" s="326"/>
      <c r="CN22" s="326"/>
      <c r="CO22" s="326"/>
      <c r="CP22" s="326"/>
      <c r="CQ22" s="326"/>
      <c r="CR22" s="326"/>
      <c r="CS22" s="326"/>
      <c r="CT22" s="326"/>
      <c r="CU22" s="326"/>
      <c r="CV22" s="326"/>
      <c r="CW22" s="326"/>
      <c r="CX22" s="326"/>
      <c r="CY22" s="326"/>
      <c r="CZ22" s="326"/>
      <c r="DA22" s="326"/>
      <c r="DB22" s="326"/>
      <c r="DC22" s="326"/>
      <c r="DD22" s="326"/>
      <c r="DE22" s="326"/>
      <c r="DF22" s="326"/>
      <c r="DG22" s="326"/>
      <c r="DH22" s="326"/>
      <c r="DI22" s="326"/>
      <c r="DJ22" s="326"/>
      <c r="DK22" s="326"/>
      <c r="DL22" s="326"/>
      <c r="DM22" s="326"/>
      <c r="DN22" s="326"/>
      <c r="DO22" s="326"/>
      <c r="DP22" s="326"/>
      <c r="DQ22" s="326"/>
      <c r="DR22" s="326"/>
      <c r="DS22" s="326"/>
      <c r="DT22" s="326"/>
      <c r="DU22" s="326"/>
      <c r="DV22" s="326"/>
      <c r="DW22" s="326"/>
      <c r="DX22" s="326"/>
      <c r="DY22" s="326"/>
      <c r="DZ22" s="326"/>
      <c r="EA22" s="326"/>
      <c r="EB22" s="326"/>
      <c r="EC22" s="326"/>
      <c r="ED22" s="326"/>
      <c r="EE22" s="326"/>
      <c r="EF22" s="326"/>
      <c r="EG22" s="326"/>
      <c r="EH22" s="326"/>
      <c r="EI22" s="326"/>
      <c r="EJ22" s="326"/>
      <c r="EK22" s="326"/>
      <c r="EL22" s="326"/>
      <c r="EM22" s="326"/>
      <c r="EN22" s="326"/>
      <c r="EO22" s="326"/>
      <c r="EP22" s="326"/>
      <c r="EQ22" s="326"/>
      <c r="ER22" s="326"/>
      <c r="ES22" s="326"/>
      <c r="ET22" s="326"/>
      <c r="EU22" s="326"/>
      <c r="EV22" s="326"/>
      <c r="EW22" s="326"/>
      <c r="EX22" s="326"/>
      <c r="EY22" s="326"/>
      <c r="EZ22" s="326"/>
      <c r="FA22" s="326"/>
      <c r="FB22" s="326"/>
      <c r="FC22" s="326"/>
      <c r="FD22" s="326"/>
      <c r="FE22" s="326"/>
      <c r="FF22" s="326"/>
      <c r="FG22" s="326"/>
      <c r="FH22" s="326"/>
      <c r="FI22" s="326"/>
      <c r="FJ22" s="326"/>
      <c r="FK22" s="326"/>
      <c r="FL22" s="326"/>
      <c r="FM22" s="326"/>
      <c r="FN22" s="326"/>
      <c r="FO22" s="326"/>
      <c r="FP22" s="326"/>
      <c r="FQ22" s="326"/>
      <c r="FR22" s="326"/>
      <c r="FS22" s="326"/>
      <c r="FT22" s="326"/>
      <c r="FU22" s="326"/>
      <c r="FV22" s="326"/>
      <c r="FW22" s="326"/>
      <c r="FX22" s="326"/>
      <c r="FY22" s="326"/>
      <c r="FZ22" s="326"/>
      <c r="GA22" s="326"/>
      <c r="GB22" s="326"/>
      <c r="GC22" s="326"/>
      <c r="GD22" s="326"/>
      <c r="GE22" s="326"/>
      <c r="GF22" s="326"/>
      <c r="GG22" s="326"/>
      <c r="GH22" s="326"/>
      <c r="GI22" s="326"/>
      <c r="GJ22" s="326"/>
      <c r="GK22" s="326"/>
      <c r="GL22" s="326"/>
      <c r="GM22" s="326"/>
      <c r="GN22" s="326"/>
      <c r="GO22" s="326"/>
      <c r="GP22" s="326"/>
      <c r="GQ22" s="326"/>
      <c r="GR22" s="326"/>
      <c r="GS22" s="326"/>
      <c r="GT22" s="326"/>
      <c r="GU22" s="326"/>
      <c r="GV22" s="326"/>
      <c r="GW22" s="326"/>
      <c r="GX22" s="326"/>
      <c r="GY22" s="326"/>
      <c r="GZ22" s="326"/>
      <c r="HA22" s="326"/>
      <c r="HB22" s="326"/>
      <c r="HC22" s="326"/>
      <c r="HD22" s="326"/>
      <c r="HE22" s="326"/>
      <c r="HF22" s="326"/>
      <c r="HG22" s="326"/>
      <c r="HH22" s="326"/>
      <c r="HI22" s="326"/>
      <c r="HJ22" s="326"/>
      <c r="HK22" s="326"/>
      <c r="HL22" s="326"/>
      <c r="HM22" s="326"/>
      <c r="HN22" s="326"/>
      <c r="HO22" s="326"/>
      <c r="HP22" s="326"/>
      <c r="HQ22" s="326"/>
      <c r="HR22" s="326"/>
      <c r="HS22" s="326"/>
      <c r="HT22" s="326"/>
      <c r="HU22" s="326"/>
      <c r="HV22" s="326"/>
      <c r="HW22" s="326"/>
      <c r="HX22" s="326"/>
      <c r="HY22" s="326"/>
      <c r="HZ22" s="326"/>
      <c r="IA22" s="326"/>
      <c r="IB22" s="326"/>
      <c r="IC22" s="326"/>
    </row>
    <row r="23" spans="1:237" s="79" customFormat="1" x14ac:dyDescent="0.25">
      <c r="A23" s="326"/>
      <c r="B23" s="326" t="s">
        <v>91</v>
      </c>
      <c r="C23" s="326" t="s">
        <v>93</v>
      </c>
      <c r="D23" s="326" t="s">
        <v>190</v>
      </c>
      <c r="E23" s="326" t="s">
        <v>37</v>
      </c>
      <c r="F23" s="272">
        <f>+'1A3 Transport'!F135*'Conversion Factors'!$I$5</f>
        <v>7.3531379999999995</v>
      </c>
      <c r="G23" s="272">
        <f>+'1A3 Transport'!G135*'Conversion Factors'!$I$5</f>
        <v>6.9340799999999998</v>
      </c>
      <c r="H23" s="272">
        <f>+'1A3 Transport'!H135*'Conversion Factors'!$I$5</f>
        <v>8.7233999999999998</v>
      </c>
      <c r="I23" s="272">
        <f>+'1A3 Transport'!I135*'Conversion Factors'!$I$5</f>
        <v>9.2380619999999993</v>
      </c>
      <c r="J23" s="272">
        <f>+'1A3 Transport'!J135*'Conversion Factors'!$I$5</f>
        <v>9.5163180000000001</v>
      </c>
      <c r="K23" s="272">
        <f>+'1A3 Transport'!K135*'Conversion Factors'!$I$5</f>
        <v>10.189266</v>
      </c>
      <c r="L23" s="272">
        <f>+'1A3 Transport'!L135*'Conversion Factors'!$I$5</f>
        <v>11.020128</v>
      </c>
      <c r="M23" s="272">
        <f>+'1A3 Transport'!M135*'Conversion Factors'!$I$5</f>
        <v>11.605469999999999</v>
      </c>
      <c r="N23" s="272">
        <f>+'1A3 Transport'!N135*'Conversion Factors'!$I$5</f>
        <v>11.51526</v>
      </c>
      <c r="O23" s="272">
        <f>+'1A3 Transport'!O135*'Conversion Factors'!$I$5</f>
        <v>11.282946000000001</v>
      </c>
      <c r="P23" s="272">
        <f>+'1A3 Transport'!P135*'Conversion Factors'!$I$5</f>
        <v>11.204082</v>
      </c>
      <c r="Q23" s="272">
        <f>+'1A3 Transport'!Q135*'Conversion Factors'!$I$5</f>
        <v>11.659596000000001</v>
      </c>
      <c r="R23" s="272">
        <f>+'1A3 Transport'!R135*'Conversion Factors'!$I$5</f>
        <v>11.462435999999999</v>
      </c>
      <c r="S23" s="272">
        <f>+'1A3 Transport'!S135*'Conversion Factors'!$I$5</f>
        <v>12.083489999999999</v>
      </c>
      <c r="T23" s="272">
        <f>+'1A3 Transport'!T135*'Conversion Factors'!$I$5</f>
        <v>12.16254</v>
      </c>
      <c r="U23" s="272">
        <f>+'1A3 Transport'!U135*'Conversion Factors'!$I$5</f>
        <v>12.30762</v>
      </c>
      <c r="V23" s="272">
        <f>+'1A3 Transport'!V135*'Conversion Factors'!$I$5</f>
        <v>12.427217999999998</v>
      </c>
      <c r="W23" s="272">
        <f>+'1A3 Transport'!W135*'Conversion Factors'!$I$5</f>
        <v>12.822654</v>
      </c>
      <c r="X23" s="326"/>
      <c r="Y23" s="326"/>
      <c r="Z23" s="326"/>
      <c r="AA23" s="388"/>
      <c r="AB23" s="355"/>
      <c r="AC23" s="355"/>
      <c r="AD23" s="355"/>
      <c r="AE23" s="355"/>
      <c r="AF23" s="326"/>
      <c r="AG23" s="326"/>
      <c r="AH23" s="326"/>
      <c r="AI23" s="326"/>
      <c r="AJ23" s="326"/>
      <c r="AK23" s="326"/>
      <c r="AL23" s="326"/>
      <c r="AM23" s="326"/>
      <c r="AN23" s="326"/>
      <c r="AO23" s="326"/>
      <c r="AP23" s="326"/>
      <c r="AQ23" s="326"/>
      <c r="AR23" s="326"/>
      <c r="AS23" s="326"/>
      <c r="AT23" s="326"/>
      <c r="AU23" s="326"/>
      <c r="AV23" s="326"/>
      <c r="AW23" s="326"/>
      <c r="AX23" s="326"/>
      <c r="AY23" s="326"/>
      <c r="AZ23" s="326"/>
      <c r="BA23" s="326"/>
      <c r="BB23" s="326"/>
      <c r="BC23" s="326"/>
      <c r="BD23" s="326"/>
      <c r="BE23" s="326"/>
      <c r="BF23" s="326"/>
      <c r="BG23" s="326"/>
      <c r="BH23" s="326"/>
      <c r="BI23" s="326"/>
      <c r="BJ23" s="326"/>
      <c r="BK23" s="326"/>
      <c r="BL23" s="326"/>
      <c r="BM23" s="326"/>
      <c r="BN23" s="326"/>
      <c r="BO23" s="326"/>
      <c r="BP23" s="326"/>
      <c r="BQ23" s="326"/>
      <c r="BR23" s="326"/>
      <c r="BS23" s="326"/>
      <c r="BT23" s="326"/>
      <c r="BU23" s="326"/>
      <c r="BV23" s="326"/>
      <c r="BW23" s="326"/>
      <c r="BX23" s="326"/>
      <c r="BY23" s="326"/>
      <c r="BZ23" s="326"/>
      <c r="CA23" s="326"/>
      <c r="CB23" s="326"/>
      <c r="CC23" s="326"/>
      <c r="CD23" s="326"/>
      <c r="CE23" s="326"/>
      <c r="CF23" s="326"/>
      <c r="CG23" s="326"/>
      <c r="CH23" s="326"/>
      <c r="CI23" s="326"/>
      <c r="CJ23" s="326"/>
      <c r="CK23" s="326"/>
      <c r="CL23" s="326"/>
      <c r="CM23" s="326"/>
      <c r="CN23" s="326"/>
      <c r="CO23" s="326"/>
      <c r="CP23" s="326"/>
      <c r="CQ23" s="326"/>
      <c r="CR23" s="326"/>
      <c r="CS23" s="326"/>
      <c r="CT23" s="326"/>
      <c r="CU23" s="326"/>
      <c r="CV23" s="326"/>
      <c r="CW23" s="326"/>
      <c r="CX23" s="326"/>
      <c r="CY23" s="326"/>
      <c r="CZ23" s="326"/>
      <c r="DA23" s="326"/>
      <c r="DB23" s="326"/>
      <c r="DC23" s="326"/>
      <c r="DD23" s="326"/>
      <c r="DE23" s="326"/>
      <c r="DF23" s="326"/>
      <c r="DG23" s="326"/>
      <c r="DH23" s="326"/>
      <c r="DI23" s="326"/>
      <c r="DJ23" s="326"/>
      <c r="DK23" s="326"/>
      <c r="DL23" s="326"/>
      <c r="DM23" s="326"/>
      <c r="DN23" s="326"/>
      <c r="DO23" s="326"/>
      <c r="DP23" s="326"/>
      <c r="DQ23" s="326"/>
      <c r="DR23" s="326"/>
      <c r="DS23" s="326"/>
      <c r="DT23" s="326"/>
      <c r="DU23" s="326"/>
      <c r="DV23" s="326"/>
      <c r="DW23" s="326"/>
      <c r="DX23" s="326"/>
      <c r="DY23" s="326"/>
      <c r="DZ23" s="326"/>
      <c r="EA23" s="326"/>
      <c r="EB23" s="326"/>
      <c r="EC23" s="326"/>
      <c r="ED23" s="326"/>
      <c r="EE23" s="326"/>
      <c r="EF23" s="326"/>
      <c r="EG23" s="326"/>
      <c r="EH23" s="326"/>
      <c r="EI23" s="326"/>
      <c r="EJ23" s="326"/>
      <c r="EK23" s="326"/>
      <c r="EL23" s="326"/>
      <c r="EM23" s="326"/>
      <c r="EN23" s="326"/>
      <c r="EO23" s="326"/>
      <c r="EP23" s="326"/>
      <c r="EQ23" s="326"/>
      <c r="ER23" s="326"/>
      <c r="ES23" s="326"/>
      <c r="ET23" s="326"/>
      <c r="EU23" s="326"/>
      <c r="EV23" s="326"/>
      <c r="EW23" s="326"/>
      <c r="EX23" s="326"/>
      <c r="EY23" s="326"/>
      <c r="EZ23" s="326"/>
      <c r="FA23" s="326"/>
      <c r="FB23" s="326"/>
      <c r="FC23" s="326"/>
      <c r="FD23" s="326"/>
      <c r="FE23" s="326"/>
      <c r="FF23" s="326"/>
      <c r="FG23" s="326"/>
      <c r="FH23" s="326"/>
      <c r="FI23" s="326"/>
      <c r="FJ23" s="326"/>
      <c r="FK23" s="326"/>
      <c r="FL23" s="326"/>
      <c r="FM23" s="326"/>
      <c r="FN23" s="326"/>
      <c r="FO23" s="326"/>
      <c r="FP23" s="326"/>
      <c r="FQ23" s="326"/>
      <c r="FR23" s="326"/>
      <c r="FS23" s="326"/>
      <c r="FT23" s="326"/>
      <c r="FU23" s="326"/>
      <c r="FV23" s="326"/>
      <c r="FW23" s="326"/>
      <c r="FX23" s="326"/>
      <c r="FY23" s="326"/>
      <c r="FZ23" s="326"/>
      <c r="GA23" s="326"/>
      <c r="GB23" s="326"/>
      <c r="GC23" s="326"/>
      <c r="GD23" s="326"/>
      <c r="GE23" s="326"/>
      <c r="GF23" s="326"/>
      <c r="GG23" s="326"/>
      <c r="GH23" s="326"/>
      <c r="GI23" s="326"/>
      <c r="GJ23" s="326"/>
      <c r="GK23" s="326"/>
      <c r="GL23" s="326"/>
      <c r="GM23" s="326"/>
      <c r="GN23" s="326"/>
      <c r="GO23" s="326"/>
      <c r="GP23" s="326"/>
      <c r="GQ23" s="326"/>
      <c r="GR23" s="326"/>
      <c r="GS23" s="326"/>
      <c r="GT23" s="326"/>
      <c r="GU23" s="326"/>
      <c r="GV23" s="326"/>
      <c r="GW23" s="326"/>
      <c r="GX23" s="326"/>
      <c r="GY23" s="326"/>
      <c r="GZ23" s="326"/>
      <c r="HA23" s="326"/>
      <c r="HB23" s="326"/>
      <c r="HC23" s="326"/>
      <c r="HD23" s="326"/>
      <c r="HE23" s="326"/>
      <c r="HF23" s="326"/>
      <c r="HG23" s="326"/>
      <c r="HH23" s="326"/>
      <c r="HI23" s="326"/>
      <c r="HJ23" s="326"/>
      <c r="HK23" s="326"/>
      <c r="HL23" s="326"/>
      <c r="HM23" s="326"/>
      <c r="HN23" s="326"/>
      <c r="HO23" s="326"/>
      <c r="HP23" s="326"/>
      <c r="HQ23" s="326"/>
      <c r="HR23" s="326"/>
      <c r="HS23" s="326"/>
      <c r="HT23" s="326"/>
      <c r="HU23" s="326"/>
      <c r="HV23" s="326"/>
      <c r="HW23" s="326"/>
      <c r="HX23" s="326"/>
      <c r="HY23" s="326"/>
      <c r="HZ23" s="326"/>
      <c r="IA23" s="326"/>
      <c r="IB23" s="326"/>
      <c r="IC23" s="326"/>
    </row>
    <row r="24" spans="1:237" s="79" customFormat="1" x14ac:dyDescent="0.25">
      <c r="A24" s="326" t="s">
        <v>90</v>
      </c>
      <c r="B24" s="326" t="s">
        <v>92</v>
      </c>
      <c r="C24" s="326" t="s">
        <v>94</v>
      </c>
      <c r="D24" s="326" t="s">
        <v>13</v>
      </c>
      <c r="E24" s="326" t="s">
        <v>37</v>
      </c>
      <c r="F24" s="272">
        <f>+SUM('1A3 Transport'!F109:F110)</f>
        <v>9123.4904431250652</v>
      </c>
      <c r="G24" s="272">
        <f>+SUM('1A3 Transport'!G109:G110)</f>
        <v>8874.5803981359732</v>
      </c>
      <c r="H24" s="272">
        <f>+SUM('1A3 Transport'!H109:H110)</f>
        <v>8491.0483575711951</v>
      </c>
      <c r="I24" s="272">
        <f>+SUM('1A3 Transport'!I109:I110)</f>
        <v>8265.5730552319437</v>
      </c>
      <c r="J24" s="272">
        <f>+SUM('1A3 Transport'!J109:J110)</f>
        <v>8265.0229995290065</v>
      </c>
      <c r="K24" s="272">
        <f>+SUM('1A3 Transport'!K109:K110)</f>
        <v>8375.7722386528294</v>
      </c>
      <c r="L24" s="272">
        <f>+SUM('1A3 Transport'!L109:L110)</f>
        <v>8318.8291562525101</v>
      </c>
      <c r="M24" s="272">
        <f>+SUM('1A3 Transport'!M109:M110)</f>
        <v>8250.5936975954864</v>
      </c>
      <c r="N24" s="272">
        <f>+SUM('1A3 Transport'!N109:N110)</f>
        <v>8015.599261155221</v>
      </c>
      <c r="O24" s="272">
        <f>+SUM('1A3 Transport'!O109:O110)</f>
        <v>6973.7032767057808</v>
      </c>
      <c r="P24" s="272">
        <f>+SUM('1A3 Transport'!P109:P110)</f>
        <v>3657.120816667446</v>
      </c>
      <c r="Q24" s="272">
        <f>+SUM('1A3 Transport'!Q109:Q110)</f>
        <v>2564.6333940033569</v>
      </c>
      <c r="R24" s="272">
        <f>+SUM('1A3 Transport'!R109:R110)</f>
        <v>3633.2407471719453</v>
      </c>
      <c r="S24" s="272">
        <f>+SUM('1A3 Transport'!S109:S110)</f>
        <v>2018.4027994557275</v>
      </c>
      <c r="T24" s="272">
        <f>+SUM('1A3 Transport'!T109:T110)</f>
        <v>1752.7369150756956</v>
      </c>
      <c r="U24" s="272">
        <f>+SUM('1A3 Transport'!U109:U110)</f>
        <v>1757.7778907229824</v>
      </c>
      <c r="V24" s="272">
        <f>+SUM('1A3 Transport'!V109:V110)</f>
        <v>1684.0956200995374</v>
      </c>
      <c r="W24" s="272">
        <f>+SUM('1A3 Transport'!W109:W110)</f>
        <v>1674.4121873922113</v>
      </c>
      <c r="X24" s="326"/>
      <c r="Y24" s="326"/>
      <c r="Z24" s="326"/>
      <c r="AA24" s="326"/>
      <c r="AB24" s="355"/>
      <c r="AC24" s="355"/>
      <c r="AD24" s="355"/>
      <c r="AE24" s="355"/>
      <c r="AF24" s="326"/>
      <c r="AG24" s="326"/>
      <c r="AH24" s="326"/>
      <c r="AI24" s="326"/>
      <c r="AJ24" s="326"/>
      <c r="AK24" s="326"/>
      <c r="AL24" s="326"/>
      <c r="AM24" s="326"/>
      <c r="AN24" s="326"/>
      <c r="AO24" s="326"/>
      <c r="AP24" s="326"/>
      <c r="AQ24" s="326"/>
      <c r="AR24" s="326"/>
      <c r="AS24" s="326"/>
      <c r="AT24" s="326"/>
      <c r="AU24" s="326"/>
      <c r="AV24" s="326"/>
      <c r="AW24" s="326"/>
      <c r="AX24" s="326"/>
      <c r="AY24" s="326"/>
      <c r="AZ24" s="326"/>
      <c r="BA24" s="326"/>
      <c r="BB24" s="326"/>
      <c r="BC24" s="326"/>
      <c r="BD24" s="326"/>
      <c r="BE24" s="326"/>
      <c r="BF24" s="326"/>
      <c r="BG24" s="326"/>
      <c r="BH24" s="326"/>
      <c r="BI24" s="326"/>
      <c r="BJ24" s="326"/>
      <c r="BK24" s="326"/>
      <c r="BL24" s="326"/>
      <c r="BM24" s="326"/>
      <c r="BN24" s="326"/>
      <c r="BO24" s="326"/>
      <c r="BP24" s="326"/>
      <c r="BQ24" s="326"/>
      <c r="BR24" s="326"/>
      <c r="BS24" s="326"/>
      <c r="BT24" s="326"/>
      <c r="BU24" s="326"/>
      <c r="BV24" s="326"/>
      <c r="BW24" s="326"/>
      <c r="BX24" s="326"/>
      <c r="BY24" s="326"/>
      <c r="BZ24" s="326"/>
      <c r="CA24" s="326"/>
      <c r="CB24" s="326"/>
      <c r="CC24" s="326"/>
      <c r="CD24" s="326"/>
      <c r="CE24" s="326"/>
      <c r="CF24" s="326"/>
      <c r="CG24" s="326"/>
      <c r="CH24" s="326"/>
      <c r="CI24" s="326"/>
      <c r="CJ24" s="326"/>
      <c r="CK24" s="326"/>
      <c r="CL24" s="326"/>
      <c r="CM24" s="326"/>
      <c r="CN24" s="326"/>
      <c r="CO24" s="326"/>
      <c r="CP24" s="326"/>
      <c r="CQ24" s="326"/>
      <c r="CR24" s="326"/>
      <c r="CS24" s="326"/>
      <c r="CT24" s="326"/>
      <c r="CU24" s="326"/>
      <c r="CV24" s="326"/>
      <c r="CW24" s="326"/>
      <c r="CX24" s="326"/>
      <c r="CY24" s="326"/>
      <c r="CZ24" s="326"/>
      <c r="DA24" s="326"/>
      <c r="DB24" s="326"/>
      <c r="DC24" s="326"/>
      <c r="DD24" s="326"/>
      <c r="DE24" s="326"/>
      <c r="DF24" s="326"/>
      <c r="DG24" s="326"/>
      <c r="DH24" s="326"/>
      <c r="DI24" s="326"/>
      <c r="DJ24" s="326"/>
      <c r="DK24" s="326"/>
      <c r="DL24" s="326"/>
      <c r="DM24" s="326"/>
      <c r="DN24" s="326"/>
      <c r="DO24" s="326"/>
      <c r="DP24" s="326"/>
      <c r="DQ24" s="326"/>
      <c r="DR24" s="326"/>
      <c r="DS24" s="326"/>
      <c r="DT24" s="326"/>
      <c r="DU24" s="326"/>
      <c r="DV24" s="326"/>
      <c r="DW24" s="326"/>
      <c r="DX24" s="326"/>
      <c r="DY24" s="326"/>
      <c r="DZ24" s="326"/>
      <c r="EA24" s="326"/>
      <c r="EB24" s="326"/>
      <c r="EC24" s="326"/>
      <c r="ED24" s="326"/>
      <c r="EE24" s="326"/>
      <c r="EF24" s="326"/>
      <c r="EG24" s="326"/>
      <c r="EH24" s="326"/>
      <c r="EI24" s="326"/>
      <c r="EJ24" s="326"/>
      <c r="EK24" s="326"/>
      <c r="EL24" s="326"/>
      <c r="EM24" s="326"/>
      <c r="EN24" s="326"/>
      <c r="EO24" s="326"/>
      <c r="EP24" s="326"/>
      <c r="EQ24" s="326"/>
      <c r="ER24" s="326"/>
      <c r="ES24" s="326"/>
      <c r="ET24" s="326"/>
      <c r="EU24" s="326"/>
      <c r="EV24" s="326"/>
      <c r="EW24" s="326"/>
      <c r="EX24" s="326"/>
      <c r="EY24" s="326"/>
      <c r="EZ24" s="326"/>
      <c r="FA24" s="326"/>
      <c r="FB24" s="326"/>
      <c r="FC24" s="326"/>
      <c r="FD24" s="326"/>
      <c r="FE24" s="326"/>
      <c r="FF24" s="326"/>
      <c r="FG24" s="326"/>
      <c r="FH24" s="326"/>
      <c r="FI24" s="326"/>
      <c r="FJ24" s="326"/>
      <c r="FK24" s="326"/>
      <c r="FL24" s="326"/>
      <c r="FM24" s="326"/>
      <c r="FN24" s="326"/>
      <c r="FO24" s="326"/>
      <c r="FP24" s="326"/>
      <c r="FQ24" s="326"/>
      <c r="FR24" s="326"/>
      <c r="FS24" s="326"/>
      <c r="FT24" s="326"/>
      <c r="FU24" s="326"/>
      <c r="FV24" s="326"/>
      <c r="FW24" s="326"/>
      <c r="FX24" s="326"/>
      <c r="FY24" s="326"/>
      <c r="FZ24" s="326"/>
      <c r="GA24" s="326"/>
      <c r="GB24" s="326"/>
      <c r="GC24" s="326"/>
      <c r="GD24" s="326"/>
      <c r="GE24" s="326"/>
      <c r="GF24" s="326"/>
      <c r="GG24" s="326"/>
      <c r="GH24" s="326"/>
      <c r="GI24" s="326"/>
      <c r="GJ24" s="326"/>
      <c r="GK24" s="326"/>
      <c r="GL24" s="326"/>
      <c r="GM24" s="326"/>
      <c r="GN24" s="326"/>
      <c r="GO24" s="326"/>
      <c r="GP24" s="326"/>
      <c r="GQ24" s="326"/>
      <c r="GR24" s="326"/>
      <c r="GS24" s="326"/>
      <c r="GT24" s="326"/>
      <c r="GU24" s="326"/>
      <c r="GV24" s="326"/>
      <c r="GW24" s="326"/>
      <c r="GX24" s="326"/>
      <c r="GY24" s="326"/>
      <c r="GZ24" s="326"/>
      <c r="HA24" s="326"/>
      <c r="HB24" s="326"/>
      <c r="HC24" s="326"/>
      <c r="HD24" s="326"/>
      <c r="HE24" s="326"/>
      <c r="HF24" s="326"/>
      <c r="HG24" s="326"/>
      <c r="HH24" s="326"/>
      <c r="HI24" s="326"/>
      <c r="HJ24" s="326"/>
      <c r="HK24" s="326"/>
      <c r="HL24" s="326"/>
      <c r="HM24" s="326"/>
      <c r="HN24" s="326"/>
      <c r="HO24" s="326"/>
      <c r="HP24" s="326"/>
      <c r="HQ24" s="326"/>
      <c r="HR24" s="326"/>
      <c r="HS24" s="326"/>
      <c r="HT24" s="326"/>
      <c r="HU24" s="326"/>
      <c r="HV24" s="326"/>
      <c r="HW24" s="326"/>
      <c r="HX24" s="326"/>
      <c r="HY24" s="326"/>
      <c r="HZ24" s="326"/>
      <c r="IA24" s="326"/>
      <c r="IB24" s="326"/>
      <c r="IC24" s="326"/>
    </row>
    <row r="25" spans="1:237" s="79" customFormat="1" x14ac:dyDescent="0.25">
      <c r="A25" s="326"/>
      <c r="B25" s="326" t="s">
        <v>92</v>
      </c>
      <c r="C25" s="326" t="s">
        <v>94</v>
      </c>
      <c r="D25" s="326" t="s">
        <v>36</v>
      </c>
      <c r="E25" s="326" t="s">
        <v>37</v>
      </c>
      <c r="F25" s="272">
        <f>+SUM('1A3 Transport'!F129:F130)*'Conversion Factors'!$I$4</f>
        <v>16.310699805288465</v>
      </c>
      <c r="G25" s="272">
        <f>+SUM('1A3 Transport'!G129:G130)*'Conversion Factors'!$I$4</f>
        <v>15.968281277552663</v>
      </c>
      <c r="H25" s="272">
        <f>+SUM('1A3 Transport'!H129:H130)*'Conversion Factors'!$I$4</f>
        <v>15.410835330341421</v>
      </c>
      <c r="I25" s="272">
        <f>+SUM('1A3 Transport'!I129:I130)*'Conversion Factors'!$I$4</f>
        <v>15.06700454511191</v>
      </c>
      <c r="J25" s="272">
        <f>+SUM('1A3 Transport'!J129:J130)*'Conversion Factors'!$I$4</f>
        <v>14.98431638297985</v>
      </c>
      <c r="K25" s="272">
        <f>+SUM('1A3 Transport'!K129:K130)*'Conversion Factors'!$I$4</f>
        <v>15.197083761126242</v>
      </c>
      <c r="L25" s="272">
        <f>+SUM('1A3 Transport'!L129:L130)*'Conversion Factors'!$I$4</f>
        <v>15.222100359285696</v>
      </c>
      <c r="M25" s="272">
        <f>+SUM('1A3 Transport'!M129:M130)*'Conversion Factors'!$I$4</f>
        <v>15.0906155981259</v>
      </c>
      <c r="N25" s="272">
        <f>+SUM('1A3 Transport'!N129:N130)*'Conversion Factors'!$I$4</f>
        <v>14.330249584173972</v>
      </c>
      <c r="O25" s="272">
        <f>+SUM('1A3 Transport'!O129:O130)*'Conversion Factors'!$I$4</f>
        <v>12.065308201436196</v>
      </c>
      <c r="P25" s="272">
        <f>+SUM('1A3 Transport'!P129:P130)*'Conversion Factors'!$I$4</f>
        <v>6.8800058823466204</v>
      </c>
      <c r="Q25" s="272">
        <f>+SUM('1A3 Transport'!Q129:Q130)*'Conversion Factors'!$I$4</f>
        <v>4.7621066032874246</v>
      </c>
      <c r="R25" s="272">
        <f>+SUM('1A3 Transport'!R129:R130)*'Conversion Factors'!$I$4</f>
        <v>5.5962335308359092</v>
      </c>
      <c r="S25" s="272">
        <f>+SUM('1A3 Transport'!S129:S130)*'Conversion Factors'!$I$4</f>
        <v>3.6869662759767441</v>
      </c>
      <c r="T25" s="272">
        <f>+SUM('1A3 Transport'!T129:T130)*'Conversion Factors'!$I$4</f>
        <v>3.3149171027276383</v>
      </c>
      <c r="U25" s="272">
        <f>+SUM('1A3 Transport'!U129:U130)*'Conversion Factors'!$I$4</f>
        <v>3.3157595935356041</v>
      </c>
      <c r="V25" s="272">
        <f>+SUM('1A3 Transport'!V129:V130)*'Conversion Factors'!$I$4</f>
        <v>3.1972410999321443</v>
      </c>
      <c r="W25" s="272">
        <f>+SUM('1A3 Transport'!W129:W130)*'Conversion Factors'!$I$4</f>
        <v>3.1327030908284001</v>
      </c>
      <c r="X25" s="326"/>
      <c r="Y25" s="326"/>
      <c r="Z25" s="326"/>
      <c r="AA25" s="326"/>
      <c r="AB25" s="355"/>
      <c r="AC25" s="355"/>
      <c r="AD25" s="355"/>
      <c r="AE25" s="355"/>
      <c r="AF25" s="326"/>
      <c r="AG25" s="326"/>
      <c r="AH25" s="326"/>
      <c r="AI25" s="326"/>
      <c r="AJ25" s="326"/>
      <c r="AK25" s="326"/>
      <c r="AL25" s="326"/>
      <c r="AM25" s="326"/>
      <c r="AN25" s="326"/>
      <c r="AO25" s="326"/>
      <c r="AP25" s="326"/>
      <c r="AQ25" s="326"/>
      <c r="AR25" s="326"/>
      <c r="AS25" s="326"/>
      <c r="AT25" s="326"/>
      <c r="AU25" s="326"/>
      <c r="AV25" s="326"/>
      <c r="AW25" s="326"/>
      <c r="AX25" s="326"/>
      <c r="AY25" s="326"/>
      <c r="AZ25" s="326"/>
      <c r="BA25" s="326"/>
      <c r="BB25" s="326"/>
      <c r="BC25" s="326"/>
      <c r="BD25" s="326"/>
      <c r="BE25" s="326"/>
      <c r="BF25" s="326"/>
      <c r="BG25" s="326"/>
      <c r="BH25" s="326"/>
      <c r="BI25" s="326"/>
      <c r="BJ25" s="326"/>
      <c r="BK25" s="326"/>
      <c r="BL25" s="326"/>
      <c r="BM25" s="326"/>
      <c r="BN25" s="326"/>
      <c r="BO25" s="326"/>
      <c r="BP25" s="326"/>
      <c r="BQ25" s="326"/>
      <c r="BR25" s="326"/>
      <c r="BS25" s="326"/>
      <c r="BT25" s="326"/>
      <c r="BU25" s="326"/>
      <c r="BV25" s="326"/>
      <c r="BW25" s="326"/>
      <c r="BX25" s="326"/>
      <c r="BY25" s="326"/>
      <c r="BZ25" s="326"/>
      <c r="CA25" s="326"/>
      <c r="CB25" s="326"/>
      <c r="CC25" s="326"/>
      <c r="CD25" s="326"/>
      <c r="CE25" s="326"/>
      <c r="CF25" s="326"/>
      <c r="CG25" s="326"/>
      <c r="CH25" s="326"/>
      <c r="CI25" s="326"/>
      <c r="CJ25" s="326"/>
      <c r="CK25" s="326"/>
      <c r="CL25" s="326"/>
      <c r="CM25" s="326"/>
      <c r="CN25" s="326"/>
      <c r="CO25" s="326"/>
      <c r="CP25" s="326"/>
      <c r="CQ25" s="326"/>
      <c r="CR25" s="326"/>
      <c r="CS25" s="326"/>
      <c r="CT25" s="326"/>
      <c r="CU25" s="326"/>
      <c r="CV25" s="326"/>
      <c r="CW25" s="326"/>
      <c r="CX25" s="326"/>
      <c r="CY25" s="326"/>
      <c r="CZ25" s="326"/>
      <c r="DA25" s="326"/>
      <c r="DB25" s="326"/>
      <c r="DC25" s="326"/>
      <c r="DD25" s="326"/>
      <c r="DE25" s="326"/>
      <c r="DF25" s="326"/>
      <c r="DG25" s="326"/>
      <c r="DH25" s="326"/>
      <c r="DI25" s="326"/>
      <c r="DJ25" s="326"/>
      <c r="DK25" s="326"/>
      <c r="DL25" s="326"/>
      <c r="DM25" s="326"/>
      <c r="DN25" s="326"/>
      <c r="DO25" s="326"/>
      <c r="DP25" s="326"/>
      <c r="DQ25" s="326"/>
      <c r="DR25" s="326"/>
      <c r="DS25" s="326"/>
      <c r="DT25" s="326"/>
      <c r="DU25" s="326"/>
      <c r="DV25" s="326"/>
      <c r="DW25" s="326"/>
      <c r="DX25" s="326"/>
      <c r="DY25" s="326"/>
      <c r="DZ25" s="326"/>
      <c r="EA25" s="326"/>
      <c r="EB25" s="326"/>
      <c r="EC25" s="326"/>
      <c r="ED25" s="326"/>
      <c r="EE25" s="326"/>
      <c r="EF25" s="326"/>
      <c r="EG25" s="326"/>
      <c r="EH25" s="326"/>
      <c r="EI25" s="326"/>
      <c r="EJ25" s="326"/>
      <c r="EK25" s="326"/>
      <c r="EL25" s="326"/>
      <c r="EM25" s="326"/>
      <c r="EN25" s="326"/>
      <c r="EO25" s="326"/>
      <c r="EP25" s="326"/>
      <c r="EQ25" s="326"/>
      <c r="ER25" s="326"/>
      <c r="ES25" s="326"/>
      <c r="ET25" s="326"/>
      <c r="EU25" s="326"/>
      <c r="EV25" s="326"/>
      <c r="EW25" s="326"/>
      <c r="EX25" s="326"/>
      <c r="EY25" s="326"/>
      <c r="EZ25" s="326"/>
      <c r="FA25" s="326"/>
      <c r="FB25" s="326"/>
      <c r="FC25" s="326"/>
      <c r="FD25" s="326"/>
      <c r="FE25" s="326"/>
      <c r="FF25" s="326"/>
      <c r="FG25" s="326"/>
      <c r="FH25" s="326"/>
      <c r="FI25" s="326"/>
      <c r="FJ25" s="326"/>
      <c r="FK25" s="326"/>
      <c r="FL25" s="326"/>
      <c r="FM25" s="326"/>
      <c r="FN25" s="326"/>
      <c r="FO25" s="326"/>
      <c r="FP25" s="326"/>
      <c r="FQ25" s="326"/>
      <c r="FR25" s="326"/>
      <c r="FS25" s="326"/>
      <c r="FT25" s="326"/>
      <c r="FU25" s="326"/>
      <c r="FV25" s="326"/>
      <c r="FW25" s="326"/>
      <c r="FX25" s="326"/>
      <c r="FY25" s="326"/>
      <c r="FZ25" s="326"/>
      <c r="GA25" s="326"/>
      <c r="GB25" s="326"/>
      <c r="GC25" s="326"/>
      <c r="GD25" s="326"/>
      <c r="GE25" s="326"/>
      <c r="GF25" s="326"/>
      <c r="GG25" s="326"/>
      <c r="GH25" s="326"/>
      <c r="GI25" s="326"/>
      <c r="GJ25" s="326"/>
      <c r="GK25" s="326"/>
      <c r="GL25" s="326"/>
      <c r="GM25" s="326"/>
      <c r="GN25" s="326"/>
      <c r="GO25" s="326"/>
      <c r="GP25" s="326"/>
      <c r="GQ25" s="326"/>
      <c r="GR25" s="326"/>
      <c r="GS25" s="326"/>
      <c r="GT25" s="326"/>
      <c r="GU25" s="326"/>
      <c r="GV25" s="326"/>
      <c r="GW25" s="326"/>
      <c r="GX25" s="326"/>
      <c r="GY25" s="326"/>
      <c r="GZ25" s="326"/>
      <c r="HA25" s="326"/>
      <c r="HB25" s="326"/>
      <c r="HC25" s="326"/>
      <c r="HD25" s="326"/>
      <c r="HE25" s="326"/>
      <c r="HF25" s="326"/>
      <c r="HG25" s="326"/>
      <c r="HH25" s="326"/>
      <c r="HI25" s="326"/>
      <c r="HJ25" s="326"/>
      <c r="HK25" s="326"/>
      <c r="HL25" s="326"/>
      <c r="HM25" s="326"/>
      <c r="HN25" s="326"/>
      <c r="HO25" s="326"/>
      <c r="HP25" s="326"/>
      <c r="HQ25" s="326"/>
      <c r="HR25" s="326"/>
      <c r="HS25" s="326"/>
      <c r="HT25" s="326"/>
      <c r="HU25" s="326"/>
      <c r="HV25" s="326"/>
      <c r="HW25" s="326"/>
      <c r="HX25" s="326"/>
      <c r="HY25" s="326"/>
      <c r="HZ25" s="326"/>
      <c r="IA25" s="326"/>
      <c r="IB25" s="326"/>
      <c r="IC25" s="326"/>
    </row>
    <row r="26" spans="1:237" s="79" customFormat="1" x14ac:dyDescent="0.25">
      <c r="A26" s="326"/>
      <c r="B26" s="326" t="s">
        <v>92</v>
      </c>
      <c r="C26" s="326" t="s">
        <v>94</v>
      </c>
      <c r="D26" s="326" t="s">
        <v>190</v>
      </c>
      <c r="E26" s="326" t="s">
        <v>37</v>
      </c>
      <c r="F26" s="272">
        <f>+SUM('1A3 Transport'!F149:F150)*'Conversion Factors'!$I$5</f>
        <v>83.719361512442234</v>
      </c>
      <c r="G26" s="272">
        <f>+SUM('1A3 Transport'!G149:G150)*'Conversion Factors'!$I$5</f>
        <v>80.362285401933605</v>
      </c>
      <c r="H26" s="272">
        <f>+SUM('1A3 Transport'!H149:H150)*'Conversion Factors'!$I$5</f>
        <v>75.501611265974901</v>
      </c>
      <c r="I26" s="272">
        <f>+SUM('1A3 Transport'!I149:I150)*'Conversion Factors'!$I$5</f>
        <v>72.812615136864409</v>
      </c>
      <c r="J26" s="272">
        <f>+SUM('1A3 Transport'!J149:J150)*'Conversion Factors'!$I$5</f>
        <v>73.662263046380005</v>
      </c>
      <c r="K26" s="272">
        <f>+SUM('1A3 Transport'!K149:K150)*'Conversion Factors'!$I$5</f>
        <v>74.523985362927135</v>
      </c>
      <c r="L26" s="272">
        <f>+SUM('1A3 Transport'!L149:L150)*'Conversion Factors'!$I$5</f>
        <v>72.674850332051832</v>
      </c>
      <c r="M26" s="272">
        <f>+SUM('1A3 Transport'!M149:M150)*'Conversion Factors'!$I$5</f>
        <v>72.148035235717131</v>
      </c>
      <c r="N26" s="272">
        <f>+SUM('1A3 Transport'!N149:N150)*'Conversion Factors'!$I$5</f>
        <v>73.550948552159582</v>
      </c>
      <c r="O26" s="272">
        <f>+SUM('1A3 Transport'!O149:O150)*'Conversion Factors'!$I$5</f>
        <v>68.198327581733011</v>
      </c>
      <c r="P26" s="272">
        <f>+SUM('1A3 Transport'!P149:P150)*'Conversion Factors'!$I$5</f>
        <v>29.981920808105311</v>
      </c>
      <c r="Q26" s="272">
        <f>+SUM('1A3 Transport'!Q149:Q150)*'Conversion Factors'!$I$5</f>
        <v>21.680752759726502</v>
      </c>
      <c r="R26" s="272">
        <f>+SUM('1A3 Transport'!R149:R150)*'Conversion Factors'!$I$5</f>
        <v>42.745452188092692</v>
      </c>
      <c r="S26" s="272">
        <f>+SUM('1A3 Transport'!S149:S150)*'Conversion Factors'!$I$5</f>
        <v>17.699901530921533</v>
      </c>
      <c r="T26" s="272">
        <f>+SUM('1A3 Transport'!T149:T150)*'Conversion Factors'!$I$5</f>
        <v>14.185670686021334</v>
      </c>
      <c r="U26" s="272">
        <f>+SUM('1A3 Transport'!U149:U150)*'Conversion Factors'!$I$5</f>
        <v>14.317388375804397</v>
      </c>
      <c r="V26" s="272">
        <f>+SUM('1A3 Transport'!V149:V150)*'Conversion Factors'!$I$5</f>
        <v>13.503091503655984</v>
      </c>
      <c r="W26" s="272">
        <f>+SUM('1A3 Transport'!W149:W150)*'Conversion Factors'!$I$5</f>
        <v>13.908257235558754</v>
      </c>
      <c r="X26" s="326"/>
      <c r="Y26" s="326"/>
      <c r="Z26" s="326"/>
      <c r="AA26" s="326"/>
      <c r="AB26" s="355"/>
      <c r="AC26" s="355"/>
      <c r="AD26" s="355"/>
      <c r="AE26" s="355"/>
      <c r="AF26" s="326"/>
      <c r="AG26" s="326"/>
      <c r="AH26" s="326"/>
      <c r="AI26" s="326"/>
      <c r="AJ26" s="326"/>
      <c r="AK26" s="326"/>
      <c r="AL26" s="326"/>
      <c r="AM26" s="326"/>
      <c r="AN26" s="326"/>
      <c r="AO26" s="326"/>
      <c r="AP26" s="326"/>
      <c r="AQ26" s="326"/>
      <c r="AR26" s="326"/>
      <c r="AS26" s="326"/>
      <c r="AT26" s="326"/>
      <c r="AU26" s="326"/>
      <c r="AV26" s="326"/>
      <c r="AW26" s="326"/>
      <c r="AX26" s="326"/>
      <c r="AY26" s="326"/>
      <c r="AZ26" s="326"/>
      <c r="BA26" s="326"/>
      <c r="BB26" s="326"/>
      <c r="BC26" s="326"/>
      <c r="BD26" s="326"/>
      <c r="BE26" s="326"/>
      <c r="BF26" s="326"/>
      <c r="BG26" s="326"/>
      <c r="BH26" s="326"/>
      <c r="BI26" s="326"/>
      <c r="BJ26" s="326"/>
      <c r="BK26" s="326"/>
      <c r="BL26" s="326"/>
      <c r="BM26" s="326"/>
      <c r="BN26" s="326"/>
      <c r="BO26" s="326"/>
      <c r="BP26" s="326"/>
      <c r="BQ26" s="326"/>
      <c r="BR26" s="326"/>
      <c r="BS26" s="326"/>
      <c r="BT26" s="326"/>
      <c r="BU26" s="326"/>
      <c r="BV26" s="326"/>
      <c r="BW26" s="326"/>
      <c r="BX26" s="326"/>
      <c r="BY26" s="326"/>
      <c r="BZ26" s="326"/>
      <c r="CA26" s="326"/>
      <c r="CB26" s="326"/>
      <c r="CC26" s="326"/>
      <c r="CD26" s="326"/>
      <c r="CE26" s="326"/>
      <c r="CF26" s="326"/>
      <c r="CG26" s="326"/>
      <c r="CH26" s="326"/>
      <c r="CI26" s="326"/>
      <c r="CJ26" s="326"/>
      <c r="CK26" s="326"/>
      <c r="CL26" s="326"/>
      <c r="CM26" s="326"/>
      <c r="CN26" s="326"/>
      <c r="CO26" s="326"/>
      <c r="CP26" s="326"/>
      <c r="CQ26" s="326"/>
      <c r="CR26" s="326"/>
      <c r="CS26" s="326"/>
      <c r="CT26" s="326"/>
      <c r="CU26" s="326"/>
      <c r="CV26" s="326"/>
      <c r="CW26" s="326"/>
      <c r="CX26" s="326"/>
      <c r="CY26" s="326"/>
      <c r="CZ26" s="326"/>
      <c r="DA26" s="326"/>
      <c r="DB26" s="326"/>
      <c r="DC26" s="326"/>
      <c r="DD26" s="326"/>
      <c r="DE26" s="326"/>
      <c r="DF26" s="326"/>
      <c r="DG26" s="326"/>
      <c r="DH26" s="326"/>
      <c r="DI26" s="326"/>
      <c r="DJ26" s="326"/>
      <c r="DK26" s="326"/>
      <c r="DL26" s="326"/>
      <c r="DM26" s="326"/>
      <c r="DN26" s="326"/>
      <c r="DO26" s="326"/>
      <c r="DP26" s="326"/>
      <c r="DQ26" s="326"/>
      <c r="DR26" s="326"/>
      <c r="DS26" s="326"/>
      <c r="DT26" s="326"/>
      <c r="DU26" s="326"/>
      <c r="DV26" s="326"/>
      <c r="DW26" s="326"/>
      <c r="DX26" s="326"/>
      <c r="DY26" s="326"/>
      <c r="DZ26" s="326"/>
      <c r="EA26" s="326"/>
      <c r="EB26" s="326"/>
      <c r="EC26" s="326"/>
      <c r="ED26" s="326"/>
      <c r="EE26" s="326"/>
      <c r="EF26" s="326"/>
      <c r="EG26" s="326"/>
      <c r="EH26" s="326"/>
      <c r="EI26" s="326"/>
      <c r="EJ26" s="326"/>
      <c r="EK26" s="326"/>
      <c r="EL26" s="326"/>
      <c r="EM26" s="326"/>
      <c r="EN26" s="326"/>
      <c r="EO26" s="326"/>
      <c r="EP26" s="326"/>
      <c r="EQ26" s="326"/>
      <c r="ER26" s="326"/>
      <c r="ES26" s="326"/>
      <c r="ET26" s="326"/>
      <c r="EU26" s="326"/>
      <c r="EV26" s="326"/>
      <c r="EW26" s="326"/>
      <c r="EX26" s="326"/>
      <c r="EY26" s="326"/>
      <c r="EZ26" s="326"/>
      <c r="FA26" s="326"/>
      <c r="FB26" s="326"/>
      <c r="FC26" s="326"/>
      <c r="FD26" s="326"/>
      <c r="FE26" s="326"/>
      <c r="FF26" s="326"/>
      <c r="FG26" s="326"/>
      <c r="FH26" s="326"/>
      <c r="FI26" s="326"/>
      <c r="FJ26" s="326"/>
      <c r="FK26" s="326"/>
      <c r="FL26" s="326"/>
      <c r="FM26" s="326"/>
      <c r="FN26" s="326"/>
      <c r="FO26" s="326"/>
      <c r="FP26" s="326"/>
      <c r="FQ26" s="326"/>
      <c r="FR26" s="326"/>
      <c r="FS26" s="326"/>
      <c r="FT26" s="326"/>
      <c r="FU26" s="326"/>
      <c r="FV26" s="326"/>
      <c r="FW26" s="326"/>
      <c r="FX26" s="326"/>
      <c r="FY26" s="326"/>
      <c r="FZ26" s="326"/>
      <c r="GA26" s="326"/>
      <c r="GB26" s="326"/>
      <c r="GC26" s="326"/>
      <c r="GD26" s="326"/>
      <c r="GE26" s="326"/>
      <c r="GF26" s="326"/>
      <c r="GG26" s="326"/>
      <c r="GH26" s="326"/>
      <c r="GI26" s="326"/>
      <c r="GJ26" s="326"/>
      <c r="GK26" s="326"/>
      <c r="GL26" s="326"/>
      <c r="GM26" s="326"/>
      <c r="GN26" s="326"/>
      <c r="GO26" s="326"/>
      <c r="GP26" s="326"/>
      <c r="GQ26" s="326"/>
      <c r="GR26" s="326"/>
      <c r="GS26" s="326"/>
      <c r="GT26" s="326"/>
      <c r="GU26" s="326"/>
      <c r="GV26" s="326"/>
      <c r="GW26" s="326"/>
      <c r="GX26" s="326"/>
      <c r="GY26" s="326"/>
      <c r="GZ26" s="326"/>
      <c r="HA26" s="326"/>
      <c r="HB26" s="326"/>
      <c r="HC26" s="326"/>
      <c r="HD26" s="326"/>
      <c r="HE26" s="326"/>
      <c r="HF26" s="326"/>
      <c r="HG26" s="326"/>
      <c r="HH26" s="326"/>
      <c r="HI26" s="326"/>
      <c r="HJ26" s="326"/>
      <c r="HK26" s="326"/>
      <c r="HL26" s="326"/>
      <c r="HM26" s="326"/>
      <c r="HN26" s="326"/>
      <c r="HO26" s="326"/>
      <c r="HP26" s="326"/>
      <c r="HQ26" s="326"/>
      <c r="HR26" s="326"/>
      <c r="HS26" s="326"/>
      <c r="HT26" s="326"/>
      <c r="HU26" s="326"/>
      <c r="HV26" s="326"/>
      <c r="HW26" s="326"/>
      <c r="HX26" s="326"/>
      <c r="HY26" s="326"/>
      <c r="HZ26" s="326"/>
      <c r="IA26" s="326"/>
      <c r="IB26" s="326"/>
      <c r="IC26" s="326"/>
    </row>
    <row r="27" spans="1:237" s="79" customFormat="1" x14ac:dyDescent="0.25">
      <c r="A27" s="326" t="s">
        <v>90</v>
      </c>
      <c r="B27" s="326" t="s">
        <v>95</v>
      </c>
      <c r="C27" s="326" t="s">
        <v>96</v>
      </c>
      <c r="D27" s="326" t="s">
        <v>13</v>
      </c>
      <c r="E27" s="326" t="s">
        <v>37</v>
      </c>
      <c r="F27" s="371"/>
      <c r="G27" s="371"/>
      <c r="H27" s="371"/>
      <c r="I27" s="371"/>
      <c r="J27" s="371"/>
      <c r="K27" s="371"/>
      <c r="L27" s="371"/>
      <c r="M27" s="371"/>
      <c r="N27" s="371"/>
      <c r="O27" s="371"/>
      <c r="P27" s="371"/>
      <c r="Q27" s="371"/>
      <c r="R27" s="371"/>
      <c r="S27" s="371"/>
      <c r="T27" s="371"/>
      <c r="U27" s="371"/>
      <c r="V27" s="371"/>
      <c r="W27" s="371"/>
      <c r="X27" s="326"/>
      <c r="Y27" s="326"/>
      <c r="Z27" s="326"/>
      <c r="AA27" s="326"/>
      <c r="AB27" s="326"/>
      <c r="AC27" s="326"/>
      <c r="AD27" s="326"/>
      <c r="AE27" s="326"/>
      <c r="AF27" s="326"/>
      <c r="AG27" s="326"/>
      <c r="AH27" s="326"/>
      <c r="AI27" s="326"/>
      <c r="AJ27" s="326"/>
      <c r="AK27" s="326"/>
      <c r="AL27" s="326"/>
      <c r="AM27" s="326"/>
      <c r="AN27" s="326"/>
      <c r="AO27" s="326"/>
      <c r="AP27" s="326"/>
      <c r="AQ27" s="326"/>
      <c r="AR27" s="326"/>
      <c r="AS27" s="326"/>
      <c r="AT27" s="326"/>
      <c r="AU27" s="326"/>
      <c r="AV27" s="326"/>
      <c r="AW27" s="326"/>
      <c r="AX27" s="326"/>
      <c r="AY27" s="326"/>
      <c r="AZ27" s="326"/>
      <c r="BA27" s="326"/>
      <c r="BB27" s="326"/>
      <c r="BC27" s="326"/>
      <c r="BD27" s="326"/>
      <c r="BE27" s="326"/>
      <c r="BF27" s="326"/>
      <c r="BG27" s="326"/>
      <c r="BH27" s="326"/>
      <c r="BI27" s="326"/>
      <c r="BJ27" s="326"/>
      <c r="BK27" s="326"/>
      <c r="BL27" s="326"/>
      <c r="BM27" s="326"/>
      <c r="BN27" s="326"/>
      <c r="BO27" s="326"/>
      <c r="BP27" s="326"/>
      <c r="BQ27" s="326"/>
      <c r="BR27" s="326"/>
      <c r="BS27" s="326"/>
      <c r="BT27" s="326"/>
      <c r="BU27" s="326"/>
      <c r="BV27" s="326"/>
      <c r="BW27" s="326"/>
      <c r="BX27" s="326"/>
      <c r="BY27" s="326"/>
      <c r="BZ27" s="326"/>
      <c r="CA27" s="326"/>
      <c r="CB27" s="326"/>
      <c r="CC27" s="326"/>
      <c r="CD27" s="326"/>
      <c r="CE27" s="326"/>
      <c r="CF27" s="326"/>
      <c r="CG27" s="326"/>
      <c r="CH27" s="326"/>
      <c r="CI27" s="326"/>
      <c r="CJ27" s="326"/>
      <c r="CK27" s="326"/>
      <c r="CL27" s="326"/>
      <c r="CM27" s="326"/>
      <c r="CN27" s="326"/>
      <c r="CO27" s="326"/>
      <c r="CP27" s="326"/>
      <c r="CQ27" s="326"/>
      <c r="CR27" s="326"/>
      <c r="CS27" s="326"/>
      <c r="CT27" s="326"/>
      <c r="CU27" s="326"/>
      <c r="CV27" s="326"/>
      <c r="CW27" s="326"/>
      <c r="CX27" s="326"/>
      <c r="CY27" s="326"/>
      <c r="CZ27" s="326"/>
      <c r="DA27" s="326"/>
      <c r="DB27" s="326"/>
      <c r="DC27" s="326"/>
      <c r="DD27" s="326"/>
      <c r="DE27" s="326"/>
      <c r="DF27" s="326"/>
      <c r="DG27" s="326"/>
      <c r="DH27" s="326"/>
      <c r="DI27" s="326"/>
      <c r="DJ27" s="326"/>
      <c r="DK27" s="326"/>
      <c r="DL27" s="326"/>
      <c r="DM27" s="326"/>
      <c r="DN27" s="326"/>
      <c r="DO27" s="326"/>
      <c r="DP27" s="326"/>
      <c r="DQ27" s="326"/>
      <c r="DR27" s="326"/>
      <c r="DS27" s="326"/>
      <c r="DT27" s="326"/>
      <c r="DU27" s="326"/>
      <c r="DV27" s="326"/>
      <c r="DW27" s="326"/>
      <c r="DX27" s="326"/>
      <c r="DY27" s="326"/>
      <c r="DZ27" s="326"/>
      <c r="EA27" s="326"/>
      <c r="EB27" s="326"/>
      <c r="EC27" s="326"/>
      <c r="ED27" s="326"/>
      <c r="EE27" s="326"/>
      <c r="EF27" s="326"/>
      <c r="EG27" s="326"/>
      <c r="EH27" s="326"/>
      <c r="EI27" s="326"/>
      <c r="EJ27" s="326"/>
      <c r="EK27" s="326"/>
      <c r="EL27" s="326"/>
      <c r="EM27" s="326"/>
      <c r="EN27" s="326"/>
      <c r="EO27" s="326"/>
      <c r="EP27" s="326"/>
      <c r="EQ27" s="326"/>
      <c r="ER27" s="326"/>
      <c r="ES27" s="326"/>
      <c r="ET27" s="326"/>
      <c r="EU27" s="326"/>
      <c r="EV27" s="326"/>
      <c r="EW27" s="326"/>
      <c r="EX27" s="326"/>
      <c r="EY27" s="326"/>
      <c r="EZ27" s="326"/>
      <c r="FA27" s="326"/>
      <c r="FB27" s="326"/>
      <c r="FC27" s="326"/>
      <c r="FD27" s="326"/>
      <c r="FE27" s="326"/>
      <c r="FF27" s="326"/>
      <c r="FG27" s="326"/>
      <c r="FH27" s="326"/>
      <c r="FI27" s="326"/>
      <c r="FJ27" s="326"/>
      <c r="FK27" s="326"/>
      <c r="FL27" s="326"/>
      <c r="FM27" s="326"/>
      <c r="FN27" s="326"/>
      <c r="FO27" s="326"/>
      <c r="FP27" s="326"/>
      <c r="FQ27" s="326"/>
      <c r="FR27" s="326"/>
      <c r="FS27" s="326"/>
      <c r="FT27" s="326"/>
      <c r="FU27" s="326"/>
      <c r="FV27" s="326"/>
      <c r="FW27" s="326"/>
      <c r="FX27" s="326"/>
      <c r="FY27" s="326"/>
      <c r="FZ27" s="326"/>
      <c r="GA27" s="326"/>
      <c r="GB27" s="326"/>
      <c r="GC27" s="326"/>
      <c r="GD27" s="326"/>
      <c r="GE27" s="326"/>
      <c r="GF27" s="326"/>
      <c r="GG27" s="326"/>
      <c r="GH27" s="326"/>
      <c r="GI27" s="326"/>
      <c r="GJ27" s="326"/>
      <c r="GK27" s="326"/>
      <c r="GL27" s="326"/>
      <c r="GM27" s="326"/>
      <c r="GN27" s="326"/>
      <c r="GO27" s="326"/>
      <c r="GP27" s="326"/>
      <c r="GQ27" s="326"/>
      <c r="GR27" s="326"/>
      <c r="GS27" s="326"/>
      <c r="GT27" s="326"/>
      <c r="GU27" s="326"/>
      <c r="GV27" s="326"/>
      <c r="GW27" s="326"/>
      <c r="GX27" s="326"/>
      <c r="GY27" s="326"/>
      <c r="GZ27" s="326"/>
      <c r="HA27" s="326"/>
      <c r="HB27" s="326"/>
      <c r="HC27" s="326"/>
      <c r="HD27" s="326"/>
      <c r="HE27" s="326"/>
      <c r="HF27" s="326"/>
      <c r="HG27" s="326"/>
      <c r="HH27" s="326"/>
      <c r="HI27" s="326"/>
      <c r="HJ27" s="326"/>
      <c r="HK27" s="326"/>
      <c r="HL27" s="326"/>
      <c r="HM27" s="326"/>
      <c r="HN27" s="326"/>
      <c r="HO27" s="326"/>
      <c r="HP27" s="326"/>
      <c r="HQ27" s="326"/>
      <c r="HR27" s="326"/>
      <c r="HS27" s="326"/>
      <c r="HT27" s="326"/>
      <c r="HU27" s="326"/>
      <c r="HV27" s="326"/>
      <c r="HW27" s="326"/>
      <c r="HX27" s="326"/>
      <c r="HY27" s="326"/>
      <c r="HZ27" s="326"/>
      <c r="IA27" s="326"/>
      <c r="IB27" s="326"/>
      <c r="IC27" s="326"/>
    </row>
    <row r="28" spans="1:237" s="79" customFormat="1" x14ac:dyDescent="0.25">
      <c r="A28" s="326" t="s">
        <v>97</v>
      </c>
      <c r="B28" s="326" t="s">
        <v>99</v>
      </c>
      <c r="C28" s="326" t="s">
        <v>98</v>
      </c>
      <c r="D28" s="326" t="s">
        <v>13</v>
      </c>
      <c r="E28" s="326" t="s">
        <v>37</v>
      </c>
      <c r="F28" s="371"/>
      <c r="G28" s="371"/>
      <c r="H28" s="371"/>
      <c r="I28" s="371"/>
      <c r="J28" s="371"/>
      <c r="K28" s="371"/>
      <c r="L28" s="371"/>
      <c r="M28" s="371"/>
      <c r="N28" s="371"/>
      <c r="O28" s="371"/>
      <c r="P28" s="371"/>
      <c r="Q28" s="371"/>
      <c r="R28" s="371"/>
      <c r="S28" s="371"/>
      <c r="T28" s="371"/>
      <c r="U28" s="371"/>
      <c r="V28" s="371"/>
      <c r="W28" s="371"/>
      <c r="X28" s="326"/>
      <c r="Y28" s="326"/>
      <c r="Z28" s="326"/>
      <c r="AA28" s="326"/>
      <c r="AB28" s="326"/>
      <c r="AC28" s="326"/>
      <c r="AD28" s="326"/>
      <c r="AE28" s="326"/>
      <c r="AF28" s="326"/>
      <c r="AG28" s="326"/>
      <c r="AH28" s="326"/>
      <c r="AI28" s="326"/>
      <c r="AJ28" s="326"/>
      <c r="AK28" s="326"/>
      <c r="AL28" s="326"/>
      <c r="AM28" s="326"/>
      <c r="AN28" s="326"/>
      <c r="AO28" s="326"/>
      <c r="AP28" s="326"/>
      <c r="AQ28" s="326"/>
      <c r="AR28" s="326"/>
      <c r="AS28" s="326"/>
      <c r="AT28" s="326"/>
      <c r="AU28" s="326"/>
      <c r="AV28" s="326"/>
      <c r="AW28" s="326"/>
      <c r="AX28" s="326"/>
      <c r="AY28" s="326"/>
      <c r="AZ28" s="326"/>
      <c r="BA28" s="326"/>
      <c r="BB28" s="326"/>
      <c r="BC28" s="326"/>
      <c r="BD28" s="326"/>
      <c r="BE28" s="326"/>
      <c r="BF28" s="326"/>
      <c r="BG28" s="326"/>
      <c r="BH28" s="326"/>
      <c r="BI28" s="326"/>
      <c r="BJ28" s="326"/>
      <c r="BK28" s="326"/>
      <c r="BL28" s="326"/>
      <c r="BM28" s="326"/>
      <c r="BN28" s="326"/>
      <c r="BO28" s="326"/>
      <c r="BP28" s="326"/>
      <c r="BQ28" s="326"/>
      <c r="BR28" s="326"/>
      <c r="BS28" s="326"/>
      <c r="BT28" s="326"/>
      <c r="BU28" s="326"/>
      <c r="BV28" s="326"/>
      <c r="BW28" s="326"/>
      <c r="BX28" s="326"/>
      <c r="BY28" s="326"/>
      <c r="BZ28" s="326"/>
      <c r="CA28" s="326"/>
      <c r="CB28" s="326"/>
      <c r="CC28" s="326"/>
      <c r="CD28" s="326"/>
      <c r="CE28" s="326"/>
      <c r="CF28" s="326"/>
      <c r="CG28" s="326"/>
      <c r="CH28" s="326"/>
      <c r="CI28" s="326"/>
      <c r="CJ28" s="326"/>
      <c r="CK28" s="326"/>
      <c r="CL28" s="326"/>
      <c r="CM28" s="326"/>
      <c r="CN28" s="326"/>
      <c r="CO28" s="326"/>
      <c r="CP28" s="326"/>
      <c r="CQ28" s="326"/>
      <c r="CR28" s="326"/>
      <c r="CS28" s="326"/>
      <c r="CT28" s="326"/>
      <c r="CU28" s="326"/>
      <c r="CV28" s="326"/>
      <c r="CW28" s="326"/>
      <c r="CX28" s="326"/>
      <c r="CY28" s="326"/>
      <c r="CZ28" s="326"/>
      <c r="DA28" s="326"/>
      <c r="DB28" s="326"/>
      <c r="DC28" s="326"/>
      <c r="DD28" s="326"/>
      <c r="DE28" s="326"/>
      <c r="DF28" s="326"/>
      <c r="DG28" s="326"/>
      <c r="DH28" s="326"/>
      <c r="DI28" s="326"/>
      <c r="DJ28" s="326"/>
      <c r="DK28" s="326"/>
      <c r="DL28" s="326"/>
      <c r="DM28" s="326"/>
      <c r="DN28" s="326"/>
      <c r="DO28" s="326"/>
      <c r="DP28" s="326"/>
      <c r="DQ28" s="326"/>
      <c r="DR28" s="326"/>
      <c r="DS28" s="326"/>
      <c r="DT28" s="326"/>
      <c r="DU28" s="326"/>
      <c r="DV28" s="326"/>
      <c r="DW28" s="326"/>
      <c r="DX28" s="326"/>
      <c r="DY28" s="326"/>
      <c r="DZ28" s="326"/>
      <c r="EA28" s="326"/>
      <c r="EB28" s="326"/>
      <c r="EC28" s="326"/>
      <c r="ED28" s="326"/>
      <c r="EE28" s="326"/>
      <c r="EF28" s="326"/>
      <c r="EG28" s="326"/>
      <c r="EH28" s="326"/>
      <c r="EI28" s="326"/>
      <c r="EJ28" s="326"/>
      <c r="EK28" s="326"/>
      <c r="EL28" s="326"/>
      <c r="EM28" s="326"/>
      <c r="EN28" s="326"/>
      <c r="EO28" s="326"/>
      <c r="EP28" s="326"/>
      <c r="EQ28" s="326"/>
      <c r="ER28" s="326"/>
      <c r="ES28" s="326"/>
      <c r="ET28" s="326"/>
      <c r="EU28" s="326"/>
      <c r="EV28" s="326"/>
      <c r="EW28" s="326"/>
      <c r="EX28" s="326"/>
      <c r="EY28" s="326"/>
      <c r="EZ28" s="326"/>
      <c r="FA28" s="326"/>
      <c r="FB28" s="326"/>
      <c r="FC28" s="326"/>
      <c r="FD28" s="326"/>
      <c r="FE28" s="326"/>
      <c r="FF28" s="326"/>
      <c r="FG28" s="326"/>
      <c r="FH28" s="326"/>
      <c r="FI28" s="326"/>
      <c r="FJ28" s="326"/>
      <c r="FK28" s="326"/>
      <c r="FL28" s="326"/>
      <c r="FM28" s="326"/>
      <c r="FN28" s="326"/>
      <c r="FO28" s="326"/>
      <c r="FP28" s="326"/>
      <c r="FQ28" s="326"/>
      <c r="FR28" s="326"/>
      <c r="FS28" s="326"/>
      <c r="FT28" s="326"/>
      <c r="FU28" s="326"/>
      <c r="FV28" s="326"/>
      <c r="FW28" s="326"/>
      <c r="FX28" s="326"/>
      <c r="FY28" s="326"/>
      <c r="FZ28" s="326"/>
      <c r="GA28" s="326"/>
      <c r="GB28" s="326"/>
      <c r="GC28" s="326"/>
      <c r="GD28" s="326"/>
      <c r="GE28" s="326"/>
      <c r="GF28" s="326"/>
      <c r="GG28" s="326"/>
      <c r="GH28" s="326"/>
      <c r="GI28" s="326"/>
      <c r="GJ28" s="326"/>
      <c r="GK28" s="326"/>
      <c r="GL28" s="326"/>
      <c r="GM28" s="326"/>
      <c r="GN28" s="326"/>
      <c r="GO28" s="326"/>
      <c r="GP28" s="326"/>
      <c r="GQ28" s="326"/>
      <c r="GR28" s="326"/>
      <c r="GS28" s="326"/>
      <c r="GT28" s="326"/>
      <c r="GU28" s="326"/>
      <c r="GV28" s="326"/>
      <c r="GW28" s="326"/>
      <c r="GX28" s="326"/>
      <c r="GY28" s="326"/>
      <c r="GZ28" s="326"/>
      <c r="HA28" s="326"/>
      <c r="HB28" s="326"/>
      <c r="HC28" s="326"/>
      <c r="HD28" s="326"/>
      <c r="HE28" s="326"/>
      <c r="HF28" s="326"/>
      <c r="HG28" s="326"/>
      <c r="HH28" s="326"/>
      <c r="HI28" s="326"/>
      <c r="HJ28" s="326"/>
      <c r="HK28" s="326"/>
      <c r="HL28" s="326"/>
      <c r="HM28" s="326"/>
      <c r="HN28" s="326"/>
      <c r="HO28" s="326"/>
      <c r="HP28" s="326"/>
      <c r="HQ28" s="326"/>
      <c r="HR28" s="326"/>
      <c r="HS28" s="326"/>
      <c r="HT28" s="326"/>
      <c r="HU28" s="326"/>
      <c r="HV28" s="326"/>
      <c r="HW28" s="326"/>
      <c r="HX28" s="326"/>
      <c r="HY28" s="326"/>
      <c r="HZ28" s="326"/>
      <c r="IA28" s="326"/>
      <c r="IB28" s="326"/>
      <c r="IC28" s="326"/>
    </row>
    <row r="29" spans="1:237" s="79" customFormat="1" x14ac:dyDescent="0.25">
      <c r="A29" s="326"/>
      <c r="B29" s="326"/>
      <c r="C29" s="326"/>
      <c r="D29" s="326"/>
      <c r="E29" s="326"/>
      <c r="F29" s="349"/>
      <c r="G29" s="349"/>
      <c r="H29" s="349"/>
      <c r="I29" s="349"/>
      <c r="J29" s="349"/>
      <c r="K29" s="349"/>
      <c r="L29" s="349"/>
      <c r="M29" s="349"/>
      <c r="N29" s="349"/>
      <c r="O29" s="349"/>
      <c r="P29" s="349"/>
      <c r="Q29" s="349"/>
      <c r="R29" s="349"/>
      <c r="S29" s="349"/>
      <c r="T29" s="349"/>
      <c r="U29" s="349"/>
      <c r="V29" s="349"/>
      <c r="W29" s="349"/>
      <c r="X29" s="326"/>
      <c r="Y29" s="326"/>
      <c r="Z29" s="326"/>
      <c r="AA29" s="326"/>
      <c r="AB29" s="326"/>
      <c r="AC29" s="326"/>
      <c r="AD29" s="326"/>
      <c r="AE29" s="326"/>
      <c r="AF29" s="326"/>
      <c r="AG29" s="326"/>
      <c r="AH29" s="326"/>
      <c r="AI29" s="326"/>
      <c r="AJ29" s="326"/>
      <c r="AK29" s="326"/>
      <c r="AL29" s="326"/>
      <c r="AM29" s="326"/>
      <c r="AN29" s="326"/>
      <c r="AO29" s="326"/>
      <c r="AP29" s="326"/>
      <c r="AQ29" s="326"/>
      <c r="AR29" s="326"/>
      <c r="AS29" s="326"/>
      <c r="AT29" s="326"/>
      <c r="AU29" s="326"/>
      <c r="AV29" s="326"/>
      <c r="AW29" s="326"/>
      <c r="AX29" s="326"/>
      <c r="AY29" s="326"/>
      <c r="AZ29" s="326"/>
      <c r="BA29" s="326"/>
      <c r="BB29" s="326"/>
      <c r="BC29" s="326"/>
      <c r="BD29" s="326"/>
      <c r="BE29" s="326"/>
      <c r="BF29" s="326"/>
      <c r="BG29" s="326"/>
      <c r="BH29" s="326"/>
      <c r="BI29" s="326"/>
      <c r="BJ29" s="326"/>
      <c r="BK29" s="326"/>
      <c r="BL29" s="326"/>
      <c r="BM29" s="326"/>
      <c r="BN29" s="326"/>
      <c r="BO29" s="326"/>
      <c r="BP29" s="326"/>
      <c r="BQ29" s="326"/>
      <c r="BR29" s="326"/>
      <c r="BS29" s="326"/>
      <c r="BT29" s="326"/>
      <c r="BU29" s="326"/>
      <c r="BV29" s="326"/>
      <c r="BW29" s="326"/>
      <c r="BX29" s="326"/>
      <c r="BY29" s="326"/>
      <c r="BZ29" s="326"/>
      <c r="CA29" s="326"/>
      <c r="CB29" s="326"/>
      <c r="CC29" s="326"/>
      <c r="CD29" s="326"/>
      <c r="CE29" s="326"/>
      <c r="CF29" s="326"/>
      <c r="CG29" s="326"/>
      <c r="CH29" s="326"/>
      <c r="CI29" s="326"/>
      <c r="CJ29" s="326"/>
      <c r="CK29" s="326"/>
      <c r="CL29" s="326"/>
      <c r="CM29" s="326"/>
      <c r="CN29" s="326"/>
      <c r="CO29" s="326"/>
      <c r="CP29" s="326"/>
      <c r="CQ29" s="326"/>
      <c r="CR29" s="326"/>
      <c r="CS29" s="326"/>
      <c r="CT29" s="326"/>
      <c r="CU29" s="326"/>
      <c r="CV29" s="326"/>
      <c r="CW29" s="326"/>
      <c r="CX29" s="326"/>
      <c r="CY29" s="326"/>
      <c r="CZ29" s="326"/>
      <c r="DA29" s="326"/>
      <c r="DB29" s="326"/>
      <c r="DC29" s="326"/>
      <c r="DD29" s="326"/>
      <c r="DE29" s="326"/>
      <c r="DF29" s="326"/>
      <c r="DG29" s="326"/>
      <c r="DH29" s="326"/>
      <c r="DI29" s="326"/>
      <c r="DJ29" s="326"/>
      <c r="DK29" s="326"/>
      <c r="DL29" s="326"/>
      <c r="DM29" s="326"/>
      <c r="DN29" s="326"/>
      <c r="DO29" s="326"/>
      <c r="DP29" s="326"/>
      <c r="DQ29" s="326"/>
      <c r="DR29" s="326"/>
      <c r="DS29" s="326"/>
      <c r="DT29" s="326"/>
      <c r="DU29" s="326"/>
      <c r="DV29" s="326"/>
      <c r="DW29" s="326"/>
      <c r="DX29" s="326"/>
      <c r="DY29" s="326"/>
      <c r="DZ29" s="326"/>
      <c r="EA29" s="326"/>
      <c r="EB29" s="326"/>
      <c r="EC29" s="326"/>
      <c r="ED29" s="326"/>
      <c r="EE29" s="326"/>
      <c r="EF29" s="326"/>
      <c r="EG29" s="326"/>
      <c r="EH29" s="326"/>
      <c r="EI29" s="326"/>
      <c r="EJ29" s="326"/>
      <c r="EK29" s="326"/>
      <c r="EL29" s="326"/>
      <c r="EM29" s="326"/>
      <c r="EN29" s="326"/>
      <c r="EO29" s="326"/>
      <c r="EP29" s="326"/>
      <c r="EQ29" s="326"/>
      <c r="ER29" s="326"/>
      <c r="ES29" s="326"/>
      <c r="ET29" s="326"/>
      <c r="EU29" s="326"/>
      <c r="EV29" s="326"/>
      <c r="EW29" s="326"/>
      <c r="EX29" s="326"/>
      <c r="EY29" s="326"/>
      <c r="EZ29" s="326"/>
      <c r="FA29" s="326"/>
      <c r="FB29" s="326"/>
      <c r="FC29" s="326"/>
      <c r="FD29" s="326"/>
      <c r="FE29" s="326"/>
      <c r="FF29" s="326"/>
      <c r="FG29" s="326"/>
      <c r="FH29" s="326"/>
      <c r="FI29" s="326"/>
      <c r="FJ29" s="326"/>
      <c r="FK29" s="326"/>
      <c r="FL29" s="326"/>
      <c r="FM29" s="326"/>
      <c r="FN29" s="326"/>
      <c r="FO29" s="326"/>
      <c r="FP29" s="326"/>
      <c r="FQ29" s="326"/>
      <c r="FR29" s="326"/>
      <c r="FS29" s="326"/>
      <c r="FT29" s="326"/>
      <c r="FU29" s="326"/>
      <c r="FV29" s="326"/>
      <c r="FW29" s="326"/>
      <c r="FX29" s="326"/>
      <c r="FY29" s="326"/>
      <c r="FZ29" s="326"/>
      <c r="GA29" s="326"/>
      <c r="GB29" s="326"/>
      <c r="GC29" s="326"/>
      <c r="GD29" s="326"/>
      <c r="GE29" s="326"/>
      <c r="GF29" s="326"/>
      <c r="GG29" s="326"/>
      <c r="GH29" s="326"/>
      <c r="GI29" s="326"/>
      <c r="GJ29" s="326"/>
      <c r="GK29" s="326"/>
      <c r="GL29" s="326"/>
      <c r="GM29" s="326"/>
      <c r="GN29" s="326"/>
      <c r="GO29" s="326"/>
      <c r="GP29" s="326"/>
      <c r="GQ29" s="326"/>
      <c r="GR29" s="326"/>
      <c r="GS29" s="326"/>
      <c r="GT29" s="326"/>
      <c r="GU29" s="326"/>
      <c r="GV29" s="326"/>
      <c r="GW29" s="326"/>
      <c r="GX29" s="326"/>
      <c r="GY29" s="326"/>
      <c r="GZ29" s="326"/>
      <c r="HA29" s="326"/>
      <c r="HB29" s="326"/>
      <c r="HC29" s="326"/>
      <c r="HD29" s="326"/>
      <c r="HE29" s="326"/>
      <c r="HF29" s="326"/>
      <c r="HG29" s="326"/>
      <c r="HH29" s="326"/>
      <c r="HI29" s="326"/>
      <c r="HJ29" s="326"/>
      <c r="HK29" s="326"/>
      <c r="HL29" s="326"/>
      <c r="HM29" s="326"/>
      <c r="HN29" s="326"/>
      <c r="HO29" s="326"/>
      <c r="HP29" s="326"/>
      <c r="HQ29" s="326"/>
      <c r="HR29" s="326"/>
      <c r="HS29" s="326"/>
      <c r="HT29" s="326"/>
      <c r="HU29" s="326"/>
      <c r="HV29" s="326"/>
      <c r="HW29" s="326"/>
      <c r="HX29" s="326"/>
      <c r="HY29" s="326"/>
      <c r="HZ29" s="326"/>
      <c r="IA29" s="326"/>
      <c r="IB29" s="326"/>
      <c r="IC29" s="326"/>
    </row>
    <row r="30" spans="1:237" s="82" customFormat="1" x14ac:dyDescent="0.25">
      <c r="A30" s="355" t="s">
        <v>68</v>
      </c>
      <c r="B30" s="381">
        <v>1</v>
      </c>
      <c r="C30" s="355" t="s">
        <v>450</v>
      </c>
      <c r="D30" s="275" t="s">
        <v>13</v>
      </c>
      <c r="E30" s="275" t="s">
        <v>37</v>
      </c>
      <c r="F30" s="271">
        <f>+F31+F37+F41</f>
        <v>342496.15149205143</v>
      </c>
      <c r="G30" s="271">
        <f t="shared" ref="G30:T30" si="18">+G31+G37+G41</f>
        <v>338166.03606125095</v>
      </c>
      <c r="H30" s="271">
        <f t="shared" si="18"/>
        <v>344877.53797684441</v>
      </c>
      <c r="I30" s="271">
        <f t="shared" si="18"/>
        <v>365740.71759964235</v>
      </c>
      <c r="J30" s="271">
        <f t="shared" si="18"/>
        <v>380087.11023348611</v>
      </c>
      <c r="K30" s="271">
        <f t="shared" si="18"/>
        <v>373294.49864565826</v>
      </c>
      <c r="L30" s="271">
        <f t="shared" si="18"/>
        <v>376105.33593209786</v>
      </c>
      <c r="M30" s="271">
        <f t="shared" si="18"/>
        <v>408416.2301287122</v>
      </c>
      <c r="N30" s="271">
        <f t="shared" si="18"/>
        <v>402471.96564403508</v>
      </c>
      <c r="O30" s="271">
        <f t="shared" si="18"/>
        <v>421935.33467801817</v>
      </c>
      <c r="P30" s="271">
        <f t="shared" si="18"/>
        <v>409897.41566558031</v>
      </c>
      <c r="Q30" s="271">
        <f t="shared" si="18"/>
        <v>396308.03343470825</v>
      </c>
      <c r="R30" s="271">
        <f t="shared" si="18"/>
        <v>410771.12036870408</v>
      </c>
      <c r="S30" s="271">
        <f t="shared" si="18"/>
        <v>409830.20276557846</v>
      </c>
      <c r="T30" s="271">
        <f t="shared" si="18"/>
        <v>410085.22995630949</v>
      </c>
      <c r="U30" s="271">
        <f t="shared" ref="U30:W30" si="19">+U31+U37+U41</f>
        <v>407219.44531265978</v>
      </c>
      <c r="V30" s="271">
        <f t="shared" si="19"/>
        <v>398186.00782135176</v>
      </c>
      <c r="W30" s="271">
        <f t="shared" si="19"/>
        <v>403971.03032544523</v>
      </c>
      <c r="X30" s="242"/>
      <c r="Y30" s="326"/>
      <c r="Z30" s="326"/>
      <c r="AA30" s="355"/>
      <c r="AB30" s="355"/>
      <c r="AC30" s="355"/>
      <c r="AD30" s="355"/>
      <c r="AE30" s="355"/>
      <c r="AF30" s="355"/>
      <c r="AG30" s="355"/>
      <c r="AH30" s="355"/>
      <c r="AI30" s="355"/>
      <c r="AJ30" s="355"/>
      <c r="AK30" s="355"/>
      <c r="AL30" s="355"/>
      <c r="AM30" s="355"/>
      <c r="AN30" s="355"/>
      <c r="AO30" s="355"/>
      <c r="AP30" s="355"/>
      <c r="AQ30" s="355"/>
      <c r="AR30" s="355"/>
      <c r="AS30" s="355"/>
      <c r="AT30" s="355"/>
      <c r="AU30" s="355"/>
      <c r="AV30" s="355"/>
      <c r="AW30" s="355"/>
      <c r="AX30" s="355"/>
      <c r="AY30" s="355"/>
      <c r="AZ30" s="355"/>
      <c r="BA30" s="355"/>
      <c r="BB30" s="355"/>
      <c r="BC30" s="355"/>
      <c r="BD30" s="355"/>
      <c r="BE30" s="355"/>
      <c r="BF30" s="355"/>
      <c r="BG30" s="355"/>
      <c r="BH30" s="355"/>
      <c r="BI30" s="355"/>
      <c r="BJ30" s="355"/>
      <c r="BK30" s="355"/>
      <c r="BL30" s="355"/>
      <c r="BM30" s="355"/>
      <c r="BN30" s="355"/>
      <c r="BO30" s="355"/>
      <c r="BP30" s="355"/>
      <c r="BQ30" s="355"/>
      <c r="BR30" s="355"/>
      <c r="BS30" s="355"/>
      <c r="BT30" s="355"/>
      <c r="BU30" s="355"/>
      <c r="BV30" s="355"/>
      <c r="BW30" s="355"/>
      <c r="BX30" s="355"/>
      <c r="BY30" s="355"/>
      <c r="BZ30" s="355"/>
      <c r="CA30" s="355"/>
      <c r="CB30" s="355"/>
      <c r="CC30" s="355"/>
      <c r="CD30" s="355"/>
      <c r="CE30" s="355"/>
      <c r="CF30" s="355"/>
      <c r="CG30" s="355"/>
      <c r="CH30" s="355"/>
      <c r="CI30" s="355"/>
      <c r="CJ30" s="355"/>
      <c r="CK30" s="355"/>
      <c r="CL30" s="355"/>
      <c r="CM30" s="355"/>
      <c r="CN30" s="355"/>
      <c r="CO30" s="355"/>
      <c r="CP30" s="355"/>
      <c r="CQ30" s="355"/>
      <c r="CR30" s="355"/>
      <c r="CS30" s="355"/>
      <c r="CT30" s="355"/>
      <c r="CU30" s="355"/>
      <c r="CV30" s="355"/>
      <c r="CW30" s="355"/>
      <c r="CX30" s="355"/>
      <c r="CY30" s="355"/>
      <c r="CZ30" s="355"/>
      <c r="DA30" s="355"/>
      <c r="DB30" s="355"/>
      <c r="DC30" s="355"/>
      <c r="DD30" s="355"/>
      <c r="DE30" s="355"/>
      <c r="DF30" s="355"/>
      <c r="DG30" s="355"/>
      <c r="DH30" s="355"/>
      <c r="DI30" s="355"/>
      <c r="DJ30" s="355"/>
      <c r="DK30" s="355"/>
      <c r="DL30" s="355"/>
      <c r="DM30" s="355"/>
      <c r="DN30" s="355"/>
      <c r="DO30" s="355"/>
      <c r="DP30" s="355"/>
      <c r="DQ30" s="355"/>
      <c r="DR30" s="355"/>
      <c r="DS30" s="355"/>
      <c r="DT30" s="355"/>
      <c r="DU30" s="355"/>
      <c r="DV30" s="355"/>
      <c r="DW30" s="355"/>
      <c r="DX30" s="355"/>
      <c r="DY30" s="355"/>
      <c r="DZ30" s="355"/>
      <c r="EA30" s="355"/>
      <c r="EB30" s="355"/>
      <c r="EC30" s="355"/>
      <c r="ED30" s="355"/>
      <c r="EE30" s="355"/>
      <c r="EF30" s="355"/>
      <c r="EG30" s="355"/>
      <c r="EH30" s="355"/>
      <c r="EI30" s="355"/>
      <c r="EJ30" s="355"/>
      <c r="EK30" s="355"/>
      <c r="EL30" s="355"/>
      <c r="EM30" s="355"/>
      <c r="EN30" s="355"/>
      <c r="EO30" s="355"/>
      <c r="EP30" s="355"/>
      <c r="EQ30" s="355"/>
      <c r="ER30" s="355"/>
      <c r="ES30" s="355"/>
      <c r="ET30" s="355"/>
      <c r="EU30" s="355"/>
      <c r="EV30" s="355"/>
      <c r="EW30" s="355"/>
      <c r="EX30" s="355"/>
      <c r="EY30" s="355"/>
      <c r="EZ30" s="355"/>
      <c r="FA30" s="355"/>
      <c r="FB30" s="355"/>
      <c r="FC30" s="355"/>
      <c r="FD30" s="355"/>
      <c r="FE30" s="355"/>
      <c r="FF30" s="355"/>
      <c r="FG30" s="355"/>
      <c r="FH30" s="355"/>
      <c r="FI30" s="355"/>
      <c r="FJ30" s="355"/>
      <c r="FK30" s="355"/>
      <c r="FL30" s="355"/>
      <c r="FM30" s="355"/>
      <c r="FN30" s="355"/>
      <c r="FO30" s="355"/>
      <c r="FP30" s="355"/>
      <c r="FQ30" s="355"/>
      <c r="FR30" s="355"/>
      <c r="FS30" s="355"/>
      <c r="FT30" s="355"/>
      <c r="FU30" s="355"/>
      <c r="FV30" s="355"/>
      <c r="FW30" s="355"/>
      <c r="FX30" s="355"/>
      <c r="FY30" s="355"/>
      <c r="FZ30" s="355"/>
      <c r="GA30" s="355"/>
      <c r="GB30" s="355"/>
      <c r="GC30" s="355"/>
      <c r="GD30" s="355"/>
      <c r="GE30" s="355"/>
      <c r="GF30" s="355"/>
      <c r="GG30" s="355"/>
      <c r="GH30" s="355"/>
      <c r="GI30" s="355"/>
      <c r="GJ30" s="355"/>
      <c r="GK30" s="355"/>
      <c r="GL30" s="355"/>
      <c r="GM30" s="355"/>
      <c r="GN30" s="355"/>
      <c r="GO30" s="355"/>
      <c r="GP30" s="355"/>
      <c r="GQ30" s="355"/>
      <c r="GR30" s="355"/>
      <c r="GS30" s="355"/>
      <c r="GT30" s="355"/>
      <c r="GU30" s="355"/>
      <c r="GV30" s="355"/>
      <c r="GW30" s="355"/>
      <c r="GX30" s="355"/>
      <c r="GY30" s="355"/>
      <c r="GZ30" s="355"/>
      <c r="HA30" s="355"/>
      <c r="HB30" s="355"/>
      <c r="HC30" s="355"/>
      <c r="HD30" s="355"/>
      <c r="HE30" s="355"/>
      <c r="HF30" s="355"/>
      <c r="HG30" s="355"/>
      <c r="HH30" s="355"/>
      <c r="HI30" s="355"/>
      <c r="HJ30" s="355"/>
      <c r="HK30" s="355"/>
      <c r="HL30" s="355"/>
      <c r="HM30" s="355"/>
      <c r="HN30" s="355"/>
      <c r="HO30" s="355"/>
      <c r="HP30" s="355"/>
      <c r="HQ30" s="355"/>
      <c r="HR30" s="355"/>
      <c r="HS30" s="355"/>
      <c r="HT30" s="355"/>
      <c r="HU30" s="355"/>
      <c r="HV30" s="355"/>
      <c r="HW30" s="355"/>
      <c r="HX30" s="355"/>
      <c r="HY30" s="355"/>
      <c r="HZ30" s="355"/>
      <c r="IA30" s="355"/>
      <c r="IB30" s="355"/>
      <c r="IC30" s="355"/>
    </row>
    <row r="31" spans="1:237" s="82" customFormat="1" x14ac:dyDescent="0.25">
      <c r="A31" s="275" t="s">
        <v>68</v>
      </c>
      <c r="B31" s="275" t="s">
        <v>443</v>
      </c>
      <c r="C31" s="275" t="s">
        <v>444</v>
      </c>
      <c r="D31" s="275" t="s">
        <v>13</v>
      </c>
      <c r="E31" s="275" t="s">
        <v>37</v>
      </c>
      <c r="F31" s="271">
        <f>+SUM(F32:F36)</f>
        <v>313579.62354644883</v>
      </c>
      <c r="G31" s="271">
        <f t="shared" ref="G31:T31" si="20">+SUM(G32:G36)</f>
        <v>309023.84029519471</v>
      </c>
      <c r="H31" s="271">
        <f t="shared" si="20"/>
        <v>315098.2664581564</v>
      </c>
      <c r="I31" s="271">
        <f t="shared" si="20"/>
        <v>336954.25015401875</v>
      </c>
      <c r="J31" s="271">
        <f t="shared" si="20"/>
        <v>349713.96387909749</v>
      </c>
      <c r="K31" s="271">
        <f t="shared" si="20"/>
        <v>346649.57673430577</v>
      </c>
      <c r="L31" s="271">
        <f t="shared" si="20"/>
        <v>349567.89225886966</v>
      </c>
      <c r="M31" s="271">
        <f t="shared" si="20"/>
        <v>381487.44541242952</v>
      </c>
      <c r="N31" s="271">
        <f t="shared" si="20"/>
        <v>376821.44527145143</v>
      </c>
      <c r="O31" s="271">
        <f t="shared" si="20"/>
        <v>395861.66165753728</v>
      </c>
      <c r="P31" s="271">
        <f t="shared" si="20"/>
        <v>384286.60866701289</v>
      </c>
      <c r="Q31" s="271">
        <f t="shared" si="20"/>
        <v>371259.04097833793</v>
      </c>
      <c r="R31" s="271">
        <f t="shared" si="20"/>
        <v>384972.85206693533</v>
      </c>
      <c r="S31" s="271">
        <f t="shared" si="20"/>
        <v>383631.45283354586</v>
      </c>
      <c r="T31" s="271">
        <f t="shared" si="20"/>
        <v>384314.3117067953</v>
      </c>
      <c r="U31" s="271">
        <f t="shared" ref="U31:W31" si="21">+SUM(U32:U36)</f>
        <v>381900.56034747662</v>
      </c>
      <c r="V31" s="271">
        <f t="shared" si="21"/>
        <v>372665.46732121363</v>
      </c>
      <c r="W31" s="271">
        <f t="shared" si="21"/>
        <v>377563.18968136125</v>
      </c>
      <c r="X31" s="275"/>
      <c r="Y31" s="326"/>
      <c r="Z31" s="326"/>
      <c r="AA31" s="389">
        <f>W31/W30</f>
        <v>0.93462937027239446</v>
      </c>
      <c r="AB31" s="355"/>
      <c r="AC31" s="355"/>
      <c r="AD31" s="355"/>
      <c r="AE31" s="355"/>
      <c r="AF31" s="355"/>
      <c r="AG31" s="355"/>
      <c r="AH31" s="355"/>
      <c r="AI31" s="355"/>
      <c r="AJ31" s="355"/>
      <c r="AK31" s="355"/>
      <c r="AL31" s="355"/>
      <c r="AM31" s="355"/>
      <c r="AN31" s="355"/>
      <c r="AO31" s="355"/>
      <c r="AP31" s="355"/>
      <c r="AQ31" s="355"/>
      <c r="AR31" s="355"/>
      <c r="AS31" s="355"/>
      <c r="AT31" s="355"/>
      <c r="AU31" s="355"/>
      <c r="AV31" s="355"/>
      <c r="AW31" s="355"/>
      <c r="AX31" s="355"/>
      <c r="AY31" s="355"/>
      <c r="AZ31" s="355"/>
      <c r="BA31" s="355"/>
      <c r="BB31" s="355"/>
      <c r="BC31" s="355"/>
      <c r="BD31" s="355"/>
      <c r="BE31" s="355"/>
      <c r="BF31" s="355"/>
      <c r="BG31" s="355"/>
      <c r="BH31" s="355"/>
      <c r="BI31" s="355"/>
      <c r="BJ31" s="355"/>
      <c r="BK31" s="355"/>
      <c r="BL31" s="355"/>
      <c r="BM31" s="355"/>
      <c r="BN31" s="355"/>
      <c r="BO31" s="355"/>
      <c r="BP31" s="355"/>
      <c r="BQ31" s="355"/>
      <c r="BR31" s="355"/>
      <c r="BS31" s="355"/>
      <c r="BT31" s="355"/>
      <c r="BU31" s="355"/>
      <c r="BV31" s="355"/>
      <c r="BW31" s="355"/>
      <c r="BX31" s="355"/>
      <c r="BY31" s="355"/>
      <c r="BZ31" s="355"/>
      <c r="CA31" s="355"/>
      <c r="CB31" s="355"/>
      <c r="CC31" s="355"/>
      <c r="CD31" s="355"/>
      <c r="CE31" s="355"/>
      <c r="CF31" s="355"/>
      <c r="CG31" s="355"/>
      <c r="CH31" s="355"/>
      <c r="CI31" s="355"/>
      <c r="CJ31" s="355"/>
      <c r="CK31" s="355"/>
      <c r="CL31" s="355"/>
      <c r="CM31" s="355"/>
      <c r="CN31" s="355"/>
      <c r="CO31" s="355"/>
      <c r="CP31" s="355"/>
      <c r="CQ31" s="355"/>
      <c r="CR31" s="355"/>
      <c r="CS31" s="355"/>
      <c r="CT31" s="355"/>
      <c r="CU31" s="355"/>
      <c r="CV31" s="355"/>
      <c r="CW31" s="355"/>
      <c r="CX31" s="355"/>
      <c r="CY31" s="355"/>
      <c r="CZ31" s="355"/>
      <c r="DA31" s="355"/>
      <c r="DB31" s="355"/>
      <c r="DC31" s="355"/>
      <c r="DD31" s="355"/>
      <c r="DE31" s="355"/>
      <c r="DF31" s="355"/>
      <c r="DG31" s="355"/>
      <c r="DH31" s="355"/>
      <c r="DI31" s="355"/>
      <c r="DJ31" s="355"/>
      <c r="DK31" s="355"/>
      <c r="DL31" s="355"/>
      <c r="DM31" s="355"/>
      <c r="DN31" s="355"/>
      <c r="DO31" s="355"/>
      <c r="DP31" s="355"/>
      <c r="DQ31" s="355"/>
      <c r="DR31" s="355"/>
      <c r="DS31" s="355"/>
      <c r="DT31" s="355"/>
      <c r="DU31" s="355"/>
      <c r="DV31" s="355"/>
      <c r="DW31" s="355"/>
      <c r="DX31" s="355"/>
      <c r="DY31" s="355"/>
      <c r="DZ31" s="355"/>
      <c r="EA31" s="355"/>
      <c r="EB31" s="355"/>
      <c r="EC31" s="355"/>
      <c r="ED31" s="355"/>
      <c r="EE31" s="355"/>
      <c r="EF31" s="355"/>
      <c r="EG31" s="355"/>
      <c r="EH31" s="355"/>
      <c r="EI31" s="355"/>
      <c r="EJ31" s="355"/>
      <c r="EK31" s="355"/>
      <c r="EL31" s="355"/>
      <c r="EM31" s="355"/>
      <c r="EN31" s="355"/>
      <c r="EO31" s="355"/>
      <c r="EP31" s="355"/>
      <c r="EQ31" s="355"/>
      <c r="ER31" s="355"/>
      <c r="ES31" s="355"/>
      <c r="ET31" s="355"/>
      <c r="EU31" s="355"/>
      <c r="EV31" s="355"/>
      <c r="EW31" s="355"/>
      <c r="EX31" s="355"/>
      <c r="EY31" s="355"/>
      <c r="EZ31" s="355"/>
      <c r="FA31" s="355"/>
      <c r="FB31" s="355"/>
      <c r="FC31" s="355"/>
      <c r="FD31" s="355"/>
      <c r="FE31" s="355"/>
      <c r="FF31" s="355"/>
      <c r="FG31" s="355"/>
      <c r="FH31" s="355"/>
      <c r="FI31" s="355"/>
      <c r="FJ31" s="355"/>
      <c r="FK31" s="355"/>
      <c r="FL31" s="355"/>
      <c r="FM31" s="355"/>
      <c r="FN31" s="355"/>
      <c r="FO31" s="355"/>
      <c r="FP31" s="355"/>
      <c r="FQ31" s="355"/>
      <c r="FR31" s="355"/>
      <c r="FS31" s="355"/>
      <c r="FT31" s="355"/>
      <c r="FU31" s="355"/>
      <c r="FV31" s="355"/>
      <c r="FW31" s="355"/>
      <c r="FX31" s="355"/>
      <c r="FY31" s="355"/>
      <c r="FZ31" s="355"/>
      <c r="GA31" s="355"/>
      <c r="GB31" s="355"/>
      <c r="GC31" s="355"/>
      <c r="GD31" s="355"/>
      <c r="GE31" s="355"/>
      <c r="GF31" s="355"/>
      <c r="GG31" s="355"/>
      <c r="GH31" s="355"/>
      <c r="GI31" s="355"/>
      <c r="GJ31" s="355"/>
      <c r="GK31" s="355"/>
      <c r="GL31" s="355"/>
      <c r="GM31" s="355"/>
      <c r="GN31" s="355"/>
      <c r="GO31" s="355"/>
      <c r="GP31" s="355"/>
      <c r="GQ31" s="355"/>
      <c r="GR31" s="355"/>
      <c r="GS31" s="355"/>
      <c r="GT31" s="355"/>
      <c r="GU31" s="355"/>
      <c r="GV31" s="355"/>
      <c r="GW31" s="355"/>
      <c r="GX31" s="355"/>
      <c r="GY31" s="355"/>
      <c r="GZ31" s="355"/>
      <c r="HA31" s="355"/>
      <c r="HB31" s="355"/>
      <c r="HC31" s="355"/>
      <c r="HD31" s="355"/>
      <c r="HE31" s="355"/>
      <c r="HF31" s="355"/>
      <c r="HG31" s="355"/>
      <c r="HH31" s="355"/>
      <c r="HI31" s="355"/>
      <c r="HJ31" s="355"/>
      <c r="HK31" s="355"/>
      <c r="HL31" s="355"/>
      <c r="HM31" s="355"/>
      <c r="HN31" s="355"/>
      <c r="HO31" s="355"/>
      <c r="HP31" s="355"/>
      <c r="HQ31" s="355"/>
      <c r="HR31" s="355"/>
      <c r="HS31" s="355"/>
      <c r="HT31" s="355"/>
      <c r="HU31" s="355"/>
      <c r="HV31" s="355"/>
      <c r="HW31" s="355"/>
      <c r="HX31" s="355"/>
      <c r="HY31" s="355"/>
      <c r="HZ31" s="355"/>
      <c r="IA31" s="355"/>
      <c r="IB31" s="355"/>
      <c r="IC31" s="355"/>
    </row>
    <row r="32" spans="1:237" s="79" customFormat="1" x14ac:dyDescent="0.25">
      <c r="A32" s="326" t="s">
        <v>68</v>
      </c>
      <c r="B32" s="326" t="s">
        <v>69</v>
      </c>
      <c r="C32" s="326" t="s">
        <v>70</v>
      </c>
      <c r="D32" s="326" t="s">
        <v>13</v>
      </c>
      <c r="E32" s="326" t="s">
        <v>37</v>
      </c>
      <c r="F32" s="272">
        <f>+'1A Summary'!F38</f>
        <v>219524.75081730218</v>
      </c>
      <c r="G32" s="272">
        <f>+'1A Summary'!G38</f>
        <v>214845.39985879016</v>
      </c>
      <c r="H32" s="272">
        <f>+'1A Summary'!H38</f>
        <v>220110.089316784</v>
      </c>
      <c r="I32" s="272">
        <f>+'1A Summary'!I38</f>
        <v>237730.34046233291</v>
      </c>
      <c r="J32" s="272">
        <f>+'1A Summary'!J38</f>
        <v>245486.58354010741</v>
      </c>
      <c r="K32" s="272">
        <f>+'1A Summary'!K38</f>
        <v>241609.59912919326</v>
      </c>
      <c r="L32" s="272">
        <f>+'1A Summary'!L38</f>
        <v>243646.70599798107</v>
      </c>
      <c r="M32" s="272">
        <f>+'1A Summary'!M38</f>
        <v>266709.09625400661</v>
      </c>
      <c r="N32" s="272">
        <f>+'1A Summary'!N38</f>
        <v>255965.85760072363</v>
      </c>
      <c r="O32" s="272">
        <f>+'1A Summary'!O38</f>
        <v>264723.71826803189</v>
      </c>
      <c r="P32" s="272">
        <f>+'1A Summary'!P38</f>
        <v>266542.23572418262</v>
      </c>
      <c r="Q32" s="272">
        <f>+'1A Summary'!Q38</f>
        <v>266586.30338526028</v>
      </c>
      <c r="R32" s="272">
        <f>+'1A Summary'!R38</f>
        <v>277964.06061191019</v>
      </c>
      <c r="S32" s="272">
        <f>+'1A Summary'!S38</f>
        <v>272404.62547346501</v>
      </c>
      <c r="T32" s="272">
        <f>+'1A Summary'!T38</f>
        <v>267462.4666374813</v>
      </c>
      <c r="U32" s="272">
        <f>+'1A Summary'!U38</f>
        <v>259835.9841188869</v>
      </c>
      <c r="V32" s="272">
        <f>+'1A Summary'!V38</f>
        <v>250918.98551534413</v>
      </c>
      <c r="W32" s="272">
        <f>+'1A Summary'!W38</f>
        <v>248093.6347202021</v>
      </c>
      <c r="X32" s="326"/>
      <c r="Y32" s="326"/>
      <c r="Z32" s="326"/>
      <c r="AA32" s="355"/>
      <c r="AB32" s="326"/>
      <c r="AC32" s="326"/>
      <c r="AD32" s="326"/>
      <c r="AE32" s="326"/>
      <c r="AF32" s="326"/>
      <c r="AG32" s="326"/>
      <c r="AH32" s="326"/>
      <c r="AI32" s="326"/>
      <c r="AJ32" s="326"/>
      <c r="AK32" s="326"/>
      <c r="AL32" s="326"/>
      <c r="AM32" s="326"/>
      <c r="AN32" s="326"/>
      <c r="AO32" s="326"/>
      <c r="AP32" s="326"/>
      <c r="AQ32" s="326"/>
      <c r="AR32" s="326"/>
      <c r="AS32" s="326"/>
      <c r="AT32" s="326"/>
      <c r="AU32" s="326"/>
      <c r="AV32" s="326"/>
      <c r="AW32" s="326"/>
      <c r="AX32" s="326"/>
      <c r="AY32" s="326"/>
      <c r="AZ32" s="326"/>
      <c r="BA32" s="326"/>
      <c r="BB32" s="326"/>
      <c r="BC32" s="326"/>
      <c r="BD32" s="326"/>
      <c r="BE32" s="326"/>
      <c r="BF32" s="326"/>
      <c r="BG32" s="326"/>
      <c r="BH32" s="326"/>
      <c r="BI32" s="326"/>
      <c r="BJ32" s="326"/>
      <c r="BK32" s="326"/>
      <c r="BL32" s="326"/>
      <c r="BM32" s="326"/>
      <c r="BN32" s="326"/>
      <c r="BO32" s="326"/>
      <c r="BP32" s="326"/>
      <c r="BQ32" s="326"/>
      <c r="BR32" s="326"/>
      <c r="BS32" s="326"/>
      <c r="BT32" s="326"/>
      <c r="BU32" s="326"/>
      <c r="BV32" s="326"/>
      <c r="BW32" s="326"/>
      <c r="BX32" s="326"/>
      <c r="BY32" s="326"/>
      <c r="BZ32" s="326"/>
      <c r="CA32" s="326"/>
      <c r="CB32" s="326"/>
      <c r="CC32" s="326"/>
      <c r="CD32" s="326"/>
      <c r="CE32" s="326"/>
      <c r="CF32" s="326"/>
      <c r="CG32" s="326"/>
      <c r="CH32" s="326"/>
      <c r="CI32" s="326"/>
      <c r="CJ32" s="326"/>
      <c r="CK32" s="326"/>
      <c r="CL32" s="326"/>
      <c r="CM32" s="326"/>
      <c r="CN32" s="326"/>
      <c r="CO32" s="326"/>
      <c r="CP32" s="326"/>
      <c r="CQ32" s="326"/>
      <c r="CR32" s="326"/>
      <c r="CS32" s="326"/>
      <c r="CT32" s="326"/>
      <c r="CU32" s="326"/>
      <c r="CV32" s="326"/>
      <c r="CW32" s="326"/>
      <c r="CX32" s="326"/>
      <c r="CY32" s="326"/>
      <c r="CZ32" s="326"/>
      <c r="DA32" s="326"/>
      <c r="DB32" s="326"/>
      <c r="DC32" s="326"/>
      <c r="DD32" s="326"/>
      <c r="DE32" s="326"/>
      <c r="DF32" s="326"/>
      <c r="DG32" s="326"/>
      <c r="DH32" s="326"/>
      <c r="DI32" s="326"/>
      <c r="DJ32" s="326"/>
      <c r="DK32" s="326"/>
      <c r="DL32" s="326"/>
      <c r="DM32" s="326"/>
      <c r="DN32" s="326"/>
      <c r="DO32" s="326"/>
      <c r="DP32" s="326"/>
      <c r="DQ32" s="326"/>
      <c r="DR32" s="326"/>
      <c r="DS32" s="326"/>
      <c r="DT32" s="326"/>
      <c r="DU32" s="326"/>
      <c r="DV32" s="326"/>
      <c r="DW32" s="326"/>
      <c r="DX32" s="326"/>
      <c r="DY32" s="326"/>
      <c r="DZ32" s="326"/>
      <c r="EA32" s="326"/>
      <c r="EB32" s="326"/>
      <c r="EC32" s="326"/>
      <c r="ED32" s="326"/>
      <c r="EE32" s="326"/>
      <c r="EF32" s="326"/>
      <c r="EG32" s="326"/>
      <c r="EH32" s="326"/>
      <c r="EI32" s="326"/>
      <c r="EJ32" s="326"/>
      <c r="EK32" s="326"/>
      <c r="EL32" s="326"/>
      <c r="EM32" s="326"/>
      <c r="EN32" s="326"/>
      <c r="EO32" s="326"/>
      <c r="EP32" s="326"/>
      <c r="EQ32" s="326"/>
      <c r="ER32" s="326"/>
      <c r="ES32" s="326"/>
      <c r="ET32" s="326"/>
      <c r="EU32" s="326"/>
      <c r="EV32" s="326"/>
      <c r="EW32" s="326"/>
      <c r="EX32" s="326"/>
      <c r="EY32" s="326"/>
      <c r="EZ32" s="326"/>
      <c r="FA32" s="326"/>
      <c r="FB32" s="326"/>
      <c r="FC32" s="326"/>
      <c r="FD32" s="326"/>
      <c r="FE32" s="326"/>
      <c r="FF32" s="326"/>
      <c r="FG32" s="326"/>
      <c r="FH32" s="326"/>
      <c r="FI32" s="326"/>
      <c r="FJ32" s="326"/>
      <c r="FK32" s="326"/>
      <c r="FL32" s="326"/>
      <c r="FM32" s="326"/>
      <c r="FN32" s="326"/>
      <c r="FO32" s="326"/>
      <c r="FP32" s="326"/>
      <c r="FQ32" s="326"/>
      <c r="FR32" s="326"/>
      <c r="FS32" s="326"/>
      <c r="FT32" s="326"/>
      <c r="FU32" s="326"/>
      <c r="FV32" s="326"/>
      <c r="FW32" s="326"/>
      <c r="FX32" s="326"/>
      <c r="FY32" s="326"/>
      <c r="FZ32" s="326"/>
      <c r="GA32" s="326"/>
      <c r="GB32" s="326"/>
      <c r="GC32" s="326"/>
      <c r="GD32" s="326"/>
      <c r="GE32" s="326"/>
      <c r="GF32" s="326"/>
      <c r="GG32" s="326"/>
      <c r="GH32" s="326"/>
      <c r="GI32" s="326"/>
      <c r="GJ32" s="326"/>
      <c r="GK32" s="326"/>
      <c r="GL32" s="326"/>
      <c r="GM32" s="326"/>
      <c r="GN32" s="326"/>
      <c r="GO32" s="326"/>
      <c r="GP32" s="326"/>
      <c r="GQ32" s="326"/>
      <c r="GR32" s="326"/>
      <c r="GS32" s="326"/>
      <c r="GT32" s="326"/>
      <c r="GU32" s="326"/>
      <c r="GV32" s="326"/>
      <c r="GW32" s="326"/>
      <c r="GX32" s="326"/>
      <c r="GY32" s="326"/>
      <c r="GZ32" s="326"/>
      <c r="HA32" s="326"/>
      <c r="HB32" s="326"/>
      <c r="HC32" s="326"/>
      <c r="HD32" s="326"/>
      <c r="HE32" s="326"/>
      <c r="HF32" s="326"/>
      <c r="HG32" s="326"/>
      <c r="HH32" s="326"/>
      <c r="HI32" s="326"/>
      <c r="HJ32" s="326"/>
      <c r="HK32" s="326"/>
      <c r="HL32" s="326"/>
      <c r="HM32" s="326"/>
      <c r="HN32" s="326"/>
      <c r="HO32" s="326"/>
      <c r="HP32" s="326"/>
      <c r="HQ32" s="326"/>
      <c r="HR32" s="326"/>
      <c r="HS32" s="326"/>
      <c r="HT32" s="326"/>
      <c r="HU32" s="326"/>
      <c r="HV32" s="326"/>
      <c r="HW32" s="326"/>
      <c r="HX32" s="326"/>
      <c r="HY32" s="326"/>
      <c r="HZ32" s="326"/>
      <c r="IA32" s="326"/>
      <c r="IB32" s="326"/>
      <c r="IC32" s="326"/>
    </row>
    <row r="33" spans="1:237" s="79" customFormat="1" x14ac:dyDescent="0.25">
      <c r="A33" s="326" t="s">
        <v>68</v>
      </c>
      <c r="B33" s="326" t="s">
        <v>71</v>
      </c>
      <c r="C33" s="326" t="s">
        <v>72</v>
      </c>
      <c r="D33" s="326" t="s">
        <v>13</v>
      </c>
      <c r="E33" s="326" t="s">
        <v>37</v>
      </c>
      <c r="F33" s="272">
        <f>+'1A Summary'!F42</f>
        <v>24304.282804323684</v>
      </c>
      <c r="G33" s="272">
        <f>+'1A Summary'!G42</f>
        <v>24665.939807317798</v>
      </c>
      <c r="H33" s="272">
        <f>+'1A Summary'!H42</f>
        <v>25532.250247327582</v>
      </c>
      <c r="I33" s="272">
        <f>+'1A Summary'!I42</f>
        <v>26677.348919934157</v>
      </c>
      <c r="J33" s="272">
        <f>+'1A Summary'!J42</f>
        <v>26884.766833577643</v>
      </c>
      <c r="K33" s="272">
        <f>+'1A Summary'!K42</f>
        <v>26094.814893987568</v>
      </c>
      <c r="L33" s="272">
        <f>+'1A Summary'!L42</f>
        <v>26721.966829572633</v>
      </c>
      <c r="M33" s="272">
        <f>+'1A Summary'!M42</f>
        <v>28151.939662551809</v>
      </c>
      <c r="N33" s="272">
        <f>+'1A Summary'!N42</f>
        <v>30671.360009201398</v>
      </c>
      <c r="O33" s="272">
        <f>+'1A Summary'!O42</f>
        <v>40440.792138524266</v>
      </c>
      <c r="P33" s="272">
        <f>+'1A Summary'!P42</f>
        <v>35825.571433629717</v>
      </c>
      <c r="Q33" s="272">
        <f>+'1A Summary'!Q42</f>
        <v>29628.530799142009</v>
      </c>
      <c r="R33" s="272">
        <f>+'1A Summary'!R42</f>
        <v>23702.516600366311</v>
      </c>
      <c r="S33" s="272">
        <f>+'1A Summary'!S42</f>
        <v>11111.609059205857</v>
      </c>
      <c r="T33" s="272">
        <f>+'1A Summary'!T42</f>
        <v>21930.024882152662</v>
      </c>
      <c r="U33" s="272">
        <f>+'1A Summary'!U42</f>
        <v>32703.89820654321</v>
      </c>
      <c r="V33" s="272">
        <f>+'1A Summary'!V42</f>
        <v>42021.472214224159</v>
      </c>
      <c r="W33" s="272">
        <f>+'1A Summary'!W42</f>
        <v>28645.288444439349</v>
      </c>
      <c r="X33" s="326"/>
      <c r="Y33" s="326"/>
      <c r="Z33" s="326"/>
      <c r="AA33" s="355"/>
      <c r="AB33" s="326"/>
      <c r="AC33" s="326"/>
      <c r="AD33" s="326"/>
      <c r="AE33" s="326"/>
      <c r="AF33" s="326"/>
      <c r="AG33" s="326"/>
      <c r="AH33" s="326"/>
      <c r="AI33" s="326"/>
      <c r="AJ33" s="326"/>
      <c r="AK33" s="326"/>
      <c r="AL33" s="326"/>
      <c r="AM33" s="326"/>
      <c r="AN33" s="326"/>
      <c r="AO33" s="326"/>
      <c r="AP33" s="326"/>
      <c r="AQ33" s="326"/>
      <c r="AR33" s="326"/>
      <c r="AS33" s="326"/>
      <c r="AT33" s="326"/>
      <c r="AU33" s="326"/>
      <c r="AV33" s="326"/>
      <c r="AW33" s="326"/>
      <c r="AX33" s="326"/>
      <c r="AY33" s="326"/>
      <c r="AZ33" s="326"/>
      <c r="BA33" s="326"/>
      <c r="BB33" s="326"/>
      <c r="BC33" s="326"/>
      <c r="BD33" s="326"/>
      <c r="BE33" s="326"/>
      <c r="BF33" s="326"/>
      <c r="BG33" s="326"/>
      <c r="BH33" s="326"/>
      <c r="BI33" s="326"/>
      <c r="BJ33" s="326"/>
      <c r="BK33" s="326"/>
      <c r="BL33" s="326"/>
      <c r="BM33" s="326"/>
      <c r="BN33" s="326"/>
      <c r="BO33" s="326"/>
      <c r="BP33" s="326"/>
      <c r="BQ33" s="326"/>
      <c r="BR33" s="326"/>
      <c r="BS33" s="326"/>
      <c r="BT33" s="326"/>
      <c r="BU33" s="326"/>
      <c r="BV33" s="326"/>
      <c r="BW33" s="326"/>
      <c r="BX33" s="326"/>
      <c r="BY33" s="326"/>
      <c r="BZ33" s="326"/>
      <c r="CA33" s="326"/>
      <c r="CB33" s="326"/>
      <c r="CC33" s="326"/>
      <c r="CD33" s="326"/>
      <c r="CE33" s="326"/>
      <c r="CF33" s="326"/>
      <c r="CG33" s="326"/>
      <c r="CH33" s="326"/>
      <c r="CI33" s="326"/>
      <c r="CJ33" s="326"/>
      <c r="CK33" s="326"/>
      <c r="CL33" s="326"/>
      <c r="CM33" s="326"/>
      <c r="CN33" s="326"/>
      <c r="CO33" s="326"/>
      <c r="CP33" s="326"/>
      <c r="CQ33" s="326"/>
      <c r="CR33" s="326"/>
      <c r="CS33" s="326"/>
      <c r="CT33" s="326"/>
      <c r="CU33" s="326"/>
      <c r="CV33" s="326"/>
      <c r="CW33" s="326"/>
      <c r="CX33" s="326"/>
      <c r="CY33" s="326"/>
      <c r="CZ33" s="326"/>
      <c r="DA33" s="326"/>
      <c r="DB33" s="326"/>
      <c r="DC33" s="326"/>
      <c r="DD33" s="326"/>
      <c r="DE33" s="326"/>
      <c r="DF33" s="326"/>
      <c r="DG33" s="326"/>
      <c r="DH33" s="326"/>
      <c r="DI33" s="326"/>
      <c r="DJ33" s="326"/>
      <c r="DK33" s="326"/>
      <c r="DL33" s="326"/>
      <c r="DM33" s="326"/>
      <c r="DN33" s="326"/>
      <c r="DO33" s="326"/>
      <c r="DP33" s="326"/>
      <c r="DQ33" s="326"/>
      <c r="DR33" s="326"/>
      <c r="DS33" s="326"/>
      <c r="DT33" s="326"/>
      <c r="DU33" s="326"/>
      <c r="DV33" s="326"/>
      <c r="DW33" s="326"/>
      <c r="DX33" s="326"/>
      <c r="DY33" s="326"/>
      <c r="DZ33" s="326"/>
      <c r="EA33" s="326"/>
      <c r="EB33" s="326"/>
      <c r="EC33" s="326"/>
      <c r="ED33" s="326"/>
      <c r="EE33" s="326"/>
      <c r="EF33" s="326"/>
      <c r="EG33" s="326"/>
      <c r="EH33" s="326"/>
      <c r="EI33" s="326"/>
      <c r="EJ33" s="326"/>
      <c r="EK33" s="326"/>
      <c r="EL33" s="326"/>
      <c r="EM33" s="326"/>
      <c r="EN33" s="326"/>
      <c r="EO33" s="326"/>
      <c r="EP33" s="326"/>
      <c r="EQ33" s="326"/>
      <c r="ER33" s="326"/>
      <c r="ES33" s="326"/>
      <c r="ET33" s="326"/>
      <c r="EU33" s="326"/>
      <c r="EV33" s="326"/>
      <c r="EW33" s="326"/>
      <c r="EX33" s="326"/>
      <c r="EY33" s="326"/>
      <c r="EZ33" s="326"/>
      <c r="FA33" s="326"/>
      <c r="FB33" s="326"/>
      <c r="FC33" s="326"/>
      <c r="FD33" s="326"/>
      <c r="FE33" s="326"/>
      <c r="FF33" s="326"/>
      <c r="FG33" s="326"/>
      <c r="FH33" s="326"/>
      <c r="FI33" s="326"/>
      <c r="FJ33" s="326"/>
      <c r="FK33" s="326"/>
      <c r="FL33" s="326"/>
      <c r="FM33" s="326"/>
      <c r="FN33" s="326"/>
      <c r="FO33" s="326"/>
      <c r="FP33" s="326"/>
      <c r="FQ33" s="326"/>
      <c r="FR33" s="326"/>
      <c r="FS33" s="326"/>
      <c r="FT33" s="326"/>
      <c r="FU33" s="326"/>
      <c r="FV33" s="326"/>
      <c r="FW33" s="326"/>
      <c r="FX33" s="326"/>
      <c r="FY33" s="326"/>
      <c r="FZ33" s="326"/>
      <c r="GA33" s="326"/>
      <c r="GB33" s="326"/>
      <c r="GC33" s="326"/>
      <c r="GD33" s="326"/>
      <c r="GE33" s="326"/>
      <c r="GF33" s="326"/>
      <c r="GG33" s="326"/>
      <c r="GH33" s="326"/>
      <c r="GI33" s="326"/>
      <c r="GJ33" s="326"/>
      <c r="GK33" s="326"/>
      <c r="GL33" s="326"/>
      <c r="GM33" s="326"/>
      <c r="GN33" s="326"/>
      <c r="GO33" s="326"/>
      <c r="GP33" s="326"/>
      <c r="GQ33" s="326"/>
      <c r="GR33" s="326"/>
      <c r="GS33" s="326"/>
      <c r="GT33" s="326"/>
      <c r="GU33" s="326"/>
      <c r="GV33" s="326"/>
      <c r="GW33" s="326"/>
      <c r="GX33" s="326"/>
      <c r="GY33" s="326"/>
      <c r="GZ33" s="326"/>
      <c r="HA33" s="326"/>
      <c r="HB33" s="326"/>
      <c r="HC33" s="326"/>
      <c r="HD33" s="326"/>
      <c r="HE33" s="326"/>
      <c r="HF33" s="326"/>
      <c r="HG33" s="326"/>
      <c r="HH33" s="326"/>
      <c r="HI33" s="326"/>
      <c r="HJ33" s="326"/>
      <c r="HK33" s="326"/>
      <c r="HL33" s="326"/>
      <c r="HM33" s="326"/>
      <c r="HN33" s="326"/>
      <c r="HO33" s="326"/>
      <c r="HP33" s="326"/>
      <c r="HQ33" s="326"/>
      <c r="HR33" s="326"/>
      <c r="HS33" s="326"/>
      <c r="HT33" s="326"/>
      <c r="HU33" s="326"/>
      <c r="HV33" s="326"/>
      <c r="HW33" s="326"/>
      <c r="HX33" s="326"/>
      <c r="HY33" s="326"/>
      <c r="HZ33" s="326"/>
      <c r="IA33" s="326"/>
      <c r="IB33" s="326"/>
      <c r="IC33" s="326"/>
    </row>
    <row r="34" spans="1:237" s="79" customFormat="1" x14ac:dyDescent="0.25">
      <c r="A34" s="326" t="s">
        <v>68</v>
      </c>
      <c r="B34" s="326" t="s">
        <v>73</v>
      </c>
      <c r="C34" s="326" t="s">
        <v>74</v>
      </c>
      <c r="D34" s="326" t="s">
        <v>13</v>
      </c>
      <c r="E34" s="326" t="s">
        <v>37</v>
      </c>
      <c r="F34" s="272">
        <f>+'1A Summary'!F56</f>
        <v>40178.466608343035</v>
      </c>
      <c r="G34" s="272">
        <f>+'1A Summary'!G56</f>
        <v>40591.966988018656</v>
      </c>
      <c r="H34" s="272">
        <f>+'1A Summary'!H56</f>
        <v>40832.066984075725</v>
      </c>
      <c r="I34" s="272">
        <f>+'1A Summary'!I56</f>
        <v>42325.005685390897</v>
      </c>
      <c r="J34" s="272">
        <f>+'1A Summary'!J56</f>
        <v>44303.77685284461</v>
      </c>
      <c r="K34" s="272">
        <f>+'1A Summary'!K56</f>
        <v>46488.709913665261</v>
      </c>
      <c r="L34" s="272">
        <f>+'1A Summary'!L56</f>
        <v>46432.902523061297</v>
      </c>
      <c r="M34" s="272">
        <f>+'1A Summary'!M56</f>
        <v>53194.507722317561</v>
      </c>
      <c r="N34" s="272">
        <f>+'1A Summary'!N56</f>
        <v>54003.839605936293</v>
      </c>
      <c r="O34" s="272">
        <f>+'1A Summary'!O56</f>
        <v>52321.172951382345</v>
      </c>
      <c r="P34" s="272">
        <f>+'1A Summary'!P56</f>
        <v>49108.232043591495</v>
      </c>
      <c r="Q34" s="272">
        <f>+'1A Summary'!Q56</f>
        <v>49467.431157739651</v>
      </c>
      <c r="R34" s="272">
        <f>+'1A Summary'!R56</f>
        <v>46580.800108960939</v>
      </c>
      <c r="S34" s="272">
        <f>+'1A Summary'!S56</f>
        <v>53240.732808471999</v>
      </c>
      <c r="T34" s="272">
        <f>+'1A Summary'!T56</f>
        <v>54909.778329482535</v>
      </c>
      <c r="U34" s="272">
        <f>+'1A Summary'!U56</f>
        <v>56179.339397181437</v>
      </c>
      <c r="V34" s="272">
        <f>+'1A Summary'!V56</f>
        <v>51137.400600519511</v>
      </c>
      <c r="W34" s="272">
        <f>+'1A Summary'!W56</f>
        <v>53597.625156210634</v>
      </c>
      <c r="X34" s="326"/>
      <c r="Y34" s="326"/>
      <c r="Z34" s="326"/>
      <c r="AA34" s="355"/>
      <c r="AB34" s="326"/>
      <c r="AC34" s="326"/>
      <c r="AD34" s="326"/>
      <c r="AE34" s="326"/>
      <c r="AF34" s="326"/>
      <c r="AG34" s="326"/>
      <c r="AH34" s="326"/>
      <c r="AI34" s="326"/>
      <c r="AJ34" s="326"/>
      <c r="AK34" s="326"/>
      <c r="AL34" s="326"/>
      <c r="AM34" s="326"/>
      <c r="AN34" s="326"/>
      <c r="AO34" s="326"/>
      <c r="AP34" s="326"/>
      <c r="AQ34" s="326"/>
      <c r="AR34" s="326"/>
      <c r="AS34" s="326"/>
      <c r="AT34" s="326"/>
      <c r="AU34" s="326"/>
      <c r="AV34" s="326"/>
      <c r="AW34" s="326"/>
      <c r="AX34" s="326"/>
      <c r="AY34" s="326"/>
      <c r="AZ34" s="326"/>
      <c r="BA34" s="326"/>
      <c r="BB34" s="326"/>
      <c r="BC34" s="326"/>
      <c r="BD34" s="326"/>
      <c r="BE34" s="326"/>
      <c r="BF34" s="326"/>
      <c r="BG34" s="326"/>
      <c r="BH34" s="326"/>
      <c r="BI34" s="326"/>
      <c r="BJ34" s="326"/>
      <c r="BK34" s="326"/>
      <c r="BL34" s="326"/>
      <c r="BM34" s="326"/>
      <c r="BN34" s="326"/>
      <c r="BO34" s="326"/>
      <c r="BP34" s="326"/>
      <c r="BQ34" s="326"/>
      <c r="BR34" s="326"/>
      <c r="BS34" s="326"/>
      <c r="BT34" s="326"/>
      <c r="BU34" s="326"/>
      <c r="BV34" s="326"/>
      <c r="BW34" s="326"/>
      <c r="BX34" s="326"/>
      <c r="BY34" s="326"/>
      <c r="BZ34" s="326"/>
      <c r="CA34" s="326"/>
      <c r="CB34" s="326"/>
      <c r="CC34" s="326"/>
      <c r="CD34" s="326"/>
      <c r="CE34" s="326"/>
      <c r="CF34" s="326"/>
      <c r="CG34" s="326"/>
      <c r="CH34" s="326"/>
      <c r="CI34" s="326"/>
      <c r="CJ34" s="326"/>
      <c r="CK34" s="326"/>
      <c r="CL34" s="326"/>
      <c r="CM34" s="326"/>
      <c r="CN34" s="326"/>
      <c r="CO34" s="326"/>
      <c r="CP34" s="326"/>
      <c r="CQ34" s="326"/>
      <c r="CR34" s="326"/>
      <c r="CS34" s="326"/>
      <c r="CT34" s="326"/>
      <c r="CU34" s="326"/>
      <c r="CV34" s="326"/>
      <c r="CW34" s="326"/>
      <c r="CX34" s="326"/>
      <c r="CY34" s="326"/>
      <c r="CZ34" s="326"/>
      <c r="DA34" s="326"/>
      <c r="DB34" s="326"/>
      <c r="DC34" s="326"/>
      <c r="DD34" s="326"/>
      <c r="DE34" s="326"/>
      <c r="DF34" s="326"/>
      <c r="DG34" s="326"/>
      <c r="DH34" s="326"/>
      <c r="DI34" s="326"/>
      <c r="DJ34" s="326"/>
      <c r="DK34" s="326"/>
      <c r="DL34" s="326"/>
      <c r="DM34" s="326"/>
      <c r="DN34" s="326"/>
      <c r="DO34" s="326"/>
      <c r="DP34" s="326"/>
      <c r="DQ34" s="326"/>
      <c r="DR34" s="326"/>
      <c r="DS34" s="326"/>
      <c r="DT34" s="326"/>
      <c r="DU34" s="326"/>
      <c r="DV34" s="326"/>
      <c r="DW34" s="326"/>
      <c r="DX34" s="326"/>
      <c r="DY34" s="326"/>
      <c r="DZ34" s="326"/>
      <c r="EA34" s="326"/>
      <c r="EB34" s="326"/>
      <c r="EC34" s="326"/>
      <c r="ED34" s="326"/>
      <c r="EE34" s="326"/>
      <c r="EF34" s="326"/>
      <c r="EG34" s="326"/>
      <c r="EH34" s="326"/>
      <c r="EI34" s="326"/>
      <c r="EJ34" s="326"/>
      <c r="EK34" s="326"/>
      <c r="EL34" s="326"/>
      <c r="EM34" s="326"/>
      <c r="EN34" s="326"/>
      <c r="EO34" s="326"/>
      <c r="EP34" s="326"/>
      <c r="EQ34" s="326"/>
      <c r="ER34" s="326"/>
      <c r="ES34" s="326"/>
      <c r="ET34" s="326"/>
      <c r="EU34" s="326"/>
      <c r="EV34" s="326"/>
      <c r="EW34" s="326"/>
      <c r="EX34" s="326"/>
      <c r="EY34" s="326"/>
      <c r="EZ34" s="326"/>
      <c r="FA34" s="326"/>
      <c r="FB34" s="326"/>
      <c r="FC34" s="326"/>
      <c r="FD34" s="326"/>
      <c r="FE34" s="326"/>
      <c r="FF34" s="326"/>
      <c r="FG34" s="326"/>
      <c r="FH34" s="326"/>
      <c r="FI34" s="326"/>
      <c r="FJ34" s="326"/>
      <c r="FK34" s="326"/>
      <c r="FL34" s="326"/>
      <c r="FM34" s="326"/>
      <c r="FN34" s="326"/>
      <c r="FO34" s="326"/>
      <c r="FP34" s="326"/>
      <c r="FQ34" s="326"/>
      <c r="FR34" s="326"/>
      <c r="FS34" s="326"/>
      <c r="FT34" s="326"/>
      <c r="FU34" s="326"/>
      <c r="FV34" s="326"/>
      <c r="FW34" s="326"/>
      <c r="FX34" s="326"/>
      <c r="FY34" s="326"/>
      <c r="FZ34" s="326"/>
      <c r="GA34" s="326"/>
      <c r="GB34" s="326"/>
      <c r="GC34" s="326"/>
      <c r="GD34" s="326"/>
      <c r="GE34" s="326"/>
      <c r="GF34" s="326"/>
      <c r="GG34" s="326"/>
      <c r="GH34" s="326"/>
      <c r="GI34" s="326"/>
      <c r="GJ34" s="326"/>
      <c r="GK34" s="326"/>
      <c r="GL34" s="326"/>
      <c r="GM34" s="326"/>
      <c r="GN34" s="326"/>
      <c r="GO34" s="326"/>
      <c r="GP34" s="326"/>
      <c r="GQ34" s="326"/>
      <c r="GR34" s="326"/>
      <c r="GS34" s="326"/>
      <c r="GT34" s="326"/>
      <c r="GU34" s="326"/>
      <c r="GV34" s="326"/>
      <c r="GW34" s="326"/>
      <c r="GX34" s="326"/>
      <c r="GY34" s="326"/>
      <c r="GZ34" s="326"/>
      <c r="HA34" s="326"/>
      <c r="HB34" s="326"/>
      <c r="HC34" s="326"/>
      <c r="HD34" s="326"/>
      <c r="HE34" s="326"/>
      <c r="HF34" s="326"/>
      <c r="HG34" s="326"/>
      <c r="HH34" s="326"/>
      <c r="HI34" s="326"/>
      <c r="HJ34" s="326"/>
      <c r="HK34" s="326"/>
      <c r="HL34" s="326"/>
      <c r="HM34" s="326"/>
      <c r="HN34" s="326"/>
      <c r="HO34" s="326"/>
      <c r="HP34" s="326"/>
      <c r="HQ34" s="326"/>
      <c r="HR34" s="326"/>
      <c r="HS34" s="326"/>
      <c r="HT34" s="326"/>
      <c r="HU34" s="326"/>
      <c r="HV34" s="326"/>
      <c r="HW34" s="326"/>
      <c r="HX34" s="326"/>
      <c r="HY34" s="326"/>
      <c r="HZ34" s="326"/>
      <c r="IA34" s="326"/>
      <c r="IB34" s="326"/>
      <c r="IC34" s="326"/>
    </row>
    <row r="35" spans="1:237" s="79" customFormat="1" x14ac:dyDescent="0.25">
      <c r="A35" s="326" t="s">
        <v>68</v>
      </c>
      <c r="B35" s="326" t="s">
        <v>75</v>
      </c>
      <c r="C35" s="326" t="s">
        <v>76</v>
      </c>
      <c r="D35" s="326" t="s">
        <v>13</v>
      </c>
      <c r="E35" s="326" t="s">
        <v>37</v>
      </c>
      <c r="F35" s="272">
        <f>+'1A Summary'!F62</f>
        <v>25335.015686017468</v>
      </c>
      <c r="G35" s="272">
        <f>+'1A Summary'!G62</f>
        <v>24959.346169132215</v>
      </c>
      <c r="H35" s="272">
        <f>+'1A Summary'!H62</f>
        <v>24721.359777359714</v>
      </c>
      <c r="I35" s="272">
        <f>+'1A Summary'!I62</f>
        <v>25744.6669217085</v>
      </c>
      <c r="J35" s="272">
        <f>+'1A Summary'!J62</f>
        <v>27454.946529949855</v>
      </c>
      <c r="K35" s="272">
        <f>+'1A Summary'!K62</f>
        <v>26727.041293573733</v>
      </c>
      <c r="L35" s="272">
        <f>+'1A Summary'!L62</f>
        <v>27205.56724219476</v>
      </c>
      <c r="M35" s="272">
        <f>+'1A Summary'!M62</f>
        <v>27888.487287903466</v>
      </c>
      <c r="N35" s="272">
        <f>+'1A Summary'!N62</f>
        <v>29930.717166821203</v>
      </c>
      <c r="O35" s="272">
        <f>+'1A Summary'!O62</f>
        <v>36836.797795331047</v>
      </c>
      <c r="P35" s="272">
        <f>+'1A Summary'!P62</f>
        <v>29307.0580779136</v>
      </c>
      <c r="Q35" s="272">
        <f>+'1A Summary'!Q62</f>
        <v>20380.282870295974</v>
      </c>
      <c r="R35" s="272">
        <f>+'1A Summary'!R62</f>
        <v>26000.838095188505</v>
      </c>
      <c r="S35" s="272">
        <f>+'1A Summary'!S62</f>
        <v>30878.93823295175</v>
      </c>
      <c r="T35" s="272">
        <f>+'1A Summary'!T62</f>
        <v>29115.118097304694</v>
      </c>
      <c r="U35" s="272">
        <f>+'1A Summary'!U62</f>
        <v>27421.902572927513</v>
      </c>
      <c r="V35" s="272">
        <f>+'1A Summary'!V62</f>
        <v>24819.094722306283</v>
      </c>
      <c r="W35" s="272">
        <f>+'1A Summary'!W62</f>
        <v>37547.253866200175</v>
      </c>
      <c r="X35" s="326"/>
      <c r="Y35" s="326"/>
      <c r="Z35" s="326"/>
      <c r="AA35" s="355"/>
      <c r="AB35" s="326"/>
      <c r="AC35" s="326"/>
      <c r="AD35" s="326"/>
      <c r="AE35" s="326"/>
      <c r="AF35" s="326"/>
      <c r="AG35" s="326"/>
      <c r="AH35" s="326"/>
      <c r="AI35" s="326"/>
      <c r="AJ35" s="326"/>
      <c r="AK35" s="326"/>
      <c r="AL35" s="326"/>
      <c r="AM35" s="326"/>
      <c r="AN35" s="326"/>
      <c r="AO35" s="326"/>
      <c r="AP35" s="326"/>
      <c r="AQ35" s="326"/>
      <c r="AR35" s="326"/>
      <c r="AS35" s="326"/>
      <c r="AT35" s="326"/>
      <c r="AU35" s="326"/>
      <c r="AV35" s="326"/>
      <c r="AW35" s="326"/>
      <c r="AX35" s="326"/>
      <c r="AY35" s="326"/>
      <c r="AZ35" s="326"/>
      <c r="BA35" s="326"/>
      <c r="BB35" s="326"/>
      <c r="BC35" s="326"/>
      <c r="BD35" s="326"/>
      <c r="BE35" s="326"/>
      <c r="BF35" s="326"/>
      <c r="BG35" s="326"/>
      <c r="BH35" s="326"/>
      <c r="BI35" s="326"/>
      <c r="BJ35" s="326"/>
      <c r="BK35" s="326"/>
      <c r="BL35" s="326"/>
      <c r="BM35" s="326"/>
      <c r="BN35" s="326"/>
      <c r="BO35" s="326"/>
      <c r="BP35" s="326"/>
      <c r="BQ35" s="326"/>
      <c r="BR35" s="326"/>
      <c r="BS35" s="326"/>
      <c r="BT35" s="326"/>
      <c r="BU35" s="326"/>
      <c r="BV35" s="326"/>
      <c r="BW35" s="326"/>
      <c r="BX35" s="326"/>
      <c r="BY35" s="326"/>
      <c r="BZ35" s="326"/>
      <c r="CA35" s="326"/>
      <c r="CB35" s="326"/>
      <c r="CC35" s="326"/>
      <c r="CD35" s="326"/>
      <c r="CE35" s="326"/>
      <c r="CF35" s="326"/>
      <c r="CG35" s="326"/>
      <c r="CH35" s="326"/>
      <c r="CI35" s="326"/>
      <c r="CJ35" s="326"/>
      <c r="CK35" s="326"/>
      <c r="CL35" s="326"/>
      <c r="CM35" s="326"/>
      <c r="CN35" s="326"/>
      <c r="CO35" s="326"/>
      <c r="CP35" s="326"/>
      <c r="CQ35" s="326"/>
      <c r="CR35" s="326"/>
      <c r="CS35" s="326"/>
      <c r="CT35" s="326"/>
      <c r="CU35" s="326"/>
      <c r="CV35" s="326"/>
      <c r="CW35" s="326"/>
      <c r="CX35" s="326"/>
      <c r="CY35" s="326"/>
      <c r="CZ35" s="326"/>
      <c r="DA35" s="326"/>
      <c r="DB35" s="326"/>
      <c r="DC35" s="326"/>
      <c r="DD35" s="326"/>
      <c r="DE35" s="326"/>
      <c r="DF35" s="326"/>
      <c r="DG35" s="326"/>
      <c r="DH35" s="326"/>
      <c r="DI35" s="326"/>
      <c r="DJ35" s="326"/>
      <c r="DK35" s="326"/>
      <c r="DL35" s="326"/>
      <c r="DM35" s="326"/>
      <c r="DN35" s="326"/>
      <c r="DO35" s="326"/>
      <c r="DP35" s="326"/>
      <c r="DQ35" s="326"/>
      <c r="DR35" s="326"/>
      <c r="DS35" s="326"/>
      <c r="DT35" s="326"/>
      <c r="DU35" s="326"/>
      <c r="DV35" s="326"/>
      <c r="DW35" s="326"/>
      <c r="DX35" s="326"/>
      <c r="DY35" s="326"/>
      <c r="DZ35" s="326"/>
      <c r="EA35" s="326"/>
      <c r="EB35" s="326"/>
      <c r="EC35" s="326"/>
      <c r="ED35" s="326"/>
      <c r="EE35" s="326"/>
      <c r="EF35" s="326"/>
      <c r="EG35" s="326"/>
      <c r="EH35" s="326"/>
      <c r="EI35" s="326"/>
      <c r="EJ35" s="326"/>
      <c r="EK35" s="326"/>
      <c r="EL35" s="326"/>
      <c r="EM35" s="326"/>
      <c r="EN35" s="326"/>
      <c r="EO35" s="326"/>
      <c r="EP35" s="326"/>
      <c r="EQ35" s="326"/>
      <c r="ER35" s="326"/>
      <c r="ES35" s="326"/>
      <c r="ET35" s="326"/>
      <c r="EU35" s="326"/>
      <c r="EV35" s="326"/>
      <c r="EW35" s="326"/>
      <c r="EX35" s="326"/>
      <c r="EY35" s="326"/>
      <c r="EZ35" s="326"/>
      <c r="FA35" s="326"/>
      <c r="FB35" s="326"/>
      <c r="FC35" s="326"/>
      <c r="FD35" s="326"/>
      <c r="FE35" s="326"/>
      <c r="FF35" s="326"/>
      <c r="FG35" s="326"/>
      <c r="FH35" s="326"/>
      <c r="FI35" s="326"/>
      <c r="FJ35" s="326"/>
      <c r="FK35" s="326"/>
      <c r="FL35" s="326"/>
      <c r="FM35" s="326"/>
      <c r="FN35" s="326"/>
      <c r="FO35" s="326"/>
      <c r="FP35" s="326"/>
      <c r="FQ35" s="326"/>
      <c r="FR35" s="326"/>
      <c r="FS35" s="326"/>
      <c r="FT35" s="326"/>
      <c r="FU35" s="326"/>
      <c r="FV35" s="326"/>
      <c r="FW35" s="326"/>
      <c r="FX35" s="326"/>
      <c r="FY35" s="326"/>
      <c r="FZ35" s="326"/>
      <c r="GA35" s="326"/>
      <c r="GB35" s="326"/>
      <c r="GC35" s="326"/>
      <c r="GD35" s="326"/>
      <c r="GE35" s="326"/>
      <c r="GF35" s="326"/>
      <c r="GG35" s="326"/>
      <c r="GH35" s="326"/>
      <c r="GI35" s="326"/>
      <c r="GJ35" s="326"/>
      <c r="GK35" s="326"/>
      <c r="GL35" s="326"/>
      <c r="GM35" s="326"/>
      <c r="GN35" s="326"/>
      <c r="GO35" s="326"/>
      <c r="GP35" s="326"/>
      <c r="GQ35" s="326"/>
      <c r="GR35" s="326"/>
      <c r="GS35" s="326"/>
      <c r="GT35" s="326"/>
      <c r="GU35" s="326"/>
      <c r="GV35" s="326"/>
      <c r="GW35" s="326"/>
      <c r="GX35" s="326"/>
      <c r="GY35" s="326"/>
      <c r="GZ35" s="326"/>
      <c r="HA35" s="326"/>
      <c r="HB35" s="326"/>
      <c r="HC35" s="326"/>
      <c r="HD35" s="326"/>
      <c r="HE35" s="326"/>
      <c r="HF35" s="326"/>
      <c r="HG35" s="326"/>
      <c r="HH35" s="326"/>
      <c r="HI35" s="326"/>
      <c r="HJ35" s="326"/>
      <c r="HK35" s="326"/>
      <c r="HL35" s="326"/>
      <c r="HM35" s="326"/>
      <c r="HN35" s="326"/>
      <c r="HO35" s="326"/>
      <c r="HP35" s="326"/>
      <c r="HQ35" s="326"/>
      <c r="HR35" s="326"/>
      <c r="HS35" s="326"/>
      <c r="HT35" s="326"/>
      <c r="HU35" s="326"/>
      <c r="HV35" s="326"/>
      <c r="HW35" s="326"/>
      <c r="HX35" s="326"/>
      <c r="HY35" s="326"/>
      <c r="HZ35" s="326"/>
      <c r="IA35" s="326"/>
      <c r="IB35" s="326"/>
      <c r="IC35" s="326"/>
    </row>
    <row r="36" spans="1:237" s="79" customFormat="1" x14ac:dyDescent="0.25">
      <c r="A36" s="326" t="s">
        <v>68</v>
      </c>
      <c r="B36" s="326" t="s">
        <v>77</v>
      </c>
      <c r="C36" s="326" t="s">
        <v>78</v>
      </c>
      <c r="D36" s="326" t="s">
        <v>13</v>
      </c>
      <c r="E36" s="326" t="s">
        <v>37</v>
      </c>
      <c r="F36" s="272">
        <f>+'1A Summary'!F66</f>
        <v>4237.1076304624476</v>
      </c>
      <c r="G36" s="272">
        <f>+'1A Summary'!G66</f>
        <v>3961.187471935863</v>
      </c>
      <c r="H36" s="272">
        <f>+'1A Summary'!H66</f>
        <v>3902.5001326093638</v>
      </c>
      <c r="I36" s="272">
        <f>+'1A Summary'!I66</f>
        <v>4476.888164652265</v>
      </c>
      <c r="J36" s="272">
        <f>+'1A Summary'!J66</f>
        <v>5583.890122617926</v>
      </c>
      <c r="K36" s="272">
        <f>+'1A Summary'!K66</f>
        <v>5729.4115038859472</v>
      </c>
      <c r="L36" s="272">
        <f>+'1A Summary'!L66</f>
        <v>5560.7496660598499</v>
      </c>
      <c r="M36" s="272">
        <f>+'1A Summary'!M66</f>
        <v>5543.4144856501443</v>
      </c>
      <c r="N36" s="272">
        <f>+'1A Summary'!N66</f>
        <v>6249.6708887688947</v>
      </c>
      <c r="O36" s="272">
        <f>+'1A Summary'!O66</f>
        <v>1539.1805042676988</v>
      </c>
      <c r="P36" s="272">
        <f>+'1A Summary'!P66</f>
        <v>3503.5113876954615</v>
      </c>
      <c r="Q36" s="272">
        <f>+'1A Summary'!Q66</f>
        <v>5196.4927659000004</v>
      </c>
      <c r="R36" s="272">
        <f>+'1A Summary'!R66</f>
        <v>10724.636650509376</v>
      </c>
      <c r="S36" s="272">
        <f>+'1A Summary'!S66</f>
        <v>15995.547259451254</v>
      </c>
      <c r="T36" s="272">
        <f>+'1A Summary'!T66</f>
        <v>10896.923760374064</v>
      </c>
      <c r="U36" s="272">
        <f>+'1A Summary'!U66</f>
        <v>5759.4360519375005</v>
      </c>
      <c r="V36" s="272">
        <f>+'1A Summary'!V66</f>
        <v>3768.5142688195497</v>
      </c>
      <c r="W36" s="272">
        <f>+'1A Summary'!W66</f>
        <v>9679.387494309045</v>
      </c>
      <c r="X36" s="326"/>
      <c r="Y36" s="326"/>
      <c r="Z36" s="326"/>
      <c r="AA36" s="355"/>
      <c r="AB36" s="326"/>
      <c r="AC36" s="326"/>
      <c r="AD36" s="326"/>
      <c r="AE36" s="326"/>
      <c r="AF36" s="326"/>
      <c r="AG36" s="326"/>
      <c r="AH36" s="326"/>
      <c r="AI36" s="326"/>
      <c r="AJ36" s="326"/>
      <c r="AK36" s="326"/>
      <c r="AL36" s="326"/>
      <c r="AM36" s="326"/>
      <c r="AN36" s="326"/>
      <c r="AO36" s="326"/>
      <c r="AP36" s="326"/>
      <c r="AQ36" s="326"/>
      <c r="AR36" s="326"/>
      <c r="AS36" s="326"/>
      <c r="AT36" s="326"/>
      <c r="AU36" s="326"/>
      <c r="AV36" s="326"/>
      <c r="AW36" s="326"/>
      <c r="AX36" s="326"/>
      <c r="AY36" s="326"/>
      <c r="AZ36" s="326"/>
      <c r="BA36" s="326"/>
      <c r="BB36" s="326"/>
      <c r="BC36" s="326"/>
      <c r="BD36" s="326"/>
      <c r="BE36" s="326"/>
      <c r="BF36" s="326"/>
      <c r="BG36" s="326"/>
      <c r="BH36" s="326"/>
      <c r="BI36" s="326"/>
      <c r="BJ36" s="326"/>
      <c r="BK36" s="326"/>
      <c r="BL36" s="326"/>
      <c r="BM36" s="326"/>
      <c r="BN36" s="326"/>
      <c r="BO36" s="326"/>
      <c r="BP36" s="326"/>
      <c r="BQ36" s="326"/>
      <c r="BR36" s="326"/>
      <c r="BS36" s="326"/>
      <c r="BT36" s="326"/>
      <c r="BU36" s="326"/>
      <c r="BV36" s="326"/>
      <c r="BW36" s="326"/>
      <c r="BX36" s="326"/>
      <c r="BY36" s="326"/>
      <c r="BZ36" s="326"/>
      <c r="CA36" s="326"/>
      <c r="CB36" s="326"/>
      <c r="CC36" s="326"/>
      <c r="CD36" s="326"/>
      <c r="CE36" s="326"/>
      <c r="CF36" s="326"/>
      <c r="CG36" s="326"/>
      <c r="CH36" s="326"/>
      <c r="CI36" s="326"/>
      <c r="CJ36" s="326"/>
      <c r="CK36" s="326"/>
      <c r="CL36" s="326"/>
      <c r="CM36" s="326"/>
      <c r="CN36" s="326"/>
      <c r="CO36" s="326"/>
      <c r="CP36" s="326"/>
      <c r="CQ36" s="326"/>
      <c r="CR36" s="326"/>
      <c r="CS36" s="326"/>
      <c r="CT36" s="326"/>
      <c r="CU36" s="326"/>
      <c r="CV36" s="326"/>
      <c r="CW36" s="326"/>
      <c r="CX36" s="326"/>
      <c r="CY36" s="326"/>
      <c r="CZ36" s="326"/>
      <c r="DA36" s="326"/>
      <c r="DB36" s="326"/>
      <c r="DC36" s="326"/>
      <c r="DD36" s="326"/>
      <c r="DE36" s="326"/>
      <c r="DF36" s="326"/>
      <c r="DG36" s="326"/>
      <c r="DH36" s="326"/>
      <c r="DI36" s="326"/>
      <c r="DJ36" s="326"/>
      <c r="DK36" s="326"/>
      <c r="DL36" s="326"/>
      <c r="DM36" s="326"/>
      <c r="DN36" s="326"/>
      <c r="DO36" s="326"/>
      <c r="DP36" s="326"/>
      <c r="DQ36" s="326"/>
      <c r="DR36" s="326"/>
      <c r="DS36" s="326"/>
      <c r="DT36" s="326"/>
      <c r="DU36" s="326"/>
      <c r="DV36" s="326"/>
      <c r="DW36" s="326"/>
      <c r="DX36" s="326"/>
      <c r="DY36" s="326"/>
      <c r="DZ36" s="326"/>
      <c r="EA36" s="326"/>
      <c r="EB36" s="326"/>
      <c r="EC36" s="326"/>
      <c r="ED36" s="326"/>
      <c r="EE36" s="326"/>
      <c r="EF36" s="326"/>
      <c r="EG36" s="326"/>
      <c r="EH36" s="326"/>
      <c r="EI36" s="326"/>
      <c r="EJ36" s="326"/>
      <c r="EK36" s="326"/>
      <c r="EL36" s="326"/>
      <c r="EM36" s="326"/>
      <c r="EN36" s="326"/>
      <c r="EO36" s="326"/>
      <c r="EP36" s="326"/>
      <c r="EQ36" s="326"/>
      <c r="ER36" s="326"/>
      <c r="ES36" s="326"/>
      <c r="ET36" s="326"/>
      <c r="EU36" s="326"/>
      <c r="EV36" s="326"/>
      <c r="EW36" s="326"/>
      <c r="EX36" s="326"/>
      <c r="EY36" s="326"/>
      <c r="EZ36" s="326"/>
      <c r="FA36" s="326"/>
      <c r="FB36" s="326"/>
      <c r="FC36" s="326"/>
      <c r="FD36" s="326"/>
      <c r="FE36" s="326"/>
      <c r="FF36" s="326"/>
      <c r="FG36" s="326"/>
      <c r="FH36" s="326"/>
      <c r="FI36" s="326"/>
      <c r="FJ36" s="326"/>
      <c r="FK36" s="326"/>
      <c r="FL36" s="326"/>
      <c r="FM36" s="326"/>
      <c r="FN36" s="326"/>
      <c r="FO36" s="326"/>
      <c r="FP36" s="326"/>
      <c r="FQ36" s="326"/>
      <c r="FR36" s="326"/>
      <c r="FS36" s="326"/>
      <c r="FT36" s="326"/>
      <c r="FU36" s="326"/>
      <c r="FV36" s="326"/>
      <c r="FW36" s="326"/>
      <c r="FX36" s="326"/>
      <c r="FY36" s="326"/>
      <c r="FZ36" s="326"/>
      <c r="GA36" s="326"/>
      <c r="GB36" s="326"/>
      <c r="GC36" s="326"/>
      <c r="GD36" s="326"/>
      <c r="GE36" s="326"/>
      <c r="GF36" s="326"/>
      <c r="GG36" s="326"/>
      <c r="GH36" s="326"/>
      <c r="GI36" s="326"/>
      <c r="GJ36" s="326"/>
      <c r="GK36" s="326"/>
      <c r="GL36" s="326"/>
      <c r="GM36" s="326"/>
      <c r="GN36" s="326"/>
      <c r="GO36" s="326"/>
      <c r="GP36" s="326"/>
      <c r="GQ36" s="326"/>
      <c r="GR36" s="326"/>
      <c r="GS36" s="326"/>
      <c r="GT36" s="326"/>
      <c r="GU36" s="326"/>
      <c r="GV36" s="326"/>
      <c r="GW36" s="326"/>
      <c r="GX36" s="326"/>
      <c r="GY36" s="326"/>
      <c r="GZ36" s="326"/>
      <c r="HA36" s="326"/>
      <c r="HB36" s="326"/>
      <c r="HC36" s="326"/>
      <c r="HD36" s="326"/>
      <c r="HE36" s="326"/>
      <c r="HF36" s="326"/>
      <c r="HG36" s="326"/>
      <c r="HH36" s="326"/>
      <c r="HI36" s="326"/>
      <c r="HJ36" s="326"/>
      <c r="HK36" s="326"/>
      <c r="HL36" s="326"/>
      <c r="HM36" s="326"/>
      <c r="HN36" s="326"/>
      <c r="HO36" s="326"/>
      <c r="HP36" s="326"/>
      <c r="HQ36" s="326"/>
      <c r="HR36" s="326"/>
      <c r="HS36" s="326"/>
      <c r="HT36" s="326"/>
      <c r="HU36" s="326"/>
      <c r="HV36" s="326"/>
      <c r="HW36" s="326"/>
      <c r="HX36" s="326"/>
      <c r="HY36" s="326"/>
      <c r="HZ36" s="326"/>
      <c r="IA36" s="326"/>
      <c r="IB36" s="326"/>
      <c r="IC36" s="326"/>
    </row>
    <row r="37" spans="1:237" s="4" customFormat="1" x14ac:dyDescent="0.25">
      <c r="A37" s="275" t="s">
        <v>68</v>
      </c>
      <c r="B37" s="275" t="s">
        <v>441</v>
      </c>
      <c r="C37" s="275" t="s">
        <v>445</v>
      </c>
      <c r="D37" s="275" t="s">
        <v>13</v>
      </c>
      <c r="E37" s="275" t="s">
        <v>37</v>
      </c>
      <c r="F37" s="271">
        <f>+SUM(F38:F40)</f>
        <v>28916.5279456026</v>
      </c>
      <c r="G37" s="271">
        <f t="shared" ref="G37:T37" si="22">+SUM(G38:G40)</f>
        <v>29142.195766056255</v>
      </c>
      <c r="H37" s="271">
        <f t="shared" si="22"/>
        <v>29779.271518688023</v>
      </c>
      <c r="I37" s="271">
        <f t="shared" si="22"/>
        <v>28786.467445623613</v>
      </c>
      <c r="J37" s="271">
        <f t="shared" si="22"/>
        <v>30373.146354388642</v>
      </c>
      <c r="K37" s="271">
        <f t="shared" si="22"/>
        <v>26644.921911352463</v>
      </c>
      <c r="L37" s="271">
        <f t="shared" si="22"/>
        <v>26537.443673228179</v>
      </c>
      <c r="M37" s="271">
        <f t="shared" si="22"/>
        <v>26928.784716282687</v>
      </c>
      <c r="N37" s="271">
        <f t="shared" si="22"/>
        <v>25650.520372583662</v>
      </c>
      <c r="O37" s="271">
        <f t="shared" si="22"/>
        <v>26073.673020480917</v>
      </c>
      <c r="P37" s="271">
        <f t="shared" si="22"/>
        <v>25610.806998567416</v>
      </c>
      <c r="Q37" s="271">
        <f t="shared" si="22"/>
        <v>25048.992456370317</v>
      </c>
      <c r="R37" s="271">
        <f t="shared" si="22"/>
        <v>25798.268301768741</v>
      </c>
      <c r="S37" s="271">
        <f t="shared" si="22"/>
        <v>26198.749932032621</v>
      </c>
      <c r="T37" s="271">
        <f t="shared" si="22"/>
        <v>25770.918249514198</v>
      </c>
      <c r="U37" s="271">
        <f t="shared" ref="U37:W37" si="23">+SUM(U38:U40)</f>
        <v>25318.884965183133</v>
      </c>
      <c r="V37" s="271">
        <f t="shared" si="23"/>
        <v>25520.540500138122</v>
      </c>
      <c r="W37" s="271">
        <f t="shared" si="23"/>
        <v>26407.840644084001</v>
      </c>
      <c r="X37" s="275"/>
      <c r="Y37" s="326"/>
      <c r="Z37" s="326"/>
      <c r="AA37" s="389">
        <f>W37/W30</f>
        <v>6.5370629727605573E-2</v>
      </c>
      <c r="AB37" s="275"/>
      <c r="AC37" s="275"/>
      <c r="AD37" s="275"/>
      <c r="AE37" s="275"/>
      <c r="AF37" s="275"/>
      <c r="AG37" s="275"/>
      <c r="AH37" s="275"/>
      <c r="AI37" s="275"/>
      <c r="AJ37" s="275"/>
      <c r="AK37" s="275"/>
      <c r="AL37" s="275"/>
      <c r="AM37" s="275"/>
      <c r="AN37" s="275"/>
      <c r="AO37" s="275"/>
      <c r="AP37" s="275"/>
      <c r="AQ37" s="275"/>
      <c r="AR37" s="275"/>
      <c r="AS37" s="275"/>
      <c r="AT37" s="275"/>
      <c r="AU37" s="275"/>
      <c r="AV37" s="275"/>
      <c r="AW37" s="275"/>
      <c r="AX37" s="275"/>
      <c r="AY37" s="275"/>
      <c r="AZ37" s="275"/>
      <c r="BA37" s="275"/>
      <c r="BB37" s="275"/>
      <c r="BC37" s="275"/>
      <c r="BD37" s="275"/>
      <c r="BE37" s="275"/>
      <c r="BF37" s="275"/>
      <c r="BG37" s="275"/>
      <c r="BH37" s="275"/>
      <c r="BI37" s="275"/>
      <c r="BJ37" s="275"/>
      <c r="BK37" s="275"/>
      <c r="BL37" s="275"/>
      <c r="BM37" s="275"/>
      <c r="BN37" s="275"/>
      <c r="BO37" s="275"/>
      <c r="BP37" s="275"/>
      <c r="BQ37" s="275"/>
      <c r="BR37" s="275"/>
      <c r="BS37" s="275"/>
      <c r="BT37" s="275"/>
      <c r="BU37" s="275"/>
      <c r="BV37" s="275"/>
      <c r="BW37" s="275"/>
      <c r="BX37" s="275"/>
      <c r="BY37" s="275"/>
      <c r="BZ37" s="275"/>
      <c r="CA37" s="275"/>
      <c r="CB37" s="275"/>
      <c r="CC37" s="275"/>
      <c r="CD37" s="275"/>
      <c r="CE37" s="275"/>
      <c r="CF37" s="275"/>
      <c r="CG37" s="275"/>
      <c r="CH37" s="275"/>
      <c r="CI37" s="275"/>
      <c r="CJ37" s="275"/>
      <c r="CK37" s="275"/>
      <c r="CL37" s="275"/>
      <c r="CM37" s="275"/>
      <c r="CN37" s="275"/>
      <c r="CO37" s="275"/>
      <c r="CP37" s="275"/>
      <c r="CQ37" s="275"/>
      <c r="CR37" s="275"/>
      <c r="CS37" s="275"/>
      <c r="CT37" s="275"/>
      <c r="CU37" s="275"/>
      <c r="CV37" s="275"/>
      <c r="CW37" s="275"/>
      <c r="CX37" s="275"/>
      <c r="CY37" s="275"/>
      <c r="CZ37" s="275"/>
      <c r="DA37" s="275"/>
      <c r="DB37" s="275"/>
      <c r="DC37" s="275"/>
      <c r="DD37" s="275"/>
      <c r="DE37" s="275"/>
      <c r="DF37" s="275"/>
      <c r="DG37" s="275"/>
      <c r="DH37" s="275"/>
      <c r="DI37" s="275"/>
      <c r="DJ37" s="275"/>
      <c r="DK37" s="275"/>
      <c r="DL37" s="275"/>
      <c r="DM37" s="275"/>
      <c r="DN37" s="275"/>
      <c r="DO37" s="275"/>
      <c r="DP37" s="275"/>
      <c r="DQ37" s="275"/>
      <c r="DR37" s="275"/>
      <c r="DS37" s="275"/>
      <c r="DT37" s="275"/>
      <c r="DU37" s="275"/>
      <c r="DV37" s="275"/>
      <c r="DW37" s="275"/>
      <c r="DX37" s="275"/>
      <c r="DY37" s="275"/>
      <c r="DZ37" s="275"/>
      <c r="EA37" s="275"/>
      <c r="EB37" s="275"/>
      <c r="EC37" s="275"/>
      <c r="ED37" s="275"/>
      <c r="EE37" s="275"/>
      <c r="EF37" s="275"/>
      <c r="EG37" s="275"/>
      <c r="EH37" s="275"/>
      <c r="EI37" s="275"/>
      <c r="EJ37" s="275"/>
      <c r="EK37" s="275"/>
      <c r="EL37" s="275"/>
      <c r="EM37" s="275"/>
      <c r="EN37" s="275"/>
      <c r="EO37" s="275"/>
      <c r="EP37" s="275"/>
      <c r="EQ37" s="275"/>
      <c r="ER37" s="275"/>
      <c r="ES37" s="275"/>
      <c r="ET37" s="275"/>
      <c r="EU37" s="275"/>
      <c r="EV37" s="275"/>
      <c r="EW37" s="275"/>
      <c r="EX37" s="275"/>
      <c r="EY37" s="275"/>
      <c r="EZ37" s="275"/>
      <c r="FA37" s="275"/>
      <c r="FB37" s="275"/>
      <c r="FC37" s="275"/>
      <c r="FD37" s="275"/>
      <c r="FE37" s="275"/>
      <c r="FF37" s="275"/>
      <c r="FG37" s="275"/>
      <c r="FH37" s="275"/>
      <c r="FI37" s="275"/>
      <c r="FJ37" s="275"/>
      <c r="FK37" s="275"/>
      <c r="FL37" s="275"/>
      <c r="FM37" s="275"/>
      <c r="FN37" s="275"/>
      <c r="FO37" s="275"/>
      <c r="FP37" s="275"/>
      <c r="FQ37" s="275"/>
      <c r="FR37" s="275"/>
      <c r="FS37" s="275"/>
      <c r="FT37" s="275"/>
      <c r="FU37" s="275"/>
      <c r="FV37" s="275"/>
      <c r="FW37" s="275"/>
      <c r="FX37" s="275"/>
      <c r="FY37" s="275"/>
      <c r="FZ37" s="275"/>
      <c r="GA37" s="275"/>
      <c r="GB37" s="275"/>
      <c r="GC37" s="275"/>
      <c r="GD37" s="275"/>
      <c r="GE37" s="275"/>
      <c r="GF37" s="275"/>
      <c r="GG37" s="275"/>
      <c r="GH37" s="275"/>
      <c r="GI37" s="275"/>
      <c r="GJ37" s="275"/>
      <c r="GK37" s="275"/>
      <c r="GL37" s="275"/>
      <c r="GM37" s="275"/>
      <c r="GN37" s="275"/>
      <c r="GO37" s="275"/>
      <c r="GP37" s="275"/>
      <c r="GQ37" s="275"/>
      <c r="GR37" s="275"/>
      <c r="GS37" s="275"/>
      <c r="GT37" s="275"/>
      <c r="GU37" s="275"/>
      <c r="GV37" s="275"/>
      <c r="GW37" s="275"/>
      <c r="GX37" s="275"/>
      <c r="GY37" s="275"/>
      <c r="GZ37" s="275"/>
      <c r="HA37" s="275"/>
      <c r="HB37" s="275"/>
      <c r="HC37" s="275"/>
      <c r="HD37" s="275"/>
      <c r="HE37" s="275"/>
      <c r="HF37" s="275"/>
      <c r="HG37" s="275"/>
      <c r="HH37" s="275"/>
      <c r="HI37" s="275"/>
      <c r="HJ37" s="275"/>
      <c r="HK37" s="275"/>
      <c r="HL37" s="275"/>
      <c r="HM37" s="275"/>
      <c r="HN37" s="275"/>
      <c r="HO37" s="275"/>
      <c r="HP37" s="275"/>
      <c r="HQ37" s="275"/>
      <c r="HR37" s="275"/>
      <c r="HS37" s="275"/>
      <c r="HT37" s="275"/>
      <c r="HU37" s="275"/>
      <c r="HV37" s="275"/>
      <c r="HW37" s="275"/>
      <c r="HX37" s="275"/>
      <c r="HY37" s="275"/>
      <c r="HZ37" s="275"/>
      <c r="IA37" s="275"/>
      <c r="IB37" s="275"/>
      <c r="IC37" s="275"/>
    </row>
    <row r="38" spans="1:237" s="79" customFormat="1" x14ac:dyDescent="0.25">
      <c r="A38" s="326" t="s">
        <v>68</v>
      </c>
      <c r="B38" s="326" t="s">
        <v>79</v>
      </c>
      <c r="C38" s="326" t="s">
        <v>80</v>
      </c>
      <c r="D38" s="326" t="s">
        <v>13</v>
      </c>
      <c r="E38" s="326" t="s">
        <v>37</v>
      </c>
      <c r="F38" s="272">
        <f>+'1B Summary'!F15</f>
        <v>17.906106507594554</v>
      </c>
      <c r="G38" s="272">
        <f>+'1B Summary'!G15</f>
        <v>18.357749247118562</v>
      </c>
      <c r="H38" s="272">
        <f>+'1B Summary'!H15</f>
        <v>19.444974438378722</v>
      </c>
      <c r="I38" s="272">
        <f>+'1B Summary'!I15</f>
        <v>19.631016318730449</v>
      </c>
      <c r="J38" s="272">
        <f>+'1B Summary'!J15</f>
        <v>19.808892084386162</v>
      </c>
      <c r="K38" s="272">
        <f>+'1B Summary'!K15</f>
        <v>19.792721560235641</v>
      </c>
      <c r="L38" s="272">
        <f>+'1B Summary'!L15</f>
        <v>20.027194160418176</v>
      </c>
      <c r="M38" s="272">
        <f>+'1B Summary'!M15</f>
        <v>20.431376411560404</v>
      </c>
      <c r="N38" s="272">
        <f>+'1B Summary'!N15</f>
        <v>20.122072045107295</v>
      </c>
      <c r="O38" s="272">
        <f>+'1B Summary'!O15</f>
        <v>23.836213773000001</v>
      </c>
      <c r="P38" s="272">
        <f>+'1B Summary'!P15</f>
        <v>22.113199518750001</v>
      </c>
      <c r="Q38" s="272">
        <f>+'1B Summary'!Q15</f>
        <v>20.291735007</v>
      </c>
      <c r="R38" s="272">
        <f>+'1B Summary'!R15</f>
        <v>20.010078</v>
      </c>
      <c r="S38" s="272">
        <f>+'1B Summary'!S15</f>
        <v>20.357879431500002</v>
      </c>
      <c r="T38" s="272">
        <f>+'1B Summary'!T15</f>
        <v>21.037592136599997</v>
      </c>
      <c r="U38" s="272">
        <f>+'1B Summary'!U15</f>
        <v>19.586228165999998</v>
      </c>
      <c r="V38" s="272">
        <f>+'1B Summary'!V15</f>
        <v>19.131461245574997</v>
      </c>
      <c r="W38" s="272">
        <f>+'1B Summary'!W15</f>
        <v>19.549644084000001</v>
      </c>
      <c r="X38" s="326"/>
      <c r="Y38" s="326"/>
      <c r="Z38" s="326"/>
      <c r="AA38" s="355"/>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c r="BD38" s="326"/>
      <c r="BE38" s="326"/>
      <c r="BF38" s="326"/>
      <c r="BG38" s="326"/>
      <c r="BH38" s="326"/>
      <c r="BI38" s="326"/>
      <c r="BJ38" s="326"/>
      <c r="BK38" s="326"/>
      <c r="BL38" s="326"/>
      <c r="BM38" s="326"/>
      <c r="BN38" s="326"/>
      <c r="BO38" s="326"/>
      <c r="BP38" s="326"/>
      <c r="BQ38" s="326"/>
      <c r="BR38" s="326"/>
      <c r="BS38" s="326"/>
      <c r="BT38" s="326"/>
      <c r="BU38" s="326"/>
      <c r="BV38" s="326"/>
      <c r="BW38" s="326"/>
      <c r="BX38" s="326"/>
      <c r="BY38" s="326"/>
      <c r="BZ38" s="326"/>
      <c r="CA38" s="326"/>
      <c r="CB38" s="326"/>
      <c r="CC38" s="326"/>
      <c r="CD38" s="326"/>
      <c r="CE38" s="326"/>
      <c r="CF38" s="326"/>
      <c r="CG38" s="326"/>
      <c r="CH38" s="326"/>
      <c r="CI38" s="326"/>
      <c r="CJ38" s="326"/>
      <c r="CK38" s="326"/>
      <c r="CL38" s="326"/>
      <c r="CM38" s="326"/>
      <c r="CN38" s="326"/>
      <c r="CO38" s="326"/>
      <c r="CP38" s="326"/>
      <c r="CQ38" s="326"/>
      <c r="CR38" s="326"/>
      <c r="CS38" s="326"/>
      <c r="CT38" s="326"/>
      <c r="CU38" s="326"/>
      <c r="CV38" s="326"/>
      <c r="CW38" s="326"/>
      <c r="CX38" s="326"/>
      <c r="CY38" s="326"/>
      <c r="CZ38" s="326"/>
      <c r="DA38" s="326"/>
      <c r="DB38" s="326"/>
      <c r="DC38" s="326"/>
      <c r="DD38" s="326"/>
      <c r="DE38" s="326"/>
      <c r="DF38" s="326"/>
      <c r="DG38" s="326"/>
      <c r="DH38" s="326"/>
      <c r="DI38" s="326"/>
      <c r="DJ38" s="326"/>
      <c r="DK38" s="326"/>
      <c r="DL38" s="326"/>
      <c r="DM38" s="326"/>
      <c r="DN38" s="326"/>
      <c r="DO38" s="326"/>
      <c r="DP38" s="326"/>
      <c r="DQ38" s="326"/>
      <c r="DR38" s="326"/>
      <c r="DS38" s="326"/>
      <c r="DT38" s="326"/>
      <c r="DU38" s="326"/>
      <c r="DV38" s="326"/>
      <c r="DW38" s="326"/>
      <c r="DX38" s="326"/>
      <c r="DY38" s="326"/>
      <c r="DZ38" s="326"/>
      <c r="EA38" s="326"/>
      <c r="EB38" s="326"/>
      <c r="EC38" s="326"/>
      <c r="ED38" s="326"/>
      <c r="EE38" s="326"/>
      <c r="EF38" s="326"/>
      <c r="EG38" s="326"/>
      <c r="EH38" s="326"/>
      <c r="EI38" s="326"/>
      <c r="EJ38" s="326"/>
      <c r="EK38" s="326"/>
      <c r="EL38" s="326"/>
      <c r="EM38" s="326"/>
      <c r="EN38" s="326"/>
      <c r="EO38" s="326"/>
      <c r="EP38" s="326"/>
      <c r="EQ38" s="326"/>
      <c r="ER38" s="326"/>
      <c r="ES38" s="326"/>
      <c r="ET38" s="326"/>
      <c r="EU38" s="326"/>
      <c r="EV38" s="326"/>
      <c r="EW38" s="326"/>
      <c r="EX38" s="326"/>
      <c r="EY38" s="326"/>
      <c r="EZ38" s="326"/>
      <c r="FA38" s="326"/>
      <c r="FB38" s="326"/>
      <c r="FC38" s="326"/>
      <c r="FD38" s="326"/>
      <c r="FE38" s="326"/>
      <c r="FF38" s="326"/>
      <c r="FG38" s="326"/>
      <c r="FH38" s="326"/>
      <c r="FI38" s="326"/>
      <c r="FJ38" s="326"/>
      <c r="FK38" s="326"/>
      <c r="FL38" s="326"/>
      <c r="FM38" s="326"/>
      <c r="FN38" s="326"/>
      <c r="FO38" s="326"/>
      <c r="FP38" s="326"/>
      <c r="FQ38" s="326"/>
      <c r="FR38" s="326"/>
      <c r="FS38" s="326"/>
      <c r="FT38" s="326"/>
      <c r="FU38" s="326"/>
      <c r="FV38" s="326"/>
      <c r="FW38" s="326"/>
      <c r="FX38" s="326"/>
      <c r="FY38" s="326"/>
      <c r="FZ38" s="326"/>
      <c r="GA38" s="326"/>
      <c r="GB38" s="326"/>
      <c r="GC38" s="326"/>
      <c r="GD38" s="326"/>
      <c r="GE38" s="326"/>
      <c r="GF38" s="326"/>
      <c r="GG38" s="326"/>
      <c r="GH38" s="326"/>
      <c r="GI38" s="326"/>
      <c r="GJ38" s="326"/>
      <c r="GK38" s="326"/>
      <c r="GL38" s="326"/>
      <c r="GM38" s="326"/>
      <c r="GN38" s="326"/>
      <c r="GO38" s="326"/>
      <c r="GP38" s="326"/>
      <c r="GQ38" s="326"/>
      <c r="GR38" s="326"/>
      <c r="GS38" s="326"/>
      <c r="GT38" s="326"/>
      <c r="GU38" s="326"/>
      <c r="GV38" s="326"/>
      <c r="GW38" s="326"/>
      <c r="GX38" s="326"/>
      <c r="GY38" s="326"/>
      <c r="GZ38" s="326"/>
      <c r="HA38" s="326"/>
      <c r="HB38" s="326"/>
      <c r="HC38" s="326"/>
      <c r="HD38" s="326"/>
      <c r="HE38" s="326"/>
      <c r="HF38" s="326"/>
      <c r="HG38" s="326"/>
      <c r="HH38" s="326"/>
      <c r="HI38" s="326"/>
      <c r="HJ38" s="326"/>
      <c r="HK38" s="326"/>
      <c r="HL38" s="326"/>
      <c r="HM38" s="326"/>
      <c r="HN38" s="326"/>
      <c r="HO38" s="326"/>
      <c r="HP38" s="326"/>
      <c r="HQ38" s="326"/>
      <c r="HR38" s="326"/>
      <c r="HS38" s="326"/>
      <c r="HT38" s="326"/>
      <c r="HU38" s="326"/>
      <c r="HV38" s="326"/>
      <c r="HW38" s="326"/>
      <c r="HX38" s="326"/>
      <c r="HY38" s="326"/>
      <c r="HZ38" s="326"/>
      <c r="IA38" s="326"/>
      <c r="IB38" s="326"/>
      <c r="IC38" s="326"/>
    </row>
    <row r="39" spans="1:237" s="79" customFormat="1" x14ac:dyDescent="0.25">
      <c r="A39" s="326" t="s">
        <v>68</v>
      </c>
      <c r="B39" s="326" t="s">
        <v>81</v>
      </c>
      <c r="C39" s="326" t="s">
        <v>82</v>
      </c>
      <c r="D39" s="326" t="s">
        <v>13</v>
      </c>
      <c r="E39" s="326" t="s">
        <v>37</v>
      </c>
      <c r="F39" s="272">
        <f>+'1B Summary'!F19</f>
        <v>752.03721950757301</v>
      </c>
      <c r="G39" s="272">
        <f>+'1B Summary'!G19</f>
        <v>752.90007858079252</v>
      </c>
      <c r="H39" s="272">
        <f>+'1B Summary'!H19</f>
        <v>955.12790573957705</v>
      </c>
      <c r="I39" s="272">
        <f>+'1B Summary'!I19</f>
        <v>1457.9908444600517</v>
      </c>
      <c r="J39" s="272">
        <f>+'1B Summary'!J19</f>
        <v>1378.9071043308404</v>
      </c>
      <c r="K39" s="272">
        <f>+'1B Summary'!K19</f>
        <v>1160.1409780868726</v>
      </c>
      <c r="L39" s="272">
        <f>+'1B Summary'!L19</f>
        <v>1133.2357036598273</v>
      </c>
      <c r="M39" s="272">
        <f>+'1B Summary'!M19</f>
        <v>1132.6890955939482</v>
      </c>
      <c r="N39" s="272">
        <f>+'1B Summary'!N19</f>
        <v>1138.1657687257532</v>
      </c>
      <c r="O39" s="272">
        <f>+'1B Summary'!O19</f>
        <v>1243.3813478964332</v>
      </c>
      <c r="P39" s="272">
        <f>+'1B Summary'!P19</f>
        <v>964.24718415822065</v>
      </c>
      <c r="Q39" s="272">
        <f>+'1B Summary'!Q19</f>
        <v>785.76407572578159</v>
      </c>
      <c r="R39" s="272">
        <f>+'1B Summary'!R19</f>
        <v>641.8246655595708</v>
      </c>
      <c r="S39" s="272">
        <f>+'1B Summary'!S19</f>
        <v>641.82500000000005</v>
      </c>
      <c r="T39" s="272">
        <f>+'1B Summary'!T19</f>
        <v>641.82500000000005</v>
      </c>
      <c r="U39" s="272">
        <f>+'1B Summary'!U19</f>
        <v>641.82500000000005</v>
      </c>
      <c r="V39" s="272">
        <f>+'1B Summary'!V19</f>
        <v>641.82500000000005</v>
      </c>
      <c r="W39" s="272">
        <f>+'1B Summary'!W19</f>
        <v>641.82500000000005</v>
      </c>
      <c r="X39" s="326"/>
      <c r="Y39" s="326"/>
      <c r="Z39" s="326"/>
      <c r="AA39" s="355"/>
      <c r="AB39" s="326"/>
      <c r="AC39" s="326"/>
      <c r="AD39" s="326"/>
      <c r="AE39" s="326"/>
      <c r="AF39" s="326"/>
      <c r="AG39" s="326"/>
      <c r="AH39" s="326"/>
      <c r="AI39" s="326"/>
      <c r="AJ39" s="326"/>
      <c r="AK39" s="326"/>
      <c r="AL39" s="326"/>
      <c r="AM39" s="326"/>
      <c r="AN39" s="326"/>
      <c r="AO39" s="326"/>
      <c r="AP39" s="326"/>
      <c r="AQ39" s="326"/>
      <c r="AR39" s="326"/>
      <c r="AS39" s="326"/>
      <c r="AT39" s="326"/>
      <c r="AU39" s="326"/>
      <c r="AV39" s="326"/>
      <c r="AW39" s="326"/>
      <c r="AX39" s="326"/>
      <c r="AY39" s="326"/>
      <c r="AZ39" s="326"/>
      <c r="BA39" s="326"/>
      <c r="BB39" s="326"/>
      <c r="BC39" s="326"/>
      <c r="BD39" s="326"/>
      <c r="BE39" s="326"/>
      <c r="BF39" s="326"/>
      <c r="BG39" s="326"/>
      <c r="BH39" s="326"/>
      <c r="BI39" s="326"/>
      <c r="BJ39" s="326"/>
      <c r="BK39" s="326"/>
      <c r="BL39" s="326"/>
      <c r="BM39" s="326"/>
      <c r="BN39" s="326"/>
      <c r="BO39" s="326"/>
      <c r="BP39" s="326"/>
      <c r="BQ39" s="326"/>
      <c r="BR39" s="326"/>
      <c r="BS39" s="326"/>
      <c r="BT39" s="326"/>
      <c r="BU39" s="326"/>
      <c r="BV39" s="326"/>
      <c r="BW39" s="326"/>
      <c r="BX39" s="326"/>
      <c r="BY39" s="326"/>
      <c r="BZ39" s="326"/>
      <c r="CA39" s="326"/>
      <c r="CB39" s="326"/>
      <c r="CC39" s="326"/>
      <c r="CD39" s="326"/>
      <c r="CE39" s="326"/>
      <c r="CF39" s="326"/>
      <c r="CG39" s="326"/>
      <c r="CH39" s="326"/>
      <c r="CI39" s="326"/>
      <c r="CJ39" s="326"/>
      <c r="CK39" s="326"/>
      <c r="CL39" s="326"/>
      <c r="CM39" s="326"/>
      <c r="CN39" s="326"/>
      <c r="CO39" s="326"/>
      <c r="CP39" s="326"/>
      <c r="CQ39" s="326"/>
      <c r="CR39" s="326"/>
      <c r="CS39" s="326"/>
      <c r="CT39" s="326"/>
      <c r="CU39" s="326"/>
      <c r="CV39" s="326"/>
      <c r="CW39" s="326"/>
      <c r="CX39" s="326"/>
      <c r="CY39" s="326"/>
      <c r="CZ39" s="326"/>
      <c r="DA39" s="326"/>
      <c r="DB39" s="326"/>
      <c r="DC39" s="326"/>
      <c r="DD39" s="326"/>
      <c r="DE39" s="326"/>
      <c r="DF39" s="326"/>
      <c r="DG39" s="326"/>
      <c r="DH39" s="326"/>
      <c r="DI39" s="326"/>
      <c r="DJ39" s="326"/>
      <c r="DK39" s="326"/>
      <c r="DL39" s="326"/>
      <c r="DM39" s="326"/>
      <c r="DN39" s="326"/>
      <c r="DO39" s="326"/>
      <c r="DP39" s="326"/>
      <c r="DQ39" s="326"/>
      <c r="DR39" s="326"/>
      <c r="DS39" s="326"/>
      <c r="DT39" s="326"/>
      <c r="DU39" s="326"/>
      <c r="DV39" s="326"/>
      <c r="DW39" s="326"/>
      <c r="DX39" s="326"/>
      <c r="DY39" s="326"/>
      <c r="DZ39" s="326"/>
      <c r="EA39" s="326"/>
      <c r="EB39" s="326"/>
      <c r="EC39" s="326"/>
      <c r="ED39" s="326"/>
      <c r="EE39" s="326"/>
      <c r="EF39" s="326"/>
      <c r="EG39" s="326"/>
      <c r="EH39" s="326"/>
      <c r="EI39" s="326"/>
      <c r="EJ39" s="326"/>
      <c r="EK39" s="326"/>
      <c r="EL39" s="326"/>
      <c r="EM39" s="326"/>
      <c r="EN39" s="326"/>
      <c r="EO39" s="326"/>
      <c r="EP39" s="326"/>
      <c r="EQ39" s="326"/>
      <c r="ER39" s="326"/>
      <c r="ES39" s="326"/>
      <c r="ET39" s="326"/>
      <c r="EU39" s="326"/>
      <c r="EV39" s="326"/>
      <c r="EW39" s="326"/>
      <c r="EX39" s="326"/>
      <c r="EY39" s="326"/>
      <c r="EZ39" s="326"/>
      <c r="FA39" s="326"/>
      <c r="FB39" s="326"/>
      <c r="FC39" s="326"/>
      <c r="FD39" s="326"/>
      <c r="FE39" s="326"/>
      <c r="FF39" s="326"/>
      <c r="FG39" s="326"/>
      <c r="FH39" s="326"/>
      <c r="FI39" s="326"/>
      <c r="FJ39" s="326"/>
      <c r="FK39" s="326"/>
      <c r="FL39" s="326"/>
      <c r="FM39" s="326"/>
      <c r="FN39" s="326"/>
      <c r="FO39" s="326"/>
      <c r="FP39" s="326"/>
      <c r="FQ39" s="326"/>
      <c r="FR39" s="326"/>
      <c r="FS39" s="326"/>
      <c r="FT39" s="326"/>
      <c r="FU39" s="326"/>
      <c r="FV39" s="326"/>
      <c r="FW39" s="326"/>
      <c r="FX39" s="326"/>
      <c r="FY39" s="326"/>
      <c r="FZ39" s="326"/>
      <c r="GA39" s="326"/>
      <c r="GB39" s="326"/>
      <c r="GC39" s="326"/>
      <c r="GD39" s="326"/>
      <c r="GE39" s="326"/>
      <c r="GF39" s="326"/>
      <c r="GG39" s="326"/>
      <c r="GH39" s="326"/>
      <c r="GI39" s="326"/>
      <c r="GJ39" s="326"/>
      <c r="GK39" s="326"/>
      <c r="GL39" s="326"/>
      <c r="GM39" s="326"/>
      <c r="GN39" s="326"/>
      <c r="GO39" s="326"/>
      <c r="GP39" s="326"/>
      <c r="GQ39" s="326"/>
      <c r="GR39" s="326"/>
      <c r="GS39" s="326"/>
      <c r="GT39" s="326"/>
      <c r="GU39" s="326"/>
      <c r="GV39" s="326"/>
      <c r="GW39" s="326"/>
      <c r="GX39" s="326"/>
      <c r="GY39" s="326"/>
      <c r="GZ39" s="326"/>
      <c r="HA39" s="326"/>
      <c r="HB39" s="326"/>
      <c r="HC39" s="326"/>
      <c r="HD39" s="326"/>
      <c r="HE39" s="326"/>
      <c r="HF39" s="326"/>
      <c r="HG39" s="326"/>
      <c r="HH39" s="326"/>
      <c r="HI39" s="326"/>
      <c r="HJ39" s="326"/>
      <c r="HK39" s="326"/>
      <c r="HL39" s="326"/>
      <c r="HM39" s="326"/>
      <c r="HN39" s="326"/>
      <c r="HO39" s="326"/>
      <c r="HP39" s="326"/>
      <c r="HQ39" s="326"/>
      <c r="HR39" s="326"/>
      <c r="HS39" s="326"/>
      <c r="HT39" s="326"/>
      <c r="HU39" s="326"/>
      <c r="HV39" s="326"/>
      <c r="HW39" s="326"/>
      <c r="HX39" s="326"/>
      <c r="HY39" s="326"/>
      <c r="HZ39" s="326"/>
      <c r="IA39" s="326"/>
      <c r="IB39" s="326"/>
      <c r="IC39" s="326"/>
    </row>
    <row r="40" spans="1:237" s="79" customFormat="1" x14ac:dyDescent="0.25">
      <c r="A40" s="326" t="s">
        <v>68</v>
      </c>
      <c r="B40" s="326" t="s">
        <v>83</v>
      </c>
      <c r="C40" s="326" t="s">
        <v>84</v>
      </c>
      <c r="D40" s="326" t="s">
        <v>13</v>
      </c>
      <c r="E40" s="326" t="s">
        <v>37</v>
      </c>
      <c r="F40" s="272">
        <f>+'1B Summary'!F22</f>
        <v>28146.584619587433</v>
      </c>
      <c r="G40" s="272">
        <f>+'1B Summary'!G22</f>
        <v>28370.937938228344</v>
      </c>
      <c r="H40" s="272">
        <f>+'1B Summary'!H22</f>
        <v>28804.698638510068</v>
      </c>
      <c r="I40" s="272">
        <f>+'1B Summary'!I22</f>
        <v>27308.845584844832</v>
      </c>
      <c r="J40" s="272">
        <f>+'1B Summary'!J22</f>
        <v>28974.430357973415</v>
      </c>
      <c r="K40" s="272">
        <f>+'1B Summary'!K22</f>
        <v>25464.988211705357</v>
      </c>
      <c r="L40" s="272">
        <f>+'1B Summary'!L22</f>
        <v>25384.180775407935</v>
      </c>
      <c r="M40" s="272">
        <f>+'1B Summary'!M22</f>
        <v>25775.664244277177</v>
      </c>
      <c r="N40" s="272">
        <f>+'1B Summary'!N22</f>
        <v>24492.232531812802</v>
      </c>
      <c r="O40" s="272">
        <f>+'1B Summary'!O22</f>
        <v>24806.455458811484</v>
      </c>
      <c r="P40" s="272">
        <f>+'1B Summary'!P22</f>
        <v>24624.446614890447</v>
      </c>
      <c r="Q40" s="272">
        <f>+'1B Summary'!Q22</f>
        <v>24242.936645637536</v>
      </c>
      <c r="R40" s="272">
        <f>+'1B Summary'!R22</f>
        <v>25136.43355820917</v>
      </c>
      <c r="S40" s="272">
        <f>+'1B Summary'!S22</f>
        <v>25536.56705260112</v>
      </c>
      <c r="T40" s="272">
        <f>+'1B Summary'!T22</f>
        <v>25108.055657377598</v>
      </c>
      <c r="U40" s="272">
        <f>+'1B Summary'!U22</f>
        <v>24657.473737017135</v>
      </c>
      <c r="V40" s="272">
        <f>+'1B Summary'!V22</f>
        <v>24859.584038892546</v>
      </c>
      <c r="W40" s="272">
        <f>+'1B Summary'!W22</f>
        <v>25746.466</v>
      </c>
      <c r="X40" s="326"/>
      <c r="Y40" s="326"/>
      <c r="Z40" s="326"/>
      <c r="AA40" s="355"/>
      <c r="AB40" s="326"/>
      <c r="AC40" s="326"/>
      <c r="AD40" s="326"/>
      <c r="AE40" s="326"/>
      <c r="AF40" s="326"/>
      <c r="AG40" s="326"/>
      <c r="AH40" s="326"/>
      <c r="AI40" s="326"/>
      <c r="AJ40" s="326"/>
      <c r="AK40" s="326"/>
      <c r="AL40" s="326"/>
      <c r="AM40" s="326"/>
      <c r="AN40" s="326"/>
      <c r="AO40" s="326"/>
      <c r="AP40" s="326"/>
      <c r="AQ40" s="326"/>
      <c r="AR40" s="326"/>
      <c r="AS40" s="326"/>
      <c r="AT40" s="326"/>
      <c r="AU40" s="326"/>
      <c r="AV40" s="326"/>
      <c r="AW40" s="326"/>
      <c r="AX40" s="326"/>
      <c r="AY40" s="326"/>
      <c r="AZ40" s="326"/>
      <c r="BA40" s="326"/>
      <c r="BB40" s="326"/>
      <c r="BC40" s="326"/>
      <c r="BD40" s="326"/>
      <c r="BE40" s="326"/>
      <c r="BF40" s="326"/>
      <c r="BG40" s="326"/>
      <c r="BH40" s="326"/>
      <c r="BI40" s="326"/>
      <c r="BJ40" s="326"/>
      <c r="BK40" s="326"/>
      <c r="BL40" s="326"/>
      <c r="BM40" s="326"/>
      <c r="BN40" s="326"/>
      <c r="BO40" s="326"/>
      <c r="BP40" s="326"/>
      <c r="BQ40" s="326"/>
      <c r="BR40" s="326"/>
      <c r="BS40" s="326"/>
      <c r="BT40" s="326"/>
      <c r="BU40" s="326"/>
      <c r="BV40" s="326"/>
      <c r="BW40" s="326"/>
      <c r="BX40" s="326"/>
      <c r="BY40" s="326"/>
      <c r="BZ40" s="326"/>
      <c r="CA40" s="326"/>
      <c r="CB40" s="326"/>
      <c r="CC40" s="326"/>
      <c r="CD40" s="326"/>
      <c r="CE40" s="326"/>
      <c r="CF40" s="326"/>
      <c r="CG40" s="326"/>
      <c r="CH40" s="326"/>
      <c r="CI40" s="326"/>
      <c r="CJ40" s="326"/>
      <c r="CK40" s="326"/>
      <c r="CL40" s="326"/>
      <c r="CM40" s="326"/>
      <c r="CN40" s="326"/>
      <c r="CO40" s="326"/>
      <c r="CP40" s="326"/>
      <c r="CQ40" s="326"/>
      <c r="CR40" s="326"/>
      <c r="CS40" s="326"/>
      <c r="CT40" s="326"/>
      <c r="CU40" s="326"/>
      <c r="CV40" s="326"/>
      <c r="CW40" s="326"/>
      <c r="CX40" s="326"/>
      <c r="CY40" s="326"/>
      <c r="CZ40" s="326"/>
      <c r="DA40" s="326"/>
      <c r="DB40" s="326"/>
      <c r="DC40" s="326"/>
      <c r="DD40" s="326"/>
      <c r="DE40" s="326"/>
      <c r="DF40" s="326"/>
      <c r="DG40" s="326"/>
      <c r="DH40" s="326"/>
      <c r="DI40" s="326"/>
      <c r="DJ40" s="326"/>
      <c r="DK40" s="326"/>
      <c r="DL40" s="326"/>
      <c r="DM40" s="326"/>
      <c r="DN40" s="326"/>
      <c r="DO40" s="326"/>
      <c r="DP40" s="326"/>
      <c r="DQ40" s="326"/>
      <c r="DR40" s="326"/>
      <c r="DS40" s="326"/>
      <c r="DT40" s="326"/>
      <c r="DU40" s="326"/>
      <c r="DV40" s="326"/>
      <c r="DW40" s="326"/>
      <c r="DX40" s="326"/>
      <c r="DY40" s="326"/>
      <c r="DZ40" s="326"/>
      <c r="EA40" s="326"/>
      <c r="EB40" s="326"/>
      <c r="EC40" s="326"/>
      <c r="ED40" s="326"/>
      <c r="EE40" s="326"/>
      <c r="EF40" s="326"/>
      <c r="EG40" s="326"/>
      <c r="EH40" s="326"/>
      <c r="EI40" s="326"/>
      <c r="EJ40" s="326"/>
      <c r="EK40" s="326"/>
      <c r="EL40" s="326"/>
      <c r="EM40" s="326"/>
      <c r="EN40" s="326"/>
      <c r="EO40" s="326"/>
      <c r="EP40" s="326"/>
      <c r="EQ40" s="326"/>
      <c r="ER40" s="326"/>
      <c r="ES40" s="326"/>
      <c r="ET40" s="326"/>
      <c r="EU40" s="326"/>
      <c r="EV40" s="326"/>
      <c r="EW40" s="326"/>
      <c r="EX40" s="326"/>
      <c r="EY40" s="326"/>
      <c r="EZ40" s="326"/>
      <c r="FA40" s="326"/>
      <c r="FB40" s="326"/>
      <c r="FC40" s="326"/>
      <c r="FD40" s="326"/>
      <c r="FE40" s="326"/>
      <c r="FF40" s="326"/>
      <c r="FG40" s="326"/>
      <c r="FH40" s="326"/>
      <c r="FI40" s="326"/>
      <c r="FJ40" s="326"/>
      <c r="FK40" s="326"/>
      <c r="FL40" s="326"/>
      <c r="FM40" s="326"/>
      <c r="FN40" s="326"/>
      <c r="FO40" s="326"/>
      <c r="FP40" s="326"/>
      <c r="FQ40" s="326"/>
      <c r="FR40" s="326"/>
      <c r="FS40" s="326"/>
      <c r="FT40" s="326"/>
      <c r="FU40" s="326"/>
      <c r="FV40" s="326"/>
      <c r="FW40" s="326"/>
      <c r="FX40" s="326"/>
      <c r="FY40" s="326"/>
      <c r="FZ40" s="326"/>
      <c r="GA40" s="326"/>
      <c r="GB40" s="326"/>
      <c r="GC40" s="326"/>
      <c r="GD40" s="326"/>
      <c r="GE40" s="326"/>
      <c r="GF40" s="326"/>
      <c r="GG40" s="326"/>
      <c r="GH40" s="326"/>
      <c r="GI40" s="326"/>
      <c r="GJ40" s="326"/>
      <c r="GK40" s="326"/>
      <c r="GL40" s="326"/>
      <c r="GM40" s="326"/>
      <c r="GN40" s="326"/>
      <c r="GO40" s="326"/>
      <c r="GP40" s="326"/>
      <c r="GQ40" s="326"/>
      <c r="GR40" s="326"/>
      <c r="GS40" s="326"/>
      <c r="GT40" s="326"/>
      <c r="GU40" s="326"/>
      <c r="GV40" s="326"/>
      <c r="GW40" s="326"/>
      <c r="GX40" s="326"/>
      <c r="GY40" s="326"/>
      <c r="GZ40" s="326"/>
      <c r="HA40" s="326"/>
      <c r="HB40" s="326"/>
      <c r="HC40" s="326"/>
      <c r="HD40" s="326"/>
      <c r="HE40" s="326"/>
      <c r="HF40" s="326"/>
      <c r="HG40" s="326"/>
      <c r="HH40" s="326"/>
      <c r="HI40" s="326"/>
      <c r="HJ40" s="326"/>
      <c r="HK40" s="326"/>
      <c r="HL40" s="326"/>
      <c r="HM40" s="326"/>
      <c r="HN40" s="326"/>
      <c r="HO40" s="326"/>
      <c r="HP40" s="326"/>
      <c r="HQ40" s="326"/>
      <c r="HR40" s="326"/>
      <c r="HS40" s="326"/>
      <c r="HT40" s="326"/>
      <c r="HU40" s="326"/>
      <c r="HV40" s="326"/>
      <c r="HW40" s="326"/>
      <c r="HX40" s="326"/>
      <c r="HY40" s="326"/>
      <c r="HZ40" s="326"/>
      <c r="IA40" s="326"/>
      <c r="IB40" s="326"/>
      <c r="IC40" s="326"/>
    </row>
    <row r="41" spans="1:237" s="4" customFormat="1" x14ac:dyDescent="0.25">
      <c r="A41" s="275" t="s">
        <v>68</v>
      </c>
      <c r="B41" s="275" t="s">
        <v>442</v>
      </c>
      <c r="C41" s="275" t="s">
        <v>446</v>
      </c>
      <c r="D41" s="275" t="s">
        <v>13</v>
      </c>
      <c r="E41" s="275" t="s">
        <v>37</v>
      </c>
      <c r="F41" s="271">
        <f>+SUM(F42:F44)</f>
        <v>0</v>
      </c>
      <c r="G41" s="271">
        <f t="shared" ref="G41:T41" si="24">+SUM(G42:G44)</f>
        <v>0</v>
      </c>
      <c r="H41" s="271">
        <f t="shared" si="24"/>
        <v>0</v>
      </c>
      <c r="I41" s="271">
        <f t="shared" si="24"/>
        <v>0</v>
      </c>
      <c r="J41" s="271">
        <f t="shared" si="24"/>
        <v>0</v>
      </c>
      <c r="K41" s="271">
        <f t="shared" si="24"/>
        <v>0</v>
      </c>
      <c r="L41" s="271">
        <f t="shared" si="24"/>
        <v>0</v>
      </c>
      <c r="M41" s="271">
        <f t="shared" si="24"/>
        <v>0</v>
      </c>
      <c r="N41" s="271">
        <f t="shared" si="24"/>
        <v>0</v>
      </c>
      <c r="O41" s="271">
        <f t="shared" si="24"/>
        <v>0</v>
      </c>
      <c r="P41" s="271">
        <f t="shared" si="24"/>
        <v>0</v>
      </c>
      <c r="Q41" s="271">
        <f t="shared" si="24"/>
        <v>0</v>
      </c>
      <c r="R41" s="271">
        <f t="shared" si="24"/>
        <v>0</v>
      </c>
      <c r="S41" s="271">
        <f t="shared" si="24"/>
        <v>0</v>
      </c>
      <c r="T41" s="271">
        <f t="shared" si="24"/>
        <v>0</v>
      </c>
      <c r="U41" s="271">
        <f t="shared" ref="U41:W41" si="25">+SUM(U42:U44)</f>
        <v>0</v>
      </c>
      <c r="V41" s="271">
        <f t="shared" si="25"/>
        <v>0</v>
      </c>
      <c r="W41" s="271">
        <f t="shared" si="25"/>
        <v>0</v>
      </c>
      <c r="X41" s="275"/>
      <c r="Y41" s="326"/>
      <c r="Z41" s="326"/>
      <c r="AA41" s="355"/>
      <c r="AB41" s="275"/>
      <c r="AC41" s="275"/>
      <c r="AD41" s="275"/>
      <c r="AE41" s="275"/>
      <c r="AF41" s="275"/>
      <c r="AG41" s="275"/>
      <c r="AH41" s="275"/>
      <c r="AI41" s="275"/>
      <c r="AJ41" s="275"/>
      <c r="AK41" s="275"/>
      <c r="AL41" s="275"/>
      <c r="AM41" s="275"/>
      <c r="AN41" s="275"/>
      <c r="AO41" s="275"/>
      <c r="AP41" s="275"/>
      <c r="AQ41" s="275"/>
      <c r="AR41" s="275"/>
      <c r="AS41" s="275"/>
      <c r="AT41" s="275"/>
      <c r="AU41" s="275"/>
      <c r="AV41" s="275"/>
      <c r="AW41" s="275"/>
      <c r="AX41" s="275"/>
      <c r="AY41" s="275"/>
      <c r="AZ41" s="275"/>
      <c r="BA41" s="275"/>
      <c r="BB41" s="275"/>
      <c r="BC41" s="275"/>
      <c r="BD41" s="275"/>
      <c r="BE41" s="275"/>
      <c r="BF41" s="275"/>
      <c r="BG41" s="275"/>
      <c r="BH41" s="275"/>
      <c r="BI41" s="275"/>
      <c r="BJ41" s="275"/>
      <c r="BK41" s="275"/>
      <c r="BL41" s="275"/>
      <c r="BM41" s="275"/>
      <c r="BN41" s="275"/>
      <c r="BO41" s="275"/>
      <c r="BP41" s="275"/>
      <c r="BQ41" s="275"/>
      <c r="BR41" s="275"/>
      <c r="BS41" s="275"/>
      <c r="BT41" s="275"/>
      <c r="BU41" s="275"/>
      <c r="BV41" s="275"/>
      <c r="BW41" s="275"/>
      <c r="BX41" s="275"/>
      <c r="BY41" s="275"/>
      <c r="BZ41" s="275"/>
      <c r="CA41" s="275"/>
      <c r="CB41" s="275"/>
      <c r="CC41" s="275"/>
      <c r="CD41" s="275"/>
      <c r="CE41" s="275"/>
      <c r="CF41" s="275"/>
      <c r="CG41" s="275"/>
      <c r="CH41" s="275"/>
      <c r="CI41" s="275"/>
      <c r="CJ41" s="275"/>
      <c r="CK41" s="275"/>
      <c r="CL41" s="275"/>
      <c r="CM41" s="275"/>
      <c r="CN41" s="275"/>
      <c r="CO41" s="275"/>
      <c r="CP41" s="275"/>
      <c r="CQ41" s="275"/>
      <c r="CR41" s="275"/>
      <c r="CS41" s="275"/>
      <c r="CT41" s="275"/>
      <c r="CU41" s="275"/>
      <c r="CV41" s="275"/>
      <c r="CW41" s="275"/>
      <c r="CX41" s="275"/>
      <c r="CY41" s="275"/>
      <c r="CZ41" s="275"/>
      <c r="DA41" s="275"/>
      <c r="DB41" s="275"/>
      <c r="DC41" s="275"/>
      <c r="DD41" s="275"/>
      <c r="DE41" s="275"/>
      <c r="DF41" s="275"/>
      <c r="DG41" s="275"/>
      <c r="DH41" s="275"/>
      <c r="DI41" s="275"/>
      <c r="DJ41" s="275"/>
      <c r="DK41" s="275"/>
      <c r="DL41" s="275"/>
      <c r="DM41" s="275"/>
      <c r="DN41" s="275"/>
      <c r="DO41" s="275"/>
      <c r="DP41" s="275"/>
      <c r="DQ41" s="275"/>
      <c r="DR41" s="275"/>
      <c r="DS41" s="275"/>
      <c r="DT41" s="275"/>
      <c r="DU41" s="275"/>
      <c r="DV41" s="275"/>
      <c r="DW41" s="275"/>
      <c r="DX41" s="275"/>
      <c r="DY41" s="275"/>
      <c r="DZ41" s="275"/>
      <c r="EA41" s="275"/>
      <c r="EB41" s="275"/>
      <c r="EC41" s="275"/>
      <c r="ED41" s="275"/>
      <c r="EE41" s="275"/>
      <c r="EF41" s="275"/>
      <c r="EG41" s="275"/>
      <c r="EH41" s="275"/>
      <c r="EI41" s="275"/>
      <c r="EJ41" s="275"/>
      <c r="EK41" s="275"/>
      <c r="EL41" s="275"/>
      <c r="EM41" s="275"/>
      <c r="EN41" s="275"/>
      <c r="EO41" s="275"/>
      <c r="EP41" s="275"/>
      <c r="EQ41" s="275"/>
      <c r="ER41" s="275"/>
      <c r="ES41" s="275"/>
      <c r="ET41" s="275"/>
      <c r="EU41" s="275"/>
      <c r="EV41" s="275"/>
      <c r="EW41" s="275"/>
      <c r="EX41" s="275"/>
      <c r="EY41" s="275"/>
      <c r="EZ41" s="275"/>
      <c r="FA41" s="275"/>
      <c r="FB41" s="275"/>
      <c r="FC41" s="275"/>
      <c r="FD41" s="275"/>
      <c r="FE41" s="275"/>
      <c r="FF41" s="275"/>
      <c r="FG41" s="275"/>
      <c r="FH41" s="275"/>
      <c r="FI41" s="275"/>
      <c r="FJ41" s="275"/>
      <c r="FK41" s="275"/>
      <c r="FL41" s="275"/>
      <c r="FM41" s="275"/>
      <c r="FN41" s="275"/>
      <c r="FO41" s="275"/>
      <c r="FP41" s="275"/>
      <c r="FQ41" s="275"/>
      <c r="FR41" s="275"/>
      <c r="FS41" s="275"/>
      <c r="FT41" s="275"/>
      <c r="FU41" s="275"/>
      <c r="FV41" s="275"/>
      <c r="FW41" s="275"/>
      <c r="FX41" s="275"/>
      <c r="FY41" s="275"/>
      <c r="FZ41" s="275"/>
      <c r="GA41" s="275"/>
      <c r="GB41" s="275"/>
      <c r="GC41" s="275"/>
      <c r="GD41" s="275"/>
      <c r="GE41" s="275"/>
      <c r="GF41" s="275"/>
      <c r="GG41" s="275"/>
      <c r="GH41" s="275"/>
      <c r="GI41" s="275"/>
      <c r="GJ41" s="275"/>
      <c r="GK41" s="275"/>
      <c r="GL41" s="275"/>
      <c r="GM41" s="275"/>
      <c r="GN41" s="275"/>
      <c r="GO41" s="275"/>
      <c r="GP41" s="275"/>
      <c r="GQ41" s="275"/>
      <c r="GR41" s="275"/>
      <c r="GS41" s="275"/>
      <c r="GT41" s="275"/>
      <c r="GU41" s="275"/>
      <c r="GV41" s="275"/>
      <c r="GW41" s="275"/>
      <c r="GX41" s="275"/>
      <c r="GY41" s="275"/>
      <c r="GZ41" s="275"/>
      <c r="HA41" s="275"/>
      <c r="HB41" s="275"/>
      <c r="HC41" s="275"/>
      <c r="HD41" s="275"/>
      <c r="HE41" s="275"/>
      <c r="HF41" s="275"/>
      <c r="HG41" s="275"/>
      <c r="HH41" s="275"/>
      <c r="HI41" s="275"/>
      <c r="HJ41" s="275"/>
      <c r="HK41" s="275"/>
      <c r="HL41" s="275"/>
      <c r="HM41" s="275"/>
      <c r="HN41" s="275"/>
      <c r="HO41" s="275"/>
      <c r="HP41" s="275"/>
      <c r="HQ41" s="275"/>
      <c r="HR41" s="275"/>
      <c r="HS41" s="275"/>
      <c r="HT41" s="275"/>
      <c r="HU41" s="275"/>
      <c r="HV41" s="275"/>
      <c r="HW41" s="275"/>
      <c r="HX41" s="275"/>
      <c r="HY41" s="275"/>
      <c r="HZ41" s="275"/>
      <c r="IA41" s="275"/>
      <c r="IB41" s="275"/>
      <c r="IC41" s="275"/>
    </row>
    <row r="42" spans="1:237" s="79" customFormat="1" x14ac:dyDescent="0.25">
      <c r="A42" s="326" t="s">
        <v>68</v>
      </c>
      <c r="B42" s="326" t="s">
        <v>85</v>
      </c>
      <c r="C42" s="326" t="s">
        <v>86</v>
      </c>
      <c r="D42" s="326" t="s">
        <v>13</v>
      </c>
      <c r="E42" s="326" t="s">
        <v>37</v>
      </c>
      <c r="F42" s="371" t="str">
        <f>IF(ISBLANK('1C Summary'!F4),"",'1C Summary'!F4)</f>
        <v/>
      </c>
      <c r="G42" s="371" t="str">
        <f>IF(ISBLANK('1C Summary'!G4),"",'1C Summary'!G4)</f>
        <v/>
      </c>
      <c r="H42" s="371" t="str">
        <f>IF(ISBLANK('1C Summary'!H4),"",'1C Summary'!H4)</f>
        <v/>
      </c>
      <c r="I42" s="371" t="str">
        <f>IF(ISBLANK('1C Summary'!I4),"",'1C Summary'!I4)</f>
        <v/>
      </c>
      <c r="J42" s="371" t="str">
        <f>IF(ISBLANK('1C Summary'!J4),"",'1C Summary'!J4)</f>
        <v/>
      </c>
      <c r="K42" s="371" t="str">
        <f>IF(ISBLANK('1C Summary'!K4),"",'1C Summary'!K4)</f>
        <v/>
      </c>
      <c r="L42" s="371" t="str">
        <f>IF(ISBLANK('1C Summary'!L4),"",'1C Summary'!L4)</f>
        <v/>
      </c>
      <c r="M42" s="371" t="str">
        <f>IF(ISBLANK('1C Summary'!M4),"",'1C Summary'!M4)</f>
        <v/>
      </c>
      <c r="N42" s="371" t="str">
        <f>IF(ISBLANK('1C Summary'!N4),"",'1C Summary'!N4)</f>
        <v/>
      </c>
      <c r="O42" s="371" t="str">
        <f>IF(ISBLANK('1C Summary'!O4),"",'1C Summary'!O4)</f>
        <v/>
      </c>
      <c r="P42" s="371" t="str">
        <f>IF(ISBLANK('1C Summary'!P4),"",'1C Summary'!P4)</f>
        <v/>
      </c>
      <c r="Q42" s="371" t="str">
        <f>IF(ISBLANK('1C Summary'!Q4),"",'1C Summary'!Q4)</f>
        <v/>
      </c>
      <c r="R42" s="371" t="str">
        <f>IF(ISBLANK('1C Summary'!R4),"",'1C Summary'!R4)</f>
        <v/>
      </c>
      <c r="S42" s="371" t="str">
        <f>IF(ISBLANK('1C Summary'!S4),"",'1C Summary'!S4)</f>
        <v/>
      </c>
      <c r="T42" s="371" t="str">
        <f>IF(ISBLANK('1C Summary'!T4),"",'1C Summary'!T4)</f>
        <v/>
      </c>
      <c r="U42" s="371"/>
      <c r="V42" s="371"/>
      <c r="W42" s="371"/>
      <c r="X42" s="326"/>
      <c r="Y42" s="326"/>
      <c r="Z42" s="326"/>
      <c r="AA42" s="355"/>
      <c r="AB42" s="326"/>
      <c r="AC42" s="326"/>
      <c r="AD42" s="326"/>
      <c r="AE42" s="326"/>
      <c r="AF42" s="326"/>
      <c r="AG42" s="326"/>
      <c r="AH42" s="326"/>
      <c r="AI42" s="326"/>
      <c r="AJ42" s="326"/>
      <c r="AK42" s="326"/>
      <c r="AL42" s="326"/>
      <c r="AM42" s="326"/>
      <c r="AN42" s="326"/>
      <c r="AO42" s="326"/>
      <c r="AP42" s="326"/>
      <c r="AQ42" s="326"/>
      <c r="AR42" s="326"/>
      <c r="AS42" s="326"/>
      <c r="AT42" s="326"/>
      <c r="AU42" s="326"/>
      <c r="AV42" s="326"/>
      <c r="AW42" s="326"/>
      <c r="AX42" s="326"/>
      <c r="AY42" s="326"/>
      <c r="AZ42" s="326"/>
      <c r="BA42" s="326"/>
      <c r="BB42" s="326"/>
      <c r="BC42" s="326"/>
      <c r="BD42" s="326"/>
      <c r="BE42" s="326"/>
      <c r="BF42" s="326"/>
      <c r="BG42" s="326"/>
      <c r="BH42" s="326"/>
      <c r="BI42" s="326"/>
      <c r="BJ42" s="326"/>
      <c r="BK42" s="326"/>
      <c r="BL42" s="326"/>
      <c r="BM42" s="326"/>
      <c r="BN42" s="326"/>
      <c r="BO42" s="326"/>
      <c r="BP42" s="326"/>
      <c r="BQ42" s="326"/>
      <c r="BR42" s="326"/>
      <c r="BS42" s="326"/>
      <c r="BT42" s="326"/>
      <c r="BU42" s="326"/>
      <c r="BV42" s="326"/>
      <c r="BW42" s="326"/>
      <c r="BX42" s="326"/>
      <c r="BY42" s="326"/>
      <c r="BZ42" s="326"/>
      <c r="CA42" s="326"/>
      <c r="CB42" s="326"/>
      <c r="CC42" s="326"/>
      <c r="CD42" s="326"/>
      <c r="CE42" s="326"/>
      <c r="CF42" s="326"/>
      <c r="CG42" s="326"/>
      <c r="CH42" s="326"/>
      <c r="CI42" s="326"/>
      <c r="CJ42" s="326"/>
      <c r="CK42" s="326"/>
      <c r="CL42" s="326"/>
      <c r="CM42" s="326"/>
      <c r="CN42" s="326"/>
      <c r="CO42" s="326"/>
      <c r="CP42" s="326"/>
      <c r="CQ42" s="326"/>
      <c r="CR42" s="326"/>
      <c r="CS42" s="326"/>
      <c r="CT42" s="326"/>
      <c r="CU42" s="326"/>
      <c r="CV42" s="326"/>
      <c r="CW42" s="326"/>
      <c r="CX42" s="326"/>
      <c r="CY42" s="326"/>
      <c r="CZ42" s="326"/>
      <c r="DA42" s="326"/>
      <c r="DB42" s="326"/>
      <c r="DC42" s="326"/>
      <c r="DD42" s="326"/>
      <c r="DE42" s="326"/>
      <c r="DF42" s="326"/>
      <c r="DG42" s="326"/>
      <c r="DH42" s="326"/>
      <c r="DI42" s="326"/>
      <c r="DJ42" s="326"/>
      <c r="DK42" s="326"/>
      <c r="DL42" s="326"/>
      <c r="DM42" s="326"/>
      <c r="DN42" s="326"/>
      <c r="DO42" s="326"/>
      <c r="DP42" s="326"/>
      <c r="DQ42" s="326"/>
      <c r="DR42" s="326"/>
      <c r="DS42" s="326"/>
      <c r="DT42" s="326"/>
      <c r="DU42" s="326"/>
      <c r="DV42" s="326"/>
      <c r="DW42" s="326"/>
      <c r="DX42" s="326"/>
      <c r="DY42" s="326"/>
      <c r="DZ42" s="326"/>
      <c r="EA42" s="326"/>
      <c r="EB42" s="326"/>
      <c r="EC42" s="326"/>
      <c r="ED42" s="326"/>
      <c r="EE42" s="326"/>
      <c r="EF42" s="326"/>
      <c r="EG42" s="326"/>
      <c r="EH42" s="326"/>
      <c r="EI42" s="326"/>
      <c r="EJ42" s="326"/>
      <c r="EK42" s="326"/>
      <c r="EL42" s="326"/>
      <c r="EM42" s="326"/>
      <c r="EN42" s="326"/>
      <c r="EO42" s="326"/>
      <c r="EP42" s="326"/>
      <c r="EQ42" s="326"/>
      <c r="ER42" s="326"/>
      <c r="ES42" s="326"/>
      <c r="ET42" s="326"/>
      <c r="EU42" s="326"/>
      <c r="EV42" s="326"/>
      <c r="EW42" s="326"/>
      <c r="EX42" s="326"/>
      <c r="EY42" s="326"/>
      <c r="EZ42" s="326"/>
      <c r="FA42" s="326"/>
      <c r="FB42" s="326"/>
      <c r="FC42" s="326"/>
      <c r="FD42" s="326"/>
      <c r="FE42" s="326"/>
      <c r="FF42" s="326"/>
      <c r="FG42" s="326"/>
      <c r="FH42" s="326"/>
      <c r="FI42" s="326"/>
      <c r="FJ42" s="326"/>
      <c r="FK42" s="326"/>
      <c r="FL42" s="326"/>
      <c r="FM42" s="326"/>
      <c r="FN42" s="326"/>
      <c r="FO42" s="326"/>
      <c r="FP42" s="326"/>
      <c r="FQ42" s="326"/>
      <c r="FR42" s="326"/>
      <c r="FS42" s="326"/>
      <c r="FT42" s="326"/>
      <c r="FU42" s="326"/>
      <c r="FV42" s="326"/>
      <c r="FW42" s="326"/>
      <c r="FX42" s="326"/>
      <c r="FY42" s="326"/>
      <c r="FZ42" s="326"/>
      <c r="GA42" s="326"/>
      <c r="GB42" s="326"/>
      <c r="GC42" s="326"/>
      <c r="GD42" s="326"/>
      <c r="GE42" s="326"/>
      <c r="GF42" s="326"/>
      <c r="GG42" s="326"/>
      <c r="GH42" s="326"/>
      <c r="GI42" s="326"/>
      <c r="GJ42" s="326"/>
      <c r="GK42" s="326"/>
      <c r="GL42" s="326"/>
      <c r="GM42" s="326"/>
      <c r="GN42" s="326"/>
      <c r="GO42" s="326"/>
      <c r="GP42" s="326"/>
      <c r="GQ42" s="326"/>
      <c r="GR42" s="326"/>
      <c r="GS42" s="326"/>
      <c r="GT42" s="326"/>
      <c r="GU42" s="326"/>
      <c r="GV42" s="326"/>
      <c r="GW42" s="326"/>
      <c r="GX42" s="326"/>
      <c r="GY42" s="326"/>
      <c r="GZ42" s="326"/>
      <c r="HA42" s="326"/>
      <c r="HB42" s="326"/>
      <c r="HC42" s="326"/>
      <c r="HD42" s="326"/>
      <c r="HE42" s="326"/>
      <c r="HF42" s="326"/>
      <c r="HG42" s="326"/>
      <c r="HH42" s="326"/>
      <c r="HI42" s="326"/>
      <c r="HJ42" s="326"/>
      <c r="HK42" s="326"/>
      <c r="HL42" s="326"/>
      <c r="HM42" s="326"/>
      <c r="HN42" s="326"/>
      <c r="HO42" s="326"/>
      <c r="HP42" s="326"/>
      <c r="HQ42" s="326"/>
      <c r="HR42" s="326"/>
      <c r="HS42" s="326"/>
      <c r="HT42" s="326"/>
      <c r="HU42" s="326"/>
      <c r="HV42" s="326"/>
      <c r="HW42" s="326"/>
      <c r="HX42" s="326"/>
      <c r="HY42" s="326"/>
      <c r="HZ42" s="326"/>
      <c r="IA42" s="326"/>
      <c r="IB42" s="326"/>
      <c r="IC42" s="326"/>
    </row>
    <row r="43" spans="1:237" s="79" customFormat="1" x14ac:dyDescent="0.25">
      <c r="A43" s="326" t="s">
        <v>68</v>
      </c>
      <c r="B43" s="326" t="s">
        <v>87</v>
      </c>
      <c r="C43" s="326" t="s">
        <v>88</v>
      </c>
      <c r="D43" s="326" t="s">
        <v>13</v>
      </c>
      <c r="E43" s="326" t="s">
        <v>37</v>
      </c>
      <c r="F43" s="371" t="str">
        <f>IF(ISBLANK('1C Summary'!F8),"",'1C Summary'!F8)</f>
        <v/>
      </c>
      <c r="G43" s="371" t="str">
        <f>IF(ISBLANK('1C Summary'!G8),"",'1C Summary'!G8)</f>
        <v/>
      </c>
      <c r="H43" s="371" t="str">
        <f>IF(ISBLANK('1C Summary'!H8),"",'1C Summary'!H8)</f>
        <v/>
      </c>
      <c r="I43" s="371" t="str">
        <f>IF(ISBLANK('1C Summary'!I8),"",'1C Summary'!I8)</f>
        <v/>
      </c>
      <c r="J43" s="371" t="str">
        <f>IF(ISBLANK('1C Summary'!J8),"",'1C Summary'!J8)</f>
        <v/>
      </c>
      <c r="K43" s="371" t="str">
        <f>IF(ISBLANK('1C Summary'!K8),"",'1C Summary'!K8)</f>
        <v/>
      </c>
      <c r="L43" s="371" t="str">
        <f>IF(ISBLANK('1C Summary'!L8),"",'1C Summary'!L8)</f>
        <v/>
      </c>
      <c r="M43" s="371" t="str">
        <f>IF(ISBLANK('1C Summary'!M8),"",'1C Summary'!M8)</f>
        <v/>
      </c>
      <c r="N43" s="371" t="str">
        <f>IF(ISBLANK('1C Summary'!N8),"",'1C Summary'!N8)</f>
        <v/>
      </c>
      <c r="O43" s="371" t="str">
        <f>IF(ISBLANK('1C Summary'!O8),"",'1C Summary'!O8)</f>
        <v/>
      </c>
      <c r="P43" s="371" t="str">
        <f>IF(ISBLANK('1C Summary'!P8),"",'1C Summary'!P8)</f>
        <v/>
      </c>
      <c r="Q43" s="371" t="str">
        <f>IF(ISBLANK('1C Summary'!Q8),"",'1C Summary'!Q8)</f>
        <v/>
      </c>
      <c r="R43" s="371" t="str">
        <f>IF(ISBLANK('1C Summary'!R8),"",'1C Summary'!R8)</f>
        <v/>
      </c>
      <c r="S43" s="371" t="str">
        <f>IF(ISBLANK('1C Summary'!S8),"",'1C Summary'!S8)</f>
        <v/>
      </c>
      <c r="T43" s="371" t="str">
        <f>IF(ISBLANK('1C Summary'!T8),"",'1C Summary'!T8)</f>
        <v/>
      </c>
      <c r="U43" s="371"/>
      <c r="V43" s="371"/>
      <c r="W43" s="371"/>
      <c r="X43" s="326"/>
      <c r="Y43" s="326"/>
      <c r="Z43" s="326"/>
      <c r="AA43" s="355"/>
      <c r="AB43" s="326"/>
      <c r="AC43" s="326"/>
      <c r="AD43" s="326"/>
      <c r="AE43" s="326"/>
      <c r="AF43" s="326"/>
      <c r="AG43" s="326"/>
      <c r="AH43" s="326"/>
      <c r="AI43" s="326"/>
      <c r="AJ43" s="326"/>
      <c r="AK43" s="326"/>
      <c r="AL43" s="326"/>
      <c r="AM43" s="326"/>
      <c r="AN43" s="326"/>
      <c r="AO43" s="326"/>
      <c r="AP43" s="326"/>
      <c r="AQ43" s="326"/>
      <c r="AR43" s="326"/>
      <c r="AS43" s="326"/>
      <c r="AT43" s="326"/>
      <c r="AU43" s="326"/>
      <c r="AV43" s="326"/>
      <c r="AW43" s="326"/>
      <c r="AX43" s="326"/>
      <c r="AY43" s="326"/>
      <c r="AZ43" s="326"/>
      <c r="BA43" s="326"/>
      <c r="BB43" s="326"/>
      <c r="BC43" s="326"/>
      <c r="BD43" s="326"/>
      <c r="BE43" s="326"/>
      <c r="BF43" s="326"/>
      <c r="BG43" s="326"/>
      <c r="BH43" s="326"/>
      <c r="BI43" s="326"/>
      <c r="BJ43" s="326"/>
      <c r="BK43" s="326"/>
      <c r="BL43" s="326"/>
      <c r="BM43" s="326"/>
      <c r="BN43" s="326"/>
      <c r="BO43" s="326"/>
      <c r="BP43" s="326"/>
      <c r="BQ43" s="326"/>
      <c r="BR43" s="326"/>
      <c r="BS43" s="326"/>
      <c r="BT43" s="326"/>
      <c r="BU43" s="326"/>
      <c r="BV43" s="326"/>
      <c r="BW43" s="326"/>
      <c r="BX43" s="326"/>
      <c r="BY43" s="326"/>
      <c r="BZ43" s="326"/>
      <c r="CA43" s="326"/>
      <c r="CB43" s="326"/>
      <c r="CC43" s="326"/>
      <c r="CD43" s="326"/>
      <c r="CE43" s="326"/>
      <c r="CF43" s="326"/>
      <c r="CG43" s="326"/>
      <c r="CH43" s="326"/>
      <c r="CI43" s="326"/>
      <c r="CJ43" s="326"/>
      <c r="CK43" s="326"/>
      <c r="CL43" s="326"/>
      <c r="CM43" s="326"/>
      <c r="CN43" s="326"/>
      <c r="CO43" s="326"/>
      <c r="CP43" s="326"/>
      <c r="CQ43" s="326"/>
      <c r="CR43" s="326"/>
      <c r="CS43" s="326"/>
      <c r="CT43" s="326"/>
      <c r="CU43" s="326"/>
      <c r="CV43" s="326"/>
      <c r="CW43" s="326"/>
      <c r="CX43" s="326"/>
      <c r="CY43" s="326"/>
      <c r="CZ43" s="326"/>
      <c r="DA43" s="326"/>
      <c r="DB43" s="326"/>
      <c r="DC43" s="326"/>
      <c r="DD43" s="326"/>
      <c r="DE43" s="326"/>
      <c r="DF43" s="326"/>
      <c r="DG43" s="326"/>
      <c r="DH43" s="326"/>
      <c r="DI43" s="326"/>
      <c r="DJ43" s="326"/>
      <c r="DK43" s="326"/>
      <c r="DL43" s="326"/>
      <c r="DM43" s="326"/>
      <c r="DN43" s="326"/>
      <c r="DO43" s="326"/>
      <c r="DP43" s="326"/>
      <c r="DQ43" s="326"/>
      <c r="DR43" s="326"/>
      <c r="DS43" s="326"/>
      <c r="DT43" s="326"/>
      <c r="DU43" s="326"/>
      <c r="DV43" s="326"/>
      <c r="DW43" s="326"/>
      <c r="DX43" s="326"/>
      <c r="DY43" s="326"/>
      <c r="DZ43" s="326"/>
      <c r="EA43" s="326"/>
      <c r="EB43" s="326"/>
      <c r="EC43" s="326"/>
      <c r="ED43" s="326"/>
      <c r="EE43" s="326"/>
      <c r="EF43" s="326"/>
      <c r="EG43" s="326"/>
      <c r="EH43" s="326"/>
      <c r="EI43" s="326"/>
      <c r="EJ43" s="326"/>
      <c r="EK43" s="326"/>
      <c r="EL43" s="326"/>
      <c r="EM43" s="326"/>
      <c r="EN43" s="326"/>
      <c r="EO43" s="326"/>
      <c r="EP43" s="326"/>
      <c r="EQ43" s="326"/>
      <c r="ER43" s="326"/>
      <c r="ES43" s="326"/>
      <c r="ET43" s="326"/>
      <c r="EU43" s="326"/>
      <c r="EV43" s="326"/>
      <c r="EW43" s="326"/>
      <c r="EX43" s="326"/>
      <c r="EY43" s="326"/>
      <c r="EZ43" s="326"/>
      <c r="FA43" s="326"/>
      <c r="FB43" s="326"/>
      <c r="FC43" s="326"/>
      <c r="FD43" s="326"/>
      <c r="FE43" s="326"/>
      <c r="FF43" s="326"/>
      <c r="FG43" s="326"/>
      <c r="FH43" s="326"/>
      <c r="FI43" s="326"/>
      <c r="FJ43" s="326"/>
      <c r="FK43" s="326"/>
      <c r="FL43" s="326"/>
      <c r="FM43" s="326"/>
      <c r="FN43" s="326"/>
      <c r="FO43" s="326"/>
      <c r="FP43" s="326"/>
      <c r="FQ43" s="326"/>
      <c r="FR43" s="326"/>
      <c r="FS43" s="326"/>
      <c r="FT43" s="326"/>
      <c r="FU43" s="326"/>
      <c r="FV43" s="326"/>
      <c r="FW43" s="326"/>
      <c r="FX43" s="326"/>
      <c r="FY43" s="326"/>
      <c r="FZ43" s="326"/>
      <c r="GA43" s="326"/>
      <c r="GB43" s="326"/>
      <c r="GC43" s="326"/>
      <c r="GD43" s="326"/>
      <c r="GE43" s="326"/>
      <c r="GF43" s="326"/>
      <c r="GG43" s="326"/>
      <c r="GH43" s="326"/>
      <c r="GI43" s="326"/>
      <c r="GJ43" s="326"/>
      <c r="GK43" s="326"/>
      <c r="GL43" s="326"/>
      <c r="GM43" s="326"/>
      <c r="GN43" s="326"/>
      <c r="GO43" s="326"/>
      <c r="GP43" s="326"/>
      <c r="GQ43" s="326"/>
      <c r="GR43" s="326"/>
      <c r="GS43" s="326"/>
      <c r="GT43" s="326"/>
      <c r="GU43" s="326"/>
      <c r="GV43" s="326"/>
      <c r="GW43" s="326"/>
      <c r="GX43" s="326"/>
      <c r="GY43" s="326"/>
      <c r="GZ43" s="326"/>
      <c r="HA43" s="326"/>
      <c r="HB43" s="326"/>
      <c r="HC43" s="326"/>
      <c r="HD43" s="326"/>
      <c r="HE43" s="326"/>
      <c r="HF43" s="326"/>
      <c r="HG43" s="326"/>
      <c r="HH43" s="326"/>
      <c r="HI43" s="326"/>
      <c r="HJ43" s="326"/>
      <c r="HK43" s="326"/>
      <c r="HL43" s="326"/>
      <c r="HM43" s="326"/>
      <c r="HN43" s="326"/>
      <c r="HO43" s="326"/>
      <c r="HP43" s="326"/>
      <c r="HQ43" s="326"/>
      <c r="HR43" s="326"/>
      <c r="HS43" s="326"/>
      <c r="HT43" s="326"/>
      <c r="HU43" s="326"/>
      <c r="HV43" s="326"/>
      <c r="HW43" s="326"/>
      <c r="HX43" s="326"/>
      <c r="HY43" s="326"/>
      <c r="HZ43" s="326"/>
      <c r="IA43" s="326"/>
      <c r="IB43" s="326"/>
      <c r="IC43" s="326"/>
    </row>
    <row r="44" spans="1:237" s="79" customFormat="1" x14ac:dyDescent="0.25">
      <c r="A44" s="326" t="s">
        <v>68</v>
      </c>
      <c r="B44" s="326" t="s">
        <v>89</v>
      </c>
      <c r="C44" s="326" t="s">
        <v>27</v>
      </c>
      <c r="D44" s="326" t="s">
        <v>13</v>
      </c>
      <c r="E44" s="326" t="s">
        <v>37</v>
      </c>
      <c r="F44" s="371" t="str">
        <f>IF(ISBLANK('1C Summary'!F11),"",'1C Summary'!F11)</f>
        <v/>
      </c>
      <c r="G44" s="371" t="str">
        <f>IF(ISBLANK('1C Summary'!G11),"",'1C Summary'!G11)</f>
        <v/>
      </c>
      <c r="H44" s="371" t="str">
        <f>IF(ISBLANK('1C Summary'!H11),"",'1C Summary'!H11)</f>
        <v/>
      </c>
      <c r="I44" s="371" t="str">
        <f>IF(ISBLANK('1C Summary'!I11),"",'1C Summary'!I11)</f>
        <v/>
      </c>
      <c r="J44" s="371" t="str">
        <f>IF(ISBLANK('1C Summary'!J11),"",'1C Summary'!J11)</f>
        <v/>
      </c>
      <c r="K44" s="371" t="str">
        <f>IF(ISBLANK('1C Summary'!K11),"",'1C Summary'!K11)</f>
        <v/>
      </c>
      <c r="L44" s="371" t="str">
        <f>IF(ISBLANK('1C Summary'!L11),"",'1C Summary'!L11)</f>
        <v/>
      </c>
      <c r="M44" s="371" t="str">
        <f>IF(ISBLANK('1C Summary'!M11),"",'1C Summary'!M11)</f>
        <v/>
      </c>
      <c r="N44" s="371" t="str">
        <f>IF(ISBLANK('1C Summary'!N11),"",'1C Summary'!N11)</f>
        <v/>
      </c>
      <c r="O44" s="371" t="str">
        <f>IF(ISBLANK('1C Summary'!O11),"",'1C Summary'!O11)</f>
        <v/>
      </c>
      <c r="P44" s="371" t="str">
        <f>IF(ISBLANK('1C Summary'!P11),"",'1C Summary'!P11)</f>
        <v/>
      </c>
      <c r="Q44" s="371" t="str">
        <f>IF(ISBLANK('1C Summary'!Q11),"",'1C Summary'!Q11)</f>
        <v/>
      </c>
      <c r="R44" s="371" t="str">
        <f>IF(ISBLANK('1C Summary'!R11),"",'1C Summary'!R11)</f>
        <v/>
      </c>
      <c r="S44" s="371" t="str">
        <f>IF(ISBLANK('1C Summary'!S11),"",'1C Summary'!S11)</f>
        <v/>
      </c>
      <c r="T44" s="371" t="str">
        <f>IF(ISBLANK('1C Summary'!T11),"",'1C Summary'!T11)</f>
        <v/>
      </c>
      <c r="U44" s="371"/>
      <c r="V44" s="371"/>
      <c r="W44" s="371"/>
      <c r="X44" s="326"/>
      <c r="Y44" s="326"/>
      <c r="Z44" s="326"/>
      <c r="AA44" s="355"/>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326"/>
      <c r="BE44" s="326"/>
      <c r="BF44" s="326"/>
      <c r="BG44" s="326"/>
      <c r="BH44" s="326"/>
      <c r="BI44" s="326"/>
      <c r="BJ44" s="326"/>
      <c r="BK44" s="326"/>
      <c r="BL44" s="326"/>
      <c r="BM44" s="326"/>
      <c r="BN44" s="326"/>
      <c r="BO44" s="326"/>
      <c r="BP44" s="326"/>
      <c r="BQ44" s="326"/>
      <c r="BR44" s="326"/>
      <c r="BS44" s="326"/>
      <c r="BT44" s="326"/>
      <c r="BU44" s="326"/>
      <c r="BV44" s="326"/>
      <c r="BW44" s="326"/>
      <c r="BX44" s="326"/>
      <c r="BY44" s="326"/>
      <c r="BZ44" s="326"/>
      <c r="CA44" s="326"/>
      <c r="CB44" s="326"/>
      <c r="CC44" s="326"/>
      <c r="CD44" s="326"/>
      <c r="CE44" s="326"/>
      <c r="CF44" s="326"/>
      <c r="CG44" s="326"/>
      <c r="CH44" s="326"/>
      <c r="CI44" s="326"/>
      <c r="CJ44" s="326"/>
      <c r="CK44" s="326"/>
      <c r="CL44" s="326"/>
      <c r="CM44" s="326"/>
      <c r="CN44" s="326"/>
      <c r="CO44" s="326"/>
      <c r="CP44" s="326"/>
      <c r="CQ44" s="326"/>
      <c r="CR44" s="326"/>
      <c r="CS44" s="326"/>
      <c r="CT44" s="326"/>
      <c r="CU44" s="326"/>
      <c r="CV44" s="326"/>
      <c r="CW44" s="326"/>
      <c r="CX44" s="326"/>
      <c r="CY44" s="326"/>
      <c r="CZ44" s="326"/>
      <c r="DA44" s="326"/>
      <c r="DB44" s="326"/>
      <c r="DC44" s="326"/>
      <c r="DD44" s="326"/>
      <c r="DE44" s="326"/>
      <c r="DF44" s="326"/>
      <c r="DG44" s="326"/>
      <c r="DH44" s="326"/>
      <c r="DI44" s="326"/>
      <c r="DJ44" s="326"/>
      <c r="DK44" s="326"/>
      <c r="DL44" s="326"/>
      <c r="DM44" s="326"/>
      <c r="DN44" s="326"/>
      <c r="DO44" s="326"/>
      <c r="DP44" s="326"/>
      <c r="DQ44" s="326"/>
      <c r="DR44" s="326"/>
      <c r="DS44" s="326"/>
      <c r="DT44" s="326"/>
      <c r="DU44" s="326"/>
      <c r="DV44" s="326"/>
      <c r="DW44" s="326"/>
      <c r="DX44" s="326"/>
      <c r="DY44" s="326"/>
      <c r="DZ44" s="326"/>
      <c r="EA44" s="326"/>
      <c r="EB44" s="326"/>
      <c r="EC44" s="326"/>
      <c r="ED44" s="326"/>
      <c r="EE44" s="326"/>
      <c r="EF44" s="326"/>
      <c r="EG44" s="326"/>
      <c r="EH44" s="326"/>
      <c r="EI44" s="326"/>
      <c r="EJ44" s="326"/>
      <c r="EK44" s="326"/>
      <c r="EL44" s="326"/>
      <c r="EM44" s="326"/>
      <c r="EN44" s="326"/>
      <c r="EO44" s="326"/>
      <c r="EP44" s="326"/>
      <c r="EQ44" s="326"/>
      <c r="ER44" s="326"/>
      <c r="ES44" s="326"/>
      <c r="ET44" s="326"/>
      <c r="EU44" s="326"/>
      <c r="EV44" s="326"/>
      <c r="EW44" s="326"/>
      <c r="EX44" s="326"/>
      <c r="EY44" s="326"/>
      <c r="EZ44" s="326"/>
      <c r="FA44" s="326"/>
      <c r="FB44" s="326"/>
      <c r="FC44" s="326"/>
      <c r="FD44" s="326"/>
      <c r="FE44" s="326"/>
      <c r="FF44" s="326"/>
      <c r="FG44" s="326"/>
      <c r="FH44" s="326"/>
      <c r="FI44" s="326"/>
      <c r="FJ44" s="326"/>
      <c r="FK44" s="326"/>
      <c r="FL44" s="326"/>
      <c r="FM44" s="326"/>
      <c r="FN44" s="326"/>
      <c r="FO44" s="326"/>
      <c r="FP44" s="326"/>
      <c r="FQ44" s="326"/>
      <c r="FR44" s="326"/>
      <c r="FS44" s="326"/>
      <c r="FT44" s="326"/>
      <c r="FU44" s="326"/>
      <c r="FV44" s="326"/>
      <c r="FW44" s="326"/>
      <c r="FX44" s="326"/>
      <c r="FY44" s="326"/>
      <c r="FZ44" s="326"/>
      <c r="GA44" s="326"/>
      <c r="GB44" s="326"/>
      <c r="GC44" s="326"/>
      <c r="GD44" s="326"/>
      <c r="GE44" s="326"/>
      <c r="GF44" s="326"/>
      <c r="GG44" s="326"/>
      <c r="GH44" s="326"/>
      <c r="GI44" s="326"/>
      <c r="GJ44" s="326"/>
      <c r="GK44" s="326"/>
      <c r="GL44" s="326"/>
      <c r="GM44" s="326"/>
      <c r="GN44" s="326"/>
      <c r="GO44" s="326"/>
      <c r="GP44" s="326"/>
      <c r="GQ44" s="326"/>
      <c r="GR44" s="326"/>
      <c r="GS44" s="326"/>
      <c r="GT44" s="326"/>
      <c r="GU44" s="326"/>
      <c r="GV44" s="326"/>
      <c r="GW44" s="326"/>
      <c r="GX44" s="326"/>
      <c r="GY44" s="326"/>
      <c r="GZ44" s="326"/>
      <c r="HA44" s="326"/>
      <c r="HB44" s="326"/>
      <c r="HC44" s="326"/>
      <c r="HD44" s="326"/>
      <c r="HE44" s="326"/>
      <c r="HF44" s="326"/>
      <c r="HG44" s="326"/>
      <c r="HH44" s="326"/>
      <c r="HI44" s="326"/>
      <c r="HJ44" s="326"/>
      <c r="HK44" s="326"/>
      <c r="HL44" s="326"/>
      <c r="HM44" s="326"/>
      <c r="HN44" s="326"/>
      <c r="HO44" s="326"/>
      <c r="HP44" s="326"/>
      <c r="HQ44" s="326"/>
      <c r="HR44" s="326"/>
      <c r="HS44" s="326"/>
      <c r="HT44" s="326"/>
      <c r="HU44" s="326"/>
      <c r="HV44" s="326"/>
      <c r="HW44" s="326"/>
      <c r="HX44" s="326"/>
      <c r="HY44" s="326"/>
      <c r="HZ44" s="326"/>
      <c r="IA44" s="326"/>
      <c r="IB44" s="326"/>
      <c r="IC44" s="326"/>
    </row>
    <row r="45" spans="1:237" x14ac:dyDescent="0.25">
      <c r="A45" s="242"/>
      <c r="B45" s="242"/>
      <c r="C45" s="242"/>
      <c r="D45" s="242"/>
      <c r="E45" s="242"/>
      <c r="F45" s="341"/>
      <c r="G45" s="341"/>
      <c r="H45" s="341"/>
      <c r="I45" s="341"/>
      <c r="J45" s="341"/>
      <c r="K45" s="341"/>
      <c r="L45" s="341"/>
      <c r="M45" s="341"/>
      <c r="N45" s="341"/>
      <c r="O45" s="341"/>
      <c r="P45" s="341"/>
      <c r="Q45" s="341"/>
      <c r="R45" s="341"/>
      <c r="S45" s="341"/>
      <c r="T45" s="341"/>
      <c r="U45" s="341"/>
      <c r="V45" s="341"/>
      <c r="W45" s="341"/>
      <c r="X45" s="242"/>
      <c r="Y45" s="326"/>
      <c r="Z45" s="326"/>
      <c r="AA45" s="355"/>
      <c r="AB45" s="242"/>
      <c r="AC45" s="242"/>
      <c r="AD45" s="242"/>
      <c r="AE45" s="242"/>
      <c r="AF45" s="242"/>
      <c r="AG45" s="242"/>
      <c r="AH45" s="242"/>
      <c r="AI45" s="242"/>
      <c r="AJ45" s="242"/>
      <c r="AK45" s="242"/>
      <c r="AL45" s="242"/>
      <c r="AM45" s="242"/>
      <c r="AN45" s="242"/>
      <c r="AO45" s="242"/>
      <c r="AP45" s="242"/>
      <c r="AQ45" s="242"/>
      <c r="AR45" s="242"/>
      <c r="AS45" s="242"/>
      <c r="AT45" s="242"/>
      <c r="AU45" s="242"/>
      <c r="AV45" s="242"/>
      <c r="AW45" s="242"/>
      <c r="AX45" s="242"/>
      <c r="AY45" s="242"/>
      <c r="AZ45" s="242"/>
      <c r="BA45" s="242"/>
      <c r="BB45" s="242"/>
      <c r="BC45" s="242"/>
      <c r="BD45" s="242"/>
      <c r="BE45" s="242"/>
      <c r="BF45" s="242"/>
      <c r="BG45" s="242"/>
      <c r="BH45" s="242"/>
      <c r="BI45" s="242"/>
      <c r="BJ45" s="242"/>
      <c r="BK45" s="242"/>
      <c r="BL45" s="242"/>
      <c r="BM45" s="242"/>
      <c r="BN45" s="242"/>
      <c r="BO45" s="242"/>
      <c r="BP45" s="242"/>
      <c r="BQ45" s="242"/>
      <c r="BR45" s="242"/>
      <c r="BS45" s="242"/>
      <c r="BT45" s="242"/>
      <c r="BU45" s="242"/>
      <c r="BV45" s="242"/>
      <c r="BW45" s="242"/>
      <c r="BX45" s="242"/>
      <c r="BY45" s="242"/>
      <c r="BZ45" s="242"/>
      <c r="CA45" s="242"/>
      <c r="CB45" s="242"/>
      <c r="CC45" s="242"/>
      <c r="CD45" s="242"/>
      <c r="CE45" s="242"/>
      <c r="CF45" s="242"/>
      <c r="CG45" s="242"/>
      <c r="CH45" s="242"/>
      <c r="CI45" s="242"/>
      <c r="CJ45" s="242"/>
      <c r="CK45" s="242"/>
      <c r="CL45" s="242"/>
      <c r="CM45" s="242"/>
      <c r="CN45" s="242"/>
      <c r="CO45" s="242"/>
      <c r="CP45" s="242"/>
      <c r="CQ45" s="242"/>
      <c r="CR45" s="242"/>
      <c r="CS45" s="242"/>
      <c r="CT45" s="242"/>
      <c r="CU45" s="242"/>
      <c r="CV45" s="242"/>
      <c r="CW45" s="242"/>
      <c r="CX45" s="242"/>
      <c r="CY45" s="242"/>
      <c r="CZ45" s="242"/>
      <c r="DA45" s="242"/>
      <c r="DB45" s="242"/>
      <c r="DC45" s="242"/>
      <c r="DD45" s="242"/>
      <c r="DE45" s="242"/>
      <c r="DF45" s="242"/>
      <c r="DG45" s="242"/>
      <c r="DH45" s="242"/>
      <c r="DI45" s="242"/>
      <c r="DJ45" s="242"/>
      <c r="DK45" s="242"/>
      <c r="DL45" s="242"/>
      <c r="DM45" s="242"/>
      <c r="DN45" s="242"/>
      <c r="DO45" s="242"/>
      <c r="DP45" s="242"/>
      <c r="DQ45" s="242"/>
      <c r="DR45" s="242"/>
      <c r="DS45" s="242"/>
      <c r="DT45" s="242"/>
      <c r="DU45" s="242"/>
      <c r="DV45" s="242"/>
      <c r="DW45" s="242"/>
      <c r="DX45" s="242"/>
      <c r="DY45" s="242"/>
      <c r="DZ45" s="242"/>
      <c r="EA45" s="242"/>
      <c r="EB45" s="242"/>
      <c r="EC45" s="242"/>
      <c r="ED45" s="242"/>
      <c r="EE45" s="242"/>
      <c r="EF45" s="242"/>
      <c r="EG45" s="242"/>
      <c r="EH45" s="242"/>
      <c r="EI45" s="242"/>
      <c r="EJ45" s="242"/>
      <c r="EK45" s="242"/>
      <c r="EL45" s="242"/>
      <c r="EM45" s="242"/>
      <c r="EN45" s="242"/>
      <c r="EO45" s="242"/>
      <c r="EP45" s="242"/>
      <c r="EQ45" s="242"/>
      <c r="ER45" s="242"/>
      <c r="ES45" s="242"/>
      <c r="ET45" s="242"/>
      <c r="EU45" s="242"/>
      <c r="EV45" s="242"/>
      <c r="EW45" s="242"/>
      <c r="EX45" s="242"/>
      <c r="EY45" s="242"/>
      <c r="EZ45" s="242"/>
      <c r="FA45" s="242"/>
      <c r="FB45" s="242"/>
      <c r="FC45" s="242"/>
      <c r="FD45" s="242"/>
      <c r="FE45" s="242"/>
      <c r="FF45" s="242"/>
      <c r="FG45" s="242"/>
      <c r="FH45" s="242"/>
      <c r="FI45" s="242"/>
      <c r="FJ45" s="242"/>
      <c r="FK45" s="242"/>
      <c r="FL45" s="242"/>
      <c r="FM45" s="242"/>
      <c r="FN45" s="242"/>
      <c r="FO45" s="242"/>
      <c r="FP45" s="242"/>
      <c r="FQ45" s="242"/>
      <c r="FR45" s="242"/>
      <c r="FS45" s="242"/>
      <c r="FT45" s="242"/>
      <c r="FU45" s="242"/>
      <c r="FV45" s="242"/>
      <c r="FW45" s="242"/>
      <c r="FX45" s="242"/>
      <c r="FY45" s="242"/>
      <c r="FZ45" s="242"/>
      <c r="GA45" s="242"/>
      <c r="GB45" s="242"/>
      <c r="GC45" s="242"/>
      <c r="GD45" s="242"/>
      <c r="GE45" s="242"/>
      <c r="GF45" s="242"/>
      <c r="GG45" s="242"/>
      <c r="GH45" s="242"/>
      <c r="GI45" s="242"/>
      <c r="GJ45" s="242"/>
      <c r="GK45" s="242"/>
      <c r="GL45" s="242"/>
      <c r="GM45" s="242"/>
      <c r="GN45" s="242"/>
      <c r="GO45" s="242"/>
      <c r="GP45" s="242"/>
      <c r="GQ45" s="242"/>
      <c r="GR45" s="242"/>
      <c r="GS45" s="242"/>
      <c r="GT45" s="242"/>
      <c r="GU45" s="242"/>
      <c r="GV45" s="242"/>
      <c r="GW45" s="242"/>
      <c r="GX45" s="242"/>
      <c r="GY45" s="242"/>
      <c r="GZ45" s="242"/>
      <c r="HA45" s="242"/>
      <c r="HB45" s="242"/>
      <c r="HC45" s="242"/>
      <c r="HD45" s="242"/>
      <c r="HE45" s="242"/>
      <c r="HF45" s="242"/>
      <c r="HG45" s="242"/>
      <c r="HH45" s="242"/>
      <c r="HI45" s="242"/>
      <c r="HJ45" s="242"/>
      <c r="HK45" s="242"/>
      <c r="HL45" s="242"/>
      <c r="HM45" s="242"/>
      <c r="HN45" s="242"/>
      <c r="HO45" s="242"/>
      <c r="HP45" s="242"/>
      <c r="HQ45" s="242"/>
      <c r="HR45" s="242"/>
      <c r="HS45" s="242"/>
      <c r="HT45" s="242"/>
      <c r="HU45" s="242"/>
      <c r="HV45" s="242"/>
      <c r="HW45" s="242"/>
      <c r="HX45" s="242"/>
      <c r="HY45" s="242"/>
      <c r="HZ45" s="242"/>
      <c r="IA45" s="242"/>
      <c r="IB45" s="242"/>
      <c r="IC45" s="242"/>
    </row>
    <row r="46" spans="1:237" s="82" customFormat="1" x14ac:dyDescent="0.25">
      <c r="A46" s="355" t="s">
        <v>68</v>
      </c>
      <c r="B46" s="381">
        <v>1</v>
      </c>
      <c r="C46" s="355" t="s">
        <v>451</v>
      </c>
      <c r="D46" s="275" t="s">
        <v>36</v>
      </c>
      <c r="E46" s="275" t="s">
        <v>37</v>
      </c>
      <c r="F46" s="271">
        <f>+F47+F53+F57</f>
        <v>4261.1296590216198</v>
      </c>
      <c r="G46" s="271">
        <f t="shared" ref="G46:T46" si="26">+G47+G53+G57</f>
        <v>4296.6541674810887</v>
      </c>
      <c r="H46" s="271">
        <f t="shared" si="26"/>
        <v>4430.9268922430119</v>
      </c>
      <c r="I46" s="271">
        <f t="shared" si="26"/>
        <v>4373.1510939561267</v>
      </c>
      <c r="J46" s="271">
        <f t="shared" si="26"/>
        <v>4530.5381302108126</v>
      </c>
      <c r="K46" s="271">
        <f t="shared" si="26"/>
        <v>4318.7621518658507</v>
      </c>
      <c r="L46" s="271">
        <f t="shared" si="26"/>
        <v>4171.5045844160395</v>
      </c>
      <c r="M46" s="271">
        <f t="shared" si="26"/>
        <v>4281.0284724922039</v>
      </c>
      <c r="N46" s="271">
        <f t="shared" si="26"/>
        <v>4182.6263128843011</v>
      </c>
      <c r="O46" s="271">
        <f t="shared" si="26"/>
        <v>4473.2780271550419</v>
      </c>
      <c r="P46" s="271">
        <f t="shared" si="26"/>
        <v>4285.7958183266219</v>
      </c>
      <c r="Q46" s="271">
        <f t="shared" si="26"/>
        <v>4137.7711185786766</v>
      </c>
      <c r="R46" s="271">
        <f t="shared" si="26"/>
        <v>4171.4033783035338</v>
      </c>
      <c r="S46" s="271">
        <f t="shared" si="26"/>
        <v>4218.9311015550957</v>
      </c>
      <c r="T46" s="271">
        <f t="shared" si="26"/>
        <v>4261.9378437354517</v>
      </c>
      <c r="U46" s="271">
        <f t="shared" ref="U46:W46" si="27">+U47+U53+U57</f>
        <v>4172.7143414528327</v>
      </c>
      <c r="V46" s="271">
        <f t="shared" si="27"/>
        <v>4082.8339237184782</v>
      </c>
      <c r="W46" s="271">
        <f t="shared" si="27"/>
        <v>4124.9587219677014</v>
      </c>
      <c r="X46" s="242"/>
      <c r="Y46" s="326"/>
      <c r="Z46" s="326"/>
      <c r="AA46" s="355"/>
      <c r="AB46" s="355"/>
      <c r="AC46" s="355"/>
      <c r="AD46" s="355"/>
      <c r="AE46" s="355"/>
      <c r="AF46" s="355"/>
      <c r="AG46" s="355"/>
      <c r="AH46" s="355"/>
      <c r="AI46" s="355"/>
      <c r="AJ46" s="355"/>
      <c r="AK46" s="355"/>
      <c r="AL46" s="355"/>
      <c r="AM46" s="355"/>
      <c r="AN46" s="355"/>
      <c r="AO46" s="355"/>
      <c r="AP46" s="355"/>
      <c r="AQ46" s="355"/>
      <c r="AR46" s="355"/>
      <c r="AS46" s="355"/>
      <c r="AT46" s="355"/>
      <c r="AU46" s="355"/>
      <c r="AV46" s="355"/>
      <c r="AW46" s="355"/>
      <c r="AX46" s="355"/>
      <c r="AY46" s="355"/>
      <c r="AZ46" s="355"/>
      <c r="BA46" s="355"/>
      <c r="BB46" s="355"/>
      <c r="BC46" s="355"/>
      <c r="BD46" s="355"/>
      <c r="BE46" s="355"/>
      <c r="BF46" s="355"/>
      <c r="BG46" s="355"/>
      <c r="BH46" s="355"/>
      <c r="BI46" s="355"/>
      <c r="BJ46" s="355"/>
      <c r="BK46" s="355"/>
      <c r="BL46" s="355"/>
      <c r="BM46" s="355"/>
      <c r="BN46" s="355"/>
      <c r="BO46" s="355"/>
      <c r="BP46" s="355"/>
      <c r="BQ46" s="355"/>
      <c r="BR46" s="355"/>
      <c r="BS46" s="355"/>
      <c r="BT46" s="355"/>
      <c r="BU46" s="355"/>
      <c r="BV46" s="355"/>
      <c r="BW46" s="355"/>
      <c r="BX46" s="355"/>
      <c r="BY46" s="355"/>
      <c r="BZ46" s="355"/>
      <c r="CA46" s="355"/>
      <c r="CB46" s="355"/>
      <c r="CC46" s="355"/>
      <c r="CD46" s="355"/>
      <c r="CE46" s="355"/>
      <c r="CF46" s="355"/>
      <c r="CG46" s="355"/>
      <c r="CH46" s="355"/>
      <c r="CI46" s="355"/>
      <c r="CJ46" s="355"/>
      <c r="CK46" s="355"/>
      <c r="CL46" s="355"/>
      <c r="CM46" s="355"/>
      <c r="CN46" s="355"/>
      <c r="CO46" s="355"/>
      <c r="CP46" s="355"/>
      <c r="CQ46" s="355"/>
      <c r="CR46" s="355"/>
      <c r="CS46" s="355"/>
      <c r="CT46" s="355"/>
      <c r="CU46" s="355"/>
      <c r="CV46" s="355"/>
      <c r="CW46" s="355"/>
      <c r="CX46" s="355"/>
      <c r="CY46" s="355"/>
      <c r="CZ46" s="355"/>
      <c r="DA46" s="355"/>
      <c r="DB46" s="355"/>
      <c r="DC46" s="355"/>
      <c r="DD46" s="355"/>
      <c r="DE46" s="355"/>
      <c r="DF46" s="355"/>
      <c r="DG46" s="355"/>
      <c r="DH46" s="355"/>
      <c r="DI46" s="355"/>
      <c r="DJ46" s="355"/>
      <c r="DK46" s="355"/>
      <c r="DL46" s="355"/>
      <c r="DM46" s="355"/>
      <c r="DN46" s="355"/>
      <c r="DO46" s="355"/>
      <c r="DP46" s="355"/>
      <c r="DQ46" s="355"/>
      <c r="DR46" s="355"/>
      <c r="DS46" s="355"/>
      <c r="DT46" s="355"/>
      <c r="DU46" s="355"/>
      <c r="DV46" s="355"/>
      <c r="DW46" s="355"/>
      <c r="DX46" s="355"/>
      <c r="DY46" s="355"/>
      <c r="DZ46" s="355"/>
      <c r="EA46" s="355"/>
      <c r="EB46" s="355"/>
      <c r="EC46" s="355"/>
      <c r="ED46" s="355"/>
      <c r="EE46" s="355"/>
      <c r="EF46" s="355"/>
      <c r="EG46" s="355"/>
      <c r="EH46" s="355"/>
      <c r="EI46" s="355"/>
      <c r="EJ46" s="355"/>
      <c r="EK46" s="355"/>
      <c r="EL46" s="355"/>
      <c r="EM46" s="355"/>
      <c r="EN46" s="355"/>
      <c r="EO46" s="355"/>
      <c r="EP46" s="355"/>
      <c r="EQ46" s="355"/>
      <c r="ER46" s="355"/>
      <c r="ES46" s="355"/>
      <c r="ET46" s="355"/>
      <c r="EU46" s="355"/>
      <c r="EV46" s="355"/>
      <c r="EW46" s="355"/>
      <c r="EX46" s="355"/>
      <c r="EY46" s="355"/>
      <c r="EZ46" s="355"/>
      <c r="FA46" s="355"/>
      <c r="FB46" s="355"/>
      <c r="FC46" s="355"/>
      <c r="FD46" s="355"/>
      <c r="FE46" s="355"/>
      <c r="FF46" s="355"/>
      <c r="FG46" s="355"/>
      <c r="FH46" s="355"/>
      <c r="FI46" s="355"/>
      <c r="FJ46" s="355"/>
      <c r="FK46" s="355"/>
      <c r="FL46" s="355"/>
      <c r="FM46" s="355"/>
      <c r="FN46" s="355"/>
      <c r="FO46" s="355"/>
      <c r="FP46" s="355"/>
      <c r="FQ46" s="355"/>
      <c r="FR46" s="355"/>
      <c r="FS46" s="355"/>
      <c r="FT46" s="355"/>
      <c r="FU46" s="355"/>
      <c r="FV46" s="355"/>
      <c r="FW46" s="355"/>
      <c r="FX46" s="355"/>
      <c r="FY46" s="355"/>
      <c r="FZ46" s="355"/>
      <c r="GA46" s="355"/>
      <c r="GB46" s="355"/>
      <c r="GC46" s="355"/>
      <c r="GD46" s="355"/>
      <c r="GE46" s="355"/>
      <c r="GF46" s="355"/>
      <c r="GG46" s="355"/>
      <c r="GH46" s="355"/>
      <c r="GI46" s="355"/>
      <c r="GJ46" s="355"/>
      <c r="GK46" s="355"/>
      <c r="GL46" s="355"/>
      <c r="GM46" s="355"/>
      <c r="GN46" s="355"/>
      <c r="GO46" s="355"/>
      <c r="GP46" s="355"/>
      <c r="GQ46" s="355"/>
      <c r="GR46" s="355"/>
      <c r="GS46" s="355"/>
      <c r="GT46" s="355"/>
      <c r="GU46" s="355"/>
      <c r="GV46" s="355"/>
      <c r="GW46" s="355"/>
      <c r="GX46" s="355"/>
      <c r="GY46" s="355"/>
      <c r="GZ46" s="355"/>
      <c r="HA46" s="355"/>
      <c r="HB46" s="355"/>
      <c r="HC46" s="355"/>
      <c r="HD46" s="355"/>
      <c r="HE46" s="355"/>
      <c r="HF46" s="355"/>
      <c r="HG46" s="355"/>
      <c r="HH46" s="355"/>
      <c r="HI46" s="355"/>
      <c r="HJ46" s="355"/>
      <c r="HK46" s="355"/>
      <c r="HL46" s="355"/>
      <c r="HM46" s="355"/>
      <c r="HN46" s="355"/>
      <c r="HO46" s="355"/>
      <c r="HP46" s="355"/>
      <c r="HQ46" s="355"/>
      <c r="HR46" s="355"/>
      <c r="HS46" s="355"/>
      <c r="HT46" s="355"/>
      <c r="HU46" s="355"/>
      <c r="HV46" s="355"/>
      <c r="HW46" s="355"/>
      <c r="HX46" s="355"/>
      <c r="HY46" s="355"/>
      <c r="HZ46" s="355"/>
      <c r="IA46" s="355"/>
      <c r="IB46" s="355"/>
      <c r="IC46" s="355"/>
    </row>
    <row r="47" spans="1:237" s="82" customFormat="1" x14ac:dyDescent="0.25">
      <c r="A47" s="275" t="s">
        <v>68</v>
      </c>
      <c r="B47" s="275" t="s">
        <v>443</v>
      </c>
      <c r="C47" s="275" t="s">
        <v>444</v>
      </c>
      <c r="D47" s="275" t="s">
        <v>36</v>
      </c>
      <c r="E47" s="275" t="s">
        <v>37</v>
      </c>
      <c r="F47" s="271">
        <f>+SUM(F48:F52)</f>
        <v>521.58604234339987</v>
      </c>
      <c r="G47" s="271">
        <f t="shared" ref="G47:T47" si="28">+SUM(G48:G52)</f>
        <v>519.87415620525962</v>
      </c>
      <c r="H47" s="271">
        <f t="shared" si="28"/>
        <v>521.12428992739899</v>
      </c>
      <c r="I47" s="271">
        <f t="shared" si="28"/>
        <v>535.15738354088228</v>
      </c>
      <c r="J47" s="271">
        <f t="shared" si="28"/>
        <v>545.76254077578278</v>
      </c>
      <c r="K47" s="271">
        <f t="shared" si="28"/>
        <v>550.53620283083342</v>
      </c>
      <c r="L47" s="271">
        <f t="shared" si="28"/>
        <v>441.70160704050318</v>
      </c>
      <c r="M47" s="271">
        <f t="shared" si="28"/>
        <v>461.68935040264256</v>
      </c>
      <c r="N47" s="271">
        <f t="shared" si="28"/>
        <v>468.52687581587361</v>
      </c>
      <c r="O47" s="271">
        <f t="shared" si="28"/>
        <v>475.24552057362592</v>
      </c>
      <c r="P47" s="271">
        <f t="shared" si="28"/>
        <v>450.91887166828178</v>
      </c>
      <c r="Q47" s="271">
        <f t="shared" si="28"/>
        <v>450.59056206503419</v>
      </c>
      <c r="R47" s="271">
        <f t="shared" si="28"/>
        <v>421.22196489256959</v>
      </c>
      <c r="S47" s="271">
        <f t="shared" si="28"/>
        <v>434.85697035348056</v>
      </c>
      <c r="T47" s="271">
        <f t="shared" si="28"/>
        <v>433.74078379084182</v>
      </c>
      <c r="U47" s="271">
        <f t="shared" ref="U47:W47" si="29">+SUM(U48:U52)</f>
        <v>449.31375914181501</v>
      </c>
      <c r="V47" s="271">
        <f t="shared" si="29"/>
        <v>391.59150782597868</v>
      </c>
      <c r="W47" s="271">
        <f t="shared" si="29"/>
        <v>389.65168636770125</v>
      </c>
      <c r="X47" s="275"/>
      <c r="Y47" s="326"/>
      <c r="Z47" s="326"/>
      <c r="AA47" s="355">
        <f>W47/CH4GWP</f>
        <v>18.554842207985775</v>
      </c>
      <c r="AB47" s="355"/>
      <c r="AC47" s="355"/>
      <c r="AD47" s="355"/>
      <c r="AE47" s="355"/>
      <c r="AF47" s="355"/>
      <c r="AG47" s="355"/>
      <c r="AH47" s="355"/>
      <c r="AI47" s="355"/>
      <c r="AJ47" s="355"/>
      <c r="AK47" s="355"/>
      <c r="AL47" s="355"/>
      <c r="AM47" s="355"/>
      <c r="AN47" s="355"/>
      <c r="AO47" s="355"/>
      <c r="AP47" s="355"/>
      <c r="AQ47" s="355"/>
      <c r="AR47" s="355"/>
      <c r="AS47" s="355"/>
      <c r="AT47" s="355"/>
      <c r="AU47" s="355"/>
      <c r="AV47" s="355"/>
      <c r="AW47" s="355"/>
      <c r="AX47" s="355"/>
      <c r="AY47" s="355"/>
      <c r="AZ47" s="355"/>
      <c r="BA47" s="355"/>
      <c r="BB47" s="355"/>
      <c r="BC47" s="355"/>
      <c r="BD47" s="355"/>
      <c r="BE47" s="355"/>
      <c r="BF47" s="355"/>
      <c r="BG47" s="355"/>
      <c r="BH47" s="355"/>
      <c r="BI47" s="355"/>
      <c r="BJ47" s="355"/>
      <c r="BK47" s="355"/>
      <c r="BL47" s="355"/>
      <c r="BM47" s="355"/>
      <c r="BN47" s="355"/>
      <c r="BO47" s="355"/>
      <c r="BP47" s="355"/>
      <c r="BQ47" s="355"/>
      <c r="BR47" s="355"/>
      <c r="BS47" s="355"/>
      <c r="BT47" s="355"/>
      <c r="BU47" s="355"/>
      <c r="BV47" s="355"/>
      <c r="BW47" s="355"/>
      <c r="BX47" s="355"/>
      <c r="BY47" s="355"/>
      <c r="BZ47" s="355"/>
      <c r="CA47" s="355"/>
      <c r="CB47" s="355"/>
      <c r="CC47" s="355"/>
      <c r="CD47" s="355"/>
      <c r="CE47" s="355"/>
      <c r="CF47" s="355"/>
      <c r="CG47" s="355"/>
      <c r="CH47" s="355"/>
      <c r="CI47" s="355"/>
      <c r="CJ47" s="355"/>
      <c r="CK47" s="355"/>
      <c r="CL47" s="355"/>
      <c r="CM47" s="355"/>
      <c r="CN47" s="355"/>
      <c r="CO47" s="355"/>
      <c r="CP47" s="355"/>
      <c r="CQ47" s="355"/>
      <c r="CR47" s="355"/>
      <c r="CS47" s="355"/>
      <c r="CT47" s="355"/>
      <c r="CU47" s="355"/>
      <c r="CV47" s="355"/>
      <c r="CW47" s="355"/>
      <c r="CX47" s="355"/>
      <c r="CY47" s="355"/>
      <c r="CZ47" s="355"/>
      <c r="DA47" s="355"/>
      <c r="DB47" s="355"/>
      <c r="DC47" s="355"/>
      <c r="DD47" s="355"/>
      <c r="DE47" s="355"/>
      <c r="DF47" s="355"/>
      <c r="DG47" s="355"/>
      <c r="DH47" s="355"/>
      <c r="DI47" s="355"/>
      <c r="DJ47" s="355"/>
      <c r="DK47" s="355"/>
      <c r="DL47" s="355"/>
      <c r="DM47" s="355"/>
      <c r="DN47" s="355"/>
      <c r="DO47" s="355"/>
      <c r="DP47" s="355"/>
      <c r="DQ47" s="355"/>
      <c r="DR47" s="355"/>
      <c r="DS47" s="355"/>
      <c r="DT47" s="355"/>
      <c r="DU47" s="355"/>
      <c r="DV47" s="355"/>
      <c r="DW47" s="355"/>
      <c r="DX47" s="355"/>
      <c r="DY47" s="355"/>
      <c r="DZ47" s="355"/>
      <c r="EA47" s="355"/>
      <c r="EB47" s="355"/>
      <c r="EC47" s="355"/>
      <c r="ED47" s="355"/>
      <c r="EE47" s="355"/>
      <c r="EF47" s="355"/>
      <c r="EG47" s="355"/>
      <c r="EH47" s="355"/>
      <c r="EI47" s="355"/>
      <c r="EJ47" s="355"/>
      <c r="EK47" s="355"/>
      <c r="EL47" s="355"/>
      <c r="EM47" s="355"/>
      <c r="EN47" s="355"/>
      <c r="EO47" s="355"/>
      <c r="EP47" s="355"/>
      <c r="EQ47" s="355"/>
      <c r="ER47" s="355"/>
      <c r="ES47" s="355"/>
      <c r="ET47" s="355"/>
      <c r="EU47" s="355"/>
      <c r="EV47" s="355"/>
      <c r="EW47" s="355"/>
      <c r="EX47" s="355"/>
      <c r="EY47" s="355"/>
      <c r="EZ47" s="355"/>
      <c r="FA47" s="355"/>
      <c r="FB47" s="355"/>
      <c r="FC47" s="355"/>
      <c r="FD47" s="355"/>
      <c r="FE47" s="355"/>
      <c r="FF47" s="355"/>
      <c r="FG47" s="355"/>
      <c r="FH47" s="355"/>
      <c r="FI47" s="355"/>
      <c r="FJ47" s="355"/>
      <c r="FK47" s="355"/>
      <c r="FL47" s="355"/>
      <c r="FM47" s="355"/>
      <c r="FN47" s="355"/>
      <c r="FO47" s="355"/>
      <c r="FP47" s="355"/>
      <c r="FQ47" s="355"/>
      <c r="FR47" s="355"/>
      <c r="FS47" s="355"/>
      <c r="FT47" s="355"/>
      <c r="FU47" s="355"/>
      <c r="FV47" s="355"/>
      <c r="FW47" s="355"/>
      <c r="FX47" s="355"/>
      <c r="FY47" s="355"/>
      <c r="FZ47" s="355"/>
      <c r="GA47" s="355"/>
      <c r="GB47" s="355"/>
      <c r="GC47" s="355"/>
      <c r="GD47" s="355"/>
      <c r="GE47" s="355"/>
      <c r="GF47" s="355"/>
      <c r="GG47" s="355"/>
      <c r="GH47" s="355"/>
      <c r="GI47" s="355"/>
      <c r="GJ47" s="355"/>
      <c r="GK47" s="355"/>
      <c r="GL47" s="355"/>
      <c r="GM47" s="355"/>
      <c r="GN47" s="355"/>
      <c r="GO47" s="355"/>
      <c r="GP47" s="355"/>
      <c r="GQ47" s="355"/>
      <c r="GR47" s="355"/>
      <c r="GS47" s="355"/>
      <c r="GT47" s="355"/>
      <c r="GU47" s="355"/>
      <c r="GV47" s="355"/>
      <c r="GW47" s="355"/>
      <c r="GX47" s="355"/>
      <c r="GY47" s="355"/>
      <c r="GZ47" s="355"/>
      <c r="HA47" s="355"/>
      <c r="HB47" s="355"/>
      <c r="HC47" s="355"/>
      <c r="HD47" s="355"/>
      <c r="HE47" s="355"/>
      <c r="HF47" s="355"/>
      <c r="HG47" s="355"/>
      <c r="HH47" s="355"/>
      <c r="HI47" s="355"/>
      <c r="HJ47" s="355"/>
      <c r="HK47" s="355"/>
      <c r="HL47" s="355"/>
      <c r="HM47" s="355"/>
      <c r="HN47" s="355"/>
      <c r="HO47" s="355"/>
      <c r="HP47" s="355"/>
      <c r="HQ47" s="355"/>
      <c r="HR47" s="355"/>
      <c r="HS47" s="355"/>
      <c r="HT47" s="355"/>
      <c r="HU47" s="355"/>
      <c r="HV47" s="355"/>
      <c r="HW47" s="355"/>
      <c r="HX47" s="355"/>
      <c r="HY47" s="355"/>
      <c r="HZ47" s="355"/>
      <c r="IA47" s="355"/>
      <c r="IB47" s="355"/>
      <c r="IC47" s="355"/>
    </row>
    <row r="48" spans="1:237" s="79" customFormat="1" x14ac:dyDescent="0.25">
      <c r="A48" s="326" t="s">
        <v>68</v>
      </c>
      <c r="B48" s="326" t="s">
        <v>69</v>
      </c>
      <c r="C48" s="326" t="s">
        <v>70</v>
      </c>
      <c r="D48" s="326" t="s">
        <v>36</v>
      </c>
      <c r="E48" s="326" t="s">
        <v>37</v>
      </c>
      <c r="F48" s="272">
        <f>+'1A Summary'!F71</f>
        <v>53.077168888469501</v>
      </c>
      <c r="G48" s="272">
        <f>+'1A Summary'!G71</f>
        <v>52.117291432808415</v>
      </c>
      <c r="H48" s="272">
        <f>+'1A Summary'!H71</f>
        <v>52.938869816894879</v>
      </c>
      <c r="I48" s="272">
        <f>+'1A Summary'!I71</f>
        <v>57.553383229847867</v>
      </c>
      <c r="J48" s="272">
        <f>+'1A Summary'!J71</f>
        <v>58.530986179102129</v>
      </c>
      <c r="K48" s="272">
        <f>+'1A Summary'!K71</f>
        <v>57.362481972497228</v>
      </c>
      <c r="L48" s="272">
        <f>+'1A Summary'!L71</f>
        <v>57.834542659191236</v>
      </c>
      <c r="M48" s="272">
        <f>+'1A Summary'!M71</f>
        <v>63.253500418281206</v>
      </c>
      <c r="N48" s="272">
        <f>+'1A Summary'!N71</f>
        <v>61.02557930925969</v>
      </c>
      <c r="O48" s="272">
        <f>+'1A Summary'!O71</f>
        <v>63.123940750808494</v>
      </c>
      <c r="P48" s="272">
        <f>+'1A Summary'!P71</f>
        <v>63.298806641827397</v>
      </c>
      <c r="Q48" s="272">
        <f>+'1A Summary'!Q71</f>
        <v>63.329539209386034</v>
      </c>
      <c r="R48" s="272">
        <f>+'1A Summary'!R71</f>
        <v>64.262210202542306</v>
      </c>
      <c r="S48" s="272">
        <f>+'1A Summary'!S71</f>
        <v>63.827796097224208</v>
      </c>
      <c r="T48" s="272">
        <f>+'1A Summary'!T71</f>
        <v>63.533706856515771</v>
      </c>
      <c r="U48" s="272">
        <f>+'1A Summary'!U71</f>
        <v>62.42707908879872</v>
      </c>
      <c r="V48" s="272">
        <f>+'1A Summary'!V71</f>
        <v>58.053667730733359</v>
      </c>
      <c r="W48" s="272">
        <f>+'1A Summary'!W71</f>
        <v>57.148804565690256</v>
      </c>
      <c r="X48" s="326"/>
      <c r="Y48" s="326"/>
      <c r="Z48" s="326"/>
      <c r="AA48" s="355"/>
      <c r="AB48" s="326"/>
      <c r="AC48" s="326"/>
      <c r="AD48" s="326"/>
      <c r="AE48" s="326"/>
      <c r="AF48" s="326"/>
      <c r="AG48" s="326"/>
      <c r="AH48" s="326"/>
      <c r="AI48" s="326"/>
      <c r="AJ48" s="326"/>
      <c r="AK48" s="326"/>
      <c r="AL48" s="326"/>
      <c r="AM48" s="326"/>
      <c r="AN48" s="326"/>
      <c r="AO48" s="326"/>
      <c r="AP48" s="326"/>
      <c r="AQ48" s="326"/>
      <c r="AR48" s="326"/>
      <c r="AS48" s="326"/>
      <c r="AT48" s="326"/>
      <c r="AU48" s="326"/>
      <c r="AV48" s="326"/>
      <c r="AW48" s="326"/>
      <c r="AX48" s="326"/>
      <c r="AY48" s="326"/>
      <c r="AZ48" s="326"/>
      <c r="BA48" s="326"/>
      <c r="BB48" s="326"/>
      <c r="BC48" s="326"/>
      <c r="BD48" s="326"/>
      <c r="BE48" s="326"/>
      <c r="BF48" s="326"/>
      <c r="BG48" s="326"/>
      <c r="BH48" s="326"/>
      <c r="BI48" s="326"/>
      <c r="BJ48" s="326"/>
      <c r="BK48" s="326"/>
      <c r="BL48" s="326"/>
      <c r="BM48" s="326"/>
      <c r="BN48" s="326"/>
      <c r="BO48" s="326"/>
      <c r="BP48" s="326"/>
      <c r="BQ48" s="326"/>
      <c r="BR48" s="326"/>
      <c r="BS48" s="326"/>
      <c r="BT48" s="326"/>
      <c r="BU48" s="326"/>
      <c r="BV48" s="326"/>
      <c r="BW48" s="326"/>
      <c r="BX48" s="326"/>
      <c r="BY48" s="326"/>
      <c r="BZ48" s="326"/>
      <c r="CA48" s="326"/>
      <c r="CB48" s="326"/>
      <c r="CC48" s="326"/>
      <c r="CD48" s="326"/>
      <c r="CE48" s="326"/>
      <c r="CF48" s="326"/>
      <c r="CG48" s="326"/>
      <c r="CH48" s="326"/>
      <c r="CI48" s="326"/>
      <c r="CJ48" s="326"/>
      <c r="CK48" s="326"/>
      <c r="CL48" s="326"/>
      <c r="CM48" s="326"/>
      <c r="CN48" s="326"/>
      <c r="CO48" s="326"/>
      <c r="CP48" s="326"/>
      <c r="CQ48" s="326"/>
      <c r="CR48" s="326"/>
      <c r="CS48" s="326"/>
      <c r="CT48" s="326"/>
      <c r="CU48" s="326"/>
      <c r="CV48" s="326"/>
      <c r="CW48" s="326"/>
      <c r="CX48" s="326"/>
      <c r="CY48" s="326"/>
      <c r="CZ48" s="326"/>
      <c r="DA48" s="326"/>
      <c r="DB48" s="326"/>
      <c r="DC48" s="326"/>
      <c r="DD48" s="326"/>
      <c r="DE48" s="326"/>
      <c r="DF48" s="326"/>
      <c r="DG48" s="326"/>
      <c r="DH48" s="326"/>
      <c r="DI48" s="326"/>
      <c r="DJ48" s="326"/>
      <c r="DK48" s="326"/>
      <c r="DL48" s="326"/>
      <c r="DM48" s="326"/>
      <c r="DN48" s="326"/>
      <c r="DO48" s="326"/>
      <c r="DP48" s="326"/>
      <c r="DQ48" s="326"/>
      <c r="DR48" s="326"/>
      <c r="DS48" s="326"/>
      <c r="DT48" s="326"/>
      <c r="DU48" s="326"/>
      <c r="DV48" s="326"/>
      <c r="DW48" s="326"/>
      <c r="DX48" s="326"/>
      <c r="DY48" s="326"/>
      <c r="DZ48" s="326"/>
      <c r="EA48" s="326"/>
      <c r="EB48" s="326"/>
      <c r="EC48" s="326"/>
      <c r="ED48" s="326"/>
      <c r="EE48" s="326"/>
      <c r="EF48" s="326"/>
      <c r="EG48" s="326"/>
      <c r="EH48" s="326"/>
      <c r="EI48" s="326"/>
      <c r="EJ48" s="326"/>
      <c r="EK48" s="326"/>
      <c r="EL48" s="326"/>
      <c r="EM48" s="326"/>
      <c r="EN48" s="326"/>
      <c r="EO48" s="326"/>
      <c r="EP48" s="326"/>
      <c r="EQ48" s="326"/>
      <c r="ER48" s="326"/>
      <c r="ES48" s="326"/>
      <c r="ET48" s="326"/>
      <c r="EU48" s="326"/>
      <c r="EV48" s="326"/>
      <c r="EW48" s="326"/>
      <c r="EX48" s="326"/>
      <c r="EY48" s="326"/>
      <c r="EZ48" s="326"/>
      <c r="FA48" s="326"/>
      <c r="FB48" s="326"/>
      <c r="FC48" s="326"/>
      <c r="FD48" s="326"/>
      <c r="FE48" s="326"/>
      <c r="FF48" s="326"/>
      <c r="FG48" s="326"/>
      <c r="FH48" s="326"/>
      <c r="FI48" s="326"/>
      <c r="FJ48" s="326"/>
      <c r="FK48" s="326"/>
      <c r="FL48" s="326"/>
      <c r="FM48" s="326"/>
      <c r="FN48" s="326"/>
      <c r="FO48" s="326"/>
      <c r="FP48" s="326"/>
      <c r="FQ48" s="326"/>
      <c r="FR48" s="326"/>
      <c r="FS48" s="326"/>
      <c r="FT48" s="326"/>
      <c r="FU48" s="326"/>
      <c r="FV48" s="326"/>
      <c r="FW48" s="326"/>
      <c r="FX48" s="326"/>
      <c r="FY48" s="326"/>
      <c r="FZ48" s="326"/>
      <c r="GA48" s="326"/>
      <c r="GB48" s="326"/>
      <c r="GC48" s="326"/>
      <c r="GD48" s="326"/>
      <c r="GE48" s="326"/>
      <c r="GF48" s="326"/>
      <c r="GG48" s="326"/>
      <c r="GH48" s="326"/>
      <c r="GI48" s="326"/>
      <c r="GJ48" s="326"/>
      <c r="GK48" s="326"/>
      <c r="GL48" s="326"/>
      <c r="GM48" s="326"/>
      <c r="GN48" s="326"/>
      <c r="GO48" s="326"/>
      <c r="GP48" s="326"/>
      <c r="GQ48" s="326"/>
      <c r="GR48" s="326"/>
      <c r="GS48" s="326"/>
      <c r="GT48" s="326"/>
      <c r="GU48" s="326"/>
      <c r="GV48" s="326"/>
      <c r="GW48" s="326"/>
      <c r="GX48" s="326"/>
      <c r="GY48" s="326"/>
      <c r="GZ48" s="326"/>
      <c r="HA48" s="326"/>
      <c r="HB48" s="326"/>
      <c r="HC48" s="326"/>
      <c r="HD48" s="326"/>
      <c r="HE48" s="326"/>
      <c r="HF48" s="326"/>
      <c r="HG48" s="326"/>
      <c r="HH48" s="326"/>
      <c r="HI48" s="326"/>
      <c r="HJ48" s="326"/>
      <c r="HK48" s="326"/>
      <c r="HL48" s="326"/>
      <c r="HM48" s="326"/>
      <c r="HN48" s="326"/>
      <c r="HO48" s="326"/>
      <c r="HP48" s="326"/>
      <c r="HQ48" s="326"/>
      <c r="HR48" s="326"/>
      <c r="HS48" s="326"/>
      <c r="HT48" s="326"/>
      <c r="HU48" s="326"/>
      <c r="HV48" s="326"/>
      <c r="HW48" s="326"/>
      <c r="HX48" s="326"/>
      <c r="HY48" s="326"/>
      <c r="HZ48" s="326"/>
      <c r="IA48" s="326"/>
      <c r="IB48" s="326"/>
      <c r="IC48" s="326"/>
    </row>
    <row r="49" spans="1:237" s="79" customFormat="1" x14ac:dyDescent="0.25">
      <c r="A49" s="326" t="s">
        <v>68</v>
      </c>
      <c r="B49" s="326" t="s">
        <v>71</v>
      </c>
      <c r="C49" s="326" t="s">
        <v>72</v>
      </c>
      <c r="D49" s="326" t="s">
        <v>36</v>
      </c>
      <c r="E49" s="326" t="s">
        <v>37</v>
      </c>
      <c r="F49" s="272">
        <f>+'1A Summary'!F75</f>
        <v>7.2434362501754608</v>
      </c>
      <c r="G49" s="272">
        <f>+'1A Summary'!G75</f>
        <v>7.4179938848504836</v>
      </c>
      <c r="H49" s="272">
        <f>+'1A Summary'!H75</f>
        <v>7.7152938359948395</v>
      </c>
      <c r="I49" s="272">
        <f>+'1A Summary'!I75</f>
        <v>8.1128712917463712</v>
      </c>
      <c r="J49" s="272">
        <f>+'1A Summary'!J75</f>
        <v>8.2656367169712635</v>
      </c>
      <c r="K49" s="272">
        <f>+'1A Summary'!K75</f>
        <v>8.2392418622777175</v>
      </c>
      <c r="L49" s="272">
        <f>+'1A Summary'!L75</f>
        <v>8.3736445069533012</v>
      </c>
      <c r="M49" s="272">
        <f>+'1A Summary'!M75</f>
        <v>8.8323632958222138</v>
      </c>
      <c r="N49" s="272">
        <f>+'1A Summary'!N75</f>
        <v>9.97241335541597</v>
      </c>
      <c r="O49" s="272">
        <f>+'1A Summary'!O75</f>
        <v>11.862763171194512</v>
      </c>
      <c r="P49" s="272">
        <f>+'1A Summary'!P75</f>
        <v>10.674427446072752</v>
      </c>
      <c r="Q49" s="272">
        <f>+'1A Summary'!Q75</f>
        <v>9.5747688892800014</v>
      </c>
      <c r="R49" s="272">
        <f>+'1A Summary'!R75</f>
        <v>8.477754012669374</v>
      </c>
      <c r="S49" s="272">
        <f>+'1A Summary'!S75</f>
        <v>5.9098809306947819</v>
      </c>
      <c r="T49" s="272">
        <f>+'1A Summary'!T75</f>
        <v>8.7222171703629385</v>
      </c>
      <c r="U49" s="272">
        <f>+'1A Summary'!U75</f>
        <v>11.620820550658594</v>
      </c>
      <c r="V49" s="272">
        <f>+'1A Summary'!V75</f>
        <v>12.429084212071114</v>
      </c>
      <c r="W49" s="272">
        <f>+'1A Summary'!W75</f>
        <v>9.9405203355881024</v>
      </c>
      <c r="X49" s="326"/>
      <c r="Y49" s="326"/>
      <c r="Z49" s="326"/>
      <c r="AA49" s="355"/>
      <c r="AB49" s="326"/>
      <c r="AC49" s="326"/>
      <c r="AD49" s="326"/>
      <c r="AE49" s="326"/>
      <c r="AF49" s="326"/>
      <c r="AG49" s="326"/>
      <c r="AH49" s="326"/>
      <c r="AI49" s="326"/>
      <c r="AJ49" s="326"/>
      <c r="AK49" s="326"/>
      <c r="AL49" s="326"/>
      <c r="AM49" s="326"/>
      <c r="AN49" s="326"/>
      <c r="AO49" s="326"/>
      <c r="AP49" s="326"/>
      <c r="AQ49" s="326"/>
      <c r="AR49" s="326"/>
      <c r="AS49" s="326"/>
      <c r="AT49" s="326"/>
      <c r="AU49" s="326"/>
      <c r="AV49" s="326"/>
      <c r="AW49" s="326"/>
      <c r="AX49" s="326"/>
      <c r="AY49" s="326"/>
      <c r="AZ49" s="326"/>
      <c r="BA49" s="326"/>
      <c r="BB49" s="326"/>
      <c r="BC49" s="326"/>
      <c r="BD49" s="326"/>
      <c r="BE49" s="326"/>
      <c r="BF49" s="326"/>
      <c r="BG49" s="326"/>
      <c r="BH49" s="326"/>
      <c r="BI49" s="326"/>
      <c r="BJ49" s="326"/>
      <c r="BK49" s="326"/>
      <c r="BL49" s="326"/>
      <c r="BM49" s="326"/>
      <c r="BN49" s="326"/>
      <c r="BO49" s="326"/>
      <c r="BP49" s="326"/>
      <c r="BQ49" s="326"/>
      <c r="BR49" s="326"/>
      <c r="BS49" s="326"/>
      <c r="BT49" s="326"/>
      <c r="BU49" s="326"/>
      <c r="BV49" s="326"/>
      <c r="BW49" s="326"/>
      <c r="BX49" s="326"/>
      <c r="BY49" s="326"/>
      <c r="BZ49" s="326"/>
      <c r="CA49" s="326"/>
      <c r="CB49" s="326"/>
      <c r="CC49" s="326"/>
      <c r="CD49" s="326"/>
      <c r="CE49" s="326"/>
      <c r="CF49" s="326"/>
      <c r="CG49" s="326"/>
      <c r="CH49" s="326"/>
      <c r="CI49" s="326"/>
      <c r="CJ49" s="326"/>
      <c r="CK49" s="326"/>
      <c r="CL49" s="326"/>
      <c r="CM49" s="326"/>
      <c r="CN49" s="326"/>
      <c r="CO49" s="326"/>
      <c r="CP49" s="326"/>
      <c r="CQ49" s="326"/>
      <c r="CR49" s="326"/>
      <c r="CS49" s="326"/>
      <c r="CT49" s="326"/>
      <c r="CU49" s="326"/>
      <c r="CV49" s="326"/>
      <c r="CW49" s="326"/>
      <c r="CX49" s="326"/>
      <c r="CY49" s="326"/>
      <c r="CZ49" s="326"/>
      <c r="DA49" s="326"/>
      <c r="DB49" s="326"/>
      <c r="DC49" s="326"/>
      <c r="DD49" s="326"/>
      <c r="DE49" s="326"/>
      <c r="DF49" s="326"/>
      <c r="DG49" s="326"/>
      <c r="DH49" s="326"/>
      <c r="DI49" s="326"/>
      <c r="DJ49" s="326"/>
      <c r="DK49" s="326"/>
      <c r="DL49" s="326"/>
      <c r="DM49" s="326"/>
      <c r="DN49" s="326"/>
      <c r="DO49" s="326"/>
      <c r="DP49" s="326"/>
      <c r="DQ49" s="326"/>
      <c r="DR49" s="326"/>
      <c r="DS49" s="326"/>
      <c r="DT49" s="326"/>
      <c r="DU49" s="326"/>
      <c r="DV49" s="326"/>
      <c r="DW49" s="326"/>
      <c r="DX49" s="326"/>
      <c r="DY49" s="326"/>
      <c r="DZ49" s="326"/>
      <c r="EA49" s="326"/>
      <c r="EB49" s="326"/>
      <c r="EC49" s="326"/>
      <c r="ED49" s="326"/>
      <c r="EE49" s="326"/>
      <c r="EF49" s="326"/>
      <c r="EG49" s="326"/>
      <c r="EH49" s="326"/>
      <c r="EI49" s="326"/>
      <c r="EJ49" s="326"/>
      <c r="EK49" s="326"/>
      <c r="EL49" s="326"/>
      <c r="EM49" s="326"/>
      <c r="EN49" s="326"/>
      <c r="EO49" s="326"/>
      <c r="EP49" s="326"/>
      <c r="EQ49" s="326"/>
      <c r="ER49" s="326"/>
      <c r="ES49" s="326"/>
      <c r="ET49" s="326"/>
      <c r="EU49" s="326"/>
      <c r="EV49" s="326"/>
      <c r="EW49" s="326"/>
      <c r="EX49" s="326"/>
      <c r="EY49" s="326"/>
      <c r="EZ49" s="326"/>
      <c r="FA49" s="326"/>
      <c r="FB49" s="326"/>
      <c r="FC49" s="326"/>
      <c r="FD49" s="326"/>
      <c r="FE49" s="326"/>
      <c r="FF49" s="326"/>
      <c r="FG49" s="326"/>
      <c r="FH49" s="326"/>
      <c r="FI49" s="326"/>
      <c r="FJ49" s="326"/>
      <c r="FK49" s="326"/>
      <c r="FL49" s="326"/>
      <c r="FM49" s="326"/>
      <c r="FN49" s="326"/>
      <c r="FO49" s="326"/>
      <c r="FP49" s="326"/>
      <c r="FQ49" s="326"/>
      <c r="FR49" s="326"/>
      <c r="FS49" s="326"/>
      <c r="FT49" s="326"/>
      <c r="FU49" s="326"/>
      <c r="FV49" s="326"/>
      <c r="FW49" s="326"/>
      <c r="FX49" s="326"/>
      <c r="FY49" s="326"/>
      <c r="FZ49" s="326"/>
      <c r="GA49" s="326"/>
      <c r="GB49" s="326"/>
      <c r="GC49" s="326"/>
      <c r="GD49" s="326"/>
      <c r="GE49" s="326"/>
      <c r="GF49" s="326"/>
      <c r="GG49" s="326"/>
      <c r="GH49" s="326"/>
      <c r="GI49" s="326"/>
      <c r="GJ49" s="326"/>
      <c r="GK49" s="326"/>
      <c r="GL49" s="326"/>
      <c r="GM49" s="326"/>
      <c r="GN49" s="326"/>
      <c r="GO49" s="326"/>
      <c r="GP49" s="326"/>
      <c r="GQ49" s="326"/>
      <c r="GR49" s="326"/>
      <c r="GS49" s="326"/>
      <c r="GT49" s="326"/>
      <c r="GU49" s="326"/>
      <c r="GV49" s="326"/>
      <c r="GW49" s="326"/>
      <c r="GX49" s="326"/>
      <c r="GY49" s="326"/>
      <c r="GZ49" s="326"/>
      <c r="HA49" s="326"/>
      <c r="HB49" s="326"/>
      <c r="HC49" s="326"/>
      <c r="HD49" s="326"/>
      <c r="HE49" s="326"/>
      <c r="HF49" s="326"/>
      <c r="HG49" s="326"/>
      <c r="HH49" s="326"/>
      <c r="HI49" s="326"/>
      <c r="HJ49" s="326"/>
      <c r="HK49" s="326"/>
      <c r="HL49" s="326"/>
      <c r="HM49" s="326"/>
      <c r="HN49" s="326"/>
      <c r="HO49" s="326"/>
      <c r="HP49" s="326"/>
      <c r="HQ49" s="326"/>
      <c r="HR49" s="326"/>
      <c r="HS49" s="326"/>
      <c r="HT49" s="326"/>
      <c r="HU49" s="326"/>
      <c r="HV49" s="326"/>
      <c r="HW49" s="326"/>
      <c r="HX49" s="326"/>
      <c r="HY49" s="326"/>
      <c r="HZ49" s="326"/>
      <c r="IA49" s="326"/>
      <c r="IB49" s="326"/>
      <c r="IC49" s="326"/>
    </row>
    <row r="50" spans="1:237" s="79" customFormat="1" x14ac:dyDescent="0.25">
      <c r="A50" s="326" t="s">
        <v>68</v>
      </c>
      <c r="B50" s="326" t="s">
        <v>73</v>
      </c>
      <c r="C50" s="326" t="s">
        <v>74</v>
      </c>
      <c r="D50" s="326" t="s">
        <v>36</v>
      </c>
      <c r="E50" s="326" t="s">
        <v>37</v>
      </c>
      <c r="F50" s="272">
        <f>+'1A Summary'!F89</f>
        <v>252.37960061679337</v>
      </c>
      <c r="G50" s="272">
        <f>+'1A Summary'!G89</f>
        <v>251.6886220964094</v>
      </c>
      <c r="H50" s="272">
        <f>+'1A Summary'!H89</f>
        <v>251.99422403411671</v>
      </c>
      <c r="I50" s="272">
        <f>+'1A Summary'!I89</f>
        <v>260.31217242509047</v>
      </c>
      <c r="J50" s="272">
        <f>+'1A Summary'!J89</f>
        <v>268.89895692434868</v>
      </c>
      <c r="K50" s="272">
        <f>+'1A Summary'!K89</f>
        <v>274.99488479109931</v>
      </c>
      <c r="L50" s="272">
        <f>+'1A Summary'!L89</f>
        <v>285.32610673987682</v>
      </c>
      <c r="M50" s="272">
        <f>+'1A Summary'!M89</f>
        <v>299.08300697492626</v>
      </c>
      <c r="N50" s="272">
        <f>+'1A Summary'!N89</f>
        <v>306.77639426132998</v>
      </c>
      <c r="O50" s="272">
        <f>+'1A Summary'!O89</f>
        <v>308.73371691894243</v>
      </c>
      <c r="P50" s="272">
        <f>+'1A Summary'!P89</f>
        <v>285.42436363015202</v>
      </c>
      <c r="Q50" s="272">
        <f>+'1A Summary'!Q89</f>
        <v>287.11045430469619</v>
      </c>
      <c r="R50" s="272">
        <f>+'1A Summary'!R89</f>
        <v>255.41338336284568</v>
      </c>
      <c r="S50" s="272">
        <f>+'1A Summary'!S89</f>
        <v>287.00316240031293</v>
      </c>
      <c r="T50" s="272">
        <f>+'1A Summary'!T89</f>
        <v>286.89800375173127</v>
      </c>
      <c r="U50" s="272">
        <f>+'1A Summary'!U89</f>
        <v>302.95862157183655</v>
      </c>
      <c r="V50" s="272">
        <f>+'1A Summary'!V89</f>
        <v>253.00217679550815</v>
      </c>
      <c r="W50" s="272">
        <f>+'1A Summary'!W89</f>
        <v>251.91421760897134</v>
      </c>
      <c r="X50" s="326"/>
      <c r="Y50" s="326"/>
      <c r="Z50" s="326"/>
      <c r="AA50" s="355"/>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326"/>
      <c r="BE50" s="326"/>
      <c r="BF50" s="326"/>
      <c r="BG50" s="326"/>
      <c r="BH50" s="326"/>
      <c r="BI50" s="326"/>
      <c r="BJ50" s="326"/>
      <c r="BK50" s="326"/>
      <c r="BL50" s="326"/>
      <c r="BM50" s="326"/>
      <c r="BN50" s="326"/>
      <c r="BO50" s="326"/>
      <c r="BP50" s="326"/>
      <c r="BQ50" s="326"/>
      <c r="BR50" s="326"/>
      <c r="BS50" s="326"/>
      <c r="BT50" s="326"/>
      <c r="BU50" s="326"/>
      <c r="BV50" s="326"/>
      <c r="BW50" s="326"/>
      <c r="BX50" s="326"/>
      <c r="BY50" s="326"/>
      <c r="BZ50" s="326"/>
      <c r="CA50" s="326"/>
      <c r="CB50" s="326"/>
      <c r="CC50" s="326"/>
      <c r="CD50" s="326"/>
      <c r="CE50" s="326"/>
      <c r="CF50" s="326"/>
      <c r="CG50" s="326"/>
      <c r="CH50" s="326"/>
      <c r="CI50" s="326"/>
      <c r="CJ50" s="326"/>
      <c r="CK50" s="326"/>
      <c r="CL50" s="326"/>
      <c r="CM50" s="326"/>
      <c r="CN50" s="326"/>
      <c r="CO50" s="326"/>
      <c r="CP50" s="326"/>
      <c r="CQ50" s="326"/>
      <c r="CR50" s="326"/>
      <c r="CS50" s="326"/>
      <c r="CT50" s="326"/>
      <c r="CU50" s="326"/>
      <c r="CV50" s="326"/>
      <c r="CW50" s="326"/>
      <c r="CX50" s="326"/>
      <c r="CY50" s="326"/>
      <c r="CZ50" s="326"/>
      <c r="DA50" s="326"/>
      <c r="DB50" s="326"/>
      <c r="DC50" s="326"/>
      <c r="DD50" s="326"/>
      <c r="DE50" s="326"/>
      <c r="DF50" s="326"/>
      <c r="DG50" s="326"/>
      <c r="DH50" s="326"/>
      <c r="DI50" s="326"/>
      <c r="DJ50" s="326"/>
      <c r="DK50" s="326"/>
      <c r="DL50" s="326"/>
      <c r="DM50" s="326"/>
      <c r="DN50" s="326"/>
      <c r="DO50" s="326"/>
      <c r="DP50" s="326"/>
      <c r="DQ50" s="326"/>
      <c r="DR50" s="326"/>
      <c r="DS50" s="326"/>
      <c r="DT50" s="326"/>
      <c r="DU50" s="326"/>
      <c r="DV50" s="326"/>
      <c r="DW50" s="326"/>
      <c r="DX50" s="326"/>
      <c r="DY50" s="326"/>
      <c r="DZ50" s="326"/>
      <c r="EA50" s="326"/>
      <c r="EB50" s="326"/>
      <c r="EC50" s="326"/>
      <c r="ED50" s="326"/>
      <c r="EE50" s="326"/>
      <c r="EF50" s="326"/>
      <c r="EG50" s="326"/>
      <c r="EH50" s="326"/>
      <c r="EI50" s="326"/>
      <c r="EJ50" s="326"/>
      <c r="EK50" s="326"/>
      <c r="EL50" s="326"/>
      <c r="EM50" s="326"/>
      <c r="EN50" s="326"/>
      <c r="EO50" s="326"/>
      <c r="EP50" s="326"/>
      <c r="EQ50" s="326"/>
      <c r="ER50" s="326"/>
      <c r="ES50" s="326"/>
      <c r="ET50" s="326"/>
      <c r="EU50" s="326"/>
      <c r="EV50" s="326"/>
      <c r="EW50" s="326"/>
      <c r="EX50" s="326"/>
      <c r="EY50" s="326"/>
      <c r="EZ50" s="326"/>
      <c r="FA50" s="326"/>
      <c r="FB50" s="326"/>
      <c r="FC50" s="326"/>
      <c r="FD50" s="326"/>
      <c r="FE50" s="326"/>
      <c r="FF50" s="326"/>
      <c r="FG50" s="326"/>
      <c r="FH50" s="326"/>
      <c r="FI50" s="326"/>
      <c r="FJ50" s="326"/>
      <c r="FK50" s="326"/>
      <c r="FL50" s="326"/>
      <c r="FM50" s="326"/>
      <c r="FN50" s="326"/>
      <c r="FO50" s="326"/>
      <c r="FP50" s="326"/>
      <c r="FQ50" s="326"/>
      <c r="FR50" s="326"/>
      <c r="FS50" s="326"/>
      <c r="FT50" s="326"/>
      <c r="FU50" s="326"/>
      <c r="FV50" s="326"/>
      <c r="FW50" s="326"/>
      <c r="FX50" s="326"/>
      <c r="FY50" s="326"/>
      <c r="FZ50" s="326"/>
      <c r="GA50" s="326"/>
      <c r="GB50" s="326"/>
      <c r="GC50" s="326"/>
      <c r="GD50" s="326"/>
      <c r="GE50" s="326"/>
      <c r="GF50" s="326"/>
      <c r="GG50" s="326"/>
      <c r="GH50" s="326"/>
      <c r="GI50" s="326"/>
      <c r="GJ50" s="326"/>
      <c r="GK50" s="326"/>
      <c r="GL50" s="326"/>
      <c r="GM50" s="326"/>
      <c r="GN50" s="326"/>
      <c r="GO50" s="326"/>
      <c r="GP50" s="326"/>
      <c r="GQ50" s="326"/>
      <c r="GR50" s="326"/>
      <c r="GS50" s="326"/>
      <c r="GT50" s="326"/>
      <c r="GU50" s="326"/>
      <c r="GV50" s="326"/>
      <c r="GW50" s="326"/>
      <c r="GX50" s="326"/>
      <c r="GY50" s="326"/>
      <c r="GZ50" s="326"/>
      <c r="HA50" s="326"/>
      <c r="HB50" s="326"/>
      <c r="HC50" s="326"/>
      <c r="HD50" s="326"/>
      <c r="HE50" s="326"/>
      <c r="HF50" s="326"/>
      <c r="HG50" s="326"/>
      <c r="HH50" s="326"/>
      <c r="HI50" s="326"/>
      <c r="HJ50" s="326"/>
      <c r="HK50" s="326"/>
      <c r="HL50" s="326"/>
      <c r="HM50" s="326"/>
      <c r="HN50" s="326"/>
      <c r="HO50" s="326"/>
      <c r="HP50" s="326"/>
      <c r="HQ50" s="326"/>
      <c r="HR50" s="326"/>
      <c r="HS50" s="326"/>
      <c r="HT50" s="326"/>
      <c r="HU50" s="326"/>
      <c r="HV50" s="326"/>
      <c r="HW50" s="326"/>
      <c r="HX50" s="326"/>
      <c r="HY50" s="326"/>
      <c r="HZ50" s="326"/>
      <c r="IA50" s="326"/>
      <c r="IB50" s="326"/>
      <c r="IC50" s="326"/>
    </row>
    <row r="51" spans="1:237" s="79" customFormat="1" x14ac:dyDescent="0.25">
      <c r="A51" s="326" t="s">
        <v>68</v>
      </c>
      <c r="B51" s="326" t="s">
        <v>75</v>
      </c>
      <c r="C51" s="326" t="s">
        <v>76</v>
      </c>
      <c r="D51" s="326" t="s">
        <v>36</v>
      </c>
      <c r="E51" s="326" t="s">
        <v>37</v>
      </c>
      <c r="F51" s="272">
        <f>+'1A Summary'!F95</f>
        <v>207.26595246717997</v>
      </c>
      <c r="G51" s="272">
        <f>+'1A Summary'!G95</f>
        <v>207.09358400771299</v>
      </c>
      <c r="H51" s="272">
        <f>+'1A Summary'!H95</f>
        <v>206.9316224813391</v>
      </c>
      <c r="I51" s="272">
        <f>+'1A Summary'!I95</f>
        <v>207.4866037929844</v>
      </c>
      <c r="J51" s="272">
        <f>+'1A Summary'!J95</f>
        <v>208.11132904132933</v>
      </c>
      <c r="K51" s="272">
        <f>+'1A Summary'!K95</f>
        <v>207.93935990820995</v>
      </c>
      <c r="L51" s="272">
        <f>+'1A Summary'!L95</f>
        <v>88.195036913479484</v>
      </c>
      <c r="M51" s="272">
        <f>+'1A Summary'!M95</f>
        <v>88.530376158050075</v>
      </c>
      <c r="N51" s="272">
        <f>+'1A Summary'!N95</f>
        <v>88.639756216764354</v>
      </c>
      <c r="O51" s="272">
        <f>+'1A Summary'!O95</f>
        <v>90.426332900063827</v>
      </c>
      <c r="P51" s="272">
        <f>+'1A Summary'!P95</f>
        <v>89.164588778793998</v>
      </c>
      <c r="Q51" s="272">
        <f>+'1A Summary'!Q95</f>
        <v>87.142601522391942</v>
      </c>
      <c r="R51" s="272">
        <f>+'1A Summary'!R95</f>
        <v>88.494817228910989</v>
      </c>
      <c r="S51" s="272">
        <f>+'1A Summary'!S95</f>
        <v>72.498477661883101</v>
      </c>
      <c r="T51" s="272">
        <f>+'1A Summary'!T95</f>
        <v>69.907239863646012</v>
      </c>
      <c r="U51" s="272">
        <f>+'1A Summary'!U95</f>
        <v>68.612969094396206</v>
      </c>
      <c r="V51" s="272">
        <f>+'1A Summary'!V95</f>
        <v>66.306428580364923</v>
      </c>
      <c r="W51" s="272">
        <f>+'1A Summary'!W95</f>
        <v>67.549216311253872</v>
      </c>
      <c r="X51" s="326"/>
      <c r="Y51" s="326"/>
      <c r="Z51" s="326"/>
      <c r="AA51" s="355"/>
      <c r="AB51" s="326"/>
      <c r="AC51" s="326"/>
      <c r="AD51" s="326"/>
      <c r="AE51" s="326"/>
      <c r="AF51" s="326"/>
      <c r="AG51" s="326"/>
      <c r="AH51" s="326"/>
      <c r="AI51" s="326"/>
      <c r="AJ51" s="326"/>
      <c r="AK51" s="326"/>
      <c r="AL51" s="326"/>
      <c r="AM51" s="326"/>
      <c r="AN51" s="326"/>
      <c r="AO51" s="326"/>
      <c r="AP51" s="326"/>
      <c r="AQ51" s="326"/>
      <c r="AR51" s="326"/>
      <c r="AS51" s="326"/>
      <c r="AT51" s="326"/>
      <c r="AU51" s="326"/>
      <c r="AV51" s="326"/>
      <c r="AW51" s="326"/>
      <c r="AX51" s="326"/>
      <c r="AY51" s="326"/>
      <c r="AZ51" s="326"/>
      <c r="BA51" s="326"/>
      <c r="BB51" s="326"/>
      <c r="BC51" s="326"/>
      <c r="BD51" s="326"/>
      <c r="BE51" s="326"/>
      <c r="BF51" s="326"/>
      <c r="BG51" s="326"/>
      <c r="BH51" s="326"/>
      <c r="BI51" s="326"/>
      <c r="BJ51" s="326"/>
      <c r="BK51" s="326"/>
      <c r="BL51" s="326"/>
      <c r="BM51" s="326"/>
      <c r="BN51" s="326"/>
      <c r="BO51" s="326"/>
      <c r="BP51" s="326"/>
      <c r="BQ51" s="326"/>
      <c r="BR51" s="326"/>
      <c r="BS51" s="326"/>
      <c r="BT51" s="326"/>
      <c r="BU51" s="326"/>
      <c r="BV51" s="326"/>
      <c r="BW51" s="326"/>
      <c r="BX51" s="326"/>
      <c r="BY51" s="326"/>
      <c r="BZ51" s="326"/>
      <c r="CA51" s="326"/>
      <c r="CB51" s="326"/>
      <c r="CC51" s="326"/>
      <c r="CD51" s="326"/>
      <c r="CE51" s="326"/>
      <c r="CF51" s="326"/>
      <c r="CG51" s="326"/>
      <c r="CH51" s="326"/>
      <c r="CI51" s="326"/>
      <c r="CJ51" s="326"/>
      <c r="CK51" s="326"/>
      <c r="CL51" s="326"/>
      <c r="CM51" s="326"/>
      <c r="CN51" s="326"/>
      <c r="CO51" s="326"/>
      <c r="CP51" s="326"/>
      <c r="CQ51" s="326"/>
      <c r="CR51" s="326"/>
      <c r="CS51" s="326"/>
      <c r="CT51" s="326"/>
      <c r="CU51" s="326"/>
      <c r="CV51" s="326"/>
      <c r="CW51" s="326"/>
      <c r="CX51" s="326"/>
      <c r="CY51" s="326"/>
      <c r="CZ51" s="326"/>
      <c r="DA51" s="326"/>
      <c r="DB51" s="326"/>
      <c r="DC51" s="326"/>
      <c r="DD51" s="326"/>
      <c r="DE51" s="326"/>
      <c r="DF51" s="326"/>
      <c r="DG51" s="326"/>
      <c r="DH51" s="326"/>
      <c r="DI51" s="326"/>
      <c r="DJ51" s="326"/>
      <c r="DK51" s="326"/>
      <c r="DL51" s="326"/>
      <c r="DM51" s="326"/>
      <c r="DN51" s="326"/>
      <c r="DO51" s="326"/>
      <c r="DP51" s="326"/>
      <c r="DQ51" s="326"/>
      <c r="DR51" s="326"/>
      <c r="DS51" s="326"/>
      <c r="DT51" s="326"/>
      <c r="DU51" s="326"/>
      <c r="DV51" s="326"/>
      <c r="DW51" s="326"/>
      <c r="DX51" s="326"/>
      <c r="DY51" s="326"/>
      <c r="DZ51" s="326"/>
      <c r="EA51" s="326"/>
      <c r="EB51" s="326"/>
      <c r="EC51" s="326"/>
      <c r="ED51" s="326"/>
      <c r="EE51" s="326"/>
      <c r="EF51" s="326"/>
      <c r="EG51" s="326"/>
      <c r="EH51" s="326"/>
      <c r="EI51" s="326"/>
      <c r="EJ51" s="326"/>
      <c r="EK51" s="326"/>
      <c r="EL51" s="326"/>
      <c r="EM51" s="326"/>
      <c r="EN51" s="326"/>
      <c r="EO51" s="326"/>
      <c r="EP51" s="326"/>
      <c r="EQ51" s="326"/>
      <c r="ER51" s="326"/>
      <c r="ES51" s="326"/>
      <c r="ET51" s="326"/>
      <c r="EU51" s="326"/>
      <c r="EV51" s="326"/>
      <c r="EW51" s="326"/>
      <c r="EX51" s="326"/>
      <c r="EY51" s="326"/>
      <c r="EZ51" s="326"/>
      <c r="FA51" s="326"/>
      <c r="FB51" s="326"/>
      <c r="FC51" s="326"/>
      <c r="FD51" s="326"/>
      <c r="FE51" s="326"/>
      <c r="FF51" s="326"/>
      <c r="FG51" s="326"/>
      <c r="FH51" s="326"/>
      <c r="FI51" s="326"/>
      <c r="FJ51" s="326"/>
      <c r="FK51" s="326"/>
      <c r="FL51" s="326"/>
      <c r="FM51" s="326"/>
      <c r="FN51" s="326"/>
      <c r="FO51" s="326"/>
      <c r="FP51" s="326"/>
      <c r="FQ51" s="326"/>
      <c r="FR51" s="326"/>
      <c r="FS51" s="326"/>
      <c r="FT51" s="326"/>
      <c r="FU51" s="326"/>
      <c r="FV51" s="326"/>
      <c r="FW51" s="326"/>
      <c r="FX51" s="326"/>
      <c r="FY51" s="326"/>
      <c r="FZ51" s="326"/>
      <c r="GA51" s="326"/>
      <c r="GB51" s="326"/>
      <c r="GC51" s="326"/>
      <c r="GD51" s="326"/>
      <c r="GE51" s="326"/>
      <c r="GF51" s="326"/>
      <c r="GG51" s="326"/>
      <c r="GH51" s="326"/>
      <c r="GI51" s="326"/>
      <c r="GJ51" s="326"/>
      <c r="GK51" s="326"/>
      <c r="GL51" s="326"/>
      <c r="GM51" s="326"/>
      <c r="GN51" s="326"/>
      <c r="GO51" s="326"/>
      <c r="GP51" s="326"/>
      <c r="GQ51" s="326"/>
      <c r="GR51" s="326"/>
      <c r="GS51" s="326"/>
      <c r="GT51" s="326"/>
      <c r="GU51" s="326"/>
      <c r="GV51" s="326"/>
      <c r="GW51" s="326"/>
      <c r="GX51" s="326"/>
      <c r="GY51" s="326"/>
      <c r="GZ51" s="326"/>
      <c r="HA51" s="326"/>
      <c r="HB51" s="326"/>
      <c r="HC51" s="326"/>
      <c r="HD51" s="326"/>
      <c r="HE51" s="326"/>
      <c r="HF51" s="326"/>
      <c r="HG51" s="326"/>
      <c r="HH51" s="326"/>
      <c r="HI51" s="326"/>
      <c r="HJ51" s="326"/>
      <c r="HK51" s="326"/>
      <c r="HL51" s="326"/>
      <c r="HM51" s="326"/>
      <c r="HN51" s="326"/>
      <c r="HO51" s="326"/>
      <c r="HP51" s="326"/>
      <c r="HQ51" s="326"/>
      <c r="HR51" s="326"/>
      <c r="HS51" s="326"/>
      <c r="HT51" s="326"/>
      <c r="HU51" s="326"/>
      <c r="HV51" s="326"/>
      <c r="HW51" s="326"/>
      <c r="HX51" s="326"/>
      <c r="HY51" s="326"/>
      <c r="HZ51" s="326"/>
      <c r="IA51" s="326"/>
      <c r="IB51" s="326"/>
      <c r="IC51" s="326"/>
    </row>
    <row r="52" spans="1:237" s="79" customFormat="1" x14ac:dyDescent="0.25">
      <c r="A52" s="326" t="s">
        <v>68</v>
      </c>
      <c r="B52" s="326" t="s">
        <v>77</v>
      </c>
      <c r="C52" s="326" t="s">
        <v>78</v>
      </c>
      <c r="D52" s="326" t="s">
        <v>36</v>
      </c>
      <c r="E52" s="326" t="s">
        <v>37</v>
      </c>
      <c r="F52" s="272">
        <f>+'1A Summary'!F99</f>
        <v>1.6198841207815338</v>
      </c>
      <c r="G52" s="272">
        <f>+'1A Summary'!G99</f>
        <v>1.5566647834782334</v>
      </c>
      <c r="H52" s="272">
        <f>+'1A Summary'!H99</f>
        <v>1.5442797590533943</v>
      </c>
      <c r="I52" s="272">
        <f>+'1A Summary'!I99</f>
        <v>1.6923528012131261</v>
      </c>
      <c r="J52" s="272">
        <f>+'1A Summary'!J99</f>
        <v>1.9556319140314342</v>
      </c>
      <c r="K52" s="272">
        <f>+'1A Summary'!K99</f>
        <v>2.0002342967491846</v>
      </c>
      <c r="L52" s="272">
        <f>+'1A Summary'!L99</f>
        <v>1.9722762210023015</v>
      </c>
      <c r="M52" s="272">
        <f>+'1A Summary'!M99</f>
        <v>1.9901035555628128</v>
      </c>
      <c r="N52" s="272">
        <f>+'1A Summary'!N99</f>
        <v>2.1127326731035949</v>
      </c>
      <c r="O52" s="272">
        <f>+'1A Summary'!O99</f>
        <v>1.0987668326166666</v>
      </c>
      <c r="P52" s="272">
        <f>+'1A Summary'!P99</f>
        <v>2.3566851714356463</v>
      </c>
      <c r="Q52" s="272">
        <f>+'1A Summary'!Q99</f>
        <v>3.4331981392800004</v>
      </c>
      <c r="R52" s="272">
        <f>+'1A Summary'!R99</f>
        <v>4.5738000856012508</v>
      </c>
      <c r="S52" s="272">
        <f>+'1A Summary'!S99</f>
        <v>5.6176532633655007</v>
      </c>
      <c r="T52" s="272">
        <f>+'1A Summary'!T99</f>
        <v>4.6796161485858754</v>
      </c>
      <c r="U52" s="272">
        <f>+'1A Summary'!U99</f>
        <v>3.6942688361250005</v>
      </c>
      <c r="V52" s="272">
        <f>+'1A Summary'!V99</f>
        <v>1.8001505073011355</v>
      </c>
      <c r="W52" s="272">
        <f>+'1A Summary'!W99</f>
        <v>3.0989275461976908</v>
      </c>
      <c r="X52" s="326"/>
      <c r="Y52" s="326"/>
      <c r="Z52" s="326"/>
      <c r="AA52" s="355"/>
      <c r="AB52" s="326"/>
      <c r="AC52" s="326"/>
      <c r="AD52" s="326"/>
      <c r="AE52" s="326"/>
      <c r="AF52" s="326"/>
      <c r="AG52" s="326"/>
      <c r="AH52" s="326"/>
      <c r="AI52" s="326"/>
      <c r="AJ52" s="326"/>
      <c r="AK52" s="326"/>
      <c r="AL52" s="326"/>
      <c r="AM52" s="326"/>
      <c r="AN52" s="326"/>
      <c r="AO52" s="326"/>
      <c r="AP52" s="326"/>
      <c r="AQ52" s="326"/>
      <c r="AR52" s="326"/>
      <c r="AS52" s="326"/>
      <c r="AT52" s="326"/>
      <c r="AU52" s="326"/>
      <c r="AV52" s="326"/>
      <c r="AW52" s="326"/>
      <c r="AX52" s="326"/>
      <c r="AY52" s="326"/>
      <c r="AZ52" s="326"/>
      <c r="BA52" s="326"/>
      <c r="BB52" s="326"/>
      <c r="BC52" s="326"/>
      <c r="BD52" s="326"/>
      <c r="BE52" s="326"/>
      <c r="BF52" s="326"/>
      <c r="BG52" s="326"/>
      <c r="BH52" s="326"/>
      <c r="BI52" s="326"/>
      <c r="BJ52" s="326"/>
      <c r="BK52" s="326"/>
      <c r="BL52" s="326"/>
      <c r="BM52" s="326"/>
      <c r="BN52" s="326"/>
      <c r="BO52" s="326"/>
      <c r="BP52" s="326"/>
      <c r="BQ52" s="326"/>
      <c r="BR52" s="326"/>
      <c r="BS52" s="326"/>
      <c r="BT52" s="326"/>
      <c r="BU52" s="326"/>
      <c r="BV52" s="326"/>
      <c r="BW52" s="326"/>
      <c r="BX52" s="326"/>
      <c r="BY52" s="326"/>
      <c r="BZ52" s="326"/>
      <c r="CA52" s="326"/>
      <c r="CB52" s="326"/>
      <c r="CC52" s="326"/>
      <c r="CD52" s="326"/>
      <c r="CE52" s="326"/>
      <c r="CF52" s="326"/>
      <c r="CG52" s="326"/>
      <c r="CH52" s="326"/>
      <c r="CI52" s="326"/>
      <c r="CJ52" s="326"/>
      <c r="CK52" s="326"/>
      <c r="CL52" s="326"/>
      <c r="CM52" s="326"/>
      <c r="CN52" s="326"/>
      <c r="CO52" s="326"/>
      <c r="CP52" s="326"/>
      <c r="CQ52" s="326"/>
      <c r="CR52" s="326"/>
      <c r="CS52" s="326"/>
      <c r="CT52" s="326"/>
      <c r="CU52" s="326"/>
      <c r="CV52" s="326"/>
      <c r="CW52" s="326"/>
      <c r="CX52" s="326"/>
      <c r="CY52" s="326"/>
      <c r="CZ52" s="326"/>
      <c r="DA52" s="326"/>
      <c r="DB52" s="326"/>
      <c r="DC52" s="326"/>
      <c r="DD52" s="326"/>
      <c r="DE52" s="326"/>
      <c r="DF52" s="326"/>
      <c r="DG52" s="326"/>
      <c r="DH52" s="326"/>
      <c r="DI52" s="326"/>
      <c r="DJ52" s="326"/>
      <c r="DK52" s="326"/>
      <c r="DL52" s="326"/>
      <c r="DM52" s="326"/>
      <c r="DN52" s="326"/>
      <c r="DO52" s="326"/>
      <c r="DP52" s="326"/>
      <c r="DQ52" s="326"/>
      <c r="DR52" s="326"/>
      <c r="DS52" s="326"/>
      <c r="DT52" s="326"/>
      <c r="DU52" s="326"/>
      <c r="DV52" s="326"/>
      <c r="DW52" s="326"/>
      <c r="DX52" s="326"/>
      <c r="DY52" s="326"/>
      <c r="DZ52" s="326"/>
      <c r="EA52" s="326"/>
      <c r="EB52" s="326"/>
      <c r="EC52" s="326"/>
      <c r="ED52" s="326"/>
      <c r="EE52" s="326"/>
      <c r="EF52" s="326"/>
      <c r="EG52" s="326"/>
      <c r="EH52" s="326"/>
      <c r="EI52" s="326"/>
      <c r="EJ52" s="326"/>
      <c r="EK52" s="326"/>
      <c r="EL52" s="326"/>
      <c r="EM52" s="326"/>
      <c r="EN52" s="326"/>
      <c r="EO52" s="326"/>
      <c r="EP52" s="326"/>
      <c r="EQ52" s="326"/>
      <c r="ER52" s="326"/>
      <c r="ES52" s="326"/>
      <c r="ET52" s="326"/>
      <c r="EU52" s="326"/>
      <c r="EV52" s="326"/>
      <c r="EW52" s="326"/>
      <c r="EX52" s="326"/>
      <c r="EY52" s="326"/>
      <c r="EZ52" s="326"/>
      <c r="FA52" s="326"/>
      <c r="FB52" s="326"/>
      <c r="FC52" s="326"/>
      <c r="FD52" s="326"/>
      <c r="FE52" s="326"/>
      <c r="FF52" s="326"/>
      <c r="FG52" s="326"/>
      <c r="FH52" s="326"/>
      <c r="FI52" s="326"/>
      <c r="FJ52" s="326"/>
      <c r="FK52" s="326"/>
      <c r="FL52" s="326"/>
      <c r="FM52" s="326"/>
      <c r="FN52" s="326"/>
      <c r="FO52" s="326"/>
      <c r="FP52" s="326"/>
      <c r="FQ52" s="326"/>
      <c r="FR52" s="326"/>
      <c r="FS52" s="326"/>
      <c r="FT52" s="326"/>
      <c r="FU52" s="326"/>
      <c r="FV52" s="326"/>
      <c r="FW52" s="326"/>
      <c r="FX52" s="326"/>
      <c r="FY52" s="326"/>
      <c r="FZ52" s="326"/>
      <c r="GA52" s="326"/>
      <c r="GB52" s="326"/>
      <c r="GC52" s="326"/>
      <c r="GD52" s="326"/>
      <c r="GE52" s="326"/>
      <c r="GF52" s="326"/>
      <c r="GG52" s="326"/>
      <c r="GH52" s="326"/>
      <c r="GI52" s="326"/>
      <c r="GJ52" s="326"/>
      <c r="GK52" s="326"/>
      <c r="GL52" s="326"/>
      <c r="GM52" s="326"/>
      <c r="GN52" s="326"/>
      <c r="GO52" s="326"/>
      <c r="GP52" s="326"/>
      <c r="GQ52" s="326"/>
      <c r="GR52" s="326"/>
      <c r="GS52" s="326"/>
      <c r="GT52" s="326"/>
      <c r="GU52" s="326"/>
      <c r="GV52" s="326"/>
      <c r="GW52" s="326"/>
      <c r="GX52" s="326"/>
      <c r="GY52" s="326"/>
      <c r="GZ52" s="326"/>
      <c r="HA52" s="326"/>
      <c r="HB52" s="326"/>
      <c r="HC52" s="326"/>
      <c r="HD52" s="326"/>
      <c r="HE52" s="326"/>
      <c r="HF52" s="326"/>
      <c r="HG52" s="326"/>
      <c r="HH52" s="326"/>
      <c r="HI52" s="326"/>
      <c r="HJ52" s="326"/>
      <c r="HK52" s="326"/>
      <c r="HL52" s="326"/>
      <c r="HM52" s="326"/>
      <c r="HN52" s="326"/>
      <c r="HO52" s="326"/>
      <c r="HP52" s="326"/>
      <c r="HQ52" s="326"/>
      <c r="HR52" s="326"/>
      <c r="HS52" s="326"/>
      <c r="HT52" s="326"/>
      <c r="HU52" s="326"/>
      <c r="HV52" s="326"/>
      <c r="HW52" s="326"/>
      <c r="HX52" s="326"/>
      <c r="HY52" s="326"/>
      <c r="HZ52" s="326"/>
      <c r="IA52" s="326"/>
      <c r="IB52" s="326"/>
      <c r="IC52" s="326"/>
    </row>
    <row r="53" spans="1:237" s="4" customFormat="1" x14ac:dyDescent="0.25">
      <c r="A53" s="275" t="s">
        <v>68</v>
      </c>
      <c r="B53" s="275" t="s">
        <v>441</v>
      </c>
      <c r="C53" s="275" t="s">
        <v>445</v>
      </c>
      <c r="D53" s="275" t="s">
        <v>36</v>
      </c>
      <c r="E53" s="275" t="s">
        <v>37</v>
      </c>
      <c r="F53" s="271">
        <f>+SUM(F54:F56)</f>
        <v>3739.5436166782201</v>
      </c>
      <c r="G53" s="271">
        <f t="shared" ref="G53:T53" si="30">+SUM(G54:G56)</f>
        <v>3776.7800112758296</v>
      </c>
      <c r="H53" s="271">
        <f t="shared" si="30"/>
        <v>3909.8026023156126</v>
      </c>
      <c r="I53" s="271">
        <f t="shared" si="30"/>
        <v>3837.9937104152441</v>
      </c>
      <c r="J53" s="271">
        <f t="shared" si="30"/>
        <v>3984.7755894350298</v>
      </c>
      <c r="K53" s="271">
        <f t="shared" si="30"/>
        <v>3768.2259490350175</v>
      </c>
      <c r="L53" s="271">
        <f t="shared" si="30"/>
        <v>3729.8029773755366</v>
      </c>
      <c r="M53" s="271">
        <f t="shared" si="30"/>
        <v>3819.339122089561</v>
      </c>
      <c r="N53" s="271">
        <f t="shared" si="30"/>
        <v>3714.0994370684275</v>
      </c>
      <c r="O53" s="271">
        <f t="shared" si="30"/>
        <v>3998.0325065814159</v>
      </c>
      <c r="P53" s="271">
        <f t="shared" si="30"/>
        <v>3834.8769466583399</v>
      </c>
      <c r="Q53" s="271">
        <f t="shared" si="30"/>
        <v>3687.1805565136424</v>
      </c>
      <c r="R53" s="271">
        <f t="shared" si="30"/>
        <v>3750.1814134109645</v>
      </c>
      <c r="S53" s="271">
        <f t="shared" si="30"/>
        <v>3784.0741312016148</v>
      </c>
      <c r="T53" s="271">
        <f t="shared" si="30"/>
        <v>3828.1970599446095</v>
      </c>
      <c r="U53" s="271">
        <f t="shared" ref="U53:W53" si="31">+SUM(U54:U56)</f>
        <v>3723.4005823110174</v>
      </c>
      <c r="V53" s="271">
        <f t="shared" si="31"/>
        <v>3691.2424158924996</v>
      </c>
      <c r="W53" s="271">
        <f t="shared" si="31"/>
        <v>3735.3070355999998</v>
      </c>
      <c r="X53" s="275"/>
      <c r="Y53" s="326"/>
      <c r="Z53" s="326"/>
      <c r="AA53" s="355">
        <f>W53/CH4GWP</f>
        <v>177.87176359999998</v>
      </c>
      <c r="AB53" s="275"/>
      <c r="AC53" s="275"/>
      <c r="AD53" s="275"/>
      <c r="AE53" s="275"/>
      <c r="AF53" s="275"/>
      <c r="AG53" s="275"/>
      <c r="AH53" s="275"/>
      <c r="AI53" s="275"/>
      <c r="AJ53" s="275"/>
      <c r="AK53" s="275"/>
      <c r="AL53" s="275"/>
      <c r="AM53" s="275"/>
      <c r="AN53" s="275"/>
      <c r="AO53" s="275"/>
      <c r="AP53" s="275"/>
      <c r="AQ53" s="275"/>
      <c r="AR53" s="275"/>
      <c r="AS53" s="275"/>
      <c r="AT53" s="275"/>
      <c r="AU53" s="275"/>
      <c r="AV53" s="275"/>
      <c r="AW53" s="275"/>
      <c r="AX53" s="275"/>
      <c r="AY53" s="275"/>
      <c r="AZ53" s="275"/>
      <c r="BA53" s="275"/>
      <c r="BB53" s="275"/>
      <c r="BC53" s="275"/>
      <c r="BD53" s="275"/>
      <c r="BE53" s="275"/>
      <c r="BF53" s="275"/>
      <c r="BG53" s="275"/>
      <c r="BH53" s="275"/>
      <c r="BI53" s="275"/>
      <c r="BJ53" s="275"/>
      <c r="BK53" s="275"/>
      <c r="BL53" s="275"/>
      <c r="BM53" s="275"/>
      <c r="BN53" s="275"/>
      <c r="BO53" s="275"/>
      <c r="BP53" s="275"/>
      <c r="BQ53" s="275"/>
      <c r="BR53" s="275"/>
      <c r="BS53" s="275"/>
      <c r="BT53" s="275"/>
      <c r="BU53" s="275"/>
      <c r="BV53" s="275"/>
      <c r="BW53" s="275"/>
      <c r="BX53" s="275"/>
      <c r="BY53" s="275"/>
      <c r="BZ53" s="275"/>
      <c r="CA53" s="275"/>
      <c r="CB53" s="275"/>
      <c r="CC53" s="275"/>
      <c r="CD53" s="275"/>
      <c r="CE53" s="275"/>
      <c r="CF53" s="275"/>
      <c r="CG53" s="275"/>
      <c r="CH53" s="275"/>
      <c r="CI53" s="275"/>
      <c r="CJ53" s="275"/>
      <c r="CK53" s="275"/>
      <c r="CL53" s="275"/>
      <c r="CM53" s="275"/>
      <c r="CN53" s="275"/>
      <c r="CO53" s="275"/>
      <c r="CP53" s="275"/>
      <c r="CQ53" s="275"/>
      <c r="CR53" s="275"/>
      <c r="CS53" s="275"/>
      <c r="CT53" s="275"/>
      <c r="CU53" s="275"/>
      <c r="CV53" s="275"/>
      <c r="CW53" s="275"/>
      <c r="CX53" s="275"/>
      <c r="CY53" s="275"/>
      <c r="CZ53" s="275"/>
      <c r="DA53" s="275"/>
      <c r="DB53" s="275"/>
      <c r="DC53" s="275"/>
      <c r="DD53" s="275"/>
      <c r="DE53" s="275"/>
      <c r="DF53" s="275"/>
      <c r="DG53" s="275"/>
      <c r="DH53" s="275"/>
      <c r="DI53" s="275"/>
      <c r="DJ53" s="275"/>
      <c r="DK53" s="275"/>
      <c r="DL53" s="275"/>
      <c r="DM53" s="275"/>
      <c r="DN53" s="275"/>
      <c r="DO53" s="275"/>
      <c r="DP53" s="275"/>
      <c r="DQ53" s="275"/>
      <c r="DR53" s="275"/>
      <c r="DS53" s="275"/>
      <c r="DT53" s="275"/>
      <c r="DU53" s="275"/>
      <c r="DV53" s="275"/>
      <c r="DW53" s="275"/>
      <c r="DX53" s="275"/>
      <c r="DY53" s="275"/>
      <c r="DZ53" s="275"/>
      <c r="EA53" s="275"/>
      <c r="EB53" s="275"/>
      <c r="EC53" s="275"/>
      <c r="ED53" s="275"/>
      <c r="EE53" s="275"/>
      <c r="EF53" s="275"/>
      <c r="EG53" s="275"/>
      <c r="EH53" s="275"/>
      <c r="EI53" s="275"/>
      <c r="EJ53" s="275"/>
      <c r="EK53" s="275"/>
      <c r="EL53" s="275"/>
      <c r="EM53" s="275"/>
      <c r="EN53" s="275"/>
      <c r="EO53" s="275"/>
      <c r="EP53" s="275"/>
      <c r="EQ53" s="275"/>
      <c r="ER53" s="275"/>
      <c r="ES53" s="275"/>
      <c r="ET53" s="275"/>
      <c r="EU53" s="275"/>
      <c r="EV53" s="275"/>
      <c r="EW53" s="275"/>
      <c r="EX53" s="275"/>
      <c r="EY53" s="275"/>
      <c r="EZ53" s="275"/>
      <c r="FA53" s="275"/>
      <c r="FB53" s="275"/>
      <c r="FC53" s="275"/>
      <c r="FD53" s="275"/>
      <c r="FE53" s="275"/>
      <c r="FF53" s="275"/>
      <c r="FG53" s="275"/>
      <c r="FH53" s="275"/>
      <c r="FI53" s="275"/>
      <c r="FJ53" s="275"/>
      <c r="FK53" s="275"/>
      <c r="FL53" s="275"/>
      <c r="FM53" s="275"/>
      <c r="FN53" s="275"/>
      <c r="FO53" s="275"/>
      <c r="FP53" s="275"/>
      <c r="FQ53" s="275"/>
      <c r="FR53" s="275"/>
      <c r="FS53" s="275"/>
      <c r="FT53" s="275"/>
      <c r="FU53" s="275"/>
      <c r="FV53" s="275"/>
      <c r="FW53" s="275"/>
      <c r="FX53" s="275"/>
      <c r="FY53" s="275"/>
      <c r="FZ53" s="275"/>
      <c r="GA53" s="275"/>
      <c r="GB53" s="275"/>
      <c r="GC53" s="275"/>
      <c r="GD53" s="275"/>
      <c r="GE53" s="275"/>
      <c r="GF53" s="275"/>
      <c r="GG53" s="275"/>
      <c r="GH53" s="275"/>
      <c r="GI53" s="275"/>
      <c r="GJ53" s="275"/>
      <c r="GK53" s="275"/>
      <c r="GL53" s="275"/>
      <c r="GM53" s="275"/>
      <c r="GN53" s="275"/>
      <c r="GO53" s="275"/>
      <c r="GP53" s="275"/>
      <c r="GQ53" s="275"/>
      <c r="GR53" s="275"/>
      <c r="GS53" s="275"/>
      <c r="GT53" s="275"/>
      <c r="GU53" s="275"/>
      <c r="GV53" s="275"/>
      <c r="GW53" s="275"/>
      <c r="GX53" s="275"/>
      <c r="GY53" s="275"/>
      <c r="GZ53" s="275"/>
      <c r="HA53" s="275"/>
      <c r="HB53" s="275"/>
      <c r="HC53" s="275"/>
      <c r="HD53" s="275"/>
      <c r="HE53" s="275"/>
      <c r="HF53" s="275"/>
      <c r="HG53" s="275"/>
      <c r="HH53" s="275"/>
      <c r="HI53" s="275"/>
      <c r="HJ53" s="275"/>
      <c r="HK53" s="275"/>
      <c r="HL53" s="275"/>
      <c r="HM53" s="275"/>
      <c r="HN53" s="275"/>
      <c r="HO53" s="275"/>
      <c r="HP53" s="275"/>
      <c r="HQ53" s="275"/>
      <c r="HR53" s="275"/>
      <c r="HS53" s="275"/>
      <c r="HT53" s="275"/>
      <c r="HU53" s="275"/>
      <c r="HV53" s="275"/>
      <c r="HW53" s="275"/>
      <c r="HX53" s="275"/>
      <c r="HY53" s="275"/>
      <c r="HZ53" s="275"/>
      <c r="IA53" s="275"/>
      <c r="IB53" s="275"/>
      <c r="IC53" s="275"/>
    </row>
    <row r="54" spans="1:237" s="79" customFormat="1" x14ac:dyDescent="0.25">
      <c r="A54" s="326" t="s">
        <v>68</v>
      </c>
      <c r="B54" s="326" t="s">
        <v>79</v>
      </c>
      <c r="C54" s="326" t="s">
        <v>80</v>
      </c>
      <c r="D54" s="326" t="s">
        <v>36</v>
      </c>
      <c r="E54" s="326" t="s">
        <v>37</v>
      </c>
      <c r="F54" s="272">
        <f>+'1B Summary'!F25</f>
        <v>1420.9752879969285</v>
      </c>
      <c r="G54" s="272">
        <f>+'1B Summary'!G25</f>
        <v>1456.8163108119468</v>
      </c>
      <c r="H54" s="272">
        <f>+'1B Summary'!H25</f>
        <v>1543.0952642300545</v>
      </c>
      <c r="I54" s="272">
        <f>+'1B Summary'!I25</f>
        <v>1557.8589938214179</v>
      </c>
      <c r="J54" s="272">
        <f>+'1B Summary'!J25</f>
        <v>1571.9746848692234</v>
      </c>
      <c r="K54" s="272">
        <f>+'1B Summary'!K25</f>
        <v>1570.6914402285138</v>
      </c>
      <c r="L54" s="272">
        <f>+'1B Summary'!L25</f>
        <v>1589.2984875188026</v>
      </c>
      <c r="M54" s="272">
        <f>+'1B Summary'!M25</f>
        <v>1621.3731873133386</v>
      </c>
      <c r="N54" s="272">
        <f>+'1B Summary'!N25</f>
        <v>1596.82771390107</v>
      </c>
      <c r="O54" s="272">
        <f>+'1B Summary'!O25</f>
        <v>1891.5709407000002</v>
      </c>
      <c r="P54" s="272">
        <f>+'1B Summary'!P25</f>
        <v>1754.8376606250001</v>
      </c>
      <c r="Q54" s="272">
        <f>+'1B Summary'!Q25</f>
        <v>1610.2916613000002</v>
      </c>
      <c r="R54" s="272">
        <f>+'1B Summary'!R25</f>
        <v>1587.9402000000002</v>
      </c>
      <c r="S54" s="272">
        <f>+'1B Summary'!S25</f>
        <v>1615.5406858500005</v>
      </c>
      <c r="T54" s="272">
        <f>+'1B Summary'!T25</f>
        <v>1669.4806619399999</v>
      </c>
      <c r="U54" s="272">
        <f>+'1B Summary'!U25</f>
        <v>1554.3047394</v>
      </c>
      <c r="V54" s="272">
        <f>+'1B Summary'!V25</f>
        <v>1518.2157908924999</v>
      </c>
      <c r="W54" s="272">
        <f>+'1B Summary'!W25</f>
        <v>1551.4015356</v>
      </c>
      <c r="X54" s="326"/>
      <c r="Y54" s="326"/>
      <c r="Z54" s="326"/>
      <c r="AA54" s="355"/>
      <c r="AB54" s="326"/>
      <c r="AC54" s="326"/>
      <c r="AD54" s="326"/>
      <c r="AE54" s="326"/>
      <c r="AF54" s="326"/>
      <c r="AG54" s="326"/>
      <c r="AH54" s="326"/>
      <c r="AI54" s="326"/>
      <c r="AJ54" s="326"/>
      <c r="AK54" s="326"/>
      <c r="AL54" s="326"/>
      <c r="AM54" s="326"/>
      <c r="AN54" s="326"/>
      <c r="AO54" s="326"/>
      <c r="AP54" s="326"/>
      <c r="AQ54" s="326"/>
      <c r="AR54" s="326"/>
      <c r="AS54" s="326"/>
      <c r="AT54" s="326"/>
      <c r="AU54" s="326"/>
      <c r="AV54" s="326"/>
      <c r="AW54" s="326"/>
      <c r="AX54" s="326"/>
      <c r="AY54" s="326"/>
      <c r="AZ54" s="326"/>
      <c r="BA54" s="326"/>
      <c r="BB54" s="326"/>
      <c r="BC54" s="326"/>
      <c r="BD54" s="326"/>
      <c r="BE54" s="326"/>
      <c r="BF54" s="326"/>
      <c r="BG54" s="326"/>
      <c r="BH54" s="326"/>
      <c r="BI54" s="326"/>
      <c r="BJ54" s="326"/>
      <c r="BK54" s="326"/>
      <c r="BL54" s="326"/>
      <c r="BM54" s="326"/>
      <c r="BN54" s="326"/>
      <c r="BO54" s="326"/>
      <c r="BP54" s="326"/>
      <c r="BQ54" s="326"/>
      <c r="BR54" s="326"/>
      <c r="BS54" s="326"/>
      <c r="BT54" s="326"/>
      <c r="BU54" s="326"/>
      <c r="BV54" s="326"/>
      <c r="BW54" s="326"/>
      <c r="BX54" s="326"/>
      <c r="BY54" s="326"/>
      <c r="BZ54" s="326"/>
      <c r="CA54" s="326"/>
      <c r="CB54" s="326"/>
      <c r="CC54" s="326"/>
      <c r="CD54" s="326"/>
      <c r="CE54" s="326"/>
      <c r="CF54" s="326"/>
      <c r="CG54" s="326"/>
      <c r="CH54" s="326"/>
      <c r="CI54" s="326"/>
      <c r="CJ54" s="326"/>
      <c r="CK54" s="326"/>
      <c r="CL54" s="326"/>
      <c r="CM54" s="326"/>
      <c r="CN54" s="326"/>
      <c r="CO54" s="326"/>
      <c r="CP54" s="326"/>
      <c r="CQ54" s="326"/>
      <c r="CR54" s="326"/>
      <c r="CS54" s="326"/>
      <c r="CT54" s="326"/>
      <c r="CU54" s="326"/>
      <c r="CV54" s="326"/>
      <c r="CW54" s="326"/>
      <c r="CX54" s="326"/>
      <c r="CY54" s="326"/>
      <c r="CZ54" s="326"/>
      <c r="DA54" s="326"/>
      <c r="DB54" s="326"/>
      <c r="DC54" s="326"/>
      <c r="DD54" s="326"/>
      <c r="DE54" s="326"/>
      <c r="DF54" s="326"/>
      <c r="DG54" s="326"/>
      <c r="DH54" s="326"/>
      <c r="DI54" s="326"/>
      <c r="DJ54" s="326"/>
      <c r="DK54" s="326"/>
      <c r="DL54" s="326"/>
      <c r="DM54" s="326"/>
      <c r="DN54" s="326"/>
      <c r="DO54" s="326"/>
      <c r="DP54" s="326"/>
      <c r="DQ54" s="326"/>
      <c r="DR54" s="326"/>
      <c r="DS54" s="326"/>
      <c r="DT54" s="326"/>
      <c r="DU54" s="326"/>
      <c r="DV54" s="326"/>
      <c r="DW54" s="326"/>
      <c r="DX54" s="326"/>
      <c r="DY54" s="326"/>
      <c r="DZ54" s="326"/>
      <c r="EA54" s="326"/>
      <c r="EB54" s="326"/>
      <c r="EC54" s="326"/>
      <c r="ED54" s="326"/>
      <c r="EE54" s="326"/>
      <c r="EF54" s="326"/>
      <c r="EG54" s="326"/>
      <c r="EH54" s="326"/>
      <c r="EI54" s="326"/>
      <c r="EJ54" s="326"/>
      <c r="EK54" s="326"/>
      <c r="EL54" s="326"/>
      <c r="EM54" s="326"/>
      <c r="EN54" s="326"/>
      <c r="EO54" s="326"/>
      <c r="EP54" s="326"/>
      <c r="EQ54" s="326"/>
      <c r="ER54" s="326"/>
      <c r="ES54" s="326"/>
      <c r="ET54" s="326"/>
      <c r="EU54" s="326"/>
      <c r="EV54" s="326"/>
      <c r="EW54" s="326"/>
      <c r="EX54" s="326"/>
      <c r="EY54" s="326"/>
      <c r="EZ54" s="326"/>
      <c r="FA54" s="326"/>
      <c r="FB54" s="326"/>
      <c r="FC54" s="326"/>
      <c r="FD54" s="326"/>
      <c r="FE54" s="326"/>
      <c r="FF54" s="326"/>
      <c r="FG54" s="326"/>
      <c r="FH54" s="326"/>
      <c r="FI54" s="326"/>
      <c r="FJ54" s="326"/>
      <c r="FK54" s="326"/>
      <c r="FL54" s="326"/>
      <c r="FM54" s="326"/>
      <c r="FN54" s="326"/>
      <c r="FO54" s="326"/>
      <c r="FP54" s="326"/>
      <c r="FQ54" s="326"/>
      <c r="FR54" s="326"/>
      <c r="FS54" s="326"/>
      <c r="FT54" s="326"/>
      <c r="FU54" s="326"/>
      <c r="FV54" s="326"/>
      <c r="FW54" s="326"/>
      <c r="FX54" s="326"/>
      <c r="FY54" s="326"/>
      <c r="FZ54" s="326"/>
      <c r="GA54" s="326"/>
      <c r="GB54" s="326"/>
      <c r="GC54" s="326"/>
      <c r="GD54" s="326"/>
      <c r="GE54" s="326"/>
      <c r="GF54" s="326"/>
      <c r="GG54" s="326"/>
      <c r="GH54" s="326"/>
      <c r="GI54" s="326"/>
      <c r="GJ54" s="326"/>
      <c r="GK54" s="326"/>
      <c r="GL54" s="326"/>
      <c r="GM54" s="326"/>
      <c r="GN54" s="326"/>
      <c r="GO54" s="326"/>
      <c r="GP54" s="326"/>
      <c r="GQ54" s="326"/>
      <c r="GR54" s="326"/>
      <c r="GS54" s="326"/>
      <c r="GT54" s="326"/>
      <c r="GU54" s="326"/>
      <c r="GV54" s="326"/>
      <c r="GW54" s="326"/>
      <c r="GX54" s="326"/>
      <c r="GY54" s="326"/>
      <c r="GZ54" s="326"/>
      <c r="HA54" s="326"/>
      <c r="HB54" s="326"/>
      <c r="HC54" s="326"/>
      <c r="HD54" s="326"/>
      <c r="HE54" s="326"/>
      <c r="HF54" s="326"/>
      <c r="HG54" s="326"/>
      <c r="HH54" s="326"/>
      <c r="HI54" s="326"/>
      <c r="HJ54" s="326"/>
      <c r="HK54" s="326"/>
      <c r="HL54" s="326"/>
      <c r="HM54" s="326"/>
      <c r="HN54" s="326"/>
      <c r="HO54" s="326"/>
      <c r="HP54" s="326"/>
      <c r="HQ54" s="326"/>
      <c r="HR54" s="326"/>
      <c r="HS54" s="326"/>
      <c r="HT54" s="326"/>
      <c r="HU54" s="326"/>
      <c r="HV54" s="326"/>
      <c r="HW54" s="326"/>
      <c r="HX54" s="326"/>
      <c r="HY54" s="326"/>
      <c r="HZ54" s="326"/>
      <c r="IA54" s="326"/>
      <c r="IB54" s="326"/>
      <c r="IC54" s="326"/>
    </row>
    <row r="55" spans="1:237" s="79" customFormat="1" x14ac:dyDescent="0.25">
      <c r="A55" s="326" t="s">
        <v>68</v>
      </c>
      <c r="B55" s="326" t="s">
        <v>81</v>
      </c>
      <c r="C55" s="326" t="s">
        <v>82</v>
      </c>
      <c r="D55" s="326" t="s">
        <v>36</v>
      </c>
      <c r="E55" s="326" t="s">
        <v>37</v>
      </c>
      <c r="F55" s="272">
        <f>+'1B Summary'!F29</f>
        <v>0</v>
      </c>
      <c r="G55" s="272">
        <f>+'1B Summary'!G29</f>
        <v>0</v>
      </c>
      <c r="H55" s="272">
        <f>+'1B Summary'!H29</f>
        <v>0</v>
      </c>
      <c r="I55" s="272">
        <f>+'1B Summary'!I29</f>
        <v>0</v>
      </c>
      <c r="J55" s="272">
        <f>+'1B Summary'!J29</f>
        <v>0</v>
      </c>
      <c r="K55" s="272">
        <f>+'1B Summary'!K29</f>
        <v>0</v>
      </c>
      <c r="L55" s="272">
        <f>+'1B Summary'!L29</f>
        <v>0</v>
      </c>
      <c r="M55" s="272">
        <f>+'1B Summary'!M29</f>
        <v>0</v>
      </c>
      <c r="N55" s="272">
        <f>+'1B Summary'!N29</f>
        <v>0</v>
      </c>
      <c r="O55" s="272">
        <f>+'1B Summary'!O29</f>
        <v>0</v>
      </c>
      <c r="P55" s="272">
        <f>+'1B Summary'!P29</f>
        <v>0</v>
      </c>
      <c r="Q55" s="272">
        <f>+'1B Summary'!Q29</f>
        <v>0</v>
      </c>
      <c r="R55" s="272">
        <f>+'1B Summary'!R29</f>
        <v>0</v>
      </c>
      <c r="S55" s="272">
        <f>+'1B Summary'!S29</f>
        <v>0</v>
      </c>
      <c r="T55" s="272">
        <f>+'1B Summary'!T29</f>
        <v>0</v>
      </c>
      <c r="U55" s="272">
        <f>+'1B Summary'!U29</f>
        <v>0</v>
      </c>
      <c r="V55" s="272">
        <f>+'1B Summary'!V29</f>
        <v>0</v>
      </c>
      <c r="W55" s="272">
        <f>+'1B Summary'!W29</f>
        <v>0</v>
      </c>
      <c r="X55" s="326"/>
      <c r="Y55" s="326"/>
      <c r="Z55" s="326"/>
      <c r="AA55" s="355"/>
      <c r="AB55" s="326"/>
      <c r="AC55" s="326"/>
      <c r="AD55" s="326"/>
      <c r="AE55" s="326"/>
      <c r="AF55" s="326"/>
      <c r="AG55" s="326"/>
      <c r="AH55" s="326"/>
      <c r="AI55" s="326"/>
      <c r="AJ55" s="326"/>
      <c r="AK55" s="326"/>
      <c r="AL55" s="326"/>
      <c r="AM55" s="326"/>
      <c r="AN55" s="326"/>
      <c r="AO55" s="326"/>
      <c r="AP55" s="326"/>
      <c r="AQ55" s="326"/>
      <c r="AR55" s="326"/>
      <c r="AS55" s="326"/>
      <c r="AT55" s="326"/>
      <c r="AU55" s="326"/>
      <c r="AV55" s="326"/>
      <c r="AW55" s="326"/>
      <c r="AX55" s="326"/>
      <c r="AY55" s="326"/>
      <c r="AZ55" s="326"/>
      <c r="BA55" s="326"/>
      <c r="BB55" s="326"/>
      <c r="BC55" s="326"/>
      <c r="BD55" s="326"/>
      <c r="BE55" s="326"/>
      <c r="BF55" s="326"/>
      <c r="BG55" s="326"/>
      <c r="BH55" s="326"/>
      <c r="BI55" s="326"/>
      <c r="BJ55" s="326"/>
      <c r="BK55" s="326"/>
      <c r="BL55" s="326"/>
      <c r="BM55" s="326"/>
      <c r="BN55" s="326"/>
      <c r="BO55" s="326"/>
      <c r="BP55" s="326"/>
      <c r="BQ55" s="326"/>
      <c r="BR55" s="326"/>
      <c r="BS55" s="326"/>
      <c r="BT55" s="326"/>
      <c r="BU55" s="326"/>
      <c r="BV55" s="326"/>
      <c r="BW55" s="326"/>
      <c r="BX55" s="326"/>
      <c r="BY55" s="326"/>
      <c r="BZ55" s="326"/>
      <c r="CA55" s="326"/>
      <c r="CB55" s="326"/>
      <c r="CC55" s="326"/>
      <c r="CD55" s="326"/>
      <c r="CE55" s="326"/>
      <c r="CF55" s="326"/>
      <c r="CG55" s="326"/>
      <c r="CH55" s="326"/>
      <c r="CI55" s="326"/>
      <c r="CJ55" s="326"/>
      <c r="CK55" s="326"/>
      <c r="CL55" s="326"/>
      <c r="CM55" s="326"/>
      <c r="CN55" s="326"/>
      <c r="CO55" s="326"/>
      <c r="CP55" s="326"/>
      <c r="CQ55" s="326"/>
      <c r="CR55" s="326"/>
      <c r="CS55" s="326"/>
      <c r="CT55" s="326"/>
      <c r="CU55" s="326"/>
      <c r="CV55" s="326"/>
      <c r="CW55" s="326"/>
      <c r="CX55" s="326"/>
      <c r="CY55" s="326"/>
      <c r="CZ55" s="326"/>
      <c r="DA55" s="326"/>
      <c r="DB55" s="326"/>
      <c r="DC55" s="326"/>
      <c r="DD55" s="326"/>
      <c r="DE55" s="326"/>
      <c r="DF55" s="326"/>
      <c r="DG55" s="326"/>
      <c r="DH55" s="326"/>
      <c r="DI55" s="326"/>
      <c r="DJ55" s="326"/>
      <c r="DK55" s="326"/>
      <c r="DL55" s="326"/>
      <c r="DM55" s="326"/>
      <c r="DN55" s="326"/>
      <c r="DO55" s="326"/>
      <c r="DP55" s="326"/>
      <c r="DQ55" s="326"/>
      <c r="DR55" s="326"/>
      <c r="DS55" s="326"/>
      <c r="DT55" s="326"/>
      <c r="DU55" s="326"/>
      <c r="DV55" s="326"/>
      <c r="DW55" s="326"/>
      <c r="DX55" s="326"/>
      <c r="DY55" s="326"/>
      <c r="DZ55" s="326"/>
      <c r="EA55" s="326"/>
      <c r="EB55" s="326"/>
      <c r="EC55" s="326"/>
      <c r="ED55" s="326"/>
      <c r="EE55" s="326"/>
      <c r="EF55" s="326"/>
      <c r="EG55" s="326"/>
      <c r="EH55" s="326"/>
      <c r="EI55" s="326"/>
      <c r="EJ55" s="326"/>
      <c r="EK55" s="326"/>
      <c r="EL55" s="326"/>
      <c r="EM55" s="326"/>
      <c r="EN55" s="326"/>
      <c r="EO55" s="326"/>
      <c r="EP55" s="326"/>
      <c r="EQ55" s="326"/>
      <c r="ER55" s="326"/>
      <c r="ES55" s="326"/>
      <c r="ET55" s="326"/>
      <c r="EU55" s="326"/>
      <c r="EV55" s="326"/>
      <c r="EW55" s="326"/>
      <c r="EX55" s="326"/>
      <c r="EY55" s="326"/>
      <c r="EZ55" s="326"/>
      <c r="FA55" s="326"/>
      <c r="FB55" s="326"/>
      <c r="FC55" s="326"/>
      <c r="FD55" s="326"/>
      <c r="FE55" s="326"/>
      <c r="FF55" s="326"/>
      <c r="FG55" s="326"/>
      <c r="FH55" s="326"/>
      <c r="FI55" s="326"/>
      <c r="FJ55" s="326"/>
      <c r="FK55" s="326"/>
      <c r="FL55" s="326"/>
      <c r="FM55" s="326"/>
      <c r="FN55" s="326"/>
      <c r="FO55" s="326"/>
      <c r="FP55" s="326"/>
      <c r="FQ55" s="326"/>
      <c r="FR55" s="326"/>
      <c r="FS55" s="326"/>
      <c r="FT55" s="326"/>
      <c r="FU55" s="326"/>
      <c r="FV55" s="326"/>
      <c r="FW55" s="326"/>
      <c r="FX55" s="326"/>
      <c r="FY55" s="326"/>
      <c r="FZ55" s="326"/>
      <c r="GA55" s="326"/>
      <c r="GB55" s="326"/>
      <c r="GC55" s="326"/>
      <c r="GD55" s="326"/>
      <c r="GE55" s="326"/>
      <c r="GF55" s="326"/>
      <c r="GG55" s="326"/>
      <c r="GH55" s="326"/>
      <c r="GI55" s="326"/>
      <c r="GJ55" s="326"/>
      <c r="GK55" s="326"/>
      <c r="GL55" s="326"/>
      <c r="GM55" s="326"/>
      <c r="GN55" s="326"/>
      <c r="GO55" s="326"/>
      <c r="GP55" s="326"/>
      <c r="GQ55" s="326"/>
      <c r="GR55" s="326"/>
      <c r="GS55" s="326"/>
      <c r="GT55" s="326"/>
      <c r="GU55" s="326"/>
      <c r="GV55" s="326"/>
      <c r="GW55" s="326"/>
      <c r="GX55" s="326"/>
      <c r="GY55" s="326"/>
      <c r="GZ55" s="326"/>
      <c r="HA55" s="326"/>
      <c r="HB55" s="326"/>
      <c r="HC55" s="326"/>
      <c r="HD55" s="326"/>
      <c r="HE55" s="326"/>
      <c r="HF55" s="326"/>
      <c r="HG55" s="326"/>
      <c r="HH55" s="326"/>
      <c r="HI55" s="326"/>
      <c r="HJ55" s="326"/>
      <c r="HK55" s="326"/>
      <c r="HL55" s="326"/>
      <c r="HM55" s="326"/>
      <c r="HN55" s="326"/>
      <c r="HO55" s="326"/>
      <c r="HP55" s="326"/>
      <c r="HQ55" s="326"/>
      <c r="HR55" s="326"/>
      <c r="HS55" s="326"/>
      <c r="HT55" s="326"/>
      <c r="HU55" s="326"/>
      <c r="HV55" s="326"/>
      <c r="HW55" s="326"/>
      <c r="HX55" s="326"/>
      <c r="HY55" s="326"/>
      <c r="HZ55" s="326"/>
      <c r="IA55" s="326"/>
      <c r="IB55" s="326"/>
      <c r="IC55" s="326"/>
    </row>
    <row r="56" spans="1:237" s="79" customFormat="1" x14ac:dyDescent="0.25">
      <c r="A56" s="326" t="s">
        <v>68</v>
      </c>
      <c r="B56" s="326" t="s">
        <v>83</v>
      </c>
      <c r="C56" s="326" t="s">
        <v>84</v>
      </c>
      <c r="D56" s="326" t="s">
        <v>36</v>
      </c>
      <c r="E56" s="326" t="s">
        <v>37</v>
      </c>
      <c r="F56" s="272">
        <f>+'1B Summary'!F32</f>
        <v>2318.5683286812919</v>
      </c>
      <c r="G56" s="272">
        <f>+'1B Summary'!G32</f>
        <v>2319.9637004638826</v>
      </c>
      <c r="H56" s="272">
        <f>+'1B Summary'!H32</f>
        <v>2366.7073380855581</v>
      </c>
      <c r="I56" s="272">
        <f>+'1B Summary'!I32</f>
        <v>2280.1347165938264</v>
      </c>
      <c r="J56" s="272">
        <f>+'1B Summary'!J32</f>
        <v>2412.8009045658064</v>
      </c>
      <c r="K56" s="272">
        <f>+'1B Summary'!K32</f>
        <v>2197.5345088065037</v>
      </c>
      <c r="L56" s="272">
        <f>+'1B Summary'!L32</f>
        <v>2140.5044898567339</v>
      </c>
      <c r="M56" s="272">
        <f>+'1B Summary'!M32</f>
        <v>2197.9659347762222</v>
      </c>
      <c r="N56" s="272">
        <f>+'1B Summary'!N32</f>
        <v>2117.2717231673573</v>
      </c>
      <c r="O56" s="272">
        <f>+'1B Summary'!O32</f>
        <v>2106.4615658814159</v>
      </c>
      <c r="P56" s="272">
        <f>+'1B Summary'!P32</f>
        <v>2080.0392860333395</v>
      </c>
      <c r="Q56" s="272">
        <f>+'1B Summary'!Q32</f>
        <v>2076.8888952136422</v>
      </c>
      <c r="R56" s="272">
        <f>+'1B Summary'!R32</f>
        <v>2162.2412134109641</v>
      </c>
      <c r="S56" s="272">
        <f>+'1B Summary'!S32</f>
        <v>2168.5334453516143</v>
      </c>
      <c r="T56" s="272">
        <f>+'1B Summary'!T32</f>
        <v>2158.7163980046098</v>
      </c>
      <c r="U56" s="272">
        <f>+'1B Summary'!U32</f>
        <v>2169.0958429110174</v>
      </c>
      <c r="V56" s="272">
        <f>+'1B Summary'!V32</f>
        <v>2173.026625</v>
      </c>
      <c r="W56" s="272">
        <f>+'1B Summary'!W32</f>
        <v>2183.9054999999998</v>
      </c>
      <c r="X56" s="326"/>
      <c r="Y56" s="326"/>
      <c r="Z56" s="326"/>
      <c r="AA56" s="355"/>
      <c r="AB56" s="326"/>
      <c r="AC56" s="326"/>
      <c r="AD56" s="326"/>
      <c r="AE56" s="326"/>
      <c r="AF56" s="326"/>
      <c r="AG56" s="326"/>
      <c r="AH56" s="326"/>
      <c r="AI56" s="326"/>
      <c r="AJ56" s="326"/>
      <c r="AK56" s="326"/>
      <c r="AL56" s="326"/>
      <c r="AM56" s="326"/>
      <c r="AN56" s="326"/>
      <c r="AO56" s="326"/>
      <c r="AP56" s="326"/>
      <c r="AQ56" s="326"/>
      <c r="AR56" s="326"/>
      <c r="AS56" s="326"/>
      <c r="AT56" s="326"/>
      <c r="AU56" s="326"/>
      <c r="AV56" s="326"/>
      <c r="AW56" s="326"/>
      <c r="AX56" s="326"/>
      <c r="AY56" s="326"/>
      <c r="AZ56" s="326"/>
      <c r="BA56" s="326"/>
      <c r="BB56" s="326"/>
      <c r="BC56" s="326"/>
      <c r="BD56" s="326"/>
      <c r="BE56" s="326"/>
      <c r="BF56" s="326"/>
      <c r="BG56" s="326"/>
      <c r="BH56" s="326"/>
      <c r="BI56" s="326"/>
      <c r="BJ56" s="326"/>
      <c r="BK56" s="326"/>
      <c r="BL56" s="326"/>
      <c r="BM56" s="326"/>
      <c r="BN56" s="326"/>
      <c r="BO56" s="326"/>
      <c r="BP56" s="326"/>
      <c r="BQ56" s="326"/>
      <c r="BR56" s="326"/>
      <c r="BS56" s="326"/>
      <c r="BT56" s="326"/>
      <c r="BU56" s="326"/>
      <c r="BV56" s="326"/>
      <c r="BW56" s="326"/>
      <c r="BX56" s="326"/>
      <c r="BY56" s="326"/>
      <c r="BZ56" s="326"/>
      <c r="CA56" s="326"/>
      <c r="CB56" s="326"/>
      <c r="CC56" s="326"/>
      <c r="CD56" s="326"/>
      <c r="CE56" s="326"/>
      <c r="CF56" s="326"/>
      <c r="CG56" s="326"/>
      <c r="CH56" s="326"/>
      <c r="CI56" s="326"/>
      <c r="CJ56" s="326"/>
      <c r="CK56" s="326"/>
      <c r="CL56" s="326"/>
      <c r="CM56" s="326"/>
      <c r="CN56" s="326"/>
      <c r="CO56" s="326"/>
      <c r="CP56" s="326"/>
      <c r="CQ56" s="326"/>
      <c r="CR56" s="326"/>
      <c r="CS56" s="326"/>
      <c r="CT56" s="326"/>
      <c r="CU56" s="326"/>
      <c r="CV56" s="326"/>
      <c r="CW56" s="326"/>
      <c r="CX56" s="326"/>
      <c r="CY56" s="326"/>
      <c r="CZ56" s="326"/>
      <c r="DA56" s="326"/>
      <c r="DB56" s="326"/>
      <c r="DC56" s="326"/>
      <c r="DD56" s="326"/>
      <c r="DE56" s="326"/>
      <c r="DF56" s="326"/>
      <c r="DG56" s="326"/>
      <c r="DH56" s="326"/>
      <c r="DI56" s="326"/>
      <c r="DJ56" s="326"/>
      <c r="DK56" s="326"/>
      <c r="DL56" s="326"/>
      <c r="DM56" s="326"/>
      <c r="DN56" s="326"/>
      <c r="DO56" s="326"/>
      <c r="DP56" s="326"/>
      <c r="DQ56" s="326"/>
      <c r="DR56" s="326"/>
      <c r="DS56" s="326"/>
      <c r="DT56" s="326"/>
      <c r="DU56" s="326"/>
      <c r="DV56" s="326"/>
      <c r="DW56" s="326"/>
      <c r="DX56" s="326"/>
      <c r="DY56" s="326"/>
      <c r="DZ56" s="326"/>
      <c r="EA56" s="326"/>
      <c r="EB56" s="326"/>
      <c r="EC56" s="326"/>
      <c r="ED56" s="326"/>
      <c r="EE56" s="326"/>
      <c r="EF56" s="326"/>
      <c r="EG56" s="326"/>
      <c r="EH56" s="326"/>
      <c r="EI56" s="326"/>
      <c r="EJ56" s="326"/>
      <c r="EK56" s="326"/>
      <c r="EL56" s="326"/>
      <c r="EM56" s="326"/>
      <c r="EN56" s="326"/>
      <c r="EO56" s="326"/>
      <c r="EP56" s="326"/>
      <c r="EQ56" s="326"/>
      <c r="ER56" s="326"/>
      <c r="ES56" s="326"/>
      <c r="ET56" s="326"/>
      <c r="EU56" s="326"/>
      <c r="EV56" s="326"/>
      <c r="EW56" s="326"/>
      <c r="EX56" s="326"/>
      <c r="EY56" s="326"/>
      <c r="EZ56" s="326"/>
      <c r="FA56" s="326"/>
      <c r="FB56" s="326"/>
      <c r="FC56" s="326"/>
      <c r="FD56" s="326"/>
      <c r="FE56" s="326"/>
      <c r="FF56" s="326"/>
      <c r="FG56" s="326"/>
      <c r="FH56" s="326"/>
      <c r="FI56" s="326"/>
      <c r="FJ56" s="326"/>
      <c r="FK56" s="326"/>
      <c r="FL56" s="326"/>
      <c r="FM56" s="326"/>
      <c r="FN56" s="326"/>
      <c r="FO56" s="326"/>
      <c r="FP56" s="326"/>
      <c r="FQ56" s="326"/>
      <c r="FR56" s="326"/>
      <c r="FS56" s="326"/>
      <c r="FT56" s="326"/>
      <c r="FU56" s="326"/>
      <c r="FV56" s="326"/>
      <c r="FW56" s="326"/>
      <c r="FX56" s="326"/>
      <c r="FY56" s="326"/>
      <c r="FZ56" s="326"/>
      <c r="GA56" s="326"/>
      <c r="GB56" s="326"/>
      <c r="GC56" s="326"/>
      <c r="GD56" s="326"/>
      <c r="GE56" s="326"/>
      <c r="GF56" s="326"/>
      <c r="GG56" s="326"/>
      <c r="GH56" s="326"/>
      <c r="GI56" s="326"/>
      <c r="GJ56" s="326"/>
      <c r="GK56" s="326"/>
      <c r="GL56" s="326"/>
      <c r="GM56" s="326"/>
      <c r="GN56" s="326"/>
      <c r="GO56" s="326"/>
      <c r="GP56" s="326"/>
      <c r="GQ56" s="326"/>
      <c r="GR56" s="326"/>
      <c r="GS56" s="326"/>
      <c r="GT56" s="326"/>
      <c r="GU56" s="326"/>
      <c r="GV56" s="326"/>
      <c r="GW56" s="326"/>
      <c r="GX56" s="326"/>
      <c r="GY56" s="326"/>
      <c r="GZ56" s="326"/>
      <c r="HA56" s="326"/>
      <c r="HB56" s="326"/>
      <c r="HC56" s="326"/>
      <c r="HD56" s="326"/>
      <c r="HE56" s="326"/>
      <c r="HF56" s="326"/>
      <c r="HG56" s="326"/>
      <c r="HH56" s="326"/>
      <c r="HI56" s="326"/>
      <c r="HJ56" s="326"/>
      <c r="HK56" s="326"/>
      <c r="HL56" s="326"/>
      <c r="HM56" s="326"/>
      <c r="HN56" s="326"/>
      <c r="HO56" s="326"/>
      <c r="HP56" s="326"/>
      <c r="HQ56" s="326"/>
      <c r="HR56" s="326"/>
      <c r="HS56" s="326"/>
      <c r="HT56" s="326"/>
      <c r="HU56" s="326"/>
      <c r="HV56" s="326"/>
      <c r="HW56" s="326"/>
      <c r="HX56" s="326"/>
      <c r="HY56" s="326"/>
      <c r="HZ56" s="326"/>
      <c r="IA56" s="326"/>
      <c r="IB56" s="326"/>
      <c r="IC56" s="326"/>
    </row>
    <row r="57" spans="1:237" s="4" customFormat="1" x14ac:dyDescent="0.25">
      <c r="A57" s="275" t="s">
        <v>68</v>
      </c>
      <c r="B57" s="275" t="s">
        <v>442</v>
      </c>
      <c r="C57" s="275" t="s">
        <v>446</v>
      </c>
      <c r="D57" s="275" t="s">
        <v>36</v>
      </c>
      <c r="E57" s="275" t="s">
        <v>37</v>
      </c>
      <c r="F57" s="271">
        <f>+SUM(F58:F60)</f>
        <v>0</v>
      </c>
      <c r="G57" s="271">
        <f t="shared" ref="G57:T57" si="32">+SUM(G58:G60)</f>
        <v>0</v>
      </c>
      <c r="H57" s="271">
        <f t="shared" si="32"/>
        <v>0</v>
      </c>
      <c r="I57" s="271">
        <f t="shared" si="32"/>
        <v>0</v>
      </c>
      <c r="J57" s="271">
        <f t="shared" si="32"/>
        <v>0</v>
      </c>
      <c r="K57" s="271">
        <f t="shared" si="32"/>
        <v>0</v>
      </c>
      <c r="L57" s="271">
        <f t="shared" si="32"/>
        <v>0</v>
      </c>
      <c r="M57" s="271">
        <f t="shared" si="32"/>
        <v>0</v>
      </c>
      <c r="N57" s="271">
        <f t="shared" si="32"/>
        <v>0</v>
      </c>
      <c r="O57" s="271">
        <f t="shared" si="32"/>
        <v>0</v>
      </c>
      <c r="P57" s="271">
        <f t="shared" si="32"/>
        <v>0</v>
      </c>
      <c r="Q57" s="271">
        <f t="shared" si="32"/>
        <v>0</v>
      </c>
      <c r="R57" s="271">
        <f t="shared" si="32"/>
        <v>0</v>
      </c>
      <c r="S57" s="271">
        <f t="shared" si="32"/>
        <v>0</v>
      </c>
      <c r="T57" s="271">
        <f t="shared" si="32"/>
        <v>0</v>
      </c>
      <c r="U57" s="271">
        <f t="shared" ref="U57:W57" si="33">+SUM(U58:U60)</f>
        <v>0</v>
      </c>
      <c r="V57" s="271">
        <f t="shared" si="33"/>
        <v>0</v>
      </c>
      <c r="W57" s="271">
        <f t="shared" si="33"/>
        <v>0</v>
      </c>
      <c r="X57" s="275"/>
      <c r="Y57" s="326"/>
      <c r="Z57" s="326"/>
      <c r="AA57" s="355"/>
      <c r="AB57" s="275"/>
      <c r="AC57" s="275"/>
      <c r="AD57" s="275"/>
      <c r="AE57" s="275"/>
      <c r="AF57" s="275"/>
      <c r="AG57" s="275"/>
      <c r="AH57" s="275"/>
      <c r="AI57" s="275"/>
      <c r="AJ57" s="275"/>
      <c r="AK57" s="275"/>
      <c r="AL57" s="275"/>
      <c r="AM57" s="275"/>
      <c r="AN57" s="275"/>
      <c r="AO57" s="275"/>
      <c r="AP57" s="275"/>
      <c r="AQ57" s="275"/>
      <c r="AR57" s="275"/>
      <c r="AS57" s="275"/>
      <c r="AT57" s="275"/>
      <c r="AU57" s="275"/>
      <c r="AV57" s="275"/>
      <c r="AW57" s="275"/>
      <c r="AX57" s="275"/>
      <c r="AY57" s="275"/>
      <c r="AZ57" s="275"/>
      <c r="BA57" s="275"/>
      <c r="BB57" s="275"/>
      <c r="BC57" s="275"/>
      <c r="BD57" s="275"/>
      <c r="BE57" s="275"/>
      <c r="BF57" s="275"/>
      <c r="BG57" s="275"/>
      <c r="BH57" s="275"/>
      <c r="BI57" s="275"/>
      <c r="BJ57" s="275"/>
      <c r="BK57" s="275"/>
      <c r="BL57" s="275"/>
      <c r="BM57" s="275"/>
      <c r="BN57" s="275"/>
      <c r="BO57" s="275"/>
      <c r="BP57" s="275"/>
      <c r="BQ57" s="275"/>
      <c r="BR57" s="275"/>
      <c r="BS57" s="275"/>
      <c r="BT57" s="275"/>
      <c r="BU57" s="275"/>
      <c r="BV57" s="275"/>
      <c r="BW57" s="275"/>
      <c r="BX57" s="275"/>
      <c r="BY57" s="275"/>
      <c r="BZ57" s="275"/>
      <c r="CA57" s="275"/>
      <c r="CB57" s="275"/>
      <c r="CC57" s="275"/>
      <c r="CD57" s="275"/>
      <c r="CE57" s="275"/>
      <c r="CF57" s="275"/>
      <c r="CG57" s="275"/>
      <c r="CH57" s="275"/>
      <c r="CI57" s="275"/>
      <c r="CJ57" s="275"/>
      <c r="CK57" s="275"/>
      <c r="CL57" s="275"/>
      <c r="CM57" s="275"/>
      <c r="CN57" s="275"/>
      <c r="CO57" s="275"/>
      <c r="CP57" s="275"/>
      <c r="CQ57" s="275"/>
      <c r="CR57" s="275"/>
      <c r="CS57" s="275"/>
      <c r="CT57" s="275"/>
      <c r="CU57" s="275"/>
      <c r="CV57" s="275"/>
      <c r="CW57" s="275"/>
      <c r="CX57" s="275"/>
      <c r="CY57" s="275"/>
      <c r="CZ57" s="275"/>
      <c r="DA57" s="275"/>
      <c r="DB57" s="275"/>
      <c r="DC57" s="275"/>
      <c r="DD57" s="275"/>
      <c r="DE57" s="275"/>
      <c r="DF57" s="275"/>
      <c r="DG57" s="275"/>
      <c r="DH57" s="275"/>
      <c r="DI57" s="275"/>
      <c r="DJ57" s="275"/>
      <c r="DK57" s="275"/>
      <c r="DL57" s="275"/>
      <c r="DM57" s="275"/>
      <c r="DN57" s="275"/>
      <c r="DO57" s="275"/>
      <c r="DP57" s="275"/>
      <c r="DQ57" s="275"/>
      <c r="DR57" s="275"/>
      <c r="DS57" s="275"/>
      <c r="DT57" s="275"/>
      <c r="DU57" s="275"/>
      <c r="DV57" s="275"/>
      <c r="DW57" s="275"/>
      <c r="DX57" s="275"/>
      <c r="DY57" s="275"/>
      <c r="DZ57" s="275"/>
      <c r="EA57" s="275"/>
      <c r="EB57" s="275"/>
      <c r="EC57" s="275"/>
      <c r="ED57" s="275"/>
      <c r="EE57" s="275"/>
      <c r="EF57" s="275"/>
      <c r="EG57" s="275"/>
      <c r="EH57" s="275"/>
      <c r="EI57" s="275"/>
      <c r="EJ57" s="275"/>
      <c r="EK57" s="275"/>
      <c r="EL57" s="275"/>
      <c r="EM57" s="275"/>
      <c r="EN57" s="275"/>
      <c r="EO57" s="275"/>
      <c r="EP57" s="275"/>
      <c r="EQ57" s="275"/>
      <c r="ER57" s="275"/>
      <c r="ES57" s="275"/>
      <c r="ET57" s="275"/>
      <c r="EU57" s="275"/>
      <c r="EV57" s="275"/>
      <c r="EW57" s="275"/>
      <c r="EX57" s="275"/>
      <c r="EY57" s="275"/>
      <c r="EZ57" s="275"/>
      <c r="FA57" s="275"/>
      <c r="FB57" s="275"/>
      <c r="FC57" s="275"/>
      <c r="FD57" s="275"/>
      <c r="FE57" s="275"/>
      <c r="FF57" s="275"/>
      <c r="FG57" s="275"/>
      <c r="FH57" s="275"/>
      <c r="FI57" s="275"/>
      <c r="FJ57" s="275"/>
      <c r="FK57" s="275"/>
      <c r="FL57" s="275"/>
      <c r="FM57" s="275"/>
      <c r="FN57" s="275"/>
      <c r="FO57" s="275"/>
      <c r="FP57" s="275"/>
      <c r="FQ57" s="275"/>
      <c r="FR57" s="275"/>
      <c r="FS57" s="275"/>
      <c r="FT57" s="275"/>
      <c r="FU57" s="275"/>
      <c r="FV57" s="275"/>
      <c r="FW57" s="275"/>
      <c r="FX57" s="275"/>
      <c r="FY57" s="275"/>
      <c r="FZ57" s="275"/>
      <c r="GA57" s="275"/>
      <c r="GB57" s="275"/>
      <c r="GC57" s="275"/>
      <c r="GD57" s="275"/>
      <c r="GE57" s="275"/>
      <c r="GF57" s="275"/>
      <c r="GG57" s="275"/>
      <c r="GH57" s="275"/>
      <c r="GI57" s="275"/>
      <c r="GJ57" s="275"/>
      <c r="GK57" s="275"/>
      <c r="GL57" s="275"/>
      <c r="GM57" s="275"/>
      <c r="GN57" s="275"/>
      <c r="GO57" s="275"/>
      <c r="GP57" s="275"/>
      <c r="GQ57" s="275"/>
      <c r="GR57" s="275"/>
      <c r="GS57" s="275"/>
      <c r="GT57" s="275"/>
      <c r="GU57" s="275"/>
      <c r="GV57" s="275"/>
      <c r="GW57" s="275"/>
      <c r="GX57" s="275"/>
      <c r="GY57" s="275"/>
      <c r="GZ57" s="275"/>
      <c r="HA57" s="275"/>
      <c r="HB57" s="275"/>
      <c r="HC57" s="275"/>
      <c r="HD57" s="275"/>
      <c r="HE57" s="275"/>
      <c r="HF57" s="275"/>
      <c r="HG57" s="275"/>
      <c r="HH57" s="275"/>
      <c r="HI57" s="275"/>
      <c r="HJ57" s="275"/>
      <c r="HK57" s="275"/>
      <c r="HL57" s="275"/>
      <c r="HM57" s="275"/>
      <c r="HN57" s="275"/>
      <c r="HO57" s="275"/>
      <c r="HP57" s="275"/>
      <c r="HQ57" s="275"/>
      <c r="HR57" s="275"/>
      <c r="HS57" s="275"/>
      <c r="HT57" s="275"/>
      <c r="HU57" s="275"/>
      <c r="HV57" s="275"/>
      <c r="HW57" s="275"/>
      <c r="HX57" s="275"/>
      <c r="HY57" s="275"/>
      <c r="HZ57" s="275"/>
      <c r="IA57" s="275"/>
      <c r="IB57" s="275"/>
      <c r="IC57" s="275"/>
    </row>
    <row r="58" spans="1:237" s="79" customFormat="1" x14ac:dyDescent="0.25">
      <c r="A58" s="326" t="s">
        <v>68</v>
      </c>
      <c r="B58" s="326" t="s">
        <v>85</v>
      </c>
      <c r="C58" s="326" t="s">
        <v>86</v>
      </c>
      <c r="D58" s="326" t="s">
        <v>36</v>
      </c>
      <c r="E58" s="326" t="s">
        <v>37</v>
      </c>
      <c r="F58" s="371" t="str">
        <f>IF(ISBLANK('1C Summary'!F20),"",'1C Summary'!F20)</f>
        <v/>
      </c>
      <c r="G58" s="371" t="str">
        <f>IF(ISBLANK('1C Summary'!G20),"",'1C Summary'!G20)</f>
        <v/>
      </c>
      <c r="H58" s="371" t="str">
        <f>IF(ISBLANK('1C Summary'!H20),"",'1C Summary'!H20)</f>
        <v/>
      </c>
      <c r="I58" s="371" t="str">
        <f>IF(ISBLANK('1C Summary'!I20),"",'1C Summary'!I20)</f>
        <v/>
      </c>
      <c r="J58" s="371" t="str">
        <f>IF(ISBLANK('1C Summary'!J20),"",'1C Summary'!J20)</f>
        <v/>
      </c>
      <c r="K58" s="371" t="str">
        <f>IF(ISBLANK('1C Summary'!K20),"",'1C Summary'!K20)</f>
        <v/>
      </c>
      <c r="L58" s="371" t="str">
        <f>IF(ISBLANK('1C Summary'!L20),"",'1C Summary'!L20)</f>
        <v/>
      </c>
      <c r="M58" s="371" t="str">
        <f>IF(ISBLANK('1C Summary'!M20),"",'1C Summary'!M20)</f>
        <v/>
      </c>
      <c r="N58" s="371" t="str">
        <f>IF(ISBLANK('1C Summary'!N20),"",'1C Summary'!N20)</f>
        <v/>
      </c>
      <c r="O58" s="371" t="str">
        <f>IF(ISBLANK('1C Summary'!O20),"",'1C Summary'!O20)</f>
        <v/>
      </c>
      <c r="P58" s="371" t="str">
        <f>IF(ISBLANK('1C Summary'!P20),"",'1C Summary'!P20)</f>
        <v/>
      </c>
      <c r="Q58" s="371" t="str">
        <f>IF(ISBLANK('1C Summary'!Q20),"",'1C Summary'!Q20)</f>
        <v/>
      </c>
      <c r="R58" s="371" t="str">
        <f>IF(ISBLANK('1C Summary'!R20),"",'1C Summary'!R20)</f>
        <v/>
      </c>
      <c r="S58" s="371" t="str">
        <f>IF(ISBLANK('1C Summary'!S20),"",'1C Summary'!S20)</f>
        <v/>
      </c>
      <c r="T58" s="371" t="str">
        <f>IF(ISBLANK('1C Summary'!T20),"",'1C Summary'!T20)</f>
        <v/>
      </c>
      <c r="U58" s="371"/>
      <c r="V58" s="371"/>
      <c r="W58" s="371"/>
      <c r="X58" s="326"/>
      <c r="Y58" s="326"/>
      <c r="Z58" s="326"/>
      <c r="AA58" s="355"/>
      <c r="AB58" s="326"/>
      <c r="AC58" s="326"/>
      <c r="AD58" s="326"/>
      <c r="AE58" s="326"/>
      <c r="AF58" s="326"/>
      <c r="AG58" s="326"/>
      <c r="AH58" s="326"/>
      <c r="AI58" s="326"/>
      <c r="AJ58" s="326"/>
      <c r="AK58" s="326"/>
      <c r="AL58" s="326"/>
      <c r="AM58" s="326"/>
      <c r="AN58" s="326"/>
      <c r="AO58" s="326"/>
      <c r="AP58" s="326"/>
      <c r="AQ58" s="326"/>
      <c r="AR58" s="326"/>
      <c r="AS58" s="326"/>
      <c r="AT58" s="326"/>
      <c r="AU58" s="326"/>
      <c r="AV58" s="326"/>
      <c r="AW58" s="326"/>
      <c r="AX58" s="326"/>
      <c r="AY58" s="326"/>
      <c r="AZ58" s="326"/>
      <c r="BA58" s="326"/>
      <c r="BB58" s="326"/>
      <c r="BC58" s="326"/>
      <c r="BD58" s="326"/>
      <c r="BE58" s="326"/>
      <c r="BF58" s="326"/>
      <c r="BG58" s="326"/>
      <c r="BH58" s="326"/>
      <c r="BI58" s="326"/>
      <c r="BJ58" s="326"/>
      <c r="BK58" s="326"/>
      <c r="BL58" s="326"/>
      <c r="BM58" s="326"/>
      <c r="BN58" s="326"/>
      <c r="BO58" s="326"/>
      <c r="BP58" s="326"/>
      <c r="BQ58" s="326"/>
      <c r="BR58" s="326"/>
      <c r="BS58" s="326"/>
      <c r="BT58" s="326"/>
      <c r="BU58" s="326"/>
      <c r="BV58" s="326"/>
      <c r="BW58" s="326"/>
      <c r="BX58" s="326"/>
      <c r="BY58" s="326"/>
      <c r="BZ58" s="326"/>
      <c r="CA58" s="326"/>
      <c r="CB58" s="326"/>
      <c r="CC58" s="326"/>
      <c r="CD58" s="326"/>
      <c r="CE58" s="326"/>
      <c r="CF58" s="326"/>
      <c r="CG58" s="326"/>
      <c r="CH58" s="326"/>
      <c r="CI58" s="326"/>
      <c r="CJ58" s="326"/>
      <c r="CK58" s="326"/>
      <c r="CL58" s="326"/>
      <c r="CM58" s="326"/>
      <c r="CN58" s="326"/>
      <c r="CO58" s="326"/>
      <c r="CP58" s="326"/>
      <c r="CQ58" s="326"/>
      <c r="CR58" s="326"/>
      <c r="CS58" s="326"/>
      <c r="CT58" s="326"/>
      <c r="CU58" s="326"/>
      <c r="CV58" s="326"/>
      <c r="CW58" s="326"/>
      <c r="CX58" s="326"/>
      <c r="CY58" s="326"/>
      <c r="CZ58" s="326"/>
      <c r="DA58" s="326"/>
      <c r="DB58" s="326"/>
      <c r="DC58" s="326"/>
      <c r="DD58" s="326"/>
      <c r="DE58" s="326"/>
      <c r="DF58" s="326"/>
      <c r="DG58" s="326"/>
      <c r="DH58" s="326"/>
      <c r="DI58" s="326"/>
      <c r="DJ58" s="326"/>
      <c r="DK58" s="326"/>
      <c r="DL58" s="326"/>
      <c r="DM58" s="326"/>
      <c r="DN58" s="326"/>
      <c r="DO58" s="326"/>
      <c r="DP58" s="326"/>
      <c r="DQ58" s="326"/>
      <c r="DR58" s="326"/>
      <c r="DS58" s="326"/>
      <c r="DT58" s="326"/>
      <c r="DU58" s="326"/>
      <c r="DV58" s="326"/>
      <c r="DW58" s="326"/>
      <c r="DX58" s="326"/>
      <c r="DY58" s="326"/>
      <c r="DZ58" s="326"/>
      <c r="EA58" s="326"/>
      <c r="EB58" s="326"/>
      <c r="EC58" s="326"/>
      <c r="ED58" s="326"/>
      <c r="EE58" s="326"/>
      <c r="EF58" s="326"/>
      <c r="EG58" s="326"/>
      <c r="EH58" s="326"/>
      <c r="EI58" s="326"/>
      <c r="EJ58" s="326"/>
      <c r="EK58" s="326"/>
      <c r="EL58" s="326"/>
      <c r="EM58" s="326"/>
      <c r="EN58" s="326"/>
      <c r="EO58" s="326"/>
      <c r="EP58" s="326"/>
      <c r="EQ58" s="326"/>
      <c r="ER58" s="326"/>
      <c r="ES58" s="326"/>
      <c r="ET58" s="326"/>
      <c r="EU58" s="326"/>
      <c r="EV58" s="326"/>
      <c r="EW58" s="326"/>
      <c r="EX58" s="326"/>
      <c r="EY58" s="326"/>
      <c r="EZ58" s="326"/>
      <c r="FA58" s="326"/>
      <c r="FB58" s="326"/>
      <c r="FC58" s="326"/>
      <c r="FD58" s="326"/>
      <c r="FE58" s="326"/>
      <c r="FF58" s="326"/>
      <c r="FG58" s="326"/>
      <c r="FH58" s="326"/>
      <c r="FI58" s="326"/>
      <c r="FJ58" s="326"/>
      <c r="FK58" s="326"/>
      <c r="FL58" s="326"/>
      <c r="FM58" s="326"/>
      <c r="FN58" s="326"/>
      <c r="FO58" s="326"/>
      <c r="FP58" s="326"/>
      <c r="FQ58" s="326"/>
      <c r="FR58" s="326"/>
      <c r="FS58" s="326"/>
      <c r="FT58" s="326"/>
      <c r="FU58" s="326"/>
      <c r="FV58" s="326"/>
      <c r="FW58" s="326"/>
      <c r="FX58" s="326"/>
      <c r="FY58" s="326"/>
      <c r="FZ58" s="326"/>
      <c r="GA58" s="326"/>
      <c r="GB58" s="326"/>
      <c r="GC58" s="326"/>
      <c r="GD58" s="326"/>
      <c r="GE58" s="326"/>
      <c r="GF58" s="326"/>
      <c r="GG58" s="326"/>
      <c r="GH58" s="326"/>
      <c r="GI58" s="326"/>
      <c r="GJ58" s="326"/>
      <c r="GK58" s="326"/>
      <c r="GL58" s="326"/>
      <c r="GM58" s="326"/>
      <c r="GN58" s="326"/>
      <c r="GO58" s="326"/>
      <c r="GP58" s="326"/>
      <c r="GQ58" s="326"/>
      <c r="GR58" s="326"/>
      <c r="GS58" s="326"/>
      <c r="GT58" s="326"/>
      <c r="GU58" s="326"/>
      <c r="GV58" s="326"/>
      <c r="GW58" s="326"/>
      <c r="GX58" s="326"/>
      <c r="GY58" s="326"/>
      <c r="GZ58" s="326"/>
      <c r="HA58" s="326"/>
      <c r="HB58" s="326"/>
      <c r="HC58" s="326"/>
      <c r="HD58" s="326"/>
      <c r="HE58" s="326"/>
      <c r="HF58" s="326"/>
      <c r="HG58" s="326"/>
      <c r="HH58" s="326"/>
      <c r="HI58" s="326"/>
      <c r="HJ58" s="326"/>
      <c r="HK58" s="326"/>
      <c r="HL58" s="326"/>
      <c r="HM58" s="326"/>
      <c r="HN58" s="326"/>
      <c r="HO58" s="326"/>
      <c r="HP58" s="326"/>
      <c r="HQ58" s="326"/>
      <c r="HR58" s="326"/>
      <c r="HS58" s="326"/>
      <c r="HT58" s="326"/>
      <c r="HU58" s="326"/>
      <c r="HV58" s="326"/>
      <c r="HW58" s="326"/>
      <c r="HX58" s="326"/>
      <c r="HY58" s="326"/>
      <c r="HZ58" s="326"/>
      <c r="IA58" s="326"/>
      <c r="IB58" s="326"/>
      <c r="IC58" s="326"/>
    </row>
    <row r="59" spans="1:237" s="79" customFormat="1" x14ac:dyDescent="0.25">
      <c r="A59" s="326" t="s">
        <v>68</v>
      </c>
      <c r="B59" s="326" t="s">
        <v>87</v>
      </c>
      <c r="C59" s="326" t="s">
        <v>88</v>
      </c>
      <c r="D59" s="326" t="s">
        <v>36</v>
      </c>
      <c r="E59" s="326" t="s">
        <v>37</v>
      </c>
      <c r="F59" s="371" t="str">
        <f>IF(ISBLANK('1C Summary'!F24),"",'1C Summary'!F24)</f>
        <v/>
      </c>
      <c r="G59" s="371" t="str">
        <f>IF(ISBLANK('1C Summary'!G24),"",'1C Summary'!G24)</f>
        <v/>
      </c>
      <c r="H59" s="371" t="str">
        <f>IF(ISBLANK('1C Summary'!H24),"",'1C Summary'!H24)</f>
        <v/>
      </c>
      <c r="I59" s="371" t="str">
        <f>IF(ISBLANK('1C Summary'!I24),"",'1C Summary'!I24)</f>
        <v/>
      </c>
      <c r="J59" s="371" t="str">
        <f>IF(ISBLANK('1C Summary'!J24),"",'1C Summary'!J24)</f>
        <v/>
      </c>
      <c r="K59" s="371" t="str">
        <f>IF(ISBLANK('1C Summary'!K24),"",'1C Summary'!K24)</f>
        <v/>
      </c>
      <c r="L59" s="371" t="str">
        <f>IF(ISBLANK('1C Summary'!L24),"",'1C Summary'!L24)</f>
        <v/>
      </c>
      <c r="M59" s="371" t="str">
        <f>IF(ISBLANK('1C Summary'!M24),"",'1C Summary'!M24)</f>
        <v/>
      </c>
      <c r="N59" s="371" t="str">
        <f>IF(ISBLANK('1C Summary'!N24),"",'1C Summary'!N24)</f>
        <v/>
      </c>
      <c r="O59" s="371" t="str">
        <f>IF(ISBLANK('1C Summary'!O24),"",'1C Summary'!O24)</f>
        <v/>
      </c>
      <c r="P59" s="371" t="str">
        <f>IF(ISBLANK('1C Summary'!P24),"",'1C Summary'!P24)</f>
        <v/>
      </c>
      <c r="Q59" s="371" t="str">
        <f>IF(ISBLANK('1C Summary'!Q24),"",'1C Summary'!Q24)</f>
        <v/>
      </c>
      <c r="R59" s="371" t="str">
        <f>IF(ISBLANK('1C Summary'!R24),"",'1C Summary'!R24)</f>
        <v/>
      </c>
      <c r="S59" s="371" t="str">
        <f>IF(ISBLANK('1C Summary'!S24),"",'1C Summary'!S24)</f>
        <v/>
      </c>
      <c r="T59" s="371" t="str">
        <f>IF(ISBLANK('1C Summary'!T24),"",'1C Summary'!T24)</f>
        <v/>
      </c>
      <c r="U59" s="371"/>
      <c r="V59" s="371"/>
      <c r="W59" s="371"/>
      <c r="X59" s="326"/>
      <c r="Y59" s="326"/>
      <c r="Z59" s="326"/>
      <c r="AA59" s="355"/>
      <c r="AB59" s="326"/>
      <c r="AC59" s="326"/>
      <c r="AD59" s="326"/>
      <c r="AE59" s="326"/>
      <c r="AF59" s="326"/>
      <c r="AG59" s="326"/>
      <c r="AH59" s="326"/>
      <c r="AI59" s="326"/>
      <c r="AJ59" s="326"/>
      <c r="AK59" s="326"/>
      <c r="AL59" s="326"/>
      <c r="AM59" s="326"/>
      <c r="AN59" s="326"/>
      <c r="AO59" s="326"/>
      <c r="AP59" s="326"/>
      <c r="AQ59" s="326"/>
      <c r="AR59" s="326"/>
      <c r="AS59" s="326"/>
      <c r="AT59" s="326"/>
      <c r="AU59" s="326"/>
      <c r="AV59" s="326"/>
      <c r="AW59" s="326"/>
      <c r="AX59" s="326"/>
      <c r="AY59" s="326"/>
      <c r="AZ59" s="326"/>
      <c r="BA59" s="326"/>
      <c r="BB59" s="326"/>
      <c r="BC59" s="326"/>
      <c r="BD59" s="326"/>
      <c r="BE59" s="326"/>
      <c r="BF59" s="326"/>
      <c r="BG59" s="326"/>
      <c r="BH59" s="326"/>
      <c r="BI59" s="326"/>
      <c r="BJ59" s="326"/>
      <c r="BK59" s="326"/>
      <c r="BL59" s="326"/>
      <c r="BM59" s="326"/>
      <c r="BN59" s="326"/>
      <c r="BO59" s="326"/>
      <c r="BP59" s="326"/>
      <c r="BQ59" s="326"/>
      <c r="BR59" s="326"/>
      <c r="BS59" s="326"/>
      <c r="BT59" s="326"/>
      <c r="BU59" s="326"/>
      <c r="BV59" s="326"/>
      <c r="BW59" s="326"/>
      <c r="BX59" s="326"/>
      <c r="BY59" s="326"/>
      <c r="BZ59" s="326"/>
      <c r="CA59" s="326"/>
      <c r="CB59" s="326"/>
      <c r="CC59" s="326"/>
      <c r="CD59" s="326"/>
      <c r="CE59" s="326"/>
      <c r="CF59" s="326"/>
      <c r="CG59" s="326"/>
      <c r="CH59" s="326"/>
      <c r="CI59" s="326"/>
      <c r="CJ59" s="326"/>
      <c r="CK59" s="326"/>
      <c r="CL59" s="326"/>
      <c r="CM59" s="326"/>
      <c r="CN59" s="326"/>
      <c r="CO59" s="326"/>
      <c r="CP59" s="326"/>
      <c r="CQ59" s="326"/>
      <c r="CR59" s="326"/>
      <c r="CS59" s="326"/>
      <c r="CT59" s="326"/>
      <c r="CU59" s="326"/>
      <c r="CV59" s="326"/>
      <c r="CW59" s="326"/>
      <c r="CX59" s="326"/>
      <c r="CY59" s="326"/>
      <c r="CZ59" s="326"/>
      <c r="DA59" s="326"/>
      <c r="DB59" s="326"/>
      <c r="DC59" s="326"/>
      <c r="DD59" s="326"/>
      <c r="DE59" s="326"/>
      <c r="DF59" s="326"/>
      <c r="DG59" s="326"/>
      <c r="DH59" s="326"/>
      <c r="DI59" s="326"/>
      <c r="DJ59" s="326"/>
      <c r="DK59" s="326"/>
      <c r="DL59" s="326"/>
      <c r="DM59" s="326"/>
      <c r="DN59" s="326"/>
      <c r="DO59" s="326"/>
      <c r="DP59" s="326"/>
      <c r="DQ59" s="326"/>
      <c r="DR59" s="326"/>
      <c r="DS59" s="326"/>
      <c r="DT59" s="326"/>
      <c r="DU59" s="326"/>
      <c r="DV59" s="326"/>
      <c r="DW59" s="326"/>
      <c r="DX59" s="326"/>
      <c r="DY59" s="326"/>
      <c r="DZ59" s="326"/>
      <c r="EA59" s="326"/>
      <c r="EB59" s="326"/>
      <c r="EC59" s="326"/>
      <c r="ED59" s="326"/>
      <c r="EE59" s="326"/>
      <c r="EF59" s="326"/>
      <c r="EG59" s="326"/>
      <c r="EH59" s="326"/>
      <c r="EI59" s="326"/>
      <c r="EJ59" s="326"/>
      <c r="EK59" s="326"/>
      <c r="EL59" s="326"/>
      <c r="EM59" s="326"/>
      <c r="EN59" s="326"/>
      <c r="EO59" s="326"/>
      <c r="EP59" s="326"/>
      <c r="EQ59" s="326"/>
      <c r="ER59" s="326"/>
      <c r="ES59" s="326"/>
      <c r="ET59" s="326"/>
      <c r="EU59" s="326"/>
      <c r="EV59" s="326"/>
      <c r="EW59" s="326"/>
      <c r="EX59" s="326"/>
      <c r="EY59" s="326"/>
      <c r="EZ59" s="326"/>
      <c r="FA59" s="326"/>
      <c r="FB59" s="326"/>
      <c r="FC59" s="326"/>
      <c r="FD59" s="326"/>
      <c r="FE59" s="326"/>
      <c r="FF59" s="326"/>
      <c r="FG59" s="326"/>
      <c r="FH59" s="326"/>
      <c r="FI59" s="326"/>
      <c r="FJ59" s="326"/>
      <c r="FK59" s="326"/>
      <c r="FL59" s="326"/>
      <c r="FM59" s="326"/>
      <c r="FN59" s="326"/>
      <c r="FO59" s="326"/>
      <c r="FP59" s="326"/>
      <c r="FQ59" s="326"/>
      <c r="FR59" s="326"/>
      <c r="FS59" s="326"/>
      <c r="FT59" s="326"/>
      <c r="FU59" s="326"/>
      <c r="FV59" s="326"/>
      <c r="FW59" s="326"/>
      <c r="FX59" s="326"/>
      <c r="FY59" s="326"/>
      <c r="FZ59" s="326"/>
      <c r="GA59" s="326"/>
      <c r="GB59" s="326"/>
      <c r="GC59" s="326"/>
      <c r="GD59" s="326"/>
      <c r="GE59" s="326"/>
      <c r="GF59" s="326"/>
      <c r="GG59" s="326"/>
      <c r="GH59" s="326"/>
      <c r="GI59" s="326"/>
      <c r="GJ59" s="326"/>
      <c r="GK59" s="326"/>
      <c r="GL59" s="326"/>
      <c r="GM59" s="326"/>
      <c r="GN59" s="326"/>
      <c r="GO59" s="326"/>
      <c r="GP59" s="326"/>
      <c r="GQ59" s="326"/>
      <c r="GR59" s="326"/>
      <c r="GS59" s="326"/>
      <c r="GT59" s="326"/>
      <c r="GU59" s="326"/>
      <c r="GV59" s="326"/>
      <c r="GW59" s="326"/>
      <c r="GX59" s="326"/>
      <c r="GY59" s="326"/>
      <c r="GZ59" s="326"/>
      <c r="HA59" s="326"/>
      <c r="HB59" s="326"/>
      <c r="HC59" s="326"/>
      <c r="HD59" s="326"/>
      <c r="HE59" s="326"/>
      <c r="HF59" s="326"/>
      <c r="HG59" s="326"/>
      <c r="HH59" s="326"/>
      <c r="HI59" s="326"/>
      <c r="HJ59" s="326"/>
      <c r="HK59" s="326"/>
      <c r="HL59" s="326"/>
      <c r="HM59" s="326"/>
      <c r="HN59" s="326"/>
      <c r="HO59" s="326"/>
      <c r="HP59" s="326"/>
      <c r="HQ59" s="326"/>
      <c r="HR59" s="326"/>
      <c r="HS59" s="326"/>
      <c r="HT59" s="326"/>
      <c r="HU59" s="326"/>
      <c r="HV59" s="326"/>
      <c r="HW59" s="326"/>
      <c r="HX59" s="326"/>
      <c r="HY59" s="326"/>
      <c r="HZ59" s="326"/>
      <c r="IA59" s="326"/>
      <c r="IB59" s="326"/>
      <c r="IC59" s="326"/>
    </row>
    <row r="60" spans="1:237" s="79" customFormat="1" x14ac:dyDescent="0.25">
      <c r="A60" s="326" t="s">
        <v>68</v>
      </c>
      <c r="B60" s="326" t="s">
        <v>89</v>
      </c>
      <c r="C60" s="326" t="s">
        <v>27</v>
      </c>
      <c r="D60" s="326" t="s">
        <v>36</v>
      </c>
      <c r="E60" s="326" t="s">
        <v>37</v>
      </c>
      <c r="F60" s="371"/>
      <c r="G60" s="371"/>
      <c r="H60" s="371"/>
      <c r="I60" s="371"/>
      <c r="J60" s="371"/>
      <c r="K60" s="371"/>
      <c r="L60" s="371"/>
      <c r="M60" s="371"/>
      <c r="N60" s="371"/>
      <c r="O60" s="371"/>
      <c r="P60" s="371"/>
      <c r="Q60" s="371"/>
      <c r="R60" s="371"/>
      <c r="S60" s="371"/>
      <c r="T60" s="371"/>
      <c r="U60" s="371"/>
      <c r="V60" s="371"/>
      <c r="W60" s="371"/>
      <c r="X60" s="326"/>
      <c r="Y60" s="326"/>
      <c r="Z60" s="326"/>
      <c r="AA60" s="355"/>
      <c r="AB60" s="326"/>
      <c r="AC60" s="326"/>
      <c r="AD60" s="326"/>
      <c r="AE60" s="326"/>
      <c r="AF60" s="326"/>
      <c r="AG60" s="326"/>
      <c r="AH60" s="326"/>
      <c r="AI60" s="326"/>
      <c r="AJ60" s="326"/>
      <c r="AK60" s="326"/>
      <c r="AL60" s="326"/>
      <c r="AM60" s="326"/>
      <c r="AN60" s="326"/>
      <c r="AO60" s="326"/>
      <c r="AP60" s="326"/>
      <c r="AQ60" s="326"/>
      <c r="AR60" s="326"/>
      <c r="AS60" s="326"/>
      <c r="AT60" s="326"/>
      <c r="AU60" s="326"/>
      <c r="AV60" s="326"/>
      <c r="AW60" s="326"/>
      <c r="AX60" s="326"/>
      <c r="AY60" s="326"/>
      <c r="AZ60" s="326"/>
      <c r="BA60" s="326"/>
      <c r="BB60" s="326"/>
      <c r="BC60" s="326"/>
      <c r="BD60" s="326"/>
      <c r="BE60" s="326"/>
      <c r="BF60" s="326"/>
      <c r="BG60" s="326"/>
      <c r="BH60" s="326"/>
      <c r="BI60" s="326"/>
      <c r="BJ60" s="326"/>
      <c r="BK60" s="326"/>
      <c r="BL60" s="326"/>
      <c r="BM60" s="326"/>
      <c r="BN60" s="326"/>
      <c r="BO60" s="326"/>
      <c r="BP60" s="326"/>
      <c r="BQ60" s="326"/>
      <c r="BR60" s="326"/>
      <c r="BS60" s="326"/>
      <c r="BT60" s="326"/>
      <c r="BU60" s="326"/>
      <c r="BV60" s="326"/>
      <c r="BW60" s="326"/>
      <c r="BX60" s="326"/>
      <c r="BY60" s="326"/>
      <c r="BZ60" s="326"/>
      <c r="CA60" s="326"/>
      <c r="CB60" s="326"/>
      <c r="CC60" s="326"/>
      <c r="CD60" s="326"/>
      <c r="CE60" s="326"/>
      <c r="CF60" s="326"/>
      <c r="CG60" s="326"/>
      <c r="CH60" s="326"/>
      <c r="CI60" s="326"/>
      <c r="CJ60" s="326"/>
      <c r="CK60" s="326"/>
      <c r="CL60" s="326"/>
      <c r="CM60" s="326"/>
      <c r="CN60" s="326"/>
      <c r="CO60" s="326"/>
      <c r="CP60" s="326"/>
      <c r="CQ60" s="326"/>
      <c r="CR60" s="326"/>
      <c r="CS60" s="326"/>
      <c r="CT60" s="326"/>
      <c r="CU60" s="326"/>
      <c r="CV60" s="326"/>
      <c r="CW60" s="326"/>
      <c r="CX60" s="326"/>
      <c r="CY60" s="326"/>
      <c r="CZ60" s="326"/>
      <c r="DA60" s="326"/>
      <c r="DB60" s="326"/>
      <c r="DC60" s="326"/>
      <c r="DD60" s="326"/>
      <c r="DE60" s="326"/>
      <c r="DF60" s="326"/>
      <c r="DG60" s="326"/>
      <c r="DH60" s="326"/>
      <c r="DI60" s="326"/>
      <c r="DJ60" s="326"/>
      <c r="DK60" s="326"/>
      <c r="DL60" s="326"/>
      <c r="DM60" s="326"/>
      <c r="DN60" s="326"/>
      <c r="DO60" s="326"/>
      <c r="DP60" s="326"/>
      <c r="DQ60" s="326"/>
      <c r="DR60" s="326"/>
      <c r="DS60" s="326"/>
      <c r="DT60" s="326"/>
      <c r="DU60" s="326"/>
      <c r="DV60" s="326"/>
      <c r="DW60" s="326"/>
      <c r="DX60" s="326"/>
      <c r="DY60" s="326"/>
      <c r="DZ60" s="326"/>
      <c r="EA60" s="326"/>
      <c r="EB60" s="326"/>
      <c r="EC60" s="326"/>
      <c r="ED60" s="326"/>
      <c r="EE60" s="326"/>
      <c r="EF60" s="326"/>
      <c r="EG60" s="326"/>
      <c r="EH60" s="326"/>
      <c r="EI60" s="326"/>
      <c r="EJ60" s="326"/>
      <c r="EK60" s="326"/>
      <c r="EL60" s="326"/>
      <c r="EM60" s="326"/>
      <c r="EN60" s="326"/>
      <c r="EO60" s="326"/>
      <c r="EP60" s="326"/>
      <c r="EQ60" s="326"/>
      <c r="ER60" s="326"/>
      <c r="ES60" s="326"/>
      <c r="ET60" s="326"/>
      <c r="EU60" s="326"/>
      <c r="EV60" s="326"/>
      <c r="EW60" s="326"/>
      <c r="EX60" s="326"/>
      <c r="EY60" s="326"/>
      <c r="EZ60" s="326"/>
      <c r="FA60" s="326"/>
      <c r="FB60" s="326"/>
      <c r="FC60" s="326"/>
      <c r="FD60" s="326"/>
      <c r="FE60" s="326"/>
      <c r="FF60" s="326"/>
      <c r="FG60" s="326"/>
      <c r="FH60" s="326"/>
      <c r="FI60" s="326"/>
      <c r="FJ60" s="326"/>
      <c r="FK60" s="326"/>
      <c r="FL60" s="326"/>
      <c r="FM60" s="326"/>
      <c r="FN60" s="326"/>
      <c r="FO60" s="326"/>
      <c r="FP60" s="326"/>
      <c r="FQ60" s="326"/>
      <c r="FR60" s="326"/>
      <c r="FS60" s="326"/>
      <c r="FT60" s="326"/>
      <c r="FU60" s="326"/>
      <c r="FV60" s="326"/>
      <c r="FW60" s="326"/>
      <c r="FX60" s="326"/>
      <c r="FY60" s="326"/>
      <c r="FZ60" s="326"/>
      <c r="GA60" s="326"/>
      <c r="GB60" s="326"/>
      <c r="GC60" s="326"/>
      <c r="GD60" s="326"/>
      <c r="GE60" s="326"/>
      <c r="GF60" s="326"/>
      <c r="GG60" s="326"/>
      <c r="GH60" s="326"/>
      <c r="GI60" s="326"/>
      <c r="GJ60" s="326"/>
      <c r="GK60" s="326"/>
      <c r="GL60" s="326"/>
      <c r="GM60" s="326"/>
      <c r="GN60" s="326"/>
      <c r="GO60" s="326"/>
      <c r="GP60" s="326"/>
      <c r="GQ60" s="326"/>
      <c r="GR60" s="326"/>
      <c r="GS60" s="326"/>
      <c r="GT60" s="326"/>
      <c r="GU60" s="326"/>
      <c r="GV60" s="326"/>
      <c r="GW60" s="326"/>
      <c r="GX60" s="326"/>
      <c r="GY60" s="326"/>
      <c r="GZ60" s="326"/>
      <c r="HA60" s="326"/>
      <c r="HB60" s="326"/>
      <c r="HC60" s="326"/>
      <c r="HD60" s="326"/>
      <c r="HE60" s="326"/>
      <c r="HF60" s="326"/>
      <c r="HG60" s="326"/>
      <c r="HH60" s="326"/>
      <c r="HI60" s="326"/>
      <c r="HJ60" s="326"/>
      <c r="HK60" s="326"/>
      <c r="HL60" s="326"/>
      <c r="HM60" s="326"/>
      <c r="HN60" s="326"/>
      <c r="HO60" s="326"/>
      <c r="HP60" s="326"/>
      <c r="HQ60" s="326"/>
      <c r="HR60" s="326"/>
      <c r="HS60" s="326"/>
      <c r="HT60" s="326"/>
      <c r="HU60" s="326"/>
      <c r="HV60" s="326"/>
      <c r="HW60" s="326"/>
      <c r="HX60" s="326"/>
      <c r="HY60" s="326"/>
      <c r="HZ60" s="326"/>
      <c r="IA60" s="326"/>
      <c r="IB60" s="326"/>
      <c r="IC60" s="326"/>
    </row>
    <row r="61" spans="1:237" x14ac:dyDescent="0.25">
      <c r="A61" s="242"/>
      <c r="B61" s="242"/>
      <c r="C61" s="242"/>
      <c r="D61" s="242"/>
      <c r="E61" s="242"/>
      <c r="F61" s="341"/>
      <c r="G61" s="341"/>
      <c r="H61" s="341"/>
      <c r="I61" s="341"/>
      <c r="J61" s="341"/>
      <c r="K61" s="341"/>
      <c r="L61" s="341"/>
      <c r="M61" s="341"/>
      <c r="N61" s="341"/>
      <c r="O61" s="341"/>
      <c r="P61" s="341"/>
      <c r="Q61" s="341"/>
      <c r="R61" s="341"/>
      <c r="S61" s="341"/>
      <c r="T61" s="341"/>
      <c r="U61" s="341"/>
      <c r="V61" s="341"/>
      <c r="W61" s="341"/>
      <c r="X61" s="242"/>
      <c r="Y61" s="326"/>
      <c r="Z61" s="326"/>
      <c r="AA61" s="355"/>
      <c r="AB61" s="242"/>
      <c r="AC61" s="242"/>
      <c r="AD61" s="242"/>
      <c r="AE61" s="242"/>
      <c r="AF61" s="242"/>
      <c r="AG61" s="242"/>
      <c r="AH61" s="242"/>
      <c r="AI61" s="242"/>
      <c r="AJ61" s="242"/>
      <c r="AK61" s="242"/>
      <c r="AL61" s="242"/>
      <c r="AM61" s="242"/>
      <c r="AN61" s="242"/>
      <c r="AO61" s="242"/>
      <c r="AP61" s="242"/>
      <c r="AQ61" s="242"/>
      <c r="AR61" s="242"/>
      <c r="AS61" s="242"/>
      <c r="AT61" s="242"/>
      <c r="AU61" s="242"/>
      <c r="AV61" s="242"/>
      <c r="AW61" s="242"/>
      <c r="AX61" s="242"/>
      <c r="AY61" s="242"/>
      <c r="AZ61" s="242"/>
      <c r="BA61" s="242"/>
      <c r="BB61" s="242"/>
      <c r="BC61" s="242"/>
      <c r="BD61" s="242"/>
      <c r="BE61" s="242"/>
      <c r="BF61" s="242"/>
      <c r="BG61" s="242"/>
      <c r="BH61" s="242"/>
      <c r="BI61" s="242"/>
      <c r="BJ61" s="242"/>
      <c r="BK61" s="242"/>
      <c r="BL61" s="242"/>
      <c r="BM61" s="242"/>
      <c r="BN61" s="242"/>
      <c r="BO61" s="242"/>
      <c r="BP61" s="242"/>
      <c r="BQ61" s="242"/>
      <c r="BR61" s="242"/>
      <c r="BS61" s="242"/>
      <c r="BT61" s="242"/>
      <c r="BU61" s="242"/>
      <c r="BV61" s="242"/>
      <c r="BW61" s="242"/>
      <c r="BX61" s="242"/>
      <c r="BY61" s="242"/>
      <c r="BZ61" s="242"/>
      <c r="CA61" s="242"/>
      <c r="CB61" s="242"/>
      <c r="CC61" s="242"/>
      <c r="CD61" s="242"/>
      <c r="CE61" s="242"/>
      <c r="CF61" s="242"/>
      <c r="CG61" s="242"/>
      <c r="CH61" s="242"/>
      <c r="CI61" s="242"/>
      <c r="CJ61" s="242"/>
      <c r="CK61" s="242"/>
      <c r="CL61" s="242"/>
      <c r="CM61" s="242"/>
      <c r="CN61" s="242"/>
      <c r="CO61" s="242"/>
      <c r="CP61" s="242"/>
      <c r="CQ61" s="242"/>
      <c r="CR61" s="242"/>
      <c r="CS61" s="242"/>
      <c r="CT61" s="242"/>
      <c r="CU61" s="242"/>
      <c r="CV61" s="242"/>
      <c r="CW61" s="242"/>
      <c r="CX61" s="242"/>
      <c r="CY61" s="242"/>
      <c r="CZ61" s="242"/>
      <c r="DA61" s="242"/>
      <c r="DB61" s="242"/>
      <c r="DC61" s="242"/>
      <c r="DD61" s="242"/>
      <c r="DE61" s="242"/>
      <c r="DF61" s="242"/>
      <c r="DG61" s="242"/>
      <c r="DH61" s="242"/>
      <c r="DI61" s="242"/>
      <c r="DJ61" s="242"/>
      <c r="DK61" s="242"/>
      <c r="DL61" s="242"/>
      <c r="DM61" s="242"/>
      <c r="DN61" s="242"/>
      <c r="DO61" s="242"/>
      <c r="DP61" s="242"/>
      <c r="DQ61" s="242"/>
      <c r="DR61" s="242"/>
      <c r="DS61" s="242"/>
      <c r="DT61" s="242"/>
      <c r="DU61" s="242"/>
      <c r="DV61" s="242"/>
      <c r="DW61" s="242"/>
      <c r="DX61" s="242"/>
      <c r="DY61" s="242"/>
      <c r="DZ61" s="242"/>
      <c r="EA61" s="242"/>
      <c r="EB61" s="242"/>
      <c r="EC61" s="242"/>
      <c r="ED61" s="242"/>
      <c r="EE61" s="242"/>
      <c r="EF61" s="242"/>
      <c r="EG61" s="242"/>
      <c r="EH61" s="242"/>
      <c r="EI61" s="242"/>
      <c r="EJ61" s="242"/>
      <c r="EK61" s="242"/>
      <c r="EL61" s="242"/>
      <c r="EM61" s="242"/>
      <c r="EN61" s="242"/>
      <c r="EO61" s="242"/>
      <c r="EP61" s="242"/>
      <c r="EQ61" s="242"/>
      <c r="ER61" s="242"/>
      <c r="ES61" s="242"/>
      <c r="ET61" s="242"/>
      <c r="EU61" s="242"/>
      <c r="EV61" s="242"/>
      <c r="EW61" s="242"/>
      <c r="EX61" s="242"/>
      <c r="EY61" s="242"/>
      <c r="EZ61" s="242"/>
      <c r="FA61" s="242"/>
      <c r="FB61" s="242"/>
      <c r="FC61" s="242"/>
      <c r="FD61" s="242"/>
      <c r="FE61" s="242"/>
      <c r="FF61" s="242"/>
      <c r="FG61" s="242"/>
      <c r="FH61" s="242"/>
      <c r="FI61" s="242"/>
      <c r="FJ61" s="242"/>
      <c r="FK61" s="242"/>
      <c r="FL61" s="242"/>
      <c r="FM61" s="242"/>
      <c r="FN61" s="242"/>
      <c r="FO61" s="242"/>
      <c r="FP61" s="242"/>
      <c r="FQ61" s="242"/>
      <c r="FR61" s="242"/>
      <c r="FS61" s="242"/>
      <c r="FT61" s="242"/>
      <c r="FU61" s="242"/>
      <c r="FV61" s="242"/>
      <c r="FW61" s="242"/>
      <c r="FX61" s="242"/>
      <c r="FY61" s="242"/>
      <c r="FZ61" s="242"/>
      <c r="GA61" s="242"/>
      <c r="GB61" s="242"/>
      <c r="GC61" s="242"/>
      <c r="GD61" s="242"/>
      <c r="GE61" s="242"/>
      <c r="GF61" s="242"/>
      <c r="GG61" s="242"/>
      <c r="GH61" s="242"/>
      <c r="GI61" s="242"/>
      <c r="GJ61" s="242"/>
      <c r="GK61" s="242"/>
      <c r="GL61" s="242"/>
      <c r="GM61" s="242"/>
      <c r="GN61" s="242"/>
      <c r="GO61" s="242"/>
      <c r="GP61" s="242"/>
      <c r="GQ61" s="242"/>
      <c r="GR61" s="242"/>
      <c r="GS61" s="242"/>
      <c r="GT61" s="242"/>
      <c r="GU61" s="242"/>
      <c r="GV61" s="242"/>
      <c r="GW61" s="242"/>
      <c r="GX61" s="242"/>
      <c r="GY61" s="242"/>
      <c r="GZ61" s="242"/>
      <c r="HA61" s="242"/>
      <c r="HB61" s="242"/>
      <c r="HC61" s="242"/>
      <c r="HD61" s="242"/>
      <c r="HE61" s="242"/>
      <c r="HF61" s="242"/>
      <c r="HG61" s="242"/>
      <c r="HH61" s="242"/>
      <c r="HI61" s="242"/>
      <c r="HJ61" s="242"/>
      <c r="HK61" s="242"/>
      <c r="HL61" s="242"/>
      <c r="HM61" s="242"/>
      <c r="HN61" s="242"/>
      <c r="HO61" s="242"/>
      <c r="HP61" s="242"/>
      <c r="HQ61" s="242"/>
      <c r="HR61" s="242"/>
      <c r="HS61" s="242"/>
      <c r="HT61" s="242"/>
      <c r="HU61" s="242"/>
      <c r="HV61" s="242"/>
      <c r="HW61" s="242"/>
      <c r="HX61" s="242"/>
      <c r="HY61" s="242"/>
      <c r="HZ61" s="242"/>
      <c r="IA61" s="242"/>
      <c r="IB61" s="242"/>
      <c r="IC61" s="242"/>
    </row>
    <row r="62" spans="1:237" s="82" customFormat="1" x14ac:dyDescent="0.25">
      <c r="A62" s="355" t="s">
        <v>68</v>
      </c>
      <c r="B62" s="381">
        <v>1</v>
      </c>
      <c r="C62" s="355" t="s">
        <v>452</v>
      </c>
      <c r="D62" s="275" t="s">
        <v>190</v>
      </c>
      <c r="E62" s="275" t="s">
        <v>37</v>
      </c>
      <c r="F62" s="271">
        <f>+F63+F69+F73</f>
        <v>2342.3708905949279</v>
      </c>
      <c r="G62" s="271">
        <f t="shared" ref="G62:T62" si="34">+G63+G69+G73</f>
        <v>2323.3566172342389</v>
      </c>
      <c r="H62" s="271">
        <f t="shared" si="34"/>
        <v>2362.1320872814099</v>
      </c>
      <c r="I62" s="271">
        <f t="shared" si="34"/>
        <v>2485.5462212581619</v>
      </c>
      <c r="J62" s="271">
        <f t="shared" si="34"/>
        <v>2572.2636835844264</v>
      </c>
      <c r="K62" s="271">
        <f t="shared" si="34"/>
        <v>2580.7990713581407</v>
      </c>
      <c r="L62" s="271">
        <f t="shared" si="34"/>
        <v>2353.2086887669966</v>
      </c>
      <c r="M62" s="271">
        <f t="shared" si="34"/>
        <v>2580.1212782838102</v>
      </c>
      <c r="N62" s="271">
        <f t="shared" si="34"/>
        <v>2570.9019644036453</v>
      </c>
      <c r="O62" s="271">
        <f t="shared" si="34"/>
        <v>2680.7479845964494</v>
      </c>
      <c r="P62" s="271">
        <f t="shared" si="34"/>
        <v>2545.7068329113008</v>
      </c>
      <c r="Q62" s="271">
        <f t="shared" si="34"/>
        <v>2444.2352969556878</v>
      </c>
      <c r="R62" s="271">
        <f t="shared" si="34"/>
        <v>2544.0383038670916</v>
      </c>
      <c r="S62" s="271">
        <f t="shared" si="34"/>
        <v>2589.3836015956526</v>
      </c>
      <c r="T62" s="271">
        <f t="shared" si="34"/>
        <v>2609.5273739666654</v>
      </c>
      <c r="U62" s="271">
        <f t="shared" ref="U62:W62" si="35">+U63+U69+U73</f>
        <v>2581.0188624051443</v>
      </c>
      <c r="V62" s="271">
        <f t="shared" si="35"/>
        <v>2484.6680556116803</v>
      </c>
      <c r="W62" s="271">
        <f t="shared" si="35"/>
        <v>2589.2720168552878</v>
      </c>
      <c r="X62" s="242"/>
      <c r="Y62" s="326"/>
      <c r="Z62" s="326"/>
      <c r="AA62" s="355"/>
      <c r="AB62" s="355"/>
      <c r="AC62" s="355"/>
      <c r="AD62" s="355"/>
      <c r="AE62" s="355"/>
      <c r="AF62" s="355"/>
      <c r="AG62" s="355"/>
      <c r="AH62" s="355"/>
      <c r="AI62" s="355"/>
      <c r="AJ62" s="355"/>
      <c r="AK62" s="355"/>
      <c r="AL62" s="355"/>
      <c r="AM62" s="355"/>
      <c r="AN62" s="355"/>
      <c r="AO62" s="355"/>
      <c r="AP62" s="355"/>
      <c r="AQ62" s="355"/>
      <c r="AR62" s="355"/>
      <c r="AS62" s="355"/>
      <c r="AT62" s="355"/>
      <c r="AU62" s="355"/>
      <c r="AV62" s="355"/>
      <c r="AW62" s="355"/>
      <c r="AX62" s="355"/>
      <c r="AY62" s="355"/>
      <c r="AZ62" s="355"/>
      <c r="BA62" s="355"/>
      <c r="BB62" s="355"/>
      <c r="BC62" s="355"/>
      <c r="BD62" s="355"/>
      <c r="BE62" s="355"/>
      <c r="BF62" s="355"/>
      <c r="BG62" s="355"/>
      <c r="BH62" s="355"/>
      <c r="BI62" s="355"/>
      <c r="BJ62" s="355"/>
      <c r="BK62" s="355"/>
      <c r="BL62" s="355"/>
      <c r="BM62" s="355"/>
      <c r="BN62" s="355"/>
      <c r="BO62" s="355"/>
      <c r="BP62" s="355"/>
      <c r="BQ62" s="355"/>
      <c r="BR62" s="355"/>
      <c r="BS62" s="355"/>
      <c r="BT62" s="355"/>
      <c r="BU62" s="355"/>
      <c r="BV62" s="355"/>
      <c r="BW62" s="355"/>
      <c r="BX62" s="355"/>
      <c r="BY62" s="355"/>
      <c r="BZ62" s="355"/>
      <c r="CA62" s="355"/>
      <c r="CB62" s="355"/>
      <c r="CC62" s="355"/>
      <c r="CD62" s="355"/>
      <c r="CE62" s="355"/>
      <c r="CF62" s="355"/>
      <c r="CG62" s="355"/>
      <c r="CH62" s="355"/>
      <c r="CI62" s="355"/>
      <c r="CJ62" s="355"/>
      <c r="CK62" s="355"/>
      <c r="CL62" s="355"/>
      <c r="CM62" s="355"/>
      <c r="CN62" s="355"/>
      <c r="CO62" s="355"/>
      <c r="CP62" s="355"/>
      <c r="CQ62" s="355"/>
      <c r="CR62" s="355"/>
      <c r="CS62" s="355"/>
      <c r="CT62" s="355"/>
      <c r="CU62" s="355"/>
      <c r="CV62" s="355"/>
      <c r="CW62" s="355"/>
      <c r="CX62" s="355"/>
      <c r="CY62" s="355"/>
      <c r="CZ62" s="355"/>
      <c r="DA62" s="355"/>
      <c r="DB62" s="355"/>
      <c r="DC62" s="355"/>
      <c r="DD62" s="355"/>
      <c r="DE62" s="355"/>
      <c r="DF62" s="355"/>
      <c r="DG62" s="355"/>
      <c r="DH62" s="355"/>
      <c r="DI62" s="355"/>
      <c r="DJ62" s="355"/>
      <c r="DK62" s="355"/>
      <c r="DL62" s="355"/>
      <c r="DM62" s="355"/>
      <c r="DN62" s="355"/>
      <c r="DO62" s="355"/>
      <c r="DP62" s="355"/>
      <c r="DQ62" s="355"/>
      <c r="DR62" s="355"/>
      <c r="DS62" s="355"/>
      <c r="DT62" s="355"/>
      <c r="DU62" s="355"/>
      <c r="DV62" s="355"/>
      <c r="DW62" s="355"/>
      <c r="DX62" s="355"/>
      <c r="DY62" s="355"/>
      <c r="DZ62" s="355"/>
      <c r="EA62" s="355"/>
      <c r="EB62" s="355"/>
      <c r="EC62" s="355"/>
      <c r="ED62" s="355"/>
      <c r="EE62" s="355"/>
      <c r="EF62" s="355"/>
      <c r="EG62" s="355"/>
      <c r="EH62" s="355"/>
      <c r="EI62" s="355"/>
      <c r="EJ62" s="355"/>
      <c r="EK62" s="355"/>
      <c r="EL62" s="355"/>
      <c r="EM62" s="355"/>
      <c r="EN62" s="355"/>
      <c r="EO62" s="355"/>
      <c r="EP62" s="355"/>
      <c r="EQ62" s="355"/>
      <c r="ER62" s="355"/>
      <c r="ES62" s="355"/>
      <c r="ET62" s="355"/>
      <c r="EU62" s="355"/>
      <c r="EV62" s="355"/>
      <c r="EW62" s="355"/>
      <c r="EX62" s="355"/>
      <c r="EY62" s="355"/>
      <c r="EZ62" s="355"/>
      <c r="FA62" s="355"/>
      <c r="FB62" s="355"/>
      <c r="FC62" s="355"/>
      <c r="FD62" s="355"/>
      <c r="FE62" s="355"/>
      <c r="FF62" s="355"/>
      <c r="FG62" s="355"/>
      <c r="FH62" s="355"/>
      <c r="FI62" s="355"/>
      <c r="FJ62" s="355"/>
      <c r="FK62" s="355"/>
      <c r="FL62" s="355"/>
      <c r="FM62" s="355"/>
      <c r="FN62" s="355"/>
      <c r="FO62" s="355"/>
      <c r="FP62" s="355"/>
      <c r="FQ62" s="355"/>
      <c r="FR62" s="355"/>
      <c r="FS62" s="355"/>
      <c r="FT62" s="355"/>
      <c r="FU62" s="355"/>
      <c r="FV62" s="355"/>
      <c r="FW62" s="355"/>
      <c r="FX62" s="355"/>
      <c r="FY62" s="355"/>
      <c r="FZ62" s="355"/>
      <c r="GA62" s="355"/>
      <c r="GB62" s="355"/>
      <c r="GC62" s="355"/>
      <c r="GD62" s="355"/>
      <c r="GE62" s="355"/>
      <c r="GF62" s="355"/>
      <c r="GG62" s="355"/>
      <c r="GH62" s="355"/>
      <c r="GI62" s="355"/>
      <c r="GJ62" s="355"/>
      <c r="GK62" s="355"/>
      <c r="GL62" s="355"/>
      <c r="GM62" s="355"/>
      <c r="GN62" s="355"/>
      <c r="GO62" s="355"/>
      <c r="GP62" s="355"/>
      <c r="GQ62" s="355"/>
      <c r="GR62" s="355"/>
      <c r="GS62" s="355"/>
      <c r="GT62" s="355"/>
      <c r="GU62" s="355"/>
      <c r="GV62" s="355"/>
      <c r="GW62" s="355"/>
      <c r="GX62" s="355"/>
      <c r="GY62" s="355"/>
      <c r="GZ62" s="355"/>
      <c r="HA62" s="355"/>
      <c r="HB62" s="355"/>
      <c r="HC62" s="355"/>
      <c r="HD62" s="355"/>
      <c r="HE62" s="355"/>
      <c r="HF62" s="355"/>
      <c r="HG62" s="355"/>
      <c r="HH62" s="355"/>
      <c r="HI62" s="355"/>
      <c r="HJ62" s="355"/>
      <c r="HK62" s="355"/>
      <c r="HL62" s="355"/>
      <c r="HM62" s="355"/>
      <c r="HN62" s="355"/>
      <c r="HO62" s="355"/>
      <c r="HP62" s="355"/>
      <c r="HQ62" s="355"/>
      <c r="HR62" s="355"/>
      <c r="HS62" s="355"/>
      <c r="HT62" s="355"/>
      <c r="HU62" s="355"/>
      <c r="HV62" s="355"/>
      <c r="HW62" s="355"/>
      <c r="HX62" s="355"/>
      <c r="HY62" s="355"/>
      <c r="HZ62" s="355"/>
      <c r="IA62" s="355"/>
      <c r="IB62" s="355"/>
      <c r="IC62" s="355"/>
    </row>
    <row r="63" spans="1:237" s="82" customFormat="1" x14ac:dyDescent="0.25">
      <c r="A63" s="275" t="s">
        <v>68</v>
      </c>
      <c r="B63" s="275" t="s">
        <v>443</v>
      </c>
      <c r="C63" s="275" t="s">
        <v>444</v>
      </c>
      <c r="D63" s="275" t="s">
        <v>190</v>
      </c>
      <c r="E63" s="275" t="s">
        <v>37</v>
      </c>
      <c r="F63" s="271">
        <f>+SUM(F64:F68)</f>
        <v>2342.3708905949279</v>
      </c>
      <c r="G63" s="271">
        <f t="shared" ref="G63:T63" si="36">+SUM(G64:G68)</f>
        <v>2323.3566172342389</v>
      </c>
      <c r="H63" s="271">
        <f t="shared" si="36"/>
        <v>2362.1320872814099</v>
      </c>
      <c r="I63" s="271">
        <f t="shared" si="36"/>
        <v>2485.5462212581619</v>
      </c>
      <c r="J63" s="271">
        <f t="shared" si="36"/>
        <v>2572.2636835844264</v>
      </c>
      <c r="K63" s="271">
        <f t="shared" si="36"/>
        <v>2580.7990713581407</v>
      </c>
      <c r="L63" s="271">
        <f t="shared" si="36"/>
        <v>2353.2086887669966</v>
      </c>
      <c r="M63" s="271">
        <f t="shared" si="36"/>
        <v>2580.1212782838102</v>
      </c>
      <c r="N63" s="271">
        <f t="shared" si="36"/>
        <v>2570.9019644036453</v>
      </c>
      <c r="O63" s="271">
        <f t="shared" si="36"/>
        <v>2680.7479845964494</v>
      </c>
      <c r="P63" s="271">
        <f t="shared" si="36"/>
        <v>2545.7068329113008</v>
      </c>
      <c r="Q63" s="271">
        <f t="shared" si="36"/>
        <v>2444.2352969556878</v>
      </c>
      <c r="R63" s="271">
        <f t="shared" si="36"/>
        <v>2544.0383038670916</v>
      </c>
      <c r="S63" s="271">
        <f t="shared" si="36"/>
        <v>2589.3836015956526</v>
      </c>
      <c r="T63" s="271">
        <f t="shared" si="36"/>
        <v>2609.5273739666654</v>
      </c>
      <c r="U63" s="271">
        <f t="shared" ref="U63:W63" si="37">+SUM(U64:U68)</f>
        <v>2581.0188624051443</v>
      </c>
      <c r="V63" s="271">
        <f t="shared" si="37"/>
        <v>2484.6680556116803</v>
      </c>
      <c r="W63" s="271">
        <f t="shared" si="37"/>
        <v>2589.2720168552878</v>
      </c>
      <c r="X63" s="275"/>
      <c r="Y63" s="326"/>
      <c r="Z63" s="326"/>
      <c r="AA63" s="355">
        <f>W63/N2OGWP</f>
        <v>8.3524903769525416</v>
      </c>
      <c r="AB63" s="355"/>
      <c r="AC63" s="355"/>
      <c r="AD63" s="355"/>
      <c r="AE63" s="355"/>
      <c r="AF63" s="355"/>
      <c r="AG63" s="355"/>
      <c r="AH63" s="355"/>
      <c r="AI63" s="355"/>
      <c r="AJ63" s="355"/>
      <c r="AK63" s="355"/>
      <c r="AL63" s="355"/>
      <c r="AM63" s="355"/>
      <c r="AN63" s="355"/>
      <c r="AO63" s="355"/>
      <c r="AP63" s="355"/>
      <c r="AQ63" s="355"/>
      <c r="AR63" s="355"/>
      <c r="AS63" s="355"/>
      <c r="AT63" s="355"/>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5"/>
      <c r="BW63" s="355"/>
      <c r="BX63" s="355"/>
      <c r="BY63" s="355"/>
      <c r="BZ63" s="355"/>
      <c r="CA63" s="355"/>
      <c r="CB63" s="355"/>
      <c r="CC63" s="355"/>
      <c r="CD63" s="355"/>
      <c r="CE63" s="355"/>
      <c r="CF63" s="355"/>
      <c r="CG63" s="355"/>
      <c r="CH63" s="355"/>
      <c r="CI63" s="355"/>
      <c r="CJ63" s="355"/>
      <c r="CK63" s="355"/>
      <c r="CL63" s="355"/>
      <c r="CM63" s="355"/>
      <c r="CN63" s="355"/>
      <c r="CO63" s="355"/>
      <c r="CP63" s="355"/>
      <c r="CQ63" s="355"/>
      <c r="CR63" s="355"/>
      <c r="CS63" s="355"/>
      <c r="CT63" s="355"/>
      <c r="CU63" s="355"/>
      <c r="CV63" s="355"/>
      <c r="CW63" s="355"/>
      <c r="CX63" s="355"/>
      <c r="CY63" s="355"/>
      <c r="CZ63" s="355"/>
      <c r="DA63" s="355"/>
      <c r="DB63" s="355"/>
      <c r="DC63" s="355"/>
      <c r="DD63" s="355"/>
      <c r="DE63" s="355"/>
      <c r="DF63" s="355"/>
      <c r="DG63" s="355"/>
      <c r="DH63" s="355"/>
      <c r="DI63" s="355"/>
      <c r="DJ63" s="355"/>
      <c r="DK63" s="355"/>
      <c r="DL63" s="355"/>
      <c r="DM63" s="355"/>
      <c r="DN63" s="355"/>
      <c r="DO63" s="355"/>
      <c r="DP63" s="355"/>
      <c r="DQ63" s="355"/>
      <c r="DR63" s="355"/>
      <c r="DS63" s="355"/>
      <c r="DT63" s="355"/>
      <c r="DU63" s="355"/>
      <c r="DV63" s="355"/>
      <c r="DW63" s="355"/>
      <c r="DX63" s="355"/>
      <c r="DY63" s="355"/>
      <c r="DZ63" s="355"/>
      <c r="EA63" s="355"/>
      <c r="EB63" s="355"/>
      <c r="EC63" s="355"/>
      <c r="ED63" s="355"/>
      <c r="EE63" s="355"/>
      <c r="EF63" s="355"/>
      <c r="EG63" s="355"/>
      <c r="EH63" s="355"/>
      <c r="EI63" s="355"/>
      <c r="EJ63" s="355"/>
      <c r="EK63" s="355"/>
      <c r="EL63" s="355"/>
      <c r="EM63" s="355"/>
      <c r="EN63" s="355"/>
      <c r="EO63" s="355"/>
      <c r="EP63" s="355"/>
      <c r="EQ63" s="355"/>
      <c r="ER63" s="355"/>
      <c r="ES63" s="355"/>
      <c r="ET63" s="355"/>
      <c r="EU63" s="355"/>
      <c r="EV63" s="355"/>
      <c r="EW63" s="355"/>
      <c r="EX63" s="355"/>
      <c r="EY63" s="355"/>
      <c r="EZ63" s="355"/>
      <c r="FA63" s="355"/>
      <c r="FB63" s="355"/>
      <c r="FC63" s="355"/>
      <c r="FD63" s="355"/>
      <c r="FE63" s="355"/>
      <c r="FF63" s="355"/>
      <c r="FG63" s="355"/>
      <c r="FH63" s="355"/>
      <c r="FI63" s="355"/>
      <c r="FJ63" s="355"/>
      <c r="FK63" s="355"/>
      <c r="FL63" s="355"/>
      <c r="FM63" s="355"/>
      <c r="FN63" s="355"/>
      <c r="FO63" s="355"/>
      <c r="FP63" s="355"/>
      <c r="FQ63" s="355"/>
      <c r="FR63" s="355"/>
      <c r="FS63" s="355"/>
      <c r="FT63" s="355"/>
      <c r="FU63" s="355"/>
      <c r="FV63" s="355"/>
      <c r="FW63" s="355"/>
      <c r="FX63" s="355"/>
      <c r="FY63" s="355"/>
      <c r="FZ63" s="355"/>
      <c r="GA63" s="355"/>
      <c r="GB63" s="355"/>
      <c r="GC63" s="355"/>
      <c r="GD63" s="355"/>
      <c r="GE63" s="355"/>
      <c r="GF63" s="355"/>
      <c r="GG63" s="355"/>
      <c r="GH63" s="355"/>
      <c r="GI63" s="355"/>
      <c r="GJ63" s="355"/>
      <c r="GK63" s="355"/>
      <c r="GL63" s="355"/>
      <c r="GM63" s="355"/>
      <c r="GN63" s="355"/>
      <c r="GO63" s="355"/>
      <c r="GP63" s="355"/>
      <c r="GQ63" s="355"/>
      <c r="GR63" s="355"/>
      <c r="GS63" s="355"/>
      <c r="GT63" s="355"/>
      <c r="GU63" s="355"/>
      <c r="GV63" s="355"/>
      <c r="GW63" s="355"/>
      <c r="GX63" s="355"/>
      <c r="GY63" s="355"/>
      <c r="GZ63" s="355"/>
      <c r="HA63" s="355"/>
      <c r="HB63" s="355"/>
      <c r="HC63" s="355"/>
      <c r="HD63" s="355"/>
      <c r="HE63" s="355"/>
      <c r="HF63" s="355"/>
      <c r="HG63" s="355"/>
      <c r="HH63" s="355"/>
      <c r="HI63" s="355"/>
      <c r="HJ63" s="355"/>
      <c r="HK63" s="355"/>
      <c r="HL63" s="355"/>
      <c r="HM63" s="355"/>
      <c r="HN63" s="355"/>
      <c r="HO63" s="355"/>
      <c r="HP63" s="355"/>
      <c r="HQ63" s="355"/>
      <c r="HR63" s="355"/>
      <c r="HS63" s="355"/>
      <c r="HT63" s="355"/>
      <c r="HU63" s="355"/>
      <c r="HV63" s="355"/>
      <c r="HW63" s="355"/>
      <c r="HX63" s="355"/>
      <c r="HY63" s="355"/>
      <c r="HZ63" s="355"/>
      <c r="IA63" s="355"/>
      <c r="IB63" s="355"/>
      <c r="IC63" s="355"/>
    </row>
    <row r="64" spans="1:237" s="79" customFormat="1" x14ac:dyDescent="0.25">
      <c r="A64" s="326" t="s">
        <v>68</v>
      </c>
      <c r="B64" s="326" t="s">
        <v>69</v>
      </c>
      <c r="C64" s="326" t="s">
        <v>70</v>
      </c>
      <c r="D64" s="326" t="s">
        <v>190</v>
      </c>
      <c r="E64" s="326" t="s">
        <v>37</v>
      </c>
      <c r="F64" s="272">
        <f>+'1A Summary'!F104</f>
        <v>1009.1309996583353</v>
      </c>
      <c r="G64" s="272">
        <f>+'1A Summary'!G104</f>
        <v>986.60013471394336</v>
      </c>
      <c r="H64" s="272">
        <f>+'1A Summary'!H104</f>
        <v>1014.1455633150958</v>
      </c>
      <c r="I64" s="272">
        <f>+'1A Summary'!I104</f>
        <v>1101.9397176515777</v>
      </c>
      <c r="J64" s="272">
        <f>+'1A Summary'!J104</f>
        <v>1134.905636349838</v>
      </c>
      <c r="K64" s="272">
        <f>+'1A Summary'!K104</f>
        <v>1119.045299109551</v>
      </c>
      <c r="L64" s="272">
        <f>+'1A Summary'!L104</f>
        <v>1129.4489767539787</v>
      </c>
      <c r="M64" s="272">
        <f>+'1A Summary'!M104</f>
        <v>1239.9137592296047</v>
      </c>
      <c r="N64" s="272">
        <f>+'1A Summary'!N104</f>
        <v>1186.5499229575971</v>
      </c>
      <c r="O64" s="272">
        <f>+'1A Summary'!O104</f>
        <v>1229.3602416808574</v>
      </c>
      <c r="P64" s="272">
        <f>+'1A Summary'!P104</f>
        <v>1239.736783844952</v>
      </c>
      <c r="Q64" s="272">
        <f>+'1A Summary'!Q104</f>
        <v>1240.5652128709069</v>
      </c>
      <c r="R64" s="272">
        <f>+'1A Summary'!R104</f>
        <v>1328.0596976446866</v>
      </c>
      <c r="S64" s="272">
        <f>+'1A Summary'!S104</f>
        <v>1295.9262040980607</v>
      </c>
      <c r="T64" s="272">
        <f>+'1A Summary'!T104</f>
        <v>1276.0396212767471</v>
      </c>
      <c r="U64" s="272">
        <f>+'1A Summary'!U104</f>
        <v>1229.1691441665228</v>
      </c>
      <c r="V64" s="272">
        <f>+'1A Summary'!V104</f>
        <v>1199.3571445550817</v>
      </c>
      <c r="W64" s="272">
        <f>+'1A Summary'!W104</f>
        <v>1182.8690294555329</v>
      </c>
      <c r="X64" s="326"/>
      <c r="Y64" s="326"/>
      <c r="Z64" s="326"/>
      <c r="AA64" s="355"/>
      <c r="AB64" s="326"/>
      <c r="AC64" s="326"/>
      <c r="AD64" s="326"/>
      <c r="AE64" s="326"/>
      <c r="AF64" s="326"/>
      <c r="AG64" s="326"/>
      <c r="AH64" s="326"/>
      <c r="AI64" s="326"/>
      <c r="AJ64" s="326"/>
      <c r="AK64" s="326"/>
      <c r="AL64" s="326"/>
      <c r="AM64" s="326"/>
      <c r="AN64" s="326"/>
      <c r="AO64" s="326"/>
      <c r="AP64" s="326"/>
      <c r="AQ64" s="326"/>
      <c r="AR64" s="326"/>
      <c r="AS64" s="326"/>
      <c r="AT64" s="326"/>
      <c r="AU64" s="326"/>
      <c r="AV64" s="326"/>
      <c r="AW64" s="326"/>
      <c r="AX64" s="326"/>
      <c r="AY64" s="326"/>
      <c r="AZ64" s="326"/>
      <c r="BA64" s="326"/>
      <c r="BB64" s="326"/>
      <c r="BC64" s="326"/>
      <c r="BD64" s="326"/>
      <c r="BE64" s="326"/>
      <c r="BF64" s="326"/>
      <c r="BG64" s="326"/>
      <c r="BH64" s="326"/>
      <c r="BI64" s="326"/>
      <c r="BJ64" s="326"/>
      <c r="BK64" s="326"/>
      <c r="BL64" s="326"/>
      <c r="BM64" s="326"/>
      <c r="BN64" s="326"/>
      <c r="BO64" s="326"/>
      <c r="BP64" s="326"/>
      <c r="BQ64" s="326"/>
      <c r="BR64" s="326"/>
      <c r="BS64" s="326"/>
      <c r="BT64" s="326"/>
      <c r="BU64" s="326"/>
      <c r="BV64" s="326"/>
      <c r="BW64" s="326"/>
      <c r="BX64" s="326"/>
      <c r="BY64" s="326"/>
      <c r="BZ64" s="326"/>
      <c r="CA64" s="326"/>
      <c r="CB64" s="326"/>
      <c r="CC64" s="326"/>
      <c r="CD64" s="326"/>
      <c r="CE64" s="326"/>
      <c r="CF64" s="326"/>
      <c r="CG64" s="326"/>
      <c r="CH64" s="326"/>
      <c r="CI64" s="326"/>
      <c r="CJ64" s="326"/>
      <c r="CK64" s="326"/>
      <c r="CL64" s="326"/>
      <c r="CM64" s="326"/>
      <c r="CN64" s="326"/>
      <c r="CO64" s="326"/>
      <c r="CP64" s="326"/>
      <c r="CQ64" s="326"/>
      <c r="CR64" s="326"/>
      <c r="CS64" s="326"/>
      <c r="CT64" s="326"/>
      <c r="CU64" s="326"/>
      <c r="CV64" s="326"/>
      <c r="CW64" s="326"/>
      <c r="CX64" s="326"/>
      <c r="CY64" s="326"/>
      <c r="CZ64" s="326"/>
      <c r="DA64" s="326"/>
      <c r="DB64" s="326"/>
      <c r="DC64" s="326"/>
      <c r="DD64" s="326"/>
      <c r="DE64" s="326"/>
      <c r="DF64" s="326"/>
      <c r="DG64" s="326"/>
      <c r="DH64" s="326"/>
      <c r="DI64" s="326"/>
      <c r="DJ64" s="326"/>
      <c r="DK64" s="326"/>
      <c r="DL64" s="326"/>
      <c r="DM64" s="326"/>
      <c r="DN64" s="326"/>
      <c r="DO64" s="326"/>
      <c r="DP64" s="326"/>
      <c r="DQ64" s="326"/>
      <c r="DR64" s="326"/>
      <c r="DS64" s="326"/>
      <c r="DT64" s="326"/>
      <c r="DU64" s="326"/>
      <c r="DV64" s="326"/>
      <c r="DW64" s="326"/>
      <c r="DX64" s="326"/>
      <c r="DY64" s="326"/>
      <c r="DZ64" s="326"/>
      <c r="EA64" s="326"/>
      <c r="EB64" s="326"/>
      <c r="EC64" s="326"/>
      <c r="ED64" s="326"/>
      <c r="EE64" s="326"/>
      <c r="EF64" s="326"/>
      <c r="EG64" s="326"/>
      <c r="EH64" s="326"/>
      <c r="EI64" s="326"/>
      <c r="EJ64" s="326"/>
      <c r="EK64" s="326"/>
      <c r="EL64" s="326"/>
      <c r="EM64" s="326"/>
      <c r="EN64" s="326"/>
      <c r="EO64" s="326"/>
      <c r="EP64" s="326"/>
      <c r="EQ64" s="326"/>
      <c r="ER64" s="326"/>
      <c r="ES64" s="326"/>
      <c r="ET64" s="326"/>
      <c r="EU64" s="326"/>
      <c r="EV64" s="326"/>
      <c r="EW64" s="326"/>
      <c r="EX64" s="326"/>
      <c r="EY64" s="326"/>
      <c r="EZ64" s="326"/>
      <c r="FA64" s="326"/>
      <c r="FB64" s="326"/>
      <c r="FC64" s="326"/>
      <c r="FD64" s="326"/>
      <c r="FE64" s="326"/>
      <c r="FF64" s="326"/>
      <c r="FG64" s="326"/>
      <c r="FH64" s="326"/>
      <c r="FI64" s="326"/>
      <c r="FJ64" s="326"/>
      <c r="FK64" s="326"/>
      <c r="FL64" s="326"/>
      <c r="FM64" s="326"/>
      <c r="FN64" s="326"/>
      <c r="FO64" s="326"/>
      <c r="FP64" s="326"/>
      <c r="FQ64" s="326"/>
      <c r="FR64" s="326"/>
      <c r="FS64" s="326"/>
      <c r="FT64" s="326"/>
      <c r="FU64" s="326"/>
      <c r="FV64" s="326"/>
      <c r="FW64" s="326"/>
      <c r="FX64" s="326"/>
      <c r="FY64" s="326"/>
      <c r="FZ64" s="326"/>
      <c r="GA64" s="326"/>
      <c r="GB64" s="326"/>
      <c r="GC64" s="326"/>
      <c r="GD64" s="326"/>
      <c r="GE64" s="326"/>
      <c r="GF64" s="326"/>
      <c r="GG64" s="326"/>
      <c r="GH64" s="326"/>
      <c r="GI64" s="326"/>
      <c r="GJ64" s="326"/>
      <c r="GK64" s="326"/>
      <c r="GL64" s="326"/>
      <c r="GM64" s="326"/>
      <c r="GN64" s="326"/>
      <c r="GO64" s="326"/>
      <c r="GP64" s="326"/>
      <c r="GQ64" s="326"/>
      <c r="GR64" s="326"/>
      <c r="GS64" s="326"/>
      <c r="GT64" s="326"/>
      <c r="GU64" s="326"/>
      <c r="GV64" s="326"/>
      <c r="GW64" s="326"/>
      <c r="GX64" s="326"/>
      <c r="GY64" s="326"/>
      <c r="GZ64" s="326"/>
      <c r="HA64" s="326"/>
      <c r="HB64" s="326"/>
      <c r="HC64" s="326"/>
      <c r="HD64" s="326"/>
      <c r="HE64" s="326"/>
      <c r="HF64" s="326"/>
      <c r="HG64" s="326"/>
      <c r="HH64" s="326"/>
      <c r="HI64" s="326"/>
      <c r="HJ64" s="326"/>
      <c r="HK64" s="326"/>
      <c r="HL64" s="326"/>
      <c r="HM64" s="326"/>
      <c r="HN64" s="326"/>
      <c r="HO64" s="326"/>
      <c r="HP64" s="326"/>
      <c r="HQ64" s="326"/>
      <c r="HR64" s="326"/>
      <c r="HS64" s="326"/>
      <c r="HT64" s="326"/>
      <c r="HU64" s="326"/>
      <c r="HV64" s="326"/>
      <c r="HW64" s="326"/>
      <c r="HX64" s="326"/>
      <c r="HY64" s="326"/>
      <c r="HZ64" s="326"/>
      <c r="IA64" s="326"/>
      <c r="IB64" s="326"/>
      <c r="IC64" s="326"/>
    </row>
    <row r="65" spans="1:237" s="79" customFormat="1" x14ac:dyDescent="0.25">
      <c r="A65" s="326" t="s">
        <v>68</v>
      </c>
      <c r="B65" s="326" t="s">
        <v>71</v>
      </c>
      <c r="C65" s="326" t="s">
        <v>72</v>
      </c>
      <c r="D65" s="326" t="s">
        <v>190</v>
      </c>
      <c r="E65" s="326" t="s">
        <v>37</v>
      </c>
      <c r="F65" s="272">
        <f>+'1A Summary'!F108</f>
        <v>101.86426412766662</v>
      </c>
      <c r="G65" s="272">
        <f>+'1A Summary'!G108</f>
        <v>102.8830245264415</v>
      </c>
      <c r="H65" s="272">
        <f>+'1A Summary'!H108</f>
        <v>106.27392530379565</v>
      </c>
      <c r="I65" s="272">
        <f>+'1A Summary'!I108</f>
        <v>110.07587166705785</v>
      </c>
      <c r="J65" s="272">
        <f>+'1A Summary'!J108</f>
        <v>110.34389513657408</v>
      </c>
      <c r="K65" s="272">
        <f>+'1A Summary'!K108</f>
        <v>105.38487619961839</v>
      </c>
      <c r="L65" s="272">
        <f>+'1A Summary'!L108</f>
        <v>107.81622815233737</v>
      </c>
      <c r="M65" s="272">
        <f>+'1A Summary'!M108</f>
        <v>113.57020530960614</v>
      </c>
      <c r="N65" s="272">
        <f>+'1A Summary'!N108</f>
        <v>122.98552375310943</v>
      </c>
      <c r="O65" s="272">
        <f>+'1A Summary'!O108</f>
        <v>170.47060343114092</v>
      </c>
      <c r="P65" s="272">
        <f>+'1A Summary'!P108</f>
        <v>148.04024936609471</v>
      </c>
      <c r="Q65" s="272">
        <f>+'1A Summary'!Q108</f>
        <v>120.72626000772006</v>
      </c>
      <c r="R65" s="272">
        <f>+'1A Summary'!R108</f>
        <v>92.720580406436227</v>
      </c>
      <c r="S65" s="272">
        <f>+'1A Summary'!S108</f>
        <v>27.548223345389683</v>
      </c>
      <c r="T65" s="272">
        <f>+'1A Summary'!T108</f>
        <v>77.847660213658145</v>
      </c>
      <c r="U65" s="272">
        <f>+'1A Summary'!U108</f>
        <v>127.57940532640158</v>
      </c>
      <c r="V65" s="272">
        <f>+'1A Summary'!V108</f>
        <v>176.7853471847996</v>
      </c>
      <c r="W65" s="272">
        <f>+'1A Summary'!W108</f>
        <v>110.2775529895944</v>
      </c>
      <c r="X65" s="326"/>
      <c r="Y65" s="326"/>
      <c r="Z65" s="326"/>
      <c r="AA65" s="355"/>
      <c r="AB65" s="326"/>
      <c r="AC65" s="326"/>
      <c r="AD65" s="326"/>
      <c r="AE65" s="326"/>
      <c r="AF65" s="326"/>
      <c r="AG65" s="326"/>
      <c r="AH65" s="326"/>
      <c r="AI65" s="326"/>
      <c r="AJ65" s="326"/>
      <c r="AK65" s="326"/>
      <c r="AL65" s="326"/>
      <c r="AM65" s="326"/>
      <c r="AN65" s="326"/>
      <c r="AO65" s="326"/>
      <c r="AP65" s="326"/>
      <c r="AQ65" s="326"/>
      <c r="AR65" s="326"/>
      <c r="AS65" s="326"/>
      <c r="AT65" s="326"/>
      <c r="AU65" s="326"/>
      <c r="AV65" s="326"/>
      <c r="AW65" s="326"/>
      <c r="AX65" s="326"/>
      <c r="AY65" s="326"/>
      <c r="AZ65" s="326"/>
      <c r="BA65" s="326"/>
      <c r="BB65" s="326"/>
      <c r="BC65" s="326"/>
      <c r="BD65" s="326"/>
      <c r="BE65" s="326"/>
      <c r="BF65" s="326"/>
      <c r="BG65" s="326"/>
      <c r="BH65" s="326"/>
      <c r="BI65" s="326"/>
      <c r="BJ65" s="326"/>
      <c r="BK65" s="326"/>
      <c r="BL65" s="326"/>
      <c r="BM65" s="326"/>
      <c r="BN65" s="326"/>
      <c r="BO65" s="326"/>
      <c r="BP65" s="326"/>
      <c r="BQ65" s="326"/>
      <c r="BR65" s="326"/>
      <c r="BS65" s="326"/>
      <c r="BT65" s="326"/>
      <c r="BU65" s="326"/>
      <c r="BV65" s="326"/>
      <c r="BW65" s="326"/>
      <c r="BX65" s="326"/>
      <c r="BY65" s="326"/>
      <c r="BZ65" s="326"/>
      <c r="CA65" s="326"/>
      <c r="CB65" s="326"/>
      <c r="CC65" s="326"/>
      <c r="CD65" s="326"/>
      <c r="CE65" s="326"/>
      <c r="CF65" s="326"/>
      <c r="CG65" s="326"/>
      <c r="CH65" s="326"/>
      <c r="CI65" s="326"/>
      <c r="CJ65" s="326"/>
      <c r="CK65" s="326"/>
      <c r="CL65" s="326"/>
      <c r="CM65" s="326"/>
      <c r="CN65" s="326"/>
      <c r="CO65" s="326"/>
      <c r="CP65" s="326"/>
      <c r="CQ65" s="326"/>
      <c r="CR65" s="326"/>
      <c r="CS65" s="326"/>
      <c r="CT65" s="326"/>
      <c r="CU65" s="326"/>
      <c r="CV65" s="326"/>
      <c r="CW65" s="326"/>
      <c r="CX65" s="326"/>
      <c r="CY65" s="326"/>
      <c r="CZ65" s="326"/>
      <c r="DA65" s="326"/>
      <c r="DB65" s="326"/>
      <c r="DC65" s="326"/>
      <c r="DD65" s="326"/>
      <c r="DE65" s="326"/>
      <c r="DF65" s="326"/>
      <c r="DG65" s="326"/>
      <c r="DH65" s="326"/>
      <c r="DI65" s="326"/>
      <c r="DJ65" s="326"/>
      <c r="DK65" s="326"/>
      <c r="DL65" s="326"/>
      <c r="DM65" s="326"/>
      <c r="DN65" s="326"/>
      <c r="DO65" s="326"/>
      <c r="DP65" s="326"/>
      <c r="DQ65" s="326"/>
      <c r="DR65" s="326"/>
      <c r="DS65" s="326"/>
      <c r="DT65" s="326"/>
      <c r="DU65" s="326"/>
      <c r="DV65" s="326"/>
      <c r="DW65" s="326"/>
      <c r="DX65" s="326"/>
      <c r="DY65" s="326"/>
      <c r="DZ65" s="326"/>
      <c r="EA65" s="326"/>
      <c r="EB65" s="326"/>
      <c r="EC65" s="326"/>
      <c r="ED65" s="326"/>
      <c r="EE65" s="326"/>
      <c r="EF65" s="326"/>
      <c r="EG65" s="326"/>
      <c r="EH65" s="326"/>
      <c r="EI65" s="326"/>
      <c r="EJ65" s="326"/>
      <c r="EK65" s="326"/>
      <c r="EL65" s="326"/>
      <c r="EM65" s="326"/>
      <c r="EN65" s="326"/>
      <c r="EO65" s="326"/>
      <c r="EP65" s="326"/>
      <c r="EQ65" s="326"/>
      <c r="ER65" s="326"/>
      <c r="ES65" s="326"/>
      <c r="ET65" s="326"/>
      <c r="EU65" s="326"/>
      <c r="EV65" s="326"/>
      <c r="EW65" s="326"/>
      <c r="EX65" s="326"/>
      <c r="EY65" s="326"/>
      <c r="EZ65" s="326"/>
      <c r="FA65" s="326"/>
      <c r="FB65" s="326"/>
      <c r="FC65" s="326"/>
      <c r="FD65" s="326"/>
      <c r="FE65" s="326"/>
      <c r="FF65" s="326"/>
      <c r="FG65" s="326"/>
      <c r="FH65" s="326"/>
      <c r="FI65" s="326"/>
      <c r="FJ65" s="326"/>
      <c r="FK65" s="326"/>
      <c r="FL65" s="326"/>
      <c r="FM65" s="326"/>
      <c r="FN65" s="326"/>
      <c r="FO65" s="326"/>
      <c r="FP65" s="326"/>
      <c r="FQ65" s="326"/>
      <c r="FR65" s="326"/>
      <c r="FS65" s="326"/>
      <c r="FT65" s="326"/>
      <c r="FU65" s="326"/>
      <c r="FV65" s="326"/>
      <c r="FW65" s="326"/>
      <c r="FX65" s="326"/>
      <c r="FY65" s="326"/>
      <c r="FZ65" s="326"/>
      <c r="GA65" s="326"/>
      <c r="GB65" s="326"/>
      <c r="GC65" s="326"/>
      <c r="GD65" s="326"/>
      <c r="GE65" s="326"/>
      <c r="GF65" s="326"/>
      <c r="GG65" s="326"/>
      <c r="GH65" s="326"/>
      <c r="GI65" s="326"/>
      <c r="GJ65" s="326"/>
      <c r="GK65" s="326"/>
      <c r="GL65" s="326"/>
      <c r="GM65" s="326"/>
      <c r="GN65" s="326"/>
      <c r="GO65" s="326"/>
      <c r="GP65" s="326"/>
      <c r="GQ65" s="326"/>
      <c r="GR65" s="326"/>
      <c r="GS65" s="326"/>
      <c r="GT65" s="326"/>
      <c r="GU65" s="326"/>
      <c r="GV65" s="326"/>
      <c r="GW65" s="326"/>
      <c r="GX65" s="326"/>
      <c r="GY65" s="326"/>
      <c r="GZ65" s="326"/>
      <c r="HA65" s="326"/>
      <c r="HB65" s="326"/>
      <c r="HC65" s="326"/>
      <c r="HD65" s="326"/>
      <c r="HE65" s="326"/>
      <c r="HF65" s="326"/>
      <c r="HG65" s="326"/>
      <c r="HH65" s="326"/>
      <c r="HI65" s="326"/>
      <c r="HJ65" s="326"/>
      <c r="HK65" s="326"/>
      <c r="HL65" s="326"/>
      <c r="HM65" s="326"/>
      <c r="HN65" s="326"/>
      <c r="HO65" s="326"/>
      <c r="HP65" s="326"/>
      <c r="HQ65" s="326"/>
      <c r="HR65" s="326"/>
      <c r="HS65" s="326"/>
      <c r="HT65" s="326"/>
      <c r="HU65" s="326"/>
      <c r="HV65" s="326"/>
      <c r="HW65" s="326"/>
      <c r="HX65" s="326"/>
      <c r="HY65" s="326"/>
      <c r="HZ65" s="326"/>
      <c r="IA65" s="326"/>
      <c r="IB65" s="326"/>
      <c r="IC65" s="326"/>
    </row>
    <row r="66" spans="1:237" s="79" customFormat="1" x14ac:dyDescent="0.25">
      <c r="A66" s="326" t="s">
        <v>68</v>
      </c>
      <c r="B66" s="326" t="s">
        <v>73</v>
      </c>
      <c r="C66" s="326" t="s">
        <v>74</v>
      </c>
      <c r="D66" s="326" t="s">
        <v>190</v>
      </c>
      <c r="E66" s="326" t="s">
        <v>37</v>
      </c>
      <c r="F66" s="272">
        <f>+'1A Summary'!F122</f>
        <v>632.06634659084227</v>
      </c>
      <c r="G66" s="272">
        <f>+'1A Summary'!G122</f>
        <v>639.1485492856217</v>
      </c>
      <c r="H66" s="272">
        <f>+'1A Summary'!H122</f>
        <v>649.08251940622631</v>
      </c>
      <c r="I66" s="272">
        <f>+'1A Summary'!I122</f>
        <v>668.61935837396777</v>
      </c>
      <c r="J66" s="272">
        <f>+'1A Summary'!J122</f>
        <v>702.75530716157846</v>
      </c>
      <c r="K66" s="272">
        <f>+'1A Summary'!K122</f>
        <v>736.66621400591862</v>
      </c>
      <c r="L66" s="272">
        <f>+'1A Summary'!L122</f>
        <v>729.95106996737445</v>
      </c>
      <c r="M66" s="272">
        <f>+'1A Summary'!M122</f>
        <v>836.22670834509688</v>
      </c>
      <c r="N66" s="272">
        <f>+'1A Summary'!N122</f>
        <v>844.50542145932729</v>
      </c>
      <c r="O66" s="272">
        <f>+'1A Summary'!O122</f>
        <v>821.74251759123422</v>
      </c>
      <c r="P66" s="272">
        <f>+'1A Summary'!P122</f>
        <v>768.63832536656662</v>
      </c>
      <c r="Q66" s="272">
        <f>+'1A Summary'!Q122</f>
        <v>774.49451236647656</v>
      </c>
      <c r="R66" s="272">
        <f>+'1A Summary'!R122</f>
        <v>734.00098091026473</v>
      </c>
      <c r="S66" s="272">
        <f>+'1A Summary'!S122</f>
        <v>838.08856271988054</v>
      </c>
      <c r="T66" s="272">
        <f>+'1A Summary'!T122</f>
        <v>873.33327879371495</v>
      </c>
      <c r="U66" s="272">
        <f>+'1A Summary'!U122</f>
        <v>887.43784927194986</v>
      </c>
      <c r="V66" s="272">
        <f>+'1A Summary'!V122</f>
        <v>805.03842218921204</v>
      </c>
      <c r="W66" s="272">
        <f>+'1A Summary'!W122</f>
        <v>845.00963429405124</v>
      </c>
      <c r="X66" s="326"/>
      <c r="Y66" s="326"/>
      <c r="Z66" s="326"/>
      <c r="AA66" s="355"/>
      <c r="AB66" s="326"/>
      <c r="AC66" s="326"/>
      <c r="AD66" s="326"/>
      <c r="AE66" s="326"/>
      <c r="AF66" s="326"/>
      <c r="AG66" s="326"/>
      <c r="AH66" s="326"/>
      <c r="AI66" s="326"/>
      <c r="AJ66" s="326"/>
      <c r="AK66" s="326"/>
      <c r="AL66" s="326"/>
      <c r="AM66" s="326"/>
      <c r="AN66" s="326"/>
      <c r="AO66" s="326"/>
      <c r="AP66" s="326"/>
      <c r="AQ66" s="326"/>
      <c r="AR66" s="326"/>
      <c r="AS66" s="326"/>
      <c r="AT66" s="326"/>
      <c r="AU66" s="326"/>
      <c r="AV66" s="326"/>
      <c r="AW66" s="326"/>
      <c r="AX66" s="326"/>
      <c r="AY66" s="326"/>
      <c r="AZ66" s="326"/>
      <c r="BA66" s="326"/>
      <c r="BB66" s="326"/>
      <c r="BC66" s="326"/>
      <c r="BD66" s="326"/>
      <c r="BE66" s="326"/>
      <c r="BF66" s="326"/>
      <c r="BG66" s="326"/>
      <c r="BH66" s="326"/>
      <c r="BI66" s="326"/>
      <c r="BJ66" s="326"/>
      <c r="BK66" s="326"/>
      <c r="BL66" s="326"/>
      <c r="BM66" s="326"/>
      <c r="BN66" s="326"/>
      <c r="BO66" s="326"/>
      <c r="BP66" s="326"/>
      <c r="BQ66" s="326"/>
      <c r="BR66" s="326"/>
      <c r="BS66" s="326"/>
      <c r="BT66" s="326"/>
      <c r="BU66" s="326"/>
      <c r="BV66" s="326"/>
      <c r="BW66" s="326"/>
      <c r="BX66" s="326"/>
      <c r="BY66" s="326"/>
      <c r="BZ66" s="326"/>
      <c r="CA66" s="326"/>
      <c r="CB66" s="326"/>
      <c r="CC66" s="326"/>
      <c r="CD66" s="326"/>
      <c r="CE66" s="326"/>
      <c r="CF66" s="326"/>
      <c r="CG66" s="326"/>
      <c r="CH66" s="326"/>
      <c r="CI66" s="326"/>
      <c r="CJ66" s="326"/>
      <c r="CK66" s="326"/>
      <c r="CL66" s="326"/>
      <c r="CM66" s="326"/>
      <c r="CN66" s="326"/>
      <c r="CO66" s="326"/>
      <c r="CP66" s="326"/>
      <c r="CQ66" s="326"/>
      <c r="CR66" s="326"/>
      <c r="CS66" s="326"/>
      <c r="CT66" s="326"/>
      <c r="CU66" s="326"/>
      <c r="CV66" s="326"/>
      <c r="CW66" s="326"/>
      <c r="CX66" s="326"/>
      <c r="CY66" s="326"/>
      <c r="CZ66" s="326"/>
      <c r="DA66" s="326"/>
      <c r="DB66" s="326"/>
      <c r="DC66" s="326"/>
      <c r="DD66" s="326"/>
      <c r="DE66" s="326"/>
      <c r="DF66" s="326"/>
      <c r="DG66" s="326"/>
      <c r="DH66" s="326"/>
      <c r="DI66" s="326"/>
      <c r="DJ66" s="326"/>
      <c r="DK66" s="326"/>
      <c r="DL66" s="326"/>
      <c r="DM66" s="326"/>
      <c r="DN66" s="326"/>
      <c r="DO66" s="326"/>
      <c r="DP66" s="326"/>
      <c r="DQ66" s="326"/>
      <c r="DR66" s="326"/>
      <c r="DS66" s="326"/>
      <c r="DT66" s="326"/>
      <c r="DU66" s="326"/>
      <c r="DV66" s="326"/>
      <c r="DW66" s="326"/>
      <c r="DX66" s="326"/>
      <c r="DY66" s="326"/>
      <c r="DZ66" s="326"/>
      <c r="EA66" s="326"/>
      <c r="EB66" s="326"/>
      <c r="EC66" s="326"/>
      <c r="ED66" s="326"/>
      <c r="EE66" s="326"/>
      <c r="EF66" s="326"/>
      <c r="EG66" s="326"/>
      <c r="EH66" s="326"/>
      <c r="EI66" s="326"/>
      <c r="EJ66" s="326"/>
      <c r="EK66" s="326"/>
      <c r="EL66" s="326"/>
      <c r="EM66" s="326"/>
      <c r="EN66" s="326"/>
      <c r="EO66" s="326"/>
      <c r="EP66" s="326"/>
      <c r="EQ66" s="326"/>
      <c r="ER66" s="326"/>
      <c r="ES66" s="326"/>
      <c r="ET66" s="326"/>
      <c r="EU66" s="326"/>
      <c r="EV66" s="326"/>
      <c r="EW66" s="326"/>
      <c r="EX66" s="326"/>
      <c r="EY66" s="326"/>
      <c r="EZ66" s="326"/>
      <c r="FA66" s="326"/>
      <c r="FB66" s="326"/>
      <c r="FC66" s="326"/>
      <c r="FD66" s="326"/>
      <c r="FE66" s="326"/>
      <c r="FF66" s="326"/>
      <c r="FG66" s="326"/>
      <c r="FH66" s="326"/>
      <c r="FI66" s="326"/>
      <c r="FJ66" s="326"/>
      <c r="FK66" s="326"/>
      <c r="FL66" s="326"/>
      <c r="FM66" s="326"/>
      <c r="FN66" s="326"/>
      <c r="FO66" s="326"/>
      <c r="FP66" s="326"/>
      <c r="FQ66" s="326"/>
      <c r="FR66" s="326"/>
      <c r="FS66" s="326"/>
      <c r="FT66" s="326"/>
      <c r="FU66" s="326"/>
      <c r="FV66" s="326"/>
      <c r="FW66" s="326"/>
      <c r="FX66" s="326"/>
      <c r="FY66" s="326"/>
      <c r="FZ66" s="326"/>
      <c r="GA66" s="326"/>
      <c r="GB66" s="326"/>
      <c r="GC66" s="326"/>
      <c r="GD66" s="326"/>
      <c r="GE66" s="326"/>
      <c r="GF66" s="326"/>
      <c r="GG66" s="326"/>
      <c r="GH66" s="326"/>
      <c r="GI66" s="326"/>
      <c r="GJ66" s="326"/>
      <c r="GK66" s="326"/>
      <c r="GL66" s="326"/>
      <c r="GM66" s="326"/>
      <c r="GN66" s="326"/>
      <c r="GO66" s="326"/>
      <c r="GP66" s="326"/>
      <c r="GQ66" s="326"/>
      <c r="GR66" s="326"/>
      <c r="GS66" s="326"/>
      <c r="GT66" s="326"/>
      <c r="GU66" s="326"/>
      <c r="GV66" s="326"/>
      <c r="GW66" s="326"/>
      <c r="GX66" s="326"/>
      <c r="GY66" s="326"/>
      <c r="GZ66" s="326"/>
      <c r="HA66" s="326"/>
      <c r="HB66" s="326"/>
      <c r="HC66" s="326"/>
      <c r="HD66" s="326"/>
      <c r="HE66" s="326"/>
      <c r="HF66" s="326"/>
      <c r="HG66" s="326"/>
      <c r="HH66" s="326"/>
      <c r="HI66" s="326"/>
      <c r="HJ66" s="326"/>
      <c r="HK66" s="326"/>
      <c r="HL66" s="326"/>
      <c r="HM66" s="326"/>
      <c r="HN66" s="326"/>
      <c r="HO66" s="326"/>
      <c r="HP66" s="326"/>
      <c r="HQ66" s="326"/>
      <c r="HR66" s="326"/>
      <c r="HS66" s="326"/>
      <c r="HT66" s="326"/>
      <c r="HU66" s="326"/>
      <c r="HV66" s="326"/>
      <c r="HW66" s="326"/>
      <c r="HX66" s="326"/>
      <c r="HY66" s="326"/>
      <c r="HZ66" s="326"/>
      <c r="IA66" s="326"/>
      <c r="IB66" s="326"/>
      <c r="IC66" s="326"/>
    </row>
    <row r="67" spans="1:237" s="79" customFormat="1" x14ac:dyDescent="0.25">
      <c r="A67" s="326" t="s">
        <v>68</v>
      </c>
      <c r="B67" s="326" t="s">
        <v>75</v>
      </c>
      <c r="C67" s="326" t="s">
        <v>76</v>
      </c>
      <c r="D67" s="326" t="s">
        <v>190</v>
      </c>
      <c r="E67" s="326" t="s">
        <v>37</v>
      </c>
      <c r="F67" s="272">
        <f>+'1A Summary'!F128</f>
        <v>581.00849681461375</v>
      </c>
      <c r="G67" s="272">
        <f>+'1A Summary'!G128</f>
        <v>577.74812788732891</v>
      </c>
      <c r="H67" s="272">
        <f>+'1A Summary'!H128</f>
        <v>575.93855233386785</v>
      </c>
      <c r="I67" s="272">
        <f>+'1A Summary'!I128</f>
        <v>585.51605708193972</v>
      </c>
      <c r="J67" s="272">
        <f>+'1A Summary'!J128</f>
        <v>599.58365067587738</v>
      </c>
      <c r="K67" s="272">
        <f>+'1A Summary'!K128</f>
        <v>594.36497489769783</v>
      </c>
      <c r="L67" s="272">
        <f>+'1A Summary'!L128</f>
        <v>361.49779177558509</v>
      </c>
      <c r="M67" s="272">
        <f>+'1A Summary'!M128</f>
        <v>366.06877321389936</v>
      </c>
      <c r="N67" s="272">
        <f>+'1A Summary'!N128</f>
        <v>389.00975946278754</v>
      </c>
      <c r="O67" s="272">
        <f>+'1A Summary'!O128</f>
        <v>454.1220320960914</v>
      </c>
      <c r="P67" s="272">
        <f>+'1A Summary'!P128</f>
        <v>377.77020683195718</v>
      </c>
      <c r="Q67" s="272">
        <f>+'1A Summary'!Q128</f>
        <v>291.34616564538402</v>
      </c>
      <c r="R67" s="272">
        <f>+'1A Summary'!R128</f>
        <v>345.21502634621652</v>
      </c>
      <c r="S67" s="272">
        <f>+'1A Summary'!S128</f>
        <v>357.90980457757695</v>
      </c>
      <c r="T67" s="272">
        <f>+'1A Summary'!T128</f>
        <v>337.66365702295366</v>
      </c>
      <c r="U67" s="272">
        <f>+'1A Summary'!U128</f>
        <v>317.50211383152009</v>
      </c>
      <c r="V67" s="272">
        <f>+'1A Summary'!V128</f>
        <v>288.40941423356219</v>
      </c>
      <c r="W67" s="272">
        <f>+'1A Summary'!W128</f>
        <v>407.51007290648664</v>
      </c>
      <c r="X67" s="326"/>
      <c r="Y67" s="326"/>
      <c r="Z67" s="326"/>
      <c r="AA67" s="355"/>
      <c r="AB67" s="326"/>
      <c r="AC67" s="326"/>
      <c r="AD67" s="326"/>
      <c r="AE67" s="326"/>
      <c r="AF67" s="326"/>
      <c r="AG67" s="326"/>
      <c r="AH67" s="326"/>
      <c r="AI67" s="326"/>
      <c r="AJ67" s="326"/>
      <c r="AK67" s="326"/>
      <c r="AL67" s="326"/>
      <c r="AM67" s="326"/>
      <c r="AN67" s="326"/>
      <c r="AO67" s="326"/>
      <c r="AP67" s="326"/>
      <c r="AQ67" s="326"/>
      <c r="AR67" s="326"/>
      <c r="AS67" s="326"/>
      <c r="AT67" s="326"/>
      <c r="AU67" s="326"/>
      <c r="AV67" s="326"/>
      <c r="AW67" s="326"/>
      <c r="AX67" s="326"/>
      <c r="AY67" s="326"/>
      <c r="AZ67" s="326"/>
      <c r="BA67" s="326"/>
      <c r="BB67" s="326"/>
      <c r="BC67" s="326"/>
      <c r="BD67" s="326"/>
      <c r="BE67" s="326"/>
      <c r="BF67" s="326"/>
      <c r="BG67" s="326"/>
      <c r="BH67" s="326"/>
      <c r="BI67" s="326"/>
      <c r="BJ67" s="326"/>
      <c r="BK67" s="326"/>
      <c r="BL67" s="326"/>
      <c r="BM67" s="326"/>
      <c r="BN67" s="326"/>
      <c r="BO67" s="326"/>
      <c r="BP67" s="326"/>
      <c r="BQ67" s="326"/>
      <c r="BR67" s="326"/>
      <c r="BS67" s="326"/>
      <c r="BT67" s="326"/>
      <c r="BU67" s="326"/>
      <c r="BV67" s="326"/>
      <c r="BW67" s="326"/>
      <c r="BX67" s="326"/>
      <c r="BY67" s="326"/>
      <c r="BZ67" s="326"/>
      <c r="CA67" s="326"/>
      <c r="CB67" s="326"/>
      <c r="CC67" s="326"/>
      <c r="CD67" s="326"/>
      <c r="CE67" s="326"/>
      <c r="CF67" s="326"/>
      <c r="CG67" s="326"/>
      <c r="CH67" s="326"/>
      <c r="CI67" s="326"/>
      <c r="CJ67" s="326"/>
      <c r="CK67" s="326"/>
      <c r="CL67" s="326"/>
      <c r="CM67" s="326"/>
      <c r="CN67" s="326"/>
      <c r="CO67" s="326"/>
      <c r="CP67" s="326"/>
      <c r="CQ67" s="326"/>
      <c r="CR67" s="326"/>
      <c r="CS67" s="326"/>
      <c r="CT67" s="326"/>
      <c r="CU67" s="326"/>
      <c r="CV67" s="326"/>
      <c r="CW67" s="326"/>
      <c r="CX67" s="326"/>
      <c r="CY67" s="326"/>
      <c r="CZ67" s="326"/>
      <c r="DA67" s="326"/>
      <c r="DB67" s="326"/>
      <c r="DC67" s="326"/>
      <c r="DD67" s="326"/>
      <c r="DE67" s="326"/>
      <c r="DF67" s="326"/>
      <c r="DG67" s="326"/>
      <c r="DH67" s="326"/>
      <c r="DI67" s="326"/>
      <c r="DJ67" s="326"/>
      <c r="DK67" s="326"/>
      <c r="DL67" s="326"/>
      <c r="DM67" s="326"/>
      <c r="DN67" s="326"/>
      <c r="DO67" s="326"/>
      <c r="DP67" s="326"/>
      <c r="DQ67" s="326"/>
      <c r="DR67" s="326"/>
      <c r="DS67" s="326"/>
      <c r="DT67" s="326"/>
      <c r="DU67" s="326"/>
      <c r="DV67" s="326"/>
      <c r="DW67" s="326"/>
      <c r="DX67" s="326"/>
      <c r="DY67" s="326"/>
      <c r="DZ67" s="326"/>
      <c r="EA67" s="326"/>
      <c r="EB67" s="326"/>
      <c r="EC67" s="326"/>
      <c r="ED67" s="326"/>
      <c r="EE67" s="326"/>
      <c r="EF67" s="326"/>
      <c r="EG67" s="326"/>
      <c r="EH67" s="326"/>
      <c r="EI67" s="326"/>
      <c r="EJ67" s="326"/>
      <c r="EK67" s="326"/>
      <c r="EL67" s="326"/>
      <c r="EM67" s="326"/>
      <c r="EN67" s="326"/>
      <c r="EO67" s="326"/>
      <c r="EP67" s="326"/>
      <c r="EQ67" s="326"/>
      <c r="ER67" s="326"/>
      <c r="ES67" s="326"/>
      <c r="ET67" s="326"/>
      <c r="EU67" s="326"/>
      <c r="EV67" s="326"/>
      <c r="EW67" s="326"/>
      <c r="EX67" s="326"/>
      <c r="EY67" s="326"/>
      <c r="EZ67" s="326"/>
      <c r="FA67" s="326"/>
      <c r="FB67" s="326"/>
      <c r="FC67" s="326"/>
      <c r="FD67" s="326"/>
      <c r="FE67" s="326"/>
      <c r="FF67" s="326"/>
      <c r="FG67" s="326"/>
      <c r="FH67" s="326"/>
      <c r="FI67" s="326"/>
      <c r="FJ67" s="326"/>
      <c r="FK67" s="326"/>
      <c r="FL67" s="326"/>
      <c r="FM67" s="326"/>
      <c r="FN67" s="326"/>
      <c r="FO67" s="326"/>
      <c r="FP67" s="326"/>
      <c r="FQ67" s="326"/>
      <c r="FR67" s="326"/>
      <c r="FS67" s="326"/>
      <c r="FT67" s="326"/>
      <c r="FU67" s="326"/>
      <c r="FV67" s="326"/>
      <c r="FW67" s="326"/>
      <c r="FX67" s="326"/>
      <c r="FY67" s="326"/>
      <c r="FZ67" s="326"/>
      <c r="GA67" s="326"/>
      <c r="GB67" s="326"/>
      <c r="GC67" s="326"/>
      <c r="GD67" s="326"/>
      <c r="GE67" s="326"/>
      <c r="GF67" s="326"/>
      <c r="GG67" s="326"/>
      <c r="GH67" s="326"/>
      <c r="GI67" s="326"/>
      <c r="GJ67" s="326"/>
      <c r="GK67" s="326"/>
      <c r="GL67" s="326"/>
      <c r="GM67" s="326"/>
      <c r="GN67" s="326"/>
      <c r="GO67" s="326"/>
      <c r="GP67" s="326"/>
      <c r="GQ67" s="326"/>
      <c r="GR67" s="326"/>
      <c r="GS67" s="326"/>
      <c r="GT67" s="326"/>
      <c r="GU67" s="326"/>
      <c r="GV67" s="326"/>
      <c r="GW67" s="326"/>
      <c r="GX67" s="326"/>
      <c r="GY67" s="326"/>
      <c r="GZ67" s="326"/>
      <c r="HA67" s="326"/>
      <c r="HB67" s="326"/>
      <c r="HC67" s="326"/>
      <c r="HD67" s="326"/>
      <c r="HE67" s="326"/>
      <c r="HF67" s="326"/>
      <c r="HG67" s="326"/>
      <c r="HH67" s="326"/>
      <c r="HI67" s="326"/>
      <c r="HJ67" s="326"/>
      <c r="HK67" s="326"/>
      <c r="HL67" s="326"/>
      <c r="HM67" s="326"/>
      <c r="HN67" s="326"/>
      <c r="HO67" s="326"/>
      <c r="HP67" s="326"/>
      <c r="HQ67" s="326"/>
      <c r="HR67" s="326"/>
      <c r="HS67" s="326"/>
      <c r="HT67" s="326"/>
      <c r="HU67" s="326"/>
      <c r="HV67" s="326"/>
      <c r="HW67" s="326"/>
      <c r="HX67" s="326"/>
      <c r="HY67" s="326"/>
      <c r="HZ67" s="326"/>
      <c r="IA67" s="326"/>
      <c r="IB67" s="326"/>
      <c r="IC67" s="326"/>
    </row>
    <row r="68" spans="1:237" s="79" customFormat="1" x14ac:dyDescent="0.25">
      <c r="A68" s="326" t="s">
        <v>68</v>
      </c>
      <c r="B68" s="326" t="s">
        <v>77</v>
      </c>
      <c r="C68" s="326" t="s">
        <v>78</v>
      </c>
      <c r="D68" s="326" t="s">
        <v>190</v>
      </c>
      <c r="E68" s="326" t="s">
        <v>37</v>
      </c>
      <c r="F68" s="272">
        <f>+'1A Summary'!F132</f>
        <v>18.300783403469566</v>
      </c>
      <c r="G68" s="272">
        <f>+'1A Summary'!G132</f>
        <v>16.97678082090334</v>
      </c>
      <c r="H68" s="272">
        <f>+'1A Summary'!H132</f>
        <v>16.691526922424156</v>
      </c>
      <c r="I68" s="272">
        <f>+'1A Summary'!I132</f>
        <v>19.39521648361924</v>
      </c>
      <c r="J68" s="272">
        <f>+'1A Summary'!J132</f>
        <v>24.67519426055842</v>
      </c>
      <c r="K68" s="272">
        <f>+'1A Summary'!K132</f>
        <v>25.337707145354738</v>
      </c>
      <c r="L68" s="272">
        <f>+'1A Summary'!L132</f>
        <v>24.494622117721082</v>
      </c>
      <c r="M68" s="272">
        <f>+'1A Summary'!M132</f>
        <v>24.341832185602861</v>
      </c>
      <c r="N68" s="272">
        <f>+'1A Summary'!N132</f>
        <v>27.851336770823952</v>
      </c>
      <c r="O68" s="272">
        <f>+'1A Summary'!O132</f>
        <v>5.0525897971253979</v>
      </c>
      <c r="P68" s="272">
        <f>+'1A Summary'!P132</f>
        <v>11.521267501730243</v>
      </c>
      <c r="Q68" s="272">
        <f>+'1A Summary'!Q132</f>
        <v>17.103146065200001</v>
      </c>
      <c r="R68" s="272">
        <f>+'1A Summary'!R132</f>
        <v>44.042018559487502</v>
      </c>
      <c r="S68" s="272">
        <f>+'1A Summary'!S132</f>
        <v>69.910806854745005</v>
      </c>
      <c r="T68" s="272">
        <f>+'1A Summary'!T132</f>
        <v>44.643156659591256</v>
      </c>
      <c r="U68" s="272">
        <f>+'1A Summary'!U132</f>
        <v>19.330349808750004</v>
      </c>
      <c r="V68" s="272">
        <f>+'1A Summary'!V132</f>
        <v>15.077727449024781</v>
      </c>
      <c r="W68" s="272">
        <f>+'1A Summary'!W132</f>
        <v>43.605727209622707</v>
      </c>
      <c r="X68" s="326"/>
      <c r="Y68" s="326"/>
      <c r="Z68" s="326"/>
      <c r="AA68" s="355"/>
      <c r="AB68" s="326"/>
      <c r="AC68" s="326"/>
      <c r="AD68" s="326"/>
      <c r="AE68" s="326"/>
      <c r="AF68" s="326"/>
      <c r="AG68" s="326"/>
      <c r="AH68" s="326"/>
      <c r="AI68" s="326"/>
      <c r="AJ68" s="326"/>
      <c r="AK68" s="326"/>
      <c r="AL68" s="326"/>
      <c r="AM68" s="326"/>
      <c r="AN68" s="326"/>
      <c r="AO68" s="326"/>
      <c r="AP68" s="326"/>
      <c r="AQ68" s="326"/>
      <c r="AR68" s="326"/>
      <c r="AS68" s="326"/>
      <c r="AT68" s="326"/>
      <c r="AU68" s="326"/>
      <c r="AV68" s="326"/>
      <c r="AW68" s="326"/>
      <c r="AX68" s="326"/>
      <c r="AY68" s="326"/>
      <c r="AZ68" s="326"/>
      <c r="BA68" s="326"/>
      <c r="BB68" s="326"/>
      <c r="BC68" s="326"/>
      <c r="BD68" s="326"/>
      <c r="BE68" s="326"/>
      <c r="BF68" s="326"/>
      <c r="BG68" s="326"/>
      <c r="BH68" s="326"/>
      <c r="BI68" s="326"/>
      <c r="BJ68" s="326"/>
      <c r="BK68" s="326"/>
      <c r="BL68" s="326"/>
      <c r="BM68" s="326"/>
      <c r="BN68" s="326"/>
      <c r="BO68" s="326"/>
      <c r="BP68" s="326"/>
      <c r="BQ68" s="326"/>
      <c r="BR68" s="326"/>
      <c r="BS68" s="326"/>
      <c r="BT68" s="326"/>
      <c r="BU68" s="326"/>
      <c r="BV68" s="326"/>
      <c r="BW68" s="326"/>
      <c r="BX68" s="326"/>
      <c r="BY68" s="326"/>
      <c r="BZ68" s="326"/>
      <c r="CA68" s="326"/>
      <c r="CB68" s="326"/>
      <c r="CC68" s="326"/>
      <c r="CD68" s="326"/>
      <c r="CE68" s="326"/>
      <c r="CF68" s="326"/>
      <c r="CG68" s="326"/>
      <c r="CH68" s="326"/>
      <c r="CI68" s="326"/>
      <c r="CJ68" s="326"/>
      <c r="CK68" s="326"/>
      <c r="CL68" s="326"/>
      <c r="CM68" s="326"/>
      <c r="CN68" s="326"/>
      <c r="CO68" s="326"/>
      <c r="CP68" s="326"/>
      <c r="CQ68" s="326"/>
      <c r="CR68" s="326"/>
      <c r="CS68" s="326"/>
      <c r="CT68" s="326"/>
      <c r="CU68" s="326"/>
      <c r="CV68" s="326"/>
      <c r="CW68" s="326"/>
      <c r="CX68" s="326"/>
      <c r="CY68" s="326"/>
      <c r="CZ68" s="326"/>
      <c r="DA68" s="326"/>
      <c r="DB68" s="326"/>
      <c r="DC68" s="326"/>
      <c r="DD68" s="326"/>
      <c r="DE68" s="326"/>
      <c r="DF68" s="326"/>
      <c r="DG68" s="326"/>
      <c r="DH68" s="326"/>
      <c r="DI68" s="326"/>
      <c r="DJ68" s="326"/>
      <c r="DK68" s="326"/>
      <c r="DL68" s="326"/>
      <c r="DM68" s="326"/>
      <c r="DN68" s="326"/>
      <c r="DO68" s="326"/>
      <c r="DP68" s="326"/>
      <c r="DQ68" s="326"/>
      <c r="DR68" s="326"/>
      <c r="DS68" s="326"/>
      <c r="DT68" s="326"/>
      <c r="DU68" s="326"/>
      <c r="DV68" s="326"/>
      <c r="DW68" s="326"/>
      <c r="DX68" s="326"/>
      <c r="DY68" s="326"/>
      <c r="DZ68" s="326"/>
      <c r="EA68" s="326"/>
      <c r="EB68" s="326"/>
      <c r="EC68" s="326"/>
      <c r="ED68" s="326"/>
      <c r="EE68" s="326"/>
      <c r="EF68" s="326"/>
      <c r="EG68" s="326"/>
      <c r="EH68" s="326"/>
      <c r="EI68" s="326"/>
      <c r="EJ68" s="326"/>
      <c r="EK68" s="326"/>
      <c r="EL68" s="326"/>
      <c r="EM68" s="326"/>
      <c r="EN68" s="326"/>
      <c r="EO68" s="326"/>
      <c r="EP68" s="326"/>
      <c r="EQ68" s="326"/>
      <c r="ER68" s="326"/>
      <c r="ES68" s="326"/>
      <c r="ET68" s="326"/>
      <c r="EU68" s="326"/>
      <c r="EV68" s="326"/>
      <c r="EW68" s="326"/>
      <c r="EX68" s="326"/>
      <c r="EY68" s="326"/>
      <c r="EZ68" s="326"/>
      <c r="FA68" s="326"/>
      <c r="FB68" s="326"/>
      <c r="FC68" s="326"/>
      <c r="FD68" s="326"/>
      <c r="FE68" s="326"/>
      <c r="FF68" s="326"/>
      <c r="FG68" s="326"/>
      <c r="FH68" s="326"/>
      <c r="FI68" s="326"/>
      <c r="FJ68" s="326"/>
      <c r="FK68" s="326"/>
      <c r="FL68" s="326"/>
      <c r="FM68" s="326"/>
      <c r="FN68" s="326"/>
      <c r="FO68" s="326"/>
      <c r="FP68" s="326"/>
      <c r="FQ68" s="326"/>
      <c r="FR68" s="326"/>
      <c r="FS68" s="326"/>
      <c r="FT68" s="326"/>
      <c r="FU68" s="326"/>
      <c r="FV68" s="326"/>
      <c r="FW68" s="326"/>
      <c r="FX68" s="326"/>
      <c r="FY68" s="326"/>
      <c r="FZ68" s="326"/>
      <c r="GA68" s="326"/>
      <c r="GB68" s="326"/>
      <c r="GC68" s="326"/>
      <c r="GD68" s="326"/>
      <c r="GE68" s="326"/>
      <c r="GF68" s="326"/>
      <c r="GG68" s="326"/>
      <c r="GH68" s="326"/>
      <c r="GI68" s="326"/>
      <c r="GJ68" s="326"/>
      <c r="GK68" s="326"/>
      <c r="GL68" s="326"/>
      <c r="GM68" s="326"/>
      <c r="GN68" s="326"/>
      <c r="GO68" s="326"/>
      <c r="GP68" s="326"/>
      <c r="GQ68" s="326"/>
      <c r="GR68" s="326"/>
      <c r="GS68" s="326"/>
      <c r="GT68" s="326"/>
      <c r="GU68" s="326"/>
      <c r="GV68" s="326"/>
      <c r="GW68" s="326"/>
      <c r="GX68" s="326"/>
      <c r="GY68" s="326"/>
      <c r="GZ68" s="326"/>
      <c r="HA68" s="326"/>
      <c r="HB68" s="326"/>
      <c r="HC68" s="326"/>
      <c r="HD68" s="326"/>
      <c r="HE68" s="326"/>
      <c r="HF68" s="326"/>
      <c r="HG68" s="326"/>
      <c r="HH68" s="326"/>
      <c r="HI68" s="326"/>
      <c r="HJ68" s="326"/>
      <c r="HK68" s="326"/>
      <c r="HL68" s="326"/>
      <c r="HM68" s="326"/>
      <c r="HN68" s="326"/>
      <c r="HO68" s="326"/>
      <c r="HP68" s="326"/>
      <c r="HQ68" s="326"/>
      <c r="HR68" s="326"/>
      <c r="HS68" s="326"/>
      <c r="HT68" s="326"/>
      <c r="HU68" s="326"/>
      <c r="HV68" s="326"/>
      <c r="HW68" s="326"/>
      <c r="HX68" s="326"/>
      <c r="HY68" s="326"/>
      <c r="HZ68" s="326"/>
      <c r="IA68" s="326"/>
      <c r="IB68" s="326"/>
      <c r="IC68" s="326"/>
    </row>
    <row r="69" spans="1:237" s="4" customFormat="1" x14ac:dyDescent="0.25">
      <c r="A69" s="275" t="s">
        <v>68</v>
      </c>
      <c r="B69" s="275" t="s">
        <v>441</v>
      </c>
      <c r="C69" s="275" t="s">
        <v>445</v>
      </c>
      <c r="D69" s="275" t="s">
        <v>190</v>
      </c>
      <c r="E69" s="275" t="s">
        <v>37</v>
      </c>
      <c r="F69" s="271">
        <f>+SUM(F70:F72)</f>
        <v>0</v>
      </c>
      <c r="G69" s="271">
        <f t="shared" ref="G69:T69" si="38">+SUM(G70:G72)</f>
        <v>0</v>
      </c>
      <c r="H69" s="271">
        <f t="shared" si="38"/>
        <v>0</v>
      </c>
      <c r="I69" s="271">
        <f t="shared" si="38"/>
        <v>0</v>
      </c>
      <c r="J69" s="271">
        <f t="shared" si="38"/>
        <v>0</v>
      </c>
      <c r="K69" s="271">
        <f t="shared" si="38"/>
        <v>0</v>
      </c>
      <c r="L69" s="271">
        <f t="shared" si="38"/>
        <v>0</v>
      </c>
      <c r="M69" s="271">
        <f t="shared" si="38"/>
        <v>0</v>
      </c>
      <c r="N69" s="271">
        <f t="shared" si="38"/>
        <v>0</v>
      </c>
      <c r="O69" s="271">
        <f t="shared" si="38"/>
        <v>0</v>
      </c>
      <c r="P69" s="271">
        <f t="shared" si="38"/>
        <v>0</v>
      </c>
      <c r="Q69" s="271">
        <f t="shared" si="38"/>
        <v>0</v>
      </c>
      <c r="R69" s="271">
        <f t="shared" si="38"/>
        <v>0</v>
      </c>
      <c r="S69" s="271">
        <f t="shared" si="38"/>
        <v>0</v>
      </c>
      <c r="T69" s="271">
        <f t="shared" si="38"/>
        <v>0</v>
      </c>
      <c r="U69" s="271">
        <f t="shared" ref="U69:W69" si="39">+SUM(U70:U72)</f>
        <v>0</v>
      </c>
      <c r="V69" s="271">
        <f t="shared" si="39"/>
        <v>0</v>
      </c>
      <c r="W69" s="271">
        <f t="shared" si="39"/>
        <v>0</v>
      </c>
      <c r="X69" s="275"/>
      <c r="Y69" s="326"/>
      <c r="Z69" s="326"/>
      <c r="AA69" s="355">
        <f>W69/N2OGWP</f>
        <v>0</v>
      </c>
      <c r="AB69" s="275"/>
      <c r="AC69" s="275"/>
      <c r="AD69" s="275"/>
      <c r="AE69" s="275"/>
      <c r="AF69" s="275"/>
      <c r="AG69" s="275"/>
      <c r="AH69" s="275"/>
      <c r="AI69" s="275"/>
      <c r="AJ69" s="275"/>
      <c r="AK69" s="275"/>
      <c r="AL69" s="275"/>
      <c r="AM69" s="275"/>
      <c r="AN69" s="275"/>
      <c r="AO69" s="275"/>
      <c r="AP69" s="275"/>
      <c r="AQ69" s="275"/>
      <c r="AR69" s="275"/>
      <c r="AS69" s="275"/>
      <c r="AT69" s="275"/>
      <c r="AU69" s="275"/>
      <c r="AV69" s="275"/>
      <c r="AW69" s="275"/>
      <c r="AX69" s="275"/>
      <c r="AY69" s="275"/>
      <c r="AZ69" s="275"/>
      <c r="BA69" s="275"/>
      <c r="BB69" s="275"/>
      <c r="BC69" s="275"/>
      <c r="BD69" s="275"/>
      <c r="BE69" s="275"/>
      <c r="BF69" s="275"/>
      <c r="BG69" s="275"/>
      <c r="BH69" s="275"/>
      <c r="BI69" s="275"/>
      <c r="BJ69" s="275"/>
      <c r="BK69" s="275"/>
      <c r="BL69" s="275"/>
      <c r="BM69" s="275"/>
      <c r="BN69" s="275"/>
      <c r="BO69" s="275"/>
      <c r="BP69" s="275"/>
      <c r="BQ69" s="275"/>
      <c r="BR69" s="275"/>
      <c r="BS69" s="275"/>
      <c r="BT69" s="275"/>
      <c r="BU69" s="275"/>
      <c r="BV69" s="275"/>
      <c r="BW69" s="275"/>
      <c r="BX69" s="275"/>
      <c r="BY69" s="275"/>
      <c r="BZ69" s="275"/>
      <c r="CA69" s="275"/>
      <c r="CB69" s="275"/>
      <c r="CC69" s="275"/>
      <c r="CD69" s="275"/>
      <c r="CE69" s="275"/>
      <c r="CF69" s="275"/>
      <c r="CG69" s="275"/>
      <c r="CH69" s="275"/>
      <c r="CI69" s="275"/>
      <c r="CJ69" s="275"/>
      <c r="CK69" s="275"/>
      <c r="CL69" s="275"/>
      <c r="CM69" s="275"/>
      <c r="CN69" s="275"/>
      <c r="CO69" s="275"/>
      <c r="CP69" s="275"/>
      <c r="CQ69" s="275"/>
      <c r="CR69" s="275"/>
      <c r="CS69" s="275"/>
      <c r="CT69" s="275"/>
      <c r="CU69" s="275"/>
      <c r="CV69" s="275"/>
      <c r="CW69" s="275"/>
      <c r="CX69" s="275"/>
      <c r="CY69" s="275"/>
      <c r="CZ69" s="275"/>
      <c r="DA69" s="275"/>
      <c r="DB69" s="275"/>
      <c r="DC69" s="275"/>
      <c r="DD69" s="275"/>
      <c r="DE69" s="275"/>
      <c r="DF69" s="275"/>
      <c r="DG69" s="275"/>
      <c r="DH69" s="275"/>
      <c r="DI69" s="275"/>
      <c r="DJ69" s="275"/>
      <c r="DK69" s="275"/>
      <c r="DL69" s="275"/>
      <c r="DM69" s="275"/>
      <c r="DN69" s="275"/>
      <c r="DO69" s="275"/>
      <c r="DP69" s="275"/>
      <c r="DQ69" s="275"/>
      <c r="DR69" s="275"/>
      <c r="DS69" s="275"/>
      <c r="DT69" s="275"/>
      <c r="DU69" s="275"/>
      <c r="DV69" s="275"/>
      <c r="DW69" s="275"/>
      <c r="DX69" s="275"/>
      <c r="DY69" s="275"/>
      <c r="DZ69" s="275"/>
      <c r="EA69" s="275"/>
      <c r="EB69" s="275"/>
      <c r="EC69" s="275"/>
      <c r="ED69" s="275"/>
      <c r="EE69" s="275"/>
      <c r="EF69" s="275"/>
      <c r="EG69" s="275"/>
      <c r="EH69" s="275"/>
      <c r="EI69" s="275"/>
      <c r="EJ69" s="275"/>
      <c r="EK69" s="275"/>
      <c r="EL69" s="275"/>
      <c r="EM69" s="275"/>
      <c r="EN69" s="275"/>
      <c r="EO69" s="275"/>
      <c r="EP69" s="275"/>
      <c r="EQ69" s="275"/>
      <c r="ER69" s="275"/>
      <c r="ES69" s="275"/>
      <c r="ET69" s="275"/>
      <c r="EU69" s="275"/>
      <c r="EV69" s="275"/>
      <c r="EW69" s="275"/>
      <c r="EX69" s="275"/>
      <c r="EY69" s="275"/>
      <c r="EZ69" s="275"/>
      <c r="FA69" s="275"/>
      <c r="FB69" s="275"/>
      <c r="FC69" s="275"/>
      <c r="FD69" s="275"/>
      <c r="FE69" s="275"/>
      <c r="FF69" s="275"/>
      <c r="FG69" s="275"/>
      <c r="FH69" s="275"/>
      <c r="FI69" s="275"/>
      <c r="FJ69" s="275"/>
      <c r="FK69" s="275"/>
      <c r="FL69" s="275"/>
      <c r="FM69" s="275"/>
      <c r="FN69" s="275"/>
      <c r="FO69" s="275"/>
      <c r="FP69" s="275"/>
      <c r="FQ69" s="275"/>
      <c r="FR69" s="275"/>
      <c r="FS69" s="275"/>
      <c r="FT69" s="275"/>
      <c r="FU69" s="275"/>
      <c r="FV69" s="275"/>
      <c r="FW69" s="275"/>
      <c r="FX69" s="275"/>
      <c r="FY69" s="275"/>
      <c r="FZ69" s="275"/>
      <c r="GA69" s="275"/>
      <c r="GB69" s="275"/>
      <c r="GC69" s="275"/>
      <c r="GD69" s="275"/>
      <c r="GE69" s="275"/>
      <c r="GF69" s="275"/>
      <c r="GG69" s="275"/>
      <c r="GH69" s="275"/>
      <c r="GI69" s="275"/>
      <c r="GJ69" s="275"/>
      <c r="GK69" s="275"/>
      <c r="GL69" s="275"/>
      <c r="GM69" s="275"/>
      <c r="GN69" s="275"/>
      <c r="GO69" s="275"/>
      <c r="GP69" s="275"/>
      <c r="GQ69" s="275"/>
      <c r="GR69" s="275"/>
      <c r="GS69" s="275"/>
      <c r="GT69" s="275"/>
      <c r="GU69" s="275"/>
      <c r="GV69" s="275"/>
      <c r="GW69" s="275"/>
      <c r="GX69" s="275"/>
      <c r="GY69" s="275"/>
      <c r="GZ69" s="275"/>
      <c r="HA69" s="275"/>
      <c r="HB69" s="275"/>
      <c r="HC69" s="275"/>
      <c r="HD69" s="275"/>
      <c r="HE69" s="275"/>
      <c r="HF69" s="275"/>
      <c r="HG69" s="275"/>
      <c r="HH69" s="275"/>
      <c r="HI69" s="275"/>
      <c r="HJ69" s="275"/>
      <c r="HK69" s="275"/>
      <c r="HL69" s="275"/>
      <c r="HM69" s="275"/>
      <c r="HN69" s="275"/>
      <c r="HO69" s="275"/>
      <c r="HP69" s="275"/>
      <c r="HQ69" s="275"/>
      <c r="HR69" s="275"/>
      <c r="HS69" s="275"/>
      <c r="HT69" s="275"/>
      <c r="HU69" s="275"/>
      <c r="HV69" s="275"/>
      <c r="HW69" s="275"/>
      <c r="HX69" s="275"/>
      <c r="HY69" s="275"/>
      <c r="HZ69" s="275"/>
      <c r="IA69" s="275"/>
      <c r="IB69" s="275"/>
      <c r="IC69" s="275"/>
    </row>
    <row r="70" spans="1:237" s="79" customFormat="1" x14ac:dyDescent="0.25">
      <c r="A70" s="326" t="s">
        <v>68</v>
      </c>
      <c r="B70" s="326" t="s">
        <v>79</v>
      </c>
      <c r="C70" s="326" t="s">
        <v>80</v>
      </c>
      <c r="D70" s="326" t="s">
        <v>190</v>
      </c>
      <c r="E70" s="326" t="s">
        <v>37</v>
      </c>
      <c r="F70" s="272">
        <v>0</v>
      </c>
      <c r="G70" s="272">
        <v>0</v>
      </c>
      <c r="H70" s="272">
        <v>0</v>
      </c>
      <c r="I70" s="272">
        <v>0</v>
      </c>
      <c r="J70" s="272">
        <v>0</v>
      </c>
      <c r="K70" s="272">
        <v>0</v>
      </c>
      <c r="L70" s="272">
        <v>0</v>
      </c>
      <c r="M70" s="272">
        <v>0</v>
      </c>
      <c r="N70" s="272">
        <v>0</v>
      </c>
      <c r="O70" s="272">
        <v>0</v>
      </c>
      <c r="P70" s="272">
        <v>0</v>
      </c>
      <c r="Q70" s="272">
        <v>0</v>
      </c>
      <c r="R70" s="272">
        <v>0</v>
      </c>
      <c r="S70" s="272">
        <v>0</v>
      </c>
      <c r="T70" s="272">
        <v>0</v>
      </c>
      <c r="U70" s="272">
        <v>0</v>
      </c>
      <c r="V70" s="272">
        <v>0</v>
      </c>
      <c r="W70" s="272">
        <v>0</v>
      </c>
      <c r="X70" s="326"/>
      <c r="Y70" s="326"/>
      <c r="Z70" s="326"/>
      <c r="AA70" s="355"/>
      <c r="AB70" s="326"/>
      <c r="AC70" s="326"/>
      <c r="AD70" s="326"/>
      <c r="AE70" s="326"/>
      <c r="AF70" s="326"/>
      <c r="AG70" s="326"/>
      <c r="AH70" s="326"/>
      <c r="AI70" s="326"/>
      <c r="AJ70" s="326"/>
      <c r="AK70" s="326"/>
      <c r="AL70" s="326"/>
      <c r="AM70" s="326"/>
      <c r="AN70" s="326"/>
      <c r="AO70" s="326"/>
      <c r="AP70" s="326"/>
      <c r="AQ70" s="326"/>
      <c r="AR70" s="326"/>
      <c r="AS70" s="326"/>
      <c r="AT70" s="326"/>
      <c r="AU70" s="326"/>
      <c r="AV70" s="326"/>
      <c r="AW70" s="326"/>
      <c r="AX70" s="326"/>
      <c r="AY70" s="326"/>
      <c r="AZ70" s="326"/>
      <c r="BA70" s="326"/>
      <c r="BB70" s="326"/>
      <c r="BC70" s="326"/>
      <c r="BD70" s="326"/>
      <c r="BE70" s="326"/>
      <c r="BF70" s="326"/>
      <c r="BG70" s="326"/>
      <c r="BH70" s="326"/>
      <c r="BI70" s="326"/>
      <c r="BJ70" s="326"/>
      <c r="BK70" s="326"/>
      <c r="BL70" s="326"/>
      <c r="BM70" s="326"/>
      <c r="BN70" s="326"/>
      <c r="BO70" s="326"/>
      <c r="BP70" s="326"/>
      <c r="BQ70" s="326"/>
      <c r="BR70" s="326"/>
      <c r="BS70" s="326"/>
      <c r="BT70" s="326"/>
      <c r="BU70" s="326"/>
      <c r="BV70" s="326"/>
      <c r="BW70" s="326"/>
      <c r="BX70" s="326"/>
      <c r="BY70" s="326"/>
      <c r="BZ70" s="326"/>
      <c r="CA70" s="326"/>
      <c r="CB70" s="326"/>
      <c r="CC70" s="326"/>
      <c r="CD70" s="326"/>
      <c r="CE70" s="326"/>
      <c r="CF70" s="326"/>
      <c r="CG70" s="326"/>
      <c r="CH70" s="326"/>
      <c r="CI70" s="326"/>
      <c r="CJ70" s="326"/>
      <c r="CK70" s="326"/>
      <c r="CL70" s="326"/>
      <c r="CM70" s="326"/>
      <c r="CN70" s="326"/>
      <c r="CO70" s="326"/>
      <c r="CP70" s="326"/>
      <c r="CQ70" s="326"/>
      <c r="CR70" s="326"/>
      <c r="CS70" s="326"/>
      <c r="CT70" s="326"/>
      <c r="CU70" s="326"/>
      <c r="CV70" s="326"/>
      <c r="CW70" s="326"/>
      <c r="CX70" s="326"/>
      <c r="CY70" s="326"/>
      <c r="CZ70" s="326"/>
      <c r="DA70" s="326"/>
      <c r="DB70" s="326"/>
      <c r="DC70" s="326"/>
      <c r="DD70" s="326"/>
      <c r="DE70" s="326"/>
      <c r="DF70" s="326"/>
      <c r="DG70" s="326"/>
      <c r="DH70" s="326"/>
      <c r="DI70" s="326"/>
      <c r="DJ70" s="326"/>
      <c r="DK70" s="326"/>
      <c r="DL70" s="326"/>
      <c r="DM70" s="326"/>
      <c r="DN70" s="326"/>
      <c r="DO70" s="326"/>
      <c r="DP70" s="326"/>
      <c r="DQ70" s="326"/>
      <c r="DR70" s="326"/>
      <c r="DS70" s="326"/>
      <c r="DT70" s="326"/>
      <c r="DU70" s="326"/>
      <c r="DV70" s="326"/>
      <c r="DW70" s="326"/>
      <c r="DX70" s="326"/>
      <c r="DY70" s="326"/>
      <c r="DZ70" s="326"/>
      <c r="EA70" s="326"/>
      <c r="EB70" s="326"/>
      <c r="EC70" s="326"/>
      <c r="ED70" s="326"/>
      <c r="EE70" s="326"/>
      <c r="EF70" s="326"/>
      <c r="EG70" s="326"/>
      <c r="EH70" s="326"/>
      <c r="EI70" s="326"/>
      <c r="EJ70" s="326"/>
      <c r="EK70" s="326"/>
      <c r="EL70" s="326"/>
      <c r="EM70" s="326"/>
      <c r="EN70" s="326"/>
      <c r="EO70" s="326"/>
      <c r="EP70" s="326"/>
      <c r="EQ70" s="326"/>
      <c r="ER70" s="326"/>
      <c r="ES70" s="326"/>
      <c r="ET70" s="326"/>
      <c r="EU70" s="326"/>
      <c r="EV70" s="326"/>
      <c r="EW70" s="326"/>
      <c r="EX70" s="326"/>
      <c r="EY70" s="326"/>
      <c r="EZ70" s="326"/>
      <c r="FA70" s="326"/>
      <c r="FB70" s="326"/>
      <c r="FC70" s="326"/>
      <c r="FD70" s="326"/>
      <c r="FE70" s="326"/>
      <c r="FF70" s="326"/>
      <c r="FG70" s="326"/>
      <c r="FH70" s="326"/>
      <c r="FI70" s="326"/>
      <c r="FJ70" s="326"/>
      <c r="FK70" s="326"/>
      <c r="FL70" s="326"/>
      <c r="FM70" s="326"/>
      <c r="FN70" s="326"/>
      <c r="FO70" s="326"/>
      <c r="FP70" s="326"/>
      <c r="FQ70" s="326"/>
      <c r="FR70" s="326"/>
      <c r="FS70" s="326"/>
      <c r="FT70" s="326"/>
      <c r="FU70" s="326"/>
      <c r="FV70" s="326"/>
      <c r="FW70" s="326"/>
      <c r="FX70" s="326"/>
      <c r="FY70" s="326"/>
      <c r="FZ70" s="326"/>
      <c r="GA70" s="326"/>
      <c r="GB70" s="326"/>
      <c r="GC70" s="326"/>
      <c r="GD70" s="326"/>
      <c r="GE70" s="326"/>
      <c r="GF70" s="326"/>
      <c r="GG70" s="326"/>
      <c r="GH70" s="326"/>
      <c r="GI70" s="326"/>
      <c r="GJ70" s="326"/>
      <c r="GK70" s="326"/>
      <c r="GL70" s="326"/>
      <c r="GM70" s="326"/>
      <c r="GN70" s="326"/>
      <c r="GO70" s="326"/>
      <c r="GP70" s="326"/>
      <c r="GQ70" s="326"/>
      <c r="GR70" s="326"/>
      <c r="GS70" s="326"/>
      <c r="GT70" s="326"/>
      <c r="GU70" s="326"/>
      <c r="GV70" s="326"/>
      <c r="GW70" s="326"/>
      <c r="GX70" s="326"/>
      <c r="GY70" s="326"/>
      <c r="GZ70" s="326"/>
      <c r="HA70" s="326"/>
      <c r="HB70" s="326"/>
      <c r="HC70" s="326"/>
      <c r="HD70" s="326"/>
      <c r="HE70" s="326"/>
      <c r="HF70" s="326"/>
      <c r="HG70" s="326"/>
      <c r="HH70" s="326"/>
      <c r="HI70" s="326"/>
      <c r="HJ70" s="326"/>
      <c r="HK70" s="326"/>
      <c r="HL70" s="326"/>
      <c r="HM70" s="326"/>
      <c r="HN70" s="326"/>
      <c r="HO70" s="326"/>
      <c r="HP70" s="326"/>
      <c r="HQ70" s="326"/>
      <c r="HR70" s="326"/>
      <c r="HS70" s="326"/>
      <c r="HT70" s="326"/>
      <c r="HU70" s="326"/>
      <c r="HV70" s="326"/>
      <c r="HW70" s="326"/>
      <c r="HX70" s="326"/>
      <c r="HY70" s="326"/>
      <c r="HZ70" s="326"/>
      <c r="IA70" s="326"/>
      <c r="IB70" s="326"/>
      <c r="IC70" s="326"/>
    </row>
    <row r="71" spans="1:237" s="79" customFormat="1" x14ac:dyDescent="0.25">
      <c r="A71" s="326" t="s">
        <v>68</v>
      </c>
      <c r="B71" s="326" t="s">
        <v>81</v>
      </c>
      <c r="C71" s="326" t="s">
        <v>82</v>
      </c>
      <c r="D71" s="326" t="s">
        <v>190</v>
      </c>
      <c r="E71" s="326" t="s">
        <v>37</v>
      </c>
      <c r="F71" s="272">
        <v>0</v>
      </c>
      <c r="G71" s="272">
        <v>0</v>
      </c>
      <c r="H71" s="272">
        <v>0</v>
      </c>
      <c r="I71" s="272">
        <v>0</v>
      </c>
      <c r="J71" s="272">
        <v>0</v>
      </c>
      <c r="K71" s="272">
        <v>0</v>
      </c>
      <c r="L71" s="272">
        <v>0</v>
      </c>
      <c r="M71" s="272">
        <v>0</v>
      </c>
      <c r="N71" s="272">
        <v>0</v>
      </c>
      <c r="O71" s="272">
        <v>0</v>
      </c>
      <c r="P71" s="272">
        <v>0</v>
      </c>
      <c r="Q71" s="272">
        <v>0</v>
      </c>
      <c r="R71" s="272">
        <v>0</v>
      </c>
      <c r="S71" s="272">
        <v>0</v>
      </c>
      <c r="T71" s="272">
        <v>0</v>
      </c>
      <c r="U71" s="272">
        <v>0</v>
      </c>
      <c r="V71" s="272">
        <v>0</v>
      </c>
      <c r="W71" s="272">
        <v>0</v>
      </c>
      <c r="X71" s="326"/>
      <c r="Y71" s="326"/>
      <c r="Z71" s="326"/>
      <c r="AA71" s="355"/>
      <c r="AB71" s="326"/>
      <c r="AC71" s="326"/>
      <c r="AD71" s="326"/>
      <c r="AE71" s="326"/>
      <c r="AF71" s="326"/>
      <c r="AG71" s="326"/>
      <c r="AH71" s="326"/>
      <c r="AI71" s="326"/>
      <c r="AJ71" s="326"/>
      <c r="AK71" s="326"/>
      <c r="AL71" s="326"/>
      <c r="AM71" s="326"/>
      <c r="AN71" s="326"/>
      <c r="AO71" s="326"/>
      <c r="AP71" s="326"/>
      <c r="AQ71" s="326"/>
      <c r="AR71" s="326"/>
      <c r="AS71" s="326"/>
      <c r="AT71" s="326"/>
      <c r="AU71" s="326"/>
      <c r="AV71" s="326"/>
      <c r="AW71" s="326"/>
      <c r="AX71" s="326"/>
      <c r="AY71" s="326"/>
      <c r="AZ71" s="326"/>
      <c r="BA71" s="326"/>
      <c r="BB71" s="326"/>
      <c r="BC71" s="326"/>
      <c r="BD71" s="326"/>
      <c r="BE71" s="326"/>
      <c r="BF71" s="326"/>
      <c r="BG71" s="326"/>
      <c r="BH71" s="326"/>
      <c r="BI71" s="326"/>
      <c r="BJ71" s="326"/>
      <c r="BK71" s="326"/>
      <c r="BL71" s="326"/>
      <c r="BM71" s="326"/>
      <c r="BN71" s="326"/>
      <c r="BO71" s="326"/>
      <c r="BP71" s="326"/>
      <c r="BQ71" s="326"/>
      <c r="BR71" s="326"/>
      <c r="BS71" s="326"/>
      <c r="BT71" s="326"/>
      <c r="BU71" s="326"/>
      <c r="BV71" s="326"/>
      <c r="BW71" s="326"/>
      <c r="BX71" s="326"/>
      <c r="BY71" s="326"/>
      <c r="BZ71" s="326"/>
      <c r="CA71" s="326"/>
      <c r="CB71" s="326"/>
      <c r="CC71" s="326"/>
      <c r="CD71" s="326"/>
      <c r="CE71" s="326"/>
      <c r="CF71" s="326"/>
      <c r="CG71" s="326"/>
      <c r="CH71" s="326"/>
      <c r="CI71" s="326"/>
      <c r="CJ71" s="326"/>
      <c r="CK71" s="326"/>
      <c r="CL71" s="326"/>
      <c r="CM71" s="326"/>
      <c r="CN71" s="326"/>
      <c r="CO71" s="326"/>
      <c r="CP71" s="326"/>
      <c r="CQ71" s="326"/>
      <c r="CR71" s="326"/>
      <c r="CS71" s="326"/>
      <c r="CT71" s="326"/>
      <c r="CU71" s="326"/>
      <c r="CV71" s="326"/>
      <c r="CW71" s="326"/>
      <c r="CX71" s="326"/>
      <c r="CY71" s="326"/>
      <c r="CZ71" s="326"/>
      <c r="DA71" s="326"/>
      <c r="DB71" s="326"/>
      <c r="DC71" s="326"/>
      <c r="DD71" s="326"/>
      <c r="DE71" s="326"/>
      <c r="DF71" s="326"/>
      <c r="DG71" s="326"/>
      <c r="DH71" s="326"/>
      <c r="DI71" s="326"/>
      <c r="DJ71" s="326"/>
      <c r="DK71" s="326"/>
      <c r="DL71" s="326"/>
      <c r="DM71" s="326"/>
      <c r="DN71" s="326"/>
      <c r="DO71" s="326"/>
      <c r="DP71" s="326"/>
      <c r="DQ71" s="326"/>
      <c r="DR71" s="326"/>
      <c r="DS71" s="326"/>
      <c r="DT71" s="326"/>
      <c r="DU71" s="326"/>
      <c r="DV71" s="326"/>
      <c r="DW71" s="326"/>
      <c r="DX71" s="326"/>
      <c r="DY71" s="326"/>
      <c r="DZ71" s="326"/>
      <c r="EA71" s="326"/>
      <c r="EB71" s="326"/>
      <c r="EC71" s="326"/>
      <c r="ED71" s="326"/>
      <c r="EE71" s="326"/>
      <c r="EF71" s="326"/>
      <c r="EG71" s="326"/>
      <c r="EH71" s="326"/>
      <c r="EI71" s="326"/>
      <c r="EJ71" s="326"/>
      <c r="EK71" s="326"/>
      <c r="EL71" s="326"/>
      <c r="EM71" s="326"/>
      <c r="EN71" s="326"/>
      <c r="EO71" s="326"/>
      <c r="EP71" s="326"/>
      <c r="EQ71" s="326"/>
      <c r="ER71" s="326"/>
      <c r="ES71" s="326"/>
      <c r="ET71" s="326"/>
      <c r="EU71" s="326"/>
      <c r="EV71" s="326"/>
      <c r="EW71" s="326"/>
      <c r="EX71" s="326"/>
      <c r="EY71" s="326"/>
      <c r="EZ71" s="326"/>
      <c r="FA71" s="326"/>
      <c r="FB71" s="326"/>
      <c r="FC71" s="326"/>
      <c r="FD71" s="326"/>
      <c r="FE71" s="326"/>
      <c r="FF71" s="326"/>
      <c r="FG71" s="326"/>
      <c r="FH71" s="326"/>
      <c r="FI71" s="326"/>
      <c r="FJ71" s="326"/>
      <c r="FK71" s="326"/>
      <c r="FL71" s="326"/>
      <c r="FM71" s="326"/>
      <c r="FN71" s="326"/>
      <c r="FO71" s="326"/>
      <c r="FP71" s="326"/>
      <c r="FQ71" s="326"/>
      <c r="FR71" s="326"/>
      <c r="FS71" s="326"/>
      <c r="FT71" s="326"/>
      <c r="FU71" s="326"/>
      <c r="FV71" s="326"/>
      <c r="FW71" s="326"/>
      <c r="FX71" s="326"/>
      <c r="FY71" s="326"/>
      <c r="FZ71" s="326"/>
      <c r="GA71" s="326"/>
      <c r="GB71" s="326"/>
      <c r="GC71" s="326"/>
      <c r="GD71" s="326"/>
      <c r="GE71" s="326"/>
      <c r="GF71" s="326"/>
      <c r="GG71" s="326"/>
      <c r="GH71" s="326"/>
      <c r="GI71" s="326"/>
      <c r="GJ71" s="326"/>
      <c r="GK71" s="326"/>
      <c r="GL71" s="326"/>
      <c r="GM71" s="326"/>
      <c r="GN71" s="326"/>
      <c r="GO71" s="326"/>
      <c r="GP71" s="326"/>
      <c r="GQ71" s="326"/>
      <c r="GR71" s="326"/>
      <c r="GS71" s="326"/>
      <c r="GT71" s="326"/>
      <c r="GU71" s="326"/>
      <c r="GV71" s="326"/>
      <c r="GW71" s="326"/>
      <c r="GX71" s="326"/>
      <c r="GY71" s="326"/>
      <c r="GZ71" s="326"/>
      <c r="HA71" s="326"/>
      <c r="HB71" s="326"/>
      <c r="HC71" s="326"/>
      <c r="HD71" s="326"/>
      <c r="HE71" s="326"/>
      <c r="HF71" s="326"/>
      <c r="HG71" s="326"/>
      <c r="HH71" s="326"/>
      <c r="HI71" s="326"/>
      <c r="HJ71" s="326"/>
      <c r="HK71" s="326"/>
      <c r="HL71" s="326"/>
      <c r="HM71" s="326"/>
      <c r="HN71" s="326"/>
      <c r="HO71" s="326"/>
      <c r="HP71" s="326"/>
      <c r="HQ71" s="326"/>
      <c r="HR71" s="326"/>
      <c r="HS71" s="326"/>
      <c r="HT71" s="326"/>
      <c r="HU71" s="326"/>
      <c r="HV71" s="326"/>
      <c r="HW71" s="326"/>
      <c r="HX71" s="326"/>
      <c r="HY71" s="326"/>
      <c r="HZ71" s="326"/>
      <c r="IA71" s="326"/>
      <c r="IB71" s="326"/>
      <c r="IC71" s="326"/>
    </row>
    <row r="72" spans="1:237" s="79" customFormat="1" x14ac:dyDescent="0.25">
      <c r="A72" s="326" t="s">
        <v>68</v>
      </c>
      <c r="B72" s="326" t="s">
        <v>83</v>
      </c>
      <c r="C72" s="326" t="s">
        <v>84</v>
      </c>
      <c r="D72" s="326" t="s">
        <v>190</v>
      </c>
      <c r="E72" s="326" t="s">
        <v>37</v>
      </c>
      <c r="F72" s="272">
        <v>0</v>
      </c>
      <c r="G72" s="272">
        <v>0</v>
      </c>
      <c r="H72" s="272">
        <v>0</v>
      </c>
      <c r="I72" s="272">
        <v>0</v>
      </c>
      <c r="J72" s="272">
        <v>0</v>
      </c>
      <c r="K72" s="272">
        <v>0</v>
      </c>
      <c r="L72" s="272">
        <v>0</v>
      </c>
      <c r="M72" s="272">
        <v>0</v>
      </c>
      <c r="N72" s="272">
        <v>0</v>
      </c>
      <c r="O72" s="272">
        <v>0</v>
      </c>
      <c r="P72" s="272">
        <v>0</v>
      </c>
      <c r="Q72" s="272">
        <v>0</v>
      </c>
      <c r="R72" s="272">
        <v>0</v>
      </c>
      <c r="S72" s="272">
        <v>0</v>
      </c>
      <c r="T72" s="272">
        <v>0</v>
      </c>
      <c r="U72" s="272">
        <v>0</v>
      </c>
      <c r="V72" s="272">
        <v>0</v>
      </c>
      <c r="W72" s="272">
        <v>0</v>
      </c>
      <c r="X72" s="326"/>
      <c r="Y72" s="326"/>
      <c r="Z72" s="326"/>
      <c r="AA72" s="355"/>
      <c r="AB72" s="326"/>
      <c r="AC72" s="326"/>
      <c r="AD72" s="326"/>
      <c r="AE72" s="326"/>
      <c r="AF72" s="326"/>
      <c r="AG72" s="326"/>
      <c r="AH72" s="326"/>
      <c r="AI72" s="326"/>
      <c r="AJ72" s="326"/>
      <c r="AK72" s="326"/>
      <c r="AL72" s="326"/>
      <c r="AM72" s="326"/>
      <c r="AN72" s="326"/>
      <c r="AO72" s="326"/>
      <c r="AP72" s="326"/>
      <c r="AQ72" s="326"/>
      <c r="AR72" s="326"/>
      <c r="AS72" s="326"/>
      <c r="AT72" s="326"/>
      <c r="AU72" s="326"/>
      <c r="AV72" s="326"/>
      <c r="AW72" s="326"/>
      <c r="AX72" s="326"/>
      <c r="AY72" s="326"/>
      <c r="AZ72" s="326"/>
      <c r="BA72" s="326"/>
      <c r="BB72" s="326"/>
      <c r="BC72" s="326"/>
      <c r="BD72" s="326"/>
      <c r="BE72" s="326"/>
      <c r="BF72" s="326"/>
      <c r="BG72" s="326"/>
      <c r="BH72" s="326"/>
      <c r="BI72" s="326"/>
      <c r="BJ72" s="326"/>
      <c r="BK72" s="326"/>
      <c r="BL72" s="326"/>
      <c r="BM72" s="326"/>
      <c r="BN72" s="326"/>
      <c r="BO72" s="326"/>
      <c r="BP72" s="326"/>
      <c r="BQ72" s="326"/>
      <c r="BR72" s="326"/>
      <c r="BS72" s="326"/>
      <c r="BT72" s="326"/>
      <c r="BU72" s="326"/>
      <c r="BV72" s="326"/>
      <c r="BW72" s="326"/>
      <c r="BX72" s="326"/>
      <c r="BY72" s="326"/>
      <c r="BZ72" s="326"/>
      <c r="CA72" s="326"/>
      <c r="CB72" s="326"/>
      <c r="CC72" s="326"/>
      <c r="CD72" s="326"/>
      <c r="CE72" s="326"/>
      <c r="CF72" s="326"/>
      <c r="CG72" s="326"/>
      <c r="CH72" s="326"/>
      <c r="CI72" s="326"/>
      <c r="CJ72" s="326"/>
      <c r="CK72" s="326"/>
      <c r="CL72" s="326"/>
      <c r="CM72" s="326"/>
      <c r="CN72" s="326"/>
      <c r="CO72" s="326"/>
      <c r="CP72" s="326"/>
      <c r="CQ72" s="326"/>
      <c r="CR72" s="326"/>
      <c r="CS72" s="326"/>
      <c r="CT72" s="326"/>
      <c r="CU72" s="326"/>
      <c r="CV72" s="326"/>
      <c r="CW72" s="326"/>
      <c r="CX72" s="326"/>
      <c r="CY72" s="326"/>
      <c r="CZ72" s="326"/>
      <c r="DA72" s="326"/>
      <c r="DB72" s="326"/>
      <c r="DC72" s="326"/>
      <c r="DD72" s="326"/>
      <c r="DE72" s="326"/>
      <c r="DF72" s="326"/>
      <c r="DG72" s="326"/>
      <c r="DH72" s="326"/>
      <c r="DI72" s="326"/>
      <c r="DJ72" s="326"/>
      <c r="DK72" s="326"/>
      <c r="DL72" s="326"/>
      <c r="DM72" s="326"/>
      <c r="DN72" s="326"/>
      <c r="DO72" s="326"/>
      <c r="DP72" s="326"/>
      <c r="DQ72" s="326"/>
      <c r="DR72" s="326"/>
      <c r="DS72" s="326"/>
      <c r="DT72" s="326"/>
      <c r="DU72" s="326"/>
      <c r="DV72" s="326"/>
      <c r="DW72" s="326"/>
      <c r="DX72" s="326"/>
      <c r="DY72" s="326"/>
      <c r="DZ72" s="326"/>
      <c r="EA72" s="326"/>
      <c r="EB72" s="326"/>
      <c r="EC72" s="326"/>
      <c r="ED72" s="326"/>
      <c r="EE72" s="326"/>
      <c r="EF72" s="326"/>
      <c r="EG72" s="326"/>
      <c r="EH72" s="326"/>
      <c r="EI72" s="326"/>
      <c r="EJ72" s="326"/>
      <c r="EK72" s="326"/>
      <c r="EL72" s="326"/>
      <c r="EM72" s="326"/>
      <c r="EN72" s="326"/>
      <c r="EO72" s="326"/>
      <c r="EP72" s="326"/>
      <c r="EQ72" s="326"/>
      <c r="ER72" s="326"/>
      <c r="ES72" s="326"/>
      <c r="ET72" s="326"/>
      <c r="EU72" s="326"/>
      <c r="EV72" s="326"/>
      <c r="EW72" s="326"/>
      <c r="EX72" s="326"/>
      <c r="EY72" s="326"/>
      <c r="EZ72" s="326"/>
      <c r="FA72" s="326"/>
      <c r="FB72" s="326"/>
      <c r="FC72" s="326"/>
      <c r="FD72" s="326"/>
      <c r="FE72" s="326"/>
      <c r="FF72" s="326"/>
      <c r="FG72" s="326"/>
      <c r="FH72" s="326"/>
      <c r="FI72" s="326"/>
      <c r="FJ72" s="326"/>
      <c r="FK72" s="326"/>
      <c r="FL72" s="326"/>
      <c r="FM72" s="326"/>
      <c r="FN72" s="326"/>
      <c r="FO72" s="326"/>
      <c r="FP72" s="326"/>
      <c r="FQ72" s="326"/>
      <c r="FR72" s="326"/>
      <c r="FS72" s="326"/>
      <c r="FT72" s="326"/>
      <c r="FU72" s="326"/>
      <c r="FV72" s="326"/>
      <c r="FW72" s="326"/>
      <c r="FX72" s="326"/>
      <c r="FY72" s="326"/>
      <c r="FZ72" s="326"/>
      <c r="GA72" s="326"/>
      <c r="GB72" s="326"/>
      <c r="GC72" s="326"/>
      <c r="GD72" s="326"/>
      <c r="GE72" s="326"/>
      <c r="GF72" s="326"/>
      <c r="GG72" s="326"/>
      <c r="GH72" s="326"/>
      <c r="GI72" s="326"/>
      <c r="GJ72" s="326"/>
      <c r="GK72" s="326"/>
      <c r="GL72" s="326"/>
      <c r="GM72" s="326"/>
      <c r="GN72" s="326"/>
      <c r="GO72" s="326"/>
      <c r="GP72" s="326"/>
      <c r="GQ72" s="326"/>
      <c r="GR72" s="326"/>
      <c r="GS72" s="326"/>
      <c r="GT72" s="326"/>
      <c r="GU72" s="326"/>
      <c r="GV72" s="326"/>
      <c r="GW72" s="326"/>
      <c r="GX72" s="326"/>
      <c r="GY72" s="326"/>
      <c r="GZ72" s="326"/>
      <c r="HA72" s="326"/>
      <c r="HB72" s="326"/>
      <c r="HC72" s="326"/>
      <c r="HD72" s="326"/>
      <c r="HE72" s="326"/>
      <c r="HF72" s="326"/>
      <c r="HG72" s="326"/>
      <c r="HH72" s="326"/>
      <c r="HI72" s="326"/>
      <c r="HJ72" s="326"/>
      <c r="HK72" s="326"/>
      <c r="HL72" s="326"/>
      <c r="HM72" s="326"/>
      <c r="HN72" s="326"/>
      <c r="HO72" s="326"/>
      <c r="HP72" s="326"/>
      <c r="HQ72" s="326"/>
      <c r="HR72" s="326"/>
      <c r="HS72" s="326"/>
      <c r="HT72" s="326"/>
      <c r="HU72" s="326"/>
      <c r="HV72" s="326"/>
      <c r="HW72" s="326"/>
      <c r="HX72" s="326"/>
      <c r="HY72" s="326"/>
      <c r="HZ72" s="326"/>
      <c r="IA72" s="326"/>
      <c r="IB72" s="326"/>
      <c r="IC72" s="326"/>
    </row>
    <row r="73" spans="1:237" s="4" customFormat="1" x14ac:dyDescent="0.25">
      <c r="A73" s="275" t="s">
        <v>68</v>
      </c>
      <c r="B73" s="275" t="s">
        <v>442</v>
      </c>
      <c r="C73" s="275" t="s">
        <v>446</v>
      </c>
      <c r="D73" s="275" t="s">
        <v>190</v>
      </c>
      <c r="E73" s="275" t="s">
        <v>37</v>
      </c>
      <c r="F73" s="271">
        <f>+SUM(F74:F76)</f>
        <v>0</v>
      </c>
      <c r="G73" s="271">
        <f t="shared" ref="G73:T73" si="40">+SUM(G74:G76)</f>
        <v>0</v>
      </c>
      <c r="H73" s="271">
        <f t="shared" si="40"/>
        <v>0</v>
      </c>
      <c r="I73" s="271">
        <f t="shared" si="40"/>
        <v>0</v>
      </c>
      <c r="J73" s="271">
        <f t="shared" si="40"/>
        <v>0</v>
      </c>
      <c r="K73" s="271">
        <f t="shared" si="40"/>
        <v>0</v>
      </c>
      <c r="L73" s="271">
        <f t="shared" si="40"/>
        <v>0</v>
      </c>
      <c r="M73" s="271">
        <f t="shared" si="40"/>
        <v>0</v>
      </c>
      <c r="N73" s="271">
        <f t="shared" si="40"/>
        <v>0</v>
      </c>
      <c r="O73" s="271">
        <f t="shared" si="40"/>
        <v>0</v>
      </c>
      <c r="P73" s="271">
        <f t="shared" si="40"/>
        <v>0</v>
      </c>
      <c r="Q73" s="271">
        <f t="shared" si="40"/>
        <v>0</v>
      </c>
      <c r="R73" s="271">
        <f t="shared" si="40"/>
        <v>0</v>
      </c>
      <c r="S73" s="271">
        <f t="shared" si="40"/>
        <v>0</v>
      </c>
      <c r="T73" s="271">
        <f t="shared" si="40"/>
        <v>0</v>
      </c>
      <c r="U73" s="271">
        <f t="shared" ref="U73:W73" si="41">+SUM(U74:U76)</f>
        <v>0</v>
      </c>
      <c r="V73" s="271">
        <f t="shared" si="41"/>
        <v>0</v>
      </c>
      <c r="W73" s="271">
        <f t="shared" si="41"/>
        <v>0</v>
      </c>
      <c r="X73" s="275"/>
      <c r="Y73" s="326"/>
      <c r="Z73" s="326"/>
      <c r="AA73" s="355"/>
      <c r="AB73" s="275"/>
      <c r="AC73" s="275"/>
      <c r="AD73" s="275"/>
      <c r="AE73" s="275"/>
      <c r="AF73" s="275"/>
      <c r="AG73" s="275"/>
      <c r="AH73" s="275"/>
      <c r="AI73" s="275"/>
      <c r="AJ73" s="275"/>
      <c r="AK73" s="275"/>
      <c r="AL73" s="275"/>
      <c r="AM73" s="275"/>
      <c r="AN73" s="275"/>
      <c r="AO73" s="275"/>
      <c r="AP73" s="275"/>
      <c r="AQ73" s="275"/>
      <c r="AR73" s="275"/>
      <c r="AS73" s="275"/>
      <c r="AT73" s="275"/>
      <c r="AU73" s="275"/>
      <c r="AV73" s="275"/>
      <c r="AW73" s="275"/>
      <c r="AX73" s="275"/>
      <c r="AY73" s="275"/>
      <c r="AZ73" s="275"/>
      <c r="BA73" s="275"/>
      <c r="BB73" s="275"/>
      <c r="BC73" s="275"/>
      <c r="BD73" s="275"/>
      <c r="BE73" s="275"/>
      <c r="BF73" s="275"/>
      <c r="BG73" s="275"/>
      <c r="BH73" s="275"/>
      <c r="BI73" s="275"/>
      <c r="BJ73" s="275"/>
      <c r="BK73" s="275"/>
      <c r="BL73" s="275"/>
      <c r="BM73" s="275"/>
      <c r="BN73" s="275"/>
      <c r="BO73" s="275"/>
      <c r="BP73" s="275"/>
      <c r="BQ73" s="275"/>
      <c r="BR73" s="275"/>
      <c r="BS73" s="275"/>
      <c r="BT73" s="275"/>
      <c r="BU73" s="275"/>
      <c r="BV73" s="275"/>
      <c r="BW73" s="275"/>
      <c r="BX73" s="275"/>
      <c r="BY73" s="275"/>
      <c r="BZ73" s="275"/>
      <c r="CA73" s="275"/>
      <c r="CB73" s="275"/>
      <c r="CC73" s="275"/>
      <c r="CD73" s="275"/>
      <c r="CE73" s="275"/>
      <c r="CF73" s="275"/>
      <c r="CG73" s="275"/>
      <c r="CH73" s="275"/>
      <c r="CI73" s="275"/>
      <c r="CJ73" s="275"/>
      <c r="CK73" s="275"/>
      <c r="CL73" s="275"/>
      <c r="CM73" s="275"/>
      <c r="CN73" s="275"/>
      <c r="CO73" s="275"/>
      <c r="CP73" s="275"/>
      <c r="CQ73" s="275"/>
      <c r="CR73" s="275"/>
      <c r="CS73" s="275"/>
      <c r="CT73" s="275"/>
      <c r="CU73" s="275"/>
      <c r="CV73" s="275"/>
      <c r="CW73" s="275"/>
      <c r="CX73" s="275"/>
      <c r="CY73" s="275"/>
      <c r="CZ73" s="275"/>
      <c r="DA73" s="275"/>
      <c r="DB73" s="275"/>
      <c r="DC73" s="275"/>
      <c r="DD73" s="275"/>
      <c r="DE73" s="275"/>
      <c r="DF73" s="275"/>
      <c r="DG73" s="275"/>
      <c r="DH73" s="275"/>
      <c r="DI73" s="275"/>
      <c r="DJ73" s="275"/>
      <c r="DK73" s="275"/>
      <c r="DL73" s="275"/>
      <c r="DM73" s="275"/>
      <c r="DN73" s="275"/>
      <c r="DO73" s="275"/>
      <c r="DP73" s="275"/>
      <c r="DQ73" s="275"/>
      <c r="DR73" s="275"/>
      <c r="DS73" s="275"/>
      <c r="DT73" s="275"/>
      <c r="DU73" s="275"/>
      <c r="DV73" s="275"/>
      <c r="DW73" s="275"/>
      <c r="DX73" s="275"/>
      <c r="DY73" s="275"/>
      <c r="DZ73" s="275"/>
      <c r="EA73" s="275"/>
      <c r="EB73" s="275"/>
      <c r="EC73" s="275"/>
      <c r="ED73" s="275"/>
      <c r="EE73" s="275"/>
      <c r="EF73" s="275"/>
      <c r="EG73" s="275"/>
      <c r="EH73" s="275"/>
      <c r="EI73" s="275"/>
      <c r="EJ73" s="275"/>
      <c r="EK73" s="275"/>
      <c r="EL73" s="275"/>
      <c r="EM73" s="275"/>
      <c r="EN73" s="275"/>
      <c r="EO73" s="275"/>
      <c r="EP73" s="275"/>
      <c r="EQ73" s="275"/>
      <c r="ER73" s="275"/>
      <c r="ES73" s="275"/>
      <c r="ET73" s="275"/>
      <c r="EU73" s="275"/>
      <c r="EV73" s="275"/>
      <c r="EW73" s="275"/>
      <c r="EX73" s="275"/>
      <c r="EY73" s="275"/>
      <c r="EZ73" s="275"/>
      <c r="FA73" s="275"/>
      <c r="FB73" s="275"/>
      <c r="FC73" s="275"/>
      <c r="FD73" s="275"/>
      <c r="FE73" s="275"/>
      <c r="FF73" s="275"/>
      <c r="FG73" s="275"/>
      <c r="FH73" s="275"/>
      <c r="FI73" s="275"/>
      <c r="FJ73" s="275"/>
      <c r="FK73" s="275"/>
      <c r="FL73" s="275"/>
      <c r="FM73" s="275"/>
      <c r="FN73" s="275"/>
      <c r="FO73" s="275"/>
      <c r="FP73" s="275"/>
      <c r="FQ73" s="275"/>
      <c r="FR73" s="275"/>
      <c r="FS73" s="275"/>
      <c r="FT73" s="275"/>
      <c r="FU73" s="275"/>
      <c r="FV73" s="275"/>
      <c r="FW73" s="275"/>
      <c r="FX73" s="275"/>
      <c r="FY73" s="275"/>
      <c r="FZ73" s="275"/>
      <c r="GA73" s="275"/>
      <c r="GB73" s="275"/>
      <c r="GC73" s="275"/>
      <c r="GD73" s="275"/>
      <c r="GE73" s="275"/>
      <c r="GF73" s="275"/>
      <c r="GG73" s="275"/>
      <c r="GH73" s="275"/>
      <c r="GI73" s="275"/>
      <c r="GJ73" s="275"/>
      <c r="GK73" s="275"/>
      <c r="GL73" s="275"/>
      <c r="GM73" s="275"/>
      <c r="GN73" s="275"/>
      <c r="GO73" s="275"/>
      <c r="GP73" s="275"/>
      <c r="GQ73" s="275"/>
      <c r="GR73" s="275"/>
      <c r="GS73" s="275"/>
      <c r="GT73" s="275"/>
      <c r="GU73" s="275"/>
      <c r="GV73" s="275"/>
      <c r="GW73" s="275"/>
      <c r="GX73" s="275"/>
      <c r="GY73" s="275"/>
      <c r="GZ73" s="275"/>
      <c r="HA73" s="275"/>
      <c r="HB73" s="275"/>
      <c r="HC73" s="275"/>
      <c r="HD73" s="275"/>
      <c r="HE73" s="275"/>
      <c r="HF73" s="275"/>
      <c r="HG73" s="275"/>
      <c r="HH73" s="275"/>
      <c r="HI73" s="275"/>
      <c r="HJ73" s="275"/>
      <c r="HK73" s="275"/>
      <c r="HL73" s="275"/>
      <c r="HM73" s="275"/>
      <c r="HN73" s="275"/>
      <c r="HO73" s="275"/>
      <c r="HP73" s="275"/>
      <c r="HQ73" s="275"/>
      <c r="HR73" s="275"/>
      <c r="HS73" s="275"/>
      <c r="HT73" s="275"/>
      <c r="HU73" s="275"/>
      <c r="HV73" s="275"/>
      <c r="HW73" s="275"/>
      <c r="HX73" s="275"/>
      <c r="HY73" s="275"/>
      <c r="HZ73" s="275"/>
      <c r="IA73" s="275"/>
      <c r="IB73" s="275"/>
      <c r="IC73" s="275"/>
    </row>
    <row r="74" spans="1:237" s="79" customFormat="1" x14ac:dyDescent="0.25">
      <c r="A74" s="326" t="s">
        <v>68</v>
      </c>
      <c r="B74" s="326" t="s">
        <v>85</v>
      </c>
      <c r="C74" s="326" t="s">
        <v>86</v>
      </c>
      <c r="D74" s="326" t="s">
        <v>190</v>
      </c>
      <c r="E74" s="326" t="s">
        <v>37</v>
      </c>
      <c r="F74" s="371" t="str">
        <f>IF(ISBLANK('1C Summary'!F37),"",'1C Summary'!F37)</f>
        <v/>
      </c>
      <c r="G74" s="371" t="str">
        <f>IF(ISBLANK('1C Summary'!G37),"",'1C Summary'!G37)</f>
        <v/>
      </c>
      <c r="H74" s="371" t="str">
        <f>IF(ISBLANK('1C Summary'!H37),"",'1C Summary'!H37)</f>
        <v/>
      </c>
      <c r="I74" s="371" t="str">
        <f>IF(ISBLANK('1C Summary'!I37),"",'1C Summary'!I37)</f>
        <v/>
      </c>
      <c r="J74" s="371" t="str">
        <f>IF(ISBLANK('1C Summary'!J37),"",'1C Summary'!J37)</f>
        <v/>
      </c>
      <c r="K74" s="371" t="str">
        <f>IF(ISBLANK('1C Summary'!K37),"",'1C Summary'!K37)</f>
        <v/>
      </c>
      <c r="L74" s="371" t="str">
        <f>IF(ISBLANK('1C Summary'!L37),"",'1C Summary'!L37)</f>
        <v/>
      </c>
      <c r="M74" s="371" t="str">
        <f>IF(ISBLANK('1C Summary'!M37),"",'1C Summary'!M37)</f>
        <v/>
      </c>
      <c r="N74" s="371" t="str">
        <f>IF(ISBLANK('1C Summary'!N37),"",'1C Summary'!N37)</f>
        <v/>
      </c>
      <c r="O74" s="371" t="str">
        <f>IF(ISBLANK('1C Summary'!O37),"",'1C Summary'!O37)</f>
        <v/>
      </c>
      <c r="P74" s="371" t="str">
        <f>IF(ISBLANK('1C Summary'!P37),"",'1C Summary'!P37)</f>
        <v/>
      </c>
      <c r="Q74" s="371" t="str">
        <f>IF(ISBLANK('1C Summary'!Q37),"",'1C Summary'!Q37)</f>
        <v/>
      </c>
      <c r="R74" s="371" t="str">
        <f>IF(ISBLANK('1C Summary'!R37),"",'1C Summary'!R37)</f>
        <v/>
      </c>
      <c r="S74" s="371" t="str">
        <f>IF(ISBLANK('1C Summary'!S37),"",'1C Summary'!S37)</f>
        <v/>
      </c>
      <c r="T74" s="371" t="str">
        <f>IF(ISBLANK('1C Summary'!T37),"",'1C Summary'!T37)</f>
        <v/>
      </c>
      <c r="U74" s="371"/>
      <c r="V74" s="371"/>
      <c r="W74" s="371"/>
      <c r="X74" s="326"/>
      <c r="Y74" s="326"/>
      <c r="Z74" s="326"/>
      <c r="AA74" s="355"/>
      <c r="AB74" s="326"/>
      <c r="AC74" s="326"/>
      <c r="AD74" s="326"/>
      <c r="AE74" s="326"/>
      <c r="AF74" s="326"/>
      <c r="AG74" s="326"/>
      <c r="AH74" s="326"/>
      <c r="AI74" s="326"/>
      <c r="AJ74" s="326"/>
      <c r="AK74" s="326"/>
      <c r="AL74" s="326"/>
      <c r="AM74" s="326"/>
      <c r="AN74" s="326"/>
      <c r="AO74" s="326"/>
      <c r="AP74" s="326"/>
      <c r="AQ74" s="326"/>
      <c r="AR74" s="326"/>
      <c r="AS74" s="326"/>
      <c r="AT74" s="326"/>
      <c r="AU74" s="326"/>
      <c r="AV74" s="326"/>
      <c r="AW74" s="326"/>
      <c r="AX74" s="326"/>
      <c r="AY74" s="326"/>
      <c r="AZ74" s="326"/>
      <c r="BA74" s="326"/>
      <c r="BB74" s="326"/>
      <c r="BC74" s="326"/>
      <c r="BD74" s="326"/>
      <c r="BE74" s="326"/>
      <c r="BF74" s="326"/>
      <c r="BG74" s="326"/>
      <c r="BH74" s="326"/>
      <c r="BI74" s="326"/>
      <c r="BJ74" s="326"/>
      <c r="BK74" s="326"/>
      <c r="BL74" s="326"/>
      <c r="BM74" s="326"/>
      <c r="BN74" s="326"/>
      <c r="BO74" s="326"/>
      <c r="BP74" s="326"/>
      <c r="BQ74" s="326"/>
      <c r="BR74" s="326"/>
      <c r="BS74" s="326"/>
      <c r="BT74" s="326"/>
      <c r="BU74" s="326"/>
      <c r="BV74" s="326"/>
      <c r="BW74" s="326"/>
      <c r="BX74" s="326"/>
      <c r="BY74" s="326"/>
      <c r="BZ74" s="326"/>
      <c r="CA74" s="326"/>
      <c r="CB74" s="326"/>
      <c r="CC74" s="326"/>
      <c r="CD74" s="326"/>
      <c r="CE74" s="326"/>
      <c r="CF74" s="326"/>
      <c r="CG74" s="326"/>
      <c r="CH74" s="326"/>
      <c r="CI74" s="326"/>
      <c r="CJ74" s="326"/>
      <c r="CK74" s="326"/>
      <c r="CL74" s="326"/>
      <c r="CM74" s="326"/>
      <c r="CN74" s="326"/>
      <c r="CO74" s="326"/>
      <c r="CP74" s="326"/>
      <c r="CQ74" s="326"/>
      <c r="CR74" s="326"/>
      <c r="CS74" s="326"/>
      <c r="CT74" s="326"/>
      <c r="CU74" s="326"/>
      <c r="CV74" s="326"/>
      <c r="CW74" s="326"/>
      <c r="CX74" s="326"/>
      <c r="CY74" s="326"/>
      <c r="CZ74" s="326"/>
      <c r="DA74" s="326"/>
      <c r="DB74" s="326"/>
      <c r="DC74" s="326"/>
      <c r="DD74" s="326"/>
      <c r="DE74" s="326"/>
      <c r="DF74" s="326"/>
      <c r="DG74" s="326"/>
      <c r="DH74" s="326"/>
      <c r="DI74" s="326"/>
      <c r="DJ74" s="326"/>
      <c r="DK74" s="326"/>
      <c r="DL74" s="326"/>
      <c r="DM74" s="326"/>
      <c r="DN74" s="326"/>
      <c r="DO74" s="326"/>
      <c r="DP74" s="326"/>
      <c r="DQ74" s="326"/>
      <c r="DR74" s="326"/>
      <c r="DS74" s="326"/>
      <c r="DT74" s="326"/>
      <c r="DU74" s="326"/>
      <c r="DV74" s="326"/>
      <c r="DW74" s="326"/>
      <c r="DX74" s="326"/>
      <c r="DY74" s="326"/>
      <c r="DZ74" s="326"/>
      <c r="EA74" s="326"/>
      <c r="EB74" s="326"/>
      <c r="EC74" s="326"/>
      <c r="ED74" s="326"/>
      <c r="EE74" s="326"/>
      <c r="EF74" s="326"/>
      <c r="EG74" s="326"/>
      <c r="EH74" s="326"/>
      <c r="EI74" s="326"/>
      <c r="EJ74" s="326"/>
      <c r="EK74" s="326"/>
      <c r="EL74" s="326"/>
      <c r="EM74" s="326"/>
      <c r="EN74" s="326"/>
      <c r="EO74" s="326"/>
      <c r="EP74" s="326"/>
      <c r="EQ74" s="326"/>
      <c r="ER74" s="326"/>
      <c r="ES74" s="326"/>
      <c r="ET74" s="326"/>
      <c r="EU74" s="326"/>
      <c r="EV74" s="326"/>
      <c r="EW74" s="326"/>
      <c r="EX74" s="326"/>
      <c r="EY74" s="326"/>
      <c r="EZ74" s="326"/>
      <c r="FA74" s="326"/>
      <c r="FB74" s="326"/>
      <c r="FC74" s="326"/>
      <c r="FD74" s="326"/>
      <c r="FE74" s="326"/>
      <c r="FF74" s="326"/>
      <c r="FG74" s="326"/>
      <c r="FH74" s="326"/>
      <c r="FI74" s="326"/>
      <c r="FJ74" s="326"/>
      <c r="FK74" s="326"/>
      <c r="FL74" s="326"/>
      <c r="FM74" s="326"/>
      <c r="FN74" s="326"/>
      <c r="FO74" s="326"/>
      <c r="FP74" s="326"/>
      <c r="FQ74" s="326"/>
      <c r="FR74" s="326"/>
      <c r="FS74" s="326"/>
      <c r="FT74" s="326"/>
      <c r="FU74" s="326"/>
      <c r="FV74" s="326"/>
      <c r="FW74" s="326"/>
      <c r="FX74" s="326"/>
      <c r="FY74" s="326"/>
      <c r="FZ74" s="326"/>
      <c r="GA74" s="326"/>
      <c r="GB74" s="326"/>
      <c r="GC74" s="326"/>
      <c r="GD74" s="326"/>
      <c r="GE74" s="326"/>
      <c r="GF74" s="326"/>
      <c r="GG74" s="326"/>
      <c r="GH74" s="326"/>
      <c r="GI74" s="326"/>
      <c r="GJ74" s="326"/>
      <c r="GK74" s="326"/>
      <c r="GL74" s="326"/>
      <c r="GM74" s="326"/>
      <c r="GN74" s="326"/>
      <c r="GO74" s="326"/>
      <c r="GP74" s="326"/>
      <c r="GQ74" s="326"/>
      <c r="GR74" s="326"/>
      <c r="GS74" s="326"/>
      <c r="GT74" s="326"/>
      <c r="GU74" s="326"/>
      <c r="GV74" s="326"/>
      <c r="GW74" s="326"/>
      <c r="GX74" s="326"/>
      <c r="GY74" s="326"/>
      <c r="GZ74" s="326"/>
      <c r="HA74" s="326"/>
      <c r="HB74" s="326"/>
      <c r="HC74" s="326"/>
      <c r="HD74" s="326"/>
      <c r="HE74" s="326"/>
      <c r="HF74" s="326"/>
      <c r="HG74" s="326"/>
      <c r="HH74" s="326"/>
      <c r="HI74" s="326"/>
      <c r="HJ74" s="326"/>
      <c r="HK74" s="326"/>
      <c r="HL74" s="326"/>
      <c r="HM74" s="326"/>
      <c r="HN74" s="326"/>
      <c r="HO74" s="326"/>
      <c r="HP74" s="326"/>
      <c r="HQ74" s="326"/>
      <c r="HR74" s="326"/>
      <c r="HS74" s="326"/>
      <c r="HT74" s="326"/>
      <c r="HU74" s="326"/>
      <c r="HV74" s="326"/>
      <c r="HW74" s="326"/>
      <c r="HX74" s="326"/>
      <c r="HY74" s="326"/>
      <c r="HZ74" s="326"/>
      <c r="IA74" s="326"/>
      <c r="IB74" s="326"/>
      <c r="IC74" s="326"/>
    </row>
    <row r="75" spans="1:237" s="79" customFormat="1" x14ac:dyDescent="0.25">
      <c r="A75" s="326" t="s">
        <v>68</v>
      </c>
      <c r="B75" s="326" t="s">
        <v>87</v>
      </c>
      <c r="C75" s="326" t="s">
        <v>88</v>
      </c>
      <c r="D75" s="326" t="s">
        <v>190</v>
      </c>
      <c r="E75" s="326" t="s">
        <v>37</v>
      </c>
      <c r="F75" s="371" t="str">
        <f>IF(ISBLANK('1C Summary'!F41),"",'1C Summary'!F41)</f>
        <v/>
      </c>
      <c r="G75" s="371" t="str">
        <f>IF(ISBLANK('1C Summary'!G41),"",'1C Summary'!G41)</f>
        <v/>
      </c>
      <c r="H75" s="371" t="str">
        <f>IF(ISBLANK('1C Summary'!H41),"",'1C Summary'!H41)</f>
        <v/>
      </c>
      <c r="I75" s="371" t="str">
        <f>IF(ISBLANK('1C Summary'!I41),"",'1C Summary'!I41)</f>
        <v/>
      </c>
      <c r="J75" s="371" t="str">
        <f>IF(ISBLANK('1C Summary'!J41),"",'1C Summary'!J41)</f>
        <v/>
      </c>
      <c r="K75" s="371" t="str">
        <f>IF(ISBLANK('1C Summary'!K41),"",'1C Summary'!K41)</f>
        <v/>
      </c>
      <c r="L75" s="371" t="str">
        <f>IF(ISBLANK('1C Summary'!L41),"",'1C Summary'!L41)</f>
        <v/>
      </c>
      <c r="M75" s="371" t="str">
        <f>IF(ISBLANK('1C Summary'!M41),"",'1C Summary'!M41)</f>
        <v/>
      </c>
      <c r="N75" s="371" t="str">
        <f>IF(ISBLANK('1C Summary'!N41),"",'1C Summary'!N41)</f>
        <v/>
      </c>
      <c r="O75" s="371" t="str">
        <f>IF(ISBLANK('1C Summary'!O41),"",'1C Summary'!O41)</f>
        <v/>
      </c>
      <c r="P75" s="371" t="str">
        <f>IF(ISBLANK('1C Summary'!P41),"",'1C Summary'!P41)</f>
        <v/>
      </c>
      <c r="Q75" s="371" t="str">
        <f>IF(ISBLANK('1C Summary'!Q41),"",'1C Summary'!Q41)</f>
        <v/>
      </c>
      <c r="R75" s="371" t="str">
        <f>IF(ISBLANK('1C Summary'!R41),"",'1C Summary'!R41)</f>
        <v/>
      </c>
      <c r="S75" s="371" t="str">
        <f>IF(ISBLANK('1C Summary'!S41),"",'1C Summary'!S41)</f>
        <v/>
      </c>
      <c r="T75" s="371" t="str">
        <f>IF(ISBLANK('1C Summary'!T41),"",'1C Summary'!T41)</f>
        <v/>
      </c>
      <c r="U75" s="371"/>
      <c r="V75" s="371"/>
      <c r="W75" s="371"/>
      <c r="X75" s="326"/>
      <c r="Y75" s="326"/>
      <c r="Z75" s="326"/>
      <c r="AA75" s="355"/>
      <c r="AB75" s="326"/>
      <c r="AC75" s="326"/>
      <c r="AD75" s="326"/>
      <c r="AE75" s="326"/>
      <c r="AF75" s="326"/>
      <c r="AG75" s="326"/>
      <c r="AH75" s="326"/>
      <c r="AI75" s="326"/>
      <c r="AJ75" s="326"/>
      <c r="AK75" s="326"/>
      <c r="AL75" s="326"/>
      <c r="AM75" s="326"/>
      <c r="AN75" s="326"/>
      <c r="AO75" s="326"/>
      <c r="AP75" s="326"/>
      <c r="AQ75" s="326"/>
      <c r="AR75" s="326"/>
      <c r="AS75" s="326"/>
      <c r="AT75" s="326"/>
      <c r="AU75" s="326"/>
      <c r="AV75" s="326"/>
      <c r="AW75" s="326"/>
      <c r="AX75" s="326"/>
      <c r="AY75" s="326"/>
      <c r="AZ75" s="326"/>
      <c r="BA75" s="326"/>
      <c r="BB75" s="326"/>
      <c r="BC75" s="326"/>
      <c r="BD75" s="326"/>
      <c r="BE75" s="326"/>
      <c r="BF75" s="326"/>
      <c r="BG75" s="326"/>
      <c r="BH75" s="326"/>
      <c r="BI75" s="326"/>
      <c r="BJ75" s="326"/>
      <c r="BK75" s="326"/>
      <c r="BL75" s="326"/>
      <c r="BM75" s="326"/>
      <c r="BN75" s="326"/>
      <c r="BO75" s="326"/>
      <c r="BP75" s="326"/>
      <c r="BQ75" s="326"/>
      <c r="BR75" s="326"/>
      <c r="BS75" s="326"/>
      <c r="BT75" s="326"/>
      <c r="BU75" s="326"/>
      <c r="BV75" s="326"/>
      <c r="BW75" s="326"/>
      <c r="BX75" s="326"/>
      <c r="BY75" s="326"/>
      <c r="BZ75" s="326"/>
      <c r="CA75" s="326"/>
      <c r="CB75" s="326"/>
      <c r="CC75" s="326"/>
      <c r="CD75" s="326"/>
      <c r="CE75" s="326"/>
      <c r="CF75" s="326"/>
      <c r="CG75" s="326"/>
      <c r="CH75" s="326"/>
      <c r="CI75" s="326"/>
      <c r="CJ75" s="326"/>
      <c r="CK75" s="326"/>
      <c r="CL75" s="326"/>
      <c r="CM75" s="326"/>
      <c r="CN75" s="326"/>
      <c r="CO75" s="326"/>
      <c r="CP75" s="326"/>
      <c r="CQ75" s="326"/>
      <c r="CR75" s="326"/>
      <c r="CS75" s="326"/>
      <c r="CT75" s="326"/>
      <c r="CU75" s="326"/>
      <c r="CV75" s="326"/>
      <c r="CW75" s="326"/>
      <c r="CX75" s="326"/>
      <c r="CY75" s="326"/>
      <c r="CZ75" s="326"/>
      <c r="DA75" s="326"/>
      <c r="DB75" s="326"/>
      <c r="DC75" s="326"/>
      <c r="DD75" s="326"/>
      <c r="DE75" s="326"/>
      <c r="DF75" s="326"/>
      <c r="DG75" s="326"/>
      <c r="DH75" s="326"/>
      <c r="DI75" s="326"/>
      <c r="DJ75" s="326"/>
      <c r="DK75" s="326"/>
      <c r="DL75" s="326"/>
      <c r="DM75" s="326"/>
      <c r="DN75" s="326"/>
      <c r="DO75" s="326"/>
      <c r="DP75" s="326"/>
      <c r="DQ75" s="326"/>
      <c r="DR75" s="326"/>
      <c r="DS75" s="326"/>
      <c r="DT75" s="326"/>
      <c r="DU75" s="326"/>
      <c r="DV75" s="326"/>
      <c r="DW75" s="326"/>
      <c r="DX75" s="326"/>
      <c r="DY75" s="326"/>
      <c r="DZ75" s="326"/>
      <c r="EA75" s="326"/>
      <c r="EB75" s="326"/>
      <c r="EC75" s="326"/>
      <c r="ED75" s="326"/>
      <c r="EE75" s="326"/>
      <c r="EF75" s="326"/>
      <c r="EG75" s="326"/>
      <c r="EH75" s="326"/>
      <c r="EI75" s="326"/>
      <c r="EJ75" s="326"/>
      <c r="EK75" s="326"/>
      <c r="EL75" s="326"/>
      <c r="EM75" s="326"/>
      <c r="EN75" s="326"/>
      <c r="EO75" s="326"/>
      <c r="EP75" s="326"/>
      <c r="EQ75" s="326"/>
      <c r="ER75" s="326"/>
      <c r="ES75" s="326"/>
      <c r="ET75" s="326"/>
      <c r="EU75" s="326"/>
      <c r="EV75" s="326"/>
      <c r="EW75" s="326"/>
      <c r="EX75" s="326"/>
      <c r="EY75" s="326"/>
      <c r="EZ75" s="326"/>
      <c r="FA75" s="326"/>
      <c r="FB75" s="326"/>
      <c r="FC75" s="326"/>
      <c r="FD75" s="326"/>
      <c r="FE75" s="326"/>
      <c r="FF75" s="326"/>
      <c r="FG75" s="326"/>
      <c r="FH75" s="326"/>
      <c r="FI75" s="326"/>
      <c r="FJ75" s="326"/>
      <c r="FK75" s="326"/>
      <c r="FL75" s="326"/>
      <c r="FM75" s="326"/>
      <c r="FN75" s="326"/>
      <c r="FO75" s="326"/>
      <c r="FP75" s="326"/>
      <c r="FQ75" s="326"/>
      <c r="FR75" s="326"/>
      <c r="FS75" s="326"/>
      <c r="FT75" s="326"/>
      <c r="FU75" s="326"/>
      <c r="FV75" s="326"/>
      <c r="FW75" s="326"/>
      <c r="FX75" s="326"/>
      <c r="FY75" s="326"/>
      <c r="FZ75" s="326"/>
      <c r="GA75" s="326"/>
      <c r="GB75" s="326"/>
      <c r="GC75" s="326"/>
      <c r="GD75" s="326"/>
      <c r="GE75" s="326"/>
      <c r="GF75" s="326"/>
      <c r="GG75" s="326"/>
      <c r="GH75" s="326"/>
      <c r="GI75" s="326"/>
      <c r="GJ75" s="326"/>
      <c r="GK75" s="326"/>
      <c r="GL75" s="326"/>
      <c r="GM75" s="326"/>
      <c r="GN75" s="326"/>
      <c r="GO75" s="326"/>
      <c r="GP75" s="326"/>
      <c r="GQ75" s="326"/>
      <c r="GR75" s="326"/>
      <c r="GS75" s="326"/>
      <c r="GT75" s="326"/>
      <c r="GU75" s="326"/>
      <c r="GV75" s="326"/>
      <c r="GW75" s="326"/>
      <c r="GX75" s="326"/>
      <c r="GY75" s="326"/>
      <c r="GZ75" s="326"/>
      <c r="HA75" s="326"/>
      <c r="HB75" s="326"/>
      <c r="HC75" s="326"/>
      <c r="HD75" s="326"/>
      <c r="HE75" s="326"/>
      <c r="HF75" s="326"/>
      <c r="HG75" s="326"/>
      <c r="HH75" s="326"/>
      <c r="HI75" s="326"/>
      <c r="HJ75" s="326"/>
      <c r="HK75" s="326"/>
      <c r="HL75" s="326"/>
      <c r="HM75" s="326"/>
      <c r="HN75" s="326"/>
      <c r="HO75" s="326"/>
      <c r="HP75" s="326"/>
      <c r="HQ75" s="326"/>
      <c r="HR75" s="326"/>
      <c r="HS75" s="326"/>
      <c r="HT75" s="326"/>
      <c r="HU75" s="326"/>
      <c r="HV75" s="326"/>
      <c r="HW75" s="326"/>
      <c r="HX75" s="326"/>
      <c r="HY75" s="326"/>
      <c r="HZ75" s="326"/>
      <c r="IA75" s="326"/>
      <c r="IB75" s="326"/>
      <c r="IC75" s="326"/>
    </row>
    <row r="76" spans="1:237" s="79" customFormat="1" x14ac:dyDescent="0.25">
      <c r="A76" s="326" t="s">
        <v>68</v>
      </c>
      <c r="B76" s="326" t="s">
        <v>89</v>
      </c>
      <c r="C76" s="326" t="s">
        <v>27</v>
      </c>
      <c r="D76" s="326" t="s">
        <v>190</v>
      </c>
      <c r="E76" s="326" t="s">
        <v>37</v>
      </c>
      <c r="F76" s="371" t="str">
        <f>IF(ISBLANK('1C Summary'!F44),"",'1C Summary'!F44)</f>
        <v/>
      </c>
      <c r="G76" s="371" t="str">
        <f>IF(ISBLANK('1C Summary'!G44),"",'1C Summary'!G44)</f>
        <v/>
      </c>
      <c r="H76" s="371" t="str">
        <f>IF(ISBLANK('1C Summary'!H44),"",'1C Summary'!H44)</f>
        <v/>
      </c>
      <c r="I76" s="371" t="str">
        <f>IF(ISBLANK('1C Summary'!I44),"",'1C Summary'!I44)</f>
        <v/>
      </c>
      <c r="J76" s="371" t="str">
        <f>IF(ISBLANK('1C Summary'!J44),"",'1C Summary'!J44)</f>
        <v/>
      </c>
      <c r="K76" s="371" t="str">
        <f>IF(ISBLANK('1C Summary'!K44),"",'1C Summary'!K44)</f>
        <v/>
      </c>
      <c r="L76" s="371" t="str">
        <f>IF(ISBLANK('1C Summary'!L44),"",'1C Summary'!L44)</f>
        <v/>
      </c>
      <c r="M76" s="371" t="str">
        <f>IF(ISBLANK('1C Summary'!M44),"",'1C Summary'!M44)</f>
        <v/>
      </c>
      <c r="N76" s="371" t="str">
        <f>IF(ISBLANK('1C Summary'!N44),"",'1C Summary'!N44)</f>
        <v/>
      </c>
      <c r="O76" s="371" t="str">
        <f>IF(ISBLANK('1C Summary'!O44),"",'1C Summary'!O44)</f>
        <v/>
      </c>
      <c r="P76" s="371" t="str">
        <f>IF(ISBLANK('1C Summary'!P44),"",'1C Summary'!P44)</f>
        <v/>
      </c>
      <c r="Q76" s="371" t="str">
        <f>IF(ISBLANK('1C Summary'!Q44),"",'1C Summary'!Q44)</f>
        <v/>
      </c>
      <c r="R76" s="371" t="str">
        <f>IF(ISBLANK('1C Summary'!R44),"",'1C Summary'!R44)</f>
        <v/>
      </c>
      <c r="S76" s="371" t="str">
        <f>IF(ISBLANK('1C Summary'!S44),"",'1C Summary'!S44)</f>
        <v/>
      </c>
      <c r="T76" s="371" t="str">
        <f>IF(ISBLANK('1C Summary'!T44),"",'1C Summary'!T44)</f>
        <v/>
      </c>
      <c r="U76" s="371"/>
      <c r="V76" s="371"/>
      <c r="W76" s="371"/>
      <c r="X76" s="326"/>
      <c r="Y76" s="326"/>
      <c r="Z76" s="326"/>
      <c r="AA76" s="355"/>
      <c r="AB76" s="326"/>
      <c r="AC76" s="326"/>
      <c r="AD76" s="326"/>
      <c r="AE76" s="326"/>
      <c r="AF76" s="326"/>
      <c r="AG76" s="326"/>
      <c r="AH76" s="326"/>
      <c r="AI76" s="326"/>
      <c r="AJ76" s="326"/>
      <c r="AK76" s="326"/>
      <c r="AL76" s="326"/>
      <c r="AM76" s="326"/>
      <c r="AN76" s="326"/>
      <c r="AO76" s="326"/>
      <c r="AP76" s="326"/>
      <c r="AQ76" s="326"/>
      <c r="AR76" s="326"/>
      <c r="AS76" s="326"/>
      <c r="AT76" s="326"/>
      <c r="AU76" s="326"/>
      <c r="AV76" s="326"/>
      <c r="AW76" s="326"/>
      <c r="AX76" s="326"/>
      <c r="AY76" s="326"/>
      <c r="AZ76" s="326"/>
      <c r="BA76" s="326"/>
      <c r="BB76" s="326"/>
      <c r="BC76" s="326"/>
      <c r="BD76" s="326"/>
      <c r="BE76" s="326"/>
      <c r="BF76" s="326"/>
      <c r="BG76" s="326"/>
      <c r="BH76" s="326"/>
      <c r="BI76" s="326"/>
      <c r="BJ76" s="326"/>
      <c r="BK76" s="326"/>
      <c r="BL76" s="326"/>
      <c r="BM76" s="326"/>
      <c r="BN76" s="326"/>
      <c r="BO76" s="326"/>
      <c r="BP76" s="326"/>
      <c r="BQ76" s="326"/>
      <c r="BR76" s="326"/>
      <c r="BS76" s="326"/>
      <c r="BT76" s="326"/>
      <c r="BU76" s="326"/>
      <c r="BV76" s="326"/>
      <c r="BW76" s="326"/>
      <c r="BX76" s="326"/>
      <c r="BY76" s="326"/>
      <c r="BZ76" s="326"/>
      <c r="CA76" s="326"/>
      <c r="CB76" s="326"/>
      <c r="CC76" s="326"/>
      <c r="CD76" s="326"/>
      <c r="CE76" s="326"/>
      <c r="CF76" s="326"/>
      <c r="CG76" s="326"/>
      <c r="CH76" s="326"/>
      <c r="CI76" s="326"/>
      <c r="CJ76" s="326"/>
      <c r="CK76" s="326"/>
      <c r="CL76" s="326"/>
      <c r="CM76" s="326"/>
      <c r="CN76" s="326"/>
      <c r="CO76" s="326"/>
      <c r="CP76" s="326"/>
      <c r="CQ76" s="326"/>
      <c r="CR76" s="326"/>
      <c r="CS76" s="326"/>
      <c r="CT76" s="326"/>
      <c r="CU76" s="326"/>
      <c r="CV76" s="326"/>
      <c r="CW76" s="326"/>
      <c r="CX76" s="326"/>
      <c r="CY76" s="326"/>
      <c r="CZ76" s="326"/>
      <c r="DA76" s="326"/>
      <c r="DB76" s="326"/>
      <c r="DC76" s="326"/>
      <c r="DD76" s="326"/>
      <c r="DE76" s="326"/>
      <c r="DF76" s="326"/>
      <c r="DG76" s="326"/>
      <c r="DH76" s="326"/>
      <c r="DI76" s="326"/>
      <c r="DJ76" s="326"/>
      <c r="DK76" s="326"/>
      <c r="DL76" s="326"/>
      <c r="DM76" s="326"/>
      <c r="DN76" s="326"/>
      <c r="DO76" s="326"/>
      <c r="DP76" s="326"/>
      <c r="DQ76" s="326"/>
      <c r="DR76" s="326"/>
      <c r="DS76" s="326"/>
      <c r="DT76" s="326"/>
      <c r="DU76" s="326"/>
      <c r="DV76" s="326"/>
      <c r="DW76" s="326"/>
      <c r="DX76" s="326"/>
      <c r="DY76" s="326"/>
      <c r="DZ76" s="326"/>
      <c r="EA76" s="326"/>
      <c r="EB76" s="326"/>
      <c r="EC76" s="326"/>
      <c r="ED76" s="326"/>
      <c r="EE76" s="326"/>
      <c r="EF76" s="326"/>
      <c r="EG76" s="326"/>
      <c r="EH76" s="326"/>
      <c r="EI76" s="326"/>
      <c r="EJ76" s="326"/>
      <c r="EK76" s="326"/>
      <c r="EL76" s="326"/>
      <c r="EM76" s="326"/>
      <c r="EN76" s="326"/>
      <c r="EO76" s="326"/>
      <c r="EP76" s="326"/>
      <c r="EQ76" s="326"/>
      <c r="ER76" s="326"/>
      <c r="ES76" s="326"/>
      <c r="ET76" s="326"/>
      <c r="EU76" s="326"/>
      <c r="EV76" s="326"/>
      <c r="EW76" s="326"/>
      <c r="EX76" s="326"/>
      <c r="EY76" s="326"/>
      <c r="EZ76" s="326"/>
      <c r="FA76" s="326"/>
      <c r="FB76" s="326"/>
      <c r="FC76" s="326"/>
      <c r="FD76" s="326"/>
      <c r="FE76" s="326"/>
      <c r="FF76" s="326"/>
      <c r="FG76" s="326"/>
      <c r="FH76" s="326"/>
      <c r="FI76" s="326"/>
      <c r="FJ76" s="326"/>
      <c r="FK76" s="326"/>
      <c r="FL76" s="326"/>
      <c r="FM76" s="326"/>
      <c r="FN76" s="326"/>
      <c r="FO76" s="326"/>
      <c r="FP76" s="326"/>
      <c r="FQ76" s="326"/>
      <c r="FR76" s="326"/>
      <c r="FS76" s="326"/>
      <c r="FT76" s="326"/>
      <c r="FU76" s="326"/>
      <c r="FV76" s="326"/>
      <c r="FW76" s="326"/>
      <c r="FX76" s="326"/>
      <c r="FY76" s="326"/>
      <c r="FZ76" s="326"/>
      <c r="GA76" s="326"/>
      <c r="GB76" s="326"/>
      <c r="GC76" s="326"/>
      <c r="GD76" s="326"/>
      <c r="GE76" s="326"/>
      <c r="GF76" s="326"/>
      <c r="GG76" s="326"/>
      <c r="GH76" s="326"/>
      <c r="GI76" s="326"/>
      <c r="GJ76" s="326"/>
      <c r="GK76" s="326"/>
      <c r="GL76" s="326"/>
      <c r="GM76" s="326"/>
      <c r="GN76" s="326"/>
      <c r="GO76" s="326"/>
      <c r="GP76" s="326"/>
      <c r="GQ76" s="326"/>
      <c r="GR76" s="326"/>
      <c r="GS76" s="326"/>
      <c r="GT76" s="326"/>
      <c r="GU76" s="326"/>
      <c r="GV76" s="326"/>
      <c r="GW76" s="326"/>
      <c r="GX76" s="326"/>
      <c r="GY76" s="326"/>
      <c r="GZ76" s="326"/>
      <c r="HA76" s="326"/>
      <c r="HB76" s="326"/>
      <c r="HC76" s="326"/>
      <c r="HD76" s="326"/>
      <c r="HE76" s="326"/>
      <c r="HF76" s="326"/>
      <c r="HG76" s="326"/>
      <c r="HH76" s="326"/>
      <c r="HI76" s="326"/>
      <c r="HJ76" s="326"/>
      <c r="HK76" s="326"/>
      <c r="HL76" s="326"/>
      <c r="HM76" s="326"/>
      <c r="HN76" s="326"/>
      <c r="HO76" s="326"/>
      <c r="HP76" s="326"/>
      <c r="HQ76" s="326"/>
      <c r="HR76" s="326"/>
      <c r="HS76" s="326"/>
      <c r="HT76" s="326"/>
      <c r="HU76" s="326"/>
      <c r="HV76" s="326"/>
      <c r="HW76" s="326"/>
      <c r="HX76" s="326"/>
      <c r="HY76" s="326"/>
      <c r="HZ76" s="326"/>
      <c r="IA76" s="326"/>
      <c r="IB76" s="326"/>
      <c r="IC76" s="326"/>
    </row>
    <row r="77" spans="1:237" x14ac:dyDescent="0.25">
      <c r="A77" s="242"/>
      <c r="B77" s="242"/>
      <c r="C77" s="242"/>
      <c r="D77" s="242"/>
      <c r="E77" s="242"/>
      <c r="F77" s="490">
        <f>(F4-F81)/F4</f>
        <v>1.5209482743815644E-2</v>
      </c>
      <c r="G77" s="490">
        <f t="shared" ref="G77:U77" si="42">(G4-G81)/G4</f>
        <v>6.9716541863276372E-3</v>
      </c>
      <c r="H77" s="490">
        <f t="shared" si="42"/>
        <v>-4.2281489202531117E-3</v>
      </c>
      <c r="I77" s="490">
        <f t="shared" si="42"/>
        <v>-1.0171916331725098E-2</v>
      </c>
      <c r="J77" s="490">
        <f t="shared" si="42"/>
        <v>-1.4268935886129385E-2</v>
      </c>
      <c r="K77" s="490">
        <f t="shared" si="42"/>
        <v>-1.910754379617147E-2</v>
      </c>
      <c r="L77" s="490">
        <f t="shared" si="42"/>
        <v>-2.9075722993349488E-2</v>
      </c>
      <c r="M77" s="490">
        <f t="shared" si="42"/>
        <v>-1.7728560665699604E-2</v>
      </c>
      <c r="N77" s="490">
        <f t="shared" si="42"/>
        <v>-1.4668625709768164E-2</v>
      </c>
      <c r="O77" s="490">
        <f t="shared" si="42"/>
        <v>1.3846223060797929E-2</v>
      </c>
      <c r="P77" s="490">
        <f t="shared" si="42"/>
        <v>-4.8456595727759115E-2</v>
      </c>
      <c r="Q77" s="490">
        <f t="shared" si="42"/>
        <v>-3.3144643945822165E-2</v>
      </c>
      <c r="R77" s="490">
        <f t="shared" si="42"/>
        <v>-2.9284592785954654E-2</v>
      </c>
      <c r="S77" s="490">
        <f t="shared" si="42"/>
        <v>-6.852566008037124E-2</v>
      </c>
      <c r="T77" s="490">
        <f t="shared" si="42"/>
        <v>-4.677065177385431E-2</v>
      </c>
      <c r="U77" s="490">
        <f t="shared" si="42"/>
        <v>-3.8491081083620815E-2</v>
      </c>
      <c r="V77" s="341"/>
      <c r="W77" s="341"/>
      <c r="X77" s="242"/>
      <c r="Y77" s="326"/>
      <c r="Z77" s="326"/>
      <c r="AA77" s="355"/>
      <c r="AB77" s="242"/>
      <c r="AC77" s="242"/>
      <c r="AD77" s="242"/>
      <c r="AE77" s="242"/>
      <c r="AF77" s="242"/>
      <c r="AG77" s="242"/>
      <c r="AH77" s="242"/>
      <c r="AI77" s="242"/>
      <c r="AJ77" s="242"/>
      <c r="AK77" s="242"/>
      <c r="AL77" s="242"/>
      <c r="AM77" s="242"/>
      <c r="AN77" s="242"/>
      <c r="AO77" s="242"/>
      <c r="AP77" s="242"/>
      <c r="AQ77" s="242"/>
      <c r="AR77" s="242"/>
      <c r="AS77" s="242"/>
      <c r="AT77" s="242"/>
      <c r="AU77" s="242"/>
      <c r="AV77" s="242"/>
      <c r="AW77" s="242"/>
      <c r="AX77" s="242"/>
      <c r="AY77" s="242"/>
      <c r="AZ77" s="242"/>
      <c r="BA77" s="242"/>
      <c r="BB77" s="242"/>
      <c r="BC77" s="242"/>
      <c r="BD77" s="242"/>
      <c r="BE77" s="242"/>
      <c r="BF77" s="242"/>
      <c r="BG77" s="242"/>
      <c r="BH77" s="242"/>
      <c r="BI77" s="242"/>
      <c r="BJ77" s="242"/>
      <c r="BK77" s="242"/>
      <c r="BL77" s="242"/>
      <c r="BM77" s="242"/>
      <c r="BN77" s="242"/>
      <c r="BO77" s="242"/>
      <c r="BP77" s="242"/>
      <c r="BQ77" s="242"/>
      <c r="BR77" s="242"/>
      <c r="BS77" s="242"/>
      <c r="BT77" s="242"/>
      <c r="BU77" s="242"/>
      <c r="BV77" s="242"/>
      <c r="BW77" s="242"/>
      <c r="BX77" s="242"/>
      <c r="BY77" s="242"/>
      <c r="BZ77" s="242"/>
      <c r="CA77" s="242"/>
      <c r="CB77" s="242"/>
      <c r="CC77" s="242"/>
      <c r="CD77" s="242"/>
      <c r="CE77" s="242"/>
      <c r="CF77" s="242"/>
      <c r="CG77" s="242"/>
      <c r="CH77" s="242"/>
      <c r="CI77" s="242"/>
      <c r="CJ77" s="242"/>
      <c r="CK77" s="242"/>
      <c r="CL77" s="242"/>
      <c r="CM77" s="242"/>
      <c r="CN77" s="242"/>
      <c r="CO77" s="242"/>
      <c r="CP77" s="242"/>
      <c r="CQ77" s="242"/>
      <c r="CR77" s="242"/>
      <c r="CS77" s="242"/>
      <c r="CT77" s="242"/>
      <c r="CU77" s="242"/>
      <c r="CV77" s="242"/>
      <c r="CW77" s="242"/>
      <c r="CX77" s="242"/>
      <c r="CY77" s="242"/>
      <c r="CZ77" s="242"/>
      <c r="DA77" s="242"/>
      <c r="DB77" s="242"/>
      <c r="DC77" s="242"/>
      <c r="DD77" s="242"/>
      <c r="DE77" s="242"/>
      <c r="DF77" s="242"/>
      <c r="DG77" s="242"/>
      <c r="DH77" s="242"/>
      <c r="DI77" s="242"/>
      <c r="DJ77" s="242"/>
      <c r="DK77" s="242"/>
      <c r="DL77" s="242"/>
      <c r="DM77" s="242"/>
      <c r="DN77" s="242"/>
      <c r="DO77" s="242"/>
      <c r="DP77" s="242"/>
      <c r="DQ77" s="242"/>
      <c r="DR77" s="242"/>
      <c r="DS77" s="242"/>
      <c r="DT77" s="242"/>
      <c r="DU77" s="242"/>
      <c r="DV77" s="242"/>
      <c r="DW77" s="242"/>
      <c r="DX77" s="242"/>
      <c r="DY77" s="242"/>
      <c r="DZ77" s="242"/>
      <c r="EA77" s="242"/>
      <c r="EB77" s="242"/>
      <c r="EC77" s="242"/>
      <c r="ED77" s="242"/>
      <c r="EE77" s="242"/>
      <c r="EF77" s="242"/>
      <c r="EG77" s="242"/>
      <c r="EH77" s="242"/>
      <c r="EI77" s="242"/>
      <c r="EJ77" s="242"/>
      <c r="EK77" s="242"/>
      <c r="EL77" s="242"/>
      <c r="EM77" s="242"/>
      <c r="EN77" s="242"/>
      <c r="EO77" s="242"/>
      <c r="EP77" s="242"/>
      <c r="EQ77" s="242"/>
      <c r="ER77" s="242"/>
      <c r="ES77" s="242"/>
      <c r="ET77" s="242"/>
      <c r="EU77" s="242"/>
      <c r="EV77" s="242"/>
      <c r="EW77" s="242"/>
      <c r="EX77" s="242"/>
      <c r="EY77" s="242"/>
      <c r="EZ77" s="242"/>
      <c r="FA77" s="242"/>
      <c r="FB77" s="242"/>
      <c r="FC77" s="242"/>
      <c r="FD77" s="242"/>
      <c r="FE77" s="242"/>
      <c r="FF77" s="242"/>
      <c r="FG77" s="242"/>
      <c r="FH77" s="242"/>
      <c r="FI77" s="242"/>
      <c r="FJ77" s="242"/>
      <c r="FK77" s="242"/>
      <c r="FL77" s="242"/>
      <c r="FM77" s="242"/>
      <c r="FN77" s="242"/>
      <c r="FO77" s="242"/>
      <c r="FP77" s="242"/>
      <c r="FQ77" s="242"/>
      <c r="FR77" s="242"/>
      <c r="FS77" s="242"/>
      <c r="FT77" s="242"/>
      <c r="FU77" s="242"/>
      <c r="FV77" s="242"/>
      <c r="FW77" s="242"/>
      <c r="FX77" s="242"/>
      <c r="FY77" s="242"/>
      <c r="FZ77" s="242"/>
      <c r="GA77" s="242"/>
      <c r="GB77" s="242"/>
      <c r="GC77" s="242"/>
      <c r="GD77" s="242"/>
      <c r="GE77" s="242"/>
      <c r="GF77" s="242"/>
      <c r="GG77" s="242"/>
      <c r="GH77" s="242"/>
      <c r="GI77" s="242"/>
      <c r="GJ77" s="242"/>
      <c r="GK77" s="242"/>
      <c r="GL77" s="242"/>
      <c r="GM77" s="242"/>
      <c r="GN77" s="242"/>
      <c r="GO77" s="242"/>
      <c r="GP77" s="242"/>
      <c r="GQ77" s="242"/>
      <c r="GR77" s="242"/>
      <c r="GS77" s="242"/>
      <c r="GT77" s="242"/>
      <c r="GU77" s="242"/>
      <c r="GV77" s="242"/>
      <c r="GW77" s="242"/>
      <c r="GX77" s="242"/>
      <c r="GY77" s="242"/>
      <c r="GZ77" s="242"/>
      <c r="HA77" s="242"/>
      <c r="HB77" s="242"/>
      <c r="HC77" s="242"/>
      <c r="HD77" s="242"/>
      <c r="HE77" s="242"/>
      <c r="HF77" s="242"/>
      <c r="HG77" s="242"/>
      <c r="HH77" s="242"/>
      <c r="HI77" s="242"/>
      <c r="HJ77" s="242"/>
      <c r="HK77" s="242"/>
      <c r="HL77" s="242"/>
      <c r="HM77" s="242"/>
      <c r="HN77" s="242"/>
      <c r="HO77" s="242"/>
      <c r="HP77" s="242"/>
      <c r="HQ77" s="242"/>
      <c r="HR77" s="242"/>
      <c r="HS77" s="242"/>
      <c r="HT77" s="242"/>
      <c r="HU77" s="242"/>
      <c r="HV77" s="242"/>
      <c r="HW77" s="242"/>
      <c r="HX77" s="242"/>
      <c r="HY77" s="242"/>
      <c r="HZ77" s="242"/>
      <c r="IA77" s="242"/>
      <c r="IB77" s="242"/>
      <c r="IC77" s="242"/>
    </row>
    <row r="78" spans="1:237" s="3" customFormat="1" ht="21" x14ac:dyDescent="0.35">
      <c r="A78" s="333" t="s">
        <v>19</v>
      </c>
      <c r="B78" s="333"/>
      <c r="C78" s="333"/>
      <c r="D78" s="333"/>
      <c r="E78" s="333"/>
      <c r="F78" s="394"/>
      <c r="G78" s="394"/>
      <c r="H78" s="394"/>
      <c r="I78" s="394"/>
      <c r="J78" s="394"/>
      <c r="K78" s="394"/>
      <c r="L78" s="394"/>
      <c r="M78" s="394"/>
      <c r="N78" s="394"/>
      <c r="O78" s="394"/>
      <c r="P78" s="394"/>
      <c r="Q78" s="394"/>
      <c r="R78" s="394"/>
      <c r="S78" s="394"/>
      <c r="T78" s="394"/>
      <c r="U78" s="394"/>
      <c r="V78" s="394"/>
      <c r="W78" s="394"/>
      <c r="X78" s="333"/>
      <c r="Y78" s="326"/>
      <c r="Z78" s="326"/>
      <c r="AA78" s="333"/>
      <c r="AB78" s="333"/>
      <c r="AC78" s="333"/>
      <c r="AD78" s="333"/>
      <c r="AE78" s="333"/>
      <c r="AF78" s="333"/>
      <c r="AG78" s="333"/>
      <c r="AH78" s="333"/>
      <c r="AI78" s="333"/>
      <c r="AJ78" s="333"/>
      <c r="AK78" s="333"/>
      <c r="AL78" s="333"/>
      <c r="AM78" s="333"/>
      <c r="AN78" s="333"/>
      <c r="AO78" s="333"/>
      <c r="AP78" s="333"/>
      <c r="AQ78" s="333"/>
      <c r="AR78" s="333"/>
      <c r="AS78" s="333"/>
      <c r="AT78" s="333"/>
      <c r="AU78" s="333"/>
      <c r="AV78" s="333"/>
      <c r="AW78" s="333"/>
      <c r="AX78" s="333"/>
      <c r="AY78" s="333"/>
      <c r="AZ78" s="333"/>
      <c r="BA78" s="333"/>
      <c r="BB78" s="333"/>
      <c r="BC78" s="333"/>
      <c r="BD78" s="333"/>
      <c r="BE78" s="333"/>
      <c r="BF78" s="333"/>
      <c r="BG78" s="333"/>
      <c r="BH78" s="333"/>
      <c r="BI78" s="333"/>
      <c r="BJ78" s="333"/>
      <c r="BK78" s="333"/>
      <c r="BL78" s="333"/>
      <c r="BM78" s="333"/>
      <c r="BN78" s="333"/>
      <c r="BO78" s="333"/>
      <c r="BP78" s="333"/>
      <c r="BQ78" s="333"/>
      <c r="BR78" s="333"/>
      <c r="BS78" s="333"/>
      <c r="BT78" s="333"/>
      <c r="BU78" s="333"/>
      <c r="BV78" s="333"/>
      <c r="BW78" s="333"/>
      <c r="BX78" s="333"/>
      <c r="BY78" s="333"/>
      <c r="BZ78" s="333"/>
      <c r="CA78" s="333"/>
      <c r="CB78" s="333"/>
      <c r="CC78" s="333"/>
      <c r="CD78" s="333"/>
      <c r="CE78" s="333"/>
      <c r="CF78" s="333"/>
      <c r="CG78" s="333"/>
      <c r="CH78" s="333"/>
      <c r="CI78" s="333"/>
      <c r="CJ78" s="333"/>
      <c r="CK78" s="333"/>
      <c r="CL78" s="333"/>
      <c r="CM78" s="333"/>
      <c r="CN78" s="333"/>
      <c r="CO78" s="333"/>
      <c r="CP78" s="333"/>
      <c r="CQ78" s="333"/>
      <c r="CR78" s="333"/>
      <c r="CS78" s="333"/>
      <c r="CT78" s="333"/>
      <c r="CU78" s="333"/>
      <c r="CV78" s="333"/>
      <c r="CW78" s="333"/>
      <c r="CX78" s="333"/>
      <c r="CY78" s="333"/>
      <c r="CZ78" s="333"/>
      <c r="DA78" s="333"/>
      <c r="DB78" s="333"/>
      <c r="DC78" s="333"/>
      <c r="DD78" s="333"/>
      <c r="DE78" s="333"/>
      <c r="DF78" s="333"/>
      <c r="DG78" s="333"/>
      <c r="DH78" s="333"/>
      <c r="DI78" s="333"/>
      <c r="DJ78" s="333"/>
      <c r="DK78" s="333"/>
      <c r="DL78" s="333"/>
      <c r="DM78" s="333"/>
      <c r="DN78" s="333"/>
      <c r="DO78" s="333"/>
      <c r="DP78" s="333"/>
      <c r="DQ78" s="333"/>
      <c r="DR78" s="333"/>
      <c r="DS78" s="333"/>
      <c r="DT78" s="333"/>
      <c r="DU78" s="333"/>
      <c r="DV78" s="333"/>
      <c r="DW78" s="333"/>
      <c r="DX78" s="333"/>
      <c r="DY78" s="333"/>
      <c r="DZ78" s="333"/>
      <c r="EA78" s="333"/>
      <c r="EB78" s="333"/>
      <c r="EC78" s="333"/>
      <c r="ED78" s="333"/>
      <c r="EE78" s="333"/>
      <c r="EF78" s="333"/>
      <c r="EG78" s="333"/>
      <c r="EH78" s="333"/>
      <c r="EI78" s="333"/>
      <c r="EJ78" s="333"/>
      <c r="EK78" s="333"/>
      <c r="EL78" s="333"/>
      <c r="EM78" s="333"/>
      <c r="EN78" s="333"/>
      <c r="EO78" s="333"/>
      <c r="EP78" s="333"/>
      <c r="EQ78" s="333"/>
      <c r="ER78" s="333"/>
      <c r="ES78" s="333"/>
      <c r="ET78" s="333"/>
      <c r="EU78" s="333"/>
      <c r="EV78" s="333"/>
      <c r="EW78" s="333"/>
      <c r="EX78" s="333"/>
      <c r="EY78" s="333"/>
      <c r="EZ78" s="333"/>
      <c r="FA78" s="333"/>
      <c r="FB78" s="333"/>
      <c r="FC78" s="333"/>
      <c r="FD78" s="333"/>
      <c r="FE78" s="333"/>
      <c r="FF78" s="333"/>
      <c r="FG78" s="333"/>
      <c r="FH78" s="333"/>
      <c r="FI78" s="333"/>
      <c r="FJ78" s="333"/>
      <c r="FK78" s="333"/>
      <c r="FL78" s="333"/>
      <c r="FM78" s="333"/>
      <c r="FN78" s="333"/>
      <c r="FO78" s="333"/>
      <c r="FP78" s="333"/>
      <c r="FQ78" s="333"/>
      <c r="FR78" s="333"/>
      <c r="FS78" s="333"/>
      <c r="FT78" s="333"/>
      <c r="FU78" s="333"/>
      <c r="FV78" s="333"/>
      <c r="FW78" s="333"/>
      <c r="FX78" s="333"/>
      <c r="FY78" s="333"/>
      <c r="FZ78" s="333"/>
      <c r="GA78" s="333"/>
      <c r="GB78" s="333"/>
      <c r="GC78" s="333"/>
      <c r="GD78" s="333"/>
      <c r="GE78" s="333"/>
      <c r="GF78" s="333"/>
      <c r="GG78" s="333"/>
      <c r="GH78" s="333"/>
      <c r="GI78" s="333"/>
      <c r="GJ78" s="333"/>
      <c r="GK78" s="333"/>
      <c r="GL78" s="333"/>
      <c r="GM78" s="333"/>
      <c r="GN78" s="333"/>
      <c r="GO78" s="333"/>
      <c r="GP78" s="333"/>
      <c r="GQ78" s="333"/>
      <c r="GR78" s="333"/>
      <c r="GS78" s="333"/>
      <c r="GT78" s="333"/>
      <c r="GU78" s="333"/>
      <c r="GV78" s="333"/>
      <c r="GW78" s="333"/>
      <c r="GX78" s="333"/>
      <c r="GY78" s="333"/>
      <c r="GZ78" s="333"/>
      <c r="HA78" s="333"/>
      <c r="HB78" s="333"/>
      <c r="HC78" s="333"/>
      <c r="HD78" s="333"/>
      <c r="HE78" s="333"/>
      <c r="HF78" s="333"/>
      <c r="HG78" s="333"/>
      <c r="HH78" s="333"/>
      <c r="HI78" s="333"/>
      <c r="HJ78" s="333"/>
      <c r="HK78" s="333"/>
      <c r="HL78" s="333"/>
      <c r="HM78" s="333"/>
      <c r="HN78" s="333"/>
      <c r="HO78" s="333"/>
      <c r="HP78" s="333"/>
      <c r="HQ78" s="333"/>
      <c r="HR78" s="333"/>
      <c r="HS78" s="333"/>
      <c r="HT78" s="333"/>
      <c r="HU78" s="333"/>
      <c r="HV78" s="333"/>
      <c r="HW78" s="333"/>
      <c r="HX78" s="333"/>
      <c r="HY78" s="333"/>
      <c r="HZ78" s="333"/>
      <c r="IA78" s="333"/>
      <c r="IB78" s="333"/>
      <c r="IC78" s="333"/>
    </row>
    <row r="79" spans="1:237" s="19" customFormat="1" x14ac:dyDescent="0.25">
      <c r="A79" s="323" t="s">
        <v>21</v>
      </c>
      <c r="B79" s="334"/>
      <c r="C79" s="334"/>
      <c r="D79" s="334"/>
      <c r="E79" s="334"/>
      <c r="F79" s="342"/>
      <c r="G79" s="342"/>
      <c r="H79" s="342"/>
      <c r="I79" s="342"/>
      <c r="J79" s="342"/>
      <c r="K79" s="342"/>
      <c r="L79" s="342"/>
      <c r="M79" s="342"/>
      <c r="N79" s="342"/>
      <c r="O79" s="342"/>
      <c r="P79" s="342"/>
      <c r="Q79" s="342"/>
      <c r="R79" s="342"/>
      <c r="S79" s="342"/>
      <c r="T79" s="342"/>
      <c r="U79" s="342"/>
      <c r="V79" s="342"/>
      <c r="W79" s="342"/>
      <c r="X79" s="334"/>
      <c r="Y79" s="326"/>
      <c r="Z79" s="326"/>
      <c r="AA79" s="334"/>
      <c r="AB79" s="334"/>
      <c r="AC79" s="334"/>
      <c r="AD79" s="334"/>
      <c r="AE79" s="334"/>
      <c r="AF79" s="334"/>
      <c r="AG79" s="334"/>
      <c r="AH79" s="334"/>
      <c r="AI79" s="334"/>
      <c r="AJ79" s="334"/>
      <c r="AK79" s="334"/>
      <c r="AL79" s="334"/>
      <c r="AM79" s="334"/>
      <c r="AN79" s="334"/>
      <c r="AO79" s="334"/>
      <c r="AP79" s="334"/>
      <c r="AQ79" s="334"/>
      <c r="AR79" s="334"/>
      <c r="AS79" s="334"/>
      <c r="AT79" s="334"/>
      <c r="AU79" s="334"/>
      <c r="AV79" s="334"/>
      <c r="AW79" s="334"/>
      <c r="AX79" s="334"/>
      <c r="AY79" s="334"/>
      <c r="AZ79" s="334"/>
      <c r="BA79" s="334"/>
      <c r="BB79" s="334"/>
      <c r="BC79" s="334"/>
      <c r="BD79" s="334"/>
      <c r="BE79" s="334"/>
      <c r="BF79" s="334"/>
      <c r="BG79" s="334"/>
      <c r="BH79" s="334"/>
      <c r="BI79" s="334"/>
      <c r="BJ79" s="334"/>
      <c r="BK79" s="334"/>
      <c r="BL79" s="334"/>
      <c r="BM79" s="334"/>
      <c r="BN79" s="334"/>
      <c r="BO79" s="334"/>
      <c r="BP79" s="334"/>
      <c r="BQ79" s="334"/>
      <c r="BR79" s="334"/>
      <c r="BS79" s="334"/>
      <c r="BT79" s="334"/>
      <c r="BU79" s="334"/>
      <c r="BV79" s="334"/>
      <c r="BW79" s="334"/>
      <c r="BX79" s="334"/>
      <c r="BY79" s="334"/>
      <c r="BZ79" s="334"/>
      <c r="CA79" s="334"/>
      <c r="CB79" s="334"/>
      <c r="CC79" s="334"/>
      <c r="CD79" s="334"/>
      <c r="CE79" s="334"/>
      <c r="CF79" s="334"/>
      <c r="CG79" s="334"/>
      <c r="CH79" s="334"/>
      <c r="CI79" s="334"/>
      <c r="CJ79" s="334"/>
      <c r="CK79" s="334"/>
      <c r="CL79" s="334"/>
      <c r="CM79" s="334"/>
      <c r="CN79" s="334"/>
      <c r="CO79" s="334"/>
      <c r="CP79" s="334"/>
      <c r="CQ79" s="334"/>
      <c r="CR79" s="334"/>
      <c r="CS79" s="334"/>
      <c r="CT79" s="334"/>
      <c r="CU79" s="334"/>
      <c r="CV79" s="334"/>
      <c r="CW79" s="334"/>
      <c r="CX79" s="334"/>
      <c r="CY79" s="334"/>
      <c r="CZ79" s="334"/>
      <c r="DA79" s="334"/>
      <c r="DB79" s="334"/>
      <c r="DC79" s="334"/>
      <c r="DD79" s="334"/>
      <c r="DE79" s="334"/>
      <c r="DF79" s="334"/>
      <c r="DG79" s="334"/>
      <c r="DH79" s="334"/>
      <c r="DI79" s="334"/>
      <c r="DJ79" s="334"/>
      <c r="DK79" s="334"/>
      <c r="DL79" s="334"/>
      <c r="DM79" s="334"/>
      <c r="DN79" s="334"/>
      <c r="DO79" s="334"/>
      <c r="DP79" s="334"/>
      <c r="DQ79" s="334"/>
      <c r="DR79" s="334"/>
      <c r="DS79" s="334"/>
      <c r="DT79" s="334"/>
      <c r="DU79" s="334"/>
      <c r="DV79" s="334"/>
      <c r="DW79" s="334"/>
      <c r="DX79" s="334"/>
      <c r="DY79" s="334"/>
      <c r="DZ79" s="334"/>
      <c r="EA79" s="334"/>
      <c r="EB79" s="334"/>
      <c r="EC79" s="334"/>
      <c r="ED79" s="334"/>
      <c r="EE79" s="334"/>
      <c r="EF79" s="334"/>
      <c r="EG79" s="334"/>
      <c r="EH79" s="334"/>
      <c r="EI79" s="334"/>
      <c r="EJ79" s="334"/>
      <c r="EK79" s="334"/>
      <c r="EL79" s="334"/>
      <c r="EM79" s="334"/>
      <c r="EN79" s="334"/>
      <c r="EO79" s="334"/>
      <c r="EP79" s="334"/>
      <c r="EQ79" s="334"/>
      <c r="ER79" s="334"/>
      <c r="ES79" s="334"/>
      <c r="ET79" s="334"/>
      <c r="EU79" s="334"/>
      <c r="EV79" s="334"/>
      <c r="EW79" s="334"/>
      <c r="EX79" s="334"/>
      <c r="EY79" s="334"/>
      <c r="EZ79" s="334"/>
      <c r="FA79" s="334"/>
      <c r="FB79" s="334"/>
      <c r="FC79" s="334"/>
      <c r="FD79" s="334"/>
      <c r="FE79" s="334"/>
      <c r="FF79" s="334"/>
      <c r="FG79" s="334"/>
      <c r="FH79" s="334"/>
      <c r="FI79" s="334"/>
      <c r="FJ79" s="334"/>
      <c r="FK79" s="334"/>
      <c r="FL79" s="334"/>
      <c r="FM79" s="334"/>
      <c r="FN79" s="334"/>
      <c r="FO79" s="334"/>
      <c r="FP79" s="334"/>
      <c r="FQ79" s="334"/>
      <c r="FR79" s="334"/>
      <c r="FS79" s="334"/>
      <c r="FT79" s="334"/>
      <c r="FU79" s="334"/>
      <c r="FV79" s="334"/>
      <c r="FW79" s="334"/>
      <c r="FX79" s="334"/>
      <c r="FY79" s="334"/>
      <c r="FZ79" s="334"/>
      <c r="GA79" s="334"/>
      <c r="GB79" s="334"/>
      <c r="GC79" s="334"/>
      <c r="GD79" s="334"/>
      <c r="GE79" s="334"/>
      <c r="GF79" s="334"/>
      <c r="GG79" s="334"/>
      <c r="GH79" s="334"/>
      <c r="GI79" s="334"/>
      <c r="GJ79" s="334"/>
      <c r="GK79" s="334"/>
      <c r="GL79" s="334"/>
      <c r="GM79" s="334"/>
      <c r="GN79" s="334"/>
      <c r="GO79" s="334"/>
      <c r="GP79" s="334"/>
      <c r="GQ79" s="334"/>
      <c r="GR79" s="334"/>
      <c r="GS79" s="334"/>
      <c r="GT79" s="334"/>
      <c r="GU79" s="334"/>
      <c r="GV79" s="334"/>
      <c r="GW79" s="334"/>
      <c r="GX79" s="334"/>
      <c r="GY79" s="334"/>
      <c r="GZ79" s="334"/>
      <c r="HA79" s="334"/>
      <c r="HB79" s="334"/>
      <c r="HC79" s="334"/>
      <c r="HD79" s="334"/>
      <c r="HE79" s="334"/>
      <c r="HF79" s="334"/>
      <c r="HG79" s="334"/>
      <c r="HH79" s="334"/>
      <c r="HI79" s="334"/>
      <c r="HJ79" s="334"/>
      <c r="HK79" s="334"/>
      <c r="HL79" s="334"/>
      <c r="HM79" s="334"/>
      <c r="HN79" s="334"/>
      <c r="HO79" s="334"/>
      <c r="HP79" s="334"/>
      <c r="HQ79" s="334"/>
      <c r="HR79" s="334"/>
      <c r="HS79" s="334"/>
      <c r="HT79" s="334"/>
      <c r="HU79" s="334"/>
      <c r="HV79" s="334"/>
      <c r="HW79" s="334"/>
      <c r="HX79" s="334"/>
      <c r="HY79" s="334"/>
      <c r="HZ79" s="334"/>
      <c r="IA79" s="334"/>
      <c r="IB79" s="334"/>
      <c r="IC79" s="334"/>
    </row>
    <row r="80" spans="1:237" s="4" customFormat="1" x14ac:dyDescent="0.25">
      <c r="A80" s="338" t="s">
        <v>1</v>
      </c>
      <c r="B80" s="338" t="s">
        <v>28</v>
      </c>
      <c r="C80" s="338" t="s">
        <v>29</v>
      </c>
      <c r="D80" s="338" t="s">
        <v>30</v>
      </c>
      <c r="E80" s="338" t="s">
        <v>10</v>
      </c>
      <c r="F80" s="395">
        <v>2000</v>
      </c>
      <c r="G80" s="395">
        <v>2001</v>
      </c>
      <c r="H80" s="395">
        <v>2002</v>
      </c>
      <c r="I80" s="395">
        <v>2003</v>
      </c>
      <c r="J80" s="395">
        <v>2004</v>
      </c>
      <c r="K80" s="395">
        <v>2005</v>
      </c>
      <c r="L80" s="395">
        <v>2006</v>
      </c>
      <c r="M80" s="395">
        <v>2007</v>
      </c>
      <c r="N80" s="395">
        <v>2008</v>
      </c>
      <c r="O80" s="395">
        <v>2009</v>
      </c>
      <c r="P80" s="395">
        <v>2010</v>
      </c>
      <c r="Q80" s="395">
        <v>2011</v>
      </c>
      <c r="R80" s="395">
        <v>2012</v>
      </c>
      <c r="S80" s="395">
        <v>2013</v>
      </c>
      <c r="T80" s="395">
        <v>2014</v>
      </c>
      <c r="U80" s="395">
        <v>2015</v>
      </c>
      <c r="V80" s="395">
        <v>2016</v>
      </c>
      <c r="W80" s="395">
        <v>2017</v>
      </c>
      <c r="X80" s="275"/>
      <c r="Y80" s="326"/>
      <c r="Z80" s="326"/>
      <c r="AA80" s="275"/>
      <c r="AB80" s="275"/>
      <c r="AC80" s="275"/>
      <c r="AD80" s="275"/>
      <c r="AE80" s="275"/>
      <c r="AF80" s="275"/>
      <c r="AG80" s="275"/>
      <c r="AH80" s="275"/>
      <c r="AI80" s="275"/>
      <c r="AJ80" s="275"/>
      <c r="AK80" s="275"/>
      <c r="AL80" s="275"/>
      <c r="AM80" s="275"/>
      <c r="AN80" s="275"/>
      <c r="AO80" s="275"/>
      <c r="AP80" s="275"/>
      <c r="AQ80" s="275"/>
      <c r="AR80" s="275"/>
      <c r="AS80" s="275"/>
      <c r="AT80" s="275"/>
      <c r="AU80" s="275"/>
      <c r="AV80" s="275"/>
      <c r="AW80" s="275"/>
      <c r="AX80" s="275"/>
      <c r="AY80" s="275"/>
      <c r="AZ80" s="275"/>
      <c r="BA80" s="275"/>
      <c r="BB80" s="275"/>
      <c r="BC80" s="275"/>
      <c r="BD80" s="275"/>
      <c r="BE80" s="275"/>
      <c r="BF80" s="275"/>
      <c r="BG80" s="275"/>
      <c r="BH80" s="275"/>
      <c r="BI80" s="275"/>
      <c r="BJ80" s="275"/>
      <c r="BK80" s="275"/>
      <c r="BL80" s="275"/>
      <c r="BM80" s="275"/>
      <c r="BN80" s="275"/>
      <c r="BO80" s="275"/>
      <c r="BP80" s="275"/>
      <c r="BQ80" s="275"/>
      <c r="BR80" s="275"/>
      <c r="BS80" s="275"/>
      <c r="BT80" s="275"/>
      <c r="BU80" s="275"/>
      <c r="BV80" s="275"/>
      <c r="BW80" s="275"/>
      <c r="BX80" s="275"/>
      <c r="BY80" s="275"/>
      <c r="BZ80" s="275"/>
      <c r="CA80" s="275"/>
      <c r="CB80" s="275"/>
      <c r="CC80" s="275"/>
      <c r="CD80" s="275"/>
      <c r="CE80" s="275"/>
      <c r="CF80" s="275"/>
      <c r="CG80" s="275"/>
      <c r="CH80" s="275"/>
      <c r="CI80" s="275"/>
      <c r="CJ80" s="275"/>
      <c r="CK80" s="275"/>
      <c r="CL80" s="275"/>
      <c r="CM80" s="275"/>
      <c r="CN80" s="275"/>
      <c r="CO80" s="275"/>
      <c r="CP80" s="275"/>
      <c r="CQ80" s="275"/>
      <c r="CR80" s="275"/>
      <c r="CS80" s="275"/>
      <c r="CT80" s="275"/>
      <c r="CU80" s="275"/>
      <c r="CV80" s="275"/>
      <c r="CW80" s="275"/>
      <c r="CX80" s="275"/>
      <c r="CY80" s="275"/>
      <c r="CZ80" s="275"/>
      <c r="DA80" s="275"/>
      <c r="DB80" s="275"/>
      <c r="DC80" s="275"/>
      <c r="DD80" s="275"/>
      <c r="DE80" s="275"/>
      <c r="DF80" s="275"/>
      <c r="DG80" s="275"/>
      <c r="DH80" s="275"/>
      <c r="DI80" s="275"/>
      <c r="DJ80" s="275"/>
      <c r="DK80" s="275"/>
      <c r="DL80" s="275"/>
      <c r="DM80" s="275"/>
      <c r="DN80" s="275"/>
      <c r="DO80" s="275"/>
      <c r="DP80" s="275"/>
      <c r="DQ80" s="275"/>
      <c r="DR80" s="275"/>
      <c r="DS80" s="275"/>
      <c r="DT80" s="275"/>
      <c r="DU80" s="275"/>
      <c r="DV80" s="275"/>
      <c r="DW80" s="275"/>
      <c r="DX80" s="275"/>
      <c r="DY80" s="275"/>
      <c r="DZ80" s="275"/>
      <c r="EA80" s="275"/>
      <c r="EB80" s="275"/>
      <c r="EC80" s="275"/>
      <c r="ED80" s="275"/>
      <c r="EE80" s="275"/>
      <c r="EF80" s="275"/>
      <c r="EG80" s="275"/>
      <c r="EH80" s="275"/>
      <c r="EI80" s="275"/>
      <c r="EJ80" s="275"/>
      <c r="EK80" s="275"/>
      <c r="EL80" s="275"/>
      <c r="EM80" s="275"/>
      <c r="EN80" s="275"/>
      <c r="EO80" s="275"/>
      <c r="EP80" s="275"/>
      <c r="EQ80" s="275"/>
      <c r="ER80" s="275"/>
      <c r="ES80" s="275"/>
      <c r="ET80" s="275"/>
      <c r="EU80" s="275"/>
      <c r="EV80" s="275"/>
      <c r="EW80" s="275"/>
      <c r="EX80" s="275"/>
      <c r="EY80" s="275"/>
      <c r="EZ80" s="275"/>
      <c r="FA80" s="275"/>
      <c r="FB80" s="275"/>
      <c r="FC80" s="275"/>
      <c r="FD80" s="275"/>
      <c r="FE80" s="275"/>
      <c r="FF80" s="275"/>
      <c r="FG80" s="275"/>
      <c r="FH80" s="275"/>
      <c r="FI80" s="275"/>
      <c r="FJ80" s="275"/>
      <c r="FK80" s="275"/>
      <c r="FL80" s="275"/>
      <c r="FM80" s="275"/>
      <c r="FN80" s="275"/>
      <c r="FO80" s="275"/>
      <c r="FP80" s="275"/>
      <c r="FQ80" s="275"/>
      <c r="FR80" s="275"/>
      <c r="FS80" s="275"/>
      <c r="FT80" s="275"/>
      <c r="FU80" s="275"/>
      <c r="FV80" s="275"/>
      <c r="FW80" s="275"/>
      <c r="FX80" s="275"/>
      <c r="FY80" s="275"/>
      <c r="FZ80" s="275"/>
      <c r="GA80" s="275"/>
      <c r="GB80" s="275"/>
      <c r="GC80" s="275"/>
      <c r="GD80" s="275"/>
      <c r="GE80" s="275"/>
      <c r="GF80" s="275"/>
      <c r="GG80" s="275"/>
      <c r="GH80" s="275"/>
      <c r="GI80" s="275"/>
      <c r="GJ80" s="275"/>
      <c r="GK80" s="275"/>
      <c r="GL80" s="275"/>
      <c r="GM80" s="275"/>
      <c r="GN80" s="275"/>
      <c r="GO80" s="275"/>
      <c r="GP80" s="275"/>
      <c r="GQ80" s="275"/>
      <c r="GR80" s="275"/>
      <c r="GS80" s="275"/>
      <c r="GT80" s="275"/>
      <c r="GU80" s="275"/>
      <c r="GV80" s="275"/>
      <c r="GW80" s="275"/>
      <c r="GX80" s="275"/>
      <c r="GY80" s="275"/>
      <c r="GZ80" s="275"/>
      <c r="HA80" s="275"/>
      <c r="HB80" s="275"/>
      <c r="HC80" s="275"/>
      <c r="HD80" s="275"/>
      <c r="HE80" s="275"/>
      <c r="HF80" s="275"/>
      <c r="HG80" s="275"/>
      <c r="HH80" s="275"/>
      <c r="HI80" s="275"/>
      <c r="HJ80" s="275"/>
      <c r="HK80" s="275"/>
      <c r="HL80" s="275"/>
      <c r="HM80" s="275"/>
      <c r="HN80" s="275"/>
      <c r="HO80" s="275"/>
      <c r="HP80" s="275"/>
      <c r="HQ80" s="275"/>
      <c r="HR80" s="275"/>
      <c r="HS80" s="275"/>
      <c r="HT80" s="275"/>
      <c r="HU80" s="275"/>
      <c r="HV80" s="275"/>
      <c r="HW80" s="275"/>
      <c r="HX80" s="275"/>
      <c r="HY80" s="275"/>
      <c r="HZ80" s="275"/>
      <c r="IA80" s="275"/>
      <c r="IB80" s="275"/>
      <c r="IC80" s="275"/>
    </row>
    <row r="81" spans="1:237" x14ac:dyDescent="0.25">
      <c r="A81" s="338" t="s">
        <v>68</v>
      </c>
      <c r="B81" s="390">
        <v>1</v>
      </c>
      <c r="C81" s="338" t="s">
        <v>374</v>
      </c>
      <c r="D81" s="338" t="s">
        <v>449</v>
      </c>
      <c r="E81" s="338" t="s">
        <v>37</v>
      </c>
      <c r="F81" s="339">
        <v>343790.02690806816</v>
      </c>
      <c r="G81" s="339">
        <v>342382.31775908527</v>
      </c>
      <c r="H81" s="339">
        <v>353157.51261117466</v>
      </c>
      <c r="I81" s="339">
        <v>376389.46498862031</v>
      </c>
      <c r="J81" s="339">
        <v>392714.70007804007</v>
      </c>
      <c r="K81" s="339">
        <v>387458.6345188712</v>
      </c>
      <c r="L81" s="339">
        <v>393755.29452490533</v>
      </c>
      <c r="M81" s="339">
        <v>422639.65010177449</v>
      </c>
      <c r="N81" s="339">
        <v>415228.26952254993</v>
      </c>
      <c r="O81" s="339">
        <v>423148.09368864394</v>
      </c>
      <c r="P81" s="339">
        <v>436922.18303976266</v>
      </c>
      <c r="Q81" s="339">
        <v>416243.68677039701</v>
      </c>
      <c r="R81" s="339">
        <v>429712.48601414275</v>
      </c>
      <c r="S81" s="396">
        <v>445188.94689318119</v>
      </c>
      <c r="T81" s="396">
        <v>436458.03156877239</v>
      </c>
      <c r="U81" s="396">
        <v>429907.45369724126</v>
      </c>
      <c r="V81" s="396">
        <v>438026.79727834015</v>
      </c>
      <c r="W81" s="396">
        <v>436830.27785864496</v>
      </c>
      <c r="X81" s="242"/>
      <c r="Y81" s="326"/>
      <c r="Z81" s="326"/>
      <c r="AA81" s="242"/>
      <c r="AB81" s="242"/>
      <c r="AC81" s="242"/>
      <c r="AD81" s="242"/>
      <c r="AE81" s="242"/>
      <c r="AF81" s="242"/>
      <c r="AG81" s="242"/>
      <c r="AH81" s="242"/>
      <c r="AI81" s="242"/>
      <c r="AJ81" s="242"/>
      <c r="AK81" s="242"/>
      <c r="AL81" s="242"/>
      <c r="AM81" s="242"/>
      <c r="AN81" s="242"/>
      <c r="AO81" s="242"/>
      <c r="AP81" s="242"/>
      <c r="AQ81" s="242"/>
      <c r="AR81" s="242"/>
      <c r="AS81" s="242"/>
      <c r="AT81" s="242"/>
      <c r="AU81" s="242"/>
      <c r="AV81" s="242"/>
      <c r="AW81" s="242"/>
      <c r="AX81" s="242"/>
      <c r="AY81" s="242"/>
      <c r="AZ81" s="242"/>
      <c r="BA81" s="242"/>
      <c r="BB81" s="242"/>
      <c r="BC81" s="242"/>
      <c r="BD81" s="242"/>
      <c r="BE81" s="242"/>
      <c r="BF81" s="242"/>
      <c r="BG81" s="242"/>
      <c r="BH81" s="242"/>
      <c r="BI81" s="242"/>
      <c r="BJ81" s="242"/>
      <c r="BK81" s="242"/>
      <c r="BL81" s="242"/>
      <c r="BM81" s="242"/>
      <c r="BN81" s="242"/>
      <c r="BO81" s="242"/>
      <c r="BP81" s="242"/>
      <c r="BQ81" s="242"/>
      <c r="BR81" s="242"/>
      <c r="BS81" s="242"/>
      <c r="BT81" s="242"/>
      <c r="BU81" s="242"/>
      <c r="BV81" s="242"/>
      <c r="BW81" s="242"/>
      <c r="BX81" s="242"/>
      <c r="BY81" s="242"/>
      <c r="BZ81" s="242"/>
      <c r="CA81" s="242"/>
      <c r="CB81" s="242"/>
      <c r="CC81" s="242"/>
      <c r="CD81" s="242"/>
      <c r="CE81" s="242"/>
      <c r="CF81" s="242"/>
      <c r="CG81" s="242"/>
      <c r="CH81" s="242"/>
      <c r="CI81" s="242"/>
      <c r="CJ81" s="242"/>
      <c r="CK81" s="242"/>
      <c r="CL81" s="242"/>
      <c r="CM81" s="242"/>
      <c r="CN81" s="242"/>
      <c r="CO81" s="242"/>
      <c r="CP81" s="242"/>
      <c r="CQ81" s="242"/>
      <c r="CR81" s="242"/>
      <c r="CS81" s="242"/>
      <c r="CT81" s="242"/>
      <c r="CU81" s="242"/>
      <c r="CV81" s="242"/>
      <c r="CW81" s="242"/>
      <c r="CX81" s="242"/>
      <c r="CY81" s="242"/>
      <c r="CZ81" s="242"/>
      <c r="DA81" s="242"/>
      <c r="DB81" s="242"/>
      <c r="DC81" s="242"/>
      <c r="DD81" s="242"/>
      <c r="DE81" s="242"/>
      <c r="DF81" s="242"/>
      <c r="DG81" s="242"/>
      <c r="DH81" s="242"/>
      <c r="DI81" s="242"/>
      <c r="DJ81" s="242"/>
      <c r="DK81" s="242"/>
      <c r="DL81" s="242"/>
      <c r="DM81" s="242"/>
      <c r="DN81" s="242"/>
      <c r="DO81" s="242"/>
      <c r="DP81" s="242"/>
      <c r="DQ81" s="242"/>
      <c r="DR81" s="242"/>
      <c r="DS81" s="242"/>
      <c r="DT81" s="242"/>
      <c r="DU81" s="242"/>
      <c r="DV81" s="242"/>
      <c r="DW81" s="242"/>
      <c r="DX81" s="242"/>
      <c r="DY81" s="242"/>
      <c r="DZ81" s="242"/>
      <c r="EA81" s="242"/>
      <c r="EB81" s="242"/>
      <c r="EC81" s="242"/>
      <c r="ED81" s="242"/>
      <c r="EE81" s="242"/>
      <c r="EF81" s="242"/>
      <c r="EG81" s="242"/>
      <c r="EH81" s="242"/>
      <c r="EI81" s="242"/>
      <c r="EJ81" s="242"/>
      <c r="EK81" s="242"/>
      <c r="EL81" s="242"/>
      <c r="EM81" s="242"/>
      <c r="EN81" s="242"/>
      <c r="EO81" s="242"/>
      <c r="EP81" s="242"/>
      <c r="EQ81" s="242"/>
      <c r="ER81" s="242"/>
      <c r="ES81" s="242"/>
      <c r="ET81" s="242"/>
      <c r="EU81" s="242"/>
      <c r="EV81" s="242"/>
      <c r="EW81" s="242"/>
      <c r="EX81" s="242"/>
      <c r="EY81" s="242"/>
      <c r="EZ81" s="242"/>
      <c r="FA81" s="242"/>
      <c r="FB81" s="242"/>
      <c r="FC81" s="242"/>
      <c r="FD81" s="242"/>
      <c r="FE81" s="242"/>
      <c r="FF81" s="242"/>
      <c r="FG81" s="242"/>
      <c r="FH81" s="242"/>
      <c r="FI81" s="242"/>
      <c r="FJ81" s="242"/>
      <c r="FK81" s="242"/>
      <c r="FL81" s="242"/>
      <c r="FM81" s="242"/>
      <c r="FN81" s="242"/>
      <c r="FO81" s="242"/>
      <c r="FP81" s="242"/>
      <c r="FQ81" s="242"/>
      <c r="FR81" s="242"/>
      <c r="FS81" s="242"/>
      <c r="FT81" s="242"/>
      <c r="FU81" s="242"/>
      <c r="FV81" s="242"/>
      <c r="FW81" s="242"/>
      <c r="FX81" s="242"/>
      <c r="FY81" s="242"/>
      <c r="FZ81" s="242"/>
      <c r="GA81" s="242"/>
      <c r="GB81" s="242"/>
      <c r="GC81" s="242"/>
      <c r="GD81" s="242"/>
      <c r="GE81" s="242"/>
      <c r="GF81" s="242"/>
      <c r="GG81" s="242"/>
      <c r="GH81" s="242"/>
      <c r="GI81" s="242"/>
      <c r="GJ81" s="242"/>
      <c r="GK81" s="242"/>
      <c r="GL81" s="242"/>
      <c r="GM81" s="242"/>
      <c r="GN81" s="242"/>
      <c r="GO81" s="242"/>
      <c r="GP81" s="242"/>
      <c r="GQ81" s="242"/>
      <c r="GR81" s="242"/>
      <c r="GS81" s="242"/>
      <c r="GT81" s="242"/>
      <c r="GU81" s="242"/>
      <c r="GV81" s="242"/>
      <c r="GW81" s="242"/>
      <c r="GX81" s="242"/>
      <c r="GY81" s="242"/>
      <c r="GZ81" s="242"/>
      <c r="HA81" s="242"/>
      <c r="HB81" s="242"/>
      <c r="HC81" s="242"/>
      <c r="HD81" s="242"/>
      <c r="HE81" s="242"/>
      <c r="HF81" s="242"/>
      <c r="HG81" s="242"/>
      <c r="HH81" s="242"/>
      <c r="HI81" s="242"/>
      <c r="HJ81" s="242"/>
      <c r="HK81" s="242"/>
      <c r="HL81" s="242"/>
      <c r="HM81" s="242"/>
      <c r="HN81" s="242"/>
      <c r="HO81" s="242"/>
      <c r="HP81" s="242"/>
      <c r="HQ81" s="242"/>
      <c r="HR81" s="242"/>
      <c r="HS81" s="242"/>
      <c r="HT81" s="242"/>
      <c r="HU81" s="242"/>
      <c r="HV81" s="242"/>
      <c r="HW81" s="242"/>
      <c r="HX81" s="242"/>
      <c r="HY81" s="242"/>
      <c r="HZ81" s="242"/>
      <c r="IA81" s="242"/>
      <c r="IB81" s="242"/>
      <c r="IC81" s="242"/>
    </row>
    <row r="82" spans="1:237" x14ac:dyDescent="0.25">
      <c r="A82" s="338" t="s">
        <v>68</v>
      </c>
      <c r="B82" s="390" t="s">
        <v>443</v>
      </c>
      <c r="C82" s="338" t="s">
        <v>444</v>
      </c>
      <c r="D82" s="338" t="s">
        <v>449</v>
      </c>
      <c r="E82" s="338" t="s">
        <v>37</v>
      </c>
      <c r="F82" s="339">
        <v>310823.44376901136</v>
      </c>
      <c r="G82" s="339">
        <v>309198.68666505144</v>
      </c>
      <c r="H82" s="339">
        <v>319310.85714363708</v>
      </c>
      <c r="I82" s="339">
        <v>343401.41308432684</v>
      </c>
      <c r="J82" s="339">
        <v>358012.31458513916</v>
      </c>
      <c r="K82" s="339">
        <v>356658.49088422558</v>
      </c>
      <c r="L82" s="339">
        <v>363123.30462644587</v>
      </c>
      <c r="M82" s="339">
        <v>391538.34001166193</v>
      </c>
      <c r="N82" s="339">
        <v>385133.18871529994</v>
      </c>
      <c r="O82" s="339">
        <v>392659.11165274656</v>
      </c>
      <c r="P82" s="339">
        <v>406889.14220723702</v>
      </c>
      <c r="Q82" s="339">
        <v>387311.82128631999</v>
      </c>
      <c r="R82" s="339">
        <v>399874.72902546299</v>
      </c>
      <c r="S82" s="396">
        <v>411395.75943353341</v>
      </c>
      <c r="T82" s="396">
        <v>407000.54631346016</v>
      </c>
      <c r="U82" s="396">
        <v>400948.32178794313</v>
      </c>
      <c r="V82" s="396">
        <v>408876.49624997762</v>
      </c>
      <c r="W82" s="396">
        <v>406771.10165745998</v>
      </c>
      <c r="X82" s="242"/>
      <c r="Y82" s="326"/>
      <c r="Z82" s="326"/>
      <c r="AA82" s="242"/>
      <c r="AB82" s="242"/>
      <c r="AC82" s="242"/>
      <c r="AD82" s="242"/>
      <c r="AE82" s="242"/>
      <c r="AF82" s="242"/>
      <c r="AG82" s="242"/>
      <c r="AH82" s="242"/>
      <c r="AI82" s="242"/>
      <c r="AJ82" s="242"/>
      <c r="AK82" s="242"/>
      <c r="AL82" s="242"/>
      <c r="AM82" s="242"/>
      <c r="AN82" s="242"/>
      <c r="AO82" s="242"/>
      <c r="AP82" s="242"/>
      <c r="AQ82" s="242"/>
      <c r="AR82" s="242"/>
      <c r="AS82" s="242"/>
      <c r="AT82" s="242"/>
      <c r="AU82" s="242"/>
      <c r="AV82" s="242"/>
      <c r="AW82" s="242"/>
      <c r="AX82" s="242"/>
      <c r="AY82" s="242"/>
      <c r="AZ82" s="242"/>
      <c r="BA82" s="242"/>
      <c r="BB82" s="242"/>
      <c r="BC82" s="242"/>
      <c r="BD82" s="242"/>
      <c r="BE82" s="242"/>
      <c r="BF82" s="242"/>
      <c r="BG82" s="242"/>
      <c r="BH82" s="242"/>
      <c r="BI82" s="242"/>
      <c r="BJ82" s="242"/>
      <c r="BK82" s="242"/>
      <c r="BL82" s="242"/>
      <c r="BM82" s="242"/>
      <c r="BN82" s="242"/>
      <c r="BO82" s="242"/>
      <c r="BP82" s="242"/>
      <c r="BQ82" s="242"/>
      <c r="BR82" s="242"/>
      <c r="BS82" s="242"/>
      <c r="BT82" s="242"/>
      <c r="BU82" s="242"/>
      <c r="BV82" s="242"/>
      <c r="BW82" s="242"/>
      <c r="BX82" s="242"/>
      <c r="BY82" s="242"/>
      <c r="BZ82" s="242"/>
      <c r="CA82" s="242"/>
      <c r="CB82" s="242"/>
      <c r="CC82" s="242"/>
      <c r="CD82" s="242"/>
      <c r="CE82" s="242"/>
      <c r="CF82" s="242"/>
      <c r="CG82" s="242"/>
      <c r="CH82" s="242"/>
      <c r="CI82" s="242"/>
      <c r="CJ82" s="242"/>
      <c r="CK82" s="242"/>
      <c r="CL82" s="242"/>
      <c r="CM82" s="242"/>
      <c r="CN82" s="242"/>
      <c r="CO82" s="242"/>
      <c r="CP82" s="242"/>
      <c r="CQ82" s="242"/>
      <c r="CR82" s="242"/>
      <c r="CS82" s="242"/>
      <c r="CT82" s="242"/>
      <c r="CU82" s="242"/>
      <c r="CV82" s="242"/>
      <c r="CW82" s="242"/>
      <c r="CX82" s="242"/>
      <c r="CY82" s="242"/>
      <c r="CZ82" s="242"/>
      <c r="DA82" s="242"/>
      <c r="DB82" s="242"/>
      <c r="DC82" s="242"/>
      <c r="DD82" s="242"/>
      <c r="DE82" s="242"/>
      <c r="DF82" s="242"/>
      <c r="DG82" s="242"/>
      <c r="DH82" s="242"/>
      <c r="DI82" s="242"/>
      <c r="DJ82" s="242"/>
      <c r="DK82" s="242"/>
      <c r="DL82" s="242"/>
      <c r="DM82" s="242"/>
      <c r="DN82" s="242"/>
      <c r="DO82" s="242"/>
      <c r="DP82" s="242"/>
      <c r="DQ82" s="242"/>
      <c r="DR82" s="242"/>
      <c r="DS82" s="242"/>
      <c r="DT82" s="242"/>
      <c r="DU82" s="242"/>
      <c r="DV82" s="242"/>
      <c r="DW82" s="242"/>
      <c r="DX82" s="242"/>
      <c r="DY82" s="242"/>
      <c r="DZ82" s="242"/>
      <c r="EA82" s="242"/>
      <c r="EB82" s="242"/>
      <c r="EC82" s="242"/>
      <c r="ED82" s="242"/>
      <c r="EE82" s="242"/>
      <c r="EF82" s="242"/>
      <c r="EG82" s="242"/>
      <c r="EH82" s="242"/>
      <c r="EI82" s="242"/>
      <c r="EJ82" s="242"/>
      <c r="EK82" s="242"/>
      <c r="EL82" s="242"/>
      <c r="EM82" s="242"/>
      <c r="EN82" s="242"/>
      <c r="EO82" s="242"/>
      <c r="EP82" s="242"/>
      <c r="EQ82" s="242"/>
      <c r="ER82" s="242"/>
      <c r="ES82" s="242"/>
      <c r="ET82" s="242"/>
      <c r="EU82" s="242"/>
      <c r="EV82" s="242"/>
      <c r="EW82" s="242"/>
      <c r="EX82" s="242"/>
      <c r="EY82" s="242"/>
      <c r="EZ82" s="242"/>
      <c r="FA82" s="242"/>
      <c r="FB82" s="242"/>
      <c r="FC82" s="242"/>
      <c r="FD82" s="242"/>
      <c r="FE82" s="242"/>
      <c r="FF82" s="242"/>
      <c r="FG82" s="242"/>
      <c r="FH82" s="242"/>
      <c r="FI82" s="242"/>
      <c r="FJ82" s="242"/>
      <c r="FK82" s="242"/>
      <c r="FL82" s="242"/>
      <c r="FM82" s="242"/>
      <c r="FN82" s="242"/>
      <c r="FO82" s="242"/>
      <c r="FP82" s="242"/>
      <c r="FQ82" s="242"/>
      <c r="FR82" s="242"/>
      <c r="FS82" s="242"/>
      <c r="FT82" s="242"/>
      <c r="FU82" s="242"/>
      <c r="FV82" s="242"/>
      <c r="FW82" s="242"/>
      <c r="FX82" s="242"/>
      <c r="FY82" s="242"/>
      <c r="FZ82" s="242"/>
      <c r="GA82" s="242"/>
      <c r="GB82" s="242"/>
      <c r="GC82" s="242"/>
      <c r="GD82" s="242"/>
      <c r="GE82" s="242"/>
      <c r="GF82" s="242"/>
      <c r="GG82" s="242"/>
      <c r="GH82" s="242"/>
      <c r="GI82" s="242"/>
      <c r="GJ82" s="242"/>
      <c r="GK82" s="242"/>
      <c r="GL82" s="242"/>
      <c r="GM82" s="242"/>
      <c r="GN82" s="242"/>
      <c r="GO82" s="242"/>
      <c r="GP82" s="242"/>
      <c r="GQ82" s="242"/>
      <c r="GR82" s="242"/>
      <c r="GS82" s="242"/>
      <c r="GT82" s="242"/>
      <c r="GU82" s="242"/>
      <c r="GV82" s="242"/>
      <c r="GW82" s="242"/>
      <c r="GX82" s="242"/>
      <c r="GY82" s="242"/>
      <c r="GZ82" s="242"/>
      <c r="HA82" s="242"/>
      <c r="HB82" s="242"/>
      <c r="HC82" s="242"/>
      <c r="HD82" s="242"/>
      <c r="HE82" s="242"/>
      <c r="HF82" s="242"/>
      <c r="HG82" s="242"/>
      <c r="HH82" s="242"/>
      <c r="HI82" s="242"/>
      <c r="HJ82" s="242"/>
      <c r="HK82" s="242"/>
      <c r="HL82" s="242"/>
      <c r="HM82" s="242"/>
      <c r="HN82" s="242"/>
      <c r="HO82" s="242"/>
      <c r="HP82" s="242"/>
      <c r="HQ82" s="242"/>
      <c r="HR82" s="242"/>
      <c r="HS82" s="242"/>
      <c r="HT82" s="242"/>
      <c r="HU82" s="242"/>
      <c r="HV82" s="242"/>
      <c r="HW82" s="242"/>
      <c r="HX82" s="242"/>
      <c r="HY82" s="242"/>
      <c r="HZ82" s="242"/>
      <c r="IA82" s="242"/>
      <c r="IB82" s="242"/>
      <c r="IC82" s="242"/>
    </row>
    <row r="83" spans="1:237" s="79" customFormat="1" x14ac:dyDescent="0.25">
      <c r="A83" s="337" t="s">
        <v>68</v>
      </c>
      <c r="B83" s="337" t="s">
        <v>69</v>
      </c>
      <c r="C83" s="337" t="s">
        <v>70</v>
      </c>
      <c r="D83" s="337" t="s">
        <v>449</v>
      </c>
      <c r="E83" s="337" t="s">
        <v>37</v>
      </c>
      <c r="F83" s="340">
        <v>220586.95898584899</v>
      </c>
      <c r="G83" s="340">
        <v>215884.11728493692</v>
      </c>
      <c r="H83" s="340">
        <v>221177.17374991599</v>
      </c>
      <c r="I83" s="340">
        <v>238889.83356321434</v>
      </c>
      <c r="J83" s="340">
        <v>246680.02016263636</v>
      </c>
      <c r="K83" s="340">
        <v>242786.00691027529</v>
      </c>
      <c r="L83" s="340">
        <v>244833.98951739425</v>
      </c>
      <c r="M83" s="340">
        <v>268012.26351365447</v>
      </c>
      <c r="N83" s="340">
        <v>257213.4331029905</v>
      </c>
      <c r="O83" s="340">
        <v>263672.18436305359</v>
      </c>
      <c r="P83" s="340">
        <v>269930.7422605938</v>
      </c>
      <c r="Q83" s="340">
        <v>267890.19813734054</v>
      </c>
      <c r="R83" s="340">
        <v>279356.38298454363</v>
      </c>
      <c r="S83" s="340">
        <v>273022.35618126573</v>
      </c>
      <c r="T83" s="340">
        <v>267531.87732945249</v>
      </c>
      <c r="U83" s="340">
        <v>259981.19402993054</v>
      </c>
      <c r="V83" s="340">
        <v>263428.43764312763</v>
      </c>
      <c r="W83" s="340">
        <v>258001.31330641001</v>
      </c>
      <c r="X83" s="326"/>
      <c r="Y83" s="326"/>
      <c r="Z83" s="326"/>
      <c r="AA83" s="326"/>
      <c r="AB83" s="326"/>
      <c r="AC83" s="326"/>
      <c r="AD83" s="326"/>
      <c r="AE83" s="326"/>
      <c r="AF83" s="326"/>
      <c r="AG83" s="326"/>
      <c r="AH83" s="326"/>
      <c r="AI83" s="326"/>
      <c r="AJ83" s="326"/>
      <c r="AK83" s="326"/>
      <c r="AL83" s="326"/>
      <c r="AM83" s="326"/>
      <c r="AN83" s="326"/>
      <c r="AO83" s="326"/>
      <c r="AP83" s="326"/>
      <c r="AQ83" s="326"/>
      <c r="AR83" s="326"/>
      <c r="AS83" s="326"/>
      <c r="AT83" s="326"/>
      <c r="AU83" s="326"/>
      <c r="AV83" s="326"/>
      <c r="AW83" s="326"/>
      <c r="AX83" s="326"/>
      <c r="AY83" s="326"/>
      <c r="AZ83" s="326"/>
      <c r="BA83" s="326"/>
      <c r="BB83" s="326"/>
      <c r="BC83" s="326"/>
      <c r="BD83" s="326"/>
      <c r="BE83" s="326"/>
      <c r="BF83" s="326"/>
      <c r="BG83" s="326"/>
      <c r="BH83" s="326"/>
      <c r="BI83" s="326"/>
      <c r="BJ83" s="326"/>
      <c r="BK83" s="326"/>
      <c r="BL83" s="326"/>
      <c r="BM83" s="326"/>
      <c r="BN83" s="326"/>
      <c r="BO83" s="326"/>
      <c r="BP83" s="326"/>
      <c r="BQ83" s="326"/>
      <c r="BR83" s="326"/>
      <c r="BS83" s="326"/>
      <c r="BT83" s="326"/>
      <c r="BU83" s="326"/>
      <c r="BV83" s="326"/>
      <c r="BW83" s="326"/>
      <c r="BX83" s="326"/>
      <c r="BY83" s="326"/>
      <c r="BZ83" s="326"/>
      <c r="CA83" s="326"/>
      <c r="CB83" s="326"/>
      <c r="CC83" s="326"/>
      <c r="CD83" s="326"/>
      <c r="CE83" s="326"/>
      <c r="CF83" s="326"/>
      <c r="CG83" s="326"/>
      <c r="CH83" s="326"/>
      <c r="CI83" s="326"/>
      <c r="CJ83" s="326"/>
      <c r="CK83" s="326"/>
      <c r="CL83" s="326"/>
      <c r="CM83" s="326"/>
      <c r="CN83" s="326"/>
      <c r="CO83" s="326"/>
      <c r="CP83" s="326"/>
      <c r="CQ83" s="326"/>
      <c r="CR83" s="326"/>
      <c r="CS83" s="326"/>
      <c r="CT83" s="326"/>
      <c r="CU83" s="326"/>
      <c r="CV83" s="326"/>
      <c r="CW83" s="326"/>
      <c r="CX83" s="326"/>
      <c r="CY83" s="326"/>
      <c r="CZ83" s="326"/>
      <c r="DA83" s="326"/>
      <c r="DB83" s="326"/>
      <c r="DC83" s="326"/>
      <c r="DD83" s="326"/>
      <c r="DE83" s="326"/>
      <c r="DF83" s="326"/>
      <c r="DG83" s="326"/>
      <c r="DH83" s="326"/>
      <c r="DI83" s="326"/>
      <c r="DJ83" s="326"/>
      <c r="DK83" s="326"/>
      <c r="DL83" s="326"/>
      <c r="DM83" s="326"/>
      <c r="DN83" s="326"/>
      <c r="DO83" s="326"/>
      <c r="DP83" s="326"/>
      <c r="DQ83" s="326"/>
      <c r="DR83" s="326"/>
      <c r="DS83" s="326"/>
      <c r="DT83" s="326"/>
      <c r="DU83" s="326"/>
      <c r="DV83" s="326"/>
      <c r="DW83" s="326"/>
      <c r="DX83" s="326"/>
      <c r="DY83" s="326"/>
      <c r="DZ83" s="326"/>
      <c r="EA83" s="326"/>
      <c r="EB83" s="326"/>
      <c r="EC83" s="326"/>
      <c r="ED83" s="326"/>
      <c r="EE83" s="326"/>
      <c r="EF83" s="326"/>
      <c r="EG83" s="326"/>
      <c r="EH83" s="326"/>
      <c r="EI83" s="326"/>
      <c r="EJ83" s="326"/>
      <c r="EK83" s="326"/>
      <c r="EL83" s="326"/>
      <c r="EM83" s="326"/>
      <c r="EN83" s="326"/>
      <c r="EO83" s="326"/>
      <c r="EP83" s="326"/>
      <c r="EQ83" s="326"/>
      <c r="ER83" s="326"/>
      <c r="ES83" s="326"/>
      <c r="ET83" s="326"/>
      <c r="EU83" s="326"/>
      <c r="EV83" s="326"/>
      <c r="EW83" s="326"/>
      <c r="EX83" s="326"/>
      <c r="EY83" s="326"/>
      <c r="EZ83" s="326"/>
      <c r="FA83" s="326"/>
      <c r="FB83" s="326"/>
      <c r="FC83" s="326"/>
      <c r="FD83" s="326"/>
      <c r="FE83" s="326"/>
      <c r="FF83" s="326"/>
      <c r="FG83" s="326"/>
      <c r="FH83" s="326"/>
      <c r="FI83" s="326"/>
      <c r="FJ83" s="326"/>
      <c r="FK83" s="326"/>
      <c r="FL83" s="326"/>
      <c r="FM83" s="326"/>
      <c r="FN83" s="326"/>
      <c r="FO83" s="326"/>
      <c r="FP83" s="326"/>
      <c r="FQ83" s="326"/>
      <c r="FR83" s="326"/>
      <c r="FS83" s="326"/>
      <c r="FT83" s="326"/>
      <c r="FU83" s="326"/>
      <c r="FV83" s="326"/>
      <c r="FW83" s="326"/>
      <c r="FX83" s="326"/>
      <c r="FY83" s="326"/>
      <c r="FZ83" s="326"/>
      <c r="GA83" s="326"/>
      <c r="GB83" s="326"/>
      <c r="GC83" s="326"/>
      <c r="GD83" s="326"/>
      <c r="GE83" s="326"/>
      <c r="GF83" s="326"/>
      <c r="GG83" s="326"/>
      <c r="GH83" s="326"/>
      <c r="GI83" s="326"/>
      <c r="GJ83" s="326"/>
      <c r="GK83" s="326"/>
      <c r="GL83" s="326"/>
      <c r="GM83" s="326"/>
      <c r="GN83" s="326"/>
      <c r="GO83" s="326"/>
      <c r="GP83" s="326"/>
      <c r="GQ83" s="326"/>
      <c r="GR83" s="326"/>
      <c r="GS83" s="326"/>
      <c r="GT83" s="326"/>
      <c r="GU83" s="326"/>
      <c r="GV83" s="326"/>
      <c r="GW83" s="326"/>
      <c r="GX83" s="326"/>
      <c r="GY83" s="326"/>
      <c r="GZ83" s="326"/>
      <c r="HA83" s="326"/>
      <c r="HB83" s="326"/>
      <c r="HC83" s="326"/>
      <c r="HD83" s="326"/>
      <c r="HE83" s="326"/>
      <c r="HF83" s="326"/>
      <c r="HG83" s="326"/>
      <c r="HH83" s="326"/>
      <c r="HI83" s="326"/>
      <c r="HJ83" s="326"/>
      <c r="HK83" s="326"/>
      <c r="HL83" s="326"/>
      <c r="HM83" s="326"/>
      <c r="HN83" s="326"/>
      <c r="HO83" s="326"/>
      <c r="HP83" s="326"/>
      <c r="HQ83" s="326"/>
      <c r="HR83" s="326"/>
      <c r="HS83" s="326"/>
      <c r="HT83" s="326"/>
      <c r="HU83" s="326"/>
      <c r="HV83" s="326"/>
      <c r="HW83" s="326"/>
      <c r="HX83" s="326"/>
      <c r="HY83" s="326"/>
      <c r="HZ83" s="326"/>
      <c r="IA83" s="326"/>
      <c r="IB83" s="326"/>
      <c r="IC83" s="326"/>
    </row>
    <row r="84" spans="1:237" s="79" customFormat="1" x14ac:dyDescent="0.25">
      <c r="A84" s="337" t="s">
        <v>68</v>
      </c>
      <c r="B84" s="337" t="s">
        <v>71</v>
      </c>
      <c r="C84" s="337" t="s">
        <v>72</v>
      </c>
      <c r="D84" s="337" t="s">
        <v>449</v>
      </c>
      <c r="E84" s="337" t="s">
        <v>37</v>
      </c>
      <c r="F84" s="340">
        <v>32658.283083353857</v>
      </c>
      <c r="G84" s="340">
        <v>32186.298948681917</v>
      </c>
      <c r="H84" s="340">
        <v>33395.368536852664</v>
      </c>
      <c r="I84" s="340">
        <v>35905.076635797945</v>
      </c>
      <c r="J84" s="340">
        <v>37884.312814810808</v>
      </c>
      <c r="K84" s="340">
        <v>37154.910485666864</v>
      </c>
      <c r="L84" s="340">
        <v>38078.342826536071</v>
      </c>
      <c r="M84" s="340">
        <v>39469.342110748723</v>
      </c>
      <c r="N84" s="340">
        <v>42284.599768044223</v>
      </c>
      <c r="O84" s="340">
        <v>40135.490951971071</v>
      </c>
      <c r="P84" s="340">
        <v>41124.460727425416</v>
      </c>
      <c r="Q84" s="340">
        <v>28417.210021410519</v>
      </c>
      <c r="R84" s="340">
        <v>29217.017662341645</v>
      </c>
      <c r="S84" s="340">
        <v>38429.559482567201</v>
      </c>
      <c r="T84" s="340">
        <v>37011.238484596994</v>
      </c>
      <c r="U84" s="340">
        <v>36870.316366626801</v>
      </c>
      <c r="V84" s="340">
        <v>37309.464957000011</v>
      </c>
      <c r="W84" s="340">
        <v>37432.487830000005</v>
      </c>
      <c r="X84" s="326"/>
      <c r="Y84" s="326"/>
      <c r="Z84" s="326"/>
      <c r="AA84" s="326"/>
      <c r="AB84" s="326"/>
      <c r="AC84" s="326"/>
      <c r="AD84" s="326"/>
      <c r="AE84" s="326"/>
      <c r="AF84" s="326"/>
      <c r="AG84" s="326"/>
      <c r="AH84" s="326"/>
      <c r="AI84" s="326"/>
      <c r="AJ84" s="326"/>
      <c r="AK84" s="326"/>
      <c r="AL84" s="326"/>
      <c r="AM84" s="326"/>
      <c r="AN84" s="326"/>
      <c r="AO84" s="326"/>
      <c r="AP84" s="326"/>
      <c r="AQ84" s="326"/>
      <c r="AR84" s="326"/>
      <c r="AS84" s="326"/>
      <c r="AT84" s="326"/>
      <c r="AU84" s="326"/>
      <c r="AV84" s="326"/>
      <c r="AW84" s="326"/>
      <c r="AX84" s="326"/>
      <c r="AY84" s="326"/>
      <c r="AZ84" s="326"/>
      <c r="BA84" s="326"/>
      <c r="BB84" s="326"/>
      <c r="BC84" s="326"/>
      <c r="BD84" s="326"/>
      <c r="BE84" s="326"/>
      <c r="BF84" s="326"/>
      <c r="BG84" s="326"/>
      <c r="BH84" s="326"/>
      <c r="BI84" s="326"/>
      <c r="BJ84" s="326"/>
      <c r="BK84" s="326"/>
      <c r="BL84" s="326"/>
      <c r="BM84" s="326"/>
      <c r="BN84" s="326"/>
      <c r="BO84" s="326"/>
      <c r="BP84" s="326"/>
      <c r="BQ84" s="326"/>
      <c r="BR84" s="326"/>
      <c r="BS84" s="326"/>
      <c r="BT84" s="326"/>
      <c r="BU84" s="326"/>
      <c r="BV84" s="326"/>
      <c r="BW84" s="326"/>
      <c r="BX84" s="326"/>
      <c r="BY84" s="326"/>
      <c r="BZ84" s="326"/>
      <c r="CA84" s="326"/>
      <c r="CB84" s="326"/>
      <c r="CC84" s="326"/>
      <c r="CD84" s="326"/>
      <c r="CE84" s="326"/>
      <c r="CF84" s="326"/>
      <c r="CG84" s="326"/>
      <c r="CH84" s="326"/>
      <c r="CI84" s="326"/>
      <c r="CJ84" s="326"/>
      <c r="CK84" s="326"/>
      <c r="CL84" s="326"/>
      <c r="CM84" s="326"/>
      <c r="CN84" s="326"/>
      <c r="CO84" s="326"/>
      <c r="CP84" s="326"/>
      <c r="CQ84" s="326"/>
      <c r="CR84" s="326"/>
      <c r="CS84" s="326"/>
      <c r="CT84" s="326"/>
      <c r="CU84" s="326"/>
      <c r="CV84" s="326"/>
      <c r="CW84" s="326"/>
      <c r="CX84" s="326"/>
      <c r="CY84" s="326"/>
      <c r="CZ84" s="326"/>
      <c r="DA84" s="326"/>
      <c r="DB84" s="326"/>
      <c r="DC84" s="326"/>
      <c r="DD84" s="326"/>
      <c r="DE84" s="326"/>
      <c r="DF84" s="326"/>
      <c r="DG84" s="326"/>
      <c r="DH84" s="326"/>
      <c r="DI84" s="326"/>
      <c r="DJ84" s="326"/>
      <c r="DK84" s="326"/>
      <c r="DL84" s="326"/>
      <c r="DM84" s="326"/>
      <c r="DN84" s="326"/>
      <c r="DO84" s="326"/>
      <c r="DP84" s="326"/>
      <c r="DQ84" s="326"/>
      <c r="DR84" s="326"/>
      <c r="DS84" s="326"/>
      <c r="DT84" s="326"/>
      <c r="DU84" s="326"/>
      <c r="DV84" s="326"/>
      <c r="DW84" s="326"/>
      <c r="DX84" s="326"/>
      <c r="DY84" s="326"/>
      <c r="DZ84" s="326"/>
      <c r="EA84" s="326"/>
      <c r="EB84" s="326"/>
      <c r="EC84" s="326"/>
      <c r="ED84" s="326"/>
      <c r="EE84" s="326"/>
      <c r="EF84" s="326"/>
      <c r="EG84" s="326"/>
      <c r="EH84" s="326"/>
      <c r="EI84" s="326"/>
      <c r="EJ84" s="326"/>
      <c r="EK84" s="326"/>
      <c r="EL84" s="326"/>
      <c r="EM84" s="326"/>
      <c r="EN84" s="326"/>
      <c r="EO84" s="326"/>
      <c r="EP84" s="326"/>
      <c r="EQ84" s="326"/>
      <c r="ER84" s="326"/>
      <c r="ES84" s="326"/>
      <c r="ET84" s="326"/>
      <c r="EU84" s="326"/>
      <c r="EV84" s="326"/>
      <c r="EW84" s="326"/>
      <c r="EX84" s="326"/>
      <c r="EY84" s="326"/>
      <c r="EZ84" s="326"/>
      <c r="FA84" s="326"/>
      <c r="FB84" s="326"/>
      <c r="FC84" s="326"/>
      <c r="FD84" s="326"/>
      <c r="FE84" s="326"/>
      <c r="FF84" s="326"/>
      <c r="FG84" s="326"/>
      <c r="FH84" s="326"/>
      <c r="FI84" s="326"/>
      <c r="FJ84" s="326"/>
      <c r="FK84" s="326"/>
      <c r="FL84" s="326"/>
      <c r="FM84" s="326"/>
      <c r="FN84" s="326"/>
      <c r="FO84" s="326"/>
      <c r="FP84" s="326"/>
      <c r="FQ84" s="326"/>
      <c r="FR84" s="326"/>
      <c r="FS84" s="326"/>
      <c r="FT84" s="326"/>
      <c r="FU84" s="326"/>
      <c r="FV84" s="326"/>
      <c r="FW84" s="326"/>
      <c r="FX84" s="326"/>
      <c r="FY84" s="326"/>
      <c r="FZ84" s="326"/>
      <c r="GA84" s="326"/>
      <c r="GB84" s="326"/>
      <c r="GC84" s="326"/>
      <c r="GD84" s="326"/>
      <c r="GE84" s="326"/>
      <c r="GF84" s="326"/>
      <c r="GG84" s="326"/>
      <c r="GH84" s="326"/>
      <c r="GI84" s="326"/>
      <c r="GJ84" s="326"/>
      <c r="GK84" s="326"/>
      <c r="GL84" s="326"/>
      <c r="GM84" s="326"/>
      <c r="GN84" s="326"/>
      <c r="GO84" s="326"/>
      <c r="GP84" s="326"/>
      <c r="GQ84" s="326"/>
      <c r="GR84" s="326"/>
      <c r="GS84" s="326"/>
      <c r="GT84" s="326"/>
      <c r="GU84" s="326"/>
      <c r="GV84" s="326"/>
      <c r="GW84" s="326"/>
      <c r="GX84" s="326"/>
      <c r="GY84" s="326"/>
      <c r="GZ84" s="326"/>
      <c r="HA84" s="326"/>
      <c r="HB84" s="326"/>
      <c r="HC84" s="326"/>
      <c r="HD84" s="326"/>
      <c r="HE84" s="326"/>
      <c r="HF84" s="326"/>
      <c r="HG84" s="326"/>
      <c r="HH84" s="326"/>
      <c r="HI84" s="326"/>
      <c r="HJ84" s="326"/>
      <c r="HK84" s="326"/>
      <c r="HL84" s="326"/>
      <c r="HM84" s="326"/>
      <c r="HN84" s="326"/>
      <c r="HO84" s="326"/>
      <c r="HP84" s="326"/>
      <c r="HQ84" s="326"/>
      <c r="HR84" s="326"/>
      <c r="HS84" s="326"/>
      <c r="HT84" s="326"/>
      <c r="HU84" s="326"/>
      <c r="HV84" s="326"/>
      <c r="HW84" s="326"/>
      <c r="HX84" s="326"/>
      <c r="HY84" s="326"/>
      <c r="HZ84" s="326"/>
      <c r="IA84" s="326"/>
      <c r="IB84" s="326"/>
      <c r="IC84" s="326"/>
    </row>
    <row r="85" spans="1:237" s="79" customFormat="1" x14ac:dyDescent="0.25">
      <c r="A85" s="337" t="s">
        <v>68</v>
      </c>
      <c r="B85" s="337" t="s">
        <v>73</v>
      </c>
      <c r="C85" s="337" t="s">
        <v>74</v>
      </c>
      <c r="D85" s="337" t="s">
        <v>449</v>
      </c>
      <c r="E85" s="337" t="s">
        <v>37</v>
      </c>
      <c r="F85" s="340">
        <v>37543.289345347301</v>
      </c>
      <c r="G85" s="340">
        <v>37606.234863991005</v>
      </c>
      <c r="H85" s="340">
        <v>38095.001011385</v>
      </c>
      <c r="I85" s="340">
        <v>39626.544780032396</v>
      </c>
      <c r="J85" s="340">
        <v>41366.812393479289</v>
      </c>
      <c r="K85" s="340">
        <v>42734.182900636624</v>
      </c>
      <c r="L85" s="340">
        <v>43581.761360490447</v>
      </c>
      <c r="M85" s="340">
        <v>46277.299489983183</v>
      </c>
      <c r="N85" s="340">
        <v>45855.610446077881</v>
      </c>
      <c r="O85" s="340">
        <v>46258.322235050407</v>
      </c>
      <c r="P85" s="340">
        <v>49422.252621551685</v>
      </c>
      <c r="Q85" s="340">
        <v>50178.156451916548</v>
      </c>
      <c r="R85" s="340">
        <v>49472.435867125198</v>
      </c>
      <c r="S85" s="340">
        <v>51739.819337003224</v>
      </c>
      <c r="T85" s="340">
        <v>52991.056381031216</v>
      </c>
      <c r="U85" s="340">
        <v>54125.978246685067</v>
      </c>
      <c r="V85" s="340">
        <v>55179.594675849999</v>
      </c>
      <c r="W85" s="340">
        <v>56326.560287050001</v>
      </c>
      <c r="X85" s="326"/>
      <c r="Y85" s="326"/>
      <c r="Z85" s="326"/>
      <c r="AA85" s="326"/>
      <c r="AB85" s="326"/>
      <c r="AC85" s="326"/>
      <c r="AD85" s="326"/>
      <c r="AE85" s="326"/>
      <c r="AF85" s="326"/>
      <c r="AG85" s="326"/>
      <c r="AH85" s="326"/>
      <c r="AI85" s="326"/>
      <c r="AJ85" s="326"/>
      <c r="AK85" s="326"/>
      <c r="AL85" s="326"/>
      <c r="AM85" s="326"/>
      <c r="AN85" s="326"/>
      <c r="AO85" s="326"/>
      <c r="AP85" s="326"/>
      <c r="AQ85" s="326"/>
      <c r="AR85" s="326"/>
      <c r="AS85" s="326"/>
      <c r="AT85" s="326"/>
      <c r="AU85" s="326"/>
      <c r="AV85" s="326"/>
      <c r="AW85" s="326"/>
      <c r="AX85" s="326"/>
      <c r="AY85" s="326"/>
      <c r="AZ85" s="326"/>
      <c r="BA85" s="326"/>
      <c r="BB85" s="326"/>
      <c r="BC85" s="326"/>
      <c r="BD85" s="326"/>
      <c r="BE85" s="326"/>
      <c r="BF85" s="326"/>
      <c r="BG85" s="326"/>
      <c r="BH85" s="326"/>
      <c r="BI85" s="326"/>
      <c r="BJ85" s="326"/>
      <c r="BK85" s="326"/>
      <c r="BL85" s="326"/>
      <c r="BM85" s="326"/>
      <c r="BN85" s="326"/>
      <c r="BO85" s="326"/>
      <c r="BP85" s="326"/>
      <c r="BQ85" s="326"/>
      <c r="BR85" s="326"/>
      <c r="BS85" s="326"/>
      <c r="BT85" s="326"/>
      <c r="BU85" s="326"/>
      <c r="BV85" s="326"/>
      <c r="BW85" s="326"/>
      <c r="BX85" s="326"/>
      <c r="BY85" s="326"/>
      <c r="BZ85" s="326"/>
      <c r="CA85" s="326"/>
      <c r="CB85" s="326"/>
      <c r="CC85" s="326"/>
      <c r="CD85" s="326"/>
      <c r="CE85" s="326"/>
      <c r="CF85" s="326"/>
      <c r="CG85" s="326"/>
      <c r="CH85" s="326"/>
      <c r="CI85" s="326"/>
      <c r="CJ85" s="326"/>
      <c r="CK85" s="326"/>
      <c r="CL85" s="326"/>
      <c r="CM85" s="326"/>
      <c r="CN85" s="326"/>
      <c r="CO85" s="326"/>
      <c r="CP85" s="326"/>
      <c r="CQ85" s="326"/>
      <c r="CR85" s="326"/>
      <c r="CS85" s="326"/>
      <c r="CT85" s="326"/>
      <c r="CU85" s="326"/>
      <c r="CV85" s="326"/>
      <c r="CW85" s="326"/>
      <c r="CX85" s="326"/>
      <c r="CY85" s="326"/>
      <c r="CZ85" s="326"/>
      <c r="DA85" s="326"/>
      <c r="DB85" s="326"/>
      <c r="DC85" s="326"/>
      <c r="DD85" s="326"/>
      <c r="DE85" s="326"/>
      <c r="DF85" s="326"/>
      <c r="DG85" s="326"/>
      <c r="DH85" s="326"/>
      <c r="DI85" s="326"/>
      <c r="DJ85" s="326"/>
      <c r="DK85" s="326"/>
      <c r="DL85" s="326"/>
      <c r="DM85" s="326"/>
      <c r="DN85" s="326"/>
      <c r="DO85" s="326"/>
      <c r="DP85" s="326"/>
      <c r="DQ85" s="326"/>
      <c r="DR85" s="326"/>
      <c r="DS85" s="326"/>
      <c r="DT85" s="326"/>
      <c r="DU85" s="326"/>
      <c r="DV85" s="326"/>
      <c r="DW85" s="326"/>
      <c r="DX85" s="326"/>
      <c r="DY85" s="326"/>
      <c r="DZ85" s="326"/>
      <c r="EA85" s="326"/>
      <c r="EB85" s="326"/>
      <c r="EC85" s="326"/>
      <c r="ED85" s="326"/>
      <c r="EE85" s="326"/>
      <c r="EF85" s="326"/>
      <c r="EG85" s="326"/>
      <c r="EH85" s="326"/>
      <c r="EI85" s="326"/>
      <c r="EJ85" s="326"/>
      <c r="EK85" s="326"/>
      <c r="EL85" s="326"/>
      <c r="EM85" s="326"/>
      <c r="EN85" s="326"/>
      <c r="EO85" s="326"/>
      <c r="EP85" s="326"/>
      <c r="EQ85" s="326"/>
      <c r="ER85" s="326"/>
      <c r="ES85" s="326"/>
      <c r="ET85" s="326"/>
      <c r="EU85" s="326"/>
      <c r="EV85" s="326"/>
      <c r="EW85" s="326"/>
      <c r="EX85" s="326"/>
      <c r="EY85" s="326"/>
      <c r="EZ85" s="326"/>
      <c r="FA85" s="326"/>
      <c r="FB85" s="326"/>
      <c r="FC85" s="326"/>
      <c r="FD85" s="326"/>
      <c r="FE85" s="326"/>
      <c r="FF85" s="326"/>
      <c r="FG85" s="326"/>
      <c r="FH85" s="326"/>
      <c r="FI85" s="326"/>
      <c r="FJ85" s="326"/>
      <c r="FK85" s="326"/>
      <c r="FL85" s="326"/>
      <c r="FM85" s="326"/>
      <c r="FN85" s="326"/>
      <c r="FO85" s="326"/>
      <c r="FP85" s="326"/>
      <c r="FQ85" s="326"/>
      <c r="FR85" s="326"/>
      <c r="FS85" s="326"/>
      <c r="FT85" s="326"/>
      <c r="FU85" s="326"/>
      <c r="FV85" s="326"/>
      <c r="FW85" s="326"/>
      <c r="FX85" s="326"/>
      <c r="FY85" s="326"/>
      <c r="FZ85" s="326"/>
      <c r="GA85" s="326"/>
      <c r="GB85" s="326"/>
      <c r="GC85" s="326"/>
      <c r="GD85" s="326"/>
      <c r="GE85" s="326"/>
      <c r="GF85" s="326"/>
      <c r="GG85" s="326"/>
      <c r="GH85" s="326"/>
      <c r="GI85" s="326"/>
      <c r="GJ85" s="326"/>
      <c r="GK85" s="326"/>
      <c r="GL85" s="326"/>
      <c r="GM85" s="326"/>
      <c r="GN85" s="326"/>
      <c r="GO85" s="326"/>
      <c r="GP85" s="326"/>
      <c r="GQ85" s="326"/>
      <c r="GR85" s="326"/>
      <c r="GS85" s="326"/>
      <c r="GT85" s="326"/>
      <c r="GU85" s="326"/>
      <c r="GV85" s="326"/>
      <c r="GW85" s="326"/>
      <c r="GX85" s="326"/>
      <c r="GY85" s="326"/>
      <c r="GZ85" s="326"/>
      <c r="HA85" s="326"/>
      <c r="HB85" s="326"/>
      <c r="HC85" s="326"/>
      <c r="HD85" s="326"/>
      <c r="HE85" s="326"/>
      <c r="HF85" s="326"/>
      <c r="HG85" s="326"/>
      <c r="HH85" s="326"/>
      <c r="HI85" s="326"/>
      <c r="HJ85" s="326"/>
      <c r="HK85" s="326"/>
      <c r="HL85" s="326"/>
      <c r="HM85" s="326"/>
      <c r="HN85" s="326"/>
      <c r="HO85" s="326"/>
      <c r="HP85" s="326"/>
      <c r="HQ85" s="326"/>
      <c r="HR85" s="326"/>
      <c r="HS85" s="326"/>
      <c r="HT85" s="326"/>
      <c r="HU85" s="326"/>
      <c r="HV85" s="326"/>
      <c r="HW85" s="326"/>
      <c r="HX85" s="326"/>
      <c r="HY85" s="326"/>
      <c r="HZ85" s="326"/>
      <c r="IA85" s="326"/>
      <c r="IB85" s="326"/>
      <c r="IC85" s="326"/>
    </row>
    <row r="86" spans="1:237" s="79" customFormat="1" x14ac:dyDescent="0.25">
      <c r="A86" s="337" t="s">
        <v>68</v>
      </c>
      <c r="B86" s="337" t="s">
        <v>75</v>
      </c>
      <c r="C86" s="337" t="s">
        <v>76</v>
      </c>
      <c r="D86" s="337" t="s">
        <v>449</v>
      </c>
      <c r="E86" s="337" t="s">
        <v>37</v>
      </c>
      <c r="F86" s="340">
        <v>19045.8052546912</v>
      </c>
      <c r="G86" s="340">
        <v>22538.256616561637</v>
      </c>
      <c r="H86" s="340">
        <v>25660.010609763376</v>
      </c>
      <c r="I86" s="340">
        <v>27965.067104742149</v>
      </c>
      <c r="J86" s="340">
        <v>31036.064737092714</v>
      </c>
      <c r="K86" s="340">
        <v>32921.11863536678</v>
      </c>
      <c r="L86" s="340">
        <v>35556.092803195068</v>
      </c>
      <c r="M86" s="340">
        <v>36679.772011615481</v>
      </c>
      <c r="N86" s="340">
        <v>38726.407316077348</v>
      </c>
      <c r="O86" s="340">
        <v>41516.761259851497</v>
      </c>
      <c r="P86" s="340">
        <v>45272.71799319108</v>
      </c>
      <c r="Q86" s="340">
        <v>39688.060583836414</v>
      </c>
      <c r="R86" s="340">
        <v>40714.387034604493</v>
      </c>
      <c r="S86" s="340">
        <v>47052.857730577387</v>
      </c>
      <c r="T86" s="340">
        <v>48302.102993679524</v>
      </c>
      <c r="U86" s="340">
        <v>48793.457597420675</v>
      </c>
      <c r="V86" s="340">
        <v>51768.528741000002</v>
      </c>
      <c r="W86" s="340">
        <v>53807.125239999994</v>
      </c>
      <c r="X86" s="326"/>
      <c r="Y86" s="326"/>
      <c r="Z86" s="326"/>
      <c r="AA86" s="326"/>
      <c r="AB86" s="326"/>
      <c r="AC86" s="326"/>
      <c r="AD86" s="326"/>
      <c r="AE86" s="326"/>
      <c r="AF86" s="326"/>
      <c r="AG86" s="326"/>
      <c r="AH86" s="326"/>
      <c r="AI86" s="326"/>
      <c r="AJ86" s="326"/>
      <c r="AK86" s="326"/>
      <c r="AL86" s="326"/>
      <c r="AM86" s="326"/>
      <c r="AN86" s="326"/>
      <c r="AO86" s="326"/>
      <c r="AP86" s="326"/>
      <c r="AQ86" s="326"/>
      <c r="AR86" s="326"/>
      <c r="AS86" s="326"/>
      <c r="AT86" s="326"/>
      <c r="AU86" s="326"/>
      <c r="AV86" s="326"/>
      <c r="AW86" s="326"/>
      <c r="AX86" s="326"/>
      <c r="AY86" s="326"/>
      <c r="AZ86" s="326"/>
      <c r="BA86" s="326"/>
      <c r="BB86" s="326"/>
      <c r="BC86" s="326"/>
      <c r="BD86" s="326"/>
      <c r="BE86" s="326"/>
      <c r="BF86" s="326"/>
      <c r="BG86" s="326"/>
      <c r="BH86" s="326"/>
      <c r="BI86" s="326"/>
      <c r="BJ86" s="326"/>
      <c r="BK86" s="326"/>
      <c r="BL86" s="326"/>
      <c r="BM86" s="326"/>
      <c r="BN86" s="326"/>
      <c r="BO86" s="326"/>
      <c r="BP86" s="326"/>
      <c r="BQ86" s="326"/>
      <c r="BR86" s="326"/>
      <c r="BS86" s="326"/>
      <c r="BT86" s="326"/>
      <c r="BU86" s="326"/>
      <c r="BV86" s="326"/>
      <c r="BW86" s="326"/>
      <c r="BX86" s="326"/>
      <c r="BY86" s="326"/>
      <c r="BZ86" s="326"/>
      <c r="CA86" s="326"/>
      <c r="CB86" s="326"/>
      <c r="CC86" s="326"/>
      <c r="CD86" s="326"/>
      <c r="CE86" s="326"/>
      <c r="CF86" s="326"/>
      <c r="CG86" s="326"/>
      <c r="CH86" s="326"/>
      <c r="CI86" s="326"/>
      <c r="CJ86" s="326"/>
      <c r="CK86" s="326"/>
      <c r="CL86" s="326"/>
      <c r="CM86" s="326"/>
      <c r="CN86" s="326"/>
      <c r="CO86" s="326"/>
      <c r="CP86" s="326"/>
      <c r="CQ86" s="326"/>
      <c r="CR86" s="326"/>
      <c r="CS86" s="326"/>
      <c r="CT86" s="326"/>
      <c r="CU86" s="326"/>
      <c r="CV86" s="326"/>
      <c r="CW86" s="326"/>
      <c r="CX86" s="326"/>
      <c r="CY86" s="326"/>
      <c r="CZ86" s="326"/>
      <c r="DA86" s="326"/>
      <c r="DB86" s="326"/>
      <c r="DC86" s="326"/>
      <c r="DD86" s="326"/>
      <c r="DE86" s="326"/>
      <c r="DF86" s="326"/>
      <c r="DG86" s="326"/>
      <c r="DH86" s="326"/>
      <c r="DI86" s="326"/>
      <c r="DJ86" s="326"/>
      <c r="DK86" s="326"/>
      <c r="DL86" s="326"/>
      <c r="DM86" s="326"/>
      <c r="DN86" s="326"/>
      <c r="DO86" s="326"/>
      <c r="DP86" s="326"/>
      <c r="DQ86" s="326"/>
      <c r="DR86" s="326"/>
      <c r="DS86" s="326"/>
      <c r="DT86" s="326"/>
      <c r="DU86" s="326"/>
      <c r="DV86" s="326"/>
      <c r="DW86" s="326"/>
      <c r="DX86" s="326"/>
      <c r="DY86" s="326"/>
      <c r="DZ86" s="326"/>
      <c r="EA86" s="326"/>
      <c r="EB86" s="326"/>
      <c r="EC86" s="326"/>
      <c r="ED86" s="326"/>
      <c r="EE86" s="326"/>
      <c r="EF86" s="326"/>
      <c r="EG86" s="326"/>
      <c r="EH86" s="326"/>
      <c r="EI86" s="326"/>
      <c r="EJ86" s="326"/>
      <c r="EK86" s="326"/>
      <c r="EL86" s="326"/>
      <c r="EM86" s="326"/>
      <c r="EN86" s="326"/>
      <c r="EO86" s="326"/>
      <c r="EP86" s="326"/>
      <c r="EQ86" s="326"/>
      <c r="ER86" s="326"/>
      <c r="ES86" s="326"/>
      <c r="ET86" s="326"/>
      <c r="EU86" s="326"/>
      <c r="EV86" s="326"/>
      <c r="EW86" s="326"/>
      <c r="EX86" s="326"/>
      <c r="EY86" s="326"/>
      <c r="EZ86" s="326"/>
      <c r="FA86" s="326"/>
      <c r="FB86" s="326"/>
      <c r="FC86" s="326"/>
      <c r="FD86" s="326"/>
      <c r="FE86" s="326"/>
      <c r="FF86" s="326"/>
      <c r="FG86" s="326"/>
      <c r="FH86" s="326"/>
      <c r="FI86" s="326"/>
      <c r="FJ86" s="326"/>
      <c r="FK86" s="326"/>
      <c r="FL86" s="326"/>
      <c r="FM86" s="326"/>
      <c r="FN86" s="326"/>
      <c r="FO86" s="326"/>
      <c r="FP86" s="326"/>
      <c r="FQ86" s="326"/>
      <c r="FR86" s="326"/>
      <c r="FS86" s="326"/>
      <c r="FT86" s="326"/>
      <c r="FU86" s="326"/>
      <c r="FV86" s="326"/>
      <c r="FW86" s="326"/>
      <c r="FX86" s="326"/>
      <c r="FY86" s="326"/>
      <c r="FZ86" s="326"/>
      <c r="GA86" s="326"/>
      <c r="GB86" s="326"/>
      <c r="GC86" s="326"/>
      <c r="GD86" s="326"/>
      <c r="GE86" s="326"/>
      <c r="GF86" s="326"/>
      <c r="GG86" s="326"/>
      <c r="GH86" s="326"/>
      <c r="GI86" s="326"/>
      <c r="GJ86" s="326"/>
      <c r="GK86" s="326"/>
      <c r="GL86" s="326"/>
      <c r="GM86" s="326"/>
      <c r="GN86" s="326"/>
      <c r="GO86" s="326"/>
      <c r="GP86" s="326"/>
      <c r="GQ86" s="326"/>
      <c r="GR86" s="326"/>
      <c r="GS86" s="326"/>
      <c r="GT86" s="326"/>
      <c r="GU86" s="326"/>
      <c r="GV86" s="326"/>
      <c r="GW86" s="326"/>
      <c r="GX86" s="326"/>
      <c r="GY86" s="326"/>
      <c r="GZ86" s="326"/>
      <c r="HA86" s="326"/>
      <c r="HB86" s="326"/>
      <c r="HC86" s="326"/>
      <c r="HD86" s="326"/>
      <c r="HE86" s="326"/>
      <c r="HF86" s="326"/>
      <c r="HG86" s="326"/>
      <c r="HH86" s="326"/>
      <c r="HI86" s="326"/>
      <c r="HJ86" s="326"/>
      <c r="HK86" s="326"/>
      <c r="HL86" s="326"/>
      <c r="HM86" s="326"/>
      <c r="HN86" s="326"/>
      <c r="HO86" s="326"/>
      <c r="HP86" s="326"/>
      <c r="HQ86" s="326"/>
      <c r="HR86" s="326"/>
      <c r="HS86" s="326"/>
      <c r="HT86" s="326"/>
      <c r="HU86" s="326"/>
      <c r="HV86" s="326"/>
      <c r="HW86" s="326"/>
      <c r="HX86" s="326"/>
      <c r="HY86" s="326"/>
      <c r="HZ86" s="326"/>
      <c r="IA86" s="326"/>
      <c r="IB86" s="326"/>
      <c r="IC86" s="326"/>
    </row>
    <row r="87" spans="1:237" s="79" customFormat="1" x14ac:dyDescent="0.25">
      <c r="A87" s="337" t="s">
        <v>68</v>
      </c>
      <c r="B87" s="337" t="s">
        <v>77</v>
      </c>
      <c r="C87" s="337" t="s">
        <v>78</v>
      </c>
      <c r="D87" s="337" t="s">
        <v>449</v>
      </c>
      <c r="E87" s="337" t="s">
        <v>37</v>
      </c>
      <c r="F87" s="340">
        <v>989.10709976999999</v>
      </c>
      <c r="G87" s="340">
        <v>983.77895088000002</v>
      </c>
      <c r="H87" s="340">
        <v>983.30323571999998</v>
      </c>
      <c r="I87" s="340">
        <v>1014.8910005399999</v>
      </c>
      <c r="J87" s="340">
        <v>1045.10447712</v>
      </c>
      <c r="K87" s="340">
        <v>1062.2719522800003</v>
      </c>
      <c r="L87" s="340">
        <v>1073.11811883</v>
      </c>
      <c r="M87" s="340">
        <v>1099.66288566</v>
      </c>
      <c r="N87" s="340">
        <v>1053.1380821099999</v>
      </c>
      <c r="O87" s="340">
        <v>1076.35284282</v>
      </c>
      <c r="P87" s="340">
        <v>1138.9686044749767</v>
      </c>
      <c r="Q87" s="340">
        <v>1138.196091816</v>
      </c>
      <c r="R87" s="340">
        <v>1114.5054768480002</v>
      </c>
      <c r="S87" s="340">
        <v>1151.1667021199999</v>
      </c>
      <c r="T87" s="340">
        <v>1164.2711247</v>
      </c>
      <c r="U87" s="340">
        <v>1177.3755472800001</v>
      </c>
      <c r="V87" s="340">
        <v>1190.470233</v>
      </c>
      <c r="W87" s="340">
        <v>1203.614994</v>
      </c>
      <c r="X87" s="326"/>
      <c r="Y87" s="326"/>
      <c r="Z87" s="326"/>
      <c r="AA87" s="326"/>
      <c r="AB87" s="326"/>
      <c r="AC87" s="326"/>
      <c r="AD87" s="326"/>
      <c r="AE87" s="326"/>
      <c r="AF87" s="326"/>
      <c r="AG87" s="326"/>
      <c r="AH87" s="326"/>
      <c r="AI87" s="326"/>
      <c r="AJ87" s="326"/>
      <c r="AK87" s="326"/>
      <c r="AL87" s="326"/>
      <c r="AM87" s="326"/>
      <c r="AN87" s="326"/>
      <c r="AO87" s="326"/>
      <c r="AP87" s="326"/>
      <c r="AQ87" s="326"/>
      <c r="AR87" s="326"/>
      <c r="AS87" s="326"/>
      <c r="AT87" s="326"/>
      <c r="AU87" s="326"/>
      <c r="AV87" s="326"/>
      <c r="AW87" s="326"/>
      <c r="AX87" s="326"/>
      <c r="AY87" s="326"/>
      <c r="AZ87" s="326"/>
      <c r="BA87" s="326"/>
      <c r="BB87" s="326"/>
      <c r="BC87" s="326"/>
      <c r="BD87" s="326"/>
      <c r="BE87" s="326"/>
      <c r="BF87" s="326"/>
      <c r="BG87" s="326"/>
      <c r="BH87" s="326"/>
      <c r="BI87" s="326"/>
      <c r="BJ87" s="326"/>
      <c r="BK87" s="326"/>
      <c r="BL87" s="326"/>
      <c r="BM87" s="326"/>
      <c r="BN87" s="326"/>
      <c r="BO87" s="326"/>
      <c r="BP87" s="326"/>
      <c r="BQ87" s="326"/>
      <c r="BR87" s="326"/>
      <c r="BS87" s="326"/>
      <c r="BT87" s="326"/>
      <c r="BU87" s="326"/>
      <c r="BV87" s="326"/>
      <c r="BW87" s="326"/>
      <c r="BX87" s="326"/>
      <c r="BY87" s="326"/>
      <c r="BZ87" s="326"/>
      <c r="CA87" s="326"/>
      <c r="CB87" s="326"/>
      <c r="CC87" s="326"/>
      <c r="CD87" s="326"/>
      <c r="CE87" s="326"/>
      <c r="CF87" s="326"/>
      <c r="CG87" s="326"/>
      <c r="CH87" s="326"/>
      <c r="CI87" s="326"/>
      <c r="CJ87" s="326"/>
      <c r="CK87" s="326"/>
      <c r="CL87" s="326"/>
      <c r="CM87" s="326"/>
      <c r="CN87" s="326"/>
      <c r="CO87" s="326"/>
      <c r="CP87" s="326"/>
      <c r="CQ87" s="326"/>
      <c r="CR87" s="326"/>
      <c r="CS87" s="326"/>
      <c r="CT87" s="326"/>
      <c r="CU87" s="326"/>
      <c r="CV87" s="326"/>
      <c r="CW87" s="326"/>
      <c r="CX87" s="326"/>
      <c r="CY87" s="326"/>
      <c r="CZ87" s="326"/>
      <c r="DA87" s="326"/>
      <c r="DB87" s="326"/>
      <c r="DC87" s="326"/>
      <c r="DD87" s="326"/>
      <c r="DE87" s="326"/>
      <c r="DF87" s="326"/>
      <c r="DG87" s="326"/>
      <c r="DH87" s="326"/>
      <c r="DI87" s="326"/>
      <c r="DJ87" s="326"/>
      <c r="DK87" s="326"/>
      <c r="DL87" s="326"/>
      <c r="DM87" s="326"/>
      <c r="DN87" s="326"/>
      <c r="DO87" s="326"/>
      <c r="DP87" s="326"/>
      <c r="DQ87" s="326"/>
      <c r="DR87" s="326"/>
      <c r="DS87" s="326"/>
      <c r="DT87" s="326"/>
      <c r="DU87" s="326"/>
      <c r="DV87" s="326"/>
      <c r="DW87" s="326"/>
      <c r="DX87" s="326"/>
      <c r="DY87" s="326"/>
      <c r="DZ87" s="326"/>
      <c r="EA87" s="326"/>
      <c r="EB87" s="326"/>
      <c r="EC87" s="326"/>
      <c r="ED87" s="326"/>
      <c r="EE87" s="326"/>
      <c r="EF87" s="326"/>
      <c r="EG87" s="326"/>
      <c r="EH87" s="326"/>
      <c r="EI87" s="326"/>
      <c r="EJ87" s="326"/>
      <c r="EK87" s="326"/>
      <c r="EL87" s="326"/>
      <c r="EM87" s="326"/>
      <c r="EN87" s="326"/>
      <c r="EO87" s="326"/>
      <c r="EP87" s="326"/>
      <c r="EQ87" s="326"/>
      <c r="ER87" s="326"/>
      <c r="ES87" s="326"/>
      <c r="ET87" s="326"/>
      <c r="EU87" s="326"/>
      <c r="EV87" s="326"/>
      <c r="EW87" s="326"/>
      <c r="EX87" s="326"/>
      <c r="EY87" s="326"/>
      <c r="EZ87" s="326"/>
      <c r="FA87" s="326"/>
      <c r="FB87" s="326"/>
      <c r="FC87" s="326"/>
      <c r="FD87" s="326"/>
      <c r="FE87" s="326"/>
      <c r="FF87" s="326"/>
      <c r="FG87" s="326"/>
      <c r="FH87" s="326"/>
      <c r="FI87" s="326"/>
      <c r="FJ87" s="326"/>
      <c r="FK87" s="326"/>
      <c r="FL87" s="326"/>
      <c r="FM87" s="326"/>
      <c r="FN87" s="326"/>
      <c r="FO87" s="326"/>
      <c r="FP87" s="326"/>
      <c r="FQ87" s="326"/>
      <c r="FR87" s="326"/>
      <c r="FS87" s="326"/>
      <c r="FT87" s="326"/>
      <c r="FU87" s="326"/>
      <c r="FV87" s="326"/>
      <c r="FW87" s="326"/>
      <c r="FX87" s="326"/>
      <c r="FY87" s="326"/>
      <c r="FZ87" s="326"/>
      <c r="GA87" s="326"/>
      <c r="GB87" s="326"/>
      <c r="GC87" s="326"/>
      <c r="GD87" s="326"/>
      <c r="GE87" s="326"/>
      <c r="GF87" s="326"/>
      <c r="GG87" s="326"/>
      <c r="GH87" s="326"/>
      <c r="GI87" s="326"/>
      <c r="GJ87" s="326"/>
      <c r="GK87" s="326"/>
      <c r="GL87" s="326"/>
      <c r="GM87" s="326"/>
      <c r="GN87" s="326"/>
      <c r="GO87" s="326"/>
      <c r="GP87" s="326"/>
      <c r="GQ87" s="326"/>
      <c r="GR87" s="326"/>
      <c r="GS87" s="326"/>
      <c r="GT87" s="326"/>
      <c r="GU87" s="326"/>
      <c r="GV87" s="326"/>
      <c r="GW87" s="326"/>
      <c r="GX87" s="326"/>
      <c r="GY87" s="326"/>
      <c r="GZ87" s="326"/>
      <c r="HA87" s="326"/>
      <c r="HB87" s="326"/>
      <c r="HC87" s="326"/>
      <c r="HD87" s="326"/>
      <c r="HE87" s="326"/>
      <c r="HF87" s="326"/>
      <c r="HG87" s="326"/>
      <c r="HH87" s="326"/>
      <c r="HI87" s="326"/>
      <c r="HJ87" s="326"/>
      <c r="HK87" s="326"/>
      <c r="HL87" s="326"/>
      <c r="HM87" s="326"/>
      <c r="HN87" s="326"/>
      <c r="HO87" s="326"/>
      <c r="HP87" s="326"/>
      <c r="HQ87" s="326"/>
      <c r="HR87" s="326"/>
      <c r="HS87" s="326"/>
      <c r="HT87" s="326"/>
      <c r="HU87" s="326"/>
      <c r="HV87" s="326"/>
      <c r="HW87" s="326"/>
      <c r="HX87" s="326"/>
      <c r="HY87" s="326"/>
      <c r="HZ87" s="326"/>
      <c r="IA87" s="326"/>
      <c r="IB87" s="326"/>
      <c r="IC87" s="326"/>
    </row>
    <row r="88" spans="1:237" s="4" customFormat="1" x14ac:dyDescent="0.25">
      <c r="A88" s="338" t="s">
        <v>68</v>
      </c>
      <c r="B88" s="338" t="s">
        <v>441</v>
      </c>
      <c r="C88" s="338" t="s">
        <v>445</v>
      </c>
      <c r="D88" s="338" t="s">
        <v>449</v>
      </c>
      <c r="E88" s="338" t="s">
        <v>37</v>
      </c>
      <c r="F88" s="339">
        <v>32966.583139056842</v>
      </c>
      <c r="G88" s="339">
        <v>33183.631094033764</v>
      </c>
      <c r="H88" s="339">
        <v>33846.655467537596</v>
      </c>
      <c r="I88" s="339">
        <v>32988.051904293498</v>
      </c>
      <c r="J88" s="339">
        <v>34702.385492900881</v>
      </c>
      <c r="K88" s="339">
        <v>30800.14363464561</v>
      </c>
      <c r="L88" s="339">
        <v>30631.989898459487</v>
      </c>
      <c r="M88" s="339">
        <v>31101.310090112554</v>
      </c>
      <c r="N88" s="339">
        <v>30095.080807249957</v>
      </c>
      <c r="O88" s="339">
        <v>30488.982035897388</v>
      </c>
      <c r="P88" s="339">
        <v>30033.040832525614</v>
      </c>
      <c r="Q88" s="339">
        <v>28931.86548407696</v>
      </c>
      <c r="R88" s="339">
        <v>29837.756988679706</v>
      </c>
      <c r="S88" s="339">
        <v>33793.187459647736</v>
      </c>
      <c r="T88" s="339">
        <v>29457.485255312211</v>
      </c>
      <c r="U88" s="339">
        <v>28959.131909298154</v>
      </c>
      <c r="V88" s="339">
        <v>29150.301028362548</v>
      </c>
      <c r="W88" s="339">
        <v>30059.176201185001</v>
      </c>
      <c r="X88" s="275"/>
      <c r="Y88" s="326"/>
      <c r="Z88" s="326"/>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75"/>
      <c r="DE88" s="275"/>
      <c r="DF88" s="275"/>
      <c r="DG88" s="275"/>
      <c r="DH88" s="275"/>
      <c r="DI88" s="275"/>
      <c r="DJ88" s="275"/>
      <c r="DK88" s="275"/>
      <c r="DL88" s="275"/>
      <c r="DM88" s="275"/>
      <c r="DN88" s="275"/>
      <c r="DO88" s="275"/>
      <c r="DP88" s="275"/>
      <c r="DQ88" s="275"/>
      <c r="DR88" s="275"/>
      <c r="DS88" s="275"/>
      <c r="DT88" s="275"/>
      <c r="DU88" s="275"/>
      <c r="DV88" s="275"/>
      <c r="DW88" s="275"/>
      <c r="DX88" s="275"/>
      <c r="DY88" s="275"/>
      <c r="DZ88" s="275"/>
      <c r="EA88" s="275"/>
      <c r="EB88" s="275"/>
      <c r="EC88" s="275"/>
      <c r="ED88" s="275"/>
      <c r="EE88" s="275"/>
      <c r="EF88" s="275"/>
      <c r="EG88" s="275"/>
      <c r="EH88" s="275"/>
      <c r="EI88" s="275"/>
      <c r="EJ88" s="275"/>
      <c r="EK88" s="275"/>
      <c r="EL88" s="275"/>
      <c r="EM88" s="275"/>
      <c r="EN88" s="275"/>
      <c r="EO88" s="275"/>
      <c r="EP88" s="275"/>
      <c r="EQ88" s="275"/>
      <c r="ER88" s="275"/>
      <c r="ES88" s="275"/>
      <c r="ET88" s="275"/>
      <c r="EU88" s="275"/>
      <c r="EV88" s="275"/>
      <c r="EW88" s="275"/>
      <c r="EX88" s="275"/>
      <c r="EY88" s="275"/>
      <c r="EZ88" s="275"/>
      <c r="FA88" s="275"/>
      <c r="FB88" s="275"/>
      <c r="FC88" s="275"/>
      <c r="FD88" s="275"/>
      <c r="FE88" s="275"/>
      <c r="FF88" s="275"/>
      <c r="FG88" s="275"/>
      <c r="FH88" s="275"/>
      <c r="FI88" s="275"/>
      <c r="FJ88" s="275"/>
      <c r="FK88" s="275"/>
      <c r="FL88" s="275"/>
      <c r="FM88" s="275"/>
      <c r="FN88" s="275"/>
      <c r="FO88" s="275"/>
      <c r="FP88" s="275"/>
      <c r="FQ88" s="275"/>
      <c r="FR88" s="275"/>
      <c r="FS88" s="275"/>
      <c r="FT88" s="275"/>
      <c r="FU88" s="275"/>
      <c r="FV88" s="275"/>
      <c r="FW88" s="275"/>
      <c r="FX88" s="275"/>
      <c r="FY88" s="275"/>
      <c r="FZ88" s="275"/>
      <c r="GA88" s="275"/>
      <c r="GB88" s="275"/>
      <c r="GC88" s="275"/>
      <c r="GD88" s="275"/>
      <c r="GE88" s="275"/>
      <c r="GF88" s="275"/>
      <c r="GG88" s="275"/>
      <c r="GH88" s="275"/>
      <c r="GI88" s="275"/>
      <c r="GJ88" s="275"/>
      <c r="GK88" s="275"/>
      <c r="GL88" s="275"/>
      <c r="GM88" s="275"/>
      <c r="GN88" s="275"/>
      <c r="GO88" s="275"/>
      <c r="GP88" s="275"/>
      <c r="GQ88" s="275"/>
      <c r="GR88" s="275"/>
      <c r="GS88" s="275"/>
      <c r="GT88" s="275"/>
      <c r="GU88" s="275"/>
      <c r="GV88" s="275"/>
      <c r="GW88" s="275"/>
      <c r="GX88" s="275"/>
      <c r="GY88" s="275"/>
      <c r="GZ88" s="275"/>
      <c r="HA88" s="275"/>
      <c r="HB88" s="275"/>
      <c r="HC88" s="275"/>
      <c r="HD88" s="275"/>
      <c r="HE88" s="275"/>
      <c r="HF88" s="275"/>
      <c r="HG88" s="275"/>
      <c r="HH88" s="275"/>
      <c r="HI88" s="275"/>
      <c r="HJ88" s="275"/>
      <c r="HK88" s="275"/>
      <c r="HL88" s="275"/>
      <c r="HM88" s="275"/>
      <c r="HN88" s="275"/>
      <c r="HO88" s="275"/>
      <c r="HP88" s="275"/>
      <c r="HQ88" s="275"/>
      <c r="HR88" s="275"/>
      <c r="HS88" s="275"/>
      <c r="HT88" s="275"/>
      <c r="HU88" s="275"/>
      <c r="HV88" s="275"/>
      <c r="HW88" s="275"/>
      <c r="HX88" s="275"/>
      <c r="HY88" s="275"/>
      <c r="HZ88" s="275"/>
      <c r="IA88" s="275"/>
      <c r="IB88" s="275"/>
      <c r="IC88" s="275"/>
    </row>
    <row r="89" spans="1:237" s="79" customFormat="1" x14ac:dyDescent="0.25">
      <c r="A89" s="337" t="s">
        <v>68</v>
      </c>
      <c r="B89" s="337" t="s">
        <v>79</v>
      </c>
      <c r="C89" s="337" t="s">
        <v>80</v>
      </c>
      <c r="D89" s="337" t="s">
        <v>449</v>
      </c>
      <c r="E89" s="337" t="s">
        <v>37</v>
      </c>
      <c r="F89" s="340">
        <v>1830.4714262424955</v>
      </c>
      <c r="G89" s="340">
        <v>1818.9794508712546</v>
      </c>
      <c r="H89" s="340">
        <v>1792.7308303992036</v>
      </c>
      <c r="I89" s="340">
        <v>1935.9944909137209</v>
      </c>
      <c r="J89" s="340">
        <v>1980.7532509402474</v>
      </c>
      <c r="K89" s="340">
        <v>1993.9113860468767</v>
      </c>
      <c r="L89" s="340">
        <v>1992.6432545349915</v>
      </c>
      <c r="M89" s="340">
        <v>2015.7080154652074</v>
      </c>
      <c r="N89" s="340">
        <v>2052.7151585440438</v>
      </c>
      <c r="O89" s="340">
        <v>2038.9495268080559</v>
      </c>
      <c r="P89" s="340">
        <v>2071.5047439436062</v>
      </c>
      <c r="Q89" s="340">
        <v>1535.6157390000001</v>
      </c>
      <c r="R89" s="340">
        <v>1608.7402980000002</v>
      </c>
      <c r="S89" s="340">
        <v>1629.9599616950002</v>
      </c>
      <c r="T89" s="340">
        <v>1663.6920499300002</v>
      </c>
      <c r="U89" s="340">
        <v>1607.68405437</v>
      </c>
      <c r="V89" s="340">
        <v>1594.95496447</v>
      </c>
      <c r="W89" s="340">
        <v>1608.2121761850003</v>
      </c>
      <c r="X89" s="326"/>
      <c r="Y89" s="326"/>
      <c r="Z89" s="326"/>
      <c r="AA89" s="326"/>
      <c r="AB89" s="326"/>
      <c r="AC89" s="326"/>
      <c r="AD89" s="326"/>
      <c r="AE89" s="326"/>
      <c r="AF89" s="326"/>
      <c r="AG89" s="326"/>
      <c r="AH89" s="326"/>
      <c r="AI89" s="326"/>
      <c r="AJ89" s="326"/>
      <c r="AK89" s="326"/>
      <c r="AL89" s="326"/>
      <c r="AM89" s="326"/>
      <c r="AN89" s="326"/>
      <c r="AO89" s="326"/>
      <c r="AP89" s="326"/>
      <c r="AQ89" s="326"/>
      <c r="AR89" s="326"/>
      <c r="AS89" s="326"/>
      <c r="AT89" s="326"/>
      <c r="AU89" s="326"/>
      <c r="AV89" s="326"/>
      <c r="AW89" s="326"/>
      <c r="AX89" s="326"/>
      <c r="AY89" s="326"/>
      <c r="AZ89" s="326"/>
      <c r="BA89" s="326"/>
      <c r="BB89" s="326"/>
      <c r="BC89" s="326"/>
      <c r="BD89" s="326"/>
      <c r="BE89" s="326"/>
      <c r="BF89" s="326"/>
      <c r="BG89" s="326"/>
      <c r="BH89" s="326"/>
      <c r="BI89" s="326"/>
      <c r="BJ89" s="326"/>
      <c r="BK89" s="326"/>
      <c r="BL89" s="326"/>
      <c r="BM89" s="326"/>
      <c r="BN89" s="326"/>
      <c r="BO89" s="326"/>
      <c r="BP89" s="326"/>
      <c r="BQ89" s="326"/>
      <c r="BR89" s="326"/>
      <c r="BS89" s="326"/>
      <c r="BT89" s="326"/>
      <c r="BU89" s="326"/>
      <c r="BV89" s="326"/>
      <c r="BW89" s="326"/>
      <c r="BX89" s="326"/>
      <c r="BY89" s="326"/>
      <c r="BZ89" s="326"/>
      <c r="CA89" s="326"/>
      <c r="CB89" s="326"/>
      <c r="CC89" s="326"/>
      <c r="CD89" s="326"/>
      <c r="CE89" s="326"/>
      <c r="CF89" s="326"/>
      <c r="CG89" s="326"/>
      <c r="CH89" s="326"/>
      <c r="CI89" s="326"/>
      <c r="CJ89" s="326"/>
      <c r="CK89" s="326"/>
      <c r="CL89" s="326"/>
      <c r="CM89" s="326"/>
      <c r="CN89" s="326"/>
      <c r="CO89" s="326"/>
      <c r="CP89" s="326"/>
      <c r="CQ89" s="326"/>
      <c r="CR89" s="326"/>
      <c r="CS89" s="326"/>
      <c r="CT89" s="326"/>
      <c r="CU89" s="326"/>
      <c r="CV89" s="326"/>
      <c r="CW89" s="326"/>
      <c r="CX89" s="326"/>
      <c r="CY89" s="326"/>
      <c r="CZ89" s="326"/>
      <c r="DA89" s="326"/>
      <c r="DB89" s="326"/>
      <c r="DC89" s="326"/>
      <c r="DD89" s="326"/>
      <c r="DE89" s="326"/>
      <c r="DF89" s="326"/>
      <c r="DG89" s="326"/>
      <c r="DH89" s="326"/>
      <c r="DI89" s="326"/>
      <c r="DJ89" s="326"/>
      <c r="DK89" s="326"/>
      <c r="DL89" s="326"/>
      <c r="DM89" s="326"/>
      <c r="DN89" s="326"/>
      <c r="DO89" s="326"/>
      <c r="DP89" s="326"/>
      <c r="DQ89" s="326"/>
      <c r="DR89" s="326"/>
      <c r="DS89" s="326"/>
      <c r="DT89" s="326"/>
      <c r="DU89" s="326"/>
      <c r="DV89" s="326"/>
      <c r="DW89" s="326"/>
      <c r="DX89" s="326"/>
      <c r="DY89" s="326"/>
      <c r="DZ89" s="326"/>
      <c r="EA89" s="326"/>
      <c r="EB89" s="326"/>
      <c r="EC89" s="326"/>
      <c r="ED89" s="326"/>
      <c r="EE89" s="326"/>
      <c r="EF89" s="326"/>
      <c r="EG89" s="326"/>
      <c r="EH89" s="326"/>
      <c r="EI89" s="326"/>
      <c r="EJ89" s="326"/>
      <c r="EK89" s="326"/>
      <c r="EL89" s="326"/>
      <c r="EM89" s="326"/>
      <c r="EN89" s="326"/>
      <c r="EO89" s="326"/>
      <c r="EP89" s="326"/>
      <c r="EQ89" s="326"/>
      <c r="ER89" s="326"/>
      <c r="ES89" s="326"/>
      <c r="ET89" s="326"/>
      <c r="EU89" s="326"/>
      <c r="EV89" s="326"/>
      <c r="EW89" s="326"/>
      <c r="EX89" s="326"/>
      <c r="EY89" s="326"/>
      <c r="EZ89" s="326"/>
      <c r="FA89" s="326"/>
      <c r="FB89" s="326"/>
      <c r="FC89" s="326"/>
      <c r="FD89" s="326"/>
      <c r="FE89" s="326"/>
      <c r="FF89" s="326"/>
      <c r="FG89" s="326"/>
      <c r="FH89" s="326"/>
      <c r="FI89" s="326"/>
      <c r="FJ89" s="326"/>
      <c r="FK89" s="326"/>
      <c r="FL89" s="326"/>
      <c r="FM89" s="326"/>
      <c r="FN89" s="326"/>
      <c r="FO89" s="326"/>
      <c r="FP89" s="326"/>
      <c r="FQ89" s="326"/>
      <c r="FR89" s="326"/>
      <c r="FS89" s="326"/>
      <c r="FT89" s="326"/>
      <c r="FU89" s="326"/>
      <c r="FV89" s="326"/>
      <c r="FW89" s="326"/>
      <c r="FX89" s="326"/>
      <c r="FY89" s="326"/>
      <c r="FZ89" s="326"/>
      <c r="GA89" s="326"/>
      <c r="GB89" s="326"/>
      <c r="GC89" s="326"/>
      <c r="GD89" s="326"/>
      <c r="GE89" s="326"/>
      <c r="GF89" s="326"/>
      <c r="GG89" s="326"/>
      <c r="GH89" s="326"/>
      <c r="GI89" s="326"/>
      <c r="GJ89" s="326"/>
      <c r="GK89" s="326"/>
      <c r="GL89" s="326"/>
      <c r="GM89" s="326"/>
      <c r="GN89" s="326"/>
      <c r="GO89" s="326"/>
      <c r="GP89" s="326"/>
      <c r="GQ89" s="326"/>
      <c r="GR89" s="326"/>
      <c r="GS89" s="326"/>
      <c r="GT89" s="326"/>
      <c r="GU89" s="326"/>
      <c r="GV89" s="326"/>
      <c r="GW89" s="326"/>
      <c r="GX89" s="326"/>
      <c r="GY89" s="326"/>
      <c r="GZ89" s="326"/>
      <c r="HA89" s="326"/>
      <c r="HB89" s="326"/>
      <c r="HC89" s="326"/>
      <c r="HD89" s="326"/>
      <c r="HE89" s="326"/>
      <c r="HF89" s="326"/>
      <c r="HG89" s="326"/>
      <c r="HH89" s="326"/>
      <c r="HI89" s="326"/>
      <c r="HJ89" s="326"/>
      <c r="HK89" s="326"/>
      <c r="HL89" s="326"/>
      <c r="HM89" s="326"/>
      <c r="HN89" s="326"/>
      <c r="HO89" s="326"/>
      <c r="HP89" s="326"/>
      <c r="HQ89" s="326"/>
      <c r="HR89" s="326"/>
      <c r="HS89" s="326"/>
      <c r="HT89" s="326"/>
      <c r="HU89" s="326"/>
      <c r="HV89" s="326"/>
      <c r="HW89" s="326"/>
      <c r="HX89" s="326"/>
      <c r="HY89" s="326"/>
      <c r="HZ89" s="326"/>
      <c r="IA89" s="326"/>
      <c r="IB89" s="326"/>
      <c r="IC89" s="326"/>
    </row>
    <row r="90" spans="1:237" s="79" customFormat="1" x14ac:dyDescent="0.25">
      <c r="A90" s="337" t="s">
        <v>68</v>
      </c>
      <c r="B90" s="337" t="s">
        <v>81</v>
      </c>
      <c r="C90" s="337" t="s">
        <v>82</v>
      </c>
      <c r="D90" s="337" t="s">
        <v>449</v>
      </c>
      <c r="E90" s="337" t="s">
        <v>37</v>
      </c>
      <c r="F90" s="340">
        <v>752.03721950757301</v>
      </c>
      <c r="G90" s="340">
        <v>752.90007858079252</v>
      </c>
      <c r="H90" s="340">
        <v>955.12790573957705</v>
      </c>
      <c r="I90" s="340">
        <v>1457.9908444600517</v>
      </c>
      <c r="J90" s="340">
        <v>1378.9071043308404</v>
      </c>
      <c r="K90" s="340">
        <v>1160.1409780868726</v>
      </c>
      <c r="L90" s="340">
        <v>1133.2357036598273</v>
      </c>
      <c r="M90" s="340">
        <v>1132.6890955939482</v>
      </c>
      <c r="N90" s="340">
        <v>1138.1657687257532</v>
      </c>
      <c r="O90" s="340">
        <v>1243.3813478964332</v>
      </c>
      <c r="P90" s="340">
        <v>964.24718415822065</v>
      </c>
      <c r="Q90" s="340">
        <v>785.76407572578159</v>
      </c>
      <c r="R90" s="340">
        <v>641.8246655595708</v>
      </c>
      <c r="S90" s="340">
        <v>641.82500000000005</v>
      </c>
      <c r="T90" s="340">
        <v>641.82500000000005</v>
      </c>
      <c r="U90" s="340">
        <v>641.82500000000005</v>
      </c>
      <c r="V90" s="340">
        <v>641.82500000000005</v>
      </c>
      <c r="W90" s="340">
        <v>641.82500000000005</v>
      </c>
      <c r="X90" s="326"/>
      <c r="Y90" s="326"/>
      <c r="Z90" s="326"/>
      <c r="AA90" s="326"/>
      <c r="AB90" s="326"/>
      <c r="AC90" s="326"/>
      <c r="AD90" s="326"/>
      <c r="AE90" s="326"/>
      <c r="AF90" s="326"/>
      <c r="AG90" s="326"/>
      <c r="AH90" s="326"/>
      <c r="AI90" s="326"/>
      <c r="AJ90" s="326"/>
      <c r="AK90" s="326"/>
      <c r="AL90" s="326"/>
      <c r="AM90" s="326"/>
      <c r="AN90" s="326"/>
      <c r="AO90" s="326"/>
      <c r="AP90" s="326"/>
      <c r="AQ90" s="326"/>
      <c r="AR90" s="326"/>
      <c r="AS90" s="326"/>
      <c r="AT90" s="326"/>
      <c r="AU90" s="326"/>
      <c r="AV90" s="326"/>
      <c r="AW90" s="326"/>
      <c r="AX90" s="326"/>
      <c r="AY90" s="326"/>
      <c r="AZ90" s="326"/>
      <c r="BA90" s="326"/>
      <c r="BB90" s="326"/>
      <c r="BC90" s="326"/>
      <c r="BD90" s="326"/>
      <c r="BE90" s="326"/>
      <c r="BF90" s="326"/>
      <c r="BG90" s="326"/>
      <c r="BH90" s="326"/>
      <c r="BI90" s="326"/>
      <c r="BJ90" s="326"/>
      <c r="BK90" s="326"/>
      <c r="BL90" s="326"/>
      <c r="BM90" s="326"/>
      <c r="BN90" s="326"/>
      <c r="BO90" s="326"/>
      <c r="BP90" s="326"/>
      <c r="BQ90" s="326"/>
      <c r="BR90" s="326"/>
      <c r="BS90" s="326"/>
      <c r="BT90" s="326"/>
      <c r="BU90" s="326"/>
      <c r="BV90" s="326"/>
      <c r="BW90" s="326"/>
      <c r="BX90" s="326"/>
      <c r="BY90" s="326"/>
      <c r="BZ90" s="326"/>
      <c r="CA90" s="326"/>
      <c r="CB90" s="326"/>
      <c r="CC90" s="326"/>
      <c r="CD90" s="326"/>
      <c r="CE90" s="326"/>
      <c r="CF90" s="326"/>
      <c r="CG90" s="326"/>
      <c r="CH90" s="326"/>
      <c r="CI90" s="326"/>
      <c r="CJ90" s="326"/>
      <c r="CK90" s="326"/>
      <c r="CL90" s="326"/>
      <c r="CM90" s="326"/>
      <c r="CN90" s="326"/>
      <c r="CO90" s="326"/>
      <c r="CP90" s="326"/>
      <c r="CQ90" s="326"/>
      <c r="CR90" s="326"/>
      <c r="CS90" s="326"/>
      <c r="CT90" s="326"/>
      <c r="CU90" s="326"/>
      <c r="CV90" s="326"/>
      <c r="CW90" s="326"/>
      <c r="CX90" s="326"/>
      <c r="CY90" s="326"/>
      <c r="CZ90" s="326"/>
      <c r="DA90" s="326"/>
      <c r="DB90" s="326"/>
      <c r="DC90" s="326"/>
      <c r="DD90" s="326"/>
      <c r="DE90" s="326"/>
      <c r="DF90" s="326"/>
      <c r="DG90" s="326"/>
      <c r="DH90" s="326"/>
      <c r="DI90" s="326"/>
      <c r="DJ90" s="326"/>
      <c r="DK90" s="326"/>
      <c r="DL90" s="326"/>
      <c r="DM90" s="326"/>
      <c r="DN90" s="326"/>
      <c r="DO90" s="326"/>
      <c r="DP90" s="326"/>
      <c r="DQ90" s="326"/>
      <c r="DR90" s="326"/>
      <c r="DS90" s="326"/>
      <c r="DT90" s="326"/>
      <c r="DU90" s="326"/>
      <c r="DV90" s="326"/>
      <c r="DW90" s="326"/>
      <c r="DX90" s="326"/>
      <c r="DY90" s="326"/>
      <c r="DZ90" s="326"/>
      <c r="EA90" s="326"/>
      <c r="EB90" s="326"/>
      <c r="EC90" s="326"/>
      <c r="ED90" s="326"/>
      <c r="EE90" s="326"/>
      <c r="EF90" s="326"/>
      <c r="EG90" s="326"/>
      <c r="EH90" s="326"/>
      <c r="EI90" s="326"/>
      <c r="EJ90" s="326"/>
      <c r="EK90" s="326"/>
      <c r="EL90" s="326"/>
      <c r="EM90" s="326"/>
      <c r="EN90" s="326"/>
      <c r="EO90" s="326"/>
      <c r="EP90" s="326"/>
      <c r="EQ90" s="326"/>
      <c r="ER90" s="326"/>
      <c r="ES90" s="326"/>
      <c r="ET90" s="326"/>
      <c r="EU90" s="326"/>
      <c r="EV90" s="326"/>
      <c r="EW90" s="326"/>
      <c r="EX90" s="326"/>
      <c r="EY90" s="326"/>
      <c r="EZ90" s="326"/>
      <c r="FA90" s="326"/>
      <c r="FB90" s="326"/>
      <c r="FC90" s="326"/>
      <c r="FD90" s="326"/>
      <c r="FE90" s="326"/>
      <c r="FF90" s="326"/>
      <c r="FG90" s="326"/>
      <c r="FH90" s="326"/>
      <c r="FI90" s="326"/>
      <c r="FJ90" s="326"/>
      <c r="FK90" s="326"/>
      <c r="FL90" s="326"/>
      <c r="FM90" s="326"/>
      <c r="FN90" s="326"/>
      <c r="FO90" s="326"/>
      <c r="FP90" s="326"/>
      <c r="FQ90" s="326"/>
      <c r="FR90" s="326"/>
      <c r="FS90" s="326"/>
      <c r="FT90" s="326"/>
      <c r="FU90" s="326"/>
      <c r="FV90" s="326"/>
      <c r="FW90" s="326"/>
      <c r="FX90" s="326"/>
      <c r="FY90" s="326"/>
      <c r="FZ90" s="326"/>
      <c r="GA90" s="326"/>
      <c r="GB90" s="326"/>
      <c r="GC90" s="326"/>
      <c r="GD90" s="326"/>
      <c r="GE90" s="326"/>
      <c r="GF90" s="326"/>
      <c r="GG90" s="326"/>
      <c r="GH90" s="326"/>
      <c r="GI90" s="326"/>
      <c r="GJ90" s="326"/>
      <c r="GK90" s="326"/>
      <c r="GL90" s="326"/>
      <c r="GM90" s="326"/>
      <c r="GN90" s="326"/>
      <c r="GO90" s="326"/>
      <c r="GP90" s="326"/>
      <c r="GQ90" s="326"/>
      <c r="GR90" s="326"/>
      <c r="GS90" s="326"/>
      <c r="GT90" s="326"/>
      <c r="GU90" s="326"/>
      <c r="GV90" s="326"/>
      <c r="GW90" s="326"/>
      <c r="GX90" s="326"/>
      <c r="GY90" s="326"/>
      <c r="GZ90" s="326"/>
      <c r="HA90" s="326"/>
      <c r="HB90" s="326"/>
      <c r="HC90" s="326"/>
      <c r="HD90" s="326"/>
      <c r="HE90" s="326"/>
      <c r="HF90" s="326"/>
      <c r="HG90" s="326"/>
      <c r="HH90" s="326"/>
      <c r="HI90" s="326"/>
      <c r="HJ90" s="326"/>
      <c r="HK90" s="326"/>
      <c r="HL90" s="326"/>
      <c r="HM90" s="326"/>
      <c r="HN90" s="326"/>
      <c r="HO90" s="326"/>
      <c r="HP90" s="326"/>
      <c r="HQ90" s="326"/>
      <c r="HR90" s="326"/>
      <c r="HS90" s="326"/>
      <c r="HT90" s="326"/>
      <c r="HU90" s="326"/>
      <c r="HV90" s="326"/>
      <c r="HW90" s="326"/>
      <c r="HX90" s="326"/>
      <c r="HY90" s="326"/>
      <c r="HZ90" s="326"/>
      <c r="IA90" s="326"/>
      <c r="IB90" s="326"/>
      <c r="IC90" s="326"/>
    </row>
    <row r="91" spans="1:237" s="79" customFormat="1" x14ac:dyDescent="0.25">
      <c r="A91" s="337" t="s">
        <v>68</v>
      </c>
      <c r="B91" s="337" t="s">
        <v>83</v>
      </c>
      <c r="C91" s="337" t="s">
        <v>84</v>
      </c>
      <c r="D91" s="337" t="s">
        <v>449</v>
      </c>
      <c r="E91" s="337" t="s">
        <v>37</v>
      </c>
      <c r="F91" s="340">
        <v>30384.074493306769</v>
      </c>
      <c r="G91" s="340">
        <v>30611.751564581715</v>
      </c>
      <c r="H91" s="340">
        <v>31098.796731398812</v>
      </c>
      <c r="I91" s="340">
        <v>29594.066568919719</v>
      </c>
      <c r="J91" s="340">
        <v>31342.725137629797</v>
      </c>
      <c r="K91" s="340">
        <v>27646.091270511861</v>
      </c>
      <c r="L91" s="340">
        <v>27506.110940264669</v>
      </c>
      <c r="M91" s="340">
        <v>27952.912979053399</v>
      </c>
      <c r="N91" s="340">
        <v>26904.199879980159</v>
      </c>
      <c r="O91" s="340">
        <v>27206.651161192902</v>
      </c>
      <c r="P91" s="340">
        <v>26997.288904423785</v>
      </c>
      <c r="Q91" s="340">
        <v>26610.485669351179</v>
      </c>
      <c r="R91" s="340">
        <v>27587.192025120134</v>
      </c>
      <c r="S91" s="340">
        <v>31521.402497952735</v>
      </c>
      <c r="T91" s="340">
        <v>27151.968205382207</v>
      </c>
      <c r="U91" s="340">
        <v>26709.622854928151</v>
      </c>
      <c r="V91" s="340">
        <v>26913.521063892545</v>
      </c>
      <c r="W91" s="340">
        <v>27809.139025</v>
      </c>
      <c r="X91" s="326"/>
      <c r="Y91" s="326"/>
      <c r="Z91" s="326"/>
      <c r="AA91" s="326"/>
      <c r="AB91" s="326"/>
      <c r="AC91" s="326"/>
      <c r="AD91" s="326"/>
      <c r="AE91" s="326"/>
      <c r="AF91" s="326"/>
      <c r="AG91" s="326"/>
      <c r="AH91" s="326"/>
      <c r="AI91" s="326"/>
      <c r="AJ91" s="326"/>
      <c r="AK91" s="326"/>
      <c r="AL91" s="326"/>
      <c r="AM91" s="326"/>
      <c r="AN91" s="326"/>
      <c r="AO91" s="326"/>
      <c r="AP91" s="326"/>
      <c r="AQ91" s="326"/>
      <c r="AR91" s="326"/>
      <c r="AS91" s="326"/>
      <c r="AT91" s="326"/>
      <c r="AU91" s="326"/>
      <c r="AV91" s="326"/>
      <c r="AW91" s="326"/>
      <c r="AX91" s="326"/>
      <c r="AY91" s="326"/>
      <c r="AZ91" s="326"/>
      <c r="BA91" s="326"/>
      <c r="BB91" s="326"/>
      <c r="BC91" s="326"/>
      <c r="BD91" s="326"/>
      <c r="BE91" s="326"/>
      <c r="BF91" s="326"/>
      <c r="BG91" s="326"/>
      <c r="BH91" s="326"/>
      <c r="BI91" s="326"/>
      <c r="BJ91" s="326"/>
      <c r="BK91" s="326"/>
      <c r="BL91" s="326"/>
      <c r="BM91" s="326"/>
      <c r="BN91" s="326"/>
      <c r="BO91" s="326"/>
      <c r="BP91" s="326"/>
      <c r="BQ91" s="326"/>
      <c r="BR91" s="326"/>
      <c r="BS91" s="326"/>
      <c r="BT91" s="326"/>
      <c r="BU91" s="326"/>
      <c r="BV91" s="326"/>
      <c r="BW91" s="326"/>
      <c r="BX91" s="326"/>
      <c r="BY91" s="326"/>
      <c r="BZ91" s="326"/>
      <c r="CA91" s="326"/>
      <c r="CB91" s="326"/>
      <c r="CC91" s="326"/>
      <c r="CD91" s="326"/>
      <c r="CE91" s="326"/>
      <c r="CF91" s="326"/>
      <c r="CG91" s="326"/>
      <c r="CH91" s="326"/>
      <c r="CI91" s="326"/>
      <c r="CJ91" s="326"/>
      <c r="CK91" s="326"/>
      <c r="CL91" s="326"/>
      <c r="CM91" s="326"/>
      <c r="CN91" s="326"/>
      <c r="CO91" s="326"/>
      <c r="CP91" s="326"/>
      <c r="CQ91" s="326"/>
      <c r="CR91" s="326"/>
      <c r="CS91" s="326"/>
      <c r="CT91" s="326"/>
      <c r="CU91" s="326"/>
      <c r="CV91" s="326"/>
      <c r="CW91" s="326"/>
      <c r="CX91" s="326"/>
      <c r="CY91" s="326"/>
      <c r="CZ91" s="326"/>
      <c r="DA91" s="326"/>
      <c r="DB91" s="326"/>
      <c r="DC91" s="326"/>
      <c r="DD91" s="326"/>
      <c r="DE91" s="326"/>
      <c r="DF91" s="326"/>
      <c r="DG91" s="326"/>
      <c r="DH91" s="326"/>
      <c r="DI91" s="326"/>
      <c r="DJ91" s="326"/>
      <c r="DK91" s="326"/>
      <c r="DL91" s="326"/>
      <c r="DM91" s="326"/>
      <c r="DN91" s="326"/>
      <c r="DO91" s="326"/>
      <c r="DP91" s="326"/>
      <c r="DQ91" s="326"/>
      <c r="DR91" s="326"/>
      <c r="DS91" s="326"/>
      <c r="DT91" s="326"/>
      <c r="DU91" s="326"/>
      <c r="DV91" s="326"/>
      <c r="DW91" s="326"/>
      <c r="DX91" s="326"/>
      <c r="DY91" s="326"/>
      <c r="DZ91" s="326"/>
      <c r="EA91" s="326"/>
      <c r="EB91" s="326"/>
      <c r="EC91" s="326"/>
      <c r="ED91" s="326"/>
      <c r="EE91" s="326"/>
      <c r="EF91" s="326"/>
      <c r="EG91" s="326"/>
      <c r="EH91" s="326"/>
      <c r="EI91" s="326"/>
      <c r="EJ91" s="326"/>
      <c r="EK91" s="326"/>
      <c r="EL91" s="326"/>
      <c r="EM91" s="326"/>
      <c r="EN91" s="326"/>
      <c r="EO91" s="326"/>
      <c r="EP91" s="326"/>
      <c r="EQ91" s="326"/>
      <c r="ER91" s="326"/>
      <c r="ES91" s="326"/>
      <c r="ET91" s="326"/>
      <c r="EU91" s="326"/>
      <c r="EV91" s="326"/>
      <c r="EW91" s="326"/>
      <c r="EX91" s="326"/>
      <c r="EY91" s="326"/>
      <c r="EZ91" s="326"/>
      <c r="FA91" s="326"/>
      <c r="FB91" s="326"/>
      <c r="FC91" s="326"/>
      <c r="FD91" s="326"/>
      <c r="FE91" s="326"/>
      <c r="FF91" s="326"/>
      <c r="FG91" s="326"/>
      <c r="FH91" s="326"/>
      <c r="FI91" s="326"/>
      <c r="FJ91" s="326"/>
      <c r="FK91" s="326"/>
      <c r="FL91" s="326"/>
      <c r="FM91" s="326"/>
      <c r="FN91" s="326"/>
      <c r="FO91" s="326"/>
      <c r="FP91" s="326"/>
      <c r="FQ91" s="326"/>
      <c r="FR91" s="326"/>
      <c r="FS91" s="326"/>
      <c r="FT91" s="326"/>
      <c r="FU91" s="326"/>
      <c r="FV91" s="326"/>
      <c r="FW91" s="326"/>
      <c r="FX91" s="326"/>
      <c r="FY91" s="326"/>
      <c r="FZ91" s="326"/>
      <c r="GA91" s="326"/>
      <c r="GB91" s="326"/>
      <c r="GC91" s="326"/>
      <c r="GD91" s="326"/>
      <c r="GE91" s="326"/>
      <c r="GF91" s="326"/>
      <c r="GG91" s="326"/>
      <c r="GH91" s="326"/>
      <c r="GI91" s="326"/>
      <c r="GJ91" s="326"/>
      <c r="GK91" s="326"/>
      <c r="GL91" s="326"/>
      <c r="GM91" s="326"/>
      <c r="GN91" s="326"/>
      <c r="GO91" s="326"/>
      <c r="GP91" s="326"/>
      <c r="GQ91" s="326"/>
      <c r="GR91" s="326"/>
      <c r="GS91" s="326"/>
      <c r="GT91" s="326"/>
      <c r="GU91" s="326"/>
      <c r="GV91" s="326"/>
      <c r="GW91" s="326"/>
      <c r="GX91" s="326"/>
      <c r="GY91" s="326"/>
      <c r="GZ91" s="326"/>
      <c r="HA91" s="326"/>
      <c r="HB91" s="326"/>
      <c r="HC91" s="326"/>
      <c r="HD91" s="326"/>
      <c r="HE91" s="326"/>
      <c r="HF91" s="326"/>
      <c r="HG91" s="326"/>
      <c r="HH91" s="326"/>
      <c r="HI91" s="326"/>
      <c r="HJ91" s="326"/>
      <c r="HK91" s="326"/>
      <c r="HL91" s="326"/>
      <c r="HM91" s="326"/>
      <c r="HN91" s="326"/>
      <c r="HO91" s="326"/>
      <c r="HP91" s="326"/>
      <c r="HQ91" s="326"/>
      <c r="HR91" s="326"/>
      <c r="HS91" s="326"/>
      <c r="HT91" s="326"/>
      <c r="HU91" s="326"/>
      <c r="HV91" s="326"/>
      <c r="HW91" s="326"/>
      <c r="HX91" s="326"/>
      <c r="HY91" s="326"/>
      <c r="HZ91" s="326"/>
      <c r="IA91" s="326"/>
      <c r="IB91" s="326"/>
      <c r="IC91" s="326"/>
    </row>
    <row r="92" spans="1:237" s="4" customFormat="1" x14ac:dyDescent="0.25">
      <c r="A92" s="338" t="s">
        <v>68</v>
      </c>
      <c r="B92" s="338" t="s">
        <v>442</v>
      </c>
      <c r="C92" s="338" t="s">
        <v>446</v>
      </c>
      <c r="D92" s="338" t="s">
        <v>449</v>
      </c>
      <c r="E92" s="338" t="s">
        <v>37</v>
      </c>
      <c r="F92" s="339">
        <v>0</v>
      </c>
      <c r="G92" s="339">
        <v>0</v>
      </c>
      <c r="H92" s="339">
        <v>0</v>
      </c>
      <c r="I92" s="339">
        <v>0</v>
      </c>
      <c r="J92" s="339">
        <v>0</v>
      </c>
      <c r="K92" s="339">
        <v>0</v>
      </c>
      <c r="L92" s="339">
        <v>0</v>
      </c>
      <c r="M92" s="339">
        <v>0</v>
      </c>
      <c r="N92" s="339">
        <v>0</v>
      </c>
      <c r="O92" s="339">
        <v>0</v>
      </c>
      <c r="P92" s="339">
        <v>0</v>
      </c>
      <c r="Q92" s="339">
        <v>0</v>
      </c>
      <c r="R92" s="339">
        <v>0</v>
      </c>
      <c r="S92" s="339">
        <v>0</v>
      </c>
      <c r="T92" s="339">
        <v>0</v>
      </c>
      <c r="U92" s="339">
        <v>0</v>
      </c>
      <c r="V92" s="339">
        <v>0</v>
      </c>
      <c r="W92" s="339">
        <v>0</v>
      </c>
      <c r="X92" s="275"/>
      <c r="Y92" s="326"/>
      <c r="Z92" s="326"/>
      <c r="AA92" s="275"/>
      <c r="AB92" s="275"/>
      <c r="AC92" s="275"/>
      <c r="AD92" s="275"/>
      <c r="AE92" s="275"/>
      <c r="AF92" s="275"/>
      <c r="AG92" s="275"/>
      <c r="AH92" s="275"/>
      <c r="AI92" s="275"/>
      <c r="AJ92" s="275"/>
      <c r="AK92" s="275"/>
      <c r="AL92" s="275"/>
      <c r="AM92" s="275"/>
      <c r="AN92" s="275"/>
      <c r="AO92" s="275"/>
      <c r="AP92" s="275"/>
      <c r="AQ92" s="275"/>
      <c r="AR92" s="275"/>
      <c r="AS92" s="275"/>
      <c r="AT92" s="275"/>
      <c r="AU92" s="275"/>
      <c r="AV92" s="275"/>
      <c r="AW92" s="275"/>
      <c r="AX92" s="275"/>
      <c r="AY92" s="275"/>
      <c r="AZ92" s="275"/>
      <c r="BA92" s="275"/>
      <c r="BB92" s="275"/>
      <c r="BC92" s="275"/>
      <c r="BD92" s="275"/>
      <c r="BE92" s="275"/>
      <c r="BF92" s="275"/>
      <c r="BG92" s="275"/>
      <c r="BH92" s="275"/>
      <c r="BI92" s="275"/>
      <c r="BJ92" s="275"/>
      <c r="BK92" s="275"/>
      <c r="BL92" s="275"/>
      <c r="BM92" s="275"/>
      <c r="BN92" s="275"/>
      <c r="BO92" s="275"/>
      <c r="BP92" s="275"/>
      <c r="BQ92" s="275"/>
      <c r="BR92" s="275"/>
      <c r="BS92" s="275"/>
      <c r="BT92" s="275"/>
      <c r="BU92" s="275"/>
      <c r="BV92" s="275"/>
      <c r="BW92" s="275"/>
      <c r="BX92" s="275"/>
      <c r="BY92" s="275"/>
      <c r="BZ92" s="275"/>
      <c r="CA92" s="275"/>
      <c r="CB92" s="275"/>
      <c r="CC92" s="275"/>
      <c r="CD92" s="275"/>
      <c r="CE92" s="275"/>
      <c r="CF92" s="275"/>
      <c r="CG92" s="275"/>
      <c r="CH92" s="275"/>
      <c r="CI92" s="275"/>
      <c r="CJ92" s="275"/>
      <c r="CK92" s="275"/>
      <c r="CL92" s="275"/>
      <c r="CM92" s="275"/>
      <c r="CN92" s="275"/>
      <c r="CO92" s="275"/>
      <c r="CP92" s="275"/>
      <c r="CQ92" s="275"/>
      <c r="CR92" s="275"/>
      <c r="CS92" s="275"/>
      <c r="CT92" s="275"/>
      <c r="CU92" s="275"/>
      <c r="CV92" s="275"/>
      <c r="CW92" s="275"/>
      <c r="CX92" s="275"/>
      <c r="CY92" s="275"/>
      <c r="CZ92" s="275"/>
      <c r="DA92" s="275"/>
      <c r="DB92" s="275"/>
      <c r="DC92" s="275"/>
      <c r="DD92" s="275"/>
      <c r="DE92" s="275"/>
      <c r="DF92" s="275"/>
      <c r="DG92" s="275"/>
      <c r="DH92" s="275"/>
      <c r="DI92" s="275"/>
      <c r="DJ92" s="275"/>
      <c r="DK92" s="275"/>
      <c r="DL92" s="275"/>
      <c r="DM92" s="275"/>
      <c r="DN92" s="275"/>
      <c r="DO92" s="275"/>
      <c r="DP92" s="275"/>
      <c r="DQ92" s="275"/>
      <c r="DR92" s="275"/>
      <c r="DS92" s="275"/>
      <c r="DT92" s="275"/>
      <c r="DU92" s="275"/>
      <c r="DV92" s="275"/>
      <c r="DW92" s="275"/>
      <c r="DX92" s="275"/>
      <c r="DY92" s="275"/>
      <c r="DZ92" s="275"/>
      <c r="EA92" s="275"/>
      <c r="EB92" s="275"/>
      <c r="EC92" s="275"/>
      <c r="ED92" s="275"/>
      <c r="EE92" s="275"/>
      <c r="EF92" s="275"/>
      <c r="EG92" s="275"/>
      <c r="EH92" s="275"/>
      <c r="EI92" s="275"/>
      <c r="EJ92" s="275"/>
      <c r="EK92" s="275"/>
      <c r="EL92" s="275"/>
      <c r="EM92" s="275"/>
      <c r="EN92" s="275"/>
      <c r="EO92" s="275"/>
      <c r="EP92" s="275"/>
      <c r="EQ92" s="275"/>
      <c r="ER92" s="275"/>
      <c r="ES92" s="275"/>
      <c r="ET92" s="275"/>
      <c r="EU92" s="275"/>
      <c r="EV92" s="275"/>
      <c r="EW92" s="275"/>
      <c r="EX92" s="275"/>
      <c r="EY92" s="275"/>
      <c r="EZ92" s="275"/>
      <c r="FA92" s="275"/>
      <c r="FB92" s="275"/>
      <c r="FC92" s="275"/>
      <c r="FD92" s="275"/>
      <c r="FE92" s="275"/>
      <c r="FF92" s="275"/>
      <c r="FG92" s="275"/>
      <c r="FH92" s="275"/>
      <c r="FI92" s="275"/>
      <c r="FJ92" s="275"/>
      <c r="FK92" s="275"/>
      <c r="FL92" s="275"/>
      <c r="FM92" s="275"/>
      <c r="FN92" s="275"/>
      <c r="FO92" s="275"/>
      <c r="FP92" s="275"/>
      <c r="FQ92" s="275"/>
      <c r="FR92" s="275"/>
      <c r="FS92" s="275"/>
      <c r="FT92" s="275"/>
      <c r="FU92" s="275"/>
      <c r="FV92" s="275"/>
      <c r="FW92" s="275"/>
      <c r="FX92" s="275"/>
      <c r="FY92" s="275"/>
      <c r="FZ92" s="275"/>
      <c r="GA92" s="275"/>
      <c r="GB92" s="275"/>
      <c r="GC92" s="275"/>
      <c r="GD92" s="275"/>
      <c r="GE92" s="275"/>
      <c r="GF92" s="275"/>
      <c r="GG92" s="275"/>
      <c r="GH92" s="275"/>
      <c r="GI92" s="275"/>
      <c r="GJ92" s="275"/>
      <c r="GK92" s="275"/>
      <c r="GL92" s="275"/>
      <c r="GM92" s="275"/>
      <c r="GN92" s="275"/>
      <c r="GO92" s="275"/>
      <c r="GP92" s="275"/>
      <c r="GQ92" s="275"/>
      <c r="GR92" s="275"/>
      <c r="GS92" s="275"/>
      <c r="GT92" s="275"/>
      <c r="GU92" s="275"/>
      <c r="GV92" s="275"/>
      <c r="GW92" s="275"/>
      <c r="GX92" s="275"/>
      <c r="GY92" s="275"/>
      <c r="GZ92" s="275"/>
      <c r="HA92" s="275"/>
      <c r="HB92" s="275"/>
      <c r="HC92" s="275"/>
      <c r="HD92" s="275"/>
      <c r="HE92" s="275"/>
      <c r="HF92" s="275"/>
      <c r="HG92" s="275"/>
      <c r="HH92" s="275"/>
      <c r="HI92" s="275"/>
      <c r="HJ92" s="275"/>
      <c r="HK92" s="275"/>
      <c r="HL92" s="275"/>
      <c r="HM92" s="275"/>
      <c r="HN92" s="275"/>
      <c r="HO92" s="275"/>
      <c r="HP92" s="275"/>
      <c r="HQ92" s="275"/>
      <c r="HR92" s="275"/>
      <c r="HS92" s="275"/>
      <c r="HT92" s="275"/>
      <c r="HU92" s="275"/>
      <c r="HV92" s="275"/>
      <c r="HW92" s="275"/>
      <c r="HX92" s="275"/>
      <c r="HY92" s="275"/>
      <c r="HZ92" s="275"/>
      <c r="IA92" s="275"/>
      <c r="IB92" s="275"/>
      <c r="IC92" s="275"/>
    </row>
    <row r="93" spans="1:237" s="79" customFormat="1" x14ac:dyDescent="0.25">
      <c r="A93" s="337" t="s">
        <v>68</v>
      </c>
      <c r="B93" s="337" t="s">
        <v>85</v>
      </c>
      <c r="C93" s="337" t="s">
        <v>86</v>
      </c>
      <c r="D93" s="337" t="s">
        <v>449</v>
      </c>
      <c r="E93" s="337" t="s">
        <v>37</v>
      </c>
      <c r="F93" s="340"/>
      <c r="G93" s="340"/>
      <c r="H93" s="340"/>
      <c r="I93" s="340"/>
      <c r="J93" s="340"/>
      <c r="K93" s="340"/>
      <c r="L93" s="340"/>
      <c r="M93" s="340"/>
      <c r="N93" s="340"/>
      <c r="O93" s="340"/>
      <c r="P93" s="340"/>
      <c r="Q93" s="340"/>
      <c r="R93" s="340"/>
      <c r="S93" s="340"/>
      <c r="T93" s="340"/>
      <c r="U93" s="340"/>
      <c r="V93" s="340"/>
      <c r="W93" s="340"/>
      <c r="X93" s="326"/>
      <c r="Y93" s="326"/>
      <c r="Z93" s="326"/>
      <c r="AA93" s="326"/>
      <c r="AB93" s="326"/>
      <c r="AC93" s="326"/>
      <c r="AD93" s="326"/>
      <c r="AE93" s="326"/>
      <c r="AF93" s="326"/>
      <c r="AG93" s="326"/>
      <c r="AH93" s="326"/>
      <c r="AI93" s="326"/>
      <c r="AJ93" s="326"/>
      <c r="AK93" s="326"/>
      <c r="AL93" s="326"/>
      <c r="AM93" s="326"/>
      <c r="AN93" s="326"/>
      <c r="AO93" s="326"/>
      <c r="AP93" s="326"/>
      <c r="AQ93" s="326"/>
      <c r="AR93" s="326"/>
      <c r="AS93" s="326"/>
      <c r="AT93" s="326"/>
      <c r="AU93" s="326"/>
      <c r="AV93" s="326"/>
      <c r="AW93" s="326"/>
      <c r="AX93" s="326"/>
      <c r="AY93" s="326"/>
      <c r="AZ93" s="326"/>
      <c r="BA93" s="326"/>
      <c r="BB93" s="326"/>
      <c r="BC93" s="326"/>
      <c r="BD93" s="326"/>
      <c r="BE93" s="326"/>
      <c r="BF93" s="326"/>
      <c r="BG93" s="326"/>
      <c r="BH93" s="326"/>
      <c r="BI93" s="326"/>
      <c r="BJ93" s="326"/>
      <c r="BK93" s="326"/>
      <c r="BL93" s="326"/>
      <c r="BM93" s="326"/>
      <c r="BN93" s="326"/>
      <c r="BO93" s="326"/>
      <c r="BP93" s="326"/>
      <c r="BQ93" s="326"/>
      <c r="BR93" s="326"/>
      <c r="BS93" s="326"/>
      <c r="BT93" s="326"/>
      <c r="BU93" s="326"/>
      <c r="BV93" s="326"/>
      <c r="BW93" s="326"/>
      <c r="BX93" s="326"/>
      <c r="BY93" s="326"/>
      <c r="BZ93" s="326"/>
      <c r="CA93" s="326"/>
      <c r="CB93" s="326"/>
      <c r="CC93" s="326"/>
      <c r="CD93" s="326"/>
      <c r="CE93" s="326"/>
      <c r="CF93" s="326"/>
      <c r="CG93" s="326"/>
      <c r="CH93" s="326"/>
      <c r="CI93" s="326"/>
      <c r="CJ93" s="326"/>
      <c r="CK93" s="326"/>
      <c r="CL93" s="326"/>
      <c r="CM93" s="326"/>
      <c r="CN93" s="326"/>
      <c r="CO93" s="326"/>
      <c r="CP93" s="326"/>
      <c r="CQ93" s="326"/>
      <c r="CR93" s="326"/>
      <c r="CS93" s="326"/>
      <c r="CT93" s="326"/>
      <c r="CU93" s="326"/>
      <c r="CV93" s="326"/>
      <c r="CW93" s="326"/>
      <c r="CX93" s="326"/>
      <c r="CY93" s="326"/>
      <c r="CZ93" s="326"/>
      <c r="DA93" s="326"/>
      <c r="DB93" s="326"/>
      <c r="DC93" s="326"/>
      <c r="DD93" s="326"/>
      <c r="DE93" s="326"/>
      <c r="DF93" s="326"/>
      <c r="DG93" s="326"/>
      <c r="DH93" s="326"/>
      <c r="DI93" s="326"/>
      <c r="DJ93" s="326"/>
      <c r="DK93" s="326"/>
      <c r="DL93" s="326"/>
      <c r="DM93" s="326"/>
      <c r="DN93" s="326"/>
      <c r="DO93" s="326"/>
      <c r="DP93" s="326"/>
      <c r="DQ93" s="326"/>
      <c r="DR93" s="326"/>
      <c r="DS93" s="326"/>
      <c r="DT93" s="326"/>
      <c r="DU93" s="326"/>
      <c r="DV93" s="326"/>
      <c r="DW93" s="326"/>
      <c r="DX93" s="326"/>
      <c r="DY93" s="326"/>
      <c r="DZ93" s="326"/>
      <c r="EA93" s="326"/>
      <c r="EB93" s="326"/>
      <c r="EC93" s="326"/>
      <c r="ED93" s="326"/>
      <c r="EE93" s="326"/>
      <c r="EF93" s="326"/>
      <c r="EG93" s="326"/>
      <c r="EH93" s="326"/>
      <c r="EI93" s="326"/>
      <c r="EJ93" s="326"/>
      <c r="EK93" s="326"/>
      <c r="EL93" s="326"/>
      <c r="EM93" s="326"/>
      <c r="EN93" s="326"/>
      <c r="EO93" s="326"/>
      <c r="EP93" s="326"/>
      <c r="EQ93" s="326"/>
      <c r="ER93" s="326"/>
      <c r="ES93" s="326"/>
      <c r="ET93" s="326"/>
      <c r="EU93" s="326"/>
      <c r="EV93" s="326"/>
      <c r="EW93" s="326"/>
      <c r="EX93" s="326"/>
      <c r="EY93" s="326"/>
      <c r="EZ93" s="326"/>
      <c r="FA93" s="326"/>
      <c r="FB93" s="326"/>
      <c r="FC93" s="326"/>
      <c r="FD93" s="326"/>
      <c r="FE93" s="326"/>
      <c r="FF93" s="326"/>
      <c r="FG93" s="326"/>
      <c r="FH93" s="326"/>
      <c r="FI93" s="326"/>
      <c r="FJ93" s="326"/>
      <c r="FK93" s="326"/>
      <c r="FL93" s="326"/>
      <c r="FM93" s="326"/>
      <c r="FN93" s="326"/>
      <c r="FO93" s="326"/>
      <c r="FP93" s="326"/>
      <c r="FQ93" s="326"/>
      <c r="FR93" s="326"/>
      <c r="FS93" s="326"/>
      <c r="FT93" s="326"/>
      <c r="FU93" s="326"/>
      <c r="FV93" s="326"/>
      <c r="FW93" s="326"/>
      <c r="FX93" s="326"/>
      <c r="FY93" s="326"/>
      <c r="FZ93" s="326"/>
      <c r="GA93" s="326"/>
      <c r="GB93" s="326"/>
      <c r="GC93" s="326"/>
      <c r="GD93" s="326"/>
      <c r="GE93" s="326"/>
      <c r="GF93" s="326"/>
      <c r="GG93" s="326"/>
      <c r="GH93" s="326"/>
      <c r="GI93" s="326"/>
      <c r="GJ93" s="326"/>
      <c r="GK93" s="326"/>
      <c r="GL93" s="326"/>
      <c r="GM93" s="326"/>
      <c r="GN93" s="326"/>
      <c r="GO93" s="326"/>
      <c r="GP93" s="326"/>
      <c r="GQ93" s="326"/>
      <c r="GR93" s="326"/>
      <c r="GS93" s="326"/>
      <c r="GT93" s="326"/>
      <c r="GU93" s="326"/>
      <c r="GV93" s="326"/>
      <c r="GW93" s="326"/>
      <c r="GX93" s="326"/>
      <c r="GY93" s="326"/>
      <c r="GZ93" s="326"/>
      <c r="HA93" s="326"/>
      <c r="HB93" s="326"/>
      <c r="HC93" s="326"/>
      <c r="HD93" s="326"/>
      <c r="HE93" s="326"/>
      <c r="HF93" s="326"/>
      <c r="HG93" s="326"/>
      <c r="HH93" s="326"/>
      <c r="HI93" s="326"/>
      <c r="HJ93" s="326"/>
      <c r="HK93" s="326"/>
      <c r="HL93" s="326"/>
      <c r="HM93" s="326"/>
      <c r="HN93" s="326"/>
      <c r="HO93" s="326"/>
      <c r="HP93" s="326"/>
      <c r="HQ93" s="326"/>
      <c r="HR93" s="326"/>
      <c r="HS93" s="326"/>
      <c r="HT93" s="326"/>
      <c r="HU93" s="326"/>
      <c r="HV93" s="326"/>
      <c r="HW93" s="326"/>
      <c r="HX93" s="326"/>
      <c r="HY93" s="326"/>
      <c r="HZ93" s="326"/>
      <c r="IA93" s="326"/>
      <c r="IB93" s="326"/>
      <c r="IC93" s="326"/>
    </row>
    <row r="94" spans="1:237" s="79" customFormat="1" x14ac:dyDescent="0.25">
      <c r="A94" s="337" t="s">
        <v>68</v>
      </c>
      <c r="B94" s="337" t="s">
        <v>87</v>
      </c>
      <c r="C94" s="337" t="s">
        <v>88</v>
      </c>
      <c r="D94" s="337" t="s">
        <v>449</v>
      </c>
      <c r="E94" s="337" t="s">
        <v>37</v>
      </c>
      <c r="F94" s="340"/>
      <c r="G94" s="340"/>
      <c r="H94" s="340"/>
      <c r="I94" s="340"/>
      <c r="J94" s="340"/>
      <c r="K94" s="340"/>
      <c r="L94" s="340"/>
      <c r="M94" s="340"/>
      <c r="N94" s="340"/>
      <c r="O94" s="340"/>
      <c r="P94" s="340"/>
      <c r="Q94" s="340"/>
      <c r="R94" s="340"/>
      <c r="S94" s="340"/>
      <c r="T94" s="340"/>
      <c r="U94" s="340"/>
      <c r="V94" s="340"/>
      <c r="W94" s="340"/>
      <c r="X94" s="326"/>
      <c r="Y94" s="326"/>
      <c r="Z94" s="326"/>
      <c r="AA94" s="326"/>
      <c r="AB94" s="326"/>
      <c r="AC94" s="326"/>
      <c r="AD94" s="326"/>
      <c r="AE94" s="326"/>
      <c r="AF94" s="326"/>
      <c r="AG94" s="326"/>
      <c r="AH94" s="326"/>
      <c r="AI94" s="326"/>
      <c r="AJ94" s="326"/>
      <c r="AK94" s="326"/>
      <c r="AL94" s="326"/>
      <c r="AM94" s="326"/>
      <c r="AN94" s="326"/>
      <c r="AO94" s="326"/>
      <c r="AP94" s="326"/>
      <c r="AQ94" s="326"/>
      <c r="AR94" s="326"/>
      <c r="AS94" s="326"/>
      <c r="AT94" s="326"/>
      <c r="AU94" s="326"/>
      <c r="AV94" s="326"/>
      <c r="AW94" s="326"/>
      <c r="AX94" s="326"/>
      <c r="AY94" s="326"/>
      <c r="AZ94" s="326"/>
      <c r="BA94" s="326"/>
      <c r="BB94" s="326"/>
      <c r="BC94" s="326"/>
      <c r="BD94" s="326"/>
      <c r="BE94" s="326"/>
      <c r="BF94" s="326"/>
      <c r="BG94" s="326"/>
      <c r="BH94" s="326"/>
      <c r="BI94" s="326"/>
      <c r="BJ94" s="326"/>
      <c r="BK94" s="326"/>
      <c r="BL94" s="326"/>
      <c r="BM94" s="326"/>
      <c r="BN94" s="326"/>
      <c r="BO94" s="326"/>
      <c r="BP94" s="326"/>
      <c r="BQ94" s="326"/>
      <c r="BR94" s="326"/>
      <c r="BS94" s="326"/>
      <c r="BT94" s="326"/>
      <c r="BU94" s="326"/>
      <c r="BV94" s="326"/>
      <c r="BW94" s="326"/>
      <c r="BX94" s="326"/>
      <c r="BY94" s="326"/>
      <c r="BZ94" s="326"/>
      <c r="CA94" s="326"/>
      <c r="CB94" s="326"/>
      <c r="CC94" s="326"/>
      <c r="CD94" s="326"/>
      <c r="CE94" s="326"/>
      <c r="CF94" s="326"/>
      <c r="CG94" s="326"/>
      <c r="CH94" s="326"/>
      <c r="CI94" s="326"/>
      <c r="CJ94" s="326"/>
      <c r="CK94" s="326"/>
      <c r="CL94" s="326"/>
      <c r="CM94" s="326"/>
      <c r="CN94" s="326"/>
      <c r="CO94" s="326"/>
      <c r="CP94" s="326"/>
      <c r="CQ94" s="326"/>
      <c r="CR94" s="326"/>
      <c r="CS94" s="326"/>
      <c r="CT94" s="326"/>
      <c r="CU94" s="326"/>
      <c r="CV94" s="326"/>
      <c r="CW94" s="326"/>
      <c r="CX94" s="326"/>
      <c r="CY94" s="326"/>
      <c r="CZ94" s="326"/>
      <c r="DA94" s="326"/>
      <c r="DB94" s="326"/>
      <c r="DC94" s="326"/>
      <c r="DD94" s="326"/>
      <c r="DE94" s="326"/>
      <c r="DF94" s="326"/>
      <c r="DG94" s="326"/>
      <c r="DH94" s="326"/>
      <c r="DI94" s="326"/>
      <c r="DJ94" s="326"/>
      <c r="DK94" s="326"/>
      <c r="DL94" s="326"/>
      <c r="DM94" s="326"/>
      <c r="DN94" s="326"/>
      <c r="DO94" s="326"/>
      <c r="DP94" s="326"/>
      <c r="DQ94" s="326"/>
      <c r="DR94" s="326"/>
      <c r="DS94" s="326"/>
      <c r="DT94" s="326"/>
      <c r="DU94" s="326"/>
      <c r="DV94" s="326"/>
      <c r="DW94" s="326"/>
      <c r="DX94" s="326"/>
      <c r="DY94" s="326"/>
      <c r="DZ94" s="326"/>
      <c r="EA94" s="326"/>
      <c r="EB94" s="326"/>
      <c r="EC94" s="326"/>
      <c r="ED94" s="326"/>
      <c r="EE94" s="326"/>
      <c r="EF94" s="326"/>
      <c r="EG94" s="326"/>
      <c r="EH94" s="326"/>
      <c r="EI94" s="326"/>
      <c r="EJ94" s="326"/>
      <c r="EK94" s="326"/>
      <c r="EL94" s="326"/>
      <c r="EM94" s="326"/>
      <c r="EN94" s="326"/>
      <c r="EO94" s="326"/>
      <c r="EP94" s="326"/>
      <c r="EQ94" s="326"/>
      <c r="ER94" s="326"/>
      <c r="ES94" s="326"/>
      <c r="ET94" s="326"/>
      <c r="EU94" s="326"/>
      <c r="EV94" s="326"/>
      <c r="EW94" s="326"/>
      <c r="EX94" s="326"/>
      <c r="EY94" s="326"/>
      <c r="EZ94" s="326"/>
      <c r="FA94" s="326"/>
      <c r="FB94" s="326"/>
      <c r="FC94" s="326"/>
      <c r="FD94" s="326"/>
      <c r="FE94" s="326"/>
      <c r="FF94" s="326"/>
      <c r="FG94" s="326"/>
      <c r="FH94" s="326"/>
      <c r="FI94" s="326"/>
      <c r="FJ94" s="326"/>
      <c r="FK94" s="326"/>
      <c r="FL94" s="326"/>
      <c r="FM94" s="326"/>
      <c r="FN94" s="326"/>
      <c r="FO94" s="326"/>
      <c r="FP94" s="326"/>
      <c r="FQ94" s="326"/>
      <c r="FR94" s="326"/>
      <c r="FS94" s="326"/>
      <c r="FT94" s="326"/>
      <c r="FU94" s="326"/>
      <c r="FV94" s="326"/>
      <c r="FW94" s="326"/>
      <c r="FX94" s="326"/>
      <c r="FY94" s="326"/>
      <c r="FZ94" s="326"/>
      <c r="GA94" s="326"/>
      <c r="GB94" s="326"/>
      <c r="GC94" s="326"/>
      <c r="GD94" s="326"/>
      <c r="GE94" s="326"/>
      <c r="GF94" s="326"/>
      <c r="GG94" s="326"/>
      <c r="GH94" s="326"/>
      <c r="GI94" s="326"/>
      <c r="GJ94" s="326"/>
      <c r="GK94" s="326"/>
      <c r="GL94" s="326"/>
      <c r="GM94" s="326"/>
      <c r="GN94" s="326"/>
      <c r="GO94" s="326"/>
      <c r="GP94" s="326"/>
      <c r="GQ94" s="326"/>
      <c r="GR94" s="326"/>
      <c r="GS94" s="326"/>
      <c r="GT94" s="326"/>
      <c r="GU94" s="326"/>
      <c r="GV94" s="326"/>
      <c r="GW94" s="326"/>
      <c r="GX94" s="326"/>
      <c r="GY94" s="326"/>
      <c r="GZ94" s="326"/>
      <c r="HA94" s="326"/>
      <c r="HB94" s="326"/>
      <c r="HC94" s="326"/>
      <c r="HD94" s="326"/>
      <c r="HE94" s="326"/>
      <c r="HF94" s="326"/>
      <c r="HG94" s="326"/>
      <c r="HH94" s="326"/>
      <c r="HI94" s="326"/>
      <c r="HJ94" s="326"/>
      <c r="HK94" s="326"/>
      <c r="HL94" s="326"/>
      <c r="HM94" s="326"/>
      <c r="HN94" s="326"/>
      <c r="HO94" s="326"/>
      <c r="HP94" s="326"/>
      <c r="HQ94" s="326"/>
      <c r="HR94" s="326"/>
      <c r="HS94" s="326"/>
      <c r="HT94" s="326"/>
      <c r="HU94" s="326"/>
      <c r="HV94" s="326"/>
      <c r="HW94" s="326"/>
      <c r="HX94" s="326"/>
      <c r="HY94" s="326"/>
      <c r="HZ94" s="326"/>
      <c r="IA94" s="326"/>
      <c r="IB94" s="326"/>
      <c r="IC94" s="326"/>
    </row>
    <row r="95" spans="1:237" s="79" customFormat="1" x14ac:dyDescent="0.25">
      <c r="A95" s="337" t="s">
        <v>68</v>
      </c>
      <c r="B95" s="337" t="s">
        <v>89</v>
      </c>
      <c r="C95" s="337" t="s">
        <v>27</v>
      </c>
      <c r="D95" s="337" t="s">
        <v>449</v>
      </c>
      <c r="E95" s="337" t="s">
        <v>37</v>
      </c>
      <c r="F95" s="340"/>
      <c r="G95" s="340"/>
      <c r="H95" s="340"/>
      <c r="I95" s="340"/>
      <c r="J95" s="340"/>
      <c r="K95" s="340"/>
      <c r="L95" s="340"/>
      <c r="M95" s="340"/>
      <c r="N95" s="340"/>
      <c r="O95" s="340"/>
      <c r="P95" s="340"/>
      <c r="Q95" s="340"/>
      <c r="R95" s="340"/>
      <c r="S95" s="340"/>
      <c r="T95" s="340"/>
      <c r="U95" s="340"/>
      <c r="V95" s="340"/>
      <c r="W95" s="340"/>
      <c r="X95" s="326"/>
      <c r="Y95" s="326"/>
      <c r="Z95" s="326"/>
      <c r="AA95" s="326"/>
      <c r="AB95" s="326"/>
      <c r="AC95" s="326"/>
      <c r="AD95" s="326"/>
      <c r="AE95" s="326"/>
      <c r="AF95" s="326"/>
      <c r="AG95" s="326"/>
      <c r="AH95" s="326"/>
      <c r="AI95" s="326"/>
      <c r="AJ95" s="326"/>
      <c r="AK95" s="326"/>
      <c r="AL95" s="326"/>
      <c r="AM95" s="326"/>
      <c r="AN95" s="326"/>
      <c r="AO95" s="326"/>
      <c r="AP95" s="326"/>
      <c r="AQ95" s="326"/>
      <c r="AR95" s="326"/>
      <c r="AS95" s="326"/>
      <c r="AT95" s="326"/>
      <c r="AU95" s="326"/>
      <c r="AV95" s="326"/>
      <c r="AW95" s="326"/>
      <c r="AX95" s="326"/>
      <c r="AY95" s="326"/>
      <c r="AZ95" s="326"/>
      <c r="BA95" s="326"/>
      <c r="BB95" s="326"/>
      <c r="BC95" s="326"/>
      <c r="BD95" s="326"/>
      <c r="BE95" s="326"/>
      <c r="BF95" s="326"/>
      <c r="BG95" s="326"/>
      <c r="BH95" s="326"/>
      <c r="BI95" s="326"/>
      <c r="BJ95" s="326"/>
      <c r="BK95" s="326"/>
      <c r="BL95" s="326"/>
      <c r="BM95" s="326"/>
      <c r="BN95" s="326"/>
      <c r="BO95" s="326"/>
      <c r="BP95" s="326"/>
      <c r="BQ95" s="326"/>
      <c r="BR95" s="326"/>
      <c r="BS95" s="326"/>
      <c r="BT95" s="326"/>
      <c r="BU95" s="326"/>
      <c r="BV95" s="326"/>
      <c r="BW95" s="326"/>
      <c r="BX95" s="326"/>
      <c r="BY95" s="326"/>
      <c r="BZ95" s="326"/>
      <c r="CA95" s="326"/>
      <c r="CB95" s="326"/>
      <c r="CC95" s="326"/>
      <c r="CD95" s="326"/>
      <c r="CE95" s="326"/>
      <c r="CF95" s="326"/>
      <c r="CG95" s="326"/>
      <c r="CH95" s="326"/>
      <c r="CI95" s="326"/>
      <c r="CJ95" s="326"/>
      <c r="CK95" s="326"/>
      <c r="CL95" s="326"/>
      <c r="CM95" s="326"/>
      <c r="CN95" s="326"/>
      <c r="CO95" s="326"/>
      <c r="CP95" s="326"/>
      <c r="CQ95" s="326"/>
      <c r="CR95" s="326"/>
      <c r="CS95" s="326"/>
      <c r="CT95" s="326"/>
      <c r="CU95" s="326"/>
      <c r="CV95" s="326"/>
      <c r="CW95" s="326"/>
      <c r="CX95" s="326"/>
      <c r="CY95" s="326"/>
      <c r="CZ95" s="326"/>
      <c r="DA95" s="326"/>
      <c r="DB95" s="326"/>
      <c r="DC95" s="326"/>
      <c r="DD95" s="326"/>
      <c r="DE95" s="326"/>
      <c r="DF95" s="326"/>
      <c r="DG95" s="326"/>
      <c r="DH95" s="326"/>
      <c r="DI95" s="326"/>
      <c r="DJ95" s="326"/>
      <c r="DK95" s="326"/>
      <c r="DL95" s="326"/>
      <c r="DM95" s="326"/>
      <c r="DN95" s="326"/>
      <c r="DO95" s="326"/>
      <c r="DP95" s="326"/>
      <c r="DQ95" s="326"/>
      <c r="DR95" s="326"/>
      <c r="DS95" s="326"/>
      <c r="DT95" s="326"/>
      <c r="DU95" s="326"/>
      <c r="DV95" s="326"/>
      <c r="DW95" s="326"/>
      <c r="DX95" s="326"/>
      <c r="DY95" s="326"/>
      <c r="DZ95" s="326"/>
      <c r="EA95" s="326"/>
      <c r="EB95" s="326"/>
      <c r="EC95" s="326"/>
      <c r="ED95" s="326"/>
      <c r="EE95" s="326"/>
      <c r="EF95" s="326"/>
      <c r="EG95" s="326"/>
      <c r="EH95" s="326"/>
      <c r="EI95" s="326"/>
      <c r="EJ95" s="326"/>
      <c r="EK95" s="326"/>
      <c r="EL95" s="326"/>
      <c r="EM95" s="326"/>
      <c r="EN95" s="326"/>
      <c r="EO95" s="326"/>
      <c r="EP95" s="326"/>
      <c r="EQ95" s="326"/>
      <c r="ER95" s="326"/>
      <c r="ES95" s="326"/>
      <c r="ET95" s="326"/>
      <c r="EU95" s="326"/>
      <c r="EV95" s="326"/>
      <c r="EW95" s="326"/>
      <c r="EX95" s="326"/>
      <c r="EY95" s="326"/>
      <c r="EZ95" s="326"/>
      <c r="FA95" s="326"/>
      <c r="FB95" s="326"/>
      <c r="FC95" s="326"/>
      <c r="FD95" s="326"/>
      <c r="FE95" s="326"/>
      <c r="FF95" s="326"/>
      <c r="FG95" s="326"/>
      <c r="FH95" s="326"/>
      <c r="FI95" s="326"/>
      <c r="FJ95" s="326"/>
      <c r="FK95" s="326"/>
      <c r="FL95" s="326"/>
      <c r="FM95" s="326"/>
      <c r="FN95" s="326"/>
      <c r="FO95" s="326"/>
      <c r="FP95" s="326"/>
      <c r="FQ95" s="326"/>
      <c r="FR95" s="326"/>
      <c r="FS95" s="326"/>
      <c r="FT95" s="326"/>
      <c r="FU95" s="326"/>
      <c r="FV95" s="326"/>
      <c r="FW95" s="326"/>
      <c r="FX95" s="326"/>
      <c r="FY95" s="326"/>
      <c r="FZ95" s="326"/>
      <c r="GA95" s="326"/>
      <c r="GB95" s="326"/>
      <c r="GC95" s="326"/>
      <c r="GD95" s="326"/>
      <c r="GE95" s="326"/>
      <c r="GF95" s="326"/>
      <c r="GG95" s="326"/>
      <c r="GH95" s="326"/>
      <c r="GI95" s="326"/>
      <c r="GJ95" s="326"/>
      <c r="GK95" s="326"/>
      <c r="GL95" s="326"/>
      <c r="GM95" s="326"/>
      <c r="GN95" s="326"/>
      <c r="GO95" s="326"/>
      <c r="GP95" s="326"/>
      <c r="GQ95" s="326"/>
      <c r="GR95" s="326"/>
      <c r="GS95" s="326"/>
      <c r="GT95" s="326"/>
      <c r="GU95" s="326"/>
      <c r="GV95" s="326"/>
      <c r="GW95" s="326"/>
      <c r="GX95" s="326"/>
      <c r="GY95" s="326"/>
      <c r="GZ95" s="326"/>
      <c r="HA95" s="326"/>
      <c r="HB95" s="326"/>
      <c r="HC95" s="326"/>
      <c r="HD95" s="326"/>
      <c r="HE95" s="326"/>
      <c r="HF95" s="326"/>
      <c r="HG95" s="326"/>
      <c r="HH95" s="326"/>
      <c r="HI95" s="326"/>
      <c r="HJ95" s="326"/>
      <c r="HK95" s="326"/>
      <c r="HL95" s="326"/>
      <c r="HM95" s="326"/>
      <c r="HN95" s="326"/>
      <c r="HO95" s="326"/>
      <c r="HP95" s="326"/>
      <c r="HQ95" s="326"/>
      <c r="HR95" s="326"/>
      <c r="HS95" s="326"/>
      <c r="HT95" s="326"/>
      <c r="HU95" s="326"/>
      <c r="HV95" s="326"/>
      <c r="HW95" s="326"/>
      <c r="HX95" s="326"/>
      <c r="HY95" s="326"/>
      <c r="HZ95" s="326"/>
      <c r="IA95" s="326"/>
      <c r="IB95" s="326"/>
      <c r="IC95" s="326"/>
    </row>
    <row r="96" spans="1:237" s="20" customFormat="1" x14ac:dyDescent="0.25">
      <c r="A96" s="391"/>
      <c r="B96" s="391"/>
      <c r="C96" s="391"/>
      <c r="D96" s="391"/>
      <c r="E96" s="391"/>
      <c r="F96" s="397"/>
      <c r="G96" s="397"/>
      <c r="H96" s="397"/>
      <c r="I96" s="397"/>
      <c r="J96" s="397"/>
      <c r="K96" s="397"/>
      <c r="L96" s="397"/>
      <c r="M96" s="397"/>
      <c r="N96" s="397"/>
      <c r="O96" s="397"/>
      <c r="P96" s="397"/>
      <c r="Q96" s="397"/>
      <c r="R96" s="397"/>
      <c r="S96" s="397"/>
      <c r="T96" s="397"/>
      <c r="U96" s="397"/>
      <c r="V96" s="397"/>
      <c r="W96" s="397"/>
      <c r="X96" s="240"/>
      <c r="Y96" s="326"/>
      <c r="Z96" s="326"/>
      <c r="AA96" s="240"/>
      <c r="AB96" s="240"/>
      <c r="AC96" s="240"/>
      <c r="AD96" s="240"/>
      <c r="AE96" s="240"/>
      <c r="AF96" s="240"/>
      <c r="AG96" s="240"/>
      <c r="AH96" s="240"/>
      <c r="AI96" s="240"/>
      <c r="AJ96" s="240"/>
      <c r="AK96" s="240"/>
      <c r="AL96" s="240"/>
      <c r="AM96" s="240"/>
      <c r="AN96" s="240"/>
      <c r="AO96" s="240"/>
      <c r="AP96" s="240"/>
      <c r="AQ96" s="240"/>
      <c r="AR96" s="240"/>
      <c r="AS96" s="240"/>
      <c r="AT96" s="240"/>
      <c r="AU96" s="240"/>
      <c r="AV96" s="240"/>
      <c r="AW96" s="240"/>
      <c r="AX96" s="240"/>
      <c r="AY96" s="240"/>
      <c r="AZ96" s="240"/>
      <c r="BA96" s="240"/>
      <c r="BB96" s="240"/>
      <c r="BC96" s="240"/>
      <c r="BD96" s="240"/>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c r="CF96" s="240"/>
      <c r="CG96" s="240"/>
      <c r="CH96" s="240"/>
      <c r="CI96" s="240"/>
      <c r="CJ96" s="240"/>
      <c r="CK96" s="240"/>
      <c r="CL96" s="240"/>
      <c r="CM96" s="240"/>
      <c r="CN96" s="240"/>
      <c r="CO96" s="240"/>
      <c r="CP96" s="240"/>
      <c r="CQ96" s="240"/>
      <c r="CR96" s="240"/>
      <c r="CS96" s="240"/>
      <c r="CT96" s="240"/>
      <c r="CU96" s="240"/>
      <c r="CV96" s="240"/>
      <c r="CW96" s="240"/>
      <c r="CX96" s="240"/>
      <c r="CY96" s="240"/>
      <c r="CZ96" s="240"/>
      <c r="DA96" s="240"/>
      <c r="DB96" s="240"/>
      <c r="DC96" s="240"/>
      <c r="DD96" s="240"/>
      <c r="DE96" s="240"/>
      <c r="DF96" s="240"/>
      <c r="DG96" s="240"/>
      <c r="DH96" s="240"/>
      <c r="DI96" s="240"/>
      <c r="DJ96" s="240"/>
      <c r="DK96" s="240"/>
      <c r="DL96" s="240"/>
      <c r="DM96" s="240"/>
      <c r="DN96" s="240"/>
      <c r="DO96" s="240"/>
      <c r="DP96" s="240"/>
      <c r="DQ96" s="240"/>
      <c r="DR96" s="240"/>
      <c r="DS96" s="240"/>
      <c r="DT96" s="240"/>
      <c r="DU96" s="240"/>
      <c r="DV96" s="240"/>
      <c r="DW96" s="240"/>
      <c r="DX96" s="240"/>
      <c r="DY96" s="240"/>
      <c r="DZ96" s="240"/>
      <c r="EA96" s="240"/>
      <c r="EB96" s="240"/>
      <c r="EC96" s="240"/>
      <c r="ED96" s="240"/>
      <c r="EE96" s="240"/>
      <c r="EF96" s="240"/>
      <c r="EG96" s="240"/>
      <c r="EH96" s="240"/>
      <c r="EI96" s="240"/>
      <c r="EJ96" s="240"/>
      <c r="EK96" s="240"/>
      <c r="EL96" s="240"/>
      <c r="EM96" s="240"/>
      <c r="EN96" s="240"/>
      <c r="EO96" s="240"/>
      <c r="EP96" s="240"/>
      <c r="EQ96" s="240"/>
      <c r="ER96" s="240"/>
      <c r="ES96" s="240"/>
      <c r="ET96" s="240"/>
      <c r="EU96" s="240"/>
      <c r="EV96" s="240"/>
      <c r="EW96" s="240"/>
      <c r="EX96" s="240"/>
      <c r="EY96" s="240"/>
      <c r="EZ96" s="240"/>
      <c r="FA96" s="240"/>
      <c r="FB96" s="240"/>
      <c r="FC96" s="240"/>
      <c r="FD96" s="240"/>
      <c r="FE96" s="240"/>
      <c r="FF96" s="240"/>
      <c r="FG96" s="240"/>
      <c r="FH96" s="240"/>
      <c r="FI96" s="240"/>
      <c r="FJ96" s="240"/>
      <c r="FK96" s="240"/>
      <c r="FL96" s="240"/>
      <c r="FM96" s="240"/>
      <c r="FN96" s="240"/>
      <c r="FO96" s="240"/>
      <c r="FP96" s="240"/>
      <c r="FQ96" s="240"/>
      <c r="FR96" s="240"/>
      <c r="FS96" s="240"/>
      <c r="FT96" s="240"/>
      <c r="FU96" s="240"/>
      <c r="FV96" s="240"/>
      <c r="FW96" s="240"/>
      <c r="FX96" s="240"/>
      <c r="FY96" s="240"/>
      <c r="FZ96" s="240"/>
      <c r="GA96" s="240"/>
      <c r="GB96" s="240"/>
      <c r="GC96" s="240"/>
      <c r="GD96" s="240"/>
      <c r="GE96" s="240"/>
      <c r="GF96" s="240"/>
      <c r="GG96" s="240"/>
      <c r="GH96" s="240"/>
      <c r="GI96" s="240"/>
      <c r="GJ96" s="240"/>
      <c r="GK96" s="240"/>
      <c r="GL96" s="240"/>
      <c r="GM96" s="240"/>
      <c r="GN96" s="240"/>
      <c r="GO96" s="240"/>
      <c r="GP96" s="240"/>
      <c r="GQ96" s="240"/>
      <c r="GR96" s="240"/>
      <c r="GS96" s="240"/>
      <c r="GT96" s="240"/>
      <c r="GU96" s="240"/>
      <c r="GV96" s="240"/>
      <c r="GW96" s="240"/>
      <c r="GX96" s="240"/>
      <c r="GY96" s="240"/>
      <c r="GZ96" s="240"/>
      <c r="HA96" s="240"/>
      <c r="HB96" s="240"/>
      <c r="HC96" s="240"/>
      <c r="HD96" s="240"/>
      <c r="HE96" s="240"/>
      <c r="HF96" s="240"/>
      <c r="HG96" s="240"/>
      <c r="HH96" s="240"/>
      <c r="HI96" s="240"/>
      <c r="HJ96" s="240"/>
      <c r="HK96" s="240"/>
      <c r="HL96" s="240"/>
      <c r="HM96" s="240"/>
      <c r="HN96" s="240"/>
      <c r="HO96" s="240"/>
      <c r="HP96" s="240"/>
      <c r="HQ96" s="240"/>
      <c r="HR96" s="240"/>
      <c r="HS96" s="240"/>
      <c r="HT96" s="240"/>
      <c r="HU96" s="240"/>
      <c r="HV96" s="240"/>
      <c r="HW96" s="240"/>
      <c r="HX96" s="240"/>
      <c r="HY96" s="240"/>
      <c r="HZ96" s="240"/>
      <c r="IA96" s="240"/>
      <c r="IB96" s="240"/>
      <c r="IC96" s="240"/>
    </row>
    <row r="97" spans="1:237" s="20" customFormat="1" x14ac:dyDescent="0.25">
      <c r="A97" s="391"/>
      <c r="B97" s="391"/>
      <c r="C97" s="391" t="s">
        <v>453</v>
      </c>
      <c r="D97" s="391"/>
      <c r="E97" s="391"/>
      <c r="F97" s="397">
        <v>12207.278278614052</v>
      </c>
      <c r="G97" s="397">
        <v>11791.36301793305</v>
      </c>
      <c r="H97" s="397">
        <v>11665.577634191526</v>
      </c>
      <c r="I97" s="397">
        <v>11325.015056365666</v>
      </c>
      <c r="J97" s="397">
        <v>11191.488359981302</v>
      </c>
      <c r="K97" s="397">
        <v>11137.545048975824</v>
      </c>
      <c r="L97" s="397">
        <v>11187.357989785689</v>
      </c>
      <c r="M97" s="397">
        <v>11285.196254783592</v>
      </c>
      <c r="N97" s="397">
        <v>11732.64258122072</v>
      </c>
      <c r="O97" s="397">
        <v>11622.602963609574</v>
      </c>
      <c r="P97" s="397">
        <v>11823.072068318861</v>
      </c>
      <c r="Q97" s="397">
        <v>11848.546000822465</v>
      </c>
      <c r="R97" s="397">
        <v>11761.565847624075</v>
      </c>
      <c r="S97" s="397">
        <v>11597.015629310001</v>
      </c>
      <c r="T97" s="397">
        <v>11599.017463775002</v>
      </c>
      <c r="U97" s="397">
        <v>11601.01929824</v>
      </c>
      <c r="V97" s="397">
        <v>11602.990998124998</v>
      </c>
      <c r="W97" s="397">
        <v>11605.04592685</v>
      </c>
      <c r="X97" s="240"/>
      <c r="Y97" s="326"/>
      <c r="Z97" s="326"/>
      <c r="AA97" s="240"/>
      <c r="AB97" s="240"/>
      <c r="AC97" s="240"/>
      <c r="AD97" s="240"/>
      <c r="AE97" s="240"/>
      <c r="AF97" s="240"/>
      <c r="AG97" s="240"/>
      <c r="AH97" s="240"/>
      <c r="AI97" s="240"/>
      <c r="AJ97" s="240"/>
      <c r="AK97" s="240"/>
      <c r="AL97" s="240"/>
      <c r="AM97" s="240"/>
      <c r="AN97" s="240"/>
      <c r="AO97" s="240"/>
      <c r="AP97" s="240"/>
      <c r="AQ97" s="240"/>
      <c r="AR97" s="240"/>
      <c r="AS97" s="240"/>
      <c r="AT97" s="240"/>
      <c r="AU97" s="240"/>
      <c r="AV97" s="240"/>
      <c r="AW97" s="240"/>
      <c r="AX97" s="240"/>
      <c r="AY97" s="240"/>
      <c r="AZ97" s="240"/>
      <c r="BA97" s="240"/>
      <c r="BB97" s="240"/>
      <c r="BC97" s="240"/>
      <c r="BD97" s="240"/>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c r="CF97" s="240"/>
      <c r="CG97" s="240"/>
      <c r="CH97" s="240"/>
      <c r="CI97" s="240"/>
      <c r="CJ97" s="240"/>
      <c r="CK97" s="240"/>
      <c r="CL97" s="240"/>
      <c r="CM97" s="240"/>
      <c r="CN97" s="240"/>
      <c r="CO97" s="240"/>
      <c r="CP97" s="240"/>
      <c r="CQ97" s="240"/>
      <c r="CR97" s="240"/>
      <c r="CS97" s="240"/>
      <c r="CT97" s="240"/>
      <c r="CU97" s="240"/>
      <c r="CV97" s="240"/>
      <c r="CW97" s="240"/>
      <c r="CX97" s="240"/>
      <c r="CY97" s="240"/>
      <c r="CZ97" s="240"/>
      <c r="DA97" s="240"/>
      <c r="DB97" s="240"/>
      <c r="DC97" s="240"/>
      <c r="DD97" s="240"/>
      <c r="DE97" s="240"/>
      <c r="DF97" s="240"/>
      <c r="DG97" s="240"/>
      <c r="DH97" s="240"/>
      <c r="DI97" s="240"/>
      <c r="DJ97" s="240"/>
      <c r="DK97" s="240"/>
      <c r="DL97" s="240"/>
      <c r="DM97" s="240"/>
      <c r="DN97" s="240"/>
      <c r="DO97" s="240"/>
      <c r="DP97" s="240"/>
      <c r="DQ97" s="240"/>
      <c r="DR97" s="240"/>
      <c r="DS97" s="240"/>
      <c r="DT97" s="240"/>
      <c r="DU97" s="240"/>
      <c r="DV97" s="240"/>
      <c r="DW97" s="240"/>
      <c r="DX97" s="240"/>
      <c r="DY97" s="240"/>
      <c r="DZ97" s="240"/>
      <c r="EA97" s="240"/>
      <c r="EB97" s="240"/>
      <c r="EC97" s="240"/>
      <c r="ED97" s="240"/>
      <c r="EE97" s="240"/>
      <c r="EF97" s="240"/>
      <c r="EG97" s="240"/>
      <c r="EH97" s="240"/>
      <c r="EI97" s="240"/>
      <c r="EJ97" s="240"/>
      <c r="EK97" s="240"/>
      <c r="EL97" s="240"/>
      <c r="EM97" s="240"/>
      <c r="EN97" s="240"/>
      <c r="EO97" s="240"/>
      <c r="EP97" s="240"/>
      <c r="EQ97" s="240"/>
      <c r="ER97" s="240"/>
      <c r="ES97" s="240"/>
      <c r="ET97" s="240"/>
      <c r="EU97" s="240"/>
      <c r="EV97" s="240"/>
      <c r="EW97" s="240"/>
      <c r="EX97" s="240"/>
      <c r="EY97" s="240"/>
      <c r="EZ97" s="240"/>
      <c r="FA97" s="240"/>
      <c r="FB97" s="240"/>
      <c r="FC97" s="240"/>
      <c r="FD97" s="240"/>
      <c r="FE97" s="240"/>
      <c r="FF97" s="240"/>
      <c r="FG97" s="240"/>
      <c r="FH97" s="240"/>
      <c r="FI97" s="240"/>
      <c r="FJ97" s="240"/>
      <c r="FK97" s="240"/>
      <c r="FL97" s="240"/>
      <c r="FM97" s="240"/>
      <c r="FN97" s="240"/>
      <c r="FO97" s="240"/>
      <c r="FP97" s="240"/>
      <c r="FQ97" s="240"/>
      <c r="FR97" s="240"/>
      <c r="FS97" s="240"/>
      <c r="FT97" s="240"/>
      <c r="FU97" s="240"/>
      <c r="FV97" s="240"/>
      <c r="FW97" s="240"/>
      <c r="FX97" s="240"/>
      <c r="FY97" s="240"/>
      <c r="FZ97" s="240"/>
      <c r="GA97" s="240"/>
      <c r="GB97" s="240"/>
      <c r="GC97" s="240"/>
      <c r="GD97" s="240"/>
      <c r="GE97" s="240"/>
      <c r="GF97" s="240"/>
      <c r="GG97" s="240"/>
      <c r="GH97" s="240"/>
      <c r="GI97" s="240"/>
      <c r="GJ97" s="240"/>
      <c r="GK97" s="240"/>
      <c r="GL97" s="240"/>
      <c r="GM97" s="240"/>
      <c r="GN97" s="240"/>
      <c r="GO97" s="240"/>
      <c r="GP97" s="240"/>
      <c r="GQ97" s="240"/>
      <c r="GR97" s="240"/>
      <c r="GS97" s="240"/>
      <c r="GT97" s="240"/>
      <c r="GU97" s="240"/>
      <c r="GV97" s="240"/>
      <c r="GW97" s="240"/>
      <c r="GX97" s="240"/>
      <c r="GY97" s="240"/>
      <c r="GZ97" s="240"/>
      <c r="HA97" s="240"/>
      <c r="HB97" s="240"/>
      <c r="HC97" s="240"/>
      <c r="HD97" s="240"/>
      <c r="HE97" s="240"/>
      <c r="HF97" s="240"/>
      <c r="HG97" s="240"/>
      <c r="HH97" s="240"/>
      <c r="HI97" s="240"/>
      <c r="HJ97" s="240"/>
      <c r="HK97" s="240"/>
      <c r="HL97" s="240"/>
      <c r="HM97" s="240"/>
      <c r="HN97" s="240"/>
      <c r="HO97" s="240"/>
      <c r="HP97" s="240"/>
      <c r="HQ97" s="240"/>
      <c r="HR97" s="240"/>
      <c r="HS97" s="240"/>
      <c r="HT97" s="240"/>
      <c r="HU97" s="240"/>
      <c r="HV97" s="240"/>
      <c r="HW97" s="240"/>
      <c r="HX97" s="240"/>
      <c r="HY97" s="240"/>
      <c r="HZ97" s="240"/>
      <c r="IA97" s="240"/>
      <c r="IB97" s="240"/>
      <c r="IC97" s="240"/>
    </row>
    <row r="98" spans="1:237" x14ac:dyDescent="0.25">
      <c r="A98" s="392" t="s">
        <v>90</v>
      </c>
      <c r="B98" s="392" t="s">
        <v>91</v>
      </c>
      <c r="C98" s="392" t="s">
        <v>93</v>
      </c>
      <c r="D98" s="392" t="s">
        <v>13</v>
      </c>
      <c r="E98" s="392" t="s">
        <v>37</v>
      </c>
      <c r="F98" s="396">
        <v>2972.3694</v>
      </c>
      <c r="G98" s="396">
        <v>2708.42715</v>
      </c>
      <c r="H98" s="396">
        <v>2686.9485500000001</v>
      </c>
      <c r="I98" s="396">
        <v>2584.1387</v>
      </c>
      <c r="J98" s="396">
        <v>2316.2424999999998</v>
      </c>
      <c r="K98" s="396">
        <v>2266.8503000000001</v>
      </c>
      <c r="L98" s="396">
        <v>2509.6356999999998</v>
      </c>
      <c r="M98" s="396">
        <v>2556.8114</v>
      </c>
      <c r="N98" s="396">
        <v>2477.93975</v>
      </c>
      <c r="O98" s="396">
        <v>2422.6845499999999</v>
      </c>
      <c r="P98" s="396">
        <v>2563.6181999999999</v>
      </c>
      <c r="Q98" s="396">
        <v>2481.8247337337198</v>
      </c>
      <c r="R98" s="396">
        <v>2413.508276395939</v>
      </c>
      <c r="S98" s="396">
        <v>2348.8922600000001</v>
      </c>
      <c r="T98" s="396">
        <v>2322.2413499999998</v>
      </c>
      <c r="U98" s="396">
        <v>2295.5904399999999</v>
      </c>
      <c r="V98" s="396">
        <v>2268.9095000000002</v>
      </c>
      <c r="W98" s="396">
        <v>2242.3114999999998</v>
      </c>
      <c r="X98" s="242"/>
      <c r="Y98" s="326"/>
      <c r="Z98" s="326"/>
      <c r="AA98" s="242"/>
      <c r="AB98" s="242"/>
      <c r="AC98" s="242"/>
      <c r="AD98" s="242"/>
      <c r="AE98" s="242"/>
      <c r="AF98" s="242"/>
      <c r="AG98" s="242"/>
      <c r="AH98" s="242"/>
      <c r="AI98" s="242"/>
      <c r="AJ98" s="242"/>
      <c r="AK98" s="242"/>
      <c r="AL98" s="242"/>
      <c r="AM98" s="242"/>
      <c r="AN98" s="242"/>
      <c r="AO98" s="242"/>
      <c r="AP98" s="242"/>
      <c r="AQ98" s="242"/>
      <c r="AR98" s="242"/>
      <c r="AS98" s="242"/>
      <c r="AT98" s="242"/>
      <c r="AU98" s="242"/>
      <c r="AV98" s="242"/>
      <c r="AW98" s="242"/>
      <c r="AX98" s="242"/>
      <c r="AY98" s="242"/>
      <c r="AZ98" s="242"/>
      <c r="BA98" s="242"/>
      <c r="BB98" s="242"/>
      <c r="BC98" s="242"/>
      <c r="BD98" s="242"/>
      <c r="BE98" s="242"/>
      <c r="BF98" s="242"/>
      <c r="BG98" s="242"/>
      <c r="BH98" s="242"/>
      <c r="BI98" s="242"/>
      <c r="BJ98" s="242"/>
      <c r="BK98" s="242"/>
      <c r="BL98" s="242"/>
      <c r="BM98" s="242"/>
      <c r="BN98" s="242"/>
      <c r="BO98" s="242"/>
      <c r="BP98" s="242"/>
      <c r="BQ98" s="242"/>
      <c r="BR98" s="242"/>
      <c r="BS98" s="242"/>
      <c r="BT98" s="242"/>
      <c r="BU98" s="242"/>
      <c r="BV98" s="242"/>
      <c r="BW98" s="242"/>
      <c r="BX98" s="242"/>
      <c r="BY98" s="242"/>
      <c r="BZ98" s="242"/>
      <c r="CA98" s="242"/>
      <c r="CB98" s="242"/>
      <c r="CC98" s="242"/>
      <c r="CD98" s="242"/>
      <c r="CE98" s="242"/>
      <c r="CF98" s="242"/>
      <c r="CG98" s="242"/>
      <c r="CH98" s="242"/>
      <c r="CI98" s="242"/>
      <c r="CJ98" s="242"/>
      <c r="CK98" s="242"/>
      <c r="CL98" s="242"/>
      <c r="CM98" s="242"/>
      <c r="CN98" s="242"/>
      <c r="CO98" s="242"/>
      <c r="CP98" s="242"/>
      <c r="CQ98" s="242"/>
      <c r="CR98" s="242"/>
      <c r="CS98" s="242"/>
      <c r="CT98" s="242"/>
      <c r="CU98" s="242"/>
      <c r="CV98" s="242"/>
      <c r="CW98" s="242"/>
      <c r="CX98" s="242"/>
      <c r="CY98" s="242"/>
      <c r="CZ98" s="242"/>
      <c r="DA98" s="242"/>
      <c r="DB98" s="242"/>
      <c r="DC98" s="242"/>
      <c r="DD98" s="242"/>
      <c r="DE98" s="242"/>
      <c r="DF98" s="242"/>
      <c r="DG98" s="242"/>
      <c r="DH98" s="242"/>
      <c r="DI98" s="242"/>
      <c r="DJ98" s="242"/>
      <c r="DK98" s="242"/>
      <c r="DL98" s="242"/>
      <c r="DM98" s="242"/>
      <c r="DN98" s="242"/>
      <c r="DO98" s="242"/>
      <c r="DP98" s="242"/>
      <c r="DQ98" s="242"/>
      <c r="DR98" s="242"/>
      <c r="DS98" s="242"/>
      <c r="DT98" s="242"/>
      <c r="DU98" s="242"/>
      <c r="DV98" s="242"/>
      <c r="DW98" s="242"/>
      <c r="DX98" s="242"/>
      <c r="DY98" s="242"/>
      <c r="DZ98" s="242"/>
      <c r="EA98" s="242"/>
      <c r="EB98" s="242"/>
      <c r="EC98" s="242"/>
      <c r="ED98" s="242"/>
      <c r="EE98" s="242"/>
      <c r="EF98" s="242"/>
      <c r="EG98" s="242"/>
      <c r="EH98" s="242"/>
      <c r="EI98" s="242"/>
      <c r="EJ98" s="242"/>
      <c r="EK98" s="242"/>
      <c r="EL98" s="242"/>
      <c r="EM98" s="242"/>
      <c r="EN98" s="242"/>
      <c r="EO98" s="242"/>
      <c r="EP98" s="242"/>
      <c r="EQ98" s="242"/>
      <c r="ER98" s="242"/>
      <c r="ES98" s="242"/>
      <c r="ET98" s="242"/>
      <c r="EU98" s="242"/>
      <c r="EV98" s="242"/>
      <c r="EW98" s="242"/>
      <c r="EX98" s="242"/>
      <c r="EY98" s="242"/>
      <c r="EZ98" s="242"/>
      <c r="FA98" s="242"/>
      <c r="FB98" s="242"/>
      <c r="FC98" s="242"/>
      <c r="FD98" s="242"/>
      <c r="FE98" s="242"/>
      <c r="FF98" s="242"/>
      <c r="FG98" s="242"/>
      <c r="FH98" s="242"/>
      <c r="FI98" s="242"/>
      <c r="FJ98" s="242"/>
      <c r="FK98" s="242"/>
      <c r="FL98" s="242"/>
      <c r="FM98" s="242"/>
      <c r="FN98" s="242"/>
      <c r="FO98" s="242"/>
      <c r="FP98" s="242"/>
      <c r="FQ98" s="242"/>
      <c r="FR98" s="242"/>
      <c r="FS98" s="242"/>
      <c r="FT98" s="242"/>
      <c r="FU98" s="242"/>
      <c r="FV98" s="242"/>
      <c r="FW98" s="242"/>
      <c r="FX98" s="242"/>
      <c r="FY98" s="242"/>
      <c r="FZ98" s="242"/>
      <c r="GA98" s="242"/>
      <c r="GB98" s="242"/>
      <c r="GC98" s="242"/>
      <c r="GD98" s="242"/>
      <c r="GE98" s="242"/>
      <c r="GF98" s="242"/>
      <c r="GG98" s="242"/>
      <c r="GH98" s="242"/>
      <c r="GI98" s="242"/>
      <c r="GJ98" s="242"/>
      <c r="GK98" s="242"/>
      <c r="GL98" s="242"/>
      <c r="GM98" s="242"/>
      <c r="GN98" s="242"/>
      <c r="GO98" s="242"/>
      <c r="GP98" s="242"/>
      <c r="GQ98" s="242"/>
      <c r="GR98" s="242"/>
      <c r="GS98" s="242"/>
      <c r="GT98" s="242"/>
      <c r="GU98" s="242"/>
      <c r="GV98" s="242"/>
      <c r="GW98" s="242"/>
      <c r="GX98" s="242"/>
      <c r="GY98" s="242"/>
      <c r="GZ98" s="242"/>
      <c r="HA98" s="242"/>
      <c r="HB98" s="242"/>
      <c r="HC98" s="242"/>
      <c r="HD98" s="242"/>
      <c r="HE98" s="242"/>
      <c r="HF98" s="242"/>
      <c r="HG98" s="242"/>
      <c r="HH98" s="242"/>
      <c r="HI98" s="242"/>
      <c r="HJ98" s="242"/>
      <c r="HK98" s="242"/>
      <c r="HL98" s="242"/>
      <c r="HM98" s="242"/>
      <c r="HN98" s="242"/>
      <c r="HO98" s="242"/>
      <c r="HP98" s="242"/>
      <c r="HQ98" s="242"/>
      <c r="HR98" s="242"/>
      <c r="HS98" s="242"/>
      <c r="HT98" s="242"/>
      <c r="HU98" s="242"/>
      <c r="HV98" s="242"/>
      <c r="HW98" s="242"/>
      <c r="HX98" s="242"/>
      <c r="HY98" s="242"/>
      <c r="HZ98" s="242"/>
      <c r="IA98" s="242"/>
      <c r="IB98" s="242"/>
      <c r="IC98" s="242"/>
    </row>
    <row r="99" spans="1:237" x14ac:dyDescent="0.25">
      <c r="A99" s="392"/>
      <c r="B99" s="392" t="s">
        <v>91</v>
      </c>
      <c r="C99" s="392" t="s">
        <v>93</v>
      </c>
      <c r="D99" s="392" t="s">
        <v>36</v>
      </c>
      <c r="E99" s="392" t="s">
        <v>37</v>
      </c>
      <c r="F99" s="396">
        <v>2.6190107999999999</v>
      </c>
      <c r="G99" s="396">
        <v>2.3864462999999998</v>
      </c>
      <c r="H99" s="396">
        <v>2.3675210999999998</v>
      </c>
      <c r="I99" s="396">
        <v>2.2769333999999999</v>
      </c>
      <c r="J99" s="396">
        <v>2.0408849999999998</v>
      </c>
      <c r="K99" s="396">
        <v>1.9973646</v>
      </c>
      <c r="L99" s="396">
        <v>2.2112874000000002</v>
      </c>
      <c r="M99" s="396">
        <v>2.2528547999999997</v>
      </c>
      <c r="N99" s="396">
        <v>2.1833595000000003</v>
      </c>
      <c r="O99" s="396">
        <v>2.1346730999999997</v>
      </c>
      <c r="P99" s="396">
        <v>2.2588524000000003</v>
      </c>
      <c r="Q99" s="396">
        <v>2.1867826325206203</v>
      </c>
      <c r="R99" s="396">
        <v>2.1265877120691488</v>
      </c>
      <c r="S99" s="396">
        <v>2.06965332</v>
      </c>
      <c r="T99" s="396">
        <v>2.0461707000000002</v>
      </c>
      <c r="U99" s="396">
        <v>2.02268808</v>
      </c>
      <c r="V99" s="396">
        <v>1.999179</v>
      </c>
      <c r="W99" s="396">
        <v>1.975743</v>
      </c>
      <c r="X99" s="242"/>
      <c r="Y99" s="326"/>
      <c r="Z99" s="326"/>
      <c r="AA99" s="242"/>
      <c r="AB99" s="242"/>
      <c r="AC99" s="242"/>
      <c r="AD99" s="242"/>
      <c r="AE99" s="242"/>
      <c r="AF99" s="242"/>
      <c r="AG99" s="242"/>
      <c r="AH99" s="242"/>
      <c r="AI99" s="242"/>
      <c r="AJ99" s="242"/>
      <c r="AK99" s="242"/>
      <c r="AL99" s="242"/>
      <c r="AM99" s="242"/>
      <c r="AN99" s="242"/>
      <c r="AO99" s="242"/>
      <c r="AP99" s="242"/>
      <c r="AQ99" s="242"/>
      <c r="AR99" s="242"/>
      <c r="AS99" s="242"/>
      <c r="AT99" s="242"/>
      <c r="AU99" s="242"/>
      <c r="AV99" s="242"/>
      <c r="AW99" s="242"/>
      <c r="AX99" s="242"/>
      <c r="AY99" s="242"/>
      <c r="AZ99" s="242"/>
      <c r="BA99" s="242"/>
      <c r="BB99" s="242"/>
      <c r="BC99" s="242"/>
      <c r="BD99" s="242"/>
      <c r="BE99" s="242"/>
      <c r="BF99" s="242"/>
      <c r="BG99" s="242"/>
      <c r="BH99" s="242"/>
      <c r="BI99" s="242"/>
      <c r="BJ99" s="242"/>
      <c r="BK99" s="242"/>
      <c r="BL99" s="242"/>
      <c r="BM99" s="242"/>
      <c r="BN99" s="242"/>
      <c r="BO99" s="242"/>
      <c r="BP99" s="242"/>
      <c r="BQ99" s="242"/>
      <c r="BR99" s="242"/>
      <c r="BS99" s="242"/>
      <c r="BT99" s="242"/>
      <c r="BU99" s="242"/>
      <c r="BV99" s="242"/>
      <c r="BW99" s="242"/>
      <c r="BX99" s="242"/>
      <c r="BY99" s="242"/>
      <c r="BZ99" s="242"/>
      <c r="CA99" s="242"/>
      <c r="CB99" s="242"/>
      <c r="CC99" s="242"/>
      <c r="CD99" s="242"/>
      <c r="CE99" s="242"/>
      <c r="CF99" s="242"/>
      <c r="CG99" s="242"/>
      <c r="CH99" s="242"/>
      <c r="CI99" s="242"/>
      <c r="CJ99" s="242"/>
      <c r="CK99" s="242"/>
      <c r="CL99" s="242"/>
      <c r="CM99" s="242"/>
      <c r="CN99" s="242"/>
      <c r="CO99" s="242"/>
      <c r="CP99" s="242"/>
      <c r="CQ99" s="242"/>
      <c r="CR99" s="242"/>
      <c r="CS99" s="242"/>
      <c r="CT99" s="242"/>
      <c r="CU99" s="242"/>
      <c r="CV99" s="242"/>
      <c r="CW99" s="242"/>
      <c r="CX99" s="242"/>
      <c r="CY99" s="242"/>
      <c r="CZ99" s="242"/>
      <c r="DA99" s="242"/>
      <c r="DB99" s="242"/>
      <c r="DC99" s="242"/>
      <c r="DD99" s="242"/>
      <c r="DE99" s="242"/>
      <c r="DF99" s="242"/>
      <c r="DG99" s="242"/>
      <c r="DH99" s="242"/>
      <c r="DI99" s="242"/>
      <c r="DJ99" s="242"/>
      <c r="DK99" s="242"/>
      <c r="DL99" s="242"/>
      <c r="DM99" s="242"/>
      <c r="DN99" s="242"/>
      <c r="DO99" s="242"/>
      <c r="DP99" s="242"/>
      <c r="DQ99" s="242"/>
      <c r="DR99" s="242"/>
      <c r="DS99" s="242"/>
      <c r="DT99" s="242"/>
      <c r="DU99" s="242"/>
      <c r="DV99" s="242"/>
      <c r="DW99" s="242"/>
      <c r="DX99" s="242"/>
      <c r="DY99" s="242"/>
      <c r="DZ99" s="242"/>
      <c r="EA99" s="242"/>
      <c r="EB99" s="242"/>
      <c r="EC99" s="242"/>
      <c r="ED99" s="242"/>
      <c r="EE99" s="242"/>
      <c r="EF99" s="242"/>
      <c r="EG99" s="242"/>
      <c r="EH99" s="242"/>
      <c r="EI99" s="242"/>
      <c r="EJ99" s="242"/>
      <c r="EK99" s="242"/>
      <c r="EL99" s="242"/>
      <c r="EM99" s="242"/>
      <c r="EN99" s="242"/>
      <c r="EO99" s="242"/>
      <c r="EP99" s="242"/>
      <c r="EQ99" s="242"/>
      <c r="ER99" s="242"/>
      <c r="ES99" s="242"/>
      <c r="ET99" s="242"/>
      <c r="EU99" s="242"/>
      <c r="EV99" s="242"/>
      <c r="EW99" s="242"/>
      <c r="EX99" s="242"/>
      <c r="EY99" s="242"/>
      <c r="EZ99" s="242"/>
      <c r="FA99" s="242"/>
      <c r="FB99" s="242"/>
      <c r="FC99" s="242"/>
      <c r="FD99" s="242"/>
      <c r="FE99" s="242"/>
      <c r="FF99" s="242"/>
      <c r="FG99" s="242"/>
      <c r="FH99" s="242"/>
      <c r="FI99" s="242"/>
      <c r="FJ99" s="242"/>
      <c r="FK99" s="242"/>
      <c r="FL99" s="242"/>
      <c r="FM99" s="242"/>
      <c r="FN99" s="242"/>
      <c r="FO99" s="242"/>
      <c r="FP99" s="242"/>
      <c r="FQ99" s="242"/>
      <c r="FR99" s="242"/>
      <c r="FS99" s="242"/>
      <c r="FT99" s="242"/>
      <c r="FU99" s="242"/>
      <c r="FV99" s="242"/>
      <c r="FW99" s="242"/>
      <c r="FX99" s="242"/>
      <c r="FY99" s="242"/>
      <c r="FZ99" s="242"/>
      <c r="GA99" s="242"/>
      <c r="GB99" s="242"/>
      <c r="GC99" s="242"/>
      <c r="GD99" s="242"/>
      <c r="GE99" s="242"/>
      <c r="GF99" s="242"/>
      <c r="GG99" s="242"/>
      <c r="GH99" s="242"/>
      <c r="GI99" s="242"/>
      <c r="GJ99" s="242"/>
      <c r="GK99" s="242"/>
      <c r="GL99" s="242"/>
      <c r="GM99" s="242"/>
      <c r="GN99" s="242"/>
      <c r="GO99" s="242"/>
      <c r="GP99" s="242"/>
      <c r="GQ99" s="242"/>
      <c r="GR99" s="242"/>
      <c r="GS99" s="242"/>
      <c r="GT99" s="242"/>
      <c r="GU99" s="242"/>
      <c r="GV99" s="242"/>
      <c r="GW99" s="242"/>
      <c r="GX99" s="242"/>
      <c r="GY99" s="242"/>
      <c r="GZ99" s="242"/>
      <c r="HA99" s="242"/>
      <c r="HB99" s="242"/>
      <c r="HC99" s="242"/>
      <c r="HD99" s="242"/>
      <c r="HE99" s="242"/>
      <c r="HF99" s="242"/>
      <c r="HG99" s="242"/>
      <c r="HH99" s="242"/>
      <c r="HI99" s="242"/>
      <c r="HJ99" s="242"/>
      <c r="HK99" s="242"/>
      <c r="HL99" s="242"/>
      <c r="HM99" s="242"/>
      <c r="HN99" s="242"/>
      <c r="HO99" s="242"/>
      <c r="HP99" s="242"/>
      <c r="HQ99" s="242"/>
      <c r="HR99" s="242"/>
      <c r="HS99" s="242"/>
      <c r="HT99" s="242"/>
      <c r="HU99" s="242"/>
      <c r="HV99" s="242"/>
      <c r="HW99" s="242"/>
      <c r="HX99" s="242"/>
      <c r="HY99" s="242"/>
      <c r="HZ99" s="242"/>
      <c r="IA99" s="242"/>
      <c r="IB99" s="242"/>
      <c r="IC99" s="242"/>
    </row>
    <row r="100" spans="1:237" x14ac:dyDescent="0.25">
      <c r="A100" s="392"/>
      <c r="B100" s="392" t="s">
        <v>91</v>
      </c>
      <c r="C100" s="392" t="s">
        <v>93</v>
      </c>
      <c r="D100" s="392" t="s">
        <v>190</v>
      </c>
      <c r="E100" s="392" t="s">
        <v>37</v>
      </c>
      <c r="F100" s="396">
        <v>7.7323176</v>
      </c>
      <c r="G100" s="396">
        <v>7.0456985999999997</v>
      </c>
      <c r="H100" s="396">
        <v>6.9898241999999993</v>
      </c>
      <c r="I100" s="396">
        <v>6.7223748000000008</v>
      </c>
      <c r="J100" s="396">
        <v>6.0254699999999994</v>
      </c>
      <c r="K100" s="396">
        <v>5.8969811999999999</v>
      </c>
      <c r="L100" s="396">
        <v>6.5285627999999996</v>
      </c>
      <c r="M100" s="396">
        <v>6.6512855999999996</v>
      </c>
      <c r="N100" s="396">
        <v>6.446108999999999</v>
      </c>
      <c r="O100" s="396">
        <v>6.3023681999999992</v>
      </c>
      <c r="P100" s="396">
        <v>6.6689928000000007</v>
      </c>
      <c r="Q100" s="396">
        <v>6.4562153912513542</v>
      </c>
      <c r="R100" s="396">
        <v>6.2784970546803436</v>
      </c>
      <c r="S100" s="396">
        <v>6.1104050399999998</v>
      </c>
      <c r="T100" s="396">
        <v>6.0410753999999995</v>
      </c>
      <c r="U100" s="396">
        <v>5.9717457600000001</v>
      </c>
      <c r="V100" s="396">
        <v>5.9023379999999994</v>
      </c>
      <c r="W100" s="396">
        <v>5.8331460000000002</v>
      </c>
      <c r="X100" s="242"/>
      <c r="Y100" s="326"/>
      <c r="Z100" s="326"/>
      <c r="AA100" s="242"/>
      <c r="AB100" s="242"/>
      <c r="AC100" s="242"/>
      <c r="AD100" s="242"/>
      <c r="AE100" s="242"/>
      <c r="AF100" s="242"/>
      <c r="AG100" s="242"/>
      <c r="AH100" s="242"/>
      <c r="AI100" s="242"/>
      <c r="AJ100" s="242"/>
      <c r="AK100" s="242"/>
      <c r="AL100" s="242"/>
      <c r="AM100" s="242"/>
      <c r="AN100" s="242"/>
      <c r="AO100" s="242"/>
      <c r="AP100" s="242"/>
      <c r="AQ100" s="242"/>
      <c r="AR100" s="242"/>
      <c r="AS100" s="242"/>
      <c r="AT100" s="242"/>
      <c r="AU100" s="242"/>
      <c r="AV100" s="242"/>
      <c r="AW100" s="242"/>
      <c r="AX100" s="242"/>
      <c r="AY100" s="242"/>
      <c r="AZ100" s="242"/>
      <c r="BA100" s="242"/>
      <c r="BB100" s="242"/>
      <c r="BC100" s="242"/>
      <c r="BD100" s="242"/>
      <c r="BE100" s="242"/>
      <c r="BF100" s="242"/>
      <c r="BG100" s="242"/>
      <c r="BH100" s="242"/>
      <c r="BI100" s="242"/>
      <c r="BJ100" s="242"/>
      <c r="BK100" s="242"/>
      <c r="BL100" s="242"/>
      <c r="BM100" s="242"/>
      <c r="BN100" s="242"/>
      <c r="BO100" s="242"/>
      <c r="BP100" s="242"/>
      <c r="BQ100" s="242"/>
      <c r="BR100" s="242"/>
      <c r="BS100" s="242"/>
      <c r="BT100" s="242"/>
      <c r="BU100" s="242"/>
      <c r="BV100" s="242"/>
      <c r="BW100" s="242"/>
      <c r="BX100" s="242"/>
      <c r="BY100" s="242"/>
      <c r="BZ100" s="242"/>
      <c r="CA100" s="242"/>
      <c r="CB100" s="242"/>
      <c r="CC100" s="242"/>
      <c r="CD100" s="242"/>
      <c r="CE100" s="242"/>
      <c r="CF100" s="242"/>
      <c r="CG100" s="242"/>
      <c r="CH100" s="242"/>
      <c r="CI100" s="242"/>
      <c r="CJ100" s="242"/>
      <c r="CK100" s="242"/>
      <c r="CL100" s="242"/>
      <c r="CM100" s="242"/>
      <c r="CN100" s="242"/>
      <c r="CO100" s="242"/>
      <c r="CP100" s="242"/>
      <c r="CQ100" s="242"/>
      <c r="CR100" s="242"/>
      <c r="CS100" s="242"/>
      <c r="CT100" s="242"/>
      <c r="CU100" s="242"/>
      <c r="CV100" s="242"/>
      <c r="CW100" s="242"/>
      <c r="CX100" s="242"/>
      <c r="CY100" s="242"/>
      <c r="CZ100" s="242"/>
      <c r="DA100" s="242"/>
      <c r="DB100" s="242"/>
      <c r="DC100" s="242"/>
      <c r="DD100" s="242"/>
      <c r="DE100" s="242"/>
      <c r="DF100" s="242"/>
      <c r="DG100" s="242"/>
      <c r="DH100" s="242"/>
      <c r="DI100" s="242"/>
      <c r="DJ100" s="242"/>
      <c r="DK100" s="242"/>
      <c r="DL100" s="242"/>
      <c r="DM100" s="242"/>
      <c r="DN100" s="242"/>
      <c r="DO100" s="242"/>
      <c r="DP100" s="242"/>
      <c r="DQ100" s="242"/>
      <c r="DR100" s="242"/>
      <c r="DS100" s="242"/>
      <c r="DT100" s="242"/>
      <c r="DU100" s="242"/>
      <c r="DV100" s="242"/>
      <c r="DW100" s="242"/>
      <c r="DX100" s="242"/>
      <c r="DY100" s="242"/>
      <c r="DZ100" s="242"/>
      <c r="EA100" s="242"/>
      <c r="EB100" s="242"/>
      <c r="EC100" s="242"/>
      <c r="ED100" s="242"/>
      <c r="EE100" s="242"/>
      <c r="EF100" s="242"/>
      <c r="EG100" s="242"/>
      <c r="EH100" s="242"/>
      <c r="EI100" s="242"/>
      <c r="EJ100" s="242"/>
      <c r="EK100" s="242"/>
      <c r="EL100" s="242"/>
      <c r="EM100" s="242"/>
      <c r="EN100" s="242"/>
      <c r="EO100" s="242"/>
      <c r="EP100" s="242"/>
      <c r="EQ100" s="242"/>
      <c r="ER100" s="242"/>
      <c r="ES100" s="242"/>
      <c r="ET100" s="242"/>
      <c r="EU100" s="242"/>
      <c r="EV100" s="242"/>
      <c r="EW100" s="242"/>
      <c r="EX100" s="242"/>
      <c r="EY100" s="242"/>
      <c r="EZ100" s="242"/>
      <c r="FA100" s="242"/>
      <c r="FB100" s="242"/>
      <c r="FC100" s="242"/>
      <c r="FD100" s="242"/>
      <c r="FE100" s="242"/>
      <c r="FF100" s="242"/>
      <c r="FG100" s="242"/>
      <c r="FH100" s="242"/>
      <c r="FI100" s="242"/>
      <c r="FJ100" s="242"/>
      <c r="FK100" s="242"/>
      <c r="FL100" s="242"/>
      <c r="FM100" s="242"/>
      <c r="FN100" s="242"/>
      <c r="FO100" s="242"/>
      <c r="FP100" s="242"/>
      <c r="FQ100" s="242"/>
      <c r="FR100" s="242"/>
      <c r="FS100" s="242"/>
      <c r="FT100" s="242"/>
      <c r="FU100" s="242"/>
      <c r="FV100" s="242"/>
      <c r="FW100" s="242"/>
      <c r="FX100" s="242"/>
      <c r="FY100" s="242"/>
      <c r="FZ100" s="242"/>
      <c r="GA100" s="242"/>
      <c r="GB100" s="242"/>
      <c r="GC100" s="242"/>
      <c r="GD100" s="242"/>
      <c r="GE100" s="242"/>
      <c r="GF100" s="242"/>
      <c r="GG100" s="242"/>
      <c r="GH100" s="242"/>
      <c r="GI100" s="242"/>
      <c r="GJ100" s="242"/>
      <c r="GK100" s="242"/>
      <c r="GL100" s="242"/>
      <c r="GM100" s="242"/>
      <c r="GN100" s="242"/>
      <c r="GO100" s="242"/>
      <c r="GP100" s="242"/>
      <c r="GQ100" s="242"/>
      <c r="GR100" s="242"/>
      <c r="GS100" s="242"/>
      <c r="GT100" s="242"/>
      <c r="GU100" s="242"/>
      <c r="GV100" s="242"/>
      <c r="GW100" s="242"/>
      <c r="GX100" s="242"/>
      <c r="GY100" s="242"/>
      <c r="GZ100" s="242"/>
      <c r="HA100" s="242"/>
      <c r="HB100" s="242"/>
      <c r="HC100" s="242"/>
      <c r="HD100" s="242"/>
      <c r="HE100" s="242"/>
      <c r="HF100" s="242"/>
      <c r="HG100" s="242"/>
      <c r="HH100" s="242"/>
      <c r="HI100" s="242"/>
      <c r="HJ100" s="242"/>
      <c r="HK100" s="242"/>
      <c r="HL100" s="242"/>
      <c r="HM100" s="242"/>
      <c r="HN100" s="242"/>
      <c r="HO100" s="242"/>
      <c r="HP100" s="242"/>
      <c r="HQ100" s="242"/>
      <c r="HR100" s="242"/>
      <c r="HS100" s="242"/>
      <c r="HT100" s="242"/>
      <c r="HU100" s="242"/>
      <c r="HV100" s="242"/>
      <c r="HW100" s="242"/>
      <c r="HX100" s="242"/>
      <c r="HY100" s="242"/>
      <c r="HZ100" s="242"/>
      <c r="IA100" s="242"/>
      <c r="IB100" s="242"/>
      <c r="IC100" s="242"/>
    </row>
    <row r="101" spans="1:237" s="197" customFormat="1" x14ac:dyDescent="0.25">
      <c r="A101" s="392" t="s">
        <v>90</v>
      </c>
      <c r="B101" s="392" t="s">
        <v>92</v>
      </c>
      <c r="C101" s="392" t="s">
        <v>94</v>
      </c>
      <c r="D101" s="392" t="s">
        <v>13</v>
      </c>
      <c r="E101" s="392" t="s">
        <v>37</v>
      </c>
      <c r="F101" s="396">
        <v>9123.8940072457208</v>
      </c>
      <c r="G101" s="396">
        <v>8975.4272093543004</v>
      </c>
      <c r="H101" s="396">
        <v>8872.980535499406</v>
      </c>
      <c r="I101" s="396">
        <v>8639.6512676192469</v>
      </c>
      <c r="J101" s="396">
        <v>8772.6375448887666</v>
      </c>
      <c r="K101" s="396">
        <v>8768.3339968103392</v>
      </c>
      <c r="L101" s="396">
        <v>8577.8353023913969</v>
      </c>
      <c r="M101" s="396">
        <v>8627.4694789761652</v>
      </c>
      <c r="N101" s="396">
        <v>9145.0459812163717</v>
      </c>
      <c r="O101" s="396">
        <v>9091.3893275817045</v>
      </c>
      <c r="P101" s="396">
        <v>9149.423542665063</v>
      </c>
      <c r="Q101" s="396">
        <v>9255.1347691601313</v>
      </c>
      <c r="R101" s="396">
        <v>9237.0250581742439</v>
      </c>
      <c r="S101" s="396">
        <v>9139.0237500000003</v>
      </c>
      <c r="T101" s="396">
        <v>9167.2776750000012</v>
      </c>
      <c r="U101" s="396">
        <v>9195.5316000000003</v>
      </c>
      <c r="V101" s="396">
        <v>9223.7855249999993</v>
      </c>
      <c r="W101" s="396">
        <v>9252.0394500000002</v>
      </c>
      <c r="X101" s="242"/>
      <c r="Y101" s="326"/>
      <c r="Z101" s="326"/>
      <c r="AA101" s="242"/>
      <c r="AB101" s="242"/>
      <c r="AC101" s="242"/>
      <c r="AD101" s="242"/>
      <c r="AE101" s="242"/>
      <c r="AF101" s="242"/>
      <c r="AG101" s="242"/>
      <c r="AH101" s="242"/>
      <c r="AI101" s="242"/>
      <c r="AJ101" s="242"/>
      <c r="AK101" s="242"/>
      <c r="AL101" s="242"/>
      <c r="AM101" s="242"/>
      <c r="AN101" s="242"/>
      <c r="AO101" s="242"/>
      <c r="AP101" s="242"/>
      <c r="AQ101" s="242"/>
      <c r="AR101" s="242"/>
      <c r="AS101" s="242"/>
      <c r="AT101" s="242"/>
      <c r="AU101" s="242"/>
      <c r="AV101" s="242"/>
      <c r="AW101" s="242"/>
      <c r="AX101" s="242"/>
      <c r="AY101" s="242"/>
      <c r="AZ101" s="242"/>
      <c r="BA101" s="242"/>
      <c r="BB101" s="242"/>
      <c r="BC101" s="242"/>
      <c r="BD101" s="242"/>
      <c r="BE101" s="242"/>
      <c r="BF101" s="242"/>
      <c r="BG101" s="242"/>
      <c r="BH101" s="242"/>
      <c r="BI101" s="242"/>
      <c r="BJ101" s="242"/>
      <c r="BK101" s="242"/>
      <c r="BL101" s="242"/>
      <c r="BM101" s="242"/>
      <c r="BN101" s="242"/>
      <c r="BO101" s="242"/>
      <c r="BP101" s="242"/>
      <c r="BQ101" s="242"/>
      <c r="BR101" s="242"/>
      <c r="BS101" s="242"/>
      <c r="BT101" s="242"/>
      <c r="BU101" s="242"/>
      <c r="BV101" s="242"/>
      <c r="BW101" s="242"/>
      <c r="BX101" s="242"/>
      <c r="BY101" s="242"/>
      <c r="BZ101" s="242"/>
      <c r="CA101" s="242"/>
      <c r="CB101" s="242"/>
      <c r="CC101" s="242"/>
      <c r="CD101" s="242"/>
      <c r="CE101" s="242"/>
      <c r="CF101" s="242"/>
      <c r="CG101" s="242"/>
      <c r="CH101" s="242"/>
      <c r="CI101" s="242"/>
      <c r="CJ101" s="242"/>
      <c r="CK101" s="242"/>
      <c r="CL101" s="242"/>
      <c r="CM101" s="242"/>
      <c r="CN101" s="242"/>
      <c r="CO101" s="242"/>
      <c r="CP101" s="242"/>
      <c r="CQ101" s="242"/>
      <c r="CR101" s="242"/>
      <c r="CS101" s="242"/>
      <c r="CT101" s="242"/>
      <c r="CU101" s="242"/>
      <c r="CV101" s="242"/>
      <c r="CW101" s="242"/>
      <c r="CX101" s="242"/>
      <c r="CY101" s="242"/>
      <c r="CZ101" s="242"/>
      <c r="DA101" s="242"/>
      <c r="DB101" s="242"/>
      <c r="DC101" s="242"/>
      <c r="DD101" s="242"/>
      <c r="DE101" s="242"/>
      <c r="DF101" s="242"/>
      <c r="DG101" s="242"/>
      <c r="DH101" s="242"/>
      <c r="DI101" s="242"/>
      <c r="DJ101" s="242"/>
      <c r="DK101" s="242"/>
      <c r="DL101" s="242"/>
      <c r="DM101" s="242"/>
      <c r="DN101" s="242"/>
      <c r="DO101" s="242"/>
      <c r="DP101" s="242"/>
      <c r="DQ101" s="242"/>
      <c r="DR101" s="242"/>
      <c r="DS101" s="242"/>
      <c r="DT101" s="242"/>
      <c r="DU101" s="242"/>
      <c r="DV101" s="242"/>
      <c r="DW101" s="242"/>
      <c r="DX101" s="242"/>
      <c r="DY101" s="242"/>
      <c r="DZ101" s="242"/>
      <c r="EA101" s="242"/>
      <c r="EB101" s="242"/>
      <c r="EC101" s="242"/>
      <c r="ED101" s="242"/>
      <c r="EE101" s="242"/>
      <c r="EF101" s="242"/>
      <c r="EG101" s="242"/>
      <c r="EH101" s="242"/>
      <c r="EI101" s="242"/>
      <c r="EJ101" s="242"/>
      <c r="EK101" s="242"/>
      <c r="EL101" s="242"/>
      <c r="EM101" s="242"/>
      <c r="EN101" s="242"/>
      <c r="EO101" s="242"/>
      <c r="EP101" s="242"/>
      <c r="EQ101" s="242"/>
      <c r="ER101" s="242"/>
      <c r="ES101" s="242"/>
      <c r="ET101" s="242"/>
      <c r="EU101" s="242"/>
      <c r="EV101" s="242"/>
      <c r="EW101" s="242"/>
      <c r="EX101" s="242"/>
      <c r="EY101" s="242"/>
      <c r="EZ101" s="242"/>
      <c r="FA101" s="242"/>
      <c r="FB101" s="242"/>
      <c r="FC101" s="242"/>
      <c r="FD101" s="242"/>
      <c r="FE101" s="242"/>
      <c r="FF101" s="242"/>
      <c r="FG101" s="242"/>
      <c r="FH101" s="242"/>
      <c r="FI101" s="242"/>
      <c r="FJ101" s="242"/>
      <c r="FK101" s="242"/>
      <c r="FL101" s="242"/>
      <c r="FM101" s="242"/>
      <c r="FN101" s="242"/>
      <c r="FO101" s="242"/>
      <c r="FP101" s="242"/>
      <c r="FQ101" s="242"/>
      <c r="FR101" s="242"/>
      <c r="FS101" s="242"/>
      <c r="FT101" s="242"/>
      <c r="FU101" s="242"/>
      <c r="FV101" s="242"/>
      <c r="FW101" s="242"/>
      <c r="FX101" s="242"/>
      <c r="FY101" s="242"/>
      <c r="FZ101" s="242"/>
      <c r="GA101" s="242"/>
      <c r="GB101" s="242"/>
      <c r="GC101" s="242"/>
      <c r="GD101" s="242"/>
      <c r="GE101" s="242"/>
      <c r="GF101" s="242"/>
      <c r="GG101" s="242"/>
      <c r="GH101" s="242"/>
      <c r="GI101" s="242"/>
      <c r="GJ101" s="242"/>
      <c r="GK101" s="242"/>
      <c r="GL101" s="242"/>
      <c r="GM101" s="242"/>
      <c r="GN101" s="242"/>
      <c r="GO101" s="242"/>
      <c r="GP101" s="242"/>
      <c r="GQ101" s="242"/>
      <c r="GR101" s="242"/>
      <c r="GS101" s="242"/>
      <c r="GT101" s="242"/>
      <c r="GU101" s="242"/>
      <c r="GV101" s="242"/>
      <c r="GW101" s="242"/>
      <c r="GX101" s="242"/>
      <c r="GY101" s="242"/>
      <c r="GZ101" s="242"/>
      <c r="HA101" s="242"/>
      <c r="HB101" s="242"/>
      <c r="HC101" s="242"/>
      <c r="HD101" s="242"/>
      <c r="HE101" s="242"/>
      <c r="HF101" s="242"/>
      <c r="HG101" s="242"/>
      <c r="HH101" s="242"/>
      <c r="HI101" s="242"/>
      <c r="HJ101" s="242"/>
      <c r="HK101" s="242"/>
      <c r="HL101" s="242"/>
      <c r="HM101" s="242"/>
      <c r="HN101" s="242"/>
      <c r="HO101" s="242"/>
      <c r="HP101" s="242"/>
      <c r="HQ101" s="242"/>
      <c r="HR101" s="242"/>
      <c r="HS101" s="242"/>
      <c r="HT101" s="242"/>
      <c r="HU101" s="242"/>
      <c r="HV101" s="242"/>
      <c r="HW101" s="242"/>
      <c r="HX101" s="242"/>
      <c r="HY101" s="242"/>
      <c r="HZ101" s="242"/>
      <c r="IA101" s="242"/>
      <c r="IB101" s="242"/>
      <c r="IC101" s="242"/>
    </row>
    <row r="102" spans="1:237" s="197" customFormat="1" x14ac:dyDescent="0.25">
      <c r="A102" s="392"/>
      <c r="B102" s="392" t="s">
        <v>92</v>
      </c>
      <c r="C102" s="392" t="s">
        <v>94</v>
      </c>
      <c r="D102" s="392" t="s">
        <v>36</v>
      </c>
      <c r="E102" s="392" t="s">
        <v>37</v>
      </c>
      <c r="F102" s="396">
        <v>16.244930218534744</v>
      </c>
      <c r="G102" s="396">
        <v>16.080896789286331</v>
      </c>
      <c r="H102" s="396">
        <v>15.967727707657239</v>
      </c>
      <c r="I102" s="396">
        <v>15.709898916842327</v>
      </c>
      <c r="J102" s="396">
        <v>15.856945202245479</v>
      </c>
      <c r="K102" s="396">
        <v>15.852250101737743</v>
      </c>
      <c r="L102" s="396">
        <v>15.641760365801018</v>
      </c>
      <c r="M102" s="396">
        <v>15.696680645184182</v>
      </c>
      <c r="N102" s="396">
        <v>16.268800337133886</v>
      </c>
      <c r="O102" s="396">
        <v>16.209557067327147</v>
      </c>
      <c r="P102" s="396">
        <v>16.273761599787701</v>
      </c>
      <c r="Q102" s="396">
        <v>16.390661776440147</v>
      </c>
      <c r="R102" s="396">
        <v>16.370707232718903</v>
      </c>
      <c r="S102" s="396">
        <v>16.26245145</v>
      </c>
      <c r="T102" s="396">
        <v>16.293740925000002</v>
      </c>
      <c r="U102" s="396">
        <v>16.325030399999999</v>
      </c>
      <c r="V102" s="396">
        <v>16.356319875000001</v>
      </c>
      <c r="W102" s="396">
        <v>16.387609349999998</v>
      </c>
      <c r="X102" s="242"/>
      <c r="Y102" s="326"/>
      <c r="Z102" s="326"/>
      <c r="AA102" s="242"/>
      <c r="AB102" s="242"/>
      <c r="AC102" s="242"/>
      <c r="AD102" s="242"/>
      <c r="AE102" s="242"/>
      <c r="AF102" s="242"/>
      <c r="AG102" s="242"/>
      <c r="AH102" s="242"/>
      <c r="AI102" s="242"/>
      <c r="AJ102" s="242"/>
      <c r="AK102" s="242"/>
      <c r="AL102" s="242"/>
      <c r="AM102" s="242"/>
      <c r="AN102" s="242"/>
      <c r="AO102" s="242"/>
      <c r="AP102" s="242"/>
      <c r="AQ102" s="242"/>
      <c r="AR102" s="242"/>
      <c r="AS102" s="242"/>
      <c r="AT102" s="242"/>
      <c r="AU102" s="242"/>
      <c r="AV102" s="242"/>
      <c r="AW102" s="242"/>
      <c r="AX102" s="242"/>
      <c r="AY102" s="242"/>
      <c r="AZ102" s="242"/>
      <c r="BA102" s="242"/>
      <c r="BB102" s="242"/>
      <c r="BC102" s="242"/>
      <c r="BD102" s="242"/>
      <c r="BE102" s="242"/>
      <c r="BF102" s="242"/>
      <c r="BG102" s="242"/>
      <c r="BH102" s="242"/>
      <c r="BI102" s="242"/>
      <c r="BJ102" s="242"/>
      <c r="BK102" s="242"/>
      <c r="BL102" s="242"/>
      <c r="BM102" s="242"/>
      <c r="BN102" s="242"/>
      <c r="BO102" s="242"/>
      <c r="BP102" s="242"/>
      <c r="BQ102" s="242"/>
      <c r="BR102" s="242"/>
      <c r="BS102" s="242"/>
      <c r="BT102" s="242"/>
      <c r="BU102" s="242"/>
      <c r="BV102" s="242"/>
      <c r="BW102" s="242"/>
      <c r="BX102" s="242"/>
      <c r="BY102" s="242"/>
      <c r="BZ102" s="242"/>
      <c r="CA102" s="242"/>
      <c r="CB102" s="242"/>
      <c r="CC102" s="242"/>
      <c r="CD102" s="242"/>
      <c r="CE102" s="242"/>
      <c r="CF102" s="242"/>
      <c r="CG102" s="242"/>
      <c r="CH102" s="242"/>
      <c r="CI102" s="242"/>
      <c r="CJ102" s="242"/>
      <c r="CK102" s="242"/>
      <c r="CL102" s="242"/>
      <c r="CM102" s="242"/>
      <c r="CN102" s="242"/>
      <c r="CO102" s="242"/>
      <c r="CP102" s="242"/>
      <c r="CQ102" s="242"/>
      <c r="CR102" s="242"/>
      <c r="CS102" s="242"/>
      <c r="CT102" s="242"/>
      <c r="CU102" s="242"/>
      <c r="CV102" s="242"/>
      <c r="CW102" s="242"/>
      <c r="CX102" s="242"/>
      <c r="CY102" s="242"/>
      <c r="CZ102" s="242"/>
      <c r="DA102" s="242"/>
      <c r="DB102" s="242"/>
      <c r="DC102" s="242"/>
      <c r="DD102" s="242"/>
      <c r="DE102" s="242"/>
      <c r="DF102" s="242"/>
      <c r="DG102" s="242"/>
      <c r="DH102" s="242"/>
      <c r="DI102" s="242"/>
      <c r="DJ102" s="242"/>
      <c r="DK102" s="242"/>
      <c r="DL102" s="242"/>
      <c r="DM102" s="242"/>
      <c r="DN102" s="242"/>
      <c r="DO102" s="242"/>
      <c r="DP102" s="242"/>
      <c r="DQ102" s="242"/>
      <c r="DR102" s="242"/>
      <c r="DS102" s="242"/>
      <c r="DT102" s="242"/>
      <c r="DU102" s="242"/>
      <c r="DV102" s="242"/>
      <c r="DW102" s="242"/>
      <c r="DX102" s="242"/>
      <c r="DY102" s="242"/>
      <c r="DZ102" s="242"/>
      <c r="EA102" s="242"/>
      <c r="EB102" s="242"/>
      <c r="EC102" s="242"/>
      <c r="ED102" s="242"/>
      <c r="EE102" s="242"/>
      <c r="EF102" s="242"/>
      <c r="EG102" s="242"/>
      <c r="EH102" s="242"/>
      <c r="EI102" s="242"/>
      <c r="EJ102" s="242"/>
      <c r="EK102" s="242"/>
      <c r="EL102" s="242"/>
      <c r="EM102" s="242"/>
      <c r="EN102" s="242"/>
      <c r="EO102" s="242"/>
      <c r="EP102" s="242"/>
      <c r="EQ102" s="242"/>
      <c r="ER102" s="242"/>
      <c r="ES102" s="242"/>
      <c r="ET102" s="242"/>
      <c r="EU102" s="242"/>
      <c r="EV102" s="242"/>
      <c r="EW102" s="242"/>
      <c r="EX102" s="242"/>
      <c r="EY102" s="242"/>
      <c r="EZ102" s="242"/>
      <c r="FA102" s="242"/>
      <c r="FB102" s="242"/>
      <c r="FC102" s="242"/>
      <c r="FD102" s="242"/>
      <c r="FE102" s="242"/>
      <c r="FF102" s="242"/>
      <c r="FG102" s="242"/>
      <c r="FH102" s="242"/>
      <c r="FI102" s="242"/>
      <c r="FJ102" s="242"/>
      <c r="FK102" s="242"/>
      <c r="FL102" s="242"/>
      <c r="FM102" s="242"/>
      <c r="FN102" s="242"/>
      <c r="FO102" s="242"/>
      <c r="FP102" s="242"/>
      <c r="FQ102" s="242"/>
      <c r="FR102" s="242"/>
      <c r="FS102" s="242"/>
      <c r="FT102" s="242"/>
      <c r="FU102" s="242"/>
      <c r="FV102" s="242"/>
      <c r="FW102" s="242"/>
      <c r="FX102" s="242"/>
      <c r="FY102" s="242"/>
      <c r="FZ102" s="242"/>
      <c r="GA102" s="242"/>
      <c r="GB102" s="242"/>
      <c r="GC102" s="242"/>
      <c r="GD102" s="242"/>
      <c r="GE102" s="242"/>
      <c r="GF102" s="242"/>
      <c r="GG102" s="242"/>
      <c r="GH102" s="242"/>
      <c r="GI102" s="242"/>
      <c r="GJ102" s="242"/>
      <c r="GK102" s="242"/>
      <c r="GL102" s="242"/>
      <c r="GM102" s="242"/>
      <c r="GN102" s="242"/>
      <c r="GO102" s="242"/>
      <c r="GP102" s="242"/>
      <c r="GQ102" s="242"/>
      <c r="GR102" s="242"/>
      <c r="GS102" s="242"/>
      <c r="GT102" s="242"/>
      <c r="GU102" s="242"/>
      <c r="GV102" s="242"/>
      <c r="GW102" s="242"/>
      <c r="GX102" s="242"/>
      <c r="GY102" s="242"/>
      <c r="GZ102" s="242"/>
      <c r="HA102" s="242"/>
      <c r="HB102" s="242"/>
      <c r="HC102" s="242"/>
      <c r="HD102" s="242"/>
      <c r="HE102" s="242"/>
      <c r="HF102" s="242"/>
      <c r="HG102" s="242"/>
      <c r="HH102" s="242"/>
      <c r="HI102" s="242"/>
      <c r="HJ102" s="242"/>
      <c r="HK102" s="242"/>
      <c r="HL102" s="242"/>
      <c r="HM102" s="242"/>
      <c r="HN102" s="242"/>
      <c r="HO102" s="242"/>
      <c r="HP102" s="242"/>
      <c r="HQ102" s="242"/>
      <c r="HR102" s="242"/>
      <c r="HS102" s="242"/>
      <c r="HT102" s="242"/>
      <c r="HU102" s="242"/>
      <c r="HV102" s="242"/>
      <c r="HW102" s="242"/>
      <c r="HX102" s="242"/>
      <c r="HY102" s="242"/>
      <c r="HZ102" s="242"/>
      <c r="IA102" s="242"/>
      <c r="IB102" s="242"/>
      <c r="IC102" s="242"/>
    </row>
    <row r="103" spans="1:237" s="197" customFormat="1" x14ac:dyDescent="0.25">
      <c r="A103" s="392"/>
      <c r="B103" s="392" t="s">
        <v>92</v>
      </c>
      <c r="C103" s="392" t="s">
        <v>94</v>
      </c>
      <c r="D103" s="392" t="s">
        <v>190</v>
      </c>
      <c r="E103" s="392" t="s">
        <v>37</v>
      </c>
      <c r="F103" s="396">
        <v>84.418612749798612</v>
      </c>
      <c r="G103" s="396">
        <v>81.995616889464898</v>
      </c>
      <c r="H103" s="396">
        <v>80.323475684464015</v>
      </c>
      <c r="I103" s="396">
        <v>76.515881629577194</v>
      </c>
      <c r="J103" s="396">
        <v>78.68501489029039</v>
      </c>
      <c r="K103" s="396">
        <v>78.614156263747631</v>
      </c>
      <c r="L103" s="396">
        <v>75.505376828491222</v>
      </c>
      <c r="M103" s="396">
        <v>76.314554762242693</v>
      </c>
      <c r="N103" s="396">
        <v>84.758581167214487</v>
      </c>
      <c r="O103" s="396">
        <v>83.882487660543603</v>
      </c>
      <c r="P103" s="396">
        <v>84.828718854008926</v>
      </c>
      <c r="Q103" s="396">
        <v>86.552838128402172</v>
      </c>
      <c r="R103" s="396">
        <v>86.256721054421888</v>
      </c>
      <c r="S103" s="396">
        <v>84.657109500000004</v>
      </c>
      <c r="T103" s="396">
        <v>85.117451750000001</v>
      </c>
      <c r="U103" s="396">
        <v>85.577793999999997</v>
      </c>
      <c r="V103" s="396">
        <v>86.038136250000008</v>
      </c>
      <c r="W103" s="396">
        <v>86.498478500000004</v>
      </c>
      <c r="X103" s="242"/>
      <c r="Y103" s="326"/>
      <c r="Z103" s="326"/>
      <c r="AA103" s="242"/>
      <c r="AB103" s="242"/>
      <c r="AC103" s="242"/>
      <c r="AD103" s="242"/>
      <c r="AE103" s="242"/>
      <c r="AF103" s="242"/>
      <c r="AG103" s="242"/>
      <c r="AH103" s="242"/>
      <c r="AI103" s="242"/>
      <c r="AJ103" s="242"/>
      <c r="AK103" s="242"/>
      <c r="AL103" s="242"/>
      <c r="AM103" s="242"/>
      <c r="AN103" s="242"/>
      <c r="AO103" s="242"/>
      <c r="AP103" s="242"/>
      <c r="AQ103" s="242"/>
      <c r="AR103" s="242"/>
      <c r="AS103" s="242"/>
      <c r="AT103" s="242"/>
      <c r="AU103" s="242"/>
      <c r="AV103" s="242"/>
      <c r="AW103" s="242"/>
      <c r="AX103" s="242"/>
      <c r="AY103" s="242"/>
      <c r="AZ103" s="242"/>
      <c r="BA103" s="242"/>
      <c r="BB103" s="242"/>
      <c r="BC103" s="242"/>
      <c r="BD103" s="242"/>
      <c r="BE103" s="242"/>
      <c r="BF103" s="242"/>
      <c r="BG103" s="242"/>
      <c r="BH103" s="242"/>
      <c r="BI103" s="242"/>
      <c r="BJ103" s="242"/>
      <c r="BK103" s="242"/>
      <c r="BL103" s="242"/>
      <c r="BM103" s="242"/>
      <c r="BN103" s="242"/>
      <c r="BO103" s="242"/>
      <c r="BP103" s="242"/>
      <c r="BQ103" s="242"/>
      <c r="BR103" s="242"/>
      <c r="BS103" s="242"/>
      <c r="BT103" s="242"/>
      <c r="BU103" s="242"/>
      <c r="BV103" s="242"/>
      <c r="BW103" s="242"/>
      <c r="BX103" s="242"/>
      <c r="BY103" s="242"/>
      <c r="BZ103" s="242"/>
      <c r="CA103" s="242"/>
      <c r="CB103" s="242"/>
      <c r="CC103" s="242"/>
      <c r="CD103" s="242"/>
      <c r="CE103" s="242"/>
      <c r="CF103" s="242"/>
      <c r="CG103" s="242"/>
      <c r="CH103" s="242"/>
      <c r="CI103" s="242"/>
      <c r="CJ103" s="242"/>
      <c r="CK103" s="242"/>
      <c r="CL103" s="242"/>
      <c r="CM103" s="242"/>
      <c r="CN103" s="242"/>
      <c r="CO103" s="242"/>
      <c r="CP103" s="242"/>
      <c r="CQ103" s="242"/>
      <c r="CR103" s="242"/>
      <c r="CS103" s="242"/>
      <c r="CT103" s="242"/>
      <c r="CU103" s="242"/>
      <c r="CV103" s="242"/>
      <c r="CW103" s="242"/>
      <c r="CX103" s="242"/>
      <c r="CY103" s="242"/>
      <c r="CZ103" s="242"/>
      <c r="DA103" s="242"/>
      <c r="DB103" s="242"/>
      <c r="DC103" s="242"/>
      <c r="DD103" s="242"/>
      <c r="DE103" s="242"/>
      <c r="DF103" s="242"/>
      <c r="DG103" s="242"/>
      <c r="DH103" s="242"/>
      <c r="DI103" s="242"/>
      <c r="DJ103" s="242"/>
      <c r="DK103" s="242"/>
      <c r="DL103" s="242"/>
      <c r="DM103" s="242"/>
      <c r="DN103" s="242"/>
      <c r="DO103" s="242"/>
      <c r="DP103" s="242"/>
      <c r="DQ103" s="242"/>
      <c r="DR103" s="242"/>
      <c r="DS103" s="242"/>
      <c r="DT103" s="242"/>
      <c r="DU103" s="242"/>
      <c r="DV103" s="242"/>
      <c r="DW103" s="242"/>
      <c r="DX103" s="242"/>
      <c r="DY103" s="242"/>
      <c r="DZ103" s="242"/>
      <c r="EA103" s="242"/>
      <c r="EB103" s="242"/>
      <c r="EC103" s="242"/>
      <c r="ED103" s="242"/>
      <c r="EE103" s="242"/>
      <c r="EF103" s="242"/>
      <c r="EG103" s="242"/>
      <c r="EH103" s="242"/>
      <c r="EI103" s="242"/>
      <c r="EJ103" s="242"/>
      <c r="EK103" s="242"/>
      <c r="EL103" s="242"/>
      <c r="EM103" s="242"/>
      <c r="EN103" s="242"/>
      <c r="EO103" s="242"/>
      <c r="EP103" s="242"/>
      <c r="EQ103" s="242"/>
      <c r="ER103" s="242"/>
      <c r="ES103" s="242"/>
      <c r="ET103" s="242"/>
      <c r="EU103" s="242"/>
      <c r="EV103" s="242"/>
      <c r="EW103" s="242"/>
      <c r="EX103" s="242"/>
      <c r="EY103" s="242"/>
      <c r="EZ103" s="242"/>
      <c r="FA103" s="242"/>
      <c r="FB103" s="242"/>
      <c r="FC103" s="242"/>
      <c r="FD103" s="242"/>
      <c r="FE103" s="242"/>
      <c r="FF103" s="242"/>
      <c r="FG103" s="242"/>
      <c r="FH103" s="242"/>
      <c r="FI103" s="242"/>
      <c r="FJ103" s="242"/>
      <c r="FK103" s="242"/>
      <c r="FL103" s="242"/>
      <c r="FM103" s="242"/>
      <c r="FN103" s="242"/>
      <c r="FO103" s="242"/>
      <c r="FP103" s="242"/>
      <c r="FQ103" s="242"/>
      <c r="FR103" s="242"/>
      <c r="FS103" s="242"/>
      <c r="FT103" s="242"/>
      <c r="FU103" s="242"/>
      <c r="FV103" s="242"/>
      <c r="FW103" s="242"/>
      <c r="FX103" s="242"/>
      <c r="FY103" s="242"/>
      <c r="FZ103" s="242"/>
      <c r="GA103" s="242"/>
      <c r="GB103" s="242"/>
      <c r="GC103" s="242"/>
      <c r="GD103" s="242"/>
      <c r="GE103" s="242"/>
      <c r="GF103" s="242"/>
      <c r="GG103" s="242"/>
      <c r="GH103" s="242"/>
      <c r="GI103" s="242"/>
      <c r="GJ103" s="242"/>
      <c r="GK103" s="242"/>
      <c r="GL103" s="242"/>
      <c r="GM103" s="242"/>
      <c r="GN103" s="242"/>
      <c r="GO103" s="242"/>
      <c r="GP103" s="242"/>
      <c r="GQ103" s="242"/>
      <c r="GR103" s="242"/>
      <c r="GS103" s="242"/>
      <c r="GT103" s="242"/>
      <c r="GU103" s="242"/>
      <c r="GV103" s="242"/>
      <c r="GW103" s="242"/>
      <c r="GX103" s="242"/>
      <c r="GY103" s="242"/>
      <c r="GZ103" s="242"/>
      <c r="HA103" s="242"/>
      <c r="HB103" s="242"/>
      <c r="HC103" s="242"/>
      <c r="HD103" s="242"/>
      <c r="HE103" s="242"/>
      <c r="HF103" s="242"/>
      <c r="HG103" s="242"/>
      <c r="HH103" s="242"/>
      <c r="HI103" s="242"/>
      <c r="HJ103" s="242"/>
      <c r="HK103" s="242"/>
      <c r="HL103" s="242"/>
      <c r="HM103" s="242"/>
      <c r="HN103" s="242"/>
      <c r="HO103" s="242"/>
      <c r="HP103" s="242"/>
      <c r="HQ103" s="242"/>
      <c r="HR103" s="242"/>
      <c r="HS103" s="242"/>
      <c r="HT103" s="242"/>
      <c r="HU103" s="242"/>
      <c r="HV103" s="242"/>
      <c r="HW103" s="242"/>
      <c r="HX103" s="242"/>
      <c r="HY103" s="242"/>
      <c r="HZ103" s="242"/>
      <c r="IA103" s="242"/>
      <c r="IB103" s="242"/>
      <c r="IC103" s="242"/>
    </row>
    <row r="104" spans="1:237" s="197" customFormat="1" x14ac:dyDescent="0.25">
      <c r="A104" s="392" t="s">
        <v>90</v>
      </c>
      <c r="B104" s="392" t="s">
        <v>95</v>
      </c>
      <c r="C104" s="392" t="s">
        <v>96</v>
      </c>
      <c r="D104" s="392" t="s">
        <v>13</v>
      </c>
      <c r="E104" s="392" t="s">
        <v>37</v>
      </c>
      <c r="F104" s="396"/>
      <c r="G104" s="396"/>
      <c r="H104" s="396"/>
      <c r="I104" s="396"/>
      <c r="J104" s="396"/>
      <c r="K104" s="396"/>
      <c r="L104" s="396"/>
      <c r="M104" s="396"/>
      <c r="N104" s="396"/>
      <c r="O104" s="396"/>
      <c r="P104" s="396"/>
      <c r="Q104" s="396"/>
      <c r="R104" s="396"/>
      <c r="S104" s="396"/>
      <c r="T104" s="396"/>
      <c r="U104" s="396"/>
      <c r="V104" s="396"/>
      <c r="W104" s="396"/>
      <c r="X104" s="242"/>
      <c r="Y104" s="326"/>
      <c r="Z104" s="326"/>
      <c r="AA104" s="242"/>
      <c r="AB104" s="242"/>
      <c r="AC104" s="242"/>
      <c r="AD104" s="242"/>
      <c r="AE104" s="242"/>
      <c r="AF104" s="242"/>
      <c r="AG104" s="242"/>
      <c r="AH104" s="242"/>
      <c r="AI104" s="242"/>
      <c r="AJ104" s="242"/>
      <c r="AK104" s="242"/>
      <c r="AL104" s="242"/>
      <c r="AM104" s="242"/>
      <c r="AN104" s="242"/>
      <c r="AO104" s="242"/>
      <c r="AP104" s="242"/>
      <c r="AQ104" s="242"/>
      <c r="AR104" s="242"/>
      <c r="AS104" s="242"/>
      <c r="AT104" s="242"/>
      <c r="AU104" s="242"/>
      <c r="AV104" s="242"/>
      <c r="AW104" s="242"/>
      <c r="AX104" s="242"/>
      <c r="AY104" s="242"/>
      <c r="AZ104" s="242"/>
      <c r="BA104" s="242"/>
      <c r="BB104" s="242"/>
      <c r="BC104" s="242"/>
      <c r="BD104" s="242"/>
      <c r="BE104" s="242"/>
      <c r="BF104" s="242"/>
      <c r="BG104" s="242"/>
      <c r="BH104" s="242"/>
      <c r="BI104" s="242"/>
      <c r="BJ104" s="242"/>
      <c r="BK104" s="242"/>
      <c r="BL104" s="242"/>
      <c r="BM104" s="242"/>
      <c r="BN104" s="242"/>
      <c r="BO104" s="242"/>
      <c r="BP104" s="242"/>
      <c r="BQ104" s="242"/>
      <c r="BR104" s="242"/>
      <c r="BS104" s="242"/>
      <c r="BT104" s="242"/>
      <c r="BU104" s="242"/>
      <c r="BV104" s="242"/>
      <c r="BW104" s="242"/>
      <c r="BX104" s="242"/>
      <c r="BY104" s="242"/>
      <c r="BZ104" s="242"/>
      <c r="CA104" s="242"/>
      <c r="CB104" s="242"/>
      <c r="CC104" s="242"/>
      <c r="CD104" s="242"/>
      <c r="CE104" s="242"/>
      <c r="CF104" s="242"/>
      <c r="CG104" s="242"/>
      <c r="CH104" s="242"/>
      <c r="CI104" s="242"/>
      <c r="CJ104" s="242"/>
      <c r="CK104" s="242"/>
      <c r="CL104" s="242"/>
      <c r="CM104" s="242"/>
      <c r="CN104" s="242"/>
      <c r="CO104" s="242"/>
      <c r="CP104" s="242"/>
      <c r="CQ104" s="242"/>
      <c r="CR104" s="242"/>
      <c r="CS104" s="242"/>
      <c r="CT104" s="242"/>
      <c r="CU104" s="242"/>
      <c r="CV104" s="242"/>
      <c r="CW104" s="242"/>
      <c r="CX104" s="242"/>
      <c r="CY104" s="242"/>
      <c r="CZ104" s="242"/>
      <c r="DA104" s="242"/>
      <c r="DB104" s="242"/>
      <c r="DC104" s="242"/>
      <c r="DD104" s="242"/>
      <c r="DE104" s="242"/>
      <c r="DF104" s="242"/>
      <c r="DG104" s="242"/>
      <c r="DH104" s="242"/>
      <c r="DI104" s="242"/>
      <c r="DJ104" s="242"/>
      <c r="DK104" s="242"/>
      <c r="DL104" s="242"/>
      <c r="DM104" s="242"/>
      <c r="DN104" s="242"/>
      <c r="DO104" s="242"/>
      <c r="DP104" s="242"/>
      <c r="DQ104" s="242"/>
      <c r="DR104" s="242"/>
      <c r="DS104" s="242"/>
      <c r="DT104" s="242"/>
      <c r="DU104" s="242"/>
      <c r="DV104" s="242"/>
      <c r="DW104" s="242"/>
      <c r="DX104" s="242"/>
      <c r="DY104" s="242"/>
      <c r="DZ104" s="242"/>
      <c r="EA104" s="242"/>
      <c r="EB104" s="242"/>
      <c r="EC104" s="242"/>
      <c r="ED104" s="242"/>
      <c r="EE104" s="242"/>
      <c r="EF104" s="242"/>
      <c r="EG104" s="242"/>
      <c r="EH104" s="242"/>
      <c r="EI104" s="242"/>
      <c r="EJ104" s="242"/>
      <c r="EK104" s="242"/>
      <c r="EL104" s="242"/>
      <c r="EM104" s="242"/>
      <c r="EN104" s="242"/>
      <c r="EO104" s="242"/>
      <c r="EP104" s="242"/>
      <c r="EQ104" s="242"/>
      <c r="ER104" s="242"/>
      <c r="ES104" s="242"/>
      <c r="ET104" s="242"/>
      <c r="EU104" s="242"/>
      <c r="EV104" s="242"/>
      <c r="EW104" s="242"/>
      <c r="EX104" s="242"/>
      <c r="EY104" s="242"/>
      <c r="EZ104" s="242"/>
      <c r="FA104" s="242"/>
      <c r="FB104" s="242"/>
      <c r="FC104" s="242"/>
      <c r="FD104" s="242"/>
      <c r="FE104" s="242"/>
      <c r="FF104" s="242"/>
      <c r="FG104" s="242"/>
      <c r="FH104" s="242"/>
      <c r="FI104" s="242"/>
      <c r="FJ104" s="242"/>
      <c r="FK104" s="242"/>
      <c r="FL104" s="242"/>
      <c r="FM104" s="242"/>
      <c r="FN104" s="242"/>
      <c r="FO104" s="242"/>
      <c r="FP104" s="242"/>
      <c r="FQ104" s="242"/>
      <c r="FR104" s="242"/>
      <c r="FS104" s="242"/>
      <c r="FT104" s="242"/>
      <c r="FU104" s="242"/>
      <c r="FV104" s="242"/>
      <c r="FW104" s="242"/>
      <c r="FX104" s="242"/>
      <c r="FY104" s="242"/>
      <c r="FZ104" s="242"/>
      <c r="GA104" s="242"/>
      <c r="GB104" s="242"/>
      <c r="GC104" s="242"/>
      <c r="GD104" s="242"/>
      <c r="GE104" s="242"/>
      <c r="GF104" s="242"/>
      <c r="GG104" s="242"/>
      <c r="GH104" s="242"/>
      <c r="GI104" s="242"/>
      <c r="GJ104" s="242"/>
      <c r="GK104" s="242"/>
      <c r="GL104" s="242"/>
      <c r="GM104" s="242"/>
      <c r="GN104" s="242"/>
      <c r="GO104" s="242"/>
      <c r="GP104" s="242"/>
      <c r="GQ104" s="242"/>
      <c r="GR104" s="242"/>
      <c r="GS104" s="242"/>
      <c r="GT104" s="242"/>
      <c r="GU104" s="242"/>
      <c r="GV104" s="242"/>
      <c r="GW104" s="242"/>
      <c r="GX104" s="242"/>
      <c r="GY104" s="242"/>
      <c r="GZ104" s="242"/>
      <c r="HA104" s="242"/>
      <c r="HB104" s="242"/>
      <c r="HC104" s="242"/>
      <c r="HD104" s="242"/>
      <c r="HE104" s="242"/>
      <c r="HF104" s="242"/>
      <c r="HG104" s="242"/>
      <c r="HH104" s="242"/>
      <c r="HI104" s="242"/>
      <c r="HJ104" s="242"/>
      <c r="HK104" s="242"/>
      <c r="HL104" s="242"/>
      <c r="HM104" s="242"/>
      <c r="HN104" s="242"/>
      <c r="HO104" s="242"/>
      <c r="HP104" s="242"/>
      <c r="HQ104" s="242"/>
      <c r="HR104" s="242"/>
      <c r="HS104" s="242"/>
      <c r="HT104" s="242"/>
      <c r="HU104" s="242"/>
      <c r="HV104" s="242"/>
      <c r="HW104" s="242"/>
      <c r="HX104" s="242"/>
      <c r="HY104" s="242"/>
      <c r="HZ104" s="242"/>
      <c r="IA104" s="242"/>
      <c r="IB104" s="242"/>
      <c r="IC104" s="242"/>
    </row>
    <row r="105" spans="1:237" x14ac:dyDescent="0.25">
      <c r="A105" s="392" t="s">
        <v>97</v>
      </c>
      <c r="B105" s="392" t="s">
        <v>99</v>
      </c>
      <c r="C105" s="392" t="s">
        <v>98</v>
      </c>
      <c r="D105" s="392" t="s">
        <v>13</v>
      </c>
      <c r="E105" s="392" t="s">
        <v>37</v>
      </c>
      <c r="F105" s="396"/>
      <c r="G105" s="396"/>
      <c r="H105" s="396"/>
      <c r="I105" s="396"/>
      <c r="J105" s="396"/>
      <c r="K105" s="396"/>
      <c r="L105" s="396"/>
      <c r="M105" s="396"/>
      <c r="N105" s="396"/>
      <c r="O105" s="396"/>
      <c r="P105" s="396"/>
      <c r="Q105" s="396"/>
      <c r="R105" s="396"/>
      <c r="S105" s="396"/>
      <c r="T105" s="396"/>
      <c r="U105" s="396"/>
      <c r="V105" s="396"/>
      <c r="W105" s="396"/>
      <c r="X105" s="242"/>
      <c r="Y105" s="326"/>
      <c r="Z105" s="326"/>
      <c r="AA105" s="242"/>
      <c r="AB105" s="242"/>
      <c r="AC105" s="242"/>
      <c r="AD105" s="242"/>
      <c r="AE105" s="242"/>
      <c r="AF105" s="242"/>
      <c r="AG105" s="242"/>
      <c r="AH105" s="242"/>
      <c r="AI105" s="242"/>
      <c r="AJ105" s="242"/>
      <c r="AK105" s="242"/>
      <c r="AL105" s="242"/>
      <c r="AM105" s="242"/>
      <c r="AN105" s="242"/>
      <c r="AO105" s="242"/>
      <c r="AP105" s="242"/>
      <c r="AQ105" s="242"/>
      <c r="AR105" s="242"/>
      <c r="AS105" s="242"/>
      <c r="AT105" s="242"/>
      <c r="AU105" s="242"/>
      <c r="AV105" s="242"/>
      <c r="AW105" s="242"/>
      <c r="AX105" s="242"/>
      <c r="AY105" s="242"/>
      <c r="AZ105" s="242"/>
      <c r="BA105" s="242"/>
      <c r="BB105" s="242"/>
      <c r="BC105" s="242"/>
      <c r="BD105" s="242"/>
      <c r="BE105" s="242"/>
      <c r="BF105" s="242"/>
      <c r="BG105" s="242"/>
      <c r="BH105" s="242"/>
      <c r="BI105" s="242"/>
      <c r="BJ105" s="242"/>
      <c r="BK105" s="242"/>
      <c r="BL105" s="242"/>
      <c r="BM105" s="242"/>
      <c r="BN105" s="242"/>
      <c r="BO105" s="242"/>
      <c r="BP105" s="242"/>
      <c r="BQ105" s="242"/>
      <c r="BR105" s="242"/>
      <c r="BS105" s="242"/>
      <c r="BT105" s="242"/>
      <c r="BU105" s="242"/>
      <c r="BV105" s="242"/>
      <c r="BW105" s="242"/>
      <c r="BX105" s="242"/>
      <c r="BY105" s="242"/>
      <c r="BZ105" s="242"/>
      <c r="CA105" s="242"/>
      <c r="CB105" s="242"/>
      <c r="CC105" s="242"/>
      <c r="CD105" s="242"/>
      <c r="CE105" s="242"/>
      <c r="CF105" s="242"/>
      <c r="CG105" s="242"/>
      <c r="CH105" s="242"/>
      <c r="CI105" s="242"/>
      <c r="CJ105" s="242"/>
      <c r="CK105" s="242"/>
      <c r="CL105" s="242"/>
      <c r="CM105" s="242"/>
      <c r="CN105" s="242"/>
      <c r="CO105" s="242"/>
      <c r="CP105" s="242"/>
      <c r="CQ105" s="242"/>
      <c r="CR105" s="242"/>
      <c r="CS105" s="242"/>
      <c r="CT105" s="242"/>
      <c r="CU105" s="242"/>
      <c r="CV105" s="242"/>
      <c r="CW105" s="242"/>
      <c r="CX105" s="242"/>
      <c r="CY105" s="242"/>
      <c r="CZ105" s="242"/>
      <c r="DA105" s="242"/>
      <c r="DB105" s="242"/>
      <c r="DC105" s="242"/>
      <c r="DD105" s="242"/>
      <c r="DE105" s="242"/>
      <c r="DF105" s="242"/>
      <c r="DG105" s="242"/>
      <c r="DH105" s="242"/>
      <c r="DI105" s="242"/>
      <c r="DJ105" s="242"/>
      <c r="DK105" s="242"/>
      <c r="DL105" s="242"/>
      <c r="DM105" s="242"/>
      <c r="DN105" s="242"/>
      <c r="DO105" s="242"/>
      <c r="DP105" s="242"/>
      <c r="DQ105" s="242"/>
      <c r="DR105" s="242"/>
      <c r="DS105" s="242"/>
      <c r="DT105" s="242"/>
      <c r="DU105" s="242"/>
      <c r="DV105" s="242"/>
      <c r="DW105" s="242"/>
      <c r="DX105" s="242"/>
      <c r="DY105" s="242"/>
      <c r="DZ105" s="242"/>
      <c r="EA105" s="242"/>
      <c r="EB105" s="242"/>
      <c r="EC105" s="242"/>
      <c r="ED105" s="242"/>
      <c r="EE105" s="242"/>
      <c r="EF105" s="242"/>
      <c r="EG105" s="242"/>
      <c r="EH105" s="242"/>
      <c r="EI105" s="242"/>
      <c r="EJ105" s="242"/>
      <c r="EK105" s="242"/>
      <c r="EL105" s="242"/>
      <c r="EM105" s="242"/>
      <c r="EN105" s="242"/>
      <c r="EO105" s="242"/>
      <c r="EP105" s="242"/>
      <c r="EQ105" s="242"/>
      <c r="ER105" s="242"/>
      <c r="ES105" s="242"/>
      <c r="ET105" s="242"/>
      <c r="EU105" s="242"/>
      <c r="EV105" s="242"/>
      <c r="EW105" s="242"/>
      <c r="EX105" s="242"/>
      <c r="EY105" s="242"/>
      <c r="EZ105" s="242"/>
      <c r="FA105" s="242"/>
      <c r="FB105" s="242"/>
      <c r="FC105" s="242"/>
      <c r="FD105" s="242"/>
      <c r="FE105" s="242"/>
      <c r="FF105" s="242"/>
      <c r="FG105" s="242"/>
      <c r="FH105" s="242"/>
      <c r="FI105" s="242"/>
      <c r="FJ105" s="242"/>
      <c r="FK105" s="242"/>
      <c r="FL105" s="242"/>
      <c r="FM105" s="242"/>
      <c r="FN105" s="242"/>
      <c r="FO105" s="242"/>
      <c r="FP105" s="242"/>
      <c r="FQ105" s="242"/>
      <c r="FR105" s="242"/>
      <c r="FS105" s="242"/>
      <c r="FT105" s="242"/>
      <c r="FU105" s="242"/>
      <c r="FV105" s="242"/>
      <c r="FW105" s="242"/>
      <c r="FX105" s="242"/>
      <c r="FY105" s="242"/>
      <c r="FZ105" s="242"/>
      <c r="GA105" s="242"/>
      <c r="GB105" s="242"/>
      <c r="GC105" s="242"/>
      <c r="GD105" s="242"/>
      <c r="GE105" s="242"/>
      <c r="GF105" s="242"/>
      <c r="GG105" s="242"/>
      <c r="GH105" s="242"/>
      <c r="GI105" s="242"/>
      <c r="GJ105" s="242"/>
      <c r="GK105" s="242"/>
      <c r="GL105" s="242"/>
      <c r="GM105" s="242"/>
      <c r="GN105" s="242"/>
      <c r="GO105" s="242"/>
      <c r="GP105" s="242"/>
      <c r="GQ105" s="242"/>
      <c r="GR105" s="242"/>
      <c r="GS105" s="242"/>
      <c r="GT105" s="242"/>
      <c r="GU105" s="242"/>
      <c r="GV105" s="242"/>
      <c r="GW105" s="242"/>
      <c r="GX105" s="242"/>
      <c r="GY105" s="242"/>
      <c r="GZ105" s="242"/>
      <c r="HA105" s="242"/>
      <c r="HB105" s="242"/>
      <c r="HC105" s="242"/>
      <c r="HD105" s="242"/>
      <c r="HE105" s="242"/>
      <c r="HF105" s="242"/>
      <c r="HG105" s="242"/>
      <c r="HH105" s="242"/>
      <c r="HI105" s="242"/>
      <c r="HJ105" s="242"/>
      <c r="HK105" s="242"/>
      <c r="HL105" s="242"/>
      <c r="HM105" s="242"/>
      <c r="HN105" s="242"/>
      <c r="HO105" s="242"/>
      <c r="HP105" s="242"/>
      <c r="HQ105" s="242"/>
      <c r="HR105" s="242"/>
      <c r="HS105" s="242"/>
      <c r="HT105" s="242"/>
      <c r="HU105" s="242"/>
      <c r="HV105" s="242"/>
      <c r="HW105" s="242"/>
      <c r="HX105" s="242"/>
      <c r="HY105" s="242"/>
      <c r="HZ105" s="242"/>
      <c r="IA105" s="242"/>
      <c r="IB105" s="242"/>
      <c r="IC105" s="242"/>
    </row>
    <row r="106" spans="1:237" x14ac:dyDescent="0.25">
      <c r="A106" s="242"/>
      <c r="B106" s="242"/>
      <c r="C106" s="242"/>
      <c r="D106" s="242"/>
      <c r="E106" s="242"/>
      <c r="F106" s="345"/>
      <c r="G106" s="345"/>
      <c r="H106" s="345"/>
      <c r="I106" s="345"/>
      <c r="J106" s="345"/>
      <c r="K106" s="345"/>
      <c r="L106" s="345"/>
      <c r="M106" s="345"/>
      <c r="N106" s="345"/>
      <c r="O106" s="345"/>
      <c r="P106" s="345"/>
      <c r="Q106" s="345"/>
      <c r="R106" s="345"/>
      <c r="S106" s="345"/>
      <c r="T106" s="345"/>
      <c r="U106" s="345"/>
      <c r="V106" s="345"/>
      <c r="W106" s="345"/>
      <c r="X106" s="242"/>
      <c r="Y106" s="326"/>
      <c r="Z106" s="326"/>
      <c r="AA106" s="242"/>
      <c r="AB106" s="242"/>
      <c r="AC106" s="242"/>
      <c r="AD106" s="242"/>
      <c r="AE106" s="242"/>
      <c r="AF106" s="242"/>
      <c r="AG106" s="242"/>
      <c r="AH106" s="242"/>
      <c r="AI106" s="242"/>
      <c r="AJ106" s="242"/>
      <c r="AK106" s="242"/>
      <c r="AL106" s="242"/>
      <c r="AM106" s="242"/>
      <c r="AN106" s="242"/>
      <c r="AO106" s="242"/>
      <c r="AP106" s="242"/>
      <c r="AQ106" s="242"/>
      <c r="AR106" s="242"/>
      <c r="AS106" s="242"/>
      <c r="AT106" s="242"/>
      <c r="AU106" s="242"/>
      <c r="AV106" s="242"/>
      <c r="AW106" s="242"/>
      <c r="AX106" s="242"/>
      <c r="AY106" s="242"/>
      <c r="AZ106" s="242"/>
      <c r="BA106" s="242"/>
      <c r="BB106" s="242"/>
      <c r="BC106" s="242"/>
      <c r="BD106" s="242"/>
      <c r="BE106" s="242"/>
      <c r="BF106" s="242"/>
      <c r="BG106" s="242"/>
      <c r="BH106" s="242"/>
      <c r="BI106" s="242"/>
      <c r="BJ106" s="242"/>
      <c r="BK106" s="242"/>
      <c r="BL106" s="242"/>
      <c r="BM106" s="242"/>
      <c r="BN106" s="242"/>
      <c r="BO106" s="242"/>
      <c r="BP106" s="242"/>
      <c r="BQ106" s="242"/>
      <c r="BR106" s="242"/>
      <c r="BS106" s="242"/>
      <c r="BT106" s="242"/>
      <c r="BU106" s="242"/>
      <c r="BV106" s="242"/>
      <c r="BW106" s="242"/>
      <c r="BX106" s="242"/>
      <c r="BY106" s="242"/>
      <c r="BZ106" s="242"/>
      <c r="CA106" s="242"/>
      <c r="CB106" s="242"/>
      <c r="CC106" s="242"/>
      <c r="CD106" s="242"/>
      <c r="CE106" s="242"/>
      <c r="CF106" s="242"/>
      <c r="CG106" s="242"/>
      <c r="CH106" s="242"/>
      <c r="CI106" s="242"/>
      <c r="CJ106" s="242"/>
      <c r="CK106" s="242"/>
      <c r="CL106" s="242"/>
      <c r="CM106" s="242"/>
      <c r="CN106" s="242"/>
      <c r="CO106" s="242"/>
      <c r="CP106" s="242"/>
      <c r="CQ106" s="242"/>
      <c r="CR106" s="242"/>
      <c r="CS106" s="242"/>
      <c r="CT106" s="242"/>
      <c r="CU106" s="242"/>
      <c r="CV106" s="242"/>
      <c r="CW106" s="242"/>
      <c r="CX106" s="242"/>
      <c r="CY106" s="242"/>
      <c r="CZ106" s="242"/>
      <c r="DA106" s="242"/>
      <c r="DB106" s="242"/>
      <c r="DC106" s="242"/>
      <c r="DD106" s="242"/>
      <c r="DE106" s="242"/>
      <c r="DF106" s="242"/>
      <c r="DG106" s="242"/>
      <c r="DH106" s="242"/>
      <c r="DI106" s="242"/>
      <c r="DJ106" s="242"/>
      <c r="DK106" s="242"/>
      <c r="DL106" s="242"/>
      <c r="DM106" s="242"/>
      <c r="DN106" s="242"/>
      <c r="DO106" s="242"/>
      <c r="DP106" s="242"/>
      <c r="DQ106" s="242"/>
      <c r="DR106" s="242"/>
      <c r="DS106" s="242"/>
      <c r="DT106" s="242"/>
      <c r="DU106" s="242"/>
      <c r="DV106" s="242"/>
      <c r="DW106" s="242"/>
      <c r="DX106" s="242"/>
      <c r="DY106" s="242"/>
      <c r="DZ106" s="242"/>
      <c r="EA106" s="242"/>
      <c r="EB106" s="242"/>
      <c r="EC106" s="242"/>
      <c r="ED106" s="242"/>
      <c r="EE106" s="242"/>
      <c r="EF106" s="242"/>
      <c r="EG106" s="242"/>
      <c r="EH106" s="242"/>
      <c r="EI106" s="242"/>
      <c r="EJ106" s="242"/>
      <c r="EK106" s="242"/>
      <c r="EL106" s="242"/>
      <c r="EM106" s="242"/>
      <c r="EN106" s="242"/>
      <c r="EO106" s="242"/>
      <c r="EP106" s="242"/>
      <c r="EQ106" s="242"/>
      <c r="ER106" s="242"/>
      <c r="ES106" s="242"/>
      <c r="ET106" s="242"/>
      <c r="EU106" s="242"/>
      <c r="EV106" s="242"/>
      <c r="EW106" s="242"/>
      <c r="EX106" s="242"/>
      <c r="EY106" s="242"/>
      <c r="EZ106" s="242"/>
      <c r="FA106" s="242"/>
      <c r="FB106" s="242"/>
      <c r="FC106" s="242"/>
      <c r="FD106" s="242"/>
      <c r="FE106" s="242"/>
      <c r="FF106" s="242"/>
      <c r="FG106" s="242"/>
      <c r="FH106" s="242"/>
      <c r="FI106" s="242"/>
      <c r="FJ106" s="242"/>
      <c r="FK106" s="242"/>
      <c r="FL106" s="242"/>
      <c r="FM106" s="242"/>
      <c r="FN106" s="242"/>
      <c r="FO106" s="242"/>
      <c r="FP106" s="242"/>
      <c r="FQ106" s="242"/>
      <c r="FR106" s="242"/>
      <c r="FS106" s="242"/>
      <c r="FT106" s="242"/>
      <c r="FU106" s="242"/>
      <c r="FV106" s="242"/>
      <c r="FW106" s="242"/>
      <c r="FX106" s="242"/>
      <c r="FY106" s="242"/>
      <c r="FZ106" s="242"/>
      <c r="GA106" s="242"/>
      <c r="GB106" s="242"/>
      <c r="GC106" s="242"/>
      <c r="GD106" s="242"/>
      <c r="GE106" s="242"/>
      <c r="GF106" s="242"/>
      <c r="GG106" s="242"/>
      <c r="GH106" s="242"/>
      <c r="GI106" s="242"/>
      <c r="GJ106" s="242"/>
      <c r="GK106" s="242"/>
      <c r="GL106" s="242"/>
      <c r="GM106" s="242"/>
      <c r="GN106" s="242"/>
      <c r="GO106" s="242"/>
      <c r="GP106" s="242"/>
      <c r="GQ106" s="242"/>
      <c r="GR106" s="242"/>
      <c r="GS106" s="242"/>
      <c r="GT106" s="242"/>
      <c r="GU106" s="242"/>
      <c r="GV106" s="242"/>
      <c r="GW106" s="242"/>
      <c r="GX106" s="242"/>
      <c r="GY106" s="242"/>
      <c r="GZ106" s="242"/>
      <c r="HA106" s="242"/>
      <c r="HB106" s="242"/>
      <c r="HC106" s="242"/>
      <c r="HD106" s="242"/>
      <c r="HE106" s="242"/>
      <c r="HF106" s="242"/>
      <c r="HG106" s="242"/>
      <c r="HH106" s="242"/>
      <c r="HI106" s="242"/>
      <c r="HJ106" s="242"/>
      <c r="HK106" s="242"/>
      <c r="HL106" s="242"/>
      <c r="HM106" s="242"/>
      <c r="HN106" s="242"/>
      <c r="HO106" s="242"/>
      <c r="HP106" s="242"/>
      <c r="HQ106" s="242"/>
      <c r="HR106" s="242"/>
      <c r="HS106" s="242"/>
      <c r="HT106" s="242"/>
      <c r="HU106" s="242"/>
      <c r="HV106" s="242"/>
      <c r="HW106" s="242"/>
      <c r="HX106" s="242"/>
      <c r="HY106" s="242"/>
      <c r="HZ106" s="242"/>
      <c r="IA106" s="242"/>
      <c r="IB106" s="242"/>
      <c r="IC106" s="242"/>
    </row>
    <row r="107" spans="1:237" x14ac:dyDescent="0.25">
      <c r="A107" s="338" t="s">
        <v>68</v>
      </c>
      <c r="B107" s="390">
        <v>1</v>
      </c>
      <c r="C107" s="338" t="s">
        <v>450</v>
      </c>
      <c r="D107" s="338" t="s">
        <v>13</v>
      </c>
      <c r="E107" s="338" t="s">
        <v>37</v>
      </c>
      <c r="F107" s="339">
        <v>337032.71696757129</v>
      </c>
      <c r="G107" s="339">
        <v>335625.4893811894</v>
      </c>
      <c r="H107" s="339">
        <v>346304.09829691797</v>
      </c>
      <c r="I107" s="339">
        <v>369245.74013361905</v>
      </c>
      <c r="J107" s="339">
        <v>385346.86902555742</v>
      </c>
      <c r="K107" s="339">
        <v>380244.33576102764</v>
      </c>
      <c r="L107" s="339">
        <v>386903.08623216604</v>
      </c>
      <c r="M107" s="339">
        <v>415536.93562619603</v>
      </c>
      <c r="N107" s="339">
        <v>407870.6762020521</v>
      </c>
      <c r="O107" s="339">
        <v>415755.35812211776</v>
      </c>
      <c r="P107" s="339">
        <v>429404.51203250058</v>
      </c>
      <c r="Q107" s="339">
        <v>409372.88431711582</v>
      </c>
      <c r="R107" s="339">
        <v>422598.07594306016</v>
      </c>
      <c r="S107" s="396">
        <v>434479.12984531699</v>
      </c>
      <c r="T107" s="396">
        <v>429650.56523585966</v>
      </c>
      <c r="U107" s="396">
        <v>423181.56090774602</v>
      </c>
      <c r="V107" s="396">
        <v>431258.79689062969</v>
      </c>
      <c r="W107" s="396">
        <v>430039.59376468498</v>
      </c>
      <c r="X107" s="242"/>
      <c r="Y107" s="326"/>
      <c r="Z107" s="326"/>
      <c r="AA107" s="242"/>
      <c r="AB107" s="242"/>
      <c r="AC107" s="242"/>
      <c r="AD107" s="242"/>
      <c r="AE107" s="242"/>
      <c r="AF107" s="242"/>
      <c r="AG107" s="242"/>
      <c r="AH107" s="242"/>
      <c r="AI107" s="242"/>
      <c r="AJ107" s="242"/>
      <c r="AK107" s="242"/>
      <c r="AL107" s="242"/>
      <c r="AM107" s="242"/>
      <c r="AN107" s="242"/>
      <c r="AO107" s="242"/>
      <c r="AP107" s="242"/>
      <c r="AQ107" s="242"/>
      <c r="AR107" s="242"/>
      <c r="AS107" s="242"/>
      <c r="AT107" s="242"/>
      <c r="AU107" s="242"/>
      <c r="AV107" s="242"/>
      <c r="AW107" s="242"/>
      <c r="AX107" s="242"/>
      <c r="AY107" s="242"/>
      <c r="AZ107" s="242"/>
      <c r="BA107" s="242"/>
      <c r="BB107" s="242"/>
      <c r="BC107" s="242"/>
      <c r="BD107" s="242"/>
      <c r="BE107" s="242"/>
      <c r="BF107" s="242"/>
      <c r="BG107" s="242"/>
      <c r="BH107" s="242"/>
      <c r="BI107" s="242"/>
      <c r="BJ107" s="242"/>
      <c r="BK107" s="242"/>
      <c r="BL107" s="242"/>
      <c r="BM107" s="242"/>
      <c r="BN107" s="242"/>
      <c r="BO107" s="242"/>
      <c r="BP107" s="242"/>
      <c r="BQ107" s="242"/>
      <c r="BR107" s="242"/>
      <c r="BS107" s="242"/>
      <c r="BT107" s="242"/>
      <c r="BU107" s="242"/>
      <c r="BV107" s="242"/>
      <c r="BW107" s="242"/>
      <c r="BX107" s="242"/>
      <c r="BY107" s="242"/>
      <c r="BZ107" s="242"/>
      <c r="CA107" s="242"/>
      <c r="CB107" s="242"/>
      <c r="CC107" s="242"/>
      <c r="CD107" s="242"/>
      <c r="CE107" s="242"/>
      <c r="CF107" s="242"/>
      <c r="CG107" s="242"/>
      <c r="CH107" s="242"/>
      <c r="CI107" s="242"/>
      <c r="CJ107" s="242"/>
      <c r="CK107" s="242"/>
      <c r="CL107" s="242"/>
      <c r="CM107" s="242"/>
      <c r="CN107" s="242"/>
      <c r="CO107" s="242"/>
      <c r="CP107" s="242"/>
      <c r="CQ107" s="242"/>
      <c r="CR107" s="242"/>
      <c r="CS107" s="242"/>
      <c r="CT107" s="242"/>
      <c r="CU107" s="242"/>
      <c r="CV107" s="242"/>
      <c r="CW107" s="242"/>
      <c r="CX107" s="242"/>
      <c r="CY107" s="242"/>
      <c r="CZ107" s="242"/>
      <c r="DA107" s="242"/>
      <c r="DB107" s="242"/>
      <c r="DC107" s="242"/>
      <c r="DD107" s="242"/>
      <c r="DE107" s="242"/>
      <c r="DF107" s="242"/>
      <c r="DG107" s="242"/>
      <c r="DH107" s="242"/>
      <c r="DI107" s="242"/>
      <c r="DJ107" s="242"/>
      <c r="DK107" s="242"/>
      <c r="DL107" s="242"/>
      <c r="DM107" s="242"/>
      <c r="DN107" s="242"/>
      <c r="DO107" s="242"/>
      <c r="DP107" s="242"/>
      <c r="DQ107" s="242"/>
      <c r="DR107" s="242"/>
      <c r="DS107" s="242"/>
      <c r="DT107" s="242"/>
      <c r="DU107" s="242"/>
      <c r="DV107" s="242"/>
      <c r="DW107" s="242"/>
      <c r="DX107" s="242"/>
      <c r="DY107" s="242"/>
      <c r="DZ107" s="242"/>
      <c r="EA107" s="242"/>
      <c r="EB107" s="242"/>
      <c r="EC107" s="242"/>
      <c r="ED107" s="242"/>
      <c r="EE107" s="242"/>
      <c r="EF107" s="242"/>
      <c r="EG107" s="242"/>
      <c r="EH107" s="242"/>
      <c r="EI107" s="242"/>
      <c r="EJ107" s="242"/>
      <c r="EK107" s="242"/>
      <c r="EL107" s="242"/>
      <c r="EM107" s="242"/>
      <c r="EN107" s="242"/>
      <c r="EO107" s="242"/>
      <c r="EP107" s="242"/>
      <c r="EQ107" s="242"/>
      <c r="ER107" s="242"/>
      <c r="ES107" s="242"/>
      <c r="ET107" s="242"/>
      <c r="EU107" s="242"/>
      <c r="EV107" s="242"/>
      <c r="EW107" s="242"/>
      <c r="EX107" s="242"/>
      <c r="EY107" s="242"/>
      <c r="EZ107" s="242"/>
      <c r="FA107" s="242"/>
      <c r="FB107" s="242"/>
      <c r="FC107" s="242"/>
      <c r="FD107" s="242"/>
      <c r="FE107" s="242"/>
      <c r="FF107" s="242"/>
      <c r="FG107" s="242"/>
      <c r="FH107" s="242"/>
      <c r="FI107" s="242"/>
      <c r="FJ107" s="242"/>
      <c r="FK107" s="242"/>
      <c r="FL107" s="242"/>
      <c r="FM107" s="242"/>
      <c r="FN107" s="242"/>
      <c r="FO107" s="242"/>
      <c r="FP107" s="242"/>
      <c r="FQ107" s="242"/>
      <c r="FR107" s="242"/>
      <c r="FS107" s="242"/>
      <c r="FT107" s="242"/>
      <c r="FU107" s="242"/>
      <c r="FV107" s="242"/>
      <c r="FW107" s="242"/>
      <c r="FX107" s="242"/>
      <c r="FY107" s="242"/>
      <c r="FZ107" s="242"/>
      <c r="GA107" s="242"/>
      <c r="GB107" s="242"/>
      <c r="GC107" s="242"/>
      <c r="GD107" s="242"/>
      <c r="GE107" s="242"/>
      <c r="GF107" s="242"/>
      <c r="GG107" s="242"/>
      <c r="GH107" s="242"/>
      <c r="GI107" s="242"/>
      <c r="GJ107" s="242"/>
      <c r="GK107" s="242"/>
      <c r="GL107" s="242"/>
      <c r="GM107" s="242"/>
      <c r="GN107" s="242"/>
      <c r="GO107" s="242"/>
      <c r="GP107" s="242"/>
      <c r="GQ107" s="242"/>
      <c r="GR107" s="242"/>
      <c r="GS107" s="242"/>
      <c r="GT107" s="242"/>
      <c r="GU107" s="242"/>
      <c r="GV107" s="242"/>
      <c r="GW107" s="242"/>
      <c r="GX107" s="242"/>
      <c r="GY107" s="242"/>
      <c r="GZ107" s="242"/>
      <c r="HA107" s="242"/>
      <c r="HB107" s="242"/>
      <c r="HC107" s="242"/>
      <c r="HD107" s="242"/>
      <c r="HE107" s="242"/>
      <c r="HF107" s="242"/>
      <c r="HG107" s="242"/>
      <c r="HH107" s="242"/>
      <c r="HI107" s="242"/>
      <c r="HJ107" s="242"/>
      <c r="HK107" s="242"/>
      <c r="HL107" s="242"/>
      <c r="HM107" s="242"/>
      <c r="HN107" s="242"/>
      <c r="HO107" s="242"/>
      <c r="HP107" s="242"/>
      <c r="HQ107" s="242"/>
      <c r="HR107" s="242"/>
      <c r="HS107" s="242"/>
      <c r="HT107" s="242"/>
      <c r="HU107" s="242"/>
      <c r="HV107" s="242"/>
      <c r="HW107" s="242"/>
      <c r="HX107" s="242"/>
      <c r="HY107" s="242"/>
      <c r="HZ107" s="242"/>
      <c r="IA107" s="242"/>
      <c r="IB107" s="242"/>
      <c r="IC107" s="242"/>
    </row>
    <row r="108" spans="1:237" x14ac:dyDescent="0.25">
      <c r="A108" s="338" t="s">
        <v>68</v>
      </c>
      <c r="B108" s="390" t="s">
        <v>443</v>
      </c>
      <c r="C108" s="338" t="s">
        <v>444</v>
      </c>
      <c r="D108" s="338" t="s">
        <v>13</v>
      </c>
      <c r="E108" s="338" t="s">
        <v>37</v>
      </c>
      <c r="F108" s="339">
        <v>308110.42817297118</v>
      </c>
      <c r="G108" s="339">
        <v>306478.13299358718</v>
      </c>
      <c r="H108" s="339">
        <v>316521.09276162402</v>
      </c>
      <c r="I108" s="339">
        <v>340453.8723955389</v>
      </c>
      <c r="J108" s="339">
        <v>354967.92154914176</v>
      </c>
      <c r="K108" s="339">
        <v>353593.42642991326</v>
      </c>
      <c r="L108" s="339">
        <v>360359.90600799606</v>
      </c>
      <c r="M108" s="339">
        <v>388602.52032696875</v>
      </c>
      <c r="N108" s="339">
        <v>382213.73746082408</v>
      </c>
      <c r="O108" s="339">
        <v>389679.1588565174</v>
      </c>
      <c r="P108" s="339">
        <v>403789.0348540991</v>
      </c>
      <c r="Q108" s="339">
        <v>384324.32895675249</v>
      </c>
      <c r="R108" s="339">
        <v>396799.01762129139</v>
      </c>
      <c r="S108" s="396">
        <v>408279.66333652084</v>
      </c>
      <c r="T108" s="396">
        <v>403879.17398555204</v>
      </c>
      <c r="U108" s="396">
        <v>397861.47572935891</v>
      </c>
      <c r="V108" s="396">
        <v>405736.76599026716</v>
      </c>
      <c r="W108" s="396">
        <v>403630.50949500001</v>
      </c>
      <c r="X108" s="242"/>
      <c r="Y108" s="326"/>
      <c r="Z108" s="326"/>
      <c r="AA108" s="242"/>
      <c r="AB108" s="242"/>
      <c r="AC108" s="242"/>
      <c r="AD108" s="242"/>
      <c r="AE108" s="242"/>
      <c r="AF108" s="242"/>
      <c r="AG108" s="242"/>
      <c r="AH108" s="242"/>
      <c r="AI108" s="242"/>
      <c r="AJ108" s="242"/>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242"/>
      <c r="BM108" s="242"/>
      <c r="BN108" s="242"/>
      <c r="BO108" s="242"/>
      <c r="BP108" s="242"/>
      <c r="BQ108" s="242"/>
      <c r="BR108" s="242"/>
      <c r="BS108" s="242"/>
      <c r="BT108" s="242"/>
      <c r="BU108" s="242"/>
      <c r="BV108" s="242"/>
      <c r="BW108" s="242"/>
      <c r="BX108" s="242"/>
      <c r="BY108" s="242"/>
      <c r="BZ108" s="242"/>
      <c r="CA108" s="242"/>
      <c r="CB108" s="242"/>
      <c r="CC108" s="242"/>
      <c r="CD108" s="242"/>
      <c r="CE108" s="242"/>
      <c r="CF108" s="242"/>
      <c r="CG108" s="242"/>
      <c r="CH108" s="242"/>
      <c r="CI108" s="242"/>
      <c r="CJ108" s="242"/>
      <c r="CK108" s="242"/>
      <c r="CL108" s="242"/>
      <c r="CM108" s="242"/>
      <c r="CN108" s="242"/>
      <c r="CO108" s="242"/>
      <c r="CP108" s="242"/>
      <c r="CQ108" s="242"/>
      <c r="CR108" s="242"/>
      <c r="CS108" s="242"/>
      <c r="CT108" s="242"/>
      <c r="CU108" s="242"/>
      <c r="CV108" s="242"/>
      <c r="CW108" s="242"/>
      <c r="CX108" s="242"/>
      <c r="CY108" s="242"/>
      <c r="CZ108" s="242"/>
      <c r="DA108" s="242"/>
      <c r="DB108" s="242"/>
      <c r="DC108" s="242"/>
      <c r="DD108" s="242"/>
      <c r="DE108" s="242"/>
      <c r="DF108" s="242"/>
      <c r="DG108" s="242"/>
      <c r="DH108" s="242"/>
      <c r="DI108" s="242"/>
      <c r="DJ108" s="242"/>
      <c r="DK108" s="242"/>
      <c r="DL108" s="242"/>
      <c r="DM108" s="242"/>
      <c r="DN108" s="242"/>
      <c r="DO108" s="242"/>
      <c r="DP108" s="242"/>
      <c r="DQ108" s="242"/>
      <c r="DR108" s="242"/>
      <c r="DS108" s="242"/>
      <c r="DT108" s="242"/>
      <c r="DU108" s="242"/>
      <c r="DV108" s="242"/>
      <c r="DW108" s="242"/>
      <c r="DX108" s="242"/>
      <c r="DY108" s="242"/>
      <c r="DZ108" s="242"/>
      <c r="EA108" s="242"/>
      <c r="EB108" s="242"/>
      <c r="EC108" s="242"/>
      <c r="ED108" s="242"/>
      <c r="EE108" s="242"/>
      <c r="EF108" s="242"/>
      <c r="EG108" s="242"/>
      <c r="EH108" s="242"/>
      <c r="EI108" s="242"/>
      <c r="EJ108" s="242"/>
      <c r="EK108" s="242"/>
      <c r="EL108" s="242"/>
      <c r="EM108" s="242"/>
      <c r="EN108" s="242"/>
      <c r="EO108" s="242"/>
      <c r="EP108" s="242"/>
      <c r="EQ108" s="242"/>
      <c r="ER108" s="242"/>
      <c r="ES108" s="242"/>
      <c r="ET108" s="242"/>
      <c r="EU108" s="242"/>
      <c r="EV108" s="242"/>
      <c r="EW108" s="242"/>
      <c r="EX108" s="242"/>
      <c r="EY108" s="242"/>
      <c r="EZ108" s="242"/>
      <c r="FA108" s="242"/>
      <c r="FB108" s="242"/>
      <c r="FC108" s="242"/>
      <c r="FD108" s="242"/>
      <c r="FE108" s="242"/>
      <c r="FF108" s="242"/>
      <c r="FG108" s="242"/>
      <c r="FH108" s="242"/>
      <c r="FI108" s="242"/>
      <c r="FJ108" s="242"/>
      <c r="FK108" s="242"/>
      <c r="FL108" s="242"/>
      <c r="FM108" s="242"/>
      <c r="FN108" s="242"/>
      <c r="FO108" s="242"/>
      <c r="FP108" s="242"/>
      <c r="FQ108" s="242"/>
      <c r="FR108" s="242"/>
      <c r="FS108" s="242"/>
      <c r="FT108" s="242"/>
      <c r="FU108" s="242"/>
      <c r="FV108" s="242"/>
      <c r="FW108" s="242"/>
      <c r="FX108" s="242"/>
      <c r="FY108" s="242"/>
      <c r="FZ108" s="242"/>
      <c r="GA108" s="242"/>
      <c r="GB108" s="242"/>
      <c r="GC108" s="242"/>
      <c r="GD108" s="242"/>
      <c r="GE108" s="242"/>
      <c r="GF108" s="242"/>
      <c r="GG108" s="242"/>
      <c r="GH108" s="242"/>
      <c r="GI108" s="242"/>
      <c r="GJ108" s="242"/>
      <c r="GK108" s="242"/>
      <c r="GL108" s="242"/>
      <c r="GM108" s="242"/>
      <c r="GN108" s="242"/>
      <c r="GO108" s="242"/>
      <c r="GP108" s="242"/>
      <c r="GQ108" s="242"/>
      <c r="GR108" s="242"/>
      <c r="GS108" s="242"/>
      <c r="GT108" s="242"/>
      <c r="GU108" s="242"/>
      <c r="GV108" s="242"/>
      <c r="GW108" s="242"/>
      <c r="GX108" s="242"/>
      <c r="GY108" s="242"/>
      <c r="GZ108" s="242"/>
      <c r="HA108" s="242"/>
      <c r="HB108" s="242"/>
      <c r="HC108" s="242"/>
      <c r="HD108" s="242"/>
      <c r="HE108" s="242"/>
      <c r="HF108" s="242"/>
      <c r="HG108" s="242"/>
      <c r="HH108" s="242"/>
      <c r="HI108" s="242"/>
      <c r="HJ108" s="242"/>
      <c r="HK108" s="242"/>
      <c r="HL108" s="242"/>
      <c r="HM108" s="242"/>
      <c r="HN108" s="242"/>
      <c r="HO108" s="242"/>
      <c r="HP108" s="242"/>
      <c r="HQ108" s="242"/>
      <c r="HR108" s="242"/>
      <c r="HS108" s="242"/>
      <c r="HT108" s="242"/>
      <c r="HU108" s="242"/>
      <c r="HV108" s="242"/>
      <c r="HW108" s="242"/>
      <c r="HX108" s="242"/>
      <c r="HY108" s="242"/>
      <c r="HZ108" s="242"/>
      <c r="IA108" s="242"/>
      <c r="IB108" s="242"/>
      <c r="IC108" s="242"/>
    </row>
    <row r="109" spans="1:237" s="79" customFormat="1" x14ac:dyDescent="0.25">
      <c r="A109" s="337" t="s">
        <v>68</v>
      </c>
      <c r="B109" s="337" t="s">
        <v>69</v>
      </c>
      <c r="C109" s="337" t="s">
        <v>70</v>
      </c>
      <c r="D109" s="337" t="s">
        <v>13</v>
      </c>
      <c r="E109" s="337" t="s">
        <v>37</v>
      </c>
      <c r="F109" s="340">
        <v>219524.75081730218</v>
      </c>
      <c r="G109" s="340">
        <v>214845.39985879016</v>
      </c>
      <c r="H109" s="340">
        <v>220110.089316784</v>
      </c>
      <c r="I109" s="340">
        <v>237730.34046233291</v>
      </c>
      <c r="J109" s="340">
        <v>245486.58354010741</v>
      </c>
      <c r="K109" s="340">
        <v>241609.59912919326</v>
      </c>
      <c r="L109" s="340">
        <v>243646.70599798107</v>
      </c>
      <c r="M109" s="340">
        <v>266709.09625400661</v>
      </c>
      <c r="N109" s="340">
        <v>255965.85760072363</v>
      </c>
      <c r="O109" s="340">
        <v>262391.47648717253</v>
      </c>
      <c r="P109" s="340">
        <v>268617.22929994785</v>
      </c>
      <c r="Q109" s="340">
        <v>266586.30338526028</v>
      </c>
      <c r="R109" s="340">
        <v>277964.06107436132</v>
      </c>
      <c r="S109" s="340">
        <v>271667.94500023266</v>
      </c>
      <c r="T109" s="340">
        <v>266198.72562842193</v>
      </c>
      <c r="U109" s="340">
        <v>258696.23147703958</v>
      </c>
      <c r="V109" s="340">
        <v>262121.74671026712</v>
      </c>
      <c r="W109" s="340">
        <v>256724.48532500002</v>
      </c>
      <c r="X109" s="326"/>
      <c r="Y109" s="326"/>
      <c r="Z109" s="326"/>
      <c r="AA109" s="326"/>
      <c r="AB109" s="326"/>
      <c r="AC109" s="326"/>
      <c r="AD109" s="326"/>
      <c r="AE109" s="326"/>
      <c r="AF109" s="326"/>
      <c r="AG109" s="326"/>
      <c r="AH109" s="326"/>
      <c r="AI109" s="326"/>
      <c r="AJ109" s="326"/>
      <c r="AK109" s="326"/>
      <c r="AL109" s="326"/>
      <c r="AM109" s="326"/>
      <c r="AN109" s="326"/>
      <c r="AO109" s="326"/>
      <c r="AP109" s="326"/>
      <c r="AQ109" s="326"/>
      <c r="AR109" s="326"/>
      <c r="AS109" s="326"/>
      <c r="AT109" s="326"/>
      <c r="AU109" s="326"/>
      <c r="AV109" s="326"/>
      <c r="AW109" s="326"/>
      <c r="AX109" s="326"/>
      <c r="AY109" s="326"/>
      <c r="AZ109" s="326"/>
      <c r="BA109" s="326"/>
      <c r="BB109" s="326"/>
      <c r="BC109" s="326"/>
      <c r="BD109" s="326"/>
      <c r="BE109" s="326"/>
      <c r="BF109" s="326"/>
      <c r="BG109" s="326"/>
      <c r="BH109" s="326"/>
      <c r="BI109" s="326"/>
      <c r="BJ109" s="326"/>
      <c r="BK109" s="326"/>
      <c r="BL109" s="326"/>
      <c r="BM109" s="326"/>
      <c r="BN109" s="326"/>
      <c r="BO109" s="326"/>
      <c r="BP109" s="326"/>
      <c r="BQ109" s="326"/>
      <c r="BR109" s="326"/>
      <c r="BS109" s="326"/>
      <c r="BT109" s="326"/>
      <c r="BU109" s="326"/>
      <c r="BV109" s="326"/>
      <c r="BW109" s="326"/>
      <c r="BX109" s="326"/>
      <c r="BY109" s="326"/>
      <c r="BZ109" s="326"/>
      <c r="CA109" s="326"/>
      <c r="CB109" s="326"/>
      <c r="CC109" s="326"/>
      <c r="CD109" s="326"/>
      <c r="CE109" s="326"/>
      <c r="CF109" s="326"/>
      <c r="CG109" s="326"/>
      <c r="CH109" s="326"/>
      <c r="CI109" s="326"/>
      <c r="CJ109" s="326"/>
      <c r="CK109" s="326"/>
      <c r="CL109" s="326"/>
      <c r="CM109" s="326"/>
      <c r="CN109" s="326"/>
      <c r="CO109" s="326"/>
      <c r="CP109" s="326"/>
      <c r="CQ109" s="326"/>
      <c r="CR109" s="326"/>
      <c r="CS109" s="326"/>
      <c r="CT109" s="326"/>
      <c r="CU109" s="326"/>
      <c r="CV109" s="326"/>
      <c r="CW109" s="326"/>
      <c r="CX109" s="326"/>
      <c r="CY109" s="326"/>
      <c r="CZ109" s="326"/>
      <c r="DA109" s="326"/>
      <c r="DB109" s="326"/>
      <c r="DC109" s="326"/>
      <c r="DD109" s="326"/>
      <c r="DE109" s="326"/>
      <c r="DF109" s="326"/>
      <c r="DG109" s="326"/>
      <c r="DH109" s="326"/>
      <c r="DI109" s="326"/>
      <c r="DJ109" s="326"/>
      <c r="DK109" s="326"/>
      <c r="DL109" s="326"/>
      <c r="DM109" s="326"/>
      <c r="DN109" s="326"/>
      <c r="DO109" s="326"/>
      <c r="DP109" s="326"/>
      <c r="DQ109" s="326"/>
      <c r="DR109" s="326"/>
      <c r="DS109" s="326"/>
      <c r="DT109" s="326"/>
      <c r="DU109" s="326"/>
      <c r="DV109" s="326"/>
      <c r="DW109" s="326"/>
      <c r="DX109" s="326"/>
      <c r="DY109" s="326"/>
      <c r="DZ109" s="326"/>
      <c r="EA109" s="326"/>
      <c r="EB109" s="326"/>
      <c r="EC109" s="326"/>
      <c r="ED109" s="326"/>
      <c r="EE109" s="326"/>
      <c r="EF109" s="326"/>
      <c r="EG109" s="326"/>
      <c r="EH109" s="326"/>
      <c r="EI109" s="326"/>
      <c r="EJ109" s="326"/>
      <c r="EK109" s="326"/>
      <c r="EL109" s="326"/>
      <c r="EM109" s="326"/>
      <c r="EN109" s="326"/>
      <c r="EO109" s="326"/>
      <c r="EP109" s="326"/>
      <c r="EQ109" s="326"/>
      <c r="ER109" s="326"/>
      <c r="ES109" s="326"/>
      <c r="ET109" s="326"/>
      <c r="EU109" s="326"/>
      <c r="EV109" s="326"/>
      <c r="EW109" s="326"/>
      <c r="EX109" s="326"/>
      <c r="EY109" s="326"/>
      <c r="EZ109" s="326"/>
      <c r="FA109" s="326"/>
      <c r="FB109" s="326"/>
      <c r="FC109" s="326"/>
      <c r="FD109" s="326"/>
      <c r="FE109" s="326"/>
      <c r="FF109" s="326"/>
      <c r="FG109" s="326"/>
      <c r="FH109" s="326"/>
      <c r="FI109" s="326"/>
      <c r="FJ109" s="326"/>
      <c r="FK109" s="326"/>
      <c r="FL109" s="326"/>
      <c r="FM109" s="326"/>
      <c r="FN109" s="326"/>
      <c r="FO109" s="326"/>
      <c r="FP109" s="326"/>
      <c r="FQ109" s="326"/>
      <c r="FR109" s="326"/>
      <c r="FS109" s="326"/>
      <c r="FT109" s="326"/>
      <c r="FU109" s="326"/>
      <c r="FV109" s="326"/>
      <c r="FW109" s="326"/>
      <c r="FX109" s="326"/>
      <c r="FY109" s="326"/>
      <c r="FZ109" s="326"/>
      <c r="GA109" s="326"/>
      <c r="GB109" s="326"/>
      <c r="GC109" s="326"/>
      <c r="GD109" s="326"/>
      <c r="GE109" s="326"/>
      <c r="GF109" s="326"/>
      <c r="GG109" s="326"/>
      <c r="GH109" s="326"/>
      <c r="GI109" s="326"/>
      <c r="GJ109" s="326"/>
      <c r="GK109" s="326"/>
      <c r="GL109" s="326"/>
      <c r="GM109" s="326"/>
      <c r="GN109" s="326"/>
      <c r="GO109" s="326"/>
      <c r="GP109" s="326"/>
      <c r="GQ109" s="326"/>
      <c r="GR109" s="326"/>
      <c r="GS109" s="326"/>
      <c r="GT109" s="326"/>
      <c r="GU109" s="326"/>
      <c r="GV109" s="326"/>
      <c r="GW109" s="326"/>
      <c r="GX109" s="326"/>
      <c r="GY109" s="326"/>
      <c r="GZ109" s="326"/>
      <c r="HA109" s="326"/>
      <c r="HB109" s="326"/>
      <c r="HC109" s="326"/>
      <c r="HD109" s="326"/>
      <c r="HE109" s="326"/>
      <c r="HF109" s="326"/>
      <c r="HG109" s="326"/>
      <c r="HH109" s="326"/>
      <c r="HI109" s="326"/>
      <c r="HJ109" s="326"/>
      <c r="HK109" s="326"/>
      <c r="HL109" s="326"/>
      <c r="HM109" s="326"/>
      <c r="HN109" s="326"/>
      <c r="HO109" s="326"/>
      <c r="HP109" s="326"/>
      <c r="HQ109" s="326"/>
      <c r="HR109" s="326"/>
      <c r="HS109" s="326"/>
      <c r="HT109" s="326"/>
      <c r="HU109" s="326"/>
      <c r="HV109" s="326"/>
      <c r="HW109" s="326"/>
      <c r="HX109" s="326"/>
      <c r="HY109" s="326"/>
      <c r="HZ109" s="326"/>
      <c r="IA109" s="326"/>
      <c r="IB109" s="326"/>
      <c r="IC109" s="326"/>
    </row>
    <row r="110" spans="1:237" s="79" customFormat="1" x14ac:dyDescent="0.25">
      <c r="A110" s="337" t="s">
        <v>68</v>
      </c>
      <c r="B110" s="337" t="s">
        <v>71</v>
      </c>
      <c r="C110" s="337" t="s">
        <v>72</v>
      </c>
      <c r="D110" s="337" t="s">
        <v>13</v>
      </c>
      <c r="E110" s="337" t="s">
        <v>37</v>
      </c>
      <c r="F110" s="340">
        <v>32505.424188270001</v>
      </c>
      <c r="G110" s="340">
        <v>32036.327715879997</v>
      </c>
      <c r="H110" s="340">
        <v>33239.889434409997</v>
      </c>
      <c r="I110" s="340">
        <v>35738.401213949997</v>
      </c>
      <c r="J110" s="340">
        <v>37708.165127845343</v>
      </c>
      <c r="K110" s="340">
        <v>36983.250960970006</v>
      </c>
      <c r="L110" s="340">
        <v>37902.850186589989</v>
      </c>
      <c r="M110" s="340">
        <v>39287.790950300005</v>
      </c>
      <c r="N110" s="340">
        <v>42089.51306587772</v>
      </c>
      <c r="O110" s="340">
        <v>39951.885072950361</v>
      </c>
      <c r="P110" s="340">
        <v>40936.983508587917</v>
      </c>
      <c r="Q110" s="340">
        <v>28289.698180192001</v>
      </c>
      <c r="R110" s="340">
        <v>29084.264397346004</v>
      </c>
      <c r="S110" s="340">
        <v>38254.640028540001</v>
      </c>
      <c r="T110" s="340">
        <v>36843.900086149995</v>
      </c>
      <c r="U110" s="340">
        <v>36704.141393760001</v>
      </c>
      <c r="V110" s="340">
        <v>37141.539000000004</v>
      </c>
      <c r="W110" s="340">
        <v>37264.399400000002</v>
      </c>
      <c r="X110" s="326"/>
      <c r="Y110" s="326"/>
      <c r="Z110" s="326"/>
      <c r="AA110" s="326"/>
      <c r="AB110" s="326"/>
      <c r="AC110" s="326"/>
      <c r="AD110" s="326"/>
      <c r="AE110" s="326"/>
      <c r="AF110" s="326"/>
      <c r="AG110" s="326"/>
      <c r="AH110" s="326"/>
      <c r="AI110" s="326"/>
      <c r="AJ110" s="326"/>
      <c r="AK110" s="326"/>
      <c r="AL110" s="326"/>
      <c r="AM110" s="326"/>
      <c r="AN110" s="326"/>
      <c r="AO110" s="326"/>
      <c r="AP110" s="326"/>
      <c r="AQ110" s="326"/>
      <c r="AR110" s="326"/>
      <c r="AS110" s="326"/>
      <c r="AT110" s="326"/>
      <c r="AU110" s="326"/>
      <c r="AV110" s="326"/>
      <c r="AW110" s="326"/>
      <c r="AX110" s="326"/>
      <c r="AY110" s="326"/>
      <c r="AZ110" s="326"/>
      <c r="BA110" s="326"/>
      <c r="BB110" s="326"/>
      <c r="BC110" s="326"/>
      <c r="BD110" s="326"/>
      <c r="BE110" s="326"/>
      <c r="BF110" s="326"/>
      <c r="BG110" s="326"/>
      <c r="BH110" s="326"/>
      <c r="BI110" s="326"/>
      <c r="BJ110" s="326"/>
      <c r="BK110" s="326"/>
      <c r="BL110" s="326"/>
      <c r="BM110" s="326"/>
      <c r="BN110" s="326"/>
      <c r="BO110" s="326"/>
      <c r="BP110" s="326"/>
      <c r="BQ110" s="326"/>
      <c r="BR110" s="326"/>
      <c r="BS110" s="326"/>
      <c r="BT110" s="326"/>
      <c r="BU110" s="326"/>
      <c r="BV110" s="326"/>
      <c r="BW110" s="326"/>
      <c r="BX110" s="326"/>
      <c r="BY110" s="326"/>
      <c r="BZ110" s="326"/>
      <c r="CA110" s="326"/>
      <c r="CB110" s="326"/>
      <c r="CC110" s="326"/>
      <c r="CD110" s="326"/>
      <c r="CE110" s="326"/>
      <c r="CF110" s="326"/>
      <c r="CG110" s="326"/>
      <c r="CH110" s="326"/>
      <c r="CI110" s="326"/>
      <c r="CJ110" s="326"/>
      <c r="CK110" s="326"/>
      <c r="CL110" s="326"/>
      <c r="CM110" s="326"/>
      <c r="CN110" s="326"/>
      <c r="CO110" s="326"/>
      <c r="CP110" s="326"/>
      <c r="CQ110" s="326"/>
      <c r="CR110" s="326"/>
      <c r="CS110" s="326"/>
      <c r="CT110" s="326"/>
      <c r="CU110" s="326"/>
      <c r="CV110" s="326"/>
      <c r="CW110" s="326"/>
      <c r="CX110" s="326"/>
      <c r="CY110" s="326"/>
      <c r="CZ110" s="326"/>
      <c r="DA110" s="326"/>
      <c r="DB110" s="326"/>
      <c r="DC110" s="326"/>
      <c r="DD110" s="326"/>
      <c r="DE110" s="326"/>
      <c r="DF110" s="326"/>
      <c r="DG110" s="326"/>
      <c r="DH110" s="326"/>
      <c r="DI110" s="326"/>
      <c r="DJ110" s="326"/>
      <c r="DK110" s="326"/>
      <c r="DL110" s="326"/>
      <c r="DM110" s="326"/>
      <c r="DN110" s="326"/>
      <c r="DO110" s="326"/>
      <c r="DP110" s="326"/>
      <c r="DQ110" s="326"/>
      <c r="DR110" s="326"/>
      <c r="DS110" s="326"/>
      <c r="DT110" s="326"/>
      <c r="DU110" s="326"/>
      <c r="DV110" s="326"/>
      <c r="DW110" s="326"/>
      <c r="DX110" s="326"/>
      <c r="DY110" s="326"/>
      <c r="DZ110" s="326"/>
      <c r="EA110" s="326"/>
      <c r="EB110" s="326"/>
      <c r="EC110" s="326"/>
      <c r="ED110" s="326"/>
      <c r="EE110" s="326"/>
      <c r="EF110" s="326"/>
      <c r="EG110" s="326"/>
      <c r="EH110" s="326"/>
      <c r="EI110" s="326"/>
      <c r="EJ110" s="326"/>
      <c r="EK110" s="326"/>
      <c r="EL110" s="326"/>
      <c r="EM110" s="326"/>
      <c r="EN110" s="326"/>
      <c r="EO110" s="326"/>
      <c r="EP110" s="326"/>
      <c r="EQ110" s="326"/>
      <c r="ER110" s="326"/>
      <c r="ES110" s="326"/>
      <c r="ET110" s="326"/>
      <c r="EU110" s="326"/>
      <c r="EV110" s="326"/>
      <c r="EW110" s="326"/>
      <c r="EX110" s="326"/>
      <c r="EY110" s="326"/>
      <c r="EZ110" s="326"/>
      <c r="FA110" s="326"/>
      <c r="FB110" s="326"/>
      <c r="FC110" s="326"/>
      <c r="FD110" s="326"/>
      <c r="FE110" s="326"/>
      <c r="FF110" s="326"/>
      <c r="FG110" s="326"/>
      <c r="FH110" s="326"/>
      <c r="FI110" s="326"/>
      <c r="FJ110" s="326"/>
      <c r="FK110" s="326"/>
      <c r="FL110" s="326"/>
      <c r="FM110" s="326"/>
      <c r="FN110" s="326"/>
      <c r="FO110" s="326"/>
      <c r="FP110" s="326"/>
      <c r="FQ110" s="326"/>
      <c r="FR110" s="326"/>
      <c r="FS110" s="326"/>
      <c r="FT110" s="326"/>
      <c r="FU110" s="326"/>
      <c r="FV110" s="326"/>
      <c r="FW110" s="326"/>
      <c r="FX110" s="326"/>
      <c r="FY110" s="326"/>
      <c r="FZ110" s="326"/>
      <c r="GA110" s="326"/>
      <c r="GB110" s="326"/>
      <c r="GC110" s="326"/>
      <c r="GD110" s="326"/>
      <c r="GE110" s="326"/>
      <c r="GF110" s="326"/>
      <c r="GG110" s="326"/>
      <c r="GH110" s="326"/>
      <c r="GI110" s="326"/>
      <c r="GJ110" s="326"/>
      <c r="GK110" s="326"/>
      <c r="GL110" s="326"/>
      <c r="GM110" s="326"/>
      <c r="GN110" s="326"/>
      <c r="GO110" s="326"/>
      <c r="GP110" s="326"/>
      <c r="GQ110" s="326"/>
      <c r="GR110" s="326"/>
      <c r="GS110" s="326"/>
      <c r="GT110" s="326"/>
      <c r="GU110" s="326"/>
      <c r="GV110" s="326"/>
      <c r="GW110" s="326"/>
      <c r="GX110" s="326"/>
      <c r="GY110" s="326"/>
      <c r="GZ110" s="326"/>
      <c r="HA110" s="326"/>
      <c r="HB110" s="326"/>
      <c r="HC110" s="326"/>
      <c r="HD110" s="326"/>
      <c r="HE110" s="326"/>
      <c r="HF110" s="326"/>
      <c r="HG110" s="326"/>
      <c r="HH110" s="326"/>
      <c r="HI110" s="326"/>
      <c r="HJ110" s="326"/>
      <c r="HK110" s="326"/>
      <c r="HL110" s="326"/>
      <c r="HM110" s="326"/>
      <c r="HN110" s="326"/>
      <c r="HO110" s="326"/>
      <c r="HP110" s="326"/>
      <c r="HQ110" s="326"/>
      <c r="HR110" s="326"/>
      <c r="HS110" s="326"/>
      <c r="HT110" s="326"/>
      <c r="HU110" s="326"/>
      <c r="HV110" s="326"/>
      <c r="HW110" s="326"/>
      <c r="HX110" s="326"/>
      <c r="HY110" s="326"/>
      <c r="HZ110" s="326"/>
      <c r="IA110" s="326"/>
      <c r="IB110" s="326"/>
      <c r="IC110" s="326"/>
    </row>
    <row r="111" spans="1:237" s="79" customFormat="1" x14ac:dyDescent="0.25">
      <c r="A111" s="337" t="s">
        <v>68</v>
      </c>
      <c r="B111" s="337" t="s">
        <v>73</v>
      </c>
      <c r="C111" s="337" t="s">
        <v>74</v>
      </c>
      <c r="D111" s="337" t="s">
        <v>13</v>
      </c>
      <c r="E111" s="337" t="s">
        <v>37</v>
      </c>
      <c r="F111" s="340">
        <v>36728.320203280004</v>
      </c>
      <c r="G111" s="340">
        <v>36790.879223750002</v>
      </c>
      <c r="H111" s="340">
        <v>37273.307964300002</v>
      </c>
      <c r="I111" s="340">
        <v>38779.637298339992</v>
      </c>
      <c r="J111" s="340">
        <v>40487.34372112999</v>
      </c>
      <c r="K111" s="340">
        <v>41832.904217511998</v>
      </c>
      <c r="L111" s="340">
        <v>42665.854443494005</v>
      </c>
      <c r="M111" s="340">
        <v>45315.328649907999</v>
      </c>
      <c r="N111" s="340">
        <v>44918.180680787998</v>
      </c>
      <c r="O111" s="340">
        <v>45306.998016540005</v>
      </c>
      <c r="P111" s="340">
        <v>48416.129321762688</v>
      </c>
      <c r="Q111" s="340">
        <v>49156.463379220077</v>
      </c>
      <c r="R111" s="340">
        <v>48465.509542333253</v>
      </c>
      <c r="S111" s="340">
        <v>50695.294154755626</v>
      </c>
      <c r="T111" s="340">
        <v>51916.580696655794</v>
      </c>
      <c r="U111" s="340">
        <v>53034.117431523235</v>
      </c>
      <c r="V111" s="340">
        <v>54079.136879999998</v>
      </c>
      <c r="W111" s="340">
        <v>55207.461320000002</v>
      </c>
      <c r="X111" s="326"/>
      <c r="Y111" s="326"/>
      <c r="Z111" s="326"/>
      <c r="AA111" s="326"/>
      <c r="AB111" s="326"/>
      <c r="AC111" s="326"/>
      <c r="AD111" s="326"/>
      <c r="AE111" s="326"/>
      <c r="AF111" s="326"/>
      <c r="AG111" s="326"/>
      <c r="AH111" s="326"/>
      <c r="AI111" s="326"/>
      <c r="AJ111" s="326"/>
      <c r="AK111" s="326"/>
      <c r="AL111" s="326"/>
      <c r="AM111" s="326"/>
      <c r="AN111" s="326"/>
      <c r="AO111" s="326"/>
      <c r="AP111" s="326"/>
      <c r="AQ111" s="326"/>
      <c r="AR111" s="326"/>
      <c r="AS111" s="326"/>
      <c r="AT111" s="326"/>
      <c r="AU111" s="326"/>
      <c r="AV111" s="326"/>
      <c r="AW111" s="326"/>
      <c r="AX111" s="326"/>
      <c r="AY111" s="326"/>
      <c r="AZ111" s="326"/>
      <c r="BA111" s="326"/>
      <c r="BB111" s="326"/>
      <c r="BC111" s="326"/>
      <c r="BD111" s="326"/>
      <c r="BE111" s="326"/>
      <c r="BF111" s="326"/>
      <c r="BG111" s="326"/>
      <c r="BH111" s="326"/>
      <c r="BI111" s="326"/>
      <c r="BJ111" s="326"/>
      <c r="BK111" s="326"/>
      <c r="BL111" s="326"/>
      <c r="BM111" s="326"/>
      <c r="BN111" s="326"/>
      <c r="BO111" s="326"/>
      <c r="BP111" s="326"/>
      <c r="BQ111" s="326"/>
      <c r="BR111" s="326"/>
      <c r="BS111" s="326"/>
      <c r="BT111" s="326"/>
      <c r="BU111" s="326"/>
      <c r="BV111" s="326"/>
      <c r="BW111" s="326"/>
      <c r="BX111" s="326"/>
      <c r="BY111" s="326"/>
      <c r="BZ111" s="326"/>
      <c r="CA111" s="326"/>
      <c r="CB111" s="326"/>
      <c r="CC111" s="326"/>
      <c r="CD111" s="326"/>
      <c r="CE111" s="326"/>
      <c r="CF111" s="326"/>
      <c r="CG111" s="326"/>
      <c r="CH111" s="326"/>
      <c r="CI111" s="326"/>
      <c r="CJ111" s="326"/>
      <c r="CK111" s="326"/>
      <c r="CL111" s="326"/>
      <c r="CM111" s="326"/>
      <c r="CN111" s="326"/>
      <c r="CO111" s="326"/>
      <c r="CP111" s="326"/>
      <c r="CQ111" s="326"/>
      <c r="CR111" s="326"/>
      <c r="CS111" s="326"/>
      <c r="CT111" s="326"/>
      <c r="CU111" s="326"/>
      <c r="CV111" s="326"/>
      <c r="CW111" s="326"/>
      <c r="CX111" s="326"/>
      <c r="CY111" s="326"/>
      <c r="CZ111" s="326"/>
      <c r="DA111" s="326"/>
      <c r="DB111" s="326"/>
      <c r="DC111" s="326"/>
      <c r="DD111" s="326"/>
      <c r="DE111" s="326"/>
      <c r="DF111" s="326"/>
      <c r="DG111" s="326"/>
      <c r="DH111" s="326"/>
      <c r="DI111" s="326"/>
      <c r="DJ111" s="326"/>
      <c r="DK111" s="326"/>
      <c r="DL111" s="326"/>
      <c r="DM111" s="326"/>
      <c r="DN111" s="326"/>
      <c r="DO111" s="326"/>
      <c r="DP111" s="326"/>
      <c r="DQ111" s="326"/>
      <c r="DR111" s="326"/>
      <c r="DS111" s="326"/>
      <c r="DT111" s="326"/>
      <c r="DU111" s="326"/>
      <c r="DV111" s="326"/>
      <c r="DW111" s="326"/>
      <c r="DX111" s="326"/>
      <c r="DY111" s="326"/>
      <c r="DZ111" s="326"/>
      <c r="EA111" s="326"/>
      <c r="EB111" s="326"/>
      <c r="EC111" s="326"/>
      <c r="ED111" s="326"/>
      <c r="EE111" s="326"/>
      <c r="EF111" s="326"/>
      <c r="EG111" s="326"/>
      <c r="EH111" s="326"/>
      <c r="EI111" s="326"/>
      <c r="EJ111" s="326"/>
      <c r="EK111" s="326"/>
      <c r="EL111" s="326"/>
      <c r="EM111" s="326"/>
      <c r="EN111" s="326"/>
      <c r="EO111" s="326"/>
      <c r="EP111" s="326"/>
      <c r="EQ111" s="326"/>
      <c r="ER111" s="326"/>
      <c r="ES111" s="326"/>
      <c r="ET111" s="326"/>
      <c r="EU111" s="326"/>
      <c r="EV111" s="326"/>
      <c r="EW111" s="326"/>
      <c r="EX111" s="326"/>
      <c r="EY111" s="326"/>
      <c r="EZ111" s="326"/>
      <c r="FA111" s="326"/>
      <c r="FB111" s="326"/>
      <c r="FC111" s="326"/>
      <c r="FD111" s="326"/>
      <c r="FE111" s="326"/>
      <c r="FF111" s="326"/>
      <c r="FG111" s="326"/>
      <c r="FH111" s="326"/>
      <c r="FI111" s="326"/>
      <c r="FJ111" s="326"/>
      <c r="FK111" s="326"/>
      <c r="FL111" s="326"/>
      <c r="FM111" s="326"/>
      <c r="FN111" s="326"/>
      <c r="FO111" s="326"/>
      <c r="FP111" s="326"/>
      <c r="FQ111" s="326"/>
      <c r="FR111" s="326"/>
      <c r="FS111" s="326"/>
      <c r="FT111" s="326"/>
      <c r="FU111" s="326"/>
      <c r="FV111" s="326"/>
      <c r="FW111" s="326"/>
      <c r="FX111" s="326"/>
      <c r="FY111" s="326"/>
      <c r="FZ111" s="326"/>
      <c r="GA111" s="326"/>
      <c r="GB111" s="326"/>
      <c r="GC111" s="326"/>
      <c r="GD111" s="326"/>
      <c r="GE111" s="326"/>
      <c r="GF111" s="326"/>
      <c r="GG111" s="326"/>
      <c r="GH111" s="326"/>
      <c r="GI111" s="326"/>
      <c r="GJ111" s="326"/>
      <c r="GK111" s="326"/>
      <c r="GL111" s="326"/>
      <c r="GM111" s="326"/>
      <c r="GN111" s="326"/>
      <c r="GO111" s="326"/>
      <c r="GP111" s="326"/>
      <c r="GQ111" s="326"/>
      <c r="GR111" s="326"/>
      <c r="GS111" s="326"/>
      <c r="GT111" s="326"/>
      <c r="GU111" s="326"/>
      <c r="GV111" s="326"/>
      <c r="GW111" s="326"/>
      <c r="GX111" s="326"/>
      <c r="GY111" s="326"/>
      <c r="GZ111" s="326"/>
      <c r="HA111" s="326"/>
      <c r="HB111" s="326"/>
      <c r="HC111" s="326"/>
      <c r="HD111" s="326"/>
      <c r="HE111" s="326"/>
      <c r="HF111" s="326"/>
      <c r="HG111" s="326"/>
      <c r="HH111" s="326"/>
      <c r="HI111" s="326"/>
      <c r="HJ111" s="326"/>
      <c r="HK111" s="326"/>
      <c r="HL111" s="326"/>
      <c r="HM111" s="326"/>
      <c r="HN111" s="326"/>
      <c r="HO111" s="326"/>
      <c r="HP111" s="326"/>
      <c r="HQ111" s="326"/>
      <c r="HR111" s="326"/>
      <c r="HS111" s="326"/>
      <c r="HT111" s="326"/>
      <c r="HU111" s="326"/>
      <c r="HV111" s="326"/>
      <c r="HW111" s="326"/>
      <c r="HX111" s="326"/>
      <c r="HY111" s="326"/>
      <c r="HZ111" s="326"/>
      <c r="IA111" s="326"/>
      <c r="IB111" s="326"/>
      <c r="IC111" s="326"/>
    </row>
    <row r="112" spans="1:237" s="79" customFormat="1" x14ac:dyDescent="0.25">
      <c r="A112" s="337" t="s">
        <v>68</v>
      </c>
      <c r="B112" s="337" t="s">
        <v>75</v>
      </c>
      <c r="C112" s="337" t="s">
        <v>76</v>
      </c>
      <c r="D112" s="337" t="s">
        <v>13</v>
      </c>
      <c r="E112" s="337" t="s">
        <v>37</v>
      </c>
      <c r="F112" s="340">
        <v>18366.367075119</v>
      </c>
      <c r="G112" s="340">
        <v>21825.269379166995</v>
      </c>
      <c r="H112" s="340">
        <v>24918.023242129995</v>
      </c>
      <c r="I112" s="340">
        <v>27194.235942915999</v>
      </c>
      <c r="J112" s="340">
        <v>30244.466376058997</v>
      </c>
      <c r="K112" s="340">
        <v>32109.203326237999</v>
      </c>
      <c r="L112" s="340">
        <v>35075.219248931004</v>
      </c>
      <c r="M112" s="340">
        <v>36194.578610754092</v>
      </c>
      <c r="N112" s="340">
        <v>38190.818486434713</v>
      </c>
      <c r="O112" s="340">
        <v>40956.300005854471</v>
      </c>
      <c r="P112" s="340">
        <v>44683.801865698864</v>
      </c>
      <c r="Q112" s="340">
        <v>39157.742900880199</v>
      </c>
      <c r="R112" s="340">
        <v>40174.667293650804</v>
      </c>
      <c r="S112" s="340">
        <v>46514.738868992608</v>
      </c>
      <c r="T112" s="340">
        <v>47759.864784324374</v>
      </c>
      <c r="U112" s="340">
        <v>48253.825131036094</v>
      </c>
      <c r="V112" s="340">
        <v>51208.135300000002</v>
      </c>
      <c r="W112" s="340">
        <v>53234.857649999998</v>
      </c>
      <c r="X112" s="326"/>
      <c r="Y112" s="326"/>
      <c r="Z112" s="326"/>
      <c r="AA112" s="326"/>
      <c r="AB112" s="326"/>
      <c r="AC112" s="326"/>
      <c r="AD112" s="326"/>
      <c r="AE112" s="326"/>
      <c r="AF112" s="326"/>
      <c r="AG112" s="326"/>
      <c r="AH112" s="326"/>
      <c r="AI112" s="326"/>
      <c r="AJ112" s="326"/>
      <c r="AK112" s="326"/>
      <c r="AL112" s="326"/>
      <c r="AM112" s="326"/>
      <c r="AN112" s="326"/>
      <c r="AO112" s="326"/>
      <c r="AP112" s="326"/>
      <c r="AQ112" s="326"/>
      <c r="AR112" s="326"/>
      <c r="AS112" s="326"/>
      <c r="AT112" s="326"/>
      <c r="AU112" s="326"/>
      <c r="AV112" s="326"/>
      <c r="AW112" s="326"/>
      <c r="AX112" s="326"/>
      <c r="AY112" s="326"/>
      <c r="AZ112" s="326"/>
      <c r="BA112" s="326"/>
      <c r="BB112" s="326"/>
      <c r="BC112" s="326"/>
      <c r="BD112" s="326"/>
      <c r="BE112" s="326"/>
      <c r="BF112" s="326"/>
      <c r="BG112" s="326"/>
      <c r="BH112" s="326"/>
      <c r="BI112" s="326"/>
      <c r="BJ112" s="326"/>
      <c r="BK112" s="326"/>
      <c r="BL112" s="326"/>
      <c r="BM112" s="326"/>
      <c r="BN112" s="326"/>
      <c r="BO112" s="326"/>
      <c r="BP112" s="326"/>
      <c r="BQ112" s="326"/>
      <c r="BR112" s="326"/>
      <c r="BS112" s="326"/>
      <c r="BT112" s="326"/>
      <c r="BU112" s="326"/>
      <c r="BV112" s="326"/>
      <c r="BW112" s="326"/>
      <c r="BX112" s="326"/>
      <c r="BY112" s="326"/>
      <c r="BZ112" s="326"/>
      <c r="CA112" s="326"/>
      <c r="CB112" s="326"/>
      <c r="CC112" s="326"/>
      <c r="CD112" s="326"/>
      <c r="CE112" s="326"/>
      <c r="CF112" s="326"/>
      <c r="CG112" s="326"/>
      <c r="CH112" s="326"/>
      <c r="CI112" s="326"/>
      <c r="CJ112" s="326"/>
      <c r="CK112" s="326"/>
      <c r="CL112" s="326"/>
      <c r="CM112" s="326"/>
      <c r="CN112" s="326"/>
      <c r="CO112" s="326"/>
      <c r="CP112" s="326"/>
      <c r="CQ112" s="326"/>
      <c r="CR112" s="326"/>
      <c r="CS112" s="326"/>
      <c r="CT112" s="326"/>
      <c r="CU112" s="326"/>
      <c r="CV112" s="326"/>
      <c r="CW112" s="326"/>
      <c r="CX112" s="326"/>
      <c r="CY112" s="326"/>
      <c r="CZ112" s="326"/>
      <c r="DA112" s="326"/>
      <c r="DB112" s="326"/>
      <c r="DC112" s="326"/>
      <c r="DD112" s="326"/>
      <c r="DE112" s="326"/>
      <c r="DF112" s="326"/>
      <c r="DG112" s="326"/>
      <c r="DH112" s="326"/>
      <c r="DI112" s="326"/>
      <c r="DJ112" s="326"/>
      <c r="DK112" s="326"/>
      <c r="DL112" s="326"/>
      <c r="DM112" s="326"/>
      <c r="DN112" s="326"/>
      <c r="DO112" s="326"/>
      <c r="DP112" s="326"/>
      <c r="DQ112" s="326"/>
      <c r="DR112" s="326"/>
      <c r="DS112" s="326"/>
      <c r="DT112" s="326"/>
      <c r="DU112" s="326"/>
      <c r="DV112" s="326"/>
      <c r="DW112" s="326"/>
      <c r="DX112" s="326"/>
      <c r="DY112" s="326"/>
      <c r="DZ112" s="326"/>
      <c r="EA112" s="326"/>
      <c r="EB112" s="326"/>
      <c r="EC112" s="326"/>
      <c r="ED112" s="326"/>
      <c r="EE112" s="326"/>
      <c r="EF112" s="326"/>
      <c r="EG112" s="326"/>
      <c r="EH112" s="326"/>
      <c r="EI112" s="326"/>
      <c r="EJ112" s="326"/>
      <c r="EK112" s="326"/>
      <c r="EL112" s="326"/>
      <c r="EM112" s="326"/>
      <c r="EN112" s="326"/>
      <c r="EO112" s="326"/>
      <c r="EP112" s="326"/>
      <c r="EQ112" s="326"/>
      <c r="ER112" s="326"/>
      <c r="ES112" s="326"/>
      <c r="ET112" s="326"/>
      <c r="EU112" s="326"/>
      <c r="EV112" s="326"/>
      <c r="EW112" s="326"/>
      <c r="EX112" s="326"/>
      <c r="EY112" s="326"/>
      <c r="EZ112" s="326"/>
      <c r="FA112" s="326"/>
      <c r="FB112" s="326"/>
      <c r="FC112" s="326"/>
      <c r="FD112" s="326"/>
      <c r="FE112" s="326"/>
      <c r="FF112" s="326"/>
      <c r="FG112" s="326"/>
      <c r="FH112" s="326"/>
      <c r="FI112" s="326"/>
      <c r="FJ112" s="326"/>
      <c r="FK112" s="326"/>
      <c r="FL112" s="326"/>
      <c r="FM112" s="326"/>
      <c r="FN112" s="326"/>
      <c r="FO112" s="326"/>
      <c r="FP112" s="326"/>
      <c r="FQ112" s="326"/>
      <c r="FR112" s="326"/>
      <c r="FS112" s="326"/>
      <c r="FT112" s="326"/>
      <c r="FU112" s="326"/>
      <c r="FV112" s="326"/>
      <c r="FW112" s="326"/>
      <c r="FX112" s="326"/>
      <c r="FY112" s="326"/>
      <c r="FZ112" s="326"/>
      <c r="GA112" s="326"/>
      <c r="GB112" s="326"/>
      <c r="GC112" s="326"/>
      <c r="GD112" s="326"/>
      <c r="GE112" s="326"/>
      <c r="GF112" s="326"/>
      <c r="GG112" s="326"/>
      <c r="GH112" s="326"/>
      <c r="GI112" s="326"/>
      <c r="GJ112" s="326"/>
      <c r="GK112" s="326"/>
      <c r="GL112" s="326"/>
      <c r="GM112" s="326"/>
      <c r="GN112" s="326"/>
      <c r="GO112" s="326"/>
      <c r="GP112" s="326"/>
      <c r="GQ112" s="326"/>
      <c r="GR112" s="326"/>
      <c r="GS112" s="326"/>
      <c r="GT112" s="326"/>
      <c r="GU112" s="326"/>
      <c r="GV112" s="326"/>
      <c r="GW112" s="326"/>
      <c r="GX112" s="326"/>
      <c r="GY112" s="326"/>
      <c r="GZ112" s="326"/>
      <c r="HA112" s="326"/>
      <c r="HB112" s="326"/>
      <c r="HC112" s="326"/>
      <c r="HD112" s="326"/>
      <c r="HE112" s="326"/>
      <c r="HF112" s="326"/>
      <c r="HG112" s="326"/>
      <c r="HH112" s="326"/>
      <c r="HI112" s="326"/>
      <c r="HJ112" s="326"/>
      <c r="HK112" s="326"/>
      <c r="HL112" s="326"/>
      <c r="HM112" s="326"/>
      <c r="HN112" s="326"/>
      <c r="HO112" s="326"/>
      <c r="HP112" s="326"/>
      <c r="HQ112" s="326"/>
      <c r="HR112" s="326"/>
      <c r="HS112" s="326"/>
      <c r="HT112" s="326"/>
      <c r="HU112" s="326"/>
      <c r="HV112" s="326"/>
      <c r="HW112" s="326"/>
      <c r="HX112" s="326"/>
      <c r="HY112" s="326"/>
      <c r="HZ112" s="326"/>
      <c r="IA112" s="326"/>
      <c r="IB112" s="326"/>
      <c r="IC112" s="326"/>
    </row>
    <row r="113" spans="1:237" s="79" customFormat="1" x14ac:dyDescent="0.25">
      <c r="A113" s="337" t="s">
        <v>68</v>
      </c>
      <c r="B113" s="337" t="s">
        <v>77</v>
      </c>
      <c r="C113" s="337" t="s">
        <v>78</v>
      </c>
      <c r="D113" s="337" t="s">
        <v>13</v>
      </c>
      <c r="E113" s="337" t="s">
        <v>37</v>
      </c>
      <c r="F113" s="340">
        <v>985.56588899999997</v>
      </c>
      <c r="G113" s="340">
        <v>980.25681599999996</v>
      </c>
      <c r="H113" s="340">
        <v>979.78280400000006</v>
      </c>
      <c r="I113" s="340">
        <v>1011.2574779999999</v>
      </c>
      <c r="J113" s="340">
        <v>1041.3627839999999</v>
      </c>
      <c r="K113" s="340">
        <v>1058.4687960000001</v>
      </c>
      <c r="L113" s="340">
        <v>1069.2761310000001</v>
      </c>
      <c r="M113" s="340">
        <v>1095.725862</v>
      </c>
      <c r="N113" s="340">
        <v>1049.3676270000001</v>
      </c>
      <c r="O113" s="340">
        <v>1072.499274</v>
      </c>
      <c r="P113" s="340">
        <v>1134.8908581017108</v>
      </c>
      <c r="Q113" s="340">
        <v>1134.1211112000001</v>
      </c>
      <c r="R113" s="340">
        <v>1110.5153136000001</v>
      </c>
      <c r="S113" s="340">
        <v>1147.045284</v>
      </c>
      <c r="T113" s="340">
        <v>1160.1027899999999</v>
      </c>
      <c r="U113" s="340">
        <v>1173.160296</v>
      </c>
      <c r="V113" s="340">
        <v>1186.2081000000001</v>
      </c>
      <c r="W113" s="340">
        <v>1199.3058000000001</v>
      </c>
      <c r="X113" s="326"/>
      <c r="Y113" s="326"/>
      <c r="Z113" s="326"/>
      <c r="AA113" s="326"/>
      <c r="AB113" s="326"/>
      <c r="AC113" s="326"/>
      <c r="AD113" s="326"/>
      <c r="AE113" s="326"/>
      <c r="AF113" s="326"/>
      <c r="AG113" s="326"/>
      <c r="AH113" s="326"/>
      <c r="AI113" s="326"/>
      <c r="AJ113" s="326"/>
      <c r="AK113" s="326"/>
      <c r="AL113" s="326"/>
      <c r="AM113" s="326"/>
      <c r="AN113" s="326"/>
      <c r="AO113" s="326"/>
      <c r="AP113" s="326"/>
      <c r="AQ113" s="326"/>
      <c r="AR113" s="326"/>
      <c r="AS113" s="326"/>
      <c r="AT113" s="326"/>
      <c r="AU113" s="326"/>
      <c r="AV113" s="326"/>
      <c r="AW113" s="326"/>
      <c r="AX113" s="326"/>
      <c r="AY113" s="326"/>
      <c r="AZ113" s="326"/>
      <c r="BA113" s="326"/>
      <c r="BB113" s="326"/>
      <c r="BC113" s="326"/>
      <c r="BD113" s="326"/>
      <c r="BE113" s="326"/>
      <c r="BF113" s="326"/>
      <c r="BG113" s="326"/>
      <c r="BH113" s="326"/>
      <c r="BI113" s="326"/>
      <c r="BJ113" s="326"/>
      <c r="BK113" s="326"/>
      <c r="BL113" s="326"/>
      <c r="BM113" s="326"/>
      <c r="BN113" s="326"/>
      <c r="BO113" s="326"/>
      <c r="BP113" s="326"/>
      <c r="BQ113" s="326"/>
      <c r="BR113" s="326"/>
      <c r="BS113" s="326"/>
      <c r="BT113" s="326"/>
      <c r="BU113" s="326"/>
      <c r="BV113" s="326"/>
      <c r="BW113" s="326"/>
      <c r="BX113" s="326"/>
      <c r="BY113" s="326"/>
      <c r="BZ113" s="326"/>
      <c r="CA113" s="326"/>
      <c r="CB113" s="326"/>
      <c r="CC113" s="326"/>
      <c r="CD113" s="326"/>
      <c r="CE113" s="326"/>
      <c r="CF113" s="326"/>
      <c r="CG113" s="326"/>
      <c r="CH113" s="326"/>
      <c r="CI113" s="326"/>
      <c r="CJ113" s="326"/>
      <c r="CK113" s="326"/>
      <c r="CL113" s="326"/>
      <c r="CM113" s="326"/>
      <c r="CN113" s="326"/>
      <c r="CO113" s="326"/>
      <c r="CP113" s="326"/>
      <c r="CQ113" s="326"/>
      <c r="CR113" s="326"/>
      <c r="CS113" s="326"/>
      <c r="CT113" s="326"/>
      <c r="CU113" s="326"/>
      <c r="CV113" s="326"/>
      <c r="CW113" s="326"/>
      <c r="CX113" s="326"/>
      <c r="CY113" s="326"/>
      <c r="CZ113" s="326"/>
      <c r="DA113" s="326"/>
      <c r="DB113" s="326"/>
      <c r="DC113" s="326"/>
      <c r="DD113" s="326"/>
      <c r="DE113" s="326"/>
      <c r="DF113" s="326"/>
      <c r="DG113" s="326"/>
      <c r="DH113" s="326"/>
      <c r="DI113" s="326"/>
      <c r="DJ113" s="326"/>
      <c r="DK113" s="326"/>
      <c r="DL113" s="326"/>
      <c r="DM113" s="326"/>
      <c r="DN113" s="326"/>
      <c r="DO113" s="326"/>
      <c r="DP113" s="326"/>
      <c r="DQ113" s="326"/>
      <c r="DR113" s="326"/>
      <c r="DS113" s="326"/>
      <c r="DT113" s="326"/>
      <c r="DU113" s="326"/>
      <c r="DV113" s="326"/>
      <c r="DW113" s="326"/>
      <c r="DX113" s="326"/>
      <c r="DY113" s="326"/>
      <c r="DZ113" s="326"/>
      <c r="EA113" s="326"/>
      <c r="EB113" s="326"/>
      <c r="EC113" s="326"/>
      <c r="ED113" s="326"/>
      <c r="EE113" s="326"/>
      <c r="EF113" s="326"/>
      <c r="EG113" s="326"/>
      <c r="EH113" s="326"/>
      <c r="EI113" s="326"/>
      <c r="EJ113" s="326"/>
      <c r="EK113" s="326"/>
      <c r="EL113" s="326"/>
      <c r="EM113" s="326"/>
      <c r="EN113" s="326"/>
      <c r="EO113" s="326"/>
      <c r="EP113" s="326"/>
      <c r="EQ113" s="326"/>
      <c r="ER113" s="326"/>
      <c r="ES113" s="326"/>
      <c r="ET113" s="326"/>
      <c r="EU113" s="326"/>
      <c r="EV113" s="326"/>
      <c r="EW113" s="326"/>
      <c r="EX113" s="326"/>
      <c r="EY113" s="326"/>
      <c r="EZ113" s="326"/>
      <c r="FA113" s="326"/>
      <c r="FB113" s="326"/>
      <c r="FC113" s="326"/>
      <c r="FD113" s="326"/>
      <c r="FE113" s="326"/>
      <c r="FF113" s="326"/>
      <c r="FG113" s="326"/>
      <c r="FH113" s="326"/>
      <c r="FI113" s="326"/>
      <c r="FJ113" s="326"/>
      <c r="FK113" s="326"/>
      <c r="FL113" s="326"/>
      <c r="FM113" s="326"/>
      <c r="FN113" s="326"/>
      <c r="FO113" s="326"/>
      <c r="FP113" s="326"/>
      <c r="FQ113" s="326"/>
      <c r="FR113" s="326"/>
      <c r="FS113" s="326"/>
      <c r="FT113" s="326"/>
      <c r="FU113" s="326"/>
      <c r="FV113" s="326"/>
      <c r="FW113" s="326"/>
      <c r="FX113" s="326"/>
      <c r="FY113" s="326"/>
      <c r="FZ113" s="326"/>
      <c r="GA113" s="326"/>
      <c r="GB113" s="326"/>
      <c r="GC113" s="326"/>
      <c r="GD113" s="326"/>
      <c r="GE113" s="326"/>
      <c r="GF113" s="326"/>
      <c r="GG113" s="326"/>
      <c r="GH113" s="326"/>
      <c r="GI113" s="326"/>
      <c r="GJ113" s="326"/>
      <c r="GK113" s="326"/>
      <c r="GL113" s="326"/>
      <c r="GM113" s="326"/>
      <c r="GN113" s="326"/>
      <c r="GO113" s="326"/>
      <c r="GP113" s="326"/>
      <c r="GQ113" s="326"/>
      <c r="GR113" s="326"/>
      <c r="GS113" s="326"/>
      <c r="GT113" s="326"/>
      <c r="GU113" s="326"/>
      <c r="GV113" s="326"/>
      <c r="GW113" s="326"/>
      <c r="GX113" s="326"/>
      <c r="GY113" s="326"/>
      <c r="GZ113" s="326"/>
      <c r="HA113" s="326"/>
      <c r="HB113" s="326"/>
      <c r="HC113" s="326"/>
      <c r="HD113" s="326"/>
      <c r="HE113" s="326"/>
      <c r="HF113" s="326"/>
      <c r="HG113" s="326"/>
      <c r="HH113" s="326"/>
      <c r="HI113" s="326"/>
      <c r="HJ113" s="326"/>
      <c r="HK113" s="326"/>
      <c r="HL113" s="326"/>
      <c r="HM113" s="326"/>
      <c r="HN113" s="326"/>
      <c r="HO113" s="326"/>
      <c r="HP113" s="326"/>
      <c r="HQ113" s="326"/>
      <c r="HR113" s="326"/>
      <c r="HS113" s="326"/>
      <c r="HT113" s="326"/>
      <c r="HU113" s="326"/>
      <c r="HV113" s="326"/>
      <c r="HW113" s="326"/>
      <c r="HX113" s="326"/>
      <c r="HY113" s="326"/>
      <c r="HZ113" s="326"/>
      <c r="IA113" s="326"/>
      <c r="IB113" s="326"/>
      <c r="IC113" s="326"/>
    </row>
    <row r="114" spans="1:237" s="4" customFormat="1" x14ac:dyDescent="0.25">
      <c r="A114" s="338" t="s">
        <v>68</v>
      </c>
      <c r="B114" s="338" t="s">
        <v>441</v>
      </c>
      <c r="C114" s="338" t="s">
        <v>445</v>
      </c>
      <c r="D114" s="338" t="s">
        <v>13</v>
      </c>
      <c r="E114" s="338" t="s">
        <v>37</v>
      </c>
      <c r="F114" s="339">
        <v>28922.288794600117</v>
      </c>
      <c r="G114" s="339">
        <v>29147.356387602202</v>
      </c>
      <c r="H114" s="339">
        <v>29783.005535293931</v>
      </c>
      <c r="I114" s="339">
        <v>28791.86773808016</v>
      </c>
      <c r="J114" s="339">
        <v>30378.947476415666</v>
      </c>
      <c r="K114" s="339">
        <v>26650.909331114388</v>
      </c>
      <c r="L114" s="339">
        <v>26543.180224169999</v>
      </c>
      <c r="M114" s="339">
        <v>26934.415299227265</v>
      </c>
      <c r="N114" s="339">
        <v>25656.938741228008</v>
      </c>
      <c r="O114" s="339">
        <v>26076.199265600371</v>
      </c>
      <c r="P114" s="339">
        <v>25615.477178401481</v>
      </c>
      <c r="Q114" s="339">
        <v>25048.555360363316</v>
      </c>
      <c r="R114" s="339">
        <v>25799.058321768742</v>
      </c>
      <c r="S114" s="339">
        <v>26199.466508796118</v>
      </c>
      <c r="T114" s="339">
        <v>25771.391250307599</v>
      </c>
      <c r="U114" s="339">
        <v>25320.085178387137</v>
      </c>
      <c r="V114" s="339">
        <v>25522.030900362548</v>
      </c>
      <c r="W114" s="339">
        <v>26409.084269685001</v>
      </c>
      <c r="X114" s="275"/>
      <c r="Y114" s="326"/>
      <c r="Z114" s="326"/>
      <c r="AA114" s="275"/>
      <c r="AB114" s="275"/>
      <c r="AC114" s="275"/>
      <c r="AD114" s="275"/>
      <c r="AE114" s="275"/>
      <c r="AF114" s="275"/>
      <c r="AG114" s="275"/>
      <c r="AH114" s="275"/>
      <c r="AI114" s="275"/>
      <c r="AJ114" s="275"/>
      <c r="AK114" s="275"/>
      <c r="AL114" s="275"/>
      <c r="AM114" s="275"/>
      <c r="AN114" s="275"/>
      <c r="AO114" s="275"/>
      <c r="AP114" s="275"/>
      <c r="AQ114" s="275"/>
      <c r="AR114" s="275"/>
      <c r="AS114" s="275"/>
      <c r="AT114" s="275"/>
      <c r="AU114" s="275"/>
      <c r="AV114" s="275"/>
      <c r="AW114" s="275"/>
      <c r="AX114" s="275"/>
      <c r="AY114" s="275"/>
      <c r="AZ114" s="275"/>
      <c r="BA114" s="275"/>
      <c r="BB114" s="275"/>
      <c r="BC114" s="275"/>
      <c r="BD114" s="275"/>
      <c r="BE114" s="275"/>
      <c r="BF114" s="275"/>
      <c r="BG114" s="275"/>
      <c r="BH114" s="275"/>
      <c r="BI114" s="275"/>
      <c r="BJ114" s="275"/>
      <c r="BK114" s="275"/>
      <c r="BL114" s="275"/>
      <c r="BM114" s="275"/>
      <c r="BN114" s="275"/>
      <c r="BO114" s="275"/>
      <c r="BP114" s="275"/>
      <c r="BQ114" s="275"/>
      <c r="BR114" s="275"/>
      <c r="BS114" s="275"/>
      <c r="BT114" s="275"/>
      <c r="BU114" s="275"/>
      <c r="BV114" s="275"/>
      <c r="BW114" s="275"/>
      <c r="BX114" s="275"/>
      <c r="BY114" s="275"/>
      <c r="BZ114" s="275"/>
      <c r="CA114" s="275"/>
      <c r="CB114" s="275"/>
      <c r="CC114" s="275"/>
      <c r="CD114" s="275"/>
      <c r="CE114" s="275"/>
      <c r="CF114" s="275"/>
      <c r="CG114" s="275"/>
      <c r="CH114" s="275"/>
      <c r="CI114" s="275"/>
      <c r="CJ114" s="275"/>
      <c r="CK114" s="275"/>
      <c r="CL114" s="275"/>
      <c r="CM114" s="275"/>
      <c r="CN114" s="275"/>
      <c r="CO114" s="275"/>
      <c r="CP114" s="275"/>
      <c r="CQ114" s="275"/>
      <c r="CR114" s="275"/>
      <c r="CS114" s="275"/>
      <c r="CT114" s="275"/>
      <c r="CU114" s="275"/>
      <c r="CV114" s="275"/>
      <c r="CW114" s="275"/>
      <c r="CX114" s="275"/>
      <c r="CY114" s="275"/>
      <c r="CZ114" s="275"/>
      <c r="DA114" s="275"/>
      <c r="DB114" s="275"/>
      <c r="DC114" s="275"/>
      <c r="DD114" s="275"/>
      <c r="DE114" s="275"/>
      <c r="DF114" s="275"/>
      <c r="DG114" s="275"/>
      <c r="DH114" s="275"/>
      <c r="DI114" s="275"/>
      <c r="DJ114" s="275"/>
      <c r="DK114" s="275"/>
      <c r="DL114" s="275"/>
      <c r="DM114" s="275"/>
      <c r="DN114" s="275"/>
      <c r="DO114" s="275"/>
      <c r="DP114" s="275"/>
      <c r="DQ114" s="275"/>
      <c r="DR114" s="275"/>
      <c r="DS114" s="275"/>
      <c r="DT114" s="275"/>
      <c r="DU114" s="275"/>
      <c r="DV114" s="275"/>
      <c r="DW114" s="275"/>
      <c r="DX114" s="275"/>
      <c r="DY114" s="275"/>
      <c r="DZ114" s="275"/>
      <c r="EA114" s="275"/>
      <c r="EB114" s="275"/>
      <c r="EC114" s="275"/>
      <c r="ED114" s="275"/>
      <c r="EE114" s="275"/>
      <c r="EF114" s="275"/>
      <c r="EG114" s="275"/>
      <c r="EH114" s="275"/>
      <c r="EI114" s="275"/>
      <c r="EJ114" s="275"/>
      <c r="EK114" s="275"/>
      <c r="EL114" s="275"/>
      <c r="EM114" s="275"/>
      <c r="EN114" s="275"/>
      <c r="EO114" s="275"/>
      <c r="EP114" s="275"/>
      <c r="EQ114" s="275"/>
      <c r="ER114" s="275"/>
      <c r="ES114" s="275"/>
      <c r="ET114" s="275"/>
      <c r="EU114" s="275"/>
      <c r="EV114" s="275"/>
      <c r="EW114" s="275"/>
      <c r="EX114" s="275"/>
      <c r="EY114" s="275"/>
      <c r="EZ114" s="275"/>
      <c r="FA114" s="275"/>
      <c r="FB114" s="275"/>
      <c r="FC114" s="275"/>
      <c r="FD114" s="275"/>
      <c r="FE114" s="275"/>
      <c r="FF114" s="275"/>
      <c r="FG114" s="275"/>
      <c r="FH114" s="275"/>
      <c r="FI114" s="275"/>
      <c r="FJ114" s="275"/>
      <c r="FK114" s="275"/>
      <c r="FL114" s="275"/>
      <c r="FM114" s="275"/>
      <c r="FN114" s="275"/>
      <c r="FO114" s="275"/>
      <c r="FP114" s="275"/>
      <c r="FQ114" s="275"/>
      <c r="FR114" s="275"/>
      <c r="FS114" s="275"/>
      <c r="FT114" s="275"/>
      <c r="FU114" s="275"/>
      <c r="FV114" s="275"/>
      <c r="FW114" s="275"/>
      <c r="FX114" s="275"/>
      <c r="FY114" s="275"/>
      <c r="FZ114" s="275"/>
      <c r="GA114" s="275"/>
      <c r="GB114" s="275"/>
      <c r="GC114" s="275"/>
      <c r="GD114" s="275"/>
      <c r="GE114" s="275"/>
      <c r="GF114" s="275"/>
      <c r="GG114" s="275"/>
      <c r="GH114" s="275"/>
      <c r="GI114" s="275"/>
      <c r="GJ114" s="275"/>
      <c r="GK114" s="275"/>
      <c r="GL114" s="275"/>
      <c r="GM114" s="275"/>
      <c r="GN114" s="275"/>
      <c r="GO114" s="275"/>
      <c r="GP114" s="275"/>
      <c r="GQ114" s="275"/>
      <c r="GR114" s="275"/>
      <c r="GS114" s="275"/>
      <c r="GT114" s="275"/>
      <c r="GU114" s="275"/>
      <c r="GV114" s="275"/>
      <c r="GW114" s="275"/>
      <c r="GX114" s="275"/>
      <c r="GY114" s="275"/>
      <c r="GZ114" s="275"/>
      <c r="HA114" s="275"/>
      <c r="HB114" s="275"/>
      <c r="HC114" s="275"/>
      <c r="HD114" s="275"/>
      <c r="HE114" s="275"/>
      <c r="HF114" s="275"/>
      <c r="HG114" s="275"/>
      <c r="HH114" s="275"/>
      <c r="HI114" s="275"/>
      <c r="HJ114" s="275"/>
      <c r="HK114" s="275"/>
      <c r="HL114" s="275"/>
      <c r="HM114" s="275"/>
      <c r="HN114" s="275"/>
      <c r="HO114" s="275"/>
      <c r="HP114" s="275"/>
      <c r="HQ114" s="275"/>
      <c r="HR114" s="275"/>
      <c r="HS114" s="275"/>
      <c r="HT114" s="275"/>
      <c r="HU114" s="275"/>
      <c r="HV114" s="275"/>
      <c r="HW114" s="275"/>
      <c r="HX114" s="275"/>
      <c r="HY114" s="275"/>
      <c r="HZ114" s="275"/>
      <c r="IA114" s="275"/>
      <c r="IB114" s="275"/>
      <c r="IC114" s="275"/>
    </row>
    <row r="115" spans="1:237" s="79" customFormat="1" x14ac:dyDescent="0.25">
      <c r="A115" s="337" t="s">
        <v>68</v>
      </c>
      <c r="B115" s="337" t="s">
        <v>79</v>
      </c>
      <c r="C115" s="337" t="s">
        <v>80</v>
      </c>
      <c r="D115" s="337" t="s">
        <v>13</v>
      </c>
      <c r="E115" s="337" t="s">
        <v>37</v>
      </c>
      <c r="F115" s="340">
        <v>23.666955505110167</v>
      </c>
      <c r="G115" s="340">
        <v>23.518370793064005</v>
      </c>
      <c r="H115" s="340">
        <v>23.178991044286512</v>
      </c>
      <c r="I115" s="340">
        <v>25.031308775274738</v>
      </c>
      <c r="J115" s="340">
        <v>25.610014111411125</v>
      </c>
      <c r="K115" s="340">
        <v>25.780141322158183</v>
      </c>
      <c r="L115" s="340">
        <v>25.763745102235738</v>
      </c>
      <c r="M115" s="340">
        <v>26.061959356140793</v>
      </c>
      <c r="N115" s="340">
        <v>26.540440689452812</v>
      </c>
      <c r="O115" s="340">
        <v>26.362458892455241</v>
      </c>
      <c r="P115" s="340">
        <v>26.783379352813292</v>
      </c>
      <c r="Q115" s="340">
        <v>19.854638999999999</v>
      </c>
      <c r="R115" s="340">
        <v>20.800097999999998</v>
      </c>
      <c r="S115" s="340">
        <v>21.074456195</v>
      </c>
      <c r="T115" s="340">
        <v>21.510592930000001</v>
      </c>
      <c r="U115" s="340">
        <v>20.786441369999999</v>
      </c>
      <c r="V115" s="340">
        <v>20.621861470000002</v>
      </c>
      <c r="W115" s="340">
        <v>20.793269684999999</v>
      </c>
      <c r="X115" s="326"/>
      <c r="Y115" s="326"/>
      <c r="Z115" s="326"/>
      <c r="AA115" s="326"/>
      <c r="AB115" s="326"/>
      <c r="AC115" s="326"/>
      <c r="AD115" s="326"/>
      <c r="AE115" s="326"/>
      <c r="AF115" s="326"/>
      <c r="AG115" s="326"/>
      <c r="AH115" s="326"/>
      <c r="AI115" s="326"/>
      <c r="AJ115" s="326"/>
      <c r="AK115" s="326"/>
      <c r="AL115" s="326"/>
      <c r="AM115" s="326"/>
      <c r="AN115" s="326"/>
      <c r="AO115" s="326"/>
      <c r="AP115" s="326"/>
      <c r="AQ115" s="326"/>
      <c r="AR115" s="326"/>
      <c r="AS115" s="326"/>
      <c r="AT115" s="326"/>
      <c r="AU115" s="326"/>
      <c r="AV115" s="326"/>
      <c r="AW115" s="326"/>
      <c r="AX115" s="326"/>
      <c r="AY115" s="326"/>
      <c r="AZ115" s="326"/>
      <c r="BA115" s="326"/>
      <c r="BB115" s="326"/>
      <c r="BC115" s="326"/>
      <c r="BD115" s="326"/>
      <c r="BE115" s="326"/>
      <c r="BF115" s="326"/>
      <c r="BG115" s="326"/>
      <c r="BH115" s="326"/>
      <c r="BI115" s="326"/>
      <c r="BJ115" s="326"/>
      <c r="BK115" s="326"/>
      <c r="BL115" s="326"/>
      <c r="BM115" s="326"/>
      <c r="BN115" s="326"/>
      <c r="BO115" s="326"/>
      <c r="BP115" s="326"/>
      <c r="BQ115" s="326"/>
      <c r="BR115" s="326"/>
      <c r="BS115" s="326"/>
      <c r="BT115" s="326"/>
      <c r="BU115" s="326"/>
      <c r="BV115" s="326"/>
      <c r="BW115" s="326"/>
      <c r="BX115" s="326"/>
      <c r="BY115" s="326"/>
      <c r="BZ115" s="326"/>
      <c r="CA115" s="326"/>
      <c r="CB115" s="326"/>
      <c r="CC115" s="326"/>
      <c r="CD115" s="326"/>
      <c r="CE115" s="326"/>
      <c r="CF115" s="326"/>
      <c r="CG115" s="326"/>
      <c r="CH115" s="326"/>
      <c r="CI115" s="326"/>
      <c r="CJ115" s="326"/>
      <c r="CK115" s="326"/>
      <c r="CL115" s="326"/>
      <c r="CM115" s="326"/>
      <c r="CN115" s="326"/>
      <c r="CO115" s="326"/>
      <c r="CP115" s="326"/>
      <c r="CQ115" s="326"/>
      <c r="CR115" s="326"/>
      <c r="CS115" s="326"/>
      <c r="CT115" s="326"/>
      <c r="CU115" s="326"/>
      <c r="CV115" s="326"/>
      <c r="CW115" s="326"/>
      <c r="CX115" s="326"/>
      <c r="CY115" s="326"/>
      <c r="CZ115" s="326"/>
      <c r="DA115" s="326"/>
      <c r="DB115" s="326"/>
      <c r="DC115" s="326"/>
      <c r="DD115" s="326"/>
      <c r="DE115" s="326"/>
      <c r="DF115" s="326"/>
      <c r="DG115" s="326"/>
      <c r="DH115" s="326"/>
      <c r="DI115" s="326"/>
      <c r="DJ115" s="326"/>
      <c r="DK115" s="326"/>
      <c r="DL115" s="326"/>
      <c r="DM115" s="326"/>
      <c r="DN115" s="326"/>
      <c r="DO115" s="326"/>
      <c r="DP115" s="326"/>
      <c r="DQ115" s="326"/>
      <c r="DR115" s="326"/>
      <c r="DS115" s="326"/>
      <c r="DT115" s="326"/>
      <c r="DU115" s="326"/>
      <c r="DV115" s="326"/>
      <c r="DW115" s="326"/>
      <c r="DX115" s="326"/>
      <c r="DY115" s="326"/>
      <c r="DZ115" s="326"/>
      <c r="EA115" s="326"/>
      <c r="EB115" s="326"/>
      <c r="EC115" s="326"/>
      <c r="ED115" s="326"/>
      <c r="EE115" s="326"/>
      <c r="EF115" s="326"/>
      <c r="EG115" s="326"/>
      <c r="EH115" s="326"/>
      <c r="EI115" s="326"/>
      <c r="EJ115" s="326"/>
      <c r="EK115" s="326"/>
      <c r="EL115" s="326"/>
      <c r="EM115" s="326"/>
      <c r="EN115" s="326"/>
      <c r="EO115" s="326"/>
      <c r="EP115" s="326"/>
      <c r="EQ115" s="326"/>
      <c r="ER115" s="326"/>
      <c r="ES115" s="326"/>
      <c r="ET115" s="326"/>
      <c r="EU115" s="326"/>
      <c r="EV115" s="326"/>
      <c r="EW115" s="326"/>
      <c r="EX115" s="326"/>
      <c r="EY115" s="326"/>
      <c r="EZ115" s="326"/>
      <c r="FA115" s="326"/>
      <c r="FB115" s="326"/>
      <c r="FC115" s="326"/>
      <c r="FD115" s="326"/>
      <c r="FE115" s="326"/>
      <c r="FF115" s="326"/>
      <c r="FG115" s="326"/>
      <c r="FH115" s="326"/>
      <c r="FI115" s="326"/>
      <c r="FJ115" s="326"/>
      <c r="FK115" s="326"/>
      <c r="FL115" s="326"/>
      <c r="FM115" s="326"/>
      <c r="FN115" s="326"/>
      <c r="FO115" s="326"/>
      <c r="FP115" s="326"/>
      <c r="FQ115" s="326"/>
      <c r="FR115" s="326"/>
      <c r="FS115" s="326"/>
      <c r="FT115" s="326"/>
      <c r="FU115" s="326"/>
      <c r="FV115" s="326"/>
      <c r="FW115" s="326"/>
      <c r="FX115" s="326"/>
      <c r="FY115" s="326"/>
      <c r="FZ115" s="326"/>
      <c r="GA115" s="326"/>
      <c r="GB115" s="326"/>
      <c r="GC115" s="326"/>
      <c r="GD115" s="326"/>
      <c r="GE115" s="326"/>
      <c r="GF115" s="326"/>
      <c r="GG115" s="326"/>
      <c r="GH115" s="326"/>
      <c r="GI115" s="326"/>
      <c r="GJ115" s="326"/>
      <c r="GK115" s="326"/>
      <c r="GL115" s="326"/>
      <c r="GM115" s="326"/>
      <c r="GN115" s="326"/>
      <c r="GO115" s="326"/>
      <c r="GP115" s="326"/>
      <c r="GQ115" s="326"/>
      <c r="GR115" s="326"/>
      <c r="GS115" s="326"/>
      <c r="GT115" s="326"/>
      <c r="GU115" s="326"/>
      <c r="GV115" s="326"/>
      <c r="GW115" s="326"/>
      <c r="GX115" s="326"/>
      <c r="GY115" s="326"/>
      <c r="GZ115" s="326"/>
      <c r="HA115" s="326"/>
      <c r="HB115" s="326"/>
      <c r="HC115" s="326"/>
      <c r="HD115" s="326"/>
      <c r="HE115" s="326"/>
      <c r="HF115" s="326"/>
      <c r="HG115" s="326"/>
      <c r="HH115" s="326"/>
      <c r="HI115" s="326"/>
      <c r="HJ115" s="326"/>
      <c r="HK115" s="326"/>
      <c r="HL115" s="326"/>
      <c r="HM115" s="326"/>
      <c r="HN115" s="326"/>
      <c r="HO115" s="326"/>
      <c r="HP115" s="326"/>
      <c r="HQ115" s="326"/>
      <c r="HR115" s="326"/>
      <c r="HS115" s="326"/>
      <c r="HT115" s="326"/>
      <c r="HU115" s="326"/>
      <c r="HV115" s="326"/>
      <c r="HW115" s="326"/>
      <c r="HX115" s="326"/>
      <c r="HY115" s="326"/>
      <c r="HZ115" s="326"/>
      <c r="IA115" s="326"/>
      <c r="IB115" s="326"/>
      <c r="IC115" s="326"/>
    </row>
    <row r="116" spans="1:237" s="79" customFormat="1" x14ac:dyDescent="0.25">
      <c r="A116" s="337" t="s">
        <v>68</v>
      </c>
      <c r="B116" s="337" t="s">
        <v>81</v>
      </c>
      <c r="C116" s="337" t="s">
        <v>82</v>
      </c>
      <c r="D116" s="337" t="s">
        <v>13</v>
      </c>
      <c r="E116" s="337" t="s">
        <v>37</v>
      </c>
      <c r="F116" s="340">
        <v>752.03721950757301</v>
      </c>
      <c r="G116" s="340">
        <v>752.90007858079252</v>
      </c>
      <c r="H116" s="340">
        <v>955.12790573957705</v>
      </c>
      <c r="I116" s="340">
        <v>1457.9908444600517</v>
      </c>
      <c r="J116" s="340">
        <v>1378.9071043308404</v>
      </c>
      <c r="K116" s="340">
        <v>1160.1409780868726</v>
      </c>
      <c r="L116" s="340">
        <v>1133.2357036598273</v>
      </c>
      <c r="M116" s="340">
        <v>1132.6890955939482</v>
      </c>
      <c r="N116" s="340">
        <v>1138.1657687257532</v>
      </c>
      <c r="O116" s="340">
        <v>1243.3813478964332</v>
      </c>
      <c r="P116" s="340">
        <v>964.24718415822065</v>
      </c>
      <c r="Q116" s="340">
        <v>785.76407572578159</v>
      </c>
      <c r="R116" s="340">
        <v>641.8246655595708</v>
      </c>
      <c r="S116" s="340">
        <v>641.82500000000005</v>
      </c>
      <c r="T116" s="340">
        <v>641.82500000000005</v>
      </c>
      <c r="U116" s="340">
        <v>641.82500000000005</v>
      </c>
      <c r="V116" s="340">
        <v>641.82500000000005</v>
      </c>
      <c r="W116" s="340">
        <v>641.82500000000005</v>
      </c>
      <c r="X116" s="326"/>
      <c r="Y116" s="326"/>
      <c r="Z116" s="326"/>
      <c r="AA116" s="326"/>
      <c r="AB116" s="326"/>
      <c r="AC116" s="326"/>
      <c r="AD116" s="326"/>
      <c r="AE116" s="326"/>
      <c r="AF116" s="326"/>
      <c r="AG116" s="326"/>
      <c r="AH116" s="326"/>
      <c r="AI116" s="326"/>
      <c r="AJ116" s="326"/>
      <c r="AK116" s="326"/>
      <c r="AL116" s="326"/>
      <c r="AM116" s="326"/>
      <c r="AN116" s="326"/>
      <c r="AO116" s="326"/>
      <c r="AP116" s="326"/>
      <c r="AQ116" s="326"/>
      <c r="AR116" s="326"/>
      <c r="AS116" s="326"/>
      <c r="AT116" s="326"/>
      <c r="AU116" s="326"/>
      <c r="AV116" s="326"/>
      <c r="AW116" s="326"/>
      <c r="AX116" s="326"/>
      <c r="AY116" s="326"/>
      <c r="AZ116" s="326"/>
      <c r="BA116" s="326"/>
      <c r="BB116" s="326"/>
      <c r="BC116" s="326"/>
      <c r="BD116" s="326"/>
      <c r="BE116" s="326"/>
      <c r="BF116" s="326"/>
      <c r="BG116" s="326"/>
      <c r="BH116" s="326"/>
      <c r="BI116" s="326"/>
      <c r="BJ116" s="326"/>
      <c r="BK116" s="326"/>
      <c r="BL116" s="326"/>
      <c r="BM116" s="326"/>
      <c r="BN116" s="326"/>
      <c r="BO116" s="326"/>
      <c r="BP116" s="326"/>
      <c r="BQ116" s="326"/>
      <c r="BR116" s="326"/>
      <c r="BS116" s="326"/>
      <c r="BT116" s="326"/>
      <c r="BU116" s="326"/>
      <c r="BV116" s="326"/>
      <c r="BW116" s="326"/>
      <c r="BX116" s="326"/>
      <c r="BY116" s="326"/>
      <c r="BZ116" s="326"/>
      <c r="CA116" s="326"/>
      <c r="CB116" s="326"/>
      <c r="CC116" s="326"/>
      <c r="CD116" s="326"/>
      <c r="CE116" s="326"/>
      <c r="CF116" s="326"/>
      <c r="CG116" s="326"/>
      <c r="CH116" s="326"/>
      <c r="CI116" s="326"/>
      <c r="CJ116" s="326"/>
      <c r="CK116" s="326"/>
      <c r="CL116" s="326"/>
      <c r="CM116" s="326"/>
      <c r="CN116" s="326"/>
      <c r="CO116" s="326"/>
      <c r="CP116" s="326"/>
      <c r="CQ116" s="326"/>
      <c r="CR116" s="326"/>
      <c r="CS116" s="326"/>
      <c r="CT116" s="326"/>
      <c r="CU116" s="326"/>
      <c r="CV116" s="326"/>
      <c r="CW116" s="326"/>
      <c r="CX116" s="326"/>
      <c r="CY116" s="326"/>
      <c r="CZ116" s="326"/>
      <c r="DA116" s="326"/>
      <c r="DB116" s="326"/>
      <c r="DC116" s="326"/>
      <c r="DD116" s="326"/>
      <c r="DE116" s="326"/>
      <c r="DF116" s="326"/>
      <c r="DG116" s="326"/>
      <c r="DH116" s="326"/>
      <c r="DI116" s="326"/>
      <c r="DJ116" s="326"/>
      <c r="DK116" s="326"/>
      <c r="DL116" s="326"/>
      <c r="DM116" s="326"/>
      <c r="DN116" s="326"/>
      <c r="DO116" s="326"/>
      <c r="DP116" s="326"/>
      <c r="DQ116" s="326"/>
      <c r="DR116" s="326"/>
      <c r="DS116" s="326"/>
      <c r="DT116" s="326"/>
      <c r="DU116" s="326"/>
      <c r="DV116" s="326"/>
      <c r="DW116" s="326"/>
      <c r="DX116" s="326"/>
      <c r="DY116" s="326"/>
      <c r="DZ116" s="326"/>
      <c r="EA116" s="326"/>
      <c r="EB116" s="326"/>
      <c r="EC116" s="326"/>
      <c r="ED116" s="326"/>
      <c r="EE116" s="326"/>
      <c r="EF116" s="326"/>
      <c r="EG116" s="326"/>
      <c r="EH116" s="326"/>
      <c r="EI116" s="326"/>
      <c r="EJ116" s="326"/>
      <c r="EK116" s="326"/>
      <c r="EL116" s="326"/>
      <c r="EM116" s="326"/>
      <c r="EN116" s="326"/>
      <c r="EO116" s="326"/>
      <c r="EP116" s="326"/>
      <c r="EQ116" s="326"/>
      <c r="ER116" s="326"/>
      <c r="ES116" s="326"/>
      <c r="ET116" s="326"/>
      <c r="EU116" s="326"/>
      <c r="EV116" s="326"/>
      <c r="EW116" s="326"/>
      <c r="EX116" s="326"/>
      <c r="EY116" s="326"/>
      <c r="EZ116" s="326"/>
      <c r="FA116" s="326"/>
      <c r="FB116" s="326"/>
      <c r="FC116" s="326"/>
      <c r="FD116" s="326"/>
      <c r="FE116" s="326"/>
      <c r="FF116" s="326"/>
      <c r="FG116" s="326"/>
      <c r="FH116" s="326"/>
      <c r="FI116" s="326"/>
      <c r="FJ116" s="326"/>
      <c r="FK116" s="326"/>
      <c r="FL116" s="326"/>
      <c r="FM116" s="326"/>
      <c r="FN116" s="326"/>
      <c r="FO116" s="326"/>
      <c r="FP116" s="326"/>
      <c r="FQ116" s="326"/>
      <c r="FR116" s="326"/>
      <c r="FS116" s="326"/>
      <c r="FT116" s="326"/>
      <c r="FU116" s="326"/>
      <c r="FV116" s="326"/>
      <c r="FW116" s="326"/>
      <c r="FX116" s="326"/>
      <c r="FY116" s="326"/>
      <c r="FZ116" s="326"/>
      <c r="GA116" s="326"/>
      <c r="GB116" s="326"/>
      <c r="GC116" s="326"/>
      <c r="GD116" s="326"/>
      <c r="GE116" s="326"/>
      <c r="GF116" s="326"/>
      <c r="GG116" s="326"/>
      <c r="GH116" s="326"/>
      <c r="GI116" s="326"/>
      <c r="GJ116" s="326"/>
      <c r="GK116" s="326"/>
      <c r="GL116" s="326"/>
      <c r="GM116" s="326"/>
      <c r="GN116" s="326"/>
      <c r="GO116" s="326"/>
      <c r="GP116" s="326"/>
      <c r="GQ116" s="326"/>
      <c r="GR116" s="326"/>
      <c r="GS116" s="326"/>
      <c r="GT116" s="326"/>
      <c r="GU116" s="326"/>
      <c r="GV116" s="326"/>
      <c r="GW116" s="326"/>
      <c r="GX116" s="326"/>
      <c r="GY116" s="326"/>
      <c r="GZ116" s="326"/>
      <c r="HA116" s="326"/>
      <c r="HB116" s="326"/>
      <c r="HC116" s="326"/>
      <c r="HD116" s="326"/>
      <c r="HE116" s="326"/>
      <c r="HF116" s="326"/>
      <c r="HG116" s="326"/>
      <c r="HH116" s="326"/>
      <c r="HI116" s="326"/>
      <c r="HJ116" s="326"/>
      <c r="HK116" s="326"/>
      <c r="HL116" s="326"/>
      <c r="HM116" s="326"/>
      <c r="HN116" s="326"/>
      <c r="HO116" s="326"/>
      <c r="HP116" s="326"/>
      <c r="HQ116" s="326"/>
      <c r="HR116" s="326"/>
      <c r="HS116" s="326"/>
      <c r="HT116" s="326"/>
      <c r="HU116" s="326"/>
      <c r="HV116" s="326"/>
      <c r="HW116" s="326"/>
      <c r="HX116" s="326"/>
      <c r="HY116" s="326"/>
      <c r="HZ116" s="326"/>
      <c r="IA116" s="326"/>
      <c r="IB116" s="326"/>
      <c r="IC116" s="326"/>
    </row>
    <row r="117" spans="1:237" s="79" customFormat="1" x14ac:dyDescent="0.25">
      <c r="A117" s="337" t="s">
        <v>68</v>
      </c>
      <c r="B117" s="337" t="s">
        <v>83</v>
      </c>
      <c r="C117" s="337" t="s">
        <v>84</v>
      </c>
      <c r="D117" s="337" t="s">
        <v>13</v>
      </c>
      <c r="E117" s="337" t="s">
        <v>37</v>
      </c>
      <c r="F117" s="340">
        <v>28146.584619587433</v>
      </c>
      <c r="G117" s="340">
        <v>28370.937938228344</v>
      </c>
      <c r="H117" s="340">
        <v>28804.698638510068</v>
      </c>
      <c r="I117" s="340">
        <v>27308.845584844832</v>
      </c>
      <c r="J117" s="340">
        <v>28974.430357973415</v>
      </c>
      <c r="K117" s="340">
        <v>25464.988211705357</v>
      </c>
      <c r="L117" s="340">
        <v>25384.180775407935</v>
      </c>
      <c r="M117" s="340">
        <v>25775.664244277177</v>
      </c>
      <c r="N117" s="340">
        <v>24492.232531812802</v>
      </c>
      <c r="O117" s="340">
        <v>24806.455458811484</v>
      </c>
      <c r="P117" s="340">
        <v>24624.446614890447</v>
      </c>
      <c r="Q117" s="340">
        <v>24242.936645637536</v>
      </c>
      <c r="R117" s="340">
        <v>25136.43355820917</v>
      </c>
      <c r="S117" s="340">
        <v>25536.56705260112</v>
      </c>
      <c r="T117" s="340">
        <v>25108.055657377598</v>
      </c>
      <c r="U117" s="340">
        <v>24657.473737017135</v>
      </c>
      <c r="V117" s="340">
        <v>24859.584038892546</v>
      </c>
      <c r="W117" s="340">
        <v>25746.466</v>
      </c>
      <c r="X117" s="326"/>
      <c r="Y117" s="326"/>
      <c r="Z117" s="326"/>
      <c r="AA117" s="326"/>
      <c r="AB117" s="326"/>
      <c r="AC117" s="326"/>
      <c r="AD117" s="326"/>
      <c r="AE117" s="326"/>
      <c r="AF117" s="326"/>
      <c r="AG117" s="326"/>
      <c r="AH117" s="326"/>
      <c r="AI117" s="326"/>
      <c r="AJ117" s="326"/>
      <c r="AK117" s="326"/>
      <c r="AL117" s="326"/>
      <c r="AM117" s="326"/>
      <c r="AN117" s="326"/>
      <c r="AO117" s="326"/>
      <c r="AP117" s="326"/>
      <c r="AQ117" s="326"/>
      <c r="AR117" s="326"/>
      <c r="AS117" s="326"/>
      <c r="AT117" s="326"/>
      <c r="AU117" s="326"/>
      <c r="AV117" s="326"/>
      <c r="AW117" s="326"/>
      <c r="AX117" s="326"/>
      <c r="AY117" s="326"/>
      <c r="AZ117" s="326"/>
      <c r="BA117" s="326"/>
      <c r="BB117" s="326"/>
      <c r="BC117" s="326"/>
      <c r="BD117" s="326"/>
      <c r="BE117" s="326"/>
      <c r="BF117" s="326"/>
      <c r="BG117" s="326"/>
      <c r="BH117" s="326"/>
      <c r="BI117" s="326"/>
      <c r="BJ117" s="326"/>
      <c r="BK117" s="326"/>
      <c r="BL117" s="326"/>
      <c r="BM117" s="326"/>
      <c r="BN117" s="326"/>
      <c r="BO117" s="326"/>
      <c r="BP117" s="326"/>
      <c r="BQ117" s="326"/>
      <c r="BR117" s="326"/>
      <c r="BS117" s="326"/>
      <c r="BT117" s="326"/>
      <c r="BU117" s="326"/>
      <c r="BV117" s="326"/>
      <c r="BW117" s="326"/>
      <c r="BX117" s="326"/>
      <c r="BY117" s="326"/>
      <c r="BZ117" s="326"/>
      <c r="CA117" s="326"/>
      <c r="CB117" s="326"/>
      <c r="CC117" s="326"/>
      <c r="CD117" s="326"/>
      <c r="CE117" s="326"/>
      <c r="CF117" s="326"/>
      <c r="CG117" s="326"/>
      <c r="CH117" s="326"/>
      <c r="CI117" s="326"/>
      <c r="CJ117" s="326"/>
      <c r="CK117" s="326"/>
      <c r="CL117" s="326"/>
      <c r="CM117" s="326"/>
      <c r="CN117" s="326"/>
      <c r="CO117" s="326"/>
      <c r="CP117" s="326"/>
      <c r="CQ117" s="326"/>
      <c r="CR117" s="326"/>
      <c r="CS117" s="326"/>
      <c r="CT117" s="326"/>
      <c r="CU117" s="326"/>
      <c r="CV117" s="326"/>
      <c r="CW117" s="326"/>
      <c r="CX117" s="326"/>
      <c r="CY117" s="326"/>
      <c r="CZ117" s="326"/>
      <c r="DA117" s="326"/>
      <c r="DB117" s="326"/>
      <c r="DC117" s="326"/>
      <c r="DD117" s="326"/>
      <c r="DE117" s="326"/>
      <c r="DF117" s="326"/>
      <c r="DG117" s="326"/>
      <c r="DH117" s="326"/>
      <c r="DI117" s="326"/>
      <c r="DJ117" s="326"/>
      <c r="DK117" s="326"/>
      <c r="DL117" s="326"/>
      <c r="DM117" s="326"/>
      <c r="DN117" s="326"/>
      <c r="DO117" s="326"/>
      <c r="DP117" s="326"/>
      <c r="DQ117" s="326"/>
      <c r="DR117" s="326"/>
      <c r="DS117" s="326"/>
      <c r="DT117" s="326"/>
      <c r="DU117" s="326"/>
      <c r="DV117" s="326"/>
      <c r="DW117" s="326"/>
      <c r="DX117" s="326"/>
      <c r="DY117" s="326"/>
      <c r="DZ117" s="326"/>
      <c r="EA117" s="326"/>
      <c r="EB117" s="326"/>
      <c r="EC117" s="326"/>
      <c r="ED117" s="326"/>
      <c r="EE117" s="326"/>
      <c r="EF117" s="326"/>
      <c r="EG117" s="326"/>
      <c r="EH117" s="326"/>
      <c r="EI117" s="326"/>
      <c r="EJ117" s="326"/>
      <c r="EK117" s="326"/>
      <c r="EL117" s="326"/>
      <c r="EM117" s="326"/>
      <c r="EN117" s="326"/>
      <c r="EO117" s="326"/>
      <c r="EP117" s="326"/>
      <c r="EQ117" s="326"/>
      <c r="ER117" s="326"/>
      <c r="ES117" s="326"/>
      <c r="ET117" s="326"/>
      <c r="EU117" s="326"/>
      <c r="EV117" s="326"/>
      <c r="EW117" s="326"/>
      <c r="EX117" s="326"/>
      <c r="EY117" s="326"/>
      <c r="EZ117" s="326"/>
      <c r="FA117" s="326"/>
      <c r="FB117" s="326"/>
      <c r="FC117" s="326"/>
      <c r="FD117" s="326"/>
      <c r="FE117" s="326"/>
      <c r="FF117" s="326"/>
      <c r="FG117" s="326"/>
      <c r="FH117" s="326"/>
      <c r="FI117" s="326"/>
      <c r="FJ117" s="326"/>
      <c r="FK117" s="326"/>
      <c r="FL117" s="326"/>
      <c r="FM117" s="326"/>
      <c r="FN117" s="326"/>
      <c r="FO117" s="326"/>
      <c r="FP117" s="326"/>
      <c r="FQ117" s="326"/>
      <c r="FR117" s="326"/>
      <c r="FS117" s="326"/>
      <c r="FT117" s="326"/>
      <c r="FU117" s="326"/>
      <c r="FV117" s="326"/>
      <c r="FW117" s="326"/>
      <c r="FX117" s="326"/>
      <c r="FY117" s="326"/>
      <c r="FZ117" s="326"/>
      <c r="GA117" s="326"/>
      <c r="GB117" s="326"/>
      <c r="GC117" s="326"/>
      <c r="GD117" s="326"/>
      <c r="GE117" s="326"/>
      <c r="GF117" s="326"/>
      <c r="GG117" s="326"/>
      <c r="GH117" s="326"/>
      <c r="GI117" s="326"/>
      <c r="GJ117" s="326"/>
      <c r="GK117" s="326"/>
      <c r="GL117" s="326"/>
      <c r="GM117" s="326"/>
      <c r="GN117" s="326"/>
      <c r="GO117" s="326"/>
      <c r="GP117" s="326"/>
      <c r="GQ117" s="326"/>
      <c r="GR117" s="326"/>
      <c r="GS117" s="326"/>
      <c r="GT117" s="326"/>
      <c r="GU117" s="326"/>
      <c r="GV117" s="326"/>
      <c r="GW117" s="326"/>
      <c r="GX117" s="326"/>
      <c r="GY117" s="326"/>
      <c r="GZ117" s="326"/>
      <c r="HA117" s="326"/>
      <c r="HB117" s="326"/>
      <c r="HC117" s="326"/>
      <c r="HD117" s="326"/>
      <c r="HE117" s="326"/>
      <c r="HF117" s="326"/>
      <c r="HG117" s="326"/>
      <c r="HH117" s="326"/>
      <c r="HI117" s="326"/>
      <c r="HJ117" s="326"/>
      <c r="HK117" s="326"/>
      <c r="HL117" s="326"/>
      <c r="HM117" s="326"/>
      <c r="HN117" s="326"/>
      <c r="HO117" s="326"/>
      <c r="HP117" s="326"/>
      <c r="HQ117" s="326"/>
      <c r="HR117" s="326"/>
      <c r="HS117" s="326"/>
      <c r="HT117" s="326"/>
      <c r="HU117" s="326"/>
      <c r="HV117" s="326"/>
      <c r="HW117" s="326"/>
      <c r="HX117" s="326"/>
      <c r="HY117" s="326"/>
      <c r="HZ117" s="326"/>
      <c r="IA117" s="326"/>
      <c r="IB117" s="326"/>
      <c r="IC117" s="326"/>
    </row>
    <row r="118" spans="1:237" s="4" customFormat="1" x14ac:dyDescent="0.25">
      <c r="A118" s="338" t="s">
        <v>68</v>
      </c>
      <c r="B118" s="338" t="s">
        <v>442</v>
      </c>
      <c r="C118" s="338" t="s">
        <v>446</v>
      </c>
      <c r="D118" s="338" t="s">
        <v>13</v>
      </c>
      <c r="E118" s="338" t="s">
        <v>37</v>
      </c>
      <c r="F118" s="339">
        <v>0</v>
      </c>
      <c r="G118" s="339">
        <v>0</v>
      </c>
      <c r="H118" s="339">
        <v>0</v>
      </c>
      <c r="I118" s="339">
        <v>0</v>
      </c>
      <c r="J118" s="339">
        <v>0</v>
      </c>
      <c r="K118" s="339">
        <v>0</v>
      </c>
      <c r="L118" s="339">
        <v>0</v>
      </c>
      <c r="M118" s="339">
        <v>0</v>
      </c>
      <c r="N118" s="339">
        <v>0</v>
      </c>
      <c r="O118" s="339">
        <v>0</v>
      </c>
      <c r="P118" s="339">
        <v>0</v>
      </c>
      <c r="Q118" s="339">
        <v>0</v>
      </c>
      <c r="R118" s="339">
        <v>0</v>
      </c>
      <c r="S118" s="339">
        <v>0</v>
      </c>
      <c r="T118" s="339">
        <v>0</v>
      </c>
      <c r="U118" s="339">
        <v>0</v>
      </c>
      <c r="V118" s="339">
        <v>0</v>
      </c>
      <c r="W118" s="339">
        <v>0</v>
      </c>
      <c r="X118" s="275"/>
      <c r="Y118" s="326"/>
      <c r="Z118" s="326"/>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c r="BH118" s="275"/>
      <c r="BI118" s="275"/>
      <c r="BJ118" s="275"/>
      <c r="BK118" s="275"/>
      <c r="BL118" s="275"/>
      <c r="BM118" s="275"/>
      <c r="BN118" s="275"/>
      <c r="BO118" s="275"/>
      <c r="BP118" s="275"/>
      <c r="BQ118" s="275"/>
      <c r="BR118" s="275"/>
      <c r="BS118" s="275"/>
      <c r="BT118" s="275"/>
      <c r="BU118" s="275"/>
      <c r="BV118" s="275"/>
      <c r="BW118" s="275"/>
      <c r="BX118" s="275"/>
      <c r="BY118" s="275"/>
      <c r="BZ118" s="275"/>
      <c r="CA118" s="275"/>
      <c r="CB118" s="275"/>
      <c r="CC118" s="275"/>
      <c r="CD118" s="275"/>
      <c r="CE118" s="275"/>
      <c r="CF118" s="275"/>
      <c r="CG118" s="275"/>
      <c r="CH118" s="275"/>
      <c r="CI118" s="275"/>
      <c r="CJ118" s="275"/>
      <c r="CK118" s="275"/>
      <c r="CL118" s="275"/>
      <c r="CM118" s="275"/>
      <c r="CN118" s="275"/>
      <c r="CO118" s="275"/>
      <c r="CP118" s="275"/>
      <c r="CQ118" s="275"/>
      <c r="CR118" s="275"/>
      <c r="CS118" s="275"/>
      <c r="CT118" s="275"/>
      <c r="CU118" s="275"/>
      <c r="CV118" s="275"/>
      <c r="CW118" s="275"/>
      <c r="CX118" s="275"/>
      <c r="CY118" s="275"/>
      <c r="CZ118" s="275"/>
      <c r="DA118" s="275"/>
      <c r="DB118" s="275"/>
      <c r="DC118" s="275"/>
      <c r="DD118" s="275"/>
      <c r="DE118" s="275"/>
      <c r="DF118" s="275"/>
      <c r="DG118" s="275"/>
      <c r="DH118" s="275"/>
      <c r="DI118" s="275"/>
      <c r="DJ118" s="275"/>
      <c r="DK118" s="275"/>
      <c r="DL118" s="275"/>
      <c r="DM118" s="275"/>
      <c r="DN118" s="275"/>
      <c r="DO118" s="275"/>
      <c r="DP118" s="275"/>
      <c r="DQ118" s="275"/>
      <c r="DR118" s="275"/>
      <c r="DS118" s="275"/>
      <c r="DT118" s="275"/>
      <c r="DU118" s="275"/>
      <c r="DV118" s="275"/>
      <c r="DW118" s="275"/>
      <c r="DX118" s="275"/>
      <c r="DY118" s="275"/>
      <c r="DZ118" s="275"/>
      <c r="EA118" s="275"/>
      <c r="EB118" s="275"/>
      <c r="EC118" s="275"/>
      <c r="ED118" s="275"/>
      <c r="EE118" s="275"/>
      <c r="EF118" s="275"/>
      <c r="EG118" s="275"/>
      <c r="EH118" s="275"/>
      <c r="EI118" s="275"/>
      <c r="EJ118" s="275"/>
      <c r="EK118" s="275"/>
      <c r="EL118" s="275"/>
      <c r="EM118" s="275"/>
      <c r="EN118" s="275"/>
      <c r="EO118" s="275"/>
      <c r="EP118" s="275"/>
      <c r="EQ118" s="275"/>
      <c r="ER118" s="275"/>
      <c r="ES118" s="275"/>
      <c r="ET118" s="275"/>
      <c r="EU118" s="275"/>
      <c r="EV118" s="275"/>
      <c r="EW118" s="275"/>
      <c r="EX118" s="275"/>
      <c r="EY118" s="275"/>
      <c r="EZ118" s="275"/>
      <c r="FA118" s="275"/>
      <c r="FB118" s="275"/>
      <c r="FC118" s="275"/>
      <c r="FD118" s="275"/>
      <c r="FE118" s="275"/>
      <c r="FF118" s="275"/>
      <c r="FG118" s="275"/>
      <c r="FH118" s="275"/>
      <c r="FI118" s="275"/>
      <c r="FJ118" s="275"/>
      <c r="FK118" s="275"/>
      <c r="FL118" s="275"/>
      <c r="FM118" s="275"/>
      <c r="FN118" s="275"/>
      <c r="FO118" s="275"/>
      <c r="FP118" s="275"/>
      <c r="FQ118" s="275"/>
      <c r="FR118" s="275"/>
      <c r="FS118" s="275"/>
      <c r="FT118" s="275"/>
      <c r="FU118" s="275"/>
      <c r="FV118" s="275"/>
      <c r="FW118" s="275"/>
      <c r="FX118" s="275"/>
      <c r="FY118" s="275"/>
      <c r="FZ118" s="275"/>
      <c r="GA118" s="275"/>
      <c r="GB118" s="275"/>
      <c r="GC118" s="275"/>
      <c r="GD118" s="275"/>
      <c r="GE118" s="275"/>
      <c r="GF118" s="275"/>
      <c r="GG118" s="275"/>
      <c r="GH118" s="275"/>
      <c r="GI118" s="275"/>
      <c r="GJ118" s="275"/>
      <c r="GK118" s="275"/>
      <c r="GL118" s="275"/>
      <c r="GM118" s="275"/>
      <c r="GN118" s="275"/>
      <c r="GO118" s="275"/>
      <c r="GP118" s="275"/>
      <c r="GQ118" s="275"/>
      <c r="GR118" s="275"/>
      <c r="GS118" s="275"/>
      <c r="GT118" s="275"/>
      <c r="GU118" s="275"/>
      <c r="GV118" s="275"/>
      <c r="GW118" s="275"/>
      <c r="GX118" s="275"/>
      <c r="GY118" s="275"/>
      <c r="GZ118" s="275"/>
      <c r="HA118" s="275"/>
      <c r="HB118" s="275"/>
      <c r="HC118" s="275"/>
      <c r="HD118" s="275"/>
      <c r="HE118" s="275"/>
      <c r="HF118" s="275"/>
      <c r="HG118" s="275"/>
      <c r="HH118" s="275"/>
      <c r="HI118" s="275"/>
      <c r="HJ118" s="275"/>
      <c r="HK118" s="275"/>
      <c r="HL118" s="275"/>
      <c r="HM118" s="275"/>
      <c r="HN118" s="275"/>
      <c r="HO118" s="275"/>
      <c r="HP118" s="275"/>
      <c r="HQ118" s="275"/>
      <c r="HR118" s="275"/>
      <c r="HS118" s="275"/>
      <c r="HT118" s="275"/>
      <c r="HU118" s="275"/>
      <c r="HV118" s="275"/>
      <c r="HW118" s="275"/>
      <c r="HX118" s="275"/>
      <c r="HY118" s="275"/>
      <c r="HZ118" s="275"/>
      <c r="IA118" s="275"/>
      <c r="IB118" s="275"/>
      <c r="IC118" s="275"/>
    </row>
    <row r="119" spans="1:237" s="79" customFormat="1" x14ac:dyDescent="0.25">
      <c r="A119" s="337" t="s">
        <v>68</v>
      </c>
      <c r="B119" s="337" t="s">
        <v>85</v>
      </c>
      <c r="C119" s="337" t="s">
        <v>86</v>
      </c>
      <c r="D119" s="337" t="s">
        <v>13</v>
      </c>
      <c r="E119" s="337" t="s">
        <v>37</v>
      </c>
      <c r="F119" s="340" t="s">
        <v>376</v>
      </c>
      <c r="G119" s="340" t="s">
        <v>376</v>
      </c>
      <c r="H119" s="340" t="s">
        <v>376</v>
      </c>
      <c r="I119" s="340" t="s">
        <v>376</v>
      </c>
      <c r="J119" s="340" t="s">
        <v>376</v>
      </c>
      <c r="K119" s="340" t="s">
        <v>376</v>
      </c>
      <c r="L119" s="340" t="s">
        <v>376</v>
      </c>
      <c r="M119" s="340" t="s">
        <v>376</v>
      </c>
      <c r="N119" s="340" t="s">
        <v>376</v>
      </c>
      <c r="O119" s="340" t="s">
        <v>376</v>
      </c>
      <c r="P119" s="340" t="s">
        <v>376</v>
      </c>
      <c r="Q119" s="340" t="s">
        <v>376</v>
      </c>
      <c r="R119" s="340" t="s">
        <v>376</v>
      </c>
      <c r="S119" s="340" t="s">
        <v>376</v>
      </c>
      <c r="T119" s="340" t="s">
        <v>376</v>
      </c>
      <c r="U119" s="340"/>
      <c r="V119" s="340"/>
      <c r="W119" s="340"/>
      <c r="X119" s="326"/>
      <c r="Y119" s="326"/>
      <c r="Z119" s="326"/>
      <c r="AA119" s="326"/>
      <c r="AB119" s="326"/>
      <c r="AC119" s="326"/>
      <c r="AD119" s="326"/>
      <c r="AE119" s="326"/>
      <c r="AF119" s="326"/>
      <c r="AG119" s="326"/>
      <c r="AH119" s="326"/>
      <c r="AI119" s="326"/>
      <c r="AJ119" s="326"/>
      <c r="AK119" s="326"/>
      <c r="AL119" s="326"/>
      <c r="AM119" s="326"/>
      <c r="AN119" s="326"/>
      <c r="AO119" s="326"/>
      <c r="AP119" s="326"/>
      <c r="AQ119" s="326"/>
      <c r="AR119" s="326"/>
      <c r="AS119" s="326"/>
      <c r="AT119" s="326"/>
      <c r="AU119" s="326"/>
      <c r="AV119" s="326"/>
      <c r="AW119" s="326"/>
      <c r="AX119" s="326"/>
      <c r="AY119" s="326"/>
      <c r="AZ119" s="326"/>
      <c r="BA119" s="326"/>
      <c r="BB119" s="326"/>
      <c r="BC119" s="326"/>
      <c r="BD119" s="326"/>
      <c r="BE119" s="326"/>
      <c r="BF119" s="326"/>
      <c r="BG119" s="326"/>
      <c r="BH119" s="326"/>
      <c r="BI119" s="326"/>
      <c r="BJ119" s="326"/>
      <c r="BK119" s="326"/>
      <c r="BL119" s="326"/>
      <c r="BM119" s="326"/>
      <c r="BN119" s="326"/>
      <c r="BO119" s="326"/>
      <c r="BP119" s="326"/>
      <c r="BQ119" s="326"/>
      <c r="BR119" s="326"/>
      <c r="BS119" s="326"/>
      <c r="BT119" s="326"/>
      <c r="BU119" s="326"/>
      <c r="BV119" s="326"/>
      <c r="BW119" s="326"/>
      <c r="BX119" s="326"/>
      <c r="BY119" s="326"/>
      <c r="BZ119" s="326"/>
      <c r="CA119" s="326"/>
      <c r="CB119" s="326"/>
      <c r="CC119" s="326"/>
      <c r="CD119" s="326"/>
      <c r="CE119" s="326"/>
      <c r="CF119" s="326"/>
      <c r="CG119" s="326"/>
      <c r="CH119" s="326"/>
      <c r="CI119" s="326"/>
      <c r="CJ119" s="326"/>
      <c r="CK119" s="326"/>
      <c r="CL119" s="326"/>
      <c r="CM119" s="326"/>
      <c r="CN119" s="326"/>
      <c r="CO119" s="326"/>
      <c r="CP119" s="326"/>
      <c r="CQ119" s="326"/>
      <c r="CR119" s="326"/>
      <c r="CS119" s="326"/>
      <c r="CT119" s="326"/>
      <c r="CU119" s="326"/>
      <c r="CV119" s="326"/>
      <c r="CW119" s="326"/>
      <c r="CX119" s="326"/>
      <c r="CY119" s="326"/>
      <c r="CZ119" s="326"/>
      <c r="DA119" s="326"/>
      <c r="DB119" s="326"/>
      <c r="DC119" s="326"/>
      <c r="DD119" s="326"/>
      <c r="DE119" s="326"/>
      <c r="DF119" s="326"/>
      <c r="DG119" s="326"/>
      <c r="DH119" s="326"/>
      <c r="DI119" s="326"/>
      <c r="DJ119" s="326"/>
      <c r="DK119" s="326"/>
      <c r="DL119" s="326"/>
      <c r="DM119" s="326"/>
      <c r="DN119" s="326"/>
      <c r="DO119" s="326"/>
      <c r="DP119" s="326"/>
      <c r="DQ119" s="326"/>
      <c r="DR119" s="326"/>
      <c r="DS119" s="326"/>
      <c r="DT119" s="326"/>
      <c r="DU119" s="326"/>
      <c r="DV119" s="326"/>
      <c r="DW119" s="326"/>
      <c r="DX119" s="326"/>
      <c r="DY119" s="326"/>
      <c r="DZ119" s="326"/>
      <c r="EA119" s="326"/>
      <c r="EB119" s="326"/>
      <c r="EC119" s="326"/>
      <c r="ED119" s="326"/>
      <c r="EE119" s="326"/>
      <c r="EF119" s="326"/>
      <c r="EG119" s="326"/>
      <c r="EH119" s="326"/>
      <c r="EI119" s="326"/>
      <c r="EJ119" s="326"/>
      <c r="EK119" s="326"/>
      <c r="EL119" s="326"/>
      <c r="EM119" s="326"/>
      <c r="EN119" s="326"/>
      <c r="EO119" s="326"/>
      <c r="EP119" s="326"/>
      <c r="EQ119" s="326"/>
      <c r="ER119" s="326"/>
      <c r="ES119" s="326"/>
      <c r="ET119" s="326"/>
      <c r="EU119" s="326"/>
      <c r="EV119" s="326"/>
      <c r="EW119" s="326"/>
      <c r="EX119" s="326"/>
      <c r="EY119" s="326"/>
      <c r="EZ119" s="326"/>
      <c r="FA119" s="326"/>
      <c r="FB119" s="326"/>
      <c r="FC119" s="326"/>
      <c r="FD119" s="326"/>
      <c r="FE119" s="326"/>
      <c r="FF119" s="326"/>
      <c r="FG119" s="326"/>
      <c r="FH119" s="326"/>
      <c r="FI119" s="326"/>
      <c r="FJ119" s="326"/>
      <c r="FK119" s="326"/>
      <c r="FL119" s="326"/>
      <c r="FM119" s="326"/>
      <c r="FN119" s="326"/>
      <c r="FO119" s="326"/>
      <c r="FP119" s="326"/>
      <c r="FQ119" s="326"/>
      <c r="FR119" s="326"/>
      <c r="FS119" s="326"/>
      <c r="FT119" s="326"/>
      <c r="FU119" s="326"/>
      <c r="FV119" s="326"/>
      <c r="FW119" s="326"/>
      <c r="FX119" s="326"/>
      <c r="FY119" s="326"/>
      <c r="FZ119" s="326"/>
      <c r="GA119" s="326"/>
      <c r="GB119" s="326"/>
      <c r="GC119" s="326"/>
      <c r="GD119" s="326"/>
      <c r="GE119" s="326"/>
      <c r="GF119" s="326"/>
      <c r="GG119" s="326"/>
      <c r="GH119" s="326"/>
      <c r="GI119" s="326"/>
      <c r="GJ119" s="326"/>
      <c r="GK119" s="326"/>
      <c r="GL119" s="326"/>
      <c r="GM119" s="326"/>
      <c r="GN119" s="326"/>
      <c r="GO119" s="326"/>
      <c r="GP119" s="326"/>
      <c r="GQ119" s="326"/>
      <c r="GR119" s="326"/>
      <c r="GS119" s="326"/>
      <c r="GT119" s="326"/>
      <c r="GU119" s="326"/>
      <c r="GV119" s="326"/>
      <c r="GW119" s="326"/>
      <c r="GX119" s="326"/>
      <c r="GY119" s="326"/>
      <c r="GZ119" s="326"/>
      <c r="HA119" s="326"/>
      <c r="HB119" s="326"/>
      <c r="HC119" s="326"/>
      <c r="HD119" s="326"/>
      <c r="HE119" s="326"/>
      <c r="HF119" s="326"/>
      <c r="HG119" s="326"/>
      <c r="HH119" s="326"/>
      <c r="HI119" s="326"/>
      <c r="HJ119" s="326"/>
      <c r="HK119" s="326"/>
      <c r="HL119" s="326"/>
      <c r="HM119" s="326"/>
      <c r="HN119" s="326"/>
      <c r="HO119" s="326"/>
      <c r="HP119" s="326"/>
      <c r="HQ119" s="326"/>
      <c r="HR119" s="326"/>
      <c r="HS119" s="326"/>
      <c r="HT119" s="326"/>
      <c r="HU119" s="326"/>
      <c r="HV119" s="326"/>
      <c r="HW119" s="326"/>
      <c r="HX119" s="326"/>
      <c r="HY119" s="326"/>
      <c r="HZ119" s="326"/>
      <c r="IA119" s="326"/>
      <c r="IB119" s="326"/>
      <c r="IC119" s="326"/>
    </row>
    <row r="120" spans="1:237" s="79" customFormat="1" x14ac:dyDescent="0.25">
      <c r="A120" s="337" t="s">
        <v>68</v>
      </c>
      <c r="B120" s="337" t="s">
        <v>87</v>
      </c>
      <c r="C120" s="337" t="s">
        <v>88</v>
      </c>
      <c r="D120" s="337" t="s">
        <v>13</v>
      </c>
      <c r="E120" s="337" t="s">
        <v>37</v>
      </c>
      <c r="F120" s="340" t="s">
        <v>376</v>
      </c>
      <c r="G120" s="340" t="s">
        <v>376</v>
      </c>
      <c r="H120" s="340" t="s">
        <v>376</v>
      </c>
      <c r="I120" s="340" t="s">
        <v>376</v>
      </c>
      <c r="J120" s="340" t="s">
        <v>376</v>
      </c>
      <c r="K120" s="340" t="s">
        <v>376</v>
      </c>
      <c r="L120" s="340" t="s">
        <v>376</v>
      </c>
      <c r="M120" s="340" t="s">
        <v>376</v>
      </c>
      <c r="N120" s="340" t="s">
        <v>376</v>
      </c>
      <c r="O120" s="340" t="s">
        <v>376</v>
      </c>
      <c r="P120" s="340" t="s">
        <v>376</v>
      </c>
      <c r="Q120" s="340" t="s">
        <v>376</v>
      </c>
      <c r="R120" s="340" t="s">
        <v>376</v>
      </c>
      <c r="S120" s="340" t="s">
        <v>376</v>
      </c>
      <c r="T120" s="340" t="s">
        <v>376</v>
      </c>
      <c r="U120" s="340"/>
      <c r="V120" s="340"/>
      <c r="W120" s="340"/>
      <c r="X120" s="326"/>
      <c r="Y120" s="326"/>
      <c r="Z120" s="326"/>
      <c r="AA120" s="326"/>
      <c r="AB120" s="326"/>
      <c r="AC120" s="326"/>
      <c r="AD120" s="326"/>
      <c r="AE120" s="326"/>
      <c r="AF120" s="326"/>
      <c r="AG120" s="326"/>
      <c r="AH120" s="326"/>
      <c r="AI120" s="326"/>
      <c r="AJ120" s="326"/>
      <c r="AK120" s="326"/>
      <c r="AL120" s="326"/>
      <c r="AM120" s="326"/>
      <c r="AN120" s="326"/>
      <c r="AO120" s="326"/>
      <c r="AP120" s="326"/>
      <c r="AQ120" s="326"/>
      <c r="AR120" s="326"/>
      <c r="AS120" s="326"/>
      <c r="AT120" s="326"/>
      <c r="AU120" s="326"/>
      <c r="AV120" s="326"/>
      <c r="AW120" s="326"/>
      <c r="AX120" s="326"/>
      <c r="AY120" s="326"/>
      <c r="AZ120" s="326"/>
      <c r="BA120" s="326"/>
      <c r="BB120" s="326"/>
      <c r="BC120" s="326"/>
      <c r="BD120" s="326"/>
      <c r="BE120" s="326"/>
      <c r="BF120" s="326"/>
      <c r="BG120" s="326"/>
      <c r="BH120" s="326"/>
      <c r="BI120" s="326"/>
      <c r="BJ120" s="326"/>
      <c r="BK120" s="326"/>
      <c r="BL120" s="326"/>
      <c r="BM120" s="326"/>
      <c r="BN120" s="326"/>
      <c r="BO120" s="326"/>
      <c r="BP120" s="326"/>
      <c r="BQ120" s="326"/>
      <c r="BR120" s="326"/>
      <c r="BS120" s="326"/>
      <c r="BT120" s="326"/>
      <c r="BU120" s="326"/>
      <c r="BV120" s="326"/>
      <c r="BW120" s="326"/>
      <c r="BX120" s="326"/>
      <c r="BY120" s="326"/>
      <c r="BZ120" s="326"/>
      <c r="CA120" s="326"/>
      <c r="CB120" s="326"/>
      <c r="CC120" s="326"/>
      <c r="CD120" s="326"/>
      <c r="CE120" s="326"/>
      <c r="CF120" s="326"/>
      <c r="CG120" s="326"/>
      <c r="CH120" s="326"/>
      <c r="CI120" s="326"/>
      <c r="CJ120" s="326"/>
      <c r="CK120" s="326"/>
      <c r="CL120" s="326"/>
      <c r="CM120" s="326"/>
      <c r="CN120" s="326"/>
      <c r="CO120" s="326"/>
      <c r="CP120" s="326"/>
      <c r="CQ120" s="326"/>
      <c r="CR120" s="326"/>
      <c r="CS120" s="326"/>
      <c r="CT120" s="326"/>
      <c r="CU120" s="326"/>
      <c r="CV120" s="326"/>
      <c r="CW120" s="326"/>
      <c r="CX120" s="326"/>
      <c r="CY120" s="326"/>
      <c r="CZ120" s="326"/>
      <c r="DA120" s="326"/>
      <c r="DB120" s="326"/>
      <c r="DC120" s="326"/>
      <c r="DD120" s="326"/>
      <c r="DE120" s="326"/>
      <c r="DF120" s="326"/>
      <c r="DG120" s="326"/>
      <c r="DH120" s="326"/>
      <c r="DI120" s="326"/>
      <c r="DJ120" s="326"/>
      <c r="DK120" s="326"/>
      <c r="DL120" s="326"/>
      <c r="DM120" s="326"/>
      <c r="DN120" s="326"/>
      <c r="DO120" s="326"/>
      <c r="DP120" s="326"/>
      <c r="DQ120" s="326"/>
      <c r="DR120" s="326"/>
      <c r="DS120" s="326"/>
      <c r="DT120" s="326"/>
      <c r="DU120" s="326"/>
      <c r="DV120" s="326"/>
      <c r="DW120" s="326"/>
      <c r="DX120" s="326"/>
      <c r="DY120" s="326"/>
      <c r="DZ120" s="326"/>
      <c r="EA120" s="326"/>
      <c r="EB120" s="326"/>
      <c r="EC120" s="326"/>
      <c r="ED120" s="326"/>
      <c r="EE120" s="326"/>
      <c r="EF120" s="326"/>
      <c r="EG120" s="326"/>
      <c r="EH120" s="326"/>
      <c r="EI120" s="326"/>
      <c r="EJ120" s="326"/>
      <c r="EK120" s="326"/>
      <c r="EL120" s="326"/>
      <c r="EM120" s="326"/>
      <c r="EN120" s="326"/>
      <c r="EO120" s="326"/>
      <c r="EP120" s="326"/>
      <c r="EQ120" s="326"/>
      <c r="ER120" s="326"/>
      <c r="ES120" s="326"/>
      <c r="ET120" s="326"/>
      <c r="EU120" s="326"/>
      <c r="EV120" s="326"/>
      <c r="EW120" s="326"/>
      <c r="EX120" s="326"/>
      <c r="EY120" s="326"/>
      <c r="EZ120" s="326"/>
      <c r="FA120" s="326"/>
      <c r="FB120" s="326"/>
      <c r="FC120" s="326"/>
      <c r="FD120" s="326"/>
      <c r="FE120" s="326"/>
      <c r="FF120" s="326"/>
      <c r="FG120" s="326"/>
      <c r="FH120" s="326"/>
      <c r="FI120" s="326"/>
      <c r="FJ120" s="326"/>
      <c r="FK120" s="326"/>
      <c r="FL120" s="326"/>
      <c r="FM120" s="326"/>
      <c r="FN120" s="326"/>
      <c r="FO120" s="326"/>
      <c r="FP120" s="326"/>
      <c r="FQ120" s="326"/>
      <c r="FR120" s="326"/>
      <c r="FS120" s="326"/>
      <c r="FT120" s="326"/>
      <c r="FU120" s="326"/>
      <c r="FV120" s="326"/>
      <c r="FW120" s="326"/>
      <c r="FX120" s="326"/>
      <c r="FY120" s="326"/>
      <c r="FZ120" s="326"/>
      <c r="GA120" s="326"/>
      <c r="GB120" s="326"/>
      <c r="GC120" s="326"/>
      <c r="GD120" s="326"/>
      <c r="GE120" s="326"/>
      <c r="GF120" s="326"/>
      <c r="GG120" s="326"/>
      <c r="GH120" s="326"/>
      <c r="GI120" s="326"/>
      <c r="GJ120" s="326"/>
      <c r="GK120" s="326"/>
      <c r="GL120" s="326"/>
      <c r="GM120" s="326"/>
      <c r="GN120" s="326"/>
      <c r="GO120" s="326"/>
      <c r="GP120" s="326"/>
      <c r="GQ120" s="326"/>
      <c r="GR120" s="326"/>
      <c r="GS120" s="326"/>
      <c r="GT120" s="326"/>
      <c r="GU120" s="326"/>
      <c r="GV120" s="326"/>
      <c r="GW120" s="326"/>
      <c r="GX120" s="326"/>
      <c r="GY120" s="326"/>
      <c r="GZ120" s="326"/>
      <c r="HA120" s="326"/>
      <c r="HB120" s="326"/>
      <c r="HC120" s="326"/>
      <c r="HD120" s="326"/>
      <c r="HE120" s="326"/>
      <c r="HF120" s="326"/>
      <c r="HG120" s="326"/>
      <c r="HH120" s="326"/>
      <c r="HI120" s="326"/>
      <c r="HJ120" s="326"/>
      <c r="HK120" s="326"/>
      <c r="HL120" s="326"/>
      <c r="HM120" s="326"/>
      <c r="HN120" s="326"/>
      <c r="HO120" s="326"/>
      <c r="HP120" s="326"/>
      <c r="HQ120" s="326"/>
      <c r="HR120" s="326"/>
      <c r="HS120" s="326"/>
      <c r="HT120" s="326"/>
      <c r="HU120" s="326"/>
      <c r="HV120" s="326"/>
      <c r="HW120" s="326"/>
      <c r="HX120" s="326"/>
      <c r="HY120" s="326"/>
      <c r="HZ120" s="326"/>
      <c r="IA120" s="326"/>
      <c r="IB120" s="326"/>
      <c r="IC120" s="326"/>
    </row>
    <row r="121" spans="1:237" s="79" customFormat="1" x14ac:dyDescent="0.25">
      <c r="A121" s="337" t="s">
        <v>68</v>
      </c>
      <c r="B121" s="337" t="s">
        <v>89</v>
      </c>
      <c r="C121" s="337" t="s">
        <v>27</v>
      </c>
      <c r="D121" s="337" t="s">
        <v>13</v>
      </c>
      <c r="E121" s="337" t="s">
        <v>37</v>
      </c>
      <c r="F121" s="340" t="s">
        <v>376</v>
      </c>
      <c r="G121" s="340" t="s">
        <v>376</v>
      </c>
      <c r="H121" s="340" t="s">
        <v>376</v>
      </c>
      <c r="I121" s="340" t="s">
        <v>376</v>
      </c>
      <c r="J121" s="340" t="s">
        <v>376</v>
      </c>
      <c r="K121" s="340" t="s">
        <v>376</v>
      </c>
      <c r="L121" s="340" t="s">
        <v>376</v>
      </c>
      <c r="M121" s="340" t="s">
        <v>376</v>
      </c>
      <c r="N121" s="340" t="s">
        <v>376</v>
      </c>
      <c r="O121" s="340" t="s">
        <v>376</v>
      </c>
      <c r="P121" s="340" t="s">
        <v>376</v>
      </c>
      <c r="Q121" s="340" t="s">
        <v>376</v>
      </c>
      <c r="R121" s="340" t="s">
        <v>376</v>
      </c>
      <c r="S121" s="340" t="s">
        <v>376</v>
      </c>
      <c r="T121" s="340" t="s">
        <v>376</v>
      </c>
      <c r="U121" s="340"/>
      <c r="V121" s="340"/>
      <c r="W121" s="340"/>
      <c r="X121" s="326"/>
      <c r="Y121" s="326"/>
      <c r="Z121" s="326"/>
      <c r="AA121" s="326"/>
      <c r="AB121" s="326"/>
      <c r="AC121" s="326"/>
      <c r="AD121" s="326"/>
      <c r="AE121" s="326"/>
      <c r="AF121" s="326"/>
      <c r="AG121" s="326"/>
      <c r="AH121" s="326"/>
      <c r="AI121" s="326"/>
      <c r="AJ121" s="326"/>
      <c r="AK121" s="326"/>
      <c r="AL121" s="326"/>
      <c r="AM121" s="326"/>
      <c r="AN121" s="326"/>
      <c r="AO121" s="326"/>
      <c r="AP121" s="326"/>
      <c r="AQ121" s="326"/>
      <c r="AR121" s="326"/>
      <c r="AS121" s="326"/>
      <c r="AT121" s="326"/>
      <c r="AU121" s="326"/>
      <c r="AV121" s="326"/>
      <c r="AW121" s="326"/>
      <c r="AX121" s="326"/>
      <c r="AY121" s="326"/>
      <c r="AZ121" s="326"/>
      <c r="BA121" s="326"/>
      <c r="BB121" s="326"/>
      <c r="BC121" s="326"/>
      <c r="BD121" s="326"/>
      <c r="BE121" s="326"/>
      <c r="BF121" s="326"/>
      <c r="BG121" s="326"/>
      <c r="BH121" s="326"/>
      <c r="BI121" s="326"/>
      <c r="BJ121" s="326"/>
      <c r="BK121" s="326"/>
      <c r="BL121" s="326"/>
      <c r="BM121" s="326"/>
      <c r="BN121" s="326"/>
      <c r="BO121" s="326"/>
      <c r="BP121" s="326"/>
      <c r="BQ121" s="326"/>
      <c r="BR121" s="326"/>
      <c r="BS121" s="326"/>
      <c r="BT121" s="326"/>
      <c r="BU121" s="326"/>
      <c r="BV121" s="326"/>
      <c r="BW121" s="326"/>
      <c r="BX121" s="326"/>
      <c r="BY121" s="326"/>
      <c r="BZ121" s="326"/>
      <c r="CA121" s="326"/>
      <c r="CB121" s="326"/>
      <c r="CC121" s="326"/>
      <c r="CD121" s="326"/>
      <c r="CE121" s="326"/>
      <c r="CF121" s="326"/>
      <c r="CG121" s="326"/>
      <c r="CH121" s="326"/>
      <c r="CI121" s="326"/>
      <c r="CJ121" s="326"/>
      <c r="CK121" s="326"/>
      <c r="CL121" s="326"/>
      <c r="CM121" s="326"/>
      <c r="CN121" s="326"/>
      <c r="CO121" s="326"/>
      <c r="CP121" s="326"/>
      <c r="CQ121" s="326"/>
      <c r="CR121" s="326"/>
      <c r="CS121" s="326"/>
      <c r="CT121" s="326"/>
      <c r="CU121" s="326"/>
      <c r="CV121" s="326"/>
      <c r="CW121" s="326"/>
      <c r="CX121" s="326"/>
      <c r="CY121" s="326"/>
      <c r="CZ121" s="326"/>
      <c r="DA121" s="326"/>
      <c r="DB121" s="326"/>
      <c r="DC121" s="326"/>
      <c r="DD121" s="326"/>
      <c r="DE121" s="326"/>
      <c r="DF121" s="326"/>
      <c r="DG121" s="326"/>
      <c r="DH121" s="326"/>
      <c r="DI121" s="326"/>
      <c r="DJ121" s="326"/>
      <c r="DK121" s="326"/>
      <c r="DL121" s="326"/>
      <c r="DM121" s="326"/>
      <c r="DN121" s="326"/>
      <c r="DO121" s="326"/>
      <c r="DP121" s="326"/>
      <c r="DQ121" s="326"/>
      <c r="DR121" s="326"/>
      <c r="DS121" s="326"/>
      <c r="DT121" s="326"/>
      <c r="DU121" s="326"/>
      <c r="DV121" s="326"/>
      <c r="DW121" s="326"/>
      <c r="DX121" s="326"/>
      <c r="DY121" s="326"/>
      <c r="DZ121" s="326"/>
      <c r="EA121" s="326"/>
      <c r="EB121" s="326"/>
      <c r="EC121" s="326"/>
      <c r="ED121" s="326"/>
      <c r="EE121" s="326"/>
      <c r="EF121" s="326"/>
      <c r="EG121" s="326"/>
      <c r="EH121" s="326"/>
      <c r="EI121" s="326"/>
      <c r="EJ121" s="326"/>
      <c r="EK121" s="326"/>
      <c r="EL121" s="326"/>
      <c r="EM121" s="326"/>
      <c r="EN121" s="326"/>
      <c r="EO121" s="326"/>
      <c r="EP121" s="326"/>
      <c r="EQ121" s="326"/>
      <c r="ER121" s="326"/>
      <c r="ES121" s="326"/>
      <c r="ET121" s="326"/>
      <c r="EU121" s="326"/>
      <c r="EV121" s="326"/>
      <c r="EW121" s="326"/>
      <c r="EX121" s="326"/>
      <c r="EY121" s="326"/>
      <c r="EZ121" s="326"/>
      <c r="FA121" s="326"/>
      <c r="FB121" s="326"/>
      <c r="FC121" s="326"/>
      <c r="FD121" s="326"/>
      <c r="FE121" s="326"/>
      <c r="FF121" s="326"/>
      <c r="FG121" s="326"/>
      <c r="FH121" s="326"/>
      <c r="FI121" s="326"/>
      <c r="FJ121" s="326"/>
      <c r="FK121" s="326"/>
      <c r="FL121" s="326"/>
      <c r="FM121" s="326"/>
      <c r="FN121" s="326"/>
      <c r="FO121" s="326"/>
      <c r="FP121" s="326"/>
      <c r="FQ121" s="326"/>
      <c r="FR121" s="326"/>
      <c r="FS121" s="326"/>
      <c r="FT121" s="326"/>
      <c r="FU121" s="326"/>
      <c r="FV121" s="326"/>
      <c r="FW121" s="326"/>
      <c r="FX121" s="326"/>
      <c r="FY121" s="326"/>
      <c r="FZ121" s="326"/>
      <c r="GA121" s="326"/>
      <c r="GB121" s="326"/>
      <c r="GC121" s="326"/>
      <c r="GD121" s="326"/>
      <c r="GE121" s="326"/>
      <c r="GF121" s="326"/>
      <c r="GG121" s="326"/>
      <c r="GH121" s="326"/>
      <c r="GI121" s="326"/>
      <c r="GJ121" s="326"/>
      <c r="GK121" s="326"/>
      <c r="GL121" s="326"/>
      <c r="GM121" s="326"/>
      <c r="GN121" s="326"/>
      <c r="GO121" s="326"/>
      <c r="GP121" s="326"/>
      <c r="GQ121" s="326"/>
      <c r="GR121" s="326"/>
      <c r="GS121" s="326"/>
      <c r="GT121" s="326"/>
      <c r="GU121" s="326"/>
      <c r="GV121" s="326"/>
      <c r="GW121" s="326"/>
      <c r="GX121" s="326"/>
      <c r="GY121" s="326"/>
      <c r="GZ121" s="326"/>
      <c r="HA121" s="326"/>
      <c r="HB121" s="326"/>
      <c r="HC121" s="326"/>
      <c r="HD121" s="326"/>
      <c r="HE121" s="326"/>
      <c r="HF121" s="326"/>
      <c r="HG121" s="326"/>
      <c r="HH121" s="326"/>
      <c r="HI121" s="326"/>
      <c r="HJ121" s="326"/>
      <c r="HK121" s="326"/>
      <c r="HL121" s="326"/>
      <c r="HM121" s="326"/>
      <c r="HN121" s="326"/>
      <c r="HO121" s="326"/>
      <c r="HP121" s="326"/>
      <c r="HQ121" s="326"/>
      <c r="HR121" s="326"/>
      <c r="HS121" s="326"/>
      <c r="HT121" s="326"/>
      <c r="HU121" s="326"/>
      <c r="HV121" s="326"/>
      <c r="HW121" s="326"/>
      <c r="HX121" s="326"/>
      <c r="HY121" s="326"/>
      <c r="HZ121" s="326"/>
      <c r="IA121" s="326"/>
      <c r="IB121" s="326"/>
      <c r="IC121" s="326"/>
    </row>
    <row r="122" spans="1:237" s="20" customFormat="1" x14ac:dyDescent="0.25">
      <c r="A122" s="391"/>
      <c r="B122" s="391"/>
      <c r="C122" s="391"/>
      <c r="D122" s="391"/>
      <c r="E122" s="391"/>
      <c r="F122" s="397"/>
      <c r="G122" s="397"/>
      <c r="H122" s="397"/>
      <c r="I122" s="397"/>
      <c r="J122" s="397"/>
      <c r="K122" s="397"/>
      <c r="L122" s="397"/>
      <c r="M122" s="397"/>
      <c r="N122" s="397"/>
      <c r="O122" s="397"/>
      <c r="P122" s="397"/>
      <c r="Q122" s="397"/>
      <c r="R122" s="397"/>
      <c r="S122" s="397"/>
      <c r="T122" s="397"/>
      <c r="U122" s="397"/>
      <c r="V122" s="397"/>
      <c r="W122" s="397"/>
      <c r="X122" s="240"/>
      <c r="Y122" s="326"/>
      <c r="Z122" s="326"/>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c r="CF122" s="240"/>
      <c r="CG122" s="240"/>
      <c r="CH122" s="240"/>
      <c r="CI122" s="240"/>
      <c r="CJ122" s="240"/>
      <c r="CK122" s="240"/>
      <c r="CL122" s="240"/>
      <c r="CM122" s="240"/>
      <c r="CN122" s="240"/>
      <c r="CO122" s="240"/>
      <c r="CP122" s="240"/>
      <c r="CQ122" s="240"/>
      <c r="CR122" s="240"/>
      <c r="CS122" s="240"/>
      <c r="CT122" s="240"/>
      <c r="CU122" s="240"/>
      <c r="CV122" s="240"/>
      <c r="CW122" s="240"/>
      <c r="CX122" s="240"/>
      <c r="CY122" s="240"/>
      <c r="CZ122" s="240"/>
      <c r="DA122" s="240"/>
      <c r="DB122" s="240"/>
      <c r="DC122" s="240"/>
      <c r="DD122" s="240"/>
      <c r="DE122" s="240"/>
      <c r="DF122" s="240"/>
      <c r="DG122" s="240"/>
      <c r="DH122" s="240"/>
      <c r="DI122" s="240"/>
      <c r="DJ122" s="240"/>
      <c r="DK122" s="240"/>
      <c r="DL122" s="240"/>
      <c r="DM122" s="240"/>
      <c r="DN122" s="240"/>
      <c r="DO122" s="240"/>
      <c r="DP122" s="240"/>
      <c r="DQ122" s="240"/>
      <c r="DR122" s="240"/>
      <c r="DS122" s="240"/>
      <c r="DT122" s="240"/>
      <c r="DU122" s="240"/>
      <c r="DV122" s="240"/>
      <c r="DW122" s="240"/>
      <c r="DX122" s="240"/>
      <c r="DY122" s="240"/>
      <c r="DZ122" s="240"/>
      <c r="EA122" s="240"/>
      <c r="EB122" s="240"/>
      <c r="EC122" s="240"/>
      <c r="ED122" s="240"/>
      <c r="EE122" s="240"/>
      <c r="EF122" s="240"/>
      <c r="EG122" s="240"/>
      <c r="EH122" s="240"/>
      <c r="EI122" s="240"/>
      <c r="EJ122" s="240"/>
      <c r="EK122" s="240"/>
      <c r="EL122" s="240"/>
      <c r="EM122" s="240"/>
      <c r="EN122" s="240"/>
      <c r="EO122" s="240"/>
      <c r="EP122" s="240"/>
      <c r="EQ122" s="240"/>
      <c r="ER122" s="240"/>
      <c r="ES122" s="240"/>
      <c r="ET122" s="240"/>
      <c r="EU122" s="240"/>
      <c r="EV122" s="240"/>
      <c r="EW122" s="240"/>
      <c r="EX122" s="240"/>
      <c r="EY122" s="240"/>
      <c r="EZ122" s="240"/>
      <c r="FA122" s="240"/>
      <c r="FB122" s="240"/>
      <c r="FC122" s="240"/>
      <c r="FD122" s="240"/>
      <c r="FE122" s="240"/>
      <c r="FF122" s="240"/>
      <c r="FG122" s="240"/>
      <c r="FH122" s="240"/>
      <c r="FI122" s="240"/>
      <c r="FJ122" s="240"/>
      <c r="FK122" s="240"/>
      <c r="FL122" s="240"/>
      <c r="FM122" s="240"/>
      <c r="FN122" s="240"/>
      <c r="FO122" s="240"/>
      <c r="FP122" s="240"/>
      <c r="FQ122" s="240"/>
      <c r="FR122" s="240"/>
      <c r="FS122" s="240"/>
      <c r="FT122" s="240"/>
      <c r="FU122" s="240"/>
      <c r="FV122" s="240"/>
      <c r="FW122" s="240"/>
      <c r="FX122" s="240"/>
      <c r="FY122" s="240"/>
      <c r="FZ122" s="240"/>
      <c r="GA122" s="240"/>
      <c r="GB122" s="240"/>
      <c r="GC122" s="240"/>
      <c r="GD122" s="240"/>
      <c r="GE122" s="240"/>
      <c r="GF122" s="240"/>
      <c r="GG122" s="240"/>
      <c r="GH122" s="240"/>
      <c r="GI122" s="240"/>
      <c r="GJ122" s="240"/>
      <c r="GK122" s="240"/>
      <c r="GL122" s="240"/>
      <c r="GM122" s="240"/>
      <c r="GN122" s="240"/>
      <c r="GO122" s="240"/>
      <c r="GP122" s="240"/>
      <c r="GQ122" s="240"/>
      <c r="GR122" s="240"/>
      <c r="GS122" s="240"/>
      <c r="GT122" s="240"/>
      <c r="GU122" s="240"/>
      <c r="GV122" s="240"/>
      <c r="GW122" s="240"/>
      <c r="GX122" s="240"/>
      <c r="GY122" s="240"/>
      <c r="GZ122" s="240"/>
      <c r="HA122" s="240"/>
      <c r="HB122" s="240"/>
      <c r="HC122" s="240"/>
      <c r="HD122" s="240"/>
      <c r="HE122" s="240"/>
      <c r="HF122" s="240"/>
      <c r="HG122" s="240"/>
      <c r="HH122" s="240"/>
      <c r="HI122" s="240"/>
      <c r="HJ122" s="240"/>
      <c r="HK122" s="240"/>
      <c r="HL122" s="240"/>
      <c r="HM122" s="240"/>
      <c r="HN122" s="240"/>
      <c r="HO122" s="240"/>
      <c r="HP122" s="240"/>
      <c r="HQ122" s="240"/>
      <c r="HR122" s="240"/>
      <c r="HS122" s="240"/>
      <c r="HT122" s="240"/>
      <c r="HU122" s="240"/>
      <c r="HV122" s="240"/>
      <c r="HW122" s="240"/>
      <c r="HX122" s="240"/>
      <c r="HY122" s="240"/>
      <c r="HZ122" s="240"/>
      <c r="IA122" s="240"/>
      <c r="IB122" s="240"/>
      <c r="IC122" s="240"/>
    </row>
    <row r="123" spans="1:237" x14ac:dyDescent="0.25">
      <c r="A123" s="338" t="s">
        <v>68</v>
      </c>
      <c r="B123" s="390">
        <v>1</v>
      </c>
      <c r="C123" s="338" t="s">
        <v>451</v>
      </c>
      <c r="D123" s="338" t="s">
        <v>36</v>
      </c>
      <c r="E123" s="338" t="s">
        <v>37</v>
      </c>
      <c r="F123" s="339">
        <v>4564.3408565239779</v>
      </c>
      <c r="G123" s="339">
        <v>4555.0098809528581</v>
      </c>
      <c r="H123" s="339">
        <v>4584.6368821701799</v>
      </c>
      <c r="I123" s="339">
        <v>4734.5171521717402</v>
      </c>
      <c r="J123" s="339">
        <v>4871.1439458334817</v>
      </c>
      <c r="K123" s="339">
        <v>4702.3444413168345</v>
      </c>
      <c r="L123" s="339">
        <v>4526.9471096489979</v>
      </c>
      <c r="M123" s="339">
        <v>4620.6896450051281</v>
      </c>
      <c r="N123" s="339">
        <v>4889.8918096671623</v>
      </c>
      <c r="O123" s="339">
        <v>4871.7352325214397</v>
      </c>
      <c r="P123" s="339">
        <v>4896.0961463614185</v>
      </c>
      <c r="Q123" s="339">
        <v>4358.4624661234275</v>
      </c>
      <c r="R123" s="339">
        <v>4509.6096623805161</v>
      </c>
      <c r="S123" s="396">
        <v>8061.4650536930003</v>
      </c>
      <c r="T123" s="396">
        <v>4155.5389739645598</v>
      </c>
      <c r="U123" s="396">
        <v>4110.817996063849</v>
      </c>
      <c r="V123" s="396">
        <v>4104.1374375591004</v>
      </c>
      <c r="W123" s="396">
        <v>4127.6445865200003</v>
      </c>
      <c r="X123" s="242"/>
      <c r="Y123" s="326"/>
      <c r="Z123" s="326"/>
      <c r="AA123" s="242"/>
      <c r="AB123" s="242"/>
      <c r="AC123" s="242"/>
      <c r="AD123" s="242"/>
      <c r="AE123" s="242"/>
      <c r="AF123" s="242"/>
      <c r="AG123" s="242"/>
      <c r="AH123" s="242"/>
      <c r="AI123" s="242"/>
      <c r="AJ123" s="242"/>
      <c r="AK123" s="242"/>
      <c r="AL123" s="242"/>
      <c r="AM123" s="242"/>
      <c r="AN123" s="242"/>
      <c r="AO123" s="242"/>
      <c r="AP123" s="242"/>
      <c r="AQ123" s="242"/>
      <c r="AR123" s="242"/>
      <c r="AS123" s="242"/>
      <c r="AT123" s="242"/>
      <c r="AU123" s="242"/>
      <c r="AV123" s="242"/>
      <c r="AW123" s="242"/>
      <c r="AX123" s="242"/>
      <c r="AY123" s="242"/>
      <c r="AZ123" s="242"/>
      <c r="BA123" s="242"/>
      <c r="BB123" s="242"/>
      <c r="BC123" s="242"/>
      <c r="BD123" s="242"/>
      <c r="BE123" s="242"/>
      <c r="BF123" s="242"/>
      <c r="BG123" s="242"/>
      <c r="BH123" s="242"/>
      <c r="BI123" s="242"/>
      <c r="BJ123" s="242"/>
      <c r="BK123" s="242"/>
      <c r="BL123" s="242"/>
      <c r="BM123" s="242"/>
      <c r="BN123" s="242"/>
      <c r="BO123" s="242"/>
      <c r="BP123" s="242"/>
      <c r="BQ123" s="242"/>
      <c r="BR123" s="242"/>
      <c r="BS123" s="242"/>
      <c r="BT123" s="242"/>
      <c r="BU123" s="242"/>
      <c r="BV123" s="242"/>
      <c r="BW123" s="242"/>
      <c r="BX123" s="242"/>
      <c r="BY123" s="242"/>
      <c r="BZ123" s="242"/>
      <c r="CA123" s="242"/>
      <c r="CB123" s="242"/>
      <c r="CC123" s="242"/>
      <c r="CD123" s="242"/>
      <c r="CE123" s="242"/>
      <c r="CF123" s="242"/>
      <c r="CG123" s="242"/>
      <c r="CH123" s="242"/>
      <c r="CI123" s="242"/>
      <c r="CJ123" s="242"/>
      <c r="CK123" s="242"/>
      <c r="CL123" s="242"/>
      <c r="CM123" s="242"/>
      <c r="CN123" s="242"/>
      <c r="CO123" s="242"/>
      <c r="CP123" s="242"/>
      <c r="CQ123" s="242"/>
      <c r="CR123" s="242"/>
      <c r="CS123" s="242"/>
      <c r="CT123" s="242"/>
      <c r="CU123" s="242"/>
      <c r="CV123" s="242"/>
      <c r="CW123" s="242"/>
      <c r="CX123" s="242"/>
      <c r="CY123" s="242"/>
      <c r="CZ123" s="242"/>
      <c r="DA123" s="242"/>
      <c r="DB123" s="242"/>
      <c r="DC123" s="242"/>
      <c r="DD123" s="242"/>
      <c r="DE123" s="242"/>
      <c r="DF123" s="242"/>
      <c r="DG123" s="242"/>
      <c r="DH123" s="242"/>
      <c r="DI123" s="242"/>
      <c r="DJ123" s="242"/>
      <c r="DK123" s="242"/>
      <c r="DL123" s="242"/>
      <c r="DM123" s="242"/>
      <c r="DN123" s="242"/>
      <c r="DO123" s="242"/>
      <c r="DP123" s="242"/>
      <c r="DQ123" s="242"/>
      <c r="DR123" s="242"/>
      <c r="DS123" s="242"/>
      <c r="DT123" s="242"/>
      <c r="DU123" s="242"/>
      <c r="DV123" s="242"/>
      <c r="DW123" s="242"/>
      <c r="DX123" s="242"/>
      <c r="DY123" s="242"/>
      <c r="DZ123" s="242"/>
      <c r="EA123" s="242"/>
      <c r="EB123" s="242"/>
      <c r="EC123" s="242"/>
      <c r="ED123" s="242"/>
      <c r="EE123" s="242"/>
      <c r="EF123" s="242"/>
      <c r="EG123" s="242"/>
      <c r="EH123" s="242"/>
      <c r="EI123" s="242"/>
      <c r="EJ123" s="242"/>
      <c r="EK123" s="242"/>
      <c r="EL123" s="242"/>
      <c r="EM123" s="242"/>
      <c r="EN123" s="242"/>
      <c r="EO123" s="242"/>
      <c r="EP123" s="242"/>
      <c r="EQ123" s="242"/>
      <c r="ER123" s="242"/>
      <c r="ES123" s="242"/>
      <c r="ET123" s="242"/>
      <c r="EU123" s="242"/>
      <c r="EV123" s="242"/>
      <c r="EW123" s="242"/>
      <c r="EX123" s="242"/>
      <c r="EY123" s="242"/>
      <c r="EZ123" s="242"/>
      <c r="FA123" s="242"/>
      <c r="FB123" s="242"/>
      <c r="FC123" s="242"/>
      <c r="FD123" s="242"/>
      <c r="FE123" s="242"/>
      <c r="FF123" s="242"/>
      <c r="FG123" s="242"/>
      <c r="FH123" s="242"/>
      <c r="FI123" s="242"/>
      <c r="FJ123" s="242"/>
      <c r="FK123" s="242"/>
      <c r="FL123" s="242"/>
      <c r="FM123" s="242"/>
      <c r="FN123" s="242"/>
      <c r="FO123" s="242"/>
      <c r="FP123" s="242"/>
      <c r="FQ123" s="242"/>
      <c r="FR123" s="242"/>
      <c r="FS123" s="242"/>
      <c r="FT123" s="242"/>
      <c r="FU123" s="242"/>
      <c r="FV123" s="242"/>
      <c r="FW123" s="242"/>
      <c r="FX123" s="242"/>
      <c r="FY123" s="242"/>
      <c r="FZ123" s="242"/>
      <c r="GA123" s="242"/>
      <c r="GB123" s="242"/>
      <c r="GC123" s="242"/>
      <c r="GD123" s="242"/>
      <c r="GE123" s="242"/>
      <c r="GF123" s="242"/>
      <c r="GG123" s="242"/>
      <c r="GH123" s="242"/>
      <c r="GI123" s="242"/>
      <c r="GJ123" s="242"/>
      <c r="GK123" s="242"/>
      <c r="GL123" s="242"/>
      <c r="GM123" s="242"/>
      <c r="GN123" s="242"/>
      <c r="GO123" s="242"/>
      <c r="GP123" s="242"/>
      <c r="GQ123" s="242"/>
      <c r="GR123" s="242"/>
      <c r="GS123" s="242"/>
      <c r="GT123" s="242"/>
      <c r="GU123" s="242"/>
      <c r="GV123" s="242"/>
      <c r="GW123" s="242"/>
      <c r="GX123" s="242"/>
      <c r="GY123" s="242"/>
      <c r="GZ123" s="242"/>
      <c r="HA123" s="242"/>
      <c r="HB123" s="242"/>
      <c r="HC123" s="242"/>
      <c r="HD123" s="242"/>
      <c r="HE123" s="242"/>
      <c r="HF123" s="242"/>
      <c r="HG123" s="242"/>
      <c r="HH123" s="242"/>
      <c r="HI123" s="242"/>
      <c r="HJ123" s="242"/>
      <c r="HK123" s="242"/>
      <c r="HL123" s="242"/>
      <c r="HM123" s="242"/>
      <c r="HN123" s="242"/>
      <c r="HO123" s="242"/>
      <c r="HP123" s="242"/>
      <c r="HQ123" s="242"/>
      <c r="HR123" s="242"/>
      <c r="HS123" s="242"/>
      <c r="HT123" s="242"/>
      <c r="HU123" s="242"/>
      <c r="HV123" s="242"/>
      <c r="HW123" s="242"/>
      <c r="HX123" s="242"/>
      <c r="HY123" s="242"/>
      <c r="HZ123" s="242"/>
      <c r="IA123" s="242"/>
      <c r="IB123" s="242"/>
      <c r="IC123" s="242"/>
    </row>
    <row r="124" spans="1:237" x14ac:dyDescent="0.25">
      <c r="A124" s="338" t="s">
        <v>68</v>
      </c>
      <c r="B124" s="390" t="s">
        <v>443</v>
      </c>
      <c r="C124" s="338" t="s">
        <v>444</v>
      </c>
      <c r="D124" s="338" t="s">
        <v>36</v>
      </c>
      <c r="E124" s="338" t="s">
        <v>37</v>
      </c>
      <c r="F124" s="339">
        <v>520.04651206725543</v>
      </c>
      <c r="G124" s="339">
        <v>518.7351745212984</v>
      </c>
      <c r="H124" s="339">
        <v>520.98694992651883</v>
      </c>
      <c r="I124" s="339">
        <v>538.33298595840597</v>
      </c>
      <c r="J124" s="339">
        <v>547.70592934826459</v>
      </c>
      <c r="K124" s="339">
        <v>553.11013778561335</v>
      </c>
      <c r="L124" s="339">
        <v>438.1374353595092</v>
      </c>
      <c r="M124" s="339">
        <v>453.79485411983933</v>
      </c>
      <c r="N124" s="339">
        <v>451.74974364521375</v>
      </c>
      <c r="O124" s="339">
        <v>458.9524622244225</v>
      </c>
      <c r="P124" s="339">
        <v>478.53249223728523</v>
      </c>
      <c r="Q124" s="339">
        <v>475.15234240978538</v>
      </c>
      <c r="R124" s="339">
        <v>470.91099546955155</v>
      </c>
      <c r="S124" s="396">
        <v>467.74410284138634</v>
      </c>
      <c r="T124" s="396">
        <v>469.44496895995007</v>
      </c>
      <c r="U124" s="396">
        <v>471.77126515283209</v>
      </c>
      <c r="V124" s="396">
        <v>475.86730955910087</v>
      </c>
      <c r="W124" s="396">
        <v>477.55265501999997</v>
      </c>
      <c r="X124" s="242"/>
      <c r="Y124" s="326"/>
      <c r="Z124" s="326"/>
      <c r="AA124" s="242"/>
      <c r="AB124" s="242"/>
      <c r="AC124" s="242"/>
      <c r="AD124" s="242"/>
      <c r="AE124" s="242"/>
      <c r="AF124" s="242"/>
      <c r="AG124" s="242"/>
      <c r="AH124" s="242"/>
      <c r="AI124" s="242"/>
      <c r="AJ124" s="242"/>
      <c r="AK124" s="242"/>
      <c r="AL124" s="242"/>
      <c r="AM124" s="242"/>
      <c r="AN124" s="242"/>
      <c r="AO124" s="242"/>
      <c r="AP124" s="242"/>
      <c r="AQ124" s="242"/>
      <c r="AR124" s="242"/>
      <c r="AS124" s="242"/>
      <c r="AT124" s="242"/>
      <c r="AU124" s="242"/>
      <c r="AV124" s="242"/>
      <c r="AW124" s="242"/>
      <c r="AX124" s="242"/>
      <c r="AY124" s="242"/>
      <c r="AZ124" s="242"/>
      <c r="BA124" s="242"/>
      <c r="BB124" s="242"/>
      <c r="BC124" s="242"/>
      <c r="BD124" s="242"/>
      <c r="BE124" s="242"/>
      <c r="BF124" s="242"/>
      <c r="BG124" s="242"/>
      <c r="BH124" s="242"/>
      <c r="BI124" s="242"/>
      <c r="BJ124" s="242"/>
      <c r="BK124" s="242"/>
      <c r="BL124" s="242"/>
      <c r="BM124" s="242"/>
      <c r="BN124" s="242"/>
      <c r="BO124" s="242"/>
      <c r="BP124" s="242"/>
      <c r="BQ124" s="242"/>
      <c r="BR124" s="242"/>
      <c r="BS124" s="242"/>
      <c r="BT124" s="242"/>
      <c r="BU124" s="242"/>
      <c r="BV124" s="242"/>
      <c r="BW124" s="242"/>
      <c r="BX124" s="242"/>
      <c r="BY124" s="242"/>
      <c r="BZ124" s="242"/>
      <c r="CA124" s="242"/>
      <c r="CB124" s="242"/>
      <c r="CC124" s="242"/>
      <c r="CD124" s="242"/>
      <c r="CE124" s="242"/>
      <c r="CF124" s="242"/>
      <c r="CG124" s="242"/>
      <c r="CH124" s="242"/>
      <c r="CI124" s="242"/>
      <c r="CJ124" s="242"/>
      <c r="CK124" s="242"/>
      <c r="CL124" s="242"/>
      <c r="CM124" s="242"/>
      <c r="CN124" s="242"/>
      <c r="CO124" s="242"/>
      <c r="CP124" s="242"/>
      <c r="CQ124" s="242"/>
      <c r="CR124" s="242"/>
      <c r="CS124" s="242"/>
      <c r="CT124" s="242"/>
      <c r="CU124" s="242"/>
      <c r="CV124" s="242"/>
      <c r="CW124" s="242"/>
      <c r="CX124" s="242"/>
      <c r="CY124" s="242"/>
      <c r="CZ124" s="242"/>
      <c r="DA124" s="242"/>
      <c r="DB124" s="242"/>
      <c r="DC124" s="242"/>
      <c r="DD124" s="242"/>
      <c r="DE124" s="242"/>
      <c r="DF124" s="242"/>
      <c r="DG124" s="242"/>
      <c r="DH124" s="242"/>
      <c r="DI124" s="242"/>
      <c r="DJ124" s="242"/>
      <c r="DK124" s="242"/>
      <c r="DL124" s="242"/>
      <c r="DM124" s="242"/>
      <c r="DN124" s="242"/>
      <c r="DO124" s="242"/>
      <c r="DP124" s="242"/>
      <c r="DQ124" s="242"/>
      <c r="DR124" s="242"/>
      <c r="DS124" s="242"/>
      <c r="DT124" s="242"/>
      <c r="DU124" s="242"/>
      <c r="DV124" s="242"/>
      <c r="DW124" s="242"/>
      <c r="DX124" s="242"/>
      <c r="DY124" s="242"/>
      <c r="DZ124" s="242"/>
      <c r="EA124" s="242"/>
      <c r="EB124" s="242"/>
      <c r="EC124" s="242"/>
      <c r="ED124" s="242"/>
      <c r="EE124" s="242"/>
      <c r="EF124" s="242"/>
      <c r="EG124" s="242"/>
      <c r="EH124" s="242"/>
      <c r="EI124" s="242"/>
      <c r="EJ124" s="242"/>
      <c r="EK124" s="242"/>
      <c r="EL124" s="242"/>
      <c r="EM124" s="242"/>
      <c r="EN124" s="242"/>
      <c r="EO124" s="242"/>
      <c r="EP124" s="242"/>
      <c r="EQ124" s="242"/>
      <c r="ER124" s="242"/>
      <c r="ES124" s="242"/>
      <c r="ET124" s="242"/>
      <c r="EU124" s="242"/>
      <c r="EV124" s="242"/>
      <c r="EW124" s="242"/>
      <c r="EX124" s="242"/>
      <c r="EY124" s="242"/>
      <c r="EZ124" s="242"/>
      <c r="FA124" s="242"/>
      <c r="FB124" s="242"/>
      <c r="FC124" s="242"/>
      <c r="FD124" s="242"/>
      <c r="FE124" s="242"/>
      <c r="FF124" s="242"/>
      <c r="FG124" s="242"/>
      <c r="FH124" s="242"/>
      <c r="FI124" s="242"/>
      <c r="FJ124" s="242"/>
      <c r="FK124" s="242"/>
      <c r="FL124" s="242"/>
      <c r="FM124" s="242"/>
      <c r="FN124" s="242"/>
      <c r="FO124" s="242"/>
      <c r="FP124" s="242"/>
      <c r="FQ124" s="242"/>
      <c r="FR124" s="242"/>
      <c r="FS124" s="242"/>
      <c r="FT124" s="242"/>
      <c r="FU124" s="242"/>
      <c r="FV124" s="242"/>
      <c r="FW124" s="242"/>
      <c r="FX124" s="242"/>
      <c r="FY124" s="242"/>
      <c r="FZ124" s="242"/>
      <c r="GA124" s="242"/>
      <c r="GB124" s="242"/>
      <c r="GC124" s="242"/>
      <c r="GD124" s="242"/>
      <c r="GE124" s="242"/>
      <c r="GF124" s="242"/>
      <c r="GG124" s="242"/>
      <c r="GH124" s="242"/>
      <c r="GI124" s="242"/>
      <c r="GJ124" s="242"/>
      <c r="GK124" s="242"/>
      <c r="GL124" s="242"/>
      <c r="GM124" s="242"/>
      <c r="GN124" s="242"/>
      <c r="GO124" s="242"/>
      <c r="GP124" s="242"/>
      <c r="GQ124" s="242"/>
      <c r="GR124" s="242"/>
      <c r="GS124" s="242"/>
      <c r="GT124" s="242"/>
      <c r="GU124" s="242"/>
      <c r="GV124" s="242"/>
      <c r="GW124" s="242"/>
      <c r="GX124" s="242"/>
      <c r="GY124" s="242"/>
      <c r="GZ124" s="242"/>
      <c r="HA124" s="242"/>
      <c r="HB124" s="242"/>
      <c r="HC124" s="242"/>
      <c r="HD124" s="242"/>
      <c r="HE124" s="242"/>
      <c r="HF124" s="242"/>
      <c r="HG124" s="242"/>
      <c r="HH124" s="242"/>
      <c r="HI124" s="242"/>
      <c r="HJ124" s="242"/>
      <c r="HK124" s="242"/>
      <c r="HL124" s="242"/>
      <c r="HM124" s="242"/>
      <c r="HN124" s="242"/>
      <c r="HO124" s="242"/>
      <c r="HP124" s="242"/>
      <c r="HQ124" s="242"/>
      <c r="HR124" s="242"/>
      <c r="HS124" s="242"/>
      <c r="HT124" s="242"/>
      <c r="HU124" s="242"/>
      <c r="HV124" s="242"/>
      <c r="HW124" s="242"/>
      <c r="HX124" s="242"/>
      <c r="HY124" s="242"/>
      <c r="HZ124" s="242"/>
      <c r="IA124" s="242"/>
      <c r="IB124" s="242"/>
      <c r="IC124" s="242"/>
    </row>
    <row r="125" spans="1:237" s="79" customFormat="1" x14ac:dyDescent="0.25">
      <c r="A125" s="337" t="s">
        <v>68</v>
      </c>
      <c r="B125" s="337" t="s">
        <v>69</v>
      </c>
      <c r="C125" s="337" t="s">
        <v>70</v>
      </c>
      <c r="D125" s="337" t="s">
        <v>36</v>
      </c>
      <c r="E125" s="337" t="s">
        <v>37</v>
      </c>
      <c r="F125" s="340">
        <v>53.077168888469501</v>
      </c>
      <c r="G125" s="340">
        <v>52.117291432808415</v>
      </c>
      <c r="H125" s="340">
        <v>52.938869816894879</v>
      </c>
      <c r="I125" s="340">
        <v>57.553383229847867</v>
      </c>
      <c r="J125" s="340">
        <v>58.530986179102129</v>
      </c>
      <c r="K125" s="340">
        <v>57.362481972497228</v>
      </c>
      <c r="L125" s="340">
        <v>57.834542659191236</v>
      </c>
      <c r="M125" s="340">
        <v>63.253500418281206</v>
      </c>
      <c r="N125" s="340">
        <v>61.02557930925969</v>
      </c>
      <c r="O125" s="340">
        <v>62.615087998621</v>
      </c>
      <c r="P125" s="340">
        <v>63.751532512903452</v>
      </c>
      <c r="Q125" s="340">
        <v>63.329539209386034</v>
      </c>
      <c r="R125" s="340">
        <v>64.262210303440739</v>
      </c>
      <c r="S125" s="340">
        <v>63.441179776370248</v>
      </c>
      <c r="T125" s="340">
        <v>62.988491167063749</v>
      </c>
      <c r="U125" s="340">
        <v>61.889485837611538</v>
      </c>
      <c r="V125" s="340">
        <v>62.798436209100828</v>
      </c>
      <c r="W125" s="340">
        <v>61.266482970000013</v>
      </c>
      <c r="X125" s="326"/>
      <c r="Y125" s="326"/>
      <c r="Z125" s="326"/>
      <c r="AA125" s="326"/>
      <c r="AB125" s="326"/>
      <c r="AC125" s="326"/>
      <c r="AD125" s="326"/>
      <c r="AE125" s="326"/>
      <c r="AF125" s="326"/>
      <c r="AG125" s="326"/>
      <c r="AH125" s="326"/>
      <c r="AI125" s="326"/>
      <c r="AJ125" s="326"/>
      <c r="AK125" s="326"/>
      <c r="AL125" s="326"/>
      <c r="AM125" s="326"/>
      <c r="AN125" s="326"/>
      <c r="AO125" s="326"/>
      <c r="AP125" s="326"/>
      <c r="AQ125" s="326"/>
      <c r="AR125" s="326"/>
      <c r="AS125" s="326"/>
      <c r="AT125" s="326"/>
      <c r="AU125" s="326"/>
      <c r="AV125" s="326"/>
      <c r="AW125" s="326"/>
      <c r="AX125" s="326"/>
      <c r="AY125" s="326"/>
      <c r="AZ125" s="326"/>
      <c r="BA125" s="326"/>
      <c r="BB125" s="326"/>
      <c r="BC125" s="326"/>
      <c r="BD125" s="326"/>
      <c r="BE125" s="326"/>
      <c r="BF125" s="326"/>
      <c r="BG125" s="326"/>
      <c r="BH125" s="326"/>
      <c r="BI125" s="326"/>
      <c r="BJ125" s="326"/>
      <c r="BK125" s="326"/>
      <c r="BL125" s="326"/>
      <c r="BM125" s="326"/>
      <c r="BN125" s="326"/>
      <c r="BO125" s="326"/>
      <c r="BP125" s="326"/>
      <c r="BQ125" s="326"/>
      <c r="BR125" s="326"/>
      <c r="BS125" s="326"/>
      <c r="BT125" s="326"/>
      <c r="BU125" s="326"/>
      <c r="BV125" s="326"/>
      <c r="BW125" s="326"/>
      <c r="BX125" s="326"/>
      <c r="BY125" s="326"/>
      <c r="BZ125" s="326"/>
      <c r="CA125" s="326"/>
      <c r="CB125" s="326"/>
      <c r="CC125" s="326"/>
      <c r="CD125" s="326"/>
      <c r="CE125" s="326"/>
      <c r="CF125" s="326"/>
      <c r="CG125" s="326"/>
      <c r="CH125" s="326"/>
      <c r="CI125" s="326"/>
      <c r="CJ125" s="326"/>
      <c r="CK125" s="326"/>
      <c r="CL125" s="326"/>
      <c r="CM125" s="326"/>
      <c r="CN125" s="326"/>
      <c r="CO125" s="326"/>
      <c r="CP125" s="326"/>
      <c r="CQ125" s="326"/>
      <c r="CR125" s="326"/>
      <c r="CS125" s="326"/>
      <c r="CT125" s="326"/>
      <c r="CU125" s="326"/>
      <c r="CV125" s="326"/>
      <c r="CW125" s="326"/>
      <c r="CX125" s="326"/>
      <c r="CY125" s="326"/>
      <c r="CZ125" s="326"/>
      <c r="DA125" s="326"/>
      <c r="DB125" s="326"/>
      <c r="DC125" s="326"/>
      <c r="DD125" s="326"/>
      <c r="DE125" s="326"/>
      <c r="DF125" s="326"/>
      <c r="DG125" s="326"/>
      <c r="DH125" s="326"/>
      <c r="DI125" s="326"/>
      <c r="DJ125" s="326"/>
      <c r="DK125" s="326"/>
      <c r="DL125" s="326"/>
      <c r="DM125" s="326"/>
      <c r="DN125" s="326"/>
      <c r="DO125" s="326"/>
      <c r="DP125" s="326"/>
      <c r="DQ125" s="326"/>
      <c r="DR125" s="326"/>
      <c r="DS125" s="326"/>
      <c r="DT125" s="326"/>
      <c r="DU125" s="326"/>
      <c r="DV125" s="326"/>
      <c r="DW125" s="326"/>
      <c r="DX125" s="326"/>
      <c r="DY125" s="326"/>
      <c r="DZ125" s="326"/>
      <c r="EA125" s="326"/>
      <c r="EB125" s="326"/>
      <c r="EC125" s="326"/>
      <c r="ED125" s="326"/>
      <c r="EE125" s="326"/>
      <c r="EF125" s="326"/>
      <c r="EG125" s="326"/>
      <c r="EH125" s="326"/>
      <c r="EI125" s="326"/>
      <c r="EJ125" s="326"/>
      <c r="EK125" s="326"/>
      <c r="EL125" s="326"/>
      <c r="EM125" s="326"/>
      <c r="EN125" s="326"/>
      <c r="EO125" s="326"/>
      <c r="EP125" s="326"/>
      <c r="EQ125" s="326"/>
      <c r="ER125" s="326"/>
      <c r="ES125" s="326"/>
      <c r="ET125" s="326"/>
      <c r="EU125" s="326"/>
      <c r="EV125" s="326"/>
      <c r="EW125" s="326"/>
      <c r="EX125" s="326"/>
      <c r="EY125" s="326"/>
      <c r="EZ125" s="326"/>
      <c r="FA125" s="326"/>
      <c r="FB125" s="326"/>
      <c r="FC125" s="326"/>
      <c r="FD125" s="326"/>
      <c r="FE125" s="326"/>
      <c r="FF125" s="326"/>
      <c r="FG125" s="326"/>
      <c r="FH125" s="326"/>
      <c r="FI125" s="326"/>
      <c r="FJ125" s="326"/>
      <c r="FK125" s="326"/>
      <c r="FL125" s="326"/>
      <c r="FM125" s="326"/>
      <c r="FN125" s="326"/>
      <c r="FO125" s="326"/>
      <c r="FP125" s="326"/>
      <c r="FQ125" s="326"/>
      <c r="FR125" s="326"/>
      <c r="FS125" s="326"/>
      <c r="FT125" s="326"/>
      <c r="FU125" s="326"/>
      <c r="FV125" s="326"/>
      <c r="FW125" s="326"/>
      <c r="FX125" s="326"/>
      <c r="FY125" s="326"/>
      <c r="FZ125" s="326"/>
      <c r="GA125" s="326"/>
      <c r="GB125" s="326"/>
      <c r="GC125" s="326"/>
      <c r="GD125" s="326"/>
      <c r="GE125" s="326"/>
      <c r="GF125" s="326"/>
      <c r="GG125" s="326"/>
      <c r="GH125" s="326"/>
      <c r="GI125" s="326"/>
      <c r="GJ125" s="326"/>
      <c r="GK125" s="326"/>
      <c r="GL125" s="326"/>
      <c r="GM125" s="326"/>
      <c r="GN125" s="326"/>
      <c r="GO125" s="326"/>
      <c r="GP125" s="326"/>
      <c r="GQ125" s="326"/>
      <c r="GR125" s="326"/>
      <c r="GS125" s="326"/>
      <c r="GT125" s="326"/>
      <c r="GU125" s="326"/>
      <c r="GV125" s="326"/>
      <c r="GW125" s="326"/>
      <c r="GX125" s="326"/>
      <c r="GY125" s="326"/>
      <c r="GZ125" s="326"/>
      <c r="HA125" s="326"/>
      <c r="HB125" s="326"/>
      <c r="HC125" s="326"/>
      <c r="HD125" s="326"/>
      <c r="HE125" s="326"/>
      <c r="HF125" s="326"/>
      <c r="HG125" s="326"/>
      <c r="HH125" s="326"/>
      <c r="HI125" s="326"/>
      <c r="HJ125" s="326"/>
      <c r="HK125" s="326"/>
      <c r="HL125" s="326"/>
      <c r="HM125" s="326"/>
      <c r="HN125" s="326"/>
      <c r="HO125" s="326"/>
      <c r="HP125" s="326"/>
      <c r="HQ125" s="326"/>
      <c r="HR125" s="326"/>
      <c r="HS125" s="326"/>
      <c r="HT125" s="326"/>
      <c r="HU125" s="326"/>
      <c r="HV125" s="326"/>
      <c r="HW125" s="326"/>
      <c r="HX125" s="326"/>
      <c r="HY125" s="326"/>
      <c r="HZ125" s="326"/>
      <c r="IA125" s="326"/>
      <c r="IB125" s="326"/>
      <c r="IC125" s="326"/>
    </row>
    <row r="126" spans="1:237" s="79" customFormat="1" x14ac:dyDescent="0.25">
      <c r="A126" s="337" t="s">
        <v>68</v>
      </c>
      <c r="B126" s="337" t="s">
        <v>71</v>
      </c>
      <c r="C126" s="337" t="s">
        <v>72</v>
      </c>
      <c r="D126" s="337" t="s">
        <v>36</v>
      </c>
      <c r="E126" s="337" t="s">
        <v>37</v>
      </c>
      <c r="F126" s="340">
        <v>8.1568835417160006</v>
      </c>
      <c r="G126" s="340">
        <v>8.1076083085200015</v>
      </c>
      <c r="H126" s="340">
        <v>8.4347963285039995</v>
      </c>
      <c r="I126" s="340">
        <v>9.0666937025279992</v>
      </c>
      <c r="J126" s="340">
        <v>9.5468044070125</v>
      </c>
      <c r="K126" s="340">
        <v>9.471416138016</v>
      </c>
      <c r="L126" s="340">
        <v>9.7479469795680007</v>
      </c>
      <c r="M126" s="340">
        <v>10.16944700352</v>
      </c>
      <c r="N126" s="340">
        <v>10.789321393316257</v>
      </c>
      <c r="O126" s="340">
        <v>10.356173864844326</v>
      </c>
      <c r="P126" s="340">
        <v>10.68456899190204</v>
      </c>
      <c r="Q126" s="340">
        <v>7.7967249569999995</v>
      </c>
      <c r="R126" s="340">
        <v>8.0127676893600004</v>
      </c>
      <c r="S126" s="340">
        <v>10.183055799</v>
      </c>
      <c r="T126" s="340">
        <v>9.9318909375000004</v>
      </c>
      <c r="U126" s="340">
        <v>9.9580310759999993</v>
      </c>
      <c r="V126" s="340">
        <v>10.110072000000001</v>
      </c>
      <c r="W126" s="340">
        <v>10.193526</v>
      </c>
      <c r="X126" s="326"/>
      <c r="Y126" s="326"/>
      <c r="Z126" s="326"/>
      <c r="AA126" s="326"/>
      <c r="AB126" s="326"/>
      <c r="AC126" s="326"/>
      <c r="AD126" s="326"/>
      <c r="AE126" s="326"/>
      <c r="AF126" s="326"/>
      <c r="AG126" s="326"/>
      <c r="AH126" s="326"/>
      <c r="AI126" s="326"/>
      <c r="AJ126" s="326"/>
      <c r="AK126" s="326"/>
      <c r="AL126" s="326"/>
      <c r="AM126" s="326"/>
      <c r="AN126" s="326"/>
      <c r="AO126" s="326"/>
      <c r="AP126" s="326"/>
      <c r="AQ126" s="326"/>
      <c r="AR126" s="326"/>
      <c r="AS126" s="326"/>
      <c r="AT126" s="326"/>
      <c r="AU126" s="326"/>
      <c r="AV126" s="326"/>
      <c r="AW126" s="326"/>
      <c r="AX126" s="326"/>
      <c r="AY126" s="326"/>
      <c r="AZ126" s="326"/>
      <c r="BA126" s="326"/>
      <c r="BB126" s="326"/>
      <c r="BC126" s="326"/>
      <c r="BD126" s="326"/>
      <c r="BE126" s="326"/>
      <c r="BF126" s="326"/>
      <c r="BG126" s="326"/>
      <c r="BH126" s="326"/>
      <c r="BI126" s="326"/>
      <c r="BJ126" s="326"/>
      <c r="BK126" s="326"/>
      <c r="BL126" s="326"/>
      <c r="BM126" s="326"/>
      <c r="BN126" s="326"/>
      <c r="BO126" s="326"/>
      <c r="BP126" s="326"/>
      <c r="BQ126" s="326"/>
      <c r="BR126" s="326"/>
      <c r="BS126" s="326"/>
      <c r="BT126" s="326"/>
      <c r="BU126" s="326"/>
      <c r="BV126" s="326"/>
      <c r="BW126" s="326"/>
      <c r="BX126" s="326"/>
      <c r="BY126" s="326"/>
      <c r="BZ126" s="326"/>
      <c r="CA126" s="326"/>
      <c r="CB126" s="326"/>
      <c r="CC126" s="326"/>
      <c r="CD126" s="326"/>
      <c r="CE126" s="326"/>
      <c r="CF126" s="326"/>
      <c r="CG126" s="326"/>
      <c r="CH126" s="326"/>
      <c r="CI126" s="326"/>
      <c r="CJ126" s="326"/>
      <c r="CK126" s="326"/>
      <c r="CL126" s="326"/>
      <c r="CM126" s="326"/>
      <c r="CN126" s="326"/>
      <c r="CO126" s="326"/>
      <c r="CP126" s="326"/>
      <c r="CQ126" s="326"/>
      <c r="CR126" s="326"/>
      <c r="CS126" s="326"/>
      <c r="CT126" s="326"/>
      <c r="CU126" s="326"/>
      <c r="CV126" s="326"/>
      <c r="CW126" s="326"/>
      <c r="CX126" s="326"/>
      <c r="CY126" s="326"/>
      <c r="CZ126" s="326"/>
      <c r="DA126" s="326"/>
      <c r="DB126" s="326"/>
      <c r="DC126" s="326"/>
      <c r="DD126" s="326"/>
      <c r="DE126" s="326"/>
      <c r="DF126" s="326"/>
      <c r="DG126" s="326"/>
      <c r="DH126" s="326"/>
      <c r="DI126" s="326"/>
      <c r="DJ126" s="326"/>
      <c r="DK126" s="326"/>
      <c r="DL126" s="326"/>
      <c r="DM126" s="326"/>
      <c r="DN126" s="326"/>
      <c r="DO126" s="326"/>
      <c r="DP126" s="326"/>
      <c r="DQ126" s="326"/>
      <c r="DR126" s="326"/>
      <c r="DS126" s="326"/>
      <c r="DT126" s="326"/>
      <c r="DU126" s="326"/>
      <c r="DV126" s="326"/>
      <c r="DW126" s="326"/>
      <c r="DX126" s="326"/>
      <c r="DY126" s="326"/>
      <c r="DZ126" s="326"/>
      <c r="EA126" s="326"/>
      <c r="EB126" s="326"/>
      <c r="EC126" s="326"/>
      <c r="ED126" s="326"/>
      <c r="EE126" s="326"/>
      <c r="EF126" s="326"/>
      <c r="EG126" s="326"/>
      <c r="EH126" s="326"/>
      <c r="EI126" s="326"/>
      <c r="EJ126" s="326"/>
      <c r="EK126" s="326"/>
      <c r="EL126" s="326"/>
      <c r="EM126" s="326"/>
      <c r="EN126" s="326"/>
      <c r="EO126" s="326"/>
      <c r="EP126" s="326"/>
      <c r="EQ126" s="326"/>
      <c r="ER126" s="326"/>
      <c r="ES126" s="326"/>
      <c r="ET126" s="326"/>
      <c r="EU126" s="326"/>
      <c r="EV126" s="326"/>
      <c r="EW126" s="326"/>
      <c r="EX126" s="326"/>
      <c r="EY126" s="326"/>
      <c r="EZ126" s="326"/>
      <c r="FA126" s="326"/>
      <c r="FB126" s="326"/>
      <c r="FC126" s="326"/>
      <c r="FD126" s="326"/>
      <c r="FE126" s="326"/>
      <c r="FF126" s="326"/>
      <c r="FG126" s="326"/>
      <c r="FH126" s="326"/>
      <c r="FI126" s="326"/>
      <c r="FJ126" s="326"/>
      <c r="FK126" s="326"/>
      <c r="FL126" s="326"/>
      <c r="FM126" s="326"/>
      <c r="FN126" s="326"/>
      <c r="FO126" s="326"/>
      <c r="FP126" s="326"/>
      <c r="FQ126" s="326"/>
      <c r="FR126" s="326"/>
      <c r="FS126" s="326"/>
      <c r="FT126" s="326"/>
      <c r="FU126" s="326"/>
      <c r="FV126" s="326"/>
      <c r="FW126" s="326"/>
      <c r="FX126" s="326"/>
      <c r="FY126" s="326"/>
      <c r="FZ126" s="326"/>
      <c r="GA126" s="326"/>
      <c r="GB126" s="326"/>
      <c r="GC126" s="326"/>
      <c r="GD126" s="326"/>
      <c r="GE126" s="326"/>
      <c r="GF126" s="326"/>
      <c r="GG126" s="326"/>
      <c r="GH126" s="326"/>
      <c r="GI126" s="326"/>
      <c r="GJ126" s="326"/>
      <c r="GK126" s="326"/>
      <c r="GL126" s="326"/>
      <c r="GM126" s="326"/>
      <c r="GN126" s="326"/>
      <c r="GO126" s="326"/>
      <c r="GP126" s="326"/>
      <c r="GQ126" s="326"/>
      <c r="GR126" s="326"/>
      <c r="GS126" s="326"/>
      <c r="GT126" s="326"/>
      <c r="GU126" s="326"/>
      <c r="GV126" s="326"/>
      <c r="GW126" s="326"/>
      <c r="GX126" s="326"/>
      <c r="GY126" s="326"/>
      <c r="GZ126" s="326"/>
      <c r="HA126" s="326"/>
      <c r="HB126" s="326"/>
      <c r="HC126" s="326"/>
      <c r="HD126" s="326"/>
      <c r="HE126" s="326"/>
      <c r="HF126" s="326"/>
      <c r="HG126" s="326"/>
      <c r="HH126" s="326"/>
      <c r="HI126" s="326"/>
      <c r="HJ126" s="326"/>
      <c r="HK126" s="326"/>
      <c r="HL126" s="326"/>
      <c r="HM126" s="326"/>
      <c r="HN126" s="326"/>
      <c r="HO126" s="326"/>
      <c r="HP126" s="326"/>
      <c r="HQ126" s="326"/>
      <c r="HR126" s="326"/>
      <c r="HS126" s="326"/>
      <c r="HT126" s="326"/>
      <c r="HU126" s="326"/>
      <c r="HV126" s="326"/>
      <c r="HW126" s="326"/>
      <c r="HX126" s="326"/>
      <c r="HY126" s="326"/>
      <c r="HZ126" s="326"/>
      <c r="IA126" s="326"/>
      <c r="IB126" s="326"/>
      <c r="IC126" s="326"/>
    </row>
    <row r="127" spans="1:237" s="79" customFormat="1" x14ac:dyDescent="0.25">
      <c r="A127" s="337" t="s">
        <v>68</v>
      </c>
      <c r="B127" s="337" t="s">
        <v>73</v>
      </c>
      <c r="C127" s="337" t="s">
        <v>74</v>
      </c>
      <c r="D127" s="337" t="s">
        <v>36</v>
      </c>
      <c r="E127" s="337" t="s">
        <v>37</v>
      </c>
      <c r="F127" s="340">
        <v>249.6383590911</v>
      </c>
      <c r="G127" s="340">
        <v>248.37634212299997</v>
      </c>
      <c r="H127" s="340">
        <v>248.686340847</v>
      </c>
      <c r="I127" s="340">
        <v>256.6898705868</v>
      </c>
      <c r="J127" s="340">
        <v>265.00930451309995</v>
      </c>
      <c r="K127" s="340">
        <v>270.10150446594002</v>
      </c>
      <c r="L127" s="340">
        <v>273.06674154228</v>
      </c>
      <c r="M127" s="340">
        <v>281.45342701266003</v>
      </c>
      <c r="N127" s="340">
        <v>271.61773599156004</v>
      </c>
      <c r="O127" s="340">
        <v>276.98875790879998</v>
      </c>
      <c r="P127" s="340">
        <v>293.47419123026123</v>
      </c>
      <c r="Q127" s="340">
        <v>294.37022704898538</v>
      </c>
      <c r="R127" s="340">
        <v>288.67135171973479</v>
      </c>
      <c r="S127" s="340">
        <v>298.61390422027796</v>
      </c>
      <c r="T127" s="340">
        <v>302.72241008221533</v>
      </c>
      <c r="U127" s="340">
        <v>306.70870395644693</v>
      </c>
      <c r="V127" s="340">
        <v>310.60936935000007</v>
      </c>
      <c r="W127" s="340">
        <v>314.60807805000002</v>
      </c>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326"/>
      <c r="BE127" s="326"/>
      <c r="BF127" s="326"/>
      <c r="BG127" s="326"/>
      <c r="BH127" s="326"/>
      <c r="BI127" s="326"/>
      <c r="BJ127" s="326"/>
      <c r="BK127" s="326"/>
      <c r="BL127" s="326"/>
      <c r="BM127" s="326"/>
      <c r="BN127" s="326"/>
      <c r="BO127" s="326"/>
      <c r="BP127" s="326"/>
      <c r="BQ127" s="326"/>
      <c r="BR127" s="326"/>
      <c r="BS127" s="326"/>
      <c r="BT127" s="326"/>
      <c r="BU127" s="326"/>
      <c r="BV127" s="326"/>
      <c r="BW127" s="326"/>
      <c r="BX127" s="326"/>
      <c r="BY127" s="326"/>
      <c r="BZ127" s="326"/>
      <c r="CA127" s="326"/>
      <c r="CB127" s="326"/>
      <c r="CC127" s="326"/>
      <c r="CD127" s="326"/>
      <c r="CE127" s="326"/>
      <c r="CF127" s="326"/>
      <c r="CG127" s="326"/>
      <c r="CH127" s="326"/>
      <c r="CI127" s="326"/>
      <c r="CJ127" s="326"/>
      <c r="CK127" s="326"/>
      <c r="CL127" s="326"/>
      <c r="CM127" s="326"/>
      <c r="CN127" s="326"/>
      <c r="CO127" s="326"/>
      <c r="CP127" s="326"/>
      <c r="CQ127" s="326"/>
      <c r="CR127" s="326"/>
      <c r="CS127" s="326"/>
      <c r="CT127" s="326"/>
      <c r="CU127" s="326"/>
      <c r="CV127" s="326"/>
      <c r="CW127" s="326"/>
      <c r="CX127" s="326"/>
      <c r="CY127" s="326"/>
      <c r="CZ127" s="326"/>
      <c r="DA127" s="326"/>
      <c r="DB127" s="326"/>
      <c r="DC127" s="326"/>
      <c r="DD127" s="326"/>
      <c r="DE127" s="326"/>
      <c r="DF127" s="326"/>
      <c r="DG127" s="326"/>
      <c r="DH127" s="326"/>
      <c r="DI127" s="326"/>
      <c r="DJ127" s="326"/>
      <c r="DK127" s="326"/>
      <c r="DL127" s="326"/>
      <c r="DM127" s="326"/>
      <c r="DN127" s="326"/>
      <c r="DO127" s="326"/>
      <c r="DP127" s="326"/>
      <c r="DQ127" s="326"/>
      <c r="DR127" s="326"/>
      <c r="DS127" s="326"/>
      <c r="DT127" s="326"/>
      <c r="DU127" s="326"/>
      <c r="DV127" s="326"/>
      <c r="DW127" s="326"/>
      <c r="DX127" s="326"/>
      <c r="DY127" s="326"/>
      <c r="DZ127" s="326"/>
      <c r="EA127" s="326"/>
      <c r="EB127" s="326"/>
      <c r="EC127" s="326"/>
      <c r="ED127" s="326"/>
      <c r="EE127" s="326"/>
      <c r="EF127" s="326"/>
      <c r="EG127" s="326"/>
      <c r="EH127" s="326"/>
      <c r="EI127" s="326"/>
      <c r="EJ127" s="326"/>
      <c r="EK127" s="326"/>
      <c r="EL127" s="326"/>
      <c r="EM127" s="326"/>
      <c r="EN127" s="326"/>
      <c r="EO127" s="326"/>
      <c r="EP127" s="326"/>
      <c r="EQ127" s="326"/>
      <c r="ER127" s="326"/>
      <c r="ES127" s="326"/>
      <c r="ET127" s="326"/>
      <c r="EU127" s="326"/>
      <c r="EV127" s="326"/>
      <c r="EW127" s="326"/>
      <c r="EX127" s="326"/>
      <c r="EY127" s="326"/>
      <c r="EZ127" s="326"/>
      <c r="FA127" s="326"/>
      <c r="FB127" s="326"/>
      <c r="FC127" s="326"/>
      <c r="FD127" s="326"/>
      <c r="FE127" s="326"/>
      <c r="FF127" s="326"/>
      <c r="FG127" s="326"/>
      <c r="FH127" s="326"/>
      <c r="FI127" s="326"/>
      <c r="FJ127" s="326"/>
      <c r="FK127" s="326"/>
      <c r="FL127" s="326"/>
      <c r="FM127" s="326"/>
      <c r="FN127" s="326"/>
      <c r="FO127" s="326"/>
      <c r="FP127" s="326"/>
      <c r="FQ127" s="326"/>
      <c r="FR127" s="326"/>
      <c r="FS127" s="326"/>
      <c r="FT127" s="326"/>
      <c r="FU127" s="326"/>
      <c r="FV127" s="326"/>
      <c r="FW127" s="326"/>
      <c r="FX127" s="326"/>
      <c r="FY127" s="326"/>
      <c r="FZ127" s="326"/>
      <c r="GA127" s="326"/>
      <c r="GB127" s="326"/>
      <c r="GC127" s="326"/>
      <c r="GD127" s="326"/>
      <c r="GE127" s="326"/>
      <c r="GF127" s="326"/>
      <c r="GG127" s="326"/>
      <c r="GH127" s="326"/>
      <c r="GI127" s="326"/>
      <c r="GJ127" s="326"/>
      <c r="GK127" s="326"/>
      <c r="GL127" s="326"/>
      <c r="GM127" s="326"/>
      <c r="GN127" s="326"/>
      <c r="GO127" s="326"/>
      <c r="GP127" s="326"/>
      <c r="GQ127" s="326"/>
      <c r="GR127" s="326"/>
      <c r="GS127" s="326"/>
      <c r="GT127" s="326"/>
      <c r="GU127" s="326"/>
      <c r="GV127" s="326"/>
      <c r="GW127" s="326"/>
      <c r="GX127" s="326"/>
      <c r="GY127" s="326"/>
      <c r="GZ127" s="326"/>
      <c r="HA127" s="326"/>
      <c r="HB127" s="326"/>
      <c r="HC127" s="326"/>
      <c r="HD127" s="326"/>
      <c r="HE127" s="326"/>
      <c r="HF127" s="326"/>
      <c r="HG127" s="326"/>
      <c r="HH127" s="326"/>
      <c r="HI127" s="326"/>
      <c r="HJ127" s="326"/>
      <c r="HK127" s="326"/>
      <c r="HL127" s="326"/>
      <c r="HM127" s="326"/>
      <c r="HN127" s="326"/>
      <c r="HO127" s="326"/>
      <c r="HP127" s="326"/>
      <c r="HQ127" s="326"/>
      <c r="HR127" s="326"/>
      <c r="HS127" s="326"/>
      <c r="HT127" s="326"/>
      <c r="HU127" s="326"/>
      <c r="HV127" s="326"/>
      <c r="HW127" s="326"/>
      <c r="HX127" s="326"/>
      <c r="HY127" s="326"/>
      <c r="HZ127" s="326"/>
      <c r="IA127" s="326"/>
      <c r="IB127" s="326"/>
      <c r="IC127" s="326"/>
    </row>
    <row r="128" spans="1:237" s="79" customFormat="1" x14ac:dyDescent="0.25">
      <c r="A128" s="337" t="s">
        <v>68</v>
      </c>
      <c r="B128" s="337" t="s">
        <v>75</v>
      </c>
      <c r="C128" s="337" t="s">
        <v>76</v>
      </c>
      <c r="D128" s="337" t="s">
        <v>36</v>
      </c>
      <c r="E128" s="337" t="s">
        <v>37</v>
      </c>
      <c r="F128" s="340">
        <v>208.27813155596996</v>
      </c>
      <c r="G128" s="340">
        <v>209.24279009697</v>
      </c>
      <c r="H128" s="340">
        <v>210.03623129412</v>
      </c>
      <c r="I128" s="340">
        <v>214.10371345922999</v>
      </c>
      <c r="J128" s="340">
        <v>213.67214080904998</v>
      </c>
      <c r="K128" s="340">
        <v>215.21249084916002</v>
      </c>
      <c r="L128" s="340">
        <v>96.516134968469999</v>
      </c>
      <c r="M128" s="340">
        <v>97.922365265378076</v>
      </c>
      <c r="N128" s="340">
        <v>107.36313638107769</v>
      </c>
      <c r="O128" s="340">
        <v>108.01744311215717</v>
      </c>
      <c r="P128" s="340">
        <v>109.59048054030787</v>
      </c>
      <c r="Q128" s="340">
        <v>108.62483200241398</v>
      </c>
      <c r="R128" s="340">
        <v>108.95510638101599</v>
      </c>
      <c r="S128" s="340">
        <v>94.463194605738167</v>
      </c>
      <c r="T128" s="340">
        <v>92.747537873171012</v>
      </c>
      <c r="U128" s="340">
        <v>92.148534922773592</v>
      </c>
      <c r="V128" s="340">
        <v>91.271061000000003</v>
      </c>
      <c r="W128" s="340">
        <v>90.394289999999984</v>
      </c>
      <c r="X128" s="326"/>
      <c r="Y128" s="326"/>
      <c r="Z128" s="326"/>
      <c r="AA128" s="326"/>
      <c r="AB128" s="326"/>
      <c r="AC128" s="326"/>
      <c r="AD128" s="326"/>
      <c r="AE128" s="326"/>
      <c r="AF128" s="326"/>
      <c r="AG128" s="326"/>
      <c r="AH128" s="326"/>
      <c r="AI128" s="326"/>
      <c r="AJ128" s="326"/>
      <c r="AK128" s="326"/>
      <c r="AL128" s="326"/>
      <c r="AM128" s="326"/>
      <c r="AN128" s="326"/>
      <c r="AO128" s="326"/>
      <c r="AP128" s="326"/>
      <c r="AQ128" s="326"/>
      <c r="AR128" s="326"/>
      <c r="AS128" s="326"/>
      <c r="AT128" s="326"/>
      <c r="AU128" s="326"/>
      <c r="AV128" s="326"/>
      <c r="AW128" s="326"/>
      <c r="AX128" s="326"/>
      <c r="AY128" s="326"/>
      <c r="AZ128" s="326"/>
      <c r="BA128" s="326"/>
      <c r="BB128" s="326"/>
      <c r="BC128" s="326"/>
      <c r="BD128" s="326"/>
      <c r="BE128" s="326"/>
      <c r="BF128" s="326"/>
      <c r="BG128" s="326"/>
      <c r="BH128" s="326"/>
      <c r="BI128" s="326"/>
      <c r="BJ128" s="326"/>
      <c r="BK128" s="326"/>
      <c r="BL128" s="326"/>
      <c r="BM128" s="326"/>
      <c r="BN128" s="326"/>
      <c r="BO128" s="326"/>
      <c r="BP128" s="326"/>
      <c r="BQ128" s="326"/>
      <c r="BR128" s="326"/>
      <c r="BS128" s="326"/>
      <c r="BT128" s="326"/>
      <c r="BU128" s="326"/>
      <c r="BV128" s="326"/>
      <c r="BW128" s="326"/>
      <c r="BX128" s="326"/>
      <c r="BY128" s="326"/>
      <c r="BZ128" s="326"/>
      <c r="CA128" s="326"/>
      <c r="CB128" s="326"/>
      <c r="CC128" s="326"/>
      <c r="CD128" s="326"/>
      <c r="CE128" s="326"/>
      <c r="CF128" s="326"/>
      <c r="CG128" s="326"/>
      <c r="CH128" s="326"/>
      <c r="CI128" s="326"/>
      <c r="CJ128" s="326"/>
      <c r="CK128" s="326"/>
      <c r="CL128" s="326"/>
      <c r="CM128" s="326"/>
      <c r="CN128" s="326"/>
      <c r="CO128" s="326"/>
      <c r="CP128" s="326"/>
      <c r="CQ128" s="326"/>
      <c r="CR128" s="326"/>
      <c r="CS128" s="326"/>
      <c r="CT128" s="326"/>
      <c r="CU128" s="326"/>
      <c r="CV128" s="326"/>
      <c r="CW128" s="326"/>
      <c r="CX128" s="326"/>
      <c r="CY128" s="326"/>
      <c r="CZ128" s="326"/>
      <c r="DA128" s="326"/>
      <c r="DB128" s="326"/>
      <c r="DC128" s="326"/>
      <c r="DD128" s="326"/>
      <c r="DE128" s="326"/>
      <c r="DF128" s="326"/>
      <c r="DG128" s="326"/>
      <c r="DH128" s="326"/>
      <c r="DI128" s="326"/>
      <c r="DJ128" s="326"/>
      <c r="DK128" s="326"/>
      <c r="DL128" s="326"/>
      <c r="DM128" s="326"/>
      <c r="DN128" s="326"/>
      <c r="DO128" s="326"/>
      <c r="DP128" s="326"/>
      <c r="DQ128" s="326"/>
      <c r="DR128" s="326"/>
      <c r="DS128" s="326"/>
      <c r="DT128" s="326"/>
      <c r="DU128" s="326"/>
      <c r="DV128" s="326"/>
      <c r="DW128" s="326"/>
      <c r="DX128" s="326"/>
      <c r="DY128" s="326"/>
      <c r="DZ128" s="326"/>
      <c r="EA128" s="326"/>
      <c r="EB128" s="326"/>
      <c r="EC128" s="326"/>
      <c r="ED128" s="326"/>
      <c r="EE128" s="326"/>
      <c r="EF128" s="326"/>
      <c r="EG128" s="326"/>
      <c r="EH128" s="326"/>
      <c r="EI128" s="326"/>
      <c r="EJ128" s="326"/>
      <c r="EK128" s="326"/>
      <c r="EL128" s="326"/>
      <c r="EM128" s="326"/>
      <c r="EN128" s="326"/>
      <c r="EO128" s="326"/>
      <c r="EP128" s="326"/>
      <c r="EQ128" s="326"/>
      <c r="ER128" s="326"/>
      <c r="ES128" s="326"/>
      <c r="ET128" s="326"/>
      <c r="EU128" s="326"/>
      <c r="EV128" s="326"/>
      <c r="EW128" s="326"/>
      <c r="EX128" s="326"/>
      <c r="EY128" s="326"/>
      <c r="EZ128" s="326"/>
      <c r="FA128" s="326"/>
      <c r="FB128" s="326"/>
      <c r="FC128" s="326"/>
      <c r="FD128" s="326"/>
      <c r="FE128" s="326"/>
      <c r="FF128" s="326"/>
      <c r="FG128" s="326"/>
      <c r="FH128" s="326"/>
      <c r="FI128" s="326"/>
      <c r="FJ128" s="326"/>
      <c r="FK128" s="326"/>
      <c r="FL128" s="326"/>
      <c r="FM128" s="326"/>
      <c r="FN128" s="326"/>
      <c r="FO128" s="326"/>
      <c r="FP128" s="326"/>
      <c r="FQ128" s="326"/>
      <c r="FR128" s="326"/>
      <c r="FS128" s="326"/>
      <c r="FT128" s="326"/>
      <c r="FU128" s="326"/>
      <c r="FV128" s="326"/>
      <c r="FW128" s="326"/>
      <c r="FX128" s="326"/>
      <c r="FY128" s="326"/>
      <c r="FZ128" s="326"/>
      <c r="GA128" s="326"/>
      <c r="GB128" s="326"/>
      <c r="GC128" s="326"/>
      <c r="GD128" s="326"/>
      <c r="GE128" s="326"/>
      <c r="GF128" s="326"/>
      <c r="GG128" s="326"/>
      <c r="GH128" s="326"/>
      <c r="GI128" s="326"/>
      <c r="GJ128" s="326"/>
      <c r="GK128" s="326"/>
      <c r="GL128" s="326"/>
      <c r="GM128" s="326"/>
      <c r="GN128" s="326"/>
      <c r="GO128" s="326"/>
      <c r="GP128" s="326"/>
      <c r="GQ128" s="326"/>
      <c r="GR128" s="326"/>
      <c r="GS128" s="326"/>
      <c r="GT128" s="326"/>
      <c r="GU128" s="326"/>
      <c r="GV128" s="326"/>
      <c r="GW128" s="326"/>
      <c r="GX128" s="326"/>
      <c r="GY128" s="326"/>
      <c r="GZ128" s="326"/>
      <c r="HA128" s="326"/>
      <c r="HB128" s="326"/>
      <c r="HC128" s="326"/>
      <c r="HD128" s="326"/>
      <c r="HE128" s="326"/>
      <c r="HF128" s="326"/>
      <c r="HG128" s="326"/>
      <c r="HH128" s="326"/>
      <c r="HI128" s="326"/>
      <c r="HJ128" s="326"/>
      <c r="HK128" s="326"/>
      <c r="HL128" s="326"/>
      <c r="HM128" s="326"/>
      <c r="HN128" s="326"/>
      <c r="HO128" s="326"/>
      <c r="HP128" s="326"/>
      <c r="HQ128" s="326"/>
      <c r="HR128" s="326"/>
      <c r="HS128" s="326"/>
      <c r="HT128" s="326"/>
      <c r="HU128" s="326"/>
      <c r="HV128" s="326"/>
      <c r="HW128" s="326"/>
      <c r="HX128" s="326"/>
      <c r="HY128" s="326"/>
      <c r="HZ128" s="326"/>
      <c r="IA128" s="326"/>
      <c r="IB128" s="326"/>
      <c r="IC128" s="326"/>
    </row>
    <row r="129" spans="1:237" s="79" customFormat="1" x14ac:dyDescent="0.25">
      <c r="A129" s="337" t="s">
        <v>68</v>
      </c>
      <c r="B129" s="337" t="s">
        <v>77</v>
      </c>
      <c r="C129" s="337" t="s">
        <v>78</v>
      </c>
      <c r="D129" s="337" t="s">
        <v>36</v>
      </c>
      <c r="E129" s="337" t="s">
        <v>37</v>
      </c>
      <c r="F129" s="340">
        <v>0.89596899000000008</v>
      </c>
      <c r="G129" s="340">
        <v>0.89114255999999992</v>
      </c>
      <c r="H129" s="340">
        <v>0.89071164000000003</v>
      </c>
      <c r="I129" s="340">
        <v>0.91932497999999996</v>
      </c>
      <c r="J129" s="340">
        <v>0.94669344</v>
      </c>
      <c r="K129" s="340">
        <v>0.96224436000000002</v>
      </c>
      <c r="L129" s="340">
        <v>0.97206921000000013</v>
      </c>
      <c r="M129" s="340">
        <v>0.99611442000000017</v>
      </c>
      <c r="N129" s="340">
        <v>0.95397056999999996</v>
      </c>
      <c r="O129" s="340">
        <v>0.9749993400000001</v>
      </c>
      <c r="P129" s="340">
        <v>1.0317189619106464</v>
      </c>
      <c r="Q129" s="340">
        <v>1.031019192</v>
      </c>
      <c r="R129" s="340">
        <v>1.0095593760000001</v>
      </c>
      <c r="S129" s="340">
        <v>1.0427684400000001</v>
      </c>
      <c r="T129" s="340">
        <v>1.0546388999999998</v>
      </c>
      <c r="U129" s="340">
        <v>1.0665093600000002</v>
      </c>
      <c r="V129" s="340">
        <v>1.078371</v>
      </c>
      <c r="W129" s="340">
        <v>1.0902780000000001</v>
      </c>
      <c r="X129" s="326"/>
      <c r="Y129" s="326"/>
      <c r="Z129" s="326"/>
      <c r="AA129" s="326"/>
      <c r="AB129" s="326"/>
      <c r="AC129" s="326"/>
      <c r="AD129" s="326"/>
      <c r="AE129" s="326"/>
      <c r="AF129" s="326"/>
      <c r="AG129" s="326"/>
      <c r="AH129" s="326"/>
      <c r="AI129" s="326"/>
      <c r="AJ129" s="326"/>
      <c r="AK129" s="326"/>
      <c r="AL129" s="326"/>
      <c r="AM129" s="326"/>
      <c r="AN129" s="326"/>
      <c r="AO129" s="326"/>
      <c r="AP129" s="326"/>
      <c r="AQ129" s="326"/>
      <c r="AR129" s="326"/>
      <c r="AS129" s="326"/>
      <c r="AT129" s="326"/>
      <c r="AU129" s="326"/>
      <c r="AV129" s="326"/>
      <c r="AW129" s="326"/>
      <c r="AX129" s="326"/>
      <c r="AY129" s="326"/>
      <c r="AZ129" s="326"/>
      <c r="BA129" s="326"/>
      <c r="BB129" s="326"/>
      <c r="BC129" s="326"/>
      <c r="BD129" s="326"/>
      <c r="BE129" s="326"/>
      <c r="BF129" s="326"/>
      <c r="BG129" s="326"/>
      <c r="BH129" s="326"/>
      <c r="BI129" s="326"/>
      <c r="BJ129" s="326"/>
      <c r="BK129" s="326"/>
      <c r="BL129" s="326"/>
      <c r="BM129" s="326"/>
      <c r="BN129" s="326"/>
      <c r="BO129" s="326"/>
      <c r="BP129" s="326"/>
      <c r="BQ129" s="326"/>
      <c r="BR129" s="326"/>
      <c r="BS129" s="326"/>
      <c r="BT129" s="326"/>
      <c r="BU129" s="326"/>
      <c r="BV129" s="326"/>
      <c r="BW129" s="326"/>
      <c r="BX129" s="326"/>
      <c r="BY129" s="326"/>
      <c r="BZ129" s="326"/>
      <c r="CA129" s="326"/>
      <c r="CB129" s="326"/>
      <c r="CC129" s="326"/>
      <c r="CD129" s="326"/>
      <c r="CE129" s="326"/>
      <c r="CF129" s="326"/>
      <c r="CG129" s="326"/>
      <c r="CH129" s="326"/>
      <c r="CI129" s="326"/>
      <c r="CJ129" s="326"/>
      <c r="CK129" s="326"/>
      <c r="CL129" s="326"/>
      <c r="CM129" s="326"/>
      <c r="CN129" s="326"/>
      <c r="CO129" s="326"/>
      <c r="CP129" s="326"/>
      <c r="CQ129" s="326"/>
      <c r="CR129" s="326"/>
      <c r="CS129" s="326"/>
      <c r="CT129" s="326"/>
      <c r="CU129" s="326"/>
      <c r="CV129" s="326"/>
      <c r="CW129" s="326"/>
      <c r="CX129" s="326"/>
      <c r="CY129" s="326"/>
      <c r="CZ129" s="326"/>
      <c r="DA129" s="326"/>
      <c r="DB129" s="326"/>
      <c r="DC129" s="326"/>
      <c r="DD129" s="326"/>
      <c r="DE129" s="326"/>
      <c r="DF129" s="326"/>
      <c r="DG129" s="326"/>
      <c r="DH129" s="326"/>
      <c r="DI129" s="326"/>
      <c r="DJ129" s="326"/>
      <c r="DK129" s="326"/>
      <c r="DL129" s="326"/>
      <c r="DM129" s="326"/>
      <c r="DN129" s="326"/>
      <c r="DO129" s="326"/>
      <c r="DP129" s="326"/>
      <c r="DQ129" s="326"/>
      <c r="DR129" s="326"/>
      <c r="DS129" s="326"/>
      <c r="DT129" s="326"/>
      <c r="DU129" s="326"/>
      <c r="DV129" s="326"/>
      <c r="DW129" s="326"/>
      <c r="DX129" s="326"/>
      <c r="DY129" s="326"/>
      <c r="DZ129" s="326"/>
      <c r="EA129" s="326"/>
      <c r="EB129" s="326"/>
      <c r="EC129" s="326"/>
      <c r="ED129" s="326"/>
      <c r="EE129" s="326"/>
      <c r="EF129" s="326"/>
      <c r="EG129" s="326"/>
      <c r="EH129" s="326"/>
      <c r="EI129" s="326"/>
      <c r="EJ129" s="326"/>
      <c r="EK129" s="326"/>
      <c r="EL129" s="326"/>
      <c r="EM129" s="326"/>
      <c r="EN129" s="326"/>
      <c r="EO129" s="326"/>
      <c r="EP129" s="326"/>
      <c r="EQ129" s="326"/>
      <c r="ER129" s="326"/>
      <c r="ES129" s="326"/>
      <c r="ET129" s="326"/>
      <c r="EU129" s="326"/>
      <c r="EV129" s="326"/>
      <c r="EW129" s="326"/>
      <c r="EX129" s="326"/>
      <c r="EY129" s="326"/>
      <c r="EZ129" s="326"/>
      <c r="FA129" s="326"/>
      <c r="FB129" s="326"/>
      <c r="FC129" s="326"/>
      <c r="FD129" s="326"/>
      <c r="FE129" s="326"/>
      <c r="FF129" s="326"/>
      <c r="FG129" s="326"/>
      <c r="FH129" s="326"/>
      <c r="FI129" s="326"/>
      <c r="FJ129" s="326"/>
      <c r="FK129" s="326"/>
      <c r="FL129" s="326"/>
      <c r="FM129" s="326"/>
      <c r="FN129" s="326"/>
      <c r="FO129" s="326"/>
      <c r="FP129" s="326"/>
      <c r="FQ129" s="326"/>
      <c r="FR129" s="326"/>
      <c r="FS129" s="326"/>
      <c r="FT129" s="326"/>
      <c r="FU129" s="326"/>
      <c r="FV129" s="326"/>
      <c r="FW129" s="326"/>
      <c r="FX129" s="326"/>
      <c r="FY129" s="326"/>
      <c r="FZ129" s="326"/>
      <c r="GA129" s="326"/>
      <c r="GB129" s="326"/>
      <c r="GC129" s="326"/>
      <c r="GD129" s="326"/>
      <c r="GE129" s="326"/>
      <c r="GF129" s="326"/>
      <c r="GG129" s="326"/>
      <c r="GH129" s="326"/>
      <c r="GI129" s="326"/>
      <c r="GJ129" s="326"/>
      <c r="GK129" s="326"/>
      <c r="GL129" s="326"/>
      <c r="GM129" s="326"/>
      <c r="GN129" s="326"/>
      <c r="GO129" s="326"/>
      <c r="GP129" s="326"/>
      <c r="GQ129" s="326"/>
      <c r="GR129" s="326"/>
      <c r="GS129" s="326"/>
      <c r="GT129" s="326"/>
      <c r="GU129" s="326"/>
      <c r="GV129" s="326"/>
      <c r="GW129" s="326"/>
      <c r="GX129" s="326"/>
      <c r="GY129" s="326"/>
      <c r="GZ129" s="326"/>
      <c r="HA129" s="326"/>
      <c r="HB129" s="326"/>
      <c r="HC129" s="326"/>
      <c r="HD129" s="326"/>
      <c r="HE129" s="326"/>
      <c r="HF129" s="326"/>
      <c r="HG129" s="326"/>
      <c r="HH129" s="326"/>
      <c r="HI129" s="326"/>
      <c r="HJ129" s="326"/>
      <c r="HK129" s="326"/>
      <c r="HL129" s="326"/>
      <c r="HM129" s="326"/>
      <c r="HN129" s="326"/>
      <c r="HO129" s="326"/>
      <c r="HP129" s="326"/>
      <c r="HQ129" s="326"/>
      <c r="HR129" s="326"/>
      <c r="HS129" s="326"/>
      <c r="HT129" s="326"/>
      <c r="HU129" s="326"/>
      <c r="HV129" s="326"/>
      <c r="HW129" s="326"/>
      <c r="HX129" s="326"/>
      <c r="HY129" s="326"/>
      <c r="HZ129" s="326"/>
      <c r="IA129" s="326"/>
      <c r="IB129" s="326"/>
      <c r="IC129" s="326"/>
    </row>
    <row r="130" spans="1:237" s="4" customFormat="1" x14ac:dyDescent="0.25">
      <c r="A130" s="338" t="s">
        <v>68</v>
      </c>
      <c r="B130" s="338" t="s">
        <v>441</v>
      </c>
      <c r="C130" s="338" t="s">
        <v>445</v>
      </c>
      <c r="D130" s="338" t="s">
        <v>36</v>
      </c>
      <c r="E130" s="338" t="s">
        <v>37</v>
      </c>
      <c r="F130" s="339">
        <v>4044.2943444567227</v>
      </c>
      <c r="G130" s="339">
        <v>4036.2747064315599</v>
      </c>
      <c r="H130" s="339">
        <v>4063.6499322436612</v>
      </c>
      <c r="I130" s="339">
        <v>4196.1841662133347</v>
      </c>
      <c r="J130" s="339">
        <v>4323.4380164852173</v>
      </c>
      <c r="K130" s="339">
        <v>4149.2343035312215</v>
      </c>
      <c r="L130" s="339">
        <v>4088.8096742894891</v>
      </c>
      <c r="M130" s="339">
        <v>4166.8947908852888</v>
      </c>
      <c r="N130" s="339">
        <v>4438.1420660219483</v>
      </c>
      <c r="O130" s="339">
        <v>4412.7827702970171</v>
      </c>
      <c r="P130" s="339">
        <v>4417.5636541241329</v>
      </c>
      <c r="Q130" s="339">
        <v>3883.3101237136425</v>
      </c>
      <c r="R130" s="339">
        <v>4038.6986669109647</v>
      </c>
      <c r="S130" s="339">
        <v>7593.7209508516144</v>
      </c>
      <c r="T130" s="339">
        <v>3686.0940050046102</v>
      </c>
      <c r="U130" s="339">
        <v>3639.0467309110172</v>
      </c>
      <c r="V130" s="339">
        <v>3628.2701279999997</v>
      </c>
      <c r="W130" s="339">
        <v>3650.0919315000001</v>
      </c>
      <c r="X130" s="275"/>
      <c r="Y130" s="326"/>
      <c r="Z130" s="326"/>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c r="BH130" s="275"/>
      <c r="BI130" s="275"/>
      <c r="BJ130" s="275"/>
      <c r="BK130" s="275"/>
      <c r="BL130" s="275"/>
      <c r="BM130" s="275"/>
      <c r="BN130" s="275"/>
      <c r="BO130" s="275"/>
      <c r="BP130" s="275"/>
      <c r="BQ130" s="275"/>
      <c r="BR130" s="275"/>
      <c r="BS130" s="275"/>
      <c r="BT130" s="275"/>
      <c r="BU130" s="275"/>
      <c r="BV130" s="275"/>
      <c r="BW130" s="275"/>
      <c r="BX130" s="275"/>
      <c r="BY130" s="275"/>
      <c r="BZ130" s="275"/>
      <c r="CA130" s="275"/>
      <c r="CB130" s="275"/>
      <c r="CC130" s="275"/>
      <c r="CD130" s="275"/>
      <c r="CE130" s="275"/>
      <c r="CF130" s="275"/>
      <c r="CG130" s="275"/>
      <c r="CH130" s="275"/>
      <c r="CI130" s="275"/>
      <c r="CJ130" s="275"/>
      <c r="CK130" s="275"/>
      <c r="CL130" s="275"/>
      <c r="CM130" s="275"/>
      <c r="CN130" s="275"/>
      <c r="CO130" s="275"/>
      <c r="CP130" s="275"/>
      <c r="CQ130" s="275"/>
      <c r="CR130" s="275"/>
      <c r="CS130" s="275"/>
      <c r="CT130" s="275"/>
      <c r="CU130" s="275"/>
      <c r="CV130" s="275"/>
      <c r="CW130" s="275"/>
      <c r="CX130" s="275"/>
      <c r="CY130" s="275"/>
      <c r="CZ130" s="275"/>
      <c r="DA130" s="275"/>
      <c r="DB130" s="275"/>
      <c r="DC130" s="275"/>
      <c r="DD130" s="275"/>
      <c r="DE130" s="275"/>
      <c r="DF130" s="275"/>
      <c r="DG130" s="275"/>
      <c r="DH130" s="275"/>
      <c r="DI130" s="275"/>
      <c r="DJ130" s="275"/>
      <c r="DK130" s="275"/>
      <c r="DL130" s="275"/>
      <c r="DM130" s="275"/>
      <c r="DN130" s="275"/>
      <c r="DO130" s="275"/>
      <c r="DP130" s="275"/>
      <c r="DQ130" s="275"/>
      <c r="DR130" s="275"/>
      <c r="DS130" s="275"/>
      <c r="DT130" s="275"/>
      <c r="DU130" s="275"/>
      <c r="DV130" s="275"/>
      <c r="DW130" s="275"/>
      <c r="DX130" s="275"/>
      <c r="DY130" s="275"/>
      <c r="DZ130" s="275"/>
      <c r="EA130" s="275"/>
      <c r="EB130" s="275"/>
      <c r="EC130" s="275"/>
      <c r="ED130" s="275"/>
      <c r="EE130" s="275"/>
      <c r="EF130" s="275"/>
      <c r="EG130" s="275"/>
      <c r="EH130" s="275"/>
      <c r="EI130" s="275"/>
      <c r="EJ130" s="275"/>
      <c r="EK130" s="275"/>
      <c r="EL130" s="275"/>
      <c r="EM130" s="275"/>
      <c r="EN130" s="275"/>
      <c r="EO130" s="275"/>
      <c r="EP130" s="275"/>
      <c r="EQ130" s="275"/>
      <c r="ER130" s="275"/>
      <c r="ES130" s="275"/>
      <c r="ET130" s="275"/>
      <c r="EU130" s="275"/>
      <c r="EV130" s="275"/>
      <c r="EW130" s="275"/>
      <c r="EX130" s="275"/>
      <c r="EY130" s="275"/>
      <c r="EZ130" s="275"/>
      <c r="FA130" s="275"/>
      <c r="FB130" s="275"/>
      <c r="FC130" s="275"/>
      <c r="FD130" s="275"/>
      <c r="FE130" s="275"/>
      <c r="FF130" s="275"/>
      <c r="FG130" s="275"/>
      <c r="FH130" s="275"/>
      <c r="FI130" s="275"/>
      <c r="FJ130" s="275"/>
      <c r="FK130" s="275"/>
      <c r="FL130" s="275"/>
      <c r="FM130" s="275"/>
      <c r="FN130" s="275"/>
      <c r="FO130" s="275"/>
      <c r="FP130" s="275"/>
      <c r="FQ130" s="275"/>
      <c r="FR130" s="275"/>
      <c r="FS130" s="275"/>
      <c r="FT130" s="275"/>
      <c r="FU130" s="275"/>
      <c r="FV130" s="275"/>
      <c r="FW130" s="275"/>
      <c r="FX130" s="275"/>
      <c r="FY130" s="275"/>
      <c r="FZ130" s="275"/>
      <c r="GA130" s="275"/>
      <c r="GB130" s="275"/>
      <c r="GC130" s="275"/>
      <c r="GD130" s="275"/>
      <c r="GE130" s="275"/>
      <c r="GF130" s="275"/>
      <c r="GG130" s="275"/>
      <c r="GH130" s="275"/>
      <c r="GI130" s="275"/>
      <c r="GJ130" s="275"/>
      <c r="GK130" s="275"/>
      <c r="GL130" s="275"/>
      <c r="GM130" s="275"/>
      <c r="GN130" s="275"/>
      <c r="GO130" s="275"/>
      <c r="GP130" s="275"/>
      <c r="GQ130" s="275"/>
      <c r="GR130" s="275"/>
      <c r="GS130" s="275"/>
      <c r="GT130" s="275"/>
      <c r="GU130" s="275"/>
      <c r="GV130" s="275"/>
      <c r="GW130" s="275"/>
      <c r="GX130" s="275"/>
      <c r="GY130" s="275"/>
      <c r="GZ130" s="275"/>
      <c r="HA130" s="275"/>
      <c r="HB130" s="275"/>
      <c r="HC130" s="275"/>
      <c r="HD130" s="275"/>
      <c r="HE130" s="275"/>
      <c r="HF130" s="275"/>
      <c r="HG130" s="275"/>
      <c r="HH130" s="275"/>
      <c r="HI130" s="275"/>
      <c r="HJ130" s="275"/>
      <c r="HK130" s="275"/>
      <c r="HL130" s="275"/>
      <c r="HM130" s="275"/>
      <c r="HN130" s="275"/>
      <c r="HO130" s="275"/>
      <c r="HP130" s="275"/>
      <c r="HQ130" s="275"/>
      <c r="HR130" s="275"/>
      <c r="HS130" s="275"/>
      <c r="HT130" s="275"/>
      <c r="HU130" s="275"/>
      <c r="HV130" s="275"/>
      <c r="HW130" s="275"/>
      <c r="HX130" s="275"/>
      <c r="HY130" s="275"/>
      <c r="HZ130" s="275"/>
      <c r="IA130" s="275"/>
      <c r="IB130" s="275"/>
      <c r="IC130" s="275"/>
    </row>
    <row r="131" spans="1:237" s="79" customFormat="1" x14ac:dyDescent="0.25">
      <c r="A131" s="337" t="s">
        <v>68</v>
      </c>
      <c r="B131" s="337" t="s">
        <v>79</v>
      </c>
      <c r="C131" s="337" t="s">
        <v>80</v>
      </c>
      <c r="D131" s="337" t="s">
        <v>36</v>
      </c>
      <c r="E131" s="337" t="s">
        <v>37</v>
      </c>
      <c r="F131" s="340">
        <v>1806.8044707373854</v>
      </c>
      <c r="G131" s="340">
        <v>1795.4610800781907</v>
      </c>
      <c r="H131" s="340">
        <v>1769.5518393549171</v>
      </c>
      <c r="I131" s="340">
        <v>1910.9631821384462</v>
      </c>
      <c r="J131" s="340">
        <v>1955.1432368288363</v>
      </c>
      <c r="K131" s="340">
        <v>1968.1312447247185</v>
      </c>
      <c r="L131" s="340">
        <v>1966.8795094327556</v>
      </c>
      <c r="M131" s="340">
        <v>1989.6460561090666</v>
      </c>
      <c r="N131" s="340">
        <v>2026.1747178545909</v>
      </c>
      <c r="O131" s="340">
        <v>2012.5870679156008</v>
      </c>
      <c r="P131" s="340">
        <v>2044.7213645907927</v>
      </c>
      <c r="Q131" s="340">
        <v>1515.7611000000002</v>
      </c>
      <c r="R131" s="340">
        <v>1587.9402000000002</v>
      </c>
      <c r="S131" s="340">
        <v>1608.8855055000001</v>
      </c>
      <c r="T131" s="340">
        <v>1642.1814570000001</v>
      </c>
      <c r="U131" s="340">
        <v>1586.8976130000001</v>
      </c>
      <c r="V131" s="340">
        <v>1574.3331029999999</v>
      </c>
      <c r="W131" s="340">
        <v>1587.4189065000003</v>
      </c>
      <c r="X131" s="326"/>
      <c r="Y131" s="326"/>
      <c r="Z131" s="326"/>
      <c r="AA131" s="326"/>
      <c r="AB131" s="326"/>
      <c r="AC131" s="326"/>
      <c r="AD131" s="326"/>
      <c r="AE131" s="326"/>
      <c r="AF131" s="326"/>
      <c r="AG131" s="326"/>
      <c r="AH131" s="326"/>
      <c r="AI131" s="326"/>
      <c r="AJ131" s="326"/>
      <c r="AK131" s="326"/>
      <c r="AL131" s="326"/>
      <c r="AM131" s="326"/>
      <c r="AN131" s="326"/>
      <c r="AO131" s="326"/>
      <c r="AP131" s="326"/>
      <c r="AQ131" s="326"/>
      <c r="AR131" s="326"/>
      <c r="AS131" s="326"/>
      <c r="AT131" s="326"/>
      <c r="AU131" s="326"/>
      <c r="AV131" s="326"/>
      <c r="AW131" s="326"/>
      <c r="AX131" s="326"/>
      <c r="AY131" s="326"/>
      <c r="AZ131" s="326"/>
      <c r="BA131" s="326"/>
      <c r="BB131" s="326"/>
      <c r="BC131" s="326"/>
      <c r="BD131" s="326"/>
      <c r="BE131" s="326"/>
      <c r="BF131" s="326"/>
      <c r="BG131" s="326"/>
      <c r="BH131" s="326"/>
      <c r="BI131" s="326"/>
      <c r="BJ131" s="326"/>
      <c r="BK131" s="326"/>
      <c r="BL131" s="326"/>
      <c r="BM131" s="326"/>
      <c r="BN131" s="326"/>
      <c r="BO131" s="326"/>
      <c r="BP131" s="326"/>
      <c r="BQ131" s="326"/>
      <c r="BR131" s="326"/>
      <c r="BS131" s="326"/>
      <c r="BT131" s="326"/>
      <c r="BU131" s="326"/>
      <c r="BV131" s="326"/>
      <c r="BW131" s="326"/>
      <c r="BX131" s="326"/>
      <c r="BY131" s="326"/>
      <c r="BZ131" s="326"/>
      <c r="CA131" s="326"/>
      <c r="CB131" s="326"/>
      <c r="CC131" s="326"/>
      <c r="CD131" s="326"/>
      <c r="CE131" s="326"/>
      <c r="CF131" s="326"/>
      <c r="CG131" s="326"/>
      <c r="CH131" s="326"/>
      <c r="CI131" s="326"/>
      <c r="CJ131" s="326"/>
      <c r="CK131" s="326"/>
      <c r="CL131" s="326"/>
      <c r="CM131" s="326"/>
      <c r="CN131" s="326"/>
      <c r="CO131" s="326"/>
      <c r="CP131" s="326"/>
      <c r="CQ131" s="326"/>
      <c r="CR131" s="326"/>
      <c r="CS131" s="326"/>
      <c r="CT131" s="326"/>
      <c r="CU131" s="326"/>
      <c r="CV131" s="326"/>
      <c r="CW131" s="326"/>
      <c r="CX131" s="326"/>
      <c r="CY131" s="326"/>
      <c r="CZ131" s="326"/>
      <c r="DA131" s="326"/>
      <c r="DB131" s="326"/>
      <c r="DC131" s="326"/>
      <c r="DD131" s="326"/>
      <c r="DE131" s="326"/>
      <c r="DF131" s="326"/>
      <c r="DG131" s="326"/>
      <c r="DH131" s="326"/>
      <c r="DI131" s="326"/>
      <c r="DJ131" s="326"/>
      <c r="DK131" s="326"/>
      <c r="DL131" s="326"/>
      <c r="DM131" s="326"/>
      <c r="DN131" s="326"/>
      <c r="DO131" s="326"/>
      <c r="DP131" s="326"/>
      <c r="DQ131" s="326"/>
      <c r="DR131" s="326"/>
      <c r="DS131" s="326"/>
      <c r="DT131" s="326"/>
      <c r="DU131" s="326"/>
      <c r="DV131" s="326"/>
      <c r="DW131" s="326"/>
      <c r="DX131" s="326"/>
      <c r="DY131" s="326"/>
      <c r="DZ131" s="326"/>
      <c r="EA131" s="326"/>
      <c r="EB131" s="326"/>
      <c r="EC131" s="326"/>
      <c r="ED131" s="326"/>
      <c r="EE131" s="326"/>
      <c r="EF131" s="326"/>
      <c r="EG131" s="326"/>
      <c r="EH131" s="326"/>
      <c r="EI131" s="326"/>
      <c r="EJ131" s="326"/>
      <c r="EK131" s="326"/>
      <c r="EL131" s="326"/>
      <c r="EM131" s="326"/>
      <c r="EN131" s="326"/>
      <c r="EO131" s="326"/>
      <c r="EP131" s="326"/>
      <c r="EQ131" s="326"/>
      <c r="ER131" s="326"/>
      <c r="ES131" s="326"/>
      <c r="ET131" s="326"/>
      <c r="EU131" s="326"/>
      <c r="EV131" s="326"/>
      <c r="EW131" s="326"/>
      <c r="EX131" s="326"/>
      <c r="EY131" s="326"/>
      <c r="EZ131" s="326"/>
      <c r="FA131" s="326"/>
      <c r="FB131" s="326"/>
      <c r="FC131" s="326"/>
      <c r="FD131" s="326"/>
      <c r="FE131" s="326"/>
      <c r="FF131" s="326"/>
      <c r="FG131" s="326"/>
      <c r="FH131" s="326"/>
      <c r="FI131" s="326"/>
      <c r="FJ131" s="326"/>
      <c r="FK131" s="326"/>
      <c r="FL131" s="326"/>
      <c r="FM131" s="326"/>
      <c r="FN131" s="326"/>
      <c r="FO131" s="326"/>
      <c r="FP131" s="326"/>
      <c r="FQ131" s="326"/>
      <c r="FR131" s="326"/>
      <c r="FS131" s="326"/>
      <c r="FT131" s="326"/>
      <c r="FU131" s="326"/>
      <c r="FV131" s="326"/>
      <c r="FW131" s="326"/>
      <c r="FX131" s="326"/>
      <c r="FY131" s="326"/>
      <c r="FZ131" s="326"/>
      <c r="GA131" s="326"/>
      <c r="GB131" s="326"/>
      <c r="GC131" s="326"/>
      <c r="GD131" s="326"/>
      <c r="GE131" s="326"/>
      <c r="GF131" s="326"/>
      <c r="GG131" s="326"/>
      <c r="GH131" s="326"/>
      <c r="GI131" s="326"/>
      <c r="GJ131" s="326"/>
      <c r="GK131" s="326"/>
      <c r="GL131" s="326"/>
      <c r="GM131" s="326"/>
      <c r="GN131" s="326"/>
      <c r="GO131" s="326"/>
      <c r="GP131" s="326"/>
      <c r="GQ131" s="326"/>
      <c r="GR131" s="326"/>
      <c r="GS131" s="326"/>
      <c r="GT131" s="326"/>
      <c r="GU131" s="326"/>
      <c r="GV131" s="326"/>
      <c r="GW131" s="326"/>
      <c r="GX131" s="326"/>
      <c r="GY131" s="326"/>
      <c r="GZ131" s="326"/>
      <c r="HA131" s="326"/>
      <c r="HB131" s="326"/>
      <c r="HC131" s="326"/>
      <c r="HD131" s="326"/>
      <c r="HE131" s="326"/>
      <c r="HF131" s="326"/>
      <c r="HG131" s="326"/>
      <c r="HH131" s="326"/>
      <c r="HI131" s="326"/>
      <c r="HJ131" s="326"/>
      <c r="HK131" s="326"/>
      <c r="HL131" s="326"/>
      <c r="HM131" s="326"/>
      <c r="HN131" s="326"/>
      <c r="HO131" s="326"/>
      <c r="HP131" s="326"/>
      <c r="HQ131" s="326"/>
      <c r="HR131" s="326"/>
      <c r="HS131" s="326"/>
      <c r="HT131" s="326"/>
      <c r="HU131" s="326"/>
      <c r="HV131" s="326"/>
      <c r="HW131" s="326"/>
      <c r="HX131" s="326"/>
      <c r="HY131" s="326"/>
      <c r="HZ131" s="326"/>
      <c r="IA131" s="326"/>
      <c r="IB131" s="326"/>
      <c r="IC131" s="326"/>
    </row>
    <row r="132" spans="1:237" s="79" customFormat="1" x14ac:dyDescent="0.25">
      <c r="A132" s="337" t="s">
        <v>68</v>
      </c>
      <c r="B132" s="337" t="s">
        <v>81</v>
      </c>
      <c r="C132" s="337" t="s">
        <v>82</v>
      </c>
      <c r="D132" s="337" t="s">
        <v>36</v>
      </c>
      <c r="E132" s="337" t="s">
        <v>37</v>
      </c>
      <c r="F132" s="340">
        <v>0</v>
      </c>
      <c r="G132" s="340">
        <v>0</v>
      </c>
      <c r="H132" s="340">
        <v>0</v>
      </c>
      <c r="I132" s="340">
        <v>0</v>
      </c>
      <c r="J132" s="340">
        <v>0</v>
      </c>
      <c r="K132" s="340">
        <v>0</v>
      </c>
      <c r="L132" s="340">
        <v>0</v>
      </c>
      <c r="M132" s="340">
        <v>0</v>
      </c>
      <c r="N132" s="340">
        <v>0</v>
      </c>
      <c r="O132" s="340">
        <v>0</v>
      </c>
      <c r="P132" s="340">
        <v>0</v>
      </c>
      <c r="Q132" s="340">
        <v>0</v>
      </c>
      <c r="R132" s="340">
        <v>0</v>
      </c>
      <c r="S132" s="340">
        <v>0</v>
      </c>
      <c r="T132" s="340">
        <v>0</v>
      </c>
      <c r="U132" s="340">
        <v>0</v>
      </c>
      <c r="V132" s="340">
        <v>0</v>
      </c>
      <c r="W132" s="340">
        <v>0</v>
      </c>
      <c r="X132" s="326"/>
      <c r="Y132" s="326"/>
      <c r="Z132" s="326"/>
      <c r="AA132" s="326"/>
      <c r="AB132" s="326"/>
      <c r="AC132" s="326"/>
      <c r="AD132" s="326"/>
      <c r="AE132" s="326"/>
      <c r="AF132" s="326"/>
      <c r="AG132" s="326"/>
      <c r="AH132" s="326"/>
      <c r="AI132" s="326"/>
      <c r="AJ132" s="326"/>
      <c r="AK132" s="326"/>
      <c r="AL132" s="326"/>
      <c r="AM132" s="326"/>
      <c r="AN132" s="326"/>
      <c r="AO132" s="326"/>
      <c r="AP132" s="326"/>
      <c r="AQ132" s="326"/>
      <c r="AR132" s="326"/>
      <c r="AS132" s="326"/>
      <c r="AT132" s="326"/>
      <c r="AU132" s="326"/>
      <c r="AV132" s="326"/>
      <c r="AW132" s="326"/>
      <c r="AX132" s="326"/>
      <c r="AY132" s="326"/>
      <c r="AZ132" s="326"/>
      <c r="BA132" s="326"/>
      <c r="BB132" s="326"/>
      <c r="BC132" s="326"/>
      <c r="BD132" s="326"/>
      <c r="BE132" s="326"/>
      <c r="BF132" s="326"/>
      <c r="BG132" s="326"/>
      <c r="BH132" s="326"/>
      <c r="BI132" s="326"/>
      <c r="BJ132" s="326"/>
      <c r="BK132" s="326"/>
      <c r="BL132" s="326"/>
      <c r="BM132" s="326"/>
      <c r="BN132" s="326"/>
      <c r="BO132" s="326"/>
      <c r="BP132" s="326"/>
      <c r="BQ132" s="326"/>
      <c r="BR132" s="326"/>
      <c r="BS132" s="326"/>
      <c r="BT132" s="326"/>
      <c r="BU132" s="326"/>
      <c r="BV132" s="326"/>
      <c r="BW132" s="326"/>
      <c r="BX132" s="326"/>
      <c r="BY132" s="326"/>
      <c r="BZ132" s="326"/>
      <c r="CA132" s="326"/>
      <c r="CB132" s="326"/>
      <c r="CC132" s="326"/>
      <c r="CD132" s="326"/>
      <c r="CE132" s="326"/>
      <c r="CF132" s="326"/>
      <c r="CG132" s="326"/>
      <c r="CH132" s="326"/>
      <c r="CI132" s="326"/>
      <c r="CJ132" s="326"/>
      <c r="CK132" s="326"/>
      <c r="CL132" s="326"/>
      <c r="CM132" s="326"/>
      <c r="CN132" s="326"/>
      <c r="CO132" s="326"/>
      <c r="CP132" s="326"/>
      <c r="CQ132" s="326"/>
      <c r="CR132" s="326"/>
      <c r="CS132" s="326"/>
      <c r="CT132" s="326"/>
      <c r="CU132" s="326"/>
      <c r="CV132" s="326"/>
      <c r="CW132" s="326"/>
      <c r="CX132" s="326"/>
      <c r="CY132" s="326"/>
      <c r="CZ132" s="326"/>
      <c r="DA132" s="326"/>
      <c r="DB132" s="326"/>
      <c r="DC132" s="326"/>
      <c r="DD132" s="326"/>
      <c r="DE132" s="326"/>
      <c r="DF132" s="326"/>
      <c r="DG132" s="326"/>
      <c r="DH132" s="326"/>
      <c r="DI132" s="326"/>
      <c r="DJ132" s="326"/>
      <c r="DK132" s="326"/>
      <c r="DL132" s="326"/>
      <c r="DM132" s="326"/>
      <c r="DN132" s="326"/>
      <c r="DO132" s="326"/>
      <c r="DP132" s="326"/>
      <c r="DQ132" s="326"/>
      <c r="DR132" s="326"/>
      <c r="DS132" s="326"/>
      <c r="DT132" s="326"/>
      <c r="DU132" s="326"/>
      <c r="DV132" s="326"/>
      <c r="DW132" s="326"/>
      <c r="DX132" s="326"/>
      <c r="DY132" s="326"/>
      <c r="DZ132" s="326"/>
      <c r="EA132" s="326"/>
      <c r="EB132" s="326"/>
      <c r="EC132" s="326"/>
      <c r="ED132" s="326"/>
      <c r="EE132" s="326"/>
      <c r="EF132" s="326"/>
      <c r="EG132" s="326"/>
      <c r="EH132" s="326"/>
      <c r="EI132" s="326"/>
      <c r="EJ132" s="326"/>
      <c r="EK132" s="326"/>
      <c r="EL132" s="326"/>
      <c r="EM132" s="326"/>
      <c r="EN132" s="326"/>
      <c r="EO132" s="326"/>
      <c r="EP132" s="326"/>
      <c r="EQ132" s="326"/>
      <c r="ER132" s="326"/>
      <c r="ES132" s="326"/>
      <c r="ET132" s="326"/>
      <c r="EU132" s="326"/>
      <c r="EV132" s="326"/>
      <c r="EW132" s="326"/>
      <c r="EX132" s="326"/>
      <c r="EY132" s="326"/>
      <c r="EZ132" s="326"/>
      <c r="FA132" s="326"/>
      <c r="FB132" s="326"/>
      <c r="FC132" s="326"/>
      <c r="FD132" s="326"/>
      <c r="FE132" s="326"/>
      <c r="FF132" s="326"/>
      <c r="FG132" s="326"/>
      <c r="FH132" s="326"/>
      <c r="FI132" s="326"/>
      <c r="FJ132" s="326"/>
      <c r="FK132" s="326"/>
      <c r="FL132" s="326"/>
      <c r="FM132" s="326"/>
      <c r="FN132" s="326"/>
      <c r="FO132" s="326"/>
      <c r="FP132" s="326"/>
      <c r="FQ132" s="326"/>
      <c r="FR132" s="326"/>
      <c r="FS132" s="326"/>
      <c r="FT132" s="326"/>
      <c r="FU132" s="326"/>
      <c r="FV132" s="326"/>
      <c r="FW132" s="326"/>
      <c r="FX132" s="326"/>
      <c r="FY132" s="326"/>
      <c r="FZ132" s="326"/>
      <c r="GA132" s="326"/>
      <c r="GB132" s="326"/>
      <c r="GC132" s="326"/>
      <c r="GD132" s="326"/>
      <c r="GE132" s="326"/>
      <c r="GF132" s="326"/>
      <c r="GG132" s="326"/>
      <c r="GH132" s="326"/>
      <c r="GI132" s="326"/>
      <c r="GJ132" s="326"/>
      <c r="GK132" s="326"/>
      <c r="GL132" s="326"/>
      <c r="GM132" s="326"/>
      <c r="GN132" s="326"/>
      <c r="GO132" s="326"/>
      <c r="GP132" s="326"/>
      <c r="GQ132" s="326"/>
      <c r="GR132" s="326"/>
      <c r="GS132" s="326"/>
      <c r="GT132" s="326"/>
      <c r="GU132" s="326"/>
      <c r="GV132" s="326"/>
      <c r="GW132" s="326"/>
      <c r="GX132" s="326"/>
      <c r="GY132" s="326"/>
      <c r="GZ132" s="326"/>
      <c r="HA132" s="326"/>
      <c r="HB132" s="326"/>
      <c r="HC132" s="326"/>
      <c r="HD132" s="326"/>
      <c r="HE132" s="326"/>
      <c r="HF132" s="326"/>
      <c r="HG132" s="326"/>
      <c r="HH132" s="326"/>
      <c r="HI132" s="326"/>
      <c r="HJ132" s="326"/>
      <c r="HK132" s="326"/>
      <c r="HL132" s="326"/>
      <c r="HM132" s="326"/>
      <c r="HN132" s="326"/>
      <c r="HO132" s="326"/>
      <c r="HP132" s="326"/>
      <c r="HQ132" s="326"/>
      <c r="HR132" s="326"/>
      <c r="HS132" s="326"/>
      <c r="HT132" s="326"/>
      <c r="HU132" s="326"/>
      <c r="HV132" s="326"/>
      <c r="HW132" s="326"/>
      <c r="HX132" s="326"/>
      <c r="HY132" s="326"/>
      <c r="HZ132" s="326"/>
      <c r="IA132" s="326"/>
      <c r="IB132" s="326"/>
      <c r="IC132" s="326"/>
    </row>
    <row r="133" spans="1:237" s="79" customFormat="1" x14ac:dyDescent="0.25">
      <c r="A133" s="337" t="s">
        <v>68</v>
      </c>
      <c r="B133" s="337" t="s">
        <v>83</v>
      </c>
      <c r="C133" s="337" t="s">
        <v>84</v>
      </c>
      <c r="D133" s="337" t="s">
        <v>36</v>
      </c>
      <c r="E133" s="337" t="s">
        <v>37</v>
      </c>
      <c r="F133" s="340">
        <v>2237.4898737193375</v>
      </c>
      <c r="G133" s="340">
        <v>2240.8136263533693</v>
      </c>
      <c r="H133" s="340">
        <v>2294.0980928887438</v>
      </c>
      <c r="I133" s="340">
        <v>2285.2209840748883</v>
      </c>
      <c r="J133" s="340">
        <v>2368.2947796563813</v>
      </c>
      <c r="K133" s="340">
        <v>2181.1030588065032</v>
      </c>
      <c r="L133" s="340">
        <v>2121.9301648567334</v>
      </c>
      <c r="M133" s="340">
        <v>2177.2487347762221</v>
      </c>
      <c r="N133" s="340">
        <v>2411.9673481673576</v>
      </c>
      <c r="O133" s="340">
        <v>2400.1957023814161</v>
      </c>
      <c r="P133" s="340">
        <v>2372.8422895333401</v>
      </c>
      <c r="Q133" s="340">
        <v>2367.5490237136423</v>
      </c>
      <c r="R133" s="340">
        <v>2450.7584669109642</v>
      </c>
      <c r="S133" s="340">
        <v>5984.835445351614</v>
      </c>
      <c r="T133" s="340">
        <v>2043.9125480046098</v>
      </c>
      <c r="U133" s="340">
        <v>2052.1491179110171</v>
      </c>
      <c r="V133" s="340">
        <v>2053.9370249999997</v>
      </c>
      <c r="W133" s="340">
        <v>2062.6730249999996</v>
      </c>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326"/>
      <c r="BE133" s="326"/>
      <c r="BF133" s="326"/>
      <c r="BG133" s="326"/>
      <c r="BH133" s="326"/>
      <c r="BI133" s="326"/>
      <c r="BJ133" s="326"/>
      <c r="BK133" s="326"/>
      <c r="BL133" s="326"/>
      <c r="BM133" s="326"/>
      <c r="BN133" s="326"/>
      <c r="BO133" s="326"/>
      <c r="BP133" s="326"/>
      <c r="BQ133" s="326"/>
      <c r="BR133" s="326"/>
      <c r="BS133" s="326"/>
      <c r="BT133" s="326"/>
      <c r="BU133" s="326"/>
      <c r="BV133" s="326"/>
      <c r="BW133" s="326"/>
      <c r="BX133" s="326"/>
      <c r="BY133" s="326"/>
      <c r="BZ133" s="326"/>
      <c r="CA133" s="326"/>
      <c r="CB133" s="326"/>
      <c r="CC133" s="326"/>
      <c r="CD133" s="326"/>
      <c r="CE133" s="326"/>
      <c r="CF133" s="326"/>
      <c r="CG133" s="326"/>
      <c r="CH133" s="326"/>
      <c r="CI133" s="326"/>
      <c r="CJ133" s="326"/>
      <c r="CK133" s="326"/>
      <c r="CL133" s="326"/>
      <c r="CM133" s="326"/>
      <c r="CN133" s="326"/>
      <c r="CO133" s="326"/>
      <c r="CP133" s="326"/>
      <c r="CQ133" s="326"/>
      <c r="CR133" s="326"/>
      <c r="CS133" s="326"/>
      <c r="CT133" s="326"/>
      <c r="CU133" s="326"/>
      <c r="CV133" s="326"/>
      <c r="CW133" s="326"/>
      <c r="CX133" s="326"/>
      <c r="CY133" s="326"/>
      <c r="CZ133" s="326"/>
      <c r="DA133" s="326"/>
      <c r="DB133" s="326"/>
      <c r="DC133" s="326"/>
      <c r="DD133" s="326"/>
      <c r="DE133" s="326"/>
      <c r="DF133" s="326"/>
      <c r="DG133" s="326"/>
      <c r="DH133" s="326"/>
      <c r="DI133" s="326"/>
      <c r="DJ133" s="326"/>
      <c r="DK133" s="326"/>
      <c r="DL133" s="326"/>
      <c r="DM133" s="326"/>
      <c r="DN133" s="326"/>
      <c r="DO133" s="326"/>
      <c r="DP133" s="326"/>
      <c r="DQ133" s="326"/>
      <c r="DR133" s="326"/>
      <c r="DS133" s="326"/>
      <c r="DT133" s="326"/>
      <c r="DU133" s="326"/>
      <c r="DV133" s="326"/>
      <c r="DW133" s="326"/>
      <c r="DX133" s="326"/>
      <c r="DY133" s="326"/>
      <c r="DZ133" s="326"/>
      <c r="EA133" s="326"/>
      <c r="EB133" s="326"/>
      <c r="EC133" s="326"/>
      <c r="ED133" s="326"/>
      <c r="EE133" s="326"/>
      <c r="EF133" s="326"/>
      <c r="EG133" s="326"/>
      <c r="EH133" s="326"/>
      <c r="EI133" s="326"/>
      <c r="EJ133" s="326"/>
      <c r="EK133" s="326"/>
      <c r="EL133" s="326"/>
      <c r="EM133" s="326"/>
      <c r="EN133" s="326"/>
      <c r="EO133" s="326"/>
      <c r="EP133" s="326"/>
      <c r="EQ133" s="326"/>
      <c r="ER133" s="326"/>
      <c r="ES133" s="326"/>
      <c r="ET133" s="326"/>
      <c r="EU133" s="326"/>
      <c r="EV133" s="326"/>
      <c r="EW133" s="326"/>
      <c r="EX133" s="326"/>
      <c r="EY133" s="326"/>
      <c r="EZ133" s="326"/>
      <c r="FA133" s="326"/>
      <c r="FB133" s="326"/>
      <c r="FC133" s="326"/>
      <c r="FD133" s="326"/>
      <c r="FE133" s="326"/>
      <c r="FF133" s="326"/>
      <c r="FG133" s="326"/>
      <c r="FH133" s="326"/>
      <c r="FI133" s="326"/>
      <c r="FJ133" s="326"/>
      <c r="FK133" s="326"/>
      <c r="FL133" s="326"/>
      <c r="FM133" s="326"/>
      <c r="FN133" s="326"/>
      <c r="FO133" s="326"/>
      <c r="FP133" s="326"/>
      <c r="FQ133" s="326"/>
      <c r="FR133" s="326"/>
      <c r="FS133" s="326"/>
      <c r="FT133" s="326"/>
      <c r="FU133" s="326"/>
      <c r="FV133" s="326"/>
      <c r="FW133" s="326"/>
      <c r="FX133" s="326"/>
      <c r="FY133" s="326"/>
      <c r="FZ133" s="326"/>
      <c r="GA133" s="326"/>
      <c r="GB133" s="326"/>
      <c r="GC133" s="326"/>
      <c r="GD133" s="326"/>
      <c r="GE133" s="326"/>
      <c r="GF133" s="326"/>
      <c r="GG133" s="326"/>
      <c r="GH133" s="326"/>
      <c r="GI133" s="326"/>
      <c r="GJ133" s="326"/>
      <c r="GK133" s="326"/>
      <c r="GL133" s="326"/>
      <c r="GM133" s="326"/>
      <c r="GN133" s="326"/>
      <c r="GO133" s="326"/>
      <c r="GP133" s="326"/>
      <c r="GQ133" s="326"/>
      <c r="GR133" s="326"/>
      <c r="GS133" s="326"/>
      <c r="GT133" s="326"/>
      <c r="GU133" s="326"/>
      <c r="GV133" s="326"/>
      <c r="GW133" s="326"/>
      <c r="GX133" s="326"/>
      <c r="GY133" s="326"/>
      <c r="GZ133" s="326"/>
      <c r="HA133" s="326"/>
      <c r="HB133" s="326"/>
      <c r="HC133" s="326"/>
      <c r="HD133" s="326"/>
      <c r="HE133" s="326"/>
      <c r="HF133" s="326"/>
      <c r="HG133" s="326"/>
      <c r="HH133" s="326"/>
      <c r="HI133" s="326"/>
      <c r="HJ133" s="326"/>
      <c r="HK133" s="326"/>
      <c r="HL133" s="326"/>
      <c r="HM133" s="326"/>
      <c r="HN133" s="326"/>
      <c r="HO133" s="326"/>
      <c r="HP133" s="326"/>
      <c r="HQ133" s="326"/>
      <c r="HR133" s="326"/>
      <c r="HS133" s="326"/>
      <c r="HT133" s="326"/>
      <c r="HU133" s="326"/>
      <c r="HV133" s="326"/>
      <c r="HW133" s="326"/>
      <c r="HX133" s="326"/>
      <c r="HY133" s="326"/>
      <c r="HZ133" s="326"/>
      <c r="IA133" s="326"/>
      <c r="IB133" s="326"/>
      <c r="IC133" s="326"/>
    </row>
    <row r="134" spans="1:237" s="4" customFormat="1" x14ac:dyDescent="0.25">
      <c r="A134" s="338" t="s">
        <v>68</v>
      </c>
      <c r="B134" s="338" t="s">
        <v>442</v>
      </c>
      <c r="C134" s="338" t="s">
        <v>446</v>
      </c>
      <c r="D134" s="338" t="s">
        <v>36</v>
      </c>
      <c r="E134" s="338" t="s">
        <v>37</v>
      </c>
      <c r="F134" s="339">
        <v>0</v>
      </c>
      <c r="G134" s="339">
        <v>0</v>
      </c>
      <c r="H134" s="339">
        <v>0</v>
      </c>
      <c r="I134" s="339">
        <v>0</v>
      </c>
      <c r="J134" s="339">
        <v>0</v>
      </c>
      <c r="K134" s="339">
        <v>0</v>
      </c>
      <c r="L134" s="339">
        <v>0</v>
      </c>
      <c r="M134" s="339">
        <v>0</v>
      </c>
      <c r="N134" s="339">
        <v>0</v>
      </c>
      <c r="O134" s="339">
        <v>0</v>
      </c>
      <c r="P134" s="339">
        <v>0</v>
      </c>
      <c r="Q134" s="339">
        <v>0</v>
      </c>
      <c r="R134" s="339">
        <v>0</v>
      </c>
      <c r="S134" s="339">
        <v>0</v>
      </c>
      <c r="T134" s="339">
        <v>0</v>
      </c>
      <c r="U134" s="339">
        <v>0</v>
      </c>
      <c r="V134" s="339">
        <v>0</v>
      </c>
      <c r="W134" s="339">
        <v>0</v>
      </c>
      <c r="X134" s="275"/>
      <c r="Y134" s="326"/>
      <c r="Z134" s="326"/>
      <c r="AA134" s="275"/>
      <c r="AB134" s="275"/>
      <c r="AC134" s="275"/>
      <c r="AD134" s="275"/>
      <c r="AE134" s="275"/>
      <c r="AF134" s="275"/>
      <c r="AG134" s="275"/>
      <c r="AH134" s="275"/>
      <c r="AI134" s="275"/>
      <c r="AJ134" s="275"/>
      <c r="AK134" s="275"/>
      <c r="AL134" s="275"/>
      <c r="AM134" s="275"/>
      <c r="AN134" s="275"/>
      <c r="AO134" s="275"/>
      <c r="AP134" s="275"/>
      <c r="AQ134" s="275"/>
      <c r="AR134" s="275"/>
      <c r="AS134" s="275"/>
      <c r="AT134" s="275"/>
      <c r="AU134" s="275"/>
      <c r="AV134" s="275"/>
      <c r="AW134" s="275"/>
      <c r="AX134" s="275"/>
      <c r="AY134" s="275"/>
      <c r="AZ134" s="275"/>
      <c r="BA134" s="275"/>
      <c r="BB134" s="275"/>
      <c r="BC134" s="275"/>
      <c r="BD134" s="275"/>
      <c r="BE134" s="275"/>
      <c r="BF134" s="275"/>
      <c r="BG134" s="275"/>
      <c r="BH134" s="275"/>
      <c r="BI134" s="275"/>
      <c r="BJ134" s="275"/>
      <c r="BK134" s="275"/>
      <c r="BL134" s="275"/>
      <c r="BM134" s="275"/>
      <c r="BN134" s="275"/>
      <c r="BO134" s="275"/>
      <c r="BP134" s="275"/>
      <c r="BQ134" s="275"/>
      <c r="BR134" s="275"/>
      <c r="BS134" s="275"/>
      <c r="BT134" s="275"/>
      <c r="BU134" s="275"/>
      <c r="BV134" s="275"/>
      <c r="BW134" s="275"/>
      <c r="BX134" s="275"/>
      <c r="BY134" s="275"/>
      <c r="BZ134" s="275"/>
      <c r="CA134" s="275"/>
      <c r="CB134" s="275"/>
      <c r="CC134" s="275"/>
      <c r="CD134" s="275"/>
      <c r="CE134" s="275"/>
      <c r="CF134" s="275"/>
      <c r="CG134" s="275"/>
      <c r="CH134" s="275"/>
      <c r="CI134" s="275"/>
      <c r="CJ134" s="275"/>
      <c r="CK134" s="275"/>
      <c r="CL134" s="275"/>
      <c r="CM134" s="275"/>
      <c r="CN134" s="275"/>
      <c r="CO134" s="275"/>
      <c r="CP134" s="275"/>
      <c r="CQ134" s="275"/>
      <c r="CR134" s="275"/>
      <c r="CS134" s="275"/>
      <c r="CT134" s="275"/>
      <c r="CU134" s="275"/>
      <c r="CV134" s="275"/>
      <c r="CW134" s="275"/>
      <c r="CX134" s="275"/>
      <c r="CY134" s="275"/>
      <c r="CZ134" s="275"/>
      <c r="DA134" s="275"/>
      <c r="DB134" s="275"/>
      <c r="DC134" s="275"/>
      <c r="DD134" s="275"/>
      <c r="DE134" s="275"/>
      <c r="DF134" s="275"/>
      <c r="DG134" s="275"/>
      <c r="DH134" s="275"/>
      <c r="DI134" s="275"/>
      <c r="DJ134" s="275"/>
      <c r="DK134" s="275"/>
      <c r="DL134" s="275"/>
      <c r="DM134" s="275"/>
      <c r="DN134" s="275"/>
      <c r="DO134" s="275"/>
      <c r="DP134" s="275"/>
      <c r="DQ134" s="275"/>
      <c r="DR134" s="275"/>
      <c r="DS134" s="275"/>
      <c r="DT134" s="275"/>
      <c r="DU134" s="275"/>
      <c r="DV134" s="275"/>
      <c r="DW134" s="275"/>
      <c r="DX134" s="275"/>
      <c r="DY134" s="275"/>
      <c r="DZ134" s="275"/>
      <c r="EA134" s="275"/>
      <c r="EB134" s="275"/>
      <c r="EC134" s="275"/>
      <c r="ED134" s="275"/>
      <c r="EE134" s="275"/>
      <c r="EF134" s="275"/>
      <c r="EG134" s="275"/>
      <c r="EH134" s="275"/>
      <c r="EI134" s="275"/>
      <c r="EJ134" s="275"/>
      <c r="EK134" s="275"/>
      <c r="EL134" s="275"/>
      <c r="EM134" s="275"/>
      <c r="EN134" s="275"/>
      <c r="EO134" s="275"/>
      <c r="EP134" s="275"/>
      <c r="EQ134" s="275"/>
      <c r="ER134" s="275"/>
      <c r="ES134" s="275"/>
      <c r="ET134" s="275"/>
      <c r="EU134" s="275"/>
      <c r="EV134" s="275"/>
      <c r="EW134" s="275"/>
      <c r="EX134" s="275"/>
      <c r="EY134" s="275"/>
      <c r="EZ134" s="275"/>
      <c r="FA134" s="275"/>
      <c r="FB134" s="275"/>
      <c r="FC134" s="275"/>
      <c r="FD134" s="275"/>
      <c r="FE134" s="275"/>
      <c r="FF134" s="275"/>
      <c r="FG134" s="275"/>
      <c r="FH134" s="275"/>
      <c r="FI134" s="275"/>
      <c r="FJ134" s="275"/>
      <c r="FK134" s="275"/>
      <c r="FL134" s="275"/>
      <c r="FM134" s="275"/>
      <c r="FN134" s="275"/>
      <c r="FO134" s="275"/>
      <c r="FP134" s="275"/>
      <c r="FQ134" s="275"/>
      <c r="FR134" s="275"/>
      <c r="FS134" s="275"/>
      <c r="FT134" s="275"/>
      <c r="FU134" s="275"/>
      <c r="FV134" s="275"/>
      <c r="FW134" s="275"/>
      <c r="FX134" s="275"/>
      <c r="FY134" s="275"/>
      <c r="FZ134" s="275"/>
      <c r="GA134" s="275"/>
      <c r="GB134" s="275"/>
      <c r="GC134" s="275"/>
      <c r="GD134" s="275"/>
      <c r="GE134" s="275"/>
      <c r="GF134" s="275"/>
      <c r="GG134" s="275"/>
      <c r="GH134" s="275"/>
      <c r="GI134" s="275"/>
      <c r="GJ134" s="275"/>
      <c r="GK134" s="275"/>
      <c r="GL134" s="275"/>
      <c r="GM134" s="275"/>
      <c r="GN134" s="275"/>
      <c r="GO134" s="275"/>
      <c r="GP134" s="275"/>
      <c r="GQ134" s="275"/>
      <c r="GR134" s="275"/>
      <c r="GS134" s="275"/>
      <c r="GT134" s="275"/>
      <c r="GU134" s="275"/>
      <c r="GV134" s="275"/>
      <c r="GW134" s="275"/>
      <c r="GX134" s="275"/>
      <c r="GY134" s="275"/>
      <c r="GZ134" s="275"/>
      <c r="HA134" s="275"/>
      <c r="HB134" s="275"/>
      <c r="HC134" s="275"/>
      <c r="HD134" s="275"/>
      <c r="HE134" s="275"/>
      <c r="HF134" s="275"/>
      <c r="HG134" s="275"/>
      <c r="HH134" s="275"/>
      <c r="HI134" s="275"/>
      <c r="HJ134" s="275"/>
      <c r="HK134" s="275"/>
      <c r="HL134" s="275"/>
      <c r="HM134" s="275"/>
      <c r="HN134" s="275"/>
      <c r="HO134" s="275"/>
      <c r="HP134" s="275"/>
      <c r="HQ134" s="275"/>
      <c r="HR134" s="275"/>
      <c r="HS134" s="275"/>
      <c r="HT134" s="275"/>
      <c r="HU134" s="275"/>
      <c r="HV134" s="275"/>
      <c r="HW134" s="275"/>
      <c r="HX134" s="275"/>
      <c r="HY134" s="275"/>
      <c r="HZ134" s="275"/>
      <c r="IA134" s="275"/>
      <c r="IB134" s="275"/>
      <c r="IC134" s="275"/>
    </row>
    <row r="135" spans="1:237" s="79" customFormat="1" x14ac:dyDescent="0.25">
      <c r="A135" s="337" t="s">
        <v>68</v>
      </c>
      <c r="B135" s="337" t="s">
        <v>85</v>
      </c>
      <c r="C135" s="337" t="s">
        <v>86</v>
      </c>
      <c r="D135" s="337" t="s">
        <v>36</v>
      </c>
      <c r="E135" s="337" t="s">
        <v>37</v>
      </c>
      <c r="F135" s="340" t="s">
        <v>376</v>
      </c>
      <c r="G135" s="340" t="s">
        <v>376</v>
      </c>
      <c r="H135" s="340" t="s">
        <v>376</v>
      </c>
      <c r="I135" s="340" t="s">
        <v>376</v>
      </c>
      <c r="J135" s="340" t="s">
        <v>376</v>
      </c>
      <c r="K135" s="340" t="s">
        <v>376</v>
      </c>
      <c r="L135" s="340" t="s">
        <v>376</v>
      </c>
      <c r="M135" s="340" t="s">
        <v>376</v>
      </c>
      <c r="N135" s="340" t="s">
        <v>376</v>
      </c>
      <c r="O135" s="340" t="s">
        <v>376</v>
      </c>
      <c r="P135" s="340" t="s">
        <v>376</v>
      </c>
      <c r="Q135" s="340" t="s">
        <v>376</v>
      </c>
      <c r="R135" s="340" t="s">
        <v>376</v>
      </c>
      <c r="S135" s="340" t="s">
        <v>376</v>
      </c>
      <c r="T135" s="340" t="s">
        <v>376</v>
      </c>
      <c r="U135" s="340"/>
      <c r="V135" s="340"/>
      <c r="W135" s="340"/>
      <c r="X135" s="326"/>
      <c r="Y135" s="326"/>
      <c r="Z135" s="326"/>
      <c r="AA135" s="326"/>
      <c r="AB135" s="326"/>
      <c r="AC135" s="326"/>
      <c r="AD135" s="326"/>
      <c r="AE135" s="326"/>
      <c r="AF135" s="326"/>
      <c r="AG135" s="326"/>
      <c r="AH135" s="326"/>
      <c r="AI135" s="326"/>
      <c r="AJ135" s="326"/>
      <c r="AK135" s="326"/>
      <c r="AL135" s="326"/>
      <c r="AM135" s="326"/>
      <c r="AN135" s="326"/>
      <c r="AO135" s="326"/>
      <c r="AP135" s="326"/>
      <c r="AQ135" s="326"/>
      <c r="AR135" s="326"/>
      <c r="AS135" s="326"/>
      <c r="AT135" s="326"/>
      <c r="AU135" s="326"/>
      <c r="AV135" s="326"/>
      <c r="AW135" s="326"/>
      <c r="AX135" s="326"/>
      <c r="AY135" s="326"/>
      <c r="AZ135" s="326"/>
      <c r="BA135" s="326"/>
      <c r="BB135" s="326"/>
      <c r="BC135" s="326"/>
      <c r="BD135" s="326"/>
      <c r="BE135" s="326"/>
      <c r="BF135" s="326"/>
      <c r="BG135" s="326"/>
      <c r="BH135" s="326"/>
      <c r="BI135" s="326"/>
      <c r="BJ135" s="326"/>
      <c r="BK135" s="326"/>
      <c r="BL135" s="326"/>
      <c r="BM135" s="326"/>
      <c r="BN135" s="326"/>
      <c r="BO135" s="326"/>
      <c r="BP135" s="326"/>
      <c r="BQ135" s="326"/>
      <c r="BR135" s="326"/>
      <c r="BS135" s="326"/>
      <c r="BT135" s="326"/>
      <c r="BU135" s="326"/>
      <c r="BV135" s="326"/>
      <c r="BW135" s="326"/>
      <c r="BX135" s="326"/>
      <c r="BY135" s="326"/>
      <c r="BZ135" s="326"/>
      <c r="CA135" s="326"/>
      <c r="CB135" s="326"/>
      <c r="CC135" s="326"/>
      <c r="CD135" s="326"/>
      <c r="CE135" s="326"/>
      <c r="CF135" s="326"/>
      <c r="CG135" s="326"/>
      <c r="CH135" s="326"/>
      <c r="CI135" s="326"/>
      <c r="CJ135" s="326"/>
      <c r="CK135" s="326"/>
      <c r="CL135" s="326"/>
      <c r="CM135" s="326"/>
      <c r="CN135" s="326"/>
      <c r="CO135" s="326"/>
      <c r="CP135" s="326"/>
      <c r="CQ135" s="326"/>
      <c r="CR135" s="326"/>
      <c r="CS135" s="326"/>
      <c r="CT135" s="326"/>
      <c r="CU135" s="326"/>
      <c r="CV135" s="326"/>
      <c r="CW135" s="326"/>
      <c r="CX135" s="326"/>
      <c r="CY135" s="326"/>
      <c r="CZ135" s="326"/>
      <c r="DA135" s="326"/>
      <c r="DB135" s="326"/>
      <c r="DC135" s="326"/>
      <c r="DD135" s="326"/>
      <c r="DE135" s="326"/>
      <c r="DF135" s="326"/>
      <c r="DG135" s="326"/>
      <c r="DH135" s="326"/>
      <c r="DI135" s="326"/>
      <c r="DJ135" s="326"/>
      <c r="DK135" s="326"/>
      <c r="DL135" s="326"/>
      <c r="DM135" s="326"/>
      <c r="DN135" s="326"/>
      <c r="DO135" s="326"/>
      <c r="DP135" s="326"/>
      <c r="DQ135" s="326"/>
      <c r="DR135" s="326"/>
      <c r="DS135" s="326"/>
      <c r="DT135" s="326"/>
      <c r="DU135" s="326"/>
      <c r="DV135" s="326"/>
      <c r="DW135" s="326"/>
      <c r="DX135" s="326"/>
      <c r="DY135" s="326"/>
      <c r="DZ135" s="326"/>
      <c r="EA135" s="326"/>
      <c r="EB135" s="326"/>
      <c r="EC135" s="326"/>
      <c r="ED135" s="326"/>
      <c r="EE135" s="326"/>
      <c r="EF135" s="326"/>
      <c r="EG135" s="326"/>
      <c r="EH135" s="326"/>
      <c r="EI135" s="326"/>
      <c r="EJ135" s="326"/>
      <c r="EK135" s="326"/>
      <c r="EL135" s="326"/>
      <c r="EM135" s="326"/>
      <c r="EN135" s="326"/>
      <c r="EO135" s="326"/>
      <c r="EP135" s="326"/>
      <c r="EQ135" s="326"/>
      <c r="ER135" s="326"/>
      <c r="ES135" s="326"/>
      <c r="ET135" s="326"/>
      <c r="EU135" s="326"/>
      <c r="EV135" s="326"/>
      <c r="EW135" s="326"/>
      <c r="EX135" s="326"/>
      <c r="EY135" s="326"/>
      <c r="EZ135" s="326"/>
      <c r="FA135" s="326"/>
      <c r="FB135" s="326"/>
      <c r="FC135" s="326"/>
      <c r="FD135" s="326"/>
      <c r="FE135" s="326"/>
      <c r="FF135" s="326"/>
      <c r="FG135" s="326"/>
      <c r="FH135" s="326"/>
      <c r="FI135" s="326"/>
      <c r="FJ135" s="326"/>
      <c r="FK135" s="326"/>
      <c r="FL135" s="326"/>
      <c r="FM135" s="326"/>
      <c r="FN135" s="326"/>
      <c r="FO135" s="326"/>
      <c r="FP135" s="326"/>
      <c r="FQ135" s="326"/>
      <c r="FR135" s="326"/>
      <c r="FS135" s="326"/>
      <c r="FT135" s="326"/>
      <c r="FU135" s="326"/>
      <c r="FV135" s="326"/>
      <c r="FW135" s="326"/>
      <c r="FX135" s="326"/>
      <c r="FY135" s="326"/>
      <c r="FZ135" s="326"/>
      <c r="GA135" s="326"/>
      <c r="GB135" s="326"/>
      <c r="GC135" s="326"/>
      <c r="GD135" s="326"/>
      <c r="GE135" s="326"/>
      <c r="GF135" s="326"/>
      <c r="GG135" s="326"/>
      <c r="GH135" s="326"/>
      <c r="GI135" s="326"/>
      <c r="GJ135" s="326"/>
      <c r="GK135" s="326"/>
      <c r="GL135" s="326"/>
      <c r="GM135" s="326"/>
      <c r="GN135" s="326"/>
      <c r="GO135" s="326"/>
      <c r="GP135" s="326"/>
      <c r="GQ135" s="326"/>
      <c r="GR135" s="326"/>
      <c r="GS135" s="326"/>
      <c r="GT135" s="326"/>
      <c r="GU135" s="326"/>
      <c r="GV135" s="326"/>
      <c r="GW135" s="326"/>
      <c r="GX135" s="326"/>
      <c r="GY135" s="326"/>
      <c r="GZ135" s="326"/>
      <c r="HA135" s="326"/>
      <c r="HB135" s="326"/>
      <c r="HC135" s="326"/>
      <c r="HD135" s="326"/>
      <c r="HE135" s="326"/>
      <c r="HF135" s="326"/>
      <c r="HG135" s="326"/>
      <c r="HH135" s="326"/>
      <c r="HI135" s="326"/>
      <c r="HJ135" s="326"/>
      <c r="HK135" s="326"/>
      <c r="HL135" s="326"/>
      <c r="HM135" s="326"/>
      <c r="HN135" s="326"/>
      <c r="HO135" s="326"/>
      <c r="HP135" s="326"/>
      <c r="HQ135" s="326"/>
      <c r="HR135" s="326"/>
      <c r="HS135" s="326"/>
      <c r="HT135" s="326"/>
      <c r="HU135" s="326"/>
      <c r="HV135" s="326"/>
      <c r="HW135" s="326"/>
      <c r="HX135" s="326"/>
      <c r="HY135" s="326"/>
      <c r="HZ135" s="326"/>
      <c r="IA135" s="326"/>
      <c r="IB135" s="326"/>
      <c r="IC135" s="326"/>
    </row>
    <row r="136" spans="1:237" s="79" customFormat="1" x14ac:dyDescent="0.25">
      <c r="A136" s="337" t="s">
        <v>68</v>
      </c>
      <c r="B136" s="337" t="s">
        <v>87</v>
      </c>
      <c r="C136" s="337" t="s">
        <v>88</v>
      </c>
      <c r="D136" s="337" t="s">
        <v>36</v>
      </c>
      <c r="E136" s="337" t="s">
        <v>37</v>
      </c>
      <c r="F136" s="340" t="s">
        <v>376</v>
      </c>
      <c r="G136" s="340" t="s">
        <v>376</v>
      </c>
      <c r="H136" s="340" t="s">
        <v>376</v>
      </c>
      <c r="I136" s="340" t="s">
        <v>376</v>
      </c>
      <c r="J136" s="340" t="s">
        <v>376</v>
      </c>
      <c r="K136" s="340" t="s">
        <v>376</v>
      </c>
      <c r="L136" s="340" t="s">
        <v>376</v>
      </c>
      <c r="M136" s="340" t="s">
        <v>376</v>
      </c>
      <c r="N136" s="340" t="s">
        <v>376</v>
      </c>
      <c r="O136" s="340" t="s">
        <v>376</v>
      </c>
      <c r="P136" s="340" t="s">
        <v>376</v>
      </c>
      <c r="Q136" s="340" t="s">
        <v>376</v>
      </c>
      <c r="R136" s="340" t="s">
        <v>376</v>
      </c>
      <c r="S136" s="340" t="s">
        <v>376</v>
      </c>
      <c r="T136" s="340" t="s">
        <v>376</v>
      </c>
      <c r="U136" s="340"/>
      <c r="V136" s="340"/>
      <c r="W136" s="340"/>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326"/>
      <c r="BE136" s="326"/>
      <c r="BF136" s="326"/>
      <c r="BG136" s="326"/>
      <c r="BH136" s="326"/>
      <c r="BI136" s="326"/>
      <c r="BJ136" s="326"/>
      <c r="BK136" s="326"/>
      <c r="BL136" s="326"/>
      <c r="BM136" s="326"/>
      <c r="BN136" s="326"/>
      <c r="BO136" s="326"/>
      <c r="BP136" s="326"/>
      <c r="BQ136" s="326"/>
      <c r="BR136" s="326"/>
      <c r="BS136" s="326"/>
      <c r="BT136" s="326"/>
      <c r="BU136" s="326"/>
      <c r="BV136" s="326"/>
      <c r="BW136" s="326"/>
      <c r="BX136" s="326"/>
      <c r="BY136" s="326"/>
      <c r="BZ136" s="326"/>
      <c r="CA136" s="326"/>
      <c r="CB136" s="326"/>
      <c r="CC136" s="326"/>
      <c r="CD136" s="326"/>
      <c r="CE136" s="326"/>
      <c r="CF136" s="326"/>
      <c r="CG136" s="326"/>
      <c r="CH136" s="326"/>
      <c r="CI136" s="326"/>
      <c r="CJ136" s="326"/>
      <c r="CK136" s="326"/>
      <c r="CL136" s="326"/>
      <c r="CM136" s="326"/>
      <c r="CN136" s="326"/>
      <c r="CO136" s="326"/>
      <c r="CP136" s="326"/>
      <c r="CQ136" s="326"/>
      <c r="CR136" s="326"/>
      <c r="CS136" s="326"/>
      <c r="CT136" s="326"/>
      <c r="CU136" s="326"/>
      <c r="CV136" s="326"/>
      <c r="CW136" s="326"/>
      <c r="CX136" s="326"/>
      <c r="CY136" s="326"/>
      <c r="CZ136" s="326"/>
      <c r="DA136" s="326"/>
      <c r="DB136" s="326"/>
      <c r="DC136" s="326"/>
      <c r="DD136" s="326"/>
      <c r="DE136" s="326"/>
      <c r="DF136" s="326"/>
      <c r="DG136" s="326"/>
      <c r="DH136" s="326"/>
      <c r="DI136" s="326"/>
      <c r="DJ136" s="326"/>
      <c r="DK136" s="326"/>
      <c r="DL136" s="326"/>
      <c r="DM136" s="326"/>
      <c r="DN136" s="326"/>
      <c r="DO136" s="326"/>
      <c r="DP136" s="326"/>
      <c r="DQ136" s="326"/>
      <c r="DR136" s="326"/>
      <c r="DS136" s="326"/>
      <c r="DT136" s="326"/>
      <c r="DU136" s="326"/>
      <c r="DV136" s="326"/>
      <c r="DW136" s="326"/>
      <c r="DX136" s="326"/>
      <c r="DY136" s="326"/>
      <c r="DZ136" s="326"/>
      <c r="EA136" s="326"/>
      <c r="EB136" s="326"/>
      <c r="EC136" s="326"/>
      <c r="ED136" s="326"/>
      <c r="EE136" s="326"/>
      <c r="EF136" s="326"/>
      <c r="EG136" s="326"/>
      <c r="EH136" s="326"/>
      <c r="EI136" s="326"/>
      <c r="EJ136" s="326"/>
      <c r="EK136" s="326"/>
      <c r="EL136" s="326"/>
      <c r="EM136" s="326"/>
      <c r="EN136" s="326"/>
      <c r="EO136" s="326"/>
      <c r="EP136" s="326"/>
      <c r="EQ136" s="326"/>
      <c r="ER136" s="326"/>
      <c r="ES136" s="326"/>
      <c r="ET136" s="326"/>
      <c r="EU136" s="326"/>
      <c r="EV136" s="326"/>
      <c r="EW136" s="326"/>
      <c r="EX136" s="326"/>
      <c r="EY136" s="326"/>
      <c r="EZ136" s="326"/>
      <c r="FA136" s="326"/>
      <c r="FB136" s="326"/>
      <c r="FC136" s="326"/>
      <c r="FD136" s="326"/>
      <c r="FE136" s="326"/>
      <c r="FF136" s="326"/>
      <c r="FG136" s="326"/>
      <c r="FH136" s="326"/>
      <c r="FI136" s="326"/>
      <c r="FJ136" s="326"/>
      <c r="FK136" s="326"/>
      <c r="FL136" s="326"/>
      <c r="FM136" s="326"/>
      <c r="FN136" s="326"/>
      <c r="FO136" s="326"/>
      <c r="FP136" s="326"/>
      <c r="FQ136" s="326"/>
      <c r="FR136" s="326"/>
      <c r="FS136" s="326"/>
      <c r="FT136" s="326"/>
      <c r="FU136" s="326"/>
      <c r="FV136" s="326"/>
      <c r="FW136" s="326"/>
      <c r="FX136" s="326"/>
      <c r="FY136" s="326"/>
      <c r="FZ136" s="326"/>
      <c r="GA136" s="326"/>
      <c r="GB136" s="326"/>
      <c r="GC136" s="326"/>
      <c r="GD136" s="326"/>
      <c r="GE136" s="326"/>
      <c r="GF136" s="326"/>
      <c r="GG136" s="326"/>
      <c r="GH136" s="326"/>
      <c r="GI136" s="326"/>
      <c r="GJ136" s="326"/>
      <c r="GK136" s="326"/>
      <c r="GL136" s="326"/>
      <c r="GM136" s="326"/>
      <c r="GN136" s="326"/>
      <c r="GO136" s="326"/>
      <c r="GP136" s="326"/>
      <c r="GQ136" s="326"/>
      <c r="GR136" s="326"/>
      <c r="GS136" s="326"/>
      <c r="GT136" s="326"/>
      <c r="GU136" s="326"/>
      <c r="GV136" s="326"/>
      <c r="GW136" s="326"/>
      <c r="GX136" s="326"/>
      <c r="GY136" s="326"/>
      <c r="GZ136" s="326"/>
      <c r="HA136" s="326"/>
      <c r="HB136" s="326"/>
      <c r="HC136" s="326"/>
      <c r="HD136" s="326"/>
      <c r="HE136" s="326"/>
      <c r="HF136" s="326"/>
      <c r="HG136" s="326"/>
      <c r="HH136" s="326"/>
      <c r="HI136" s="326"/>
      <c r="HJ136" s="326"/>
      <c r="HK136" s="326"/>
      <c r="HL136" s="326"/>
      <c r="HM136" s="326"/>
      <c r="HN136" s="326"/>
      <c r="HO136" s="326"/>
      <c r="HP136" s="326"/>
      <c r="HQ136" s="326"/>
      <c r="HR136" s="326"/>
      <c r="HS136" s="326"/>
      <c r="HT136" s="326"/>
      <c r="HU136" s="326"/>
      <c r="HV136" s="326"/>
      <c r="HW136" s="326"/>
      <c r="HX136" s="326"/>
      <c r="HY136" s="326"/>
      <c r="HZ136" s="326"/>
      <c r="IA136" s="326"/>
      <c r="IB136" s="326"/>
      <c r="IC136" s="326"/>
    </row>
    <row r="137" spans="1:237" s="79" customFormat="1" x14ac:dyDescent="0.25">
      <c r="A137" s="337" t="s">
        <v>68</v>
      </c>
      <c r="B137" s="337" t="s">
        <v>89</v>
      </c>
      <c r="C137" s="337" t="s">
        <v>27</v>
      </c>
      <c r="D137" s="337" t="s">
        <v>36</v>
      </c>
      <c r="E137" s="337" t="s">
        <v>37</v>
      </c>
      <c r="F137" s="340"/>
      <c r="G137" s="340"/>
      <c r="H137" s="340"/>
      <c r="I137" s="340"/>
      <c r="J137" s="340"/>
      <c r="K137" s="340"/>
      <c r="L137" s="340"/>
      <c r="M137" s="340"/>
      <c r="N137" s="340"/>
      <c r="O137" s="340"/>
      <c r="P137" s="340"/>
      <c r="Q137" s="340"/>
      <c r="R137" s="340"/>
      <c r="S137" s="340"/>
      <c r="T137" s="340"/>
      <c r="U137" s="340"/>
      <c r="V137" s="340"/>
      <c r="W137" s="340"/>
      <c r="X137" s="326"/>
      <c r="Y137" s="326"/>
      <c r="Z137" s="326"/>
      <c r="AA137" s="326"/>
      <c r="AB137" s="326"/>
      <c r="AC137" s="326"/>
      <c r="AD137" s="326"/>
      <c r="AE137" s="326"/>
      <c r="AF137" s="326"/>
      <c r="AG137" s="326"/>
      <c r="AH137" s="326"/>
      <c r="AI137" s="326"/>
      <c r="AJ137" s="326"/>
      <c r="AK137" s="326"/>
      <c r="AL137" s="326"/>
      <c r="AM137" s="326"/>
      <c r="AN137" s="326"/>
      <c r="AO137" s="326"/>
      <c r="AP137" s="326"/>
      <c r="AQ137" s="326"/>
      <c r="AR137" s="326"/>
      <c r="AS137" s="326"/>
      <c r="AT137" s="326"/>
      <c r="AU137" s="326"/>
      <c r="AV137" s="326"/>
      <c r="AW137" s="326"/>
      <c r="AX137" s="326"/>
      <c r="AY137" s="326"/>
      <c r="AZ137" s="326"/>
      <c r="BA137" s="326"/>
      <c r="BB137" s="326"/>
      <c r="BC137" s="326"/>
      <c r="BD137" s="326"/>
      <c r="BE137" s="326"/>
      <c r="BF137" s="326"/>
      <c r="BG137" s="326"/>
      <c r="BH137" s="326"/>
      <c r="BI137" s="326"/>
      <c r="BJ137" s="326"/>
      <c r="BK137" s="326"/>
      <c r="BL137" s="326"/>
      <c r="BM137" s="326"/>
      <c r="BN137" s="326"/>
      <c r="BO137" s="326"/>
      <c r="BP137" s="326"/>
      <c r="BQ137" s="326"/>
      <c r="BR137" s="326"/>
      <c r="BS137" s="326"/>
      <c r="BT137" s="326"/>
      <c r="BU137" s="326"/>
      <c r="BV137" s="326"/>
      <c r="BW137" s="326"/>
      <c r="BX137" s="326"/>
      <c r="BY137" s="326"/>
      <c r="BZ137" s="326"/>
      <c r="CA137" s="326"/>
      <c r="CB137" s="326"/>
      <c r="CC137" s="326"/>
      <c r="CD137" s="326"/>
      <c r="CE137" s="326"/>
      <c r="CF137" s="326"/>
      <c r="CG137" s="326"/>
      <c r="CH137" s="326"/>
      <c r="CI137" s="326"/>
      <c r="CJ137" s="326"/>
      <c r="CK137" s="326"/>
      <c r="CL137" s="326"/>
      <c r="CM137" s="326"/>
      <c r="CN137" s="326"/>
      <c r="CO137" s="326"/>
      <c r="CP137" s="326"/>
      <c r="CQ137" s="326"/>
      <c r="CR137" s="326"/>
      <c r="CS137" s="326"/>
      <c r="CT137" s="326"/>
      <c r="CU137" s="326"/>
      <c r="CV137" s="326"/>
      <c r="CW137" s="326"/>
      <c r="CX137" s="326"/>
      <c r="CY137" s="326"/>
      <c r="CZ137" s="326"/>
      <c r="DA137" s="326"/>
      <c r="DB137" s="326"/>
      <c r="DC137" s="326"/>
      <c r="DD137" s="326"/>
      <c r="DE137" s="326"/>
      <c r="DF137" s="326"/>
      <c r="DG137" s="326"/>
      <c r="DH137" s="326"/>
      <c r="DI137" s="326"/>
      <c r="DJ137" s="326"/>
      <c r="DK137" s="326"/>
      <c r="DL137" s="326"/>
      <c r="DM137" s="326"/>
      <c r="DN137" s="326"/>
      <c r="DO137" s="326"/>
      <c r="DP137" s="326"/>
      <c r="DQ137" s="326"/>
      <c r="DR137" s="326"/>
      <c r="DS137" s="326"/>
      <c r="DT137" s="326"/>
      <c r="DU137" s="326"/>
      <c r="DV137" s="326"/>
      <c r="DW137" s="326"/>
      <c r="DX137" s="326"/>
      <c r="DY137" s="326"/>
      <c r="DZ137" s="326"/>
      <c r="EA137" s="326"/>
      <c r="EB137" s="326"/>
      <c r="EC137" s="326"/>
      <c r="ED137" s="326"/>
      <c r="EE137" s="326"/>
      <c r="EF137" s="326"/>
      <c r="EG137" s="326"/>
      <c r="EH137" s="326"/>
      <c r="EI137" s="326"/>
      <c r="EJ137" s="326"/>
      <c r="EK137" s="326"/>
      <c r="EL137" s="326"/>
      <c r="EM137" s="326"/>
      <c r="EN137" s="326"/>
      <c r="EO137" s="326"/>
      <c r="EP137" s="326"/>
      <c r="EQ137" s="326"/>
      <c r="ER137" s="326"/>
      <c r="ES137" s="326"/>
      <c r="ET137" s="326"/>
      <c r="EU137" s="326"/>
      <c r="EV137" s="326"/>
      <c r="EW137" s="326"/>
      <c r="EX137" s="326"/>
      <c r="EY137" s="326"/>
      <c r="EZ137" s="326"/>
      <c r="FA137" s="326"/>
      <c r="FB137" s="326"/>
      <c r="FC137" s="326"/>
      <c r="FD137" s="326"/>
      <c r="FE137" s="326"/>
      <c r="FF137" s="326"/>
      <c r="FG137" s="326"/>
      <c r="FH137" s="326"/>
      <c r="FI137" s="326"/>
      <c r="FJ137" s="326"/>
      <c r="FK137" s="326"/>
      <c r="FL137" s="326"/>
      <c r="FM137" s="326"/>
      <c r="FN137" s="326"/>
      <c r="FO137" s="326"/>
      <c r="FP137" s="326"/>
      <c r="FQ137" s="326"/>
      <c r="FR137" s="326"/>
      <c r="FS137" s="326"/>
      <c r="FT137" s="326"/>
      <c r="FU137" s="326"/>
      <c r="FV137" s="326"/>
      <c r="FW137" s="326"/>
      <c r="FX137" s="326"/>
      <c r="FY137" s="326"/>
      <c r="FZ137" s="326"/>
      <c r="GA137" s="326"/>
      <c r="GB137" s="326"/>
      <c r="GC137" s="326"/>
      <c r="GD137" s="326"/>
      <c r="GE137" s="326"/>
      <c r="GF137" s="326"/>
      <c r="GG137" s="326"/>
      <c r="GH137" s="326"/>
      <c r="GI137" s="326"/>
      <c r="GJ137" s="326"/>
      <c r="GK137" s="326"/>
      <c r="GL137" s="326"/>
      <c r="GM137" s="326"/>
      <c r="GN137" s="326"/>
      <c r="GO137" s="326"/>
      <c r="GP137" s="326"/>
      <c r="GQ137" s="326"/>
      <c r="GR137" s="326"/>
      <c r="GS137" s="326"/>
      <c r="GT137" s="326"/>
      <c r="GU137" s="326"/>
      <c r="GV137" s="326"/>
      <c r="GW137" s="326"/>
      <c r="GX137" s="326"/>
      <c r="GY137" s="326"/>
      <c r="GZ137" s="326"/>
      <c r="HA137" s="326"/>
      <c r="HB137" s="326"/>
      <c r="HC137" s="326"/>
      <c r="HD137" s="326"/>
      <c r="HE137" s="326"/>
      <c r="HF137" s="326"/>
      <c r="HG137" s="326"/>
      <c r="HH137" s="326"/>
      <c r="HI137" s="326"/>
      <c r="HJ137" s="326"/>
      <c r="HK137" s="326"/>
      <c r="HL137" s="326"/>
      <c r="HM137" s="326"/>
      <c r="HN137" s="326"/>
      <c r="HO137" s="326"/>
      <c r="HP137" s="326"/>
      <c r="HQ137" s="326"/>
      <c r="HR137" s="326"/>
      <c r="HS137" s="326"/>
      <c r="HT137" s="326"/>
      <c r="HU137" s="326"/>
      <c r="HV137" s="326"/>
      <c r="HW137" s="326"/>
      <c r="HX137" s="326"/>
      <c r="HY137" s="326"/>
      <c r="HZ137" s="326"/>
      <c r="IA137" s="326"/>
      <c r="IB137" s="326"/>
      <c r="IC137" s="326"/>
    </row>
    <row r="138" spans="1:237" s="20" customFormat="1" x14ac:dyDescent="0.25">
      <c r="A138" s="391"/>
      <c r="B138" s="391"/>
      <c r="C138" s="391"/>
      <c r="D138" s="391"/>
      <c r="E138" s="391"/>
      <c r="F138" s="397"/>
      <c r="G138" s="397"/>
      <c r="H138" s="397"/>
      <c r="I138" s="397"/>
      <c r="J138" s="397"/>
      <c r="K138" s="397"/>
      <c r="L138" s="397"/>
      <c r="M138" s="397"/>
      <c r="N138" s="397"/>
      <c r="O138" s="397"/>
      <c r="P138" s="397"/>
      <c r="Q138" s="397"/>
      <c r="R138" s="397"/>
      <c r="S138" s="397"/>
      <c r="T138" s="397"/>
      <c r="U138" s="397"/>
      <c r="V138" s="397"/>
      <c r="W138" s="397"/>
      <c r="X138" s="240"/>
      <c r="Y138" s="326"/>
      <c r="Z138" s="326"/>
      <c r="AA138" s="240"/>
      <c r="AB138" s="240"/>
      <c r="AC138" s="240"/>
      <c r="AD138" s="240"/>
      <c r="AE138" s="240"/>
      <c r="AF138" s="240"/>
      <c r="AG138" s="240"/>
      <c r="AH138" s="240"/>
      <c r="AI138" s="240"/>
      <c r="AJ138" s="240"/>
      <c r="AK138" s="240"/>
      <c r="AL138" s="240"/>
      <c r="AM138" s="240"/>
      <c r="AN138" s="240"/>
      <c r="AO138" s="240"/>
      <c r="AP138" s="240"/>
      <c r="AQ138" s="240"/>
      <c r="AR138" s="240"/>
      <c r="AS138" s="240"/>
      <c r="AT138" s="240"/>
      <c r="AU138" s="240"/>
      <c r="AV138" s="240"/>
      <c r="AW138" s="240"/>
      <c r="AX138" s="240"/>
      <c r="AY138" s="240"/>
      <c r="AZ138" s="240"/>
      <c r="BA138" s="240"/>
      <c r="BB138" s="240"/>
      <c r="BC138" s="240"/>
      <c r="BD138" s="240"/>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c r="CF138" s="240"/>
      <c r="CG138" s="240"/>
      <c r="CH138" s="240"/>
      <c r="CI138" s="240"/>
      <c r="CJ138" s="240"/>
      <c r="CK138" s="240"/>
      <c r="CL138" s="240"/>
      <c r="CM138" s="240"/>
      <c r="CN138" s="240"/>
      <c r="CO138" s="240"/>
      <c r="CP138" s="240"/>
      <c r="CQ138" s="240"/>
      <c r="CR138" s="240"/>
      <c r="CS138" s="240"/>
      <c r="CT138" s="240"/>
      <c r="CU138" s="240"/>
      <c r="CV138" s="240"/>
      <c r="CW138" s="240"/>
      <c r="CX138" s="240"/>
      <c r="CY138" s="240"/>
      <c r="CZ138" s="240"/>
      <c r="DA138" s="240"/>
      <c r="DB138" s="240"/>
      <c r="DC138" s="240"/>
      <c r="DD138" s="240"/>
      <c r="DE138" s="240"/>
      <c r="DF138" s="240"/>
      <c r="DG138" s="240"/>
      <c r="DH138" s="240"/>
      <c r="DI138" s="240"/>
      <c r="DJ138" s="240"/>
      <c r="DK138" s="240"/>
      <c r="DL138" s="240"/>
      <c r="DM138" s="240"/>
      <c r="DN138" s="240"/>
      <c r="DO138" s="240"/>
      <c r="DP138" s="240"/>
      <c r="DQ138" s="240"/>
      <c r="DR138" s="240"/>
      <c r="DS138" s="240"/>
      <c r="DT138" s="240"/>
      <c r="DU138" s="240"/>
      <c r="DV138" s="240"/>
      <c r="DW138" s="240"/>
      <c r="DX138" s="240"/>
      <c r="DY138" s="240"/>
      <c r="DZ138" s="240"/>
      <c r="EA138" s="240"/>
      <c r="EB138" s="240"/>
      <c r="EC138" s="240"/>
      <c r="ED138" s="240"/>
      <c r="EE138" s="240"/>
      <c r="EF138" s="240"/>
      <c r="EG138" s="240"/>
      <c r="EH138" s="240"/>
      <c r="EI138" s="240"/>
      <c r="EJ138" s="240"/>
      <c r="EK138" s="240"/>
      <c r="EL138" s="240"/>
      <c r="EM138" s="240"/>
      <c r="EN138" s="240"/>
      <c r="EO138" s="240"/>
      <c r="EP138" s="240"/>
      <c r="EQ138" s="240"/>
      <c r="ER138" s="240"/>
      <c r="ES138" s="240"/>
      <c r="ET138" s="240"/>
      <c r="EU138" s="240"/>
      <c r="EV138" s="240"/>
      <c r="EW138" s="240"/>
      <c r="EX138" s="240"/>
      <c r="EY138" s="240"/>
      <c r="EZ138" s="240"/>
      <c r="FA138" s="240"/>
      <c r="FB138" s="240"/>
      <c r="FC138" s="240"/>
      <c r="FD138" s="240"/>
      <c r="FE138" s="240"/>
      <c r="FF138" s="240"/>
      <c r="FG138" s="240"/>
      <c r="FH138" s="240"/>
      <c r="FI138" s="240"/>
      <c r="FJ138" s="240"/>
      <c r="FK138" s="240"/>
      <c r="FL138" s="240"/>
      <c r="FM138" s="240"/>
      <c r="FN138" s="240"/>
      <c r="FO138" s="240"/>
      <c r="FP138" s="240"/>
      <c r="FQ138" s="240"/>
      <c r="FR138" s="240"/>
      <c r="FS138" s="240"/>
      <c r="FT138" s="240"/>
      <c r="FU138" s="240"/>
      <c r="FV138" s="240"/>
      <c r="FW138" s="240"/>
      <c r="FX138" s="240"/>
      <c r="FY138" s="240"/>
      <c r="FZ138" s="240"/>
      <c r="GA138" s="240"/>
      <c r="GB138" s="240"/>
      <c r="GC138" s="240"/>
      <c r="GD138" s="240"/>
      <c r="GE138" s="240"/>
      <c r="GF138" s="240"/>
      <c r="GG138" s="240"/>
      <c r="GH138" s="240"/>
      <c r="GI138" s="240"/>
      <c r="GJ138" s="240"/>
      <c r="GK138" s="240"/>
      <c r="GL138" s="240"/>
      <c r="GM138" s="240"/>
      <c r="GN138" s="240"/>
      <c r="GO138" s="240"/>
      <c r="GP138" s="240"/>
      <c r="GQ138" s="240"/>
      <c r="GR138" s="240"/>
      <c r="GS138" s="240"/>
      <c r="GT138" s="240"/>
      <c r="GU138" s="240"/>
      <c r="GV138" s="240"/>
      <c r="GW138" s="240"/>
      <c r="GX138" s="240"/>
      <c r="GY138" s="240"/>
      <c r="GZ138" s="240"/>
      <c r="HA138" s="240"/>
      <c r="HB138" s="240"/>
      <c r="HC138" s="240"/>
      <c r="HD138" s="240"/>
      <c r="HE138" s="240"/>
      <c r="HF138" s="240"/>
      <c r="HG138" s="240"/>
      <c r="HH138" s="240"/>
      <c r="HI138" s="240"/>
      <c r="HJ138" s="240"/>
      <c r="HK138" s="240"/>
      <c r="HL138" s="240"/>
      <c r="HM138" s="240"/>
      <c r="HN138" s="240"/>
      <c r="HO138" s="240"/>
      <c r="HP138" s="240"/>
      <c r="HQ138" s="240"/>
      <c r="HR138" s="240"/>
      <c r="HS138" s="240"/>
      <c r="HT138" s="240"/>
      <c r="HU138" s="240"/>
      <c r="HV138" s="240"/>
      <c r="HW138" s="240"/>
      <c r="HX138" s="240"/>
      <c r="HY138" s="240"/>
      <c r="HZ138" s="240"/>
      <c r="IA138" s="240"/>
      <c r="IB138" s="240"/>
      <c r="IC138" s="240"/>
    </row>
    <row r="139" spans="1:237" x14ac:dyDescent="0.25">
      <c r="A139" s="338" t="s">
        <v>68</v>
      </c>
      <c r="B139" s="390">
        <v>1</v>
      </c>
      <c r="C139" s="338" t="s">
        <v>452</v>
      </c>
      <c r="D139" s="338" t="s">
        <v>190</v>
      </c>
      <c r="E139" s="338" t="s">
        <v>37</v>
      </c>
      <c r="F139" s="339">
        <v>2192.9690839729055</v>
      </c>
      <c r="G139" s="339">
        <v>2201.8184969430135</v>
      </c>
      <c r="H139" s="339">
        <v>2268.777432086516</v>
      </c>
      <c r="I139" s="339">
        <v>2409.2077028295171</v>
      </c>
      <c r="J139" s="339">
        <v>2496.6871066491576</v>
      </c>
      <c r="K139" s="339">
        <v>2511.9543165266909</v>
      </c>
      <c r="L139" s="339">
        <v>2325.2611830902488</v>
      </c>
      <c r="M139" s="339">
        <v>2482.0248305733421</v>
      </c>
      <c r="N139" s="339">
        <v>2467.7015108306591</v>
      </c>
      <c r="O139" s="339">
        <v>2521.000334004756</v>
      </c>
      <c r="P139" s="339">
        <v>2621.5748609006682</v>
      </c>
      <c r="Q139" s="339">
        <v>2512.3399871577053</v>
      </c>
      <c r="R139" s="339">
        <v>2604.8004087020258</v>
      </c>
      <c r="S139" s="396">
        <v>2648.3519941712184</v>
      </c>
      <c r="T139" s="396">
        <v>2651.9273589481331</v>
      </c>
      <c r="U139" s="396">
        <v>2615.0747934313713</v>
      </c>
      <c r="V139" s="396">
        <v>2663.8629501513901</v>
      </c>
      <c r="W139" s="396">
        <v>2663.0395074399994</v>
      </c>
      <c r="X139" s="242"/>
      <c r="Y139" s="326"/>
      <c r="Z139" s="326"/>
      <c r="AA139" s="242"/>
      <c r="AB139" s="242"/>
      <c r="AC139" s="242"/>
      <c r="AD139" s="242"/>
      <c r="AE139" s="242"/>
      <c r="AF139" s="242"/>
      <c r="AG139" s="242"/>
      <c r="AH139" s="242"/>
      <c r="AI139" s="242"/>
      <c r="AJ139" s="242"/>
      <c r="AK139" s="242"/>
      <c r="AL139" s="242"/>
      <c r="AM139" s="242"/>
      <c r="AN139" s="242"/>
      <c r="AO139" s="242"/>
      <c r="AP139" s="242"/>
      <c r="AQ139" s="242"/>
      <c r="AR139" s="242"/>
      <c r="AS139" s="242"/>
      <c r="AT139" s="242"/>
      <c r="AU139" s="242"/>
      <c r="AV139" s="242"/>
      <c r="AW139" s="242"/>
      <c r="AX139" s="242"/>
      <c r="AY139" s="242"/>
      <c r="AZ139" s="242"/>
      <c r="BA139" s="242"/>
      <c r="BB139" s="242"/>
      <c r="BC139" s="242"/>
      <c r="BD139" s="242"/>
      <c r="BE139" s="242"/>
      <c r="BF139" s="242"/>
      <c r="BG139" s="242"/>
      <c r="BH139" s="242"/>
      <c r="BI139" s="242"/>
      <c r="BJ139" s="242"/>
      <c r="BK139" s="242"/>
      <c r="BL139" s="242"/>
      <c r="BM139" s="242"/>
      <c r="BN139" s="242"/>
      <c r="BO139" s="242"/>
      <c r="BP139" s="242"/>
      <c r="BQ139" s="242"/>
      <c r="BR139" s="242"/>
      <c r="BS139" s="242"/>
      <c r="BT139" s="242"/>
      <c r="BU139" s="242"/>
      <c r="BV139" s="242"/>
      <c r="BW139" s="242"/>
      <c r="BX139" s="242"/>
      <c r="BY139" s="242"/>
      <c r="BZ139" s="242"/>
      <c r="CA139" s="242"/>
      <c r="CB139" s="242"/>
      <c r="CC139" s="242"/>
      <c r="CD139" s="242"/>
      <c r="CE139" s="242"/>
      <c r="CF139" s="242"/>
      <c r="CG139" s="242"/>
      <c r="CH139" s="242"/>
      <c r="CI139" s="242"/>
      <c r="CJ139" s="242"/>
      <c r="CK139" s="242"/>
      <c r="CL139" s="242"/>
      <c r="CM139" s="242"/>
      <c r="CN139" s="242"/>
      <c r="CO139" s="242"/>
      <c r="CP139" s="242"/>
      <c r="CQ139" s="242"/>
      <c r="CR139" s="242"/>
      <c r="CS139" s="242"/>
      <c r="CT139" s="242"/>
      <c r="CU139" s="242"/>
      <c r="CV139" s="242"/>
      <c r="CW139" s="242"/>
      <c r="CX139" s="242"/>
      <c r="CY139" s="242"/>
      <c r="CZ139" s="242"/>
      <c r="DA139" s="242"/>
      <c r="DB139" s="242"/>
      <c r="DC139" s="242"/>
      <c r="DD139" s="242"/>
      <c r="DE139" s="242"/>
      <c r="DF139" s="242"/>
      <c r="DG139" s="242"/>
      <c r="DH139" s="242"/>
      <c r="DI139" s="242"/>
      <c r="DJ139" s="242"/>
      <c r="DK139" s="242"/>
      <c r="DL139" s="242"/>
      <c r="DM139" s="242"/>
      <c r="DN139" s="242"/>
      <c r="DO139" s="242"/>
      <c r="DP139" s="242"/>
      <c r="DQ139" s="242"/>
      <c r="DR139" s="242"/>
      <c r="DS139" s="242"/>
      <c r="DT139" s="242"/>
      <c r="DU139" s="242"/>
      <c r="DV139" s="242"/>
      <c r="DW139" s="242"/>
      <c r="DX139" s="242"/>
      <c r="DY139" s="242"/>
      <c r="DZ139" s="242"/>
      <c r="EA139" s="242"/>
      <c r="EB139" s="242"/>
      <c r="EC139" s="242"/>
      <c r="ED139" s="242"/>
      <c r="EE139" s="242"/>
      <c r="EF139" s="242"/>
      <c r="EG139" s="242"/>
      <c r="EH139" s="242"/>
      <c r="EI139" s="242"/>
      <c r="EJ139" s="242"/>
      <c r="EK139" s="242"/>
      <c r="EL139" s="242"/>
      <c r="EM139" s="242"/>
      <c r="EN139" s="242"/>
      <c r="EO139" s="242"/>
      <c r="EP139" s="242"/>
      <c r="EQ139" s="242"/>
      <c r="ER139" s="242"/>
      <c r="ES139" s="242"/>
      <c r="ET139" s="242"/>
      <c r="EU139" s="242"/>
      <c r="EV139" s="242"/>
      <c r="EW139" s="242"/>
      <c r="EX139" s="242"/>
      <c r="EY139" s="242"/>
      <c r="EZ139" s="242"/>
      <c r="FA139" s="242"/>
      <c r="FB139" s="242"/>
      <c r="FC139" s="242"/>
      <c r="FD139" s="242"/>
      <c r="FE139" s="242"/>
      <c r="FF139" s="242"/>
      <c r="FG139" s="242"/>
      <c r="FH139" s="242"/>
      <c r="FI139" s="242"/>
      <c r="FJ139" s="242"/>
      <c r="FK139" s="242"/>
      <c r="FL139" s="242"/>
      <c r="FM139" s="242"/>
      <c r="FN139" s="242"/>
      <c r="FO139" s="242"/>
      <c r="FP139" s="242"/>
      <c r="FQ139" s="242"/>
      <c r="FR139" s="242"/>
      <c r="FS139" s="242"/>
      <c r="FT139" s="242"/>
      <c r="FU139" s="242"/>
      <c r="FV139" s="242"/>
      <c r="FW139" s="242"/>
      <c r="FX139" s="242"/>
      <c r="FY139" s="242"/>
      <c r="FZ139" s="242"/>
      <c r="GA139" s="242"/>
      <c r="GB139" s="242"/>
      <c r="GC139" s="242"/>
      <c r="GD139" s="242"/>
      <c r="GE139" s="242"/>
      <c r="GF139" s="242"/>
      <c r="GG139" s="242"/>
      <c r="GH139" s="242"/>
      <c r="GI139" s="242"/>
      <c r="GJ139" s="242"/>
      <c r="GK139" s="242"/>
      <c r="GL139" s="242"/>
      <c r="GM139" s="242"/>
      <c r="GN139" s="242"/>
      <c r="GO139" s="242"/>
      <c r="GP139" s="242"/>
      <c r="GQ139" s="242"/>
      <c r="GR139" s="242"/>
      <c r="GS139" s="242"/>
      <c r="GT139" s="242"/>
      <c r="GU139" s="242"/>
      <c r="GV139" s="242"/>
      <c r="GW139" s="242"/>
      <c r="GX139" s="242"/>
      <c r="GY139" s="242"/>
      <c r="GZ139" s="242"/>
      <c r="HA139" s="242"/>
      <c r="HB139" s="242"/>
      <c r="HC139" s="242"/>
      <c r="HD139" s="242"/>
      <c r="HE139" s="242"/>
      <c r="HF139" s="242"/>
      <c r="HG139" s="242"/>
      <c r="HH139" s="242"/>
      <c r="HI139" s="242"/>
      <c r="HJ139" s="242"/>
      <c r="HK139" s="242"/>
      <c r="HL139" s="242"/>
      <c r="HM139" s="242"/>
      <c r="HN139" s="242"/>
      <c r="HO139" s="242"/>
      <c r="HP139" s="242"/>
      <c r="HQ139" s="242"/>
      <c r="HR139" s="242"/>
      <c r="HS139" s="242"/>
      <c r="HT139" s="242"/>
      <c r="HU139" s="242"/>
      <c r="HV139" s="242"/>
      <c r="HW139" s="242"/>
      <c r="HX139" s="242"/>
      <c r="HY139" s="242"/>
      <c r="HZ139" s="242"/>
      <c r="IA139" s="242"/>
      <c r="IB139" s="242"/>
      <c r="IC139" s="242"/>
    </row>
    <row r="140" spans="1:237" x14ac:dyDescent="0.25">
      <c r="A140" s="338" t="s">
        <v>68</v>
      </c>
      <c r="B140" s="390" t="s">
        <v>443</v>
      </c>
      <c r="C140" s="338" t="s">
        <v>444</v>
      </c>
      <c r="D140" s="338" t="s">
        <v>190</v>
      </c>
      <c r="E140" s="338" t="s">
        <v>37</v>
      </c>
      <c r="F140" s="339">
        <v>2192.9690839729055</v>
      </c>
      <c r="G140" s="339">
        <v>2201.8184969430135</v>
      </c>
      <c r="H140" s="339">
        <v>2268.777432086516</v>
      </c>
      <c r="I140" s="339">
        <v>2409.2077028295171</v>
      </c>
      <c r="J140" s="339">
        <v>2496.6871066491576</v>
      </c>
      <c r="K140" s="339">
        <v>2511.9543165266909</v>
      </c>
      <c r="L140" s="339">
        <v>2325.2611830902488</v>
      </c>
      <c r="M140" s="339">
        <v>2482.0248305733421</v>
      </c>
      <c r="N140" s="339">
        <v>2467.7015108306591</v>
      </c>
      <c r="O140" s="339">
        <v>2521.000334004756</v>
      </c>
      <c r="P140" s="339">
        <v>2621.5748609006682</v>
      </c>
      <c r="Q140" s="339">
        <v>2512.3399871577053</v>
      </c>
      <c r="R140" s="339">
        <v>2604.8004087020258</v>
      </c>
      <c r="S140" s="396">
        <v>2648.3519941712184</v>
      </c>
      <c r="T140" s="396">
        <v>2651.9273589481331</v>
      </c>
      <c r="U140" s="396">
        <v>2615.0747934313713</v>
      </c>
      <c r="V140" s="396">
        <v>2663.8629501513901</v>
      </c>
      <c r="W140" s="396">
        <v>2663.0395074399994</v>
      </c>
      <c r="X140" s="242"/>
      <c r="Y140" s="326"/>
      <c r="Z140" s="326"/>
      <c r="AA140" s="242"/>
      <c r="AB140" s="242"/>
      <c r="AC140" s="242"/>
      <c r="AD140" s="242"/>
      <c r="AE140" s="242"/>
      <c r="AF140" s="242"/>
      <c r="AG140" s="242"/>
      <c r="AH140" s="242"/>
      <c r="AI140" s="242"/>
      <c r="AJ140" s="242"/>
      <c r="AK140" s="242"/>
      <c r="AL140" s="242"/>
      <c r="AM140" s="242"/>
      <c r="AN140" s="242"/>
      <c r="AO140" s="242"/>
      <c r="AP140" s="242"/>
      <c r="AQ140" s="242"/>
      <c r="AR140" s="242"/>
      <c r="AS140" s="242"/>
      <c r="AT140" s="242"/>
      <c r="AU140" s="242"/>
      <c r="AV140" s="242"/>
      <c r="AW140" s="242"/>
      <c r="AX140" s="242"/>
      <c r="AY140" s="242"/>
      <c r="AZ140" s="242"/>
      <c r="BA140" s="242"/>
      <c r="BB140" s="242"/>
      <c r="BC140" s="242"/>
      <c r="BD140" s="242"/>
      <c r="BE140" s="242"/>
      <c r="BF140" s="242"/>
      <c r="BG140" s="242"/>
      <c r="BH140" s="242"/>
      <c r="BI140" s="242"/>
      <c r="BJ140" s="242"/>
      <c r="BK140" s="242"/>
      <c r="BL140" s="242"/>
      <c r="BM140" s="242"/>
      <c r="BN140" s="242"/>
      <c r="BO140" s="242"/>
      <c r="BP140" s="242"/>
      <c r="BQ140" s="242"/>
      <c r="BR140" s="242"/>
      <c r="BS140" s="242"/>
      <c r="BT140" s="242"/>
      <c r="BU140" s="242"/>
      <c r="BV140" s="242"/>
      <c r="BW140" s="242"/>
      <c r="BX140" s="242"/>
      <c r="BY140" s="242"/>
      <c r="BZ140" s="242"/>
      <c r="CA140" s="242"/>
      <c r="CB140" s="242"/>
      <c r="CC140" s="242"/>
      <c r="CD140" s="242"/>
      <c r="CE140" s="242"/>
      <c r="CF140" s="242"/>
      <c r="CG140" s="242"/>
      <c r="CH140" s="242"/>
      <c r="CI140" s="242"/>
      <c r="CJ140" s="242"/>
      <c r="CK140" s="242"/>
      <c r="CL140" s="242"/>
      <c r="CM140" s="242"/>
      <c r="CN140" s="242"/>
      <c r="CO140" s="242"/>
      <c r="CP140" s="242"/>
      <c r="CQ140" s="242"/>
      <c r="CR140" s="242"/>
      <c r="CS140" s="242"/>
      <c r="CT140" s="242"/>
      <c r="CU140" s="242"/>
      <c r="CV140" s="242"/>
      <c r="CW140" s="242"/>
      <c r="CX140" s="242"/>
      <c r="CY140" s="242"/>
      <c r="CZ140" s="242"/>
      <c r="DA140" s="242"/>
      <c r="DB140" s="242"/>
      <c r="DC140" s="242"/>
      <c r="DD140" s="242"/>
      <c r="DE140" s="242"/>
      <c r="DF140" s="242"/>
      <c r="DG140" s="242"/>
      <c r="DH140" s="242"/>
      <c r="DI140" s="242"/>
      <c r="DJ140" s="242"/>
      <c r="DK140" s="242"/>
      <c r="DL140" s="242"/>
      <c r="DM140" s="242"/>
      <c r="DN140" s="242"/>
      <c r="DO140" s="242"/>
      <c r="DP140" s="242"/>
      <c r="DQ140" s="242"/>
      <c r="DR140" s="242"/>
      <c r="DS140" s="242"/>
      <c r="DT140" s="242"/>
      <c r="DU140" s="242"/>
      <c r="DV140" s="242"/>
      <c r="DW140" s="242"/>
      <c r="DX140" s="242"/>
      <c r="DY140" s="242"/>
      <c r="DZ140" s="242"/>
      <c r="EA140" s="242"/>
      <c r="EB140" s="242"/>
      <c r="EC140" s="242"/>
      <c r="ED140" s="242"/>
      <c r="EE140" s="242"/>
      <c r="EF140" s="242"/>
      <c r="EG140" s="242"/>
      <c r="EH140" s="242"/>
      <c r="EI140" s="242"/>
      <c r="EJ140" s="242"/>
      <c r="EK140" s="242"/>
      <c r="EL140" s="242"/>
      <c r="EM140" s="242"/>
      <c r="EN140" s="242"/>
      <c r="EO140" s="242"/>
      <c r="EP140" s="242"/>
      <c r="EQ140" s="242"/>
      <c r="ER140" s="242"/>
      <c r="ES140" s="242"/>
      <c r="ET140" s="242"/>
      <c r="EU140" s="242"/>
      <c r="EV140" s="242"/>
      <c r="EW140" s="242"/>
      <c r="EX140" s="242"/>
      <c r="EY140" s="242"/>
      <c r="EZ140" s="242"/>
      <c r="FA140" s="242"/>
      <c r="FB140" s="242"/>
      <c r="FC140" s="242"/>
      <c r="FD140" s="242"/>
      <c r="FE140" s="242"/>
      <c r="FF140" s="242"/>
      <c r="FG140" s="242"/>
      <c r="FH140" s="242"/>
      <c r="FI140" s="242"/>
      <c r="FJ140" s="242"/>
      <c r="FK140" s="242"/>
      <c r="FL140" s="242"/>
      <c r="FM140" s="242"/>
      <c r="FN140" s="242"/>
      <c r="FO140" s="242"/>
      <c r="FP140" s="242"/>
      <c r="FQ140" s="242"/>
      <c r="FR140" s="242"/>
      <c r="FS140" s="242"/>
      <c r="FT140" s="242"/>
      <c r="FU140" s="242"/>
      <c r="FV140" s="242"/>
      <c r="FW140" s="242"/>
      <c r="FX140" s="242"/>
      <c r="FY140" s="242"/>
      <c r="FZ140" s="242"/>
      <c r="GA140" s="242"/>
      <c r="GB140" s="242"/>
      <c r="GC140" s="242"/>
      <c r="GD140" s="242"/>
      <c r="GE140" s="242"/>
      <c r="GF140" s="242"/>
      <c r="GG140" s="242"/>
      <c r="GH140" s="242"/>
      <c r="GI140" s="242"/>
      <c r="GJ140" s="242"/>
      <c r="GK140" s="242"/>
      <c r="GL140" s="242"/>
      <c r="GM140" s="242"/>
      <c r="GN140" s="242"/>
      <c r="GO140" s="242"/>
      <c r="GP140" s="242"/>
      <c r="GQ140" s="242"/>
      <c r="GR140" s="242"/>
      <c r="GS140" s="242"/>
      <c r="GT140" s="242"/>
      <c r="GU140" s="242"/>
      <c r="GV140" s="242"/>
      <c r="GW140" s="242"/>
      <c r="GX140" s="242"/>
      <c r="GY140" s="242"/>
      <c r="GZ140" s="242"/>
      <c r="HA140" s="242"/>
      <c r="HB140" s="242"/>
      <c r="HC140" s="242"/>
      <c r="HD140" s="242"/>
      <c r="HE140" s="242"/>
      <c r="HF140" s="242"/>
      <c r="HG140" s="242"/>
      <c r="HH140" s="242"/>
      <c r="HI140" s="242"/>
      <c r="HJ140" s="242"/>
      <c r="HK140" s="242"/>
      <c r="HL140" s="242"/>
      <c r="HM140" s="242"/>
      <c r="HN140" s="242"/>
      <c r="HO140" s="242"/>
      <c r="HP140" s="242"/>
      <c r="HQ140" s="242"/>
      <c r="HR140" s="242"/>
      <c r="HS140" s="242"/>
      <c r="HT140" s="242"/>
      <c r="HU140" s="242"/>
      <c r="HV140" s="242"/>
      <c r="HW140" s="242"/>
      <c r="HX140" s="242"/>
      <c r="HY140" s="242"/>
      <c r="HZ140" s="242"/>
      <c r="IA140" s="242"/>
      <c r="IB140" s="242"/>
      <c r="IC140" s="242"/>
    </row>
    <row r="141" spans="1:237" s="79" customFormat="1" x14ac:dyDescent="0.25">
      <c r="A141" s="337" t="s">
        <v>68</v>
      </c>
      <c r="B141" s="337" t="s">
        <v>69</v>
      </c>
      <c r="C141" s="337" t="s">
        <v>70</v>
      </c>
      <c r="D141" s="337" t="s">
        <v>190</v>
      </c>
      <c r="E141" s="337" t="s">
        <v>37</v>
      </c>
      <c r="F141" s="340">
        <v>1009.1309996583353</v>
      </c>
      <c r="G141" s="340">
        <v>986.60013471394336</v>
      </c>
      <c r="H141" s="340">
        <v>1014.1455633150958</v>
      </c>
      <c r="I141" s="340">
        <v>1101.9397176515777</v>
      </c>
      <c r="J141" s="340">
        <v>1134.905636349838</v>
      </c>
      <c r="K141" s="340">
        <v>1119.045299109551</v>
      </c>
      <c r="L141" s="340">
        <v>1129.4489767539787</v>
      </c>
      <c r="M141" s="340">
        <v>1239.9137592296047</v>
      </c>
      <c r="N141" s="340">
        <v>1186.5499229575971</v>
      </c>
      <c r="O141" s="340">
        <v>1218.0927878824198</v>
      </c>
      <c r="P141" s="340">
        <v>1249.7614281330646</v>
      </c>
      <c r="Q141" s="340">
        <v>1240.5652128709069</v>
      </c>
      <c r="R141" s="340">
        <v>1328.0596998788665</v>
      </c>
      <c r="S141" s="340">
        <v>1290.9700012566609</v>
      </c>
      <c r="T141" s="340">
        <v>1270.1632098634459</v>
      </c>
      <c r="U141" s="340">
        <v>1223.0730670533808</v>
      </c>
      <c r="V141" s="340">
        <v>1243.8924966513903</v>
      </c>
      <c r="W141" s="340">
        <v>1215.5614984399999</v>
      </c>
      <c r="X141" s="326"/>
      <c r="Y141" s="326"/>
      <c r="Z141" s="326"/>
      <c r="AA141" s="326"/>
      <c r="AB141" s="326"/>
      <c r="AC141" s="326"/>
      <c r="AD141" s="326"/>
      <c r="AE141" s="326"/>
      <c r="AF141" s="326"/>
      <c r="AG141" s="326"/>
      <c r="AH141" s="326"/>
      <c r="AI141" s="326"/>
      <c r="AJ141" s="326"/>
      <c r="AK141" s="326"/>
      <c r="AL141" s="326"/>
      <c r="AM141" s="326"/>
      <c r="AN141" s="326"/>
      <c r="AO141" s="326"/>
      <c r="AP141" s="326"/>
      <c r="AQ141" s="326"/>
      <c r="AR141" s="326"/>
      <c r="AS141" s="326"/>
      <c r="AT141" s="326"/>
      <c r="AU141" s="326"/>
      <c r="AV141" s="326"/>
      <c r="AW141" s="326"/>
      <c r="AX141" s="326"/>
      <c r="AY141" s="326"/>
      <c r="AZ141" s="326"/>
      <c r="BA141" s="326"/>
      <c r="BB141" s="326"/>
      <c r="BC141" s="326"/>
      <c r="BD141" s="326"/>
      <c r="BE141" s="326"/>
      <c r="BF141" s="326"/>
      <c r="BG141" s="326"/>
      <c r="BH141" s="326"/>
      <c r="BI141" s="326"/>
      <c r="BJ141" s="326"/>
      <c r="BK141" s="326"/>
      <c r="BL141" s="326"/>
      <c r="BM141" s="326"/>
      <c r="BN141" s="326"/>
      <c r="BO141" s="326"/>
      <c r="BP141" s="326"/>
      <c r="BQ141" s="326"/>
      <c r="BR141" s="326"/>
      <c r="BS141" s="326"/>
      <c r="BT141" s="326"/>
      <c r="BU141" s="326"/>
      <c r="BV141" s="326"/>
      <c r="BW141" s="326"/>
      <c r="BX141" s="326"/>
      <c r="BY141" s="326"/>
      <c r="BZ141" s="326"/>
      <c r="CA141" s="326"/>
      <c r="CB141" s="326"/>
      <c r="CC141" s="326"/>
      <c r="CD141" s="326"/>
      <c r="CE141" s="326"/>
      <c r="CF141" s="326"/>
      <c r="CG141" s="326"/>
      <c r="CH141" s="326"/>
      <c r="CI141" s="326"/>
      <c r="CJ141" s="326"/>
      <c r="CK141" s="326"/>
      <c r="CL141" s="326"/>
      <c r="CM141" s="326"/>
      <c r="CN141" s="326"/>
      <c r="CO141" s="326"/>
      <c r="CP141" s="326"/>
      <c r="CQ141" s="326"/>
      <c r="CR141" s="326"/>
      <c r="CS141" s="326"/>
      <c r="CT141" s="326"/>
      <c r="CU141" s="326"/>
      <c r="CV141" s="326"/>
      <c r="CW141" s="326"/>
      <c r="CX141" s="326"/>
      <c r="CY141" s="326"/>
      <c r="CZ141" s="326"/>
      <c r="DA141" s="326"/>
      <c r="DB141" s="326"/>
      <c r="DC141" s="326"/>
      <c r="DD141" s="326"/>
      <c r="DE141" s="326"/>
      <c r="DF141" s="326"/>
      <c r="DG141" s="326"/>
      <c r="DH141" s="326"/>
      <c r="DI141" s="326"/>
      <c r="DJ141" s="326"/>
      <c r="DK141" s="326"/>
      <c r="DL141" s="326"/>
      <c r="DM141" s="326"/>
      <c r="DN141" s="326"/>
      <c r="DO141" s="326"/>
      <c r="DP141" s="326"/>
      <c r="DQ141" s="326"/>
      <c r="DR141" s="326"/>
      <c r="DS141" s="326"/>
      <c r="DT141" s="326"/>
      <c r="DU141" s="326"/>
      <c r="DV141" s="326"/>
      <c r="DW141" s="326"/>
      <c r="DX141" s="326"/>
      <c r="DY141" s="326"/>
      <c r="DZ141" s="326"/>
      <c r="EA141" s="326"/>
      <c r="EB141" s="326"/>
      <c r="EC141" s="326"/>
      <c r="ED141" s="326"/>
      <c r="EE141" s="326"/>
      <c r="EF141" s="326"/>
      <c r="EG141" s="326"/>
      <c r="EH141" s="326"/>
      <c r="EI141" s="326"/>
      <c r="EJ141" s="326"/>
      <c r="EK141" s="326"/>
      <c r="EL141" s="326"/>
      <c r="EM141" s="326"/>
      <c r="EN141" s="326"/>
      <c r="EO141" s="326"/>
      <c r="EP141" s="326"/>
      <c r="EQ141" s="326"/>
      <c r="ER141" s="326"/>
      <c r="ES141" s="326"/>
      <c r="ET141" s="326"/>
      <c r="EU141" s="326"/>
      <c r="EV141" s="326"/>
      <c r="EW141" s="326"/>
      <c r="EX141" s="326"/>
      <c r="EY141" s="326"/>
      <c r="EZ141" s="326"/>
      <c r="FA141" s="326"/>
      <c r="FB141" s="326"/>
      <c r="FC141" s="326"/>
      <c r="FD141" s="326"/>
      <c r="FE141" s="326"/>
      <c r="FF141" s="326"/>
      <c r="FG141" s="326"/>
      <c r="FH141" s="326"/>
      <c r="FI141" s="326"/>
      <c r="FJ141" s="326"/>
      <c r="FK141" s="326"/>
      <c r="FL141" s="326"/>
      <c r="FM141" s="326"/>
      <c r="FN141" s="326"/>
      <c r="FO141" s="326"/>
      <c r="FP141" s="326"/>
      <c r="FQ141" s="326"/>
      <c r="FR141" s="326"/>
      <c r="FS141" s="326"/>
      <c r="FT141" s="326"/>
      <c r="FU141" s="326"/>
      <c r="FV141" s="326"/>
      <c r="FW141" s="326"/>
      <c r="FX141" s="326"/>
      <c r="FY141" s="326"/>
      <c r="FZ141" s="326"/>
      <c r="GA141" s="326"/>
      <c r="GB141" s="326"/>
      <c r="GC141" s="326"/>
      <c r="GD141" s="326"/>
      <c r="GE141" s="326"/>
      <c r="GF141" s="326"/>
      <c r="GG141" s="326"/>
      <c r="GH141" s="326"/>
      <c r="GI141" s="326"/>
      <c r="GJ141" s="326"/>
      <c r="GK141" s="326"/>
      <c r="GL141" s="326"/>
      <c r="GM141" s="326"/>
      <c r="GN141" s="326"/>
      <c r="GO141" s="326"/>
      <c r="GP141" s="326"/>
      <c r="GQ141" s="326"/>
      <c r="GR141" s="326"/>
      <c r="GS141" s="326"/>
      <c r="GT141" s="326"/>
      <c r="GU141" s="326"/>
      <c r="GV141" s="326"/>
      <c r="GW141" s="326"/>
      <c r="GX141" s="326"/>
      <c r="GY141" s="326"/>
      <c r="GZ141" s="326"/>
      <c r="HA141" s="326"/>
      <c r="HB141" s="326"/>
      <c r="HC141" s="326"/>
      <c r="HD141" s="326"/>
      <c r="HE141" s="326"/>
      <c r="HF141" s="326"/>
      <c r="HG141" s="326"/>
      <c r="HH141" s="326"/>
      <c r="HI141" s="326"/>
      <c r="HJ141" s="326"/>
      <c r="HK141" s="326"/>
      <c r="HL141" s="326"/>
      <c r="HM141" s="326"/>
      <c r="HN141" s="326"/>
      <c r="HO141" s="326"/>
      <c r="HP141" s="326"/>
      <c r="HQ141" s="326"/>
      <c r="HR141" s="326"/>
      <c r="HS141" s="326"/>
      <c r="HT141" s="326"/>
      <c r="HU141" s="326"/>
      <c r="HV141" s="326"/>
      <c r="HW141" s="326"/>
      <c r="HX141" s="326"/>
      <c r="HY141" s="326"/>
      <c r="HZ141" s="326"/>
      <c r="IA141" s="326"/>
      <c r="IB141" s="326"/>
      <c r="IC141" s="326"/>
    </row>
    <row r="142" spans="1:237" s="79" customFormat="1" x14ac:dyDescent="0.25">
      <c r="A142" s="337" t="s">
        <v>68</v>
      </c>
      <c r="B142" s="337" t="s">
        <v>71</v>
      </c>
      <c r="C142" s="337" t="s">
        <v>72</v>
      </c>
      <c r="D142" s="337" t="s">
        <v>190</v>
      </c>
      <c r="E142" s="337" t="s">
        <v>37</v>
      </c>
      <c r="F142" s="340">
        <v>144.70201154214001</v>
      </c>
      <c r="G142" s="340">
        <v>141.86362449339998</v>
      </c>
      <c r="H142" s="340">
        <v>147.04430611415998</v>
      </c>
      <c r="I142" s="340">
        <v>157.60872814542</v>
      </c>
      <c r="J142" s="340">
        <v>166.60088255845025</v>
      </c>
      <c r="K142" s="340">
        <v>162.18810855883999</v>
      </c>
      <c r="L142" s="340">
        <v>165.74469296651998</v>
      </c>
      <c r="M142" s="340">
        <v>171.38171344519998</v>
      </c>
      <c r="N142" s="340">
        <v>184.2973807731872</v>
      </c>
      <c r="O142" s="340">
        <v>173.24970515586782</v>
      </c>
      <c r="P142" s="340">
        <v>176.79264984560302</v>
      </c>
      <c r="Q142" s="340">
        <v>119.71511626151998</v>
      </c>
      <c r="R142" s="340">
        <v>124.74049730628002</v>
      </c>
      <c r="S142" s="340">
        <v>164.73639822819999</v>
      </c>
      <c r="T142" s="340">
        <v>157.40650750949999</v>
      </c>
      <c r="U142" s="340">
        <v>156.21694179079998</v>
      </c>
      <c r="V142" s="340">
        <v>157.81588500000001</v>
      </c>
      <c r="W142" s="340">
        <v>157.894904</v>
      </c>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326"/>
      <c r="BE142" s="326"/>
      <c r="BF142" s="326"/>
      <c r="BG142" s="326"/>
      <c r="BH142" s="326"/>
      <c r="BI142" s="326"/>
      <c r="BJ142" s="326"/>
      <c r="BK142" s="326"/>
      <c r="BL142" s="326"/>
      <c r="BM142" s="326"/>
      <c r="BN142" s="326"/>
      <c r="BO142" s="326"/>
      <c r="BP142" s="326"/>
      <c r="BQ142" s="326"/>
      <c r="BR142" s="326"/>
      <c r="BS142" s="326"/>
      <c r="BT142" s="326"/>
      <c r="BU142" s="326"/>
      <c r="BV142" s="326"/>
      <c r="BW142" s="326"/>
      <c r="BX142" s="326"/>
      <c r="BY142" s="326"/>
      <c r="BZ142" s="326"/>
      <c r="CA142" s="326"/>
      <c r="CB142" s="326"/>
      <c r="CC142" s="326"/>
      <c r="CD142" s="326"/>
      <c r="CE142" s="326"/>
      <c r="CF142" s="326"/>
      <c r="CG142" s="326"/>
      <c r="CH142" s="326"/>
      <c r="CI142" s="326"/>
      <c r="CJ142" s="326"/>
      <c r="CK142" s="326"/>
      <c r="CL142" s="326"/>
      <c r="CM142" s="326"/>
      <c r="CN142" s="326"/>
      <c r="CO142" s="326"/>
      <c r="CP142" s="326"/>
      <c r="CQ142" s="326"/>
      <c r="CR142" s="326"/>
      <c r="CS142" s="326"/>
      <c r="CT142" s="326"/>
      <c r="CU142" s="326"/>
      <c r="CV142" s="326"/>
      <c r="CW142" s="326"/>
      <c r="CX142" s="326"/>
      <c r="CY142" s="326"/>
      <c r="CZ142" s="326"/>
      <c r="DA142" s="326"/>
      <c r="DB142" s="326"/>
      <c r="DC142" s="326"/>
      <c r="DD142" s="326"/>
      <c r="DE142" s="326"/>
      <c r="DF142" s="326"/>
      <c r="DG142" s="326"/>
      <c r="DH142" s="326"/>
      <c r="DI142" s="326"/>
      <c r="DJ142" s="326"/>
      <c r="DK142" s="326"/>
      <c r="DL142" s="326"/>
      <c r="DM142" s="326"/>
      <c r="DN142" s="326"/>
      <c r="DO142" s="326"/>
      <c r="DP142" s="326"/>
      <c r="DQ142" s="326"/>
      <c r="DR142" s="326"/>
      <c r="DS142" s="326"/>
      <c r="DT142" s="326"/>
      <c r="DU142" s="326"/>
      <c r="DV142" s="326"/>
      <c r="DW142" s="326"/>
      <c r="DX142" s="326"/>
      <c r="DY142" s="326"/>
      <c r="DZ142" s="326"/>
      <c r="EA142" s="326"/>
      <c r="EB142" s="326"/>
      <c r="EC142" s="326"/>
      <c r="ED142" s="326"/>
      <c r="EE142" s="326"/>
      <c r="EF142" s="326"/>
      <c r="EG142" s="326"/>
      <c r="EH142" s="326"/>
      <c r="EI142" s="326"/>
      <c r="EJ142" s="326"/>
      <c r="EK142" s="326"/>
      <c r="EL142" s="326"/>
      <c r="EM142" s="326"/>
      <c r="EN142" s="326"/>
      <c r="EO142" s="326"/>
      <c r="EP142" s="326"/>
      <c r="EQ142" s="326"/>
      <c r="ER142" s="326"/>
      <c r="ES142" s="326"/>
      <c r="ET142" s="326"/>
      <c r="EU142" s="326"/>
      <c r="EV142" s="326"/>
      <c r="EW142" s="326"/>
      <c r="EX142" s="326"/>
      <c r="EY142" s="326"/>
      <c r="EZ142" s="326"/>
      <c r="FA142" s="326"/>
      <c r="FB142" s="326"/>
      <c r="FC142" s="326"/>
      <c r="FD142" s="326"/>
      <c r="FE142" s="326"/>
      <c r="FF142" s="326"/>
      <c r="FG142" s="326"/>
      <c r="FH142" s="326"/>
      <c r="FI142" s="326"/>
      <c r="FJ142" s="326"/>
      <c r="FK142" s="326"/>
      <c r="FL142" s="326"/>
      <c r="FM142" s="326"/>
      <c r="FN142" s="326"/>
      <c r="FO142" s="326"/>
      <c r="FP142" s="326"/>
      <c r="FQ142" s="326"/>
      <c r="FR142" s="326"/>
      <c r="FS142" s="326"/>
      <c r="FT142" s="326"/>
      <c r="FU142" s="326"/>
      <c r="FV142" s="326"/>
      <c r="FW142" s="326"/>
      <c r="FX142" s="326"/>
      <c r="FY142" s="326"/>
      <c r="FZ142" s="326"/>
      <c r="GA142" s="326"/>
      <c r="GB142" s="326"/>
      <c r="GC142" s="326"/>
      <c r="GD142" s="326"/>
      <c r="GE142" s="326"/>
      <c r="GF142" s="326"/>
      <c r="GG142" s="326"/>
      <c r="GH142" s="326"/>
      <c r="GI142" s="326"/>
      <c r="GJ142" s="326"/>
      <c r="GK142" s="326"/>
      <c r="GL142" s="326"/>
      <c r="GM142" s="326"/>
      <c r="GN142" s="326"/>
      <c r="GO142" s="326"/>
      <c r="GP142" s="326"/>
      <c r="GQ142" s="326"/>
      <c r="GR142" s="326"/>
      <c r="GS142" s="326"/>
      <c r="GT142" s="326"/>
      <c r="GU142" s="326"/>
      <c r="GV142" s="326"/>
      <c r="GW142" s="326"/>
      <c r="GX142" s="326"/>
      <c r="GY142" s="326"/>
      <c r="GZ142" s="326"/>
      <c r="HA142" s="326"/>
      <c r="HB142" s="326"/>
      <c r="HC142" s="326"/>
      <c r="HD142" s="326"/>
      <c r="HE142" s="326"/>
      <c r="HF142" s="326"/>
      <c r="HG142" s="326"/>
      <c r="HH142" s="326"/>
      <c r="HI142" s="326"/>
      <c r="HJ142" s="326"/>
      <c r="HK142" s="326"/>
      <c r="HL142" s="326"/>
      <c r="HM142" s="326"/>
      <c r="HN142" s="326"/>
      <c r="HO142" s="326"/>
      <c r="HP142" s="326"/>
      <c r="HQ142" s="326"/>
      <c r="HR142" s="326"/>
      <c r="HS142" s="326"/>
      <c r="HT142" s="326"/>
      <c r="HU142" s="326"/>
      <c r="HV142" s="326"/>
      <c r="HW142" s="326"/>
      <c r="HX142" s="326"/>
      <c r="HY142" s="326"/>
      <c r="HZ142" s="326"/>
      <c r="IA142" s="326"/>
      <c r="IB142" s="326"/>
      <c r="IC142" s="326"/>
    </row>
    <row r="143" spans="1:237" s="79" customFormat="1" x14ac:dyDescent="0.25">
      <c r="A143" s="337" t="s">
        <v>68</v>
      </c>
      <c r="B143" s="337" t="s">
        <v>73</v>
      </c>
      <c r="C143" s="337" t="s">
        <v>74</v>
      </c>
      <c r="D143" s="337" t="s">
        <v>190</v>
      </c>
      <c r="E143" s="337" t="s">
        <v>37</v>
      </c>
      <c r="F143" s="340">
        <v>565.33078297620011</v>
      </c>
      <c r="G143" s="340">
        <v>566.97929811799997</v>
      </c>
      <c r="H143" s="340">
        <v>573.00670623800011</v>
      </c>
      <c r="I143" s="340">
        <v>590.21761110559999</v>
      </c>
      <c r="J143" s="340">
        <v>614.45936783619982</v>
      </c>
      <c r="K143" s="340">
        <v>631.17717865867996</v>
      </c>
      <c r="L143" s="340">
        <v>642.84017545415986</v>
      </c>
      <c r="M143" s="340">
        <v>680.51741306252006</v>
      </c>
      <c r="N143" s="340">
        <v>665.81202929832</v>
      </c>
      <c r="O143" s="340">
        <v>674.33546060159995</v>
      </c>
      <c r="P143" s="340">
        <v>712.64910855873563</v>
      </c>
      <c r="Q143" s="340">
        <v>727.32284564748045</v>
      </c>
      <c r="R143" s="340">
        <v>718.25497307220746</v>
      </c>
      <c r="S143" s="340">
        <v>745.9112780273208</v>
      </c>
      <c r="T143" s="340">
        <v>771.75327429320566</v>
      </c>
      <c r="U143" s="340">
        <v>785.15211120538345</v>
      </c>
      <c r="V143" s="340">
        <v>789.84842650000007</v>
      </c>
      <c r="W143" s="340">
        <v>804.49088899999992</v>
      </c>
      <c r="X143" s="326"/>
      <c r="Y143" s="326"/>
      <c r="Z143" s="326"/>
      <c r="AA143" s="326"/>
      <c r="AB143" s="326"/>
      <c r="AC143" s="326"/>
      <c r="AD143" s="326"/>
      <c r="AE143" s="326"/>
      <c r="AF143" s="326"/>
      <c r="AG143" s="326"/>
      <c r="AH143" s="326"/>
      <c r="AI143" s="326"/>
      <c r="AJ143" s="326"/>
      <c r="AK143" s="326"/>
      <c r="AL143" s="326"/>
      <c r="AM143" s="326"/>
      <c r="AN143" s="326"/>
      <c r="AO143" s="326"/>
      <c r="AP143" s="326"/>
      <c r="AQ143" s="326"/>
      <c r="AR143" s="326"/>
      <c r="AS143" s="326"/>
      <c r="AT143" s="326"/>
      <c r="AU143" s="326"/>
      <c r="AV143" s="326"/>
      <c r="AW143" s="326"/>
      <c r="AX143" s="326"/>
      <c r="AY143" s="326"/>
      <c r="AZ143" s="326"/>
      <c r="BA143" s="326"/>
      <c r="BB143" s="326"/>
      <c r="BC143" s="326"/>
      <c r="BD143" s="326"/>
      <c r="BE143" s="326"/>
      <c r="BF143" s="326"/>
      <c r="BG143" s="326"/>
      <c r="BH143" s="326"/>
      <c r="BI143" s="326"/>
      <c r="BJ143" s="326"/>
      <c r="BK143" s="326"/>
      <c r="BL143" s="326"/>
      <c r="BM143" s="326"/>
      <c r="BN143" s="326"/>
      <c r="BO143" s="326"/>
      <c r="BP143" s="326"/>
      <c r="BQ143" s="326"/>
      <c r="BR143" s="326"/>
      <c r="BS143" s="326"/>
      <c r="BT143" s="326"/>
      <c r="BU143" s="326"/>
      <c r="BV143" s="326"/>
      <c r="BW143" s="326"/>
      <c r="BX143" s="326"/>
      <c r="BY143" s="326"/>
      <c r="BZ143" s="326"/>
      <c r="CA143" s="326"/>
      <c r="CB143" s="326"/>
      <c r="CC143" s="326"/>
      <c r="CD143" s="326"/>
      <c r="CE143" s="326"/>
      <c r="CF143" s="326"/>
      <c r="CG143" s="326"/>
      <c r="CH143" s="326"/>
      <c r="CI143" s="326"/>
      <c r="CJ143" s="326"/>
      <c r="CK143" s="326"/>
      <c r="CL143" s="326"/>
      <c r="CM143" s="326"/>
      <c r="CN143" s="326"/>
      <c r="CO143" s="326"/>
      <c r="CP143" s="326"/>
      <c r="CQ143" s="326"/>
      <c r="CR143" s="326"/>
      <c r="CS143" s="326"/>
      <c r="CT143" s="326"/>
      <c r="CU143" s="326"/>
      <c r="CV143" s="326"/>
      <c r="CW143" s="326"/>
      <c r="CX143" s="326"/>
      <c r="CY143" s="326"/>
      <c r="CZ143" s="326"/>
      <c r="DA143" s="326"/>
      <c r="DB143" s="326"/>
      <c r="DC143" s="326"/>
      <c r="DD143" s="326"/>
      <c r="DE143" s="326"/>
      <c r="DF143" s="326"/>
      <c r="DG143" s="326"/>
      <c r="DH143" s="326"/>
      <c r="DI143" s="326"/>
      <c r="DJ143" s="326"/>
      <c r="DK143" s="326"/>
      <c r="DL143" s="326"/>
      <c r="DM143" s="326"/>
      <c r="DN143" s="326"/>
      <c r="DO143" s="326"/>
      <c r="DP143" s="326"/>
      <c r="DQ143" s="326"/>
      <c r="DR143" s="326"/>
      <c r="DS143" s="326"/>
      <c r="DT143" s="326"/>
      <c r="DU143" s="326"/>
      <c r="DV143" s="326"/>
      <c r="DW143" s="326"/>
      <c r="DX143" s="326"/>
      <c r="DY143" s="326"/>
      <c r="DZ143" s="326"/>
      <c r="EA143" s="326"/>
      <c r="EB143" s="326"/>
      <c r="EC143" s="326"/>
      <c r="ED143" s="326"/>
      <c r="EE143" s="326"/>
      <c r="EF143" s="326"/>
      <c r="EG143" s="326"/>
      <c r="EH143" s="326"/>
      <c r="EI143" s="326"/>
      <c r="EJ143" s="326"/>
      <c r="EK143" s="326"/>
      <c r="EL143" s="326"/>
      <c r="EM143" s="326"/>
      <c r="EN143" s="326"/>
      <c r="EO143" s="326"/>
      <c r="EP143" s="326"/>
      <c r="EQ143" s="326"/>
      <c r="ER143" s="326"/>
      <c r="ES143" s="326"/>
      <c r="ET143" s="326"/>
      <c r="EU143" s="326"/>
      <c r="EV143" s="326"/>
      <c r="EW143" s="326"/>
      <c r="EX143" s="326"/>
      <c r="EY143" s="326"/>
      <c r="EZ143" s="326"/>
      <c r="FA143" s="326"/>
      <c r="FB143" s="326"/>
      <c r="FC143" s="326"/>
      <c r="FD143" s="326"/>
      <c r="FE143" s="326"/>
      <c r="FF143" s="326"/>
      <c r="FG143" s="326"/>
      <c r="FH143" s="326"/>
      <c r="FI143" s="326"/>
      <c r="FJ143" s="326"/>
      <c r="FK143" s="326"/>
      <c r="FL143" s="326"/>
      <c r="FM143" s="326"/>
      <c r="FN143" s="326"/>
      <c r="FO143" s="326"/>
      <c r="FP143" s="326"/>
      <c r="FQ143" s="326"/>
      <c r="FR143" s="326"/>
      <c r="FS143" s="326"/>
      <c r="FT143" s="326"/>
      <c r="FU143" s="326"/>
      <c r="FV143" s="326"/>
      <c r="FW143" s="326"/>
      <c r="FX143" s="326"/>
      <c r="FY143" s="326"/>
      <c r="FZ143" s="326"/>
      <c r="GA143" s="326"/>
      <c r="GB143" s="326"/>
      <c r="GC143" s="326"/>
      <c r="GD143" s="326"/>
      <c r="GE143" s="326"/>
      <c r="GF143" s="326"/>
      <c r="GG143" s="326"/>
      <c r="GH143" s="326"/>
      <c r="GI143" s="326"/>
      <c r="GJ143" s="326"/>
      <c r="GK143" s="326"/>
      <c r="GL143" s="326"/>
      <c r="GM143" s="326"/>
      <c r="GN143" s="326"/>
      <c r="GO143" s="326"/>
      <c r="GP143" s="326"/>
      <c r="GQ143" s="326"/>
      <c r="GR143" s="326"/>
      <c r="GS143" s="326"/>
      <c r="GT143" s="326"/>
      <c r="GU143" s="326"/>
      <c r="GV143" s="326"/>
      <c r="GW143" s="326"/>
      <c r="GX143" s="326"/>
      <c r="GY143" s="326"/>
      <c r="GZ143" s="326"/>
      <c r="HA143" s="326"/>
      <c r="HB143" s="326"/>
      <c r="HC143" s="326"/>
      <c r="HD143" s="326"/>
      <c r="HE143" s="326"/>
      <c r="HF143" s="326"/>
      <c r="HG143" s="326"/>
      <c r="HH143" s="326"/>
      <c r="HI143" s="326"/>
      <c r="HJ143" s="326"/>
      <c r="HK143" s="326"/>
      <c r="HL143" s="326"/>
      <c r="HM143" s="326"/>
      <c r="HN143" s="326"/>
      <c r="HO143" s="326"/>
      <c r="HP143" s="326"/>
      <c r="HQ143" s="326"/>
      <c r="HR143" s="326"/>
      <c r="HS143" s="326"/>
      <c r="HT143" s="326"/>
      <c r="HU143" s="326"/>
      <c r="HV143" s="326"/>
      <c r="HW143" s="326"/>
      <c r="HX143" s="326"/>
      <c r="HY143" s="326"/>
      <c r="HZ143" s="326"/>
      <c r="IA143" s="326"/>
      <c r="IB143" s="326"/>
      <c r="IC143" s="326"/>
    </row>
    <row r="144" spans="1:237" s="79" customFormat="1" x14ac:dyDescent="0.25">
      <c r="A144" s="337" t="s">
        <v>68</v>
      </c>
      <c r="B144" s="337" t="s">
        <v>75</v>
      </c>
      <c r="C144" s="337" t="s">
        <v>76</v>
      </c>
      <c r="D144" s="337" t="s">
        <v>190</v>
      </c>
      <c r="E144" s="337" t="s">
        <v>37</v>
      </c>
      <c r="F144" s="340">
        <v>471.16004801623001</v>
      </c>
      <c r="G144" s="340">
        <v>503.74444729767004</v>
      </c>
      <c r="H144" s="340">
        <v>531.95113633925996</v>
      </c>
      <c r="I144" s="340">
        <v>556.72744836692004</v>
      </c>
      <c r="J144" s="340">
        <v>577.92622022466992</v>
      </c>
      <c r="K144" s="340">
        <v>596.70281827962003</v>
      </c>
      <c r="L144" s="340">
        <v>384.35741929558998</v>
      </c>
      <c r="M144" s="340">
        <v>387.27103559601699</v>
      </c>
      <c r="N144" s="340">
        <v>428.22569326155468</v>
      </c>
      <c r="O144" s="340">
        <v>452.44381088486836</v>
      </c>
      <c r="P144" s="340">
        <v>479.32564695191019</v>
      </c>
      <c r="Q144" s="340">
        <v>421.69285095379792</v>
      </c>
      <c r="R144" s="340">
        <v>430.76463457267198</v>
      </c>
      <c r="S144" s="340">
        <v>443.65566697903648</v>
      </c>
      <c r="T144" s="340">
        <v>449.49067148198105</v>
      </c>
      <c r="U144" s="340">
        <v>447.48393146180769</v>
      </c>
      <c r="V144" s="340">
        <v>469.12238000000002</v>
      </c>
      <c r="W144" s="340">
        <v>481.87329999999997</v>
      </c>
      <c r="X144" s="326"/>
      <c r="Y144" s="326"/>
      <c r="Z144" s="326"/>
      <c r="AA144" s="326"/>
      <c r="AB144" s="326"/>
      <c r="AC144" s="326"/>
      <c r="AD144" s="326"/>
      <c r="AE144" s="326"/>
      <c r="AF144" s="326"/>
      <c r="AG144" s="326"/>
      <c r="AH144" s="326"/>
      <c r="AI144" s="326"/>
      <c r="AJ144" s="326"/>
      <c r="AK144" s="326"/>
      <c r="AL144" s="326"/>
      <c r="AM144" s="326"/>
      <c r="AN144" s="326"/>
      <c r="AO144" s="326"/>
      <c r="AP144" s="326"/>
      <c r="AQ144" s="326"/>
      <c r="AR144" s="326"/>
      <c r="AS144" s="326"/>
      <c r="AT144" s="326"/>
      <c r="AU144" s="326"/>
      <c r="AV144" s="326"/>
      <c r="AW144" s="326"/>
      <c r="AX144" s="326"/>
      <c r="AY144" s="326"/>
      <c r="AZ144" s="326"/>
      <c r="BA144" s="326"/>
      <c r="BB144" s="326"/>
      <c r="BC144" s="326"/>
      <c r="BD144" s="326"/>
      <c r="BE144" s="326"/>
      <c r="BF144" s="326"/>
      <c r="BG144" s="326"/>
      <c r="BH144" s="326"/>
      <c r="BI144" s="326"/>
      <c r="BJ144" s="326"/>
      <c r="BK144" s="326"/>
      <c r="BL144" s="326"/>
      <c r="BM144" s="326"/>
      <c r="BN144" s="326"/>
      <c r="BO144" s="326"/>
      <c r="BP144" s="326"/>
      <c r="BQ144" s="326"/>
      <c r="BR144" s="326"/>
      <c r="BS144" s="326"/>
      <c r="BT144" s="326"/>
      <c r="BU144" s="326"/>
      <c r="BV144" s="326"/>
      <c r="BW144" s="326"/>
      <c r="BX144" s="326"/>
      <c r="BY144" s="326"/>
      <c r="BZ144" s="326"/>
      <c r="CA144" s="326"/>
      <c r="CB144" s="326"/>
      <c r="CC144" s="326"/>
      <c r="CD144" s="326"/>
      <c r="CE144" s="326"/>
      <c r="CF144" s="326"/>
      <c r="CG144" s="326"/>
      <c r="CH144" s="326"/>
      <c r="CI144" s="326"/>
      <c r="CJ144" s="326"/>
      <c r="CK144" s="326"/>
      <c r="CL144" s="326"/>
      <c r="CM144" s="326"/>
      <c r="CN144" s="326"/>
      <c r="CO144" s="326"/>
      <c r="CP144" s="326"/>
      <c r="CQ144" s="326"/>
      <c r="CR144" s="326"/>
      <c r="CS144" s="326"/>
      <c r="CT144" s="326"/>
      <c r="CU144" s="326"/>
      <c r="CV144" s="326"/>
      <c r="CW144" s="326"/>
      <c r="CX144" s="326"/>
      <c r="CY144" s="326"/>
      <c r="CZ144" s="326"/>
      <c r="DA144" s="326"/>
      <c r="DB144" s="326"/>
      <c r="DC144" s="326"/>
      <c r="DD144" s="326"/>
      <c r="DE144" s="326"/>
      <c r="DF144" s="326"/>
      <c r="DG144" s="326"/>
      <c r="DH144" s="326"/>
      <c r="DI144" s="326"/>
      <c r="DJ144" s="326"/>
      <c r="DK144" s="326"/>
      <c r="DL144" s="326"/>
      <c r="DM144" s="326"/>
      <c r="DN144" s="326"/>
      <c r="DO144" s="326"/>
      <c r="DP144" s="326"/>
      <c r="DQ144" s="326"/>
      <c r="DR144" s="326"/>
      <c r="DS144" s="326"/>
      <c r="DT144" s="326"/>
      <c r="DU144" s="326"/>
      <c r="DV144" s="326"/>
      <c r="DW144" s="326"/>
      <c r="DX144" s="326"/>
      <c r="DY144" s="326"/>
      <c r="DZ144" s="326"/>
      <c r="EA144" s="326"/>
      <c r="EB144" s="326"/>
      <c r="EC144" s="326"/>
      <c r="ED144" s="326"/>
      <c r="EE144" s="326"/>
      <c r="EF144" s="326"/>
      <c r="EG144" s="326"/>
      <c r="EH144" s="326"/>
      <c r="EI144" s="326"/>
      <c r="EJ144" s="326"/>
      <c r="EK144" s="326"/>
      <c r="EL144" s="326"/>
      <c r="EM144" s="326"/>
      <c r="EN144" s="326"/>
      <c r="EO144" s="326"/>
      <c r="EP144" s="326"/>
      <c r="EQ144" s="326"/>
      <c r="ER144" s="326"/>
      <c r="ES144" s="326"/>
      <c r="ET144" s="326"/>
      <c r="EU144" s="326"/>
      <c r="EV144" s="326"/>
      <c r="EW144" s="326"/>
      <c r="EX144" s="326"/>
      <c r="EY144" s="326"/>
      <c r="EZ144" s="326"/>
      <c r="FA144" s="326"/>
      <c r="FB144" s="326"/>
      <c r="FC144" s="326"/>
      <c r="FD144" s="326"/>
      <c r="FE144" s="326"/>
      <c r="FF144" s="326"/>
      <c r="FG144" s="326"/>
      <c r="FH144" s="326"/>
      <c r="FI144" s="326"/>
      <c r="FJ144" s="326"/>
      <c r="FK144" s="326"/>
      <c r="FL144" s="326"/>
      <c r="FM144" s="326"/>
      <c r="FN144" s="326"/>
      <c r="FO144" s="326"/>
      <c r="FP144" s="326"/>
      <c r="FQ144" s="326"/>
      <c r="FR144" s="326"/>
      <c r="FS144" s="326"/>
      <c r="FT144" s="326"/>
      <c r="FU144" s="326"/>
      <c r="FV144" s="326"/>
      <c r="FW144" s="326"/>
      <c r="FX144" s="326"/>
      <c r="FY144" s="326"/>
      <c r="FZ144" s="326"/>
      <c r="GA144" s="326"/>
      <c r="GB144" s="326"/>
      <c r="GC144" s="326"/>
      <c r="GD144" s="326"/>
      <c r="GE144" s="326"/>
      <c r="GF144" s="326"/>
      <c r="GG144" s="326"/>
      <c r="GH144" s="326"/>
      <c r="GI144" s="326"/>
      <c r="GJ144" s="326"/>
      <c r="GK144" s="326"/>
      <c r="GL144" s="326"/>
      <c r="GM144" s="326"/>
      <c r="GN144" s="326"/>
      <c r="GO144" s="326"/>
      <c r="GP144" s="326"/>
      <c r="GQ144" s="326"/>
      <c r="GR144" s="326"/>
      <c r="GS144" s="326"/>
      <c r="GT144" s="326"/>
      <c r="GU144" s="326"/>
      <c r="GV144" s="326"/>
      <c r="GW144" s="326"/>
      <c r="GX144" s="326"/>
      <c r="GY144" s="326"/>
      <c r="GZ144" s="326"/>
      <c r="HA144" s="326"/>
      <c r="HB144" s="326"/>
      <c r="HC144" s="326"/>
      <c r="HD144" s="326"/>
      <c r="HE144" s="326"/>
      <c r="HF144" s="326"/>
      <c r="HG144" s="326"/>
      <c r="HH144" s="326"/>
      <c r="HI144" s="326"/>
      <c r="HJ144" s="326"/>
      <c r="HK144" s="326"/>
      <c r="HL144" s="326"/>
      <c r="HM144" s="326"/>
      <c r="HN144" s="326"/>
      <c r="HO144" s="326"/>
      <c r="HP144" s="326"/>
      <c r="HQ144" s="326"/>
      <c r="HR144" s="326"/>
      <c r="HS144" s="326"/>
      <c r="HT144" s="326"/>
      <c r="HU144" s="326"/>
      <c r="HV144" s="326"/>
      <c r="HW144" s="326"/>
      <c r="HX144" s="326"/>
      <c r="HY144" s="326"/>
      <c r="HZ144" s="326"/>
      <c r="IA144" s="326"/>
      <c r="IB144" s="326"/>
      <c r="IC144" s="326"/>
    </row>
    <row r="145" spans="1:237" s="79" customFormat="1" x14ac:dyDescent="0.25">
      <c r="A145" s="337" t="s">
        <v>68</v>
      </c>
      <c r="B145" s="337" t="s">
        <v>77</v>
      </c>
      <c r="C145" s="337" t="s">
        <v>78</v>
      </c>
      <c r="D145" s="337" t="s">
        <v>190</v>
      </c>
      <c r="E145" s="337" t="s">
        <v>37</v>
      </c>
      <c r="F145" s="340">
        <v>2.6452417799999992</v>
      </c>
      <c r="G145" s="340">
        <v>2.6309923199999998</v>
      </c>
      <c r="H145" s="340">
        <v>2.6297200800000002</v>
      </c>
      <c r="I145" s="340">
        <v>2.7141975599999992</v>
      </c>
      <c r="J145" s="340">
        <v>2.7949996799999997</v>
      </c>
      <c r="K145" s="340">
        <v>2.8409119199999999</v>
      </c>
      <c r="L145" s="340">
        <v>2.8699186199999995</v>
      </c>
      <c r="M145" s="340">
        <v>2.9409092399999999</v>
      </c>
      <c r="N145" s="340">
        <v>2.8164845399999998</v>
      </c>
      <c r="O145" s="340">
        <v>2.8785694799999999</v>
      </c>
      <c r="P145" s="340">
        <v>3.046027411355241</v>
      </c>
      <c r="Q145" s="340">
        <v>3.0439614239999999</v>
      </c>
      <c r="R145" s="340">
        <v>2.9806038720000001</v>
      </c>
      <c r="S145" s="340">
        <v>3.0786496800000003</v>
      </c>
      <c r="T145" s="340">
        <v>3.1136957999999995</v>
      </c>
      <c r="U145" s="340">
        <v>3.14874192</v>
      </c>
      <c r="V145" s="340">
        <v>3.1837619999999993</v>
      </c>
      <c r="W145" s="340">
        <v>3.2189160000000001</v>
      </c>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326"/>
      <c r="BE145" s="326"/>
      <c r="BF145" s="326"/>
      <c r="BG145" s="326"/>
      <c r="BH145" s="326"/>
      <c r="BI145" s="326"/>
      <c r="BJ145" s="326"/>
      <c r="BK145" s="326"/>
      <c r="BL145" s="326"/>
      <c r="BM145" s="326"/>
      <c r="BN145" s="326"/>
      <c r="BO145" s="326"/>
      <c r="BP145" s="326"/>
      <c r="BQ145" s="326"/>
      <c r="BR145" s="326"/>
      <c r="BS145" s="326"/>
      <c r="BT145" s="326"/>
      <c r="BU145" s="326"/>
      <c r="BV145" s="326"/>
      <c r="BW145" s="326"/>
      <c r="BX145" s="326"/>
      <c r="BY145" s="326"/>
      <c r="BZ145" s="326"/>
      <c r="CA145" s="326"/>
      <c r="CB145" s="326"/>
      <c r="CC145" s="326"/>
      <c r="CD145" s="326"/>
      <c r="CE145" s="326"/>
      <c r="CF145" s="326"/>
      <c r="CG145" s="326"/>
      <c r="CH145" s="326"/>
      <c r="CI145" s="326"/>
      <c r="CJ145" s="326"/>
      <c r="CK145" s="326"/>
      <c r="CL145" s="326"/>
      <c r="CM145" s="326"/>
      <c r="CN145" s="326"/>
      <c r="CO145" s="326"/>
      <c r="CP145" s="326"/>
      <c r="CQ145" s="326"/>
      <c r="CR145" s="326"/>
      <c r="CS145" s="326"/>
      <c r="CT145" s="326"/>
      <c r="CU145" s="326"/>
      <c r="CV145" s="326"/>
      <c r="CW145" s="326"/>
      <c r="CX145" s="326"/>
      <c r="CY145" s="326"/>
      <c r="CZ145" s="326"/>
      <c r="DA145" s="326"/>
      <c r="DB145" s="326"/>
      <c r="DC145" s="326"/>
      <c r="DD145" s="326"/>
      <c r="DE145" s="326"/>
      <c r="DF145" s="326"/>
      <c r="DG145" s="326"/>
      <c r="DH145" s="326"/>
      <c r="DI145" s="326"/>
      <c r="DJ145" s="326"/>
      <c r="DK145" s="326"/>
      <c r="DL145" s="326"/>
      <c r="DM145" s="326"/>
      <c r="DN145" s="326"/>
      <c r="DO145" s="326"/>
      <c r="DP145" s="326"/>
      <c r="DQ145" s="326"/>
      <c r="DR145" s="326"/>
      <c r="DS145" s="326"/>
      <c r="DT145" s="326"/>
      <c r="DU145" s="326"/>
      <c r="DV145" s="326"/>
      <c r="DW145" s="326"/>
      <c r="DX145" s="326"/>
      <c r="DY145" s="326"/>
      <c r="DZ145" s="326"/>
      <c r="EA145" s="326"/>
      <c r="EB145" s="326"/>
      <c r="EC145" s="326"/>
      <c r="ED145" s="326"/>
      <c r="EE145" s="326"/>
      <c r="EF145" s="326"/>
      <c r="EG145" s="326"/>
      <c r="EH145" s="326"/>
      <c r="EI145" s="326"/>
      <c r="EJ145" s="326"/>
      <c r="EK145" s="326"/>
      <c r="EL145" s="326"/>
      <c r="EM145" s="326"/>
      <c r="EN145" s="326"/>
      <c r="EO145" s="326"/>
      <c r="EP145" s="326"/>
      <c r="EQ145" s="326"/>
      <c r="ER145" s="326"/>
      <c r="ES145" s="326"/>
      <c r="ET145" s="326"/>
      <c r="EU145" s="326"/>
      <c r="EV145" s="326"/>
      <c r="EW145" s="326"/>
      <c r="EX145" s="326"/>
      <c r="EY145" s="326"/>
      <c r="EZ145" s="326"/>
      <c r="FA145" s="326"/>
      <c r="FB145" s="326"/>
      <c r="FC145" s="326"/>
      <c r="FD145" s="326"/>
      <c r="FE145" s="326"/>
      <c r="FF145" s="326"/>
      <c r="FG145" s="326"/>
      <c r="FH145" s="326"/>
      <c r="FI145" s="326"/>
      <c r="FJ145" s="326"/>
      <c r="FK145" s="326"/>
      <c r="FL145" s="326"/>
      <c r="FM145" s="326"/>
      <c r="FN145" s="326"/>
      <c r="FO145" s="326"/>
      <c r="FP145" s="326"/>
      <c r="FQ145" s="326"/>
      <c r="FR145" s="326"/>
      <c r="FS145" s="326"/>
      <c r="FT145" s="326"/>
      <c r="FU145" s="326"/>
      <c r="FV145" s="326"/>
      <c r="FW145" s="326"/>
      <c r="FX145" s="326"/>
      <c r="FY145" s="326"/>
      <c r="FZ145" s="326"/>
      <c r="GA145" s="326"/>
      <c r="GB145" s="326"/>
      <c r="GC145" s="326"/>
      <c r="GD145" s="326"/>
      <c r="GE145" s="326"/>
      <c r="GF145" s="326"/>
      <c r="GG145" s="326"/>
      <c r="GH145" s="326"/>
      <c r="GI145" s="326"/>
      <c r="GJ145" s="326"/>
      <c r="GK145" s="326"/>
      <c r="GL145" s="326"/>
      <c r="GM145" s="326"/>
      <c r="GN145" s="326"/>
      <c r="GO145" s="326"/>
      <c r="GP145" s="326"/>
      <c r="GQ145" s="326"/>
      <c r="GR145" s="326"/>
      <c r="GS145" s="326"/>
      <c r="GT145" s="326"/>
      <c r="GU145" s="326"/>
      <c r="GV145" s="326"/>
      <c r="GW145" s="326"/>
      <c r="GX145" s="326"/>
      <c r="GY145" s="326"/>
      <c r="GZ145" s="326"/>
      <c r="HA145" s="326"/>
      <c r="HB145" s="326"/>
      <c r="HC145" s="326"/>
      <c r="HD145" s="326"/>
      <c r="HE145" s="326"/>
      <c r="HF145" s="326"/>
      <c r="HG145" s="326"/>
      <c r="HH145" s="326"/>
      <c r="HI145" s="326"/>
      <c r="HJ145" s="326"/>
      <c r="HK145" s="326"/>
      <c r="HL145" s="326"/>
      <c r="HM145" s="326"/>
      <c r="HN145" s="326"/>
      <c r="HO145" s="326"/>
      <c r="HP145" s="326"/>
      <c r="HQ145" s="326"/>
      <c r="HR145" s="326"/>
      <c r="HS145" s="326"/>
      <c r="HT145" s="326"/>
      <c r="HU145" s="326"/>
      <c r="HV145" s="326"/>
      <c r="HW145" s="326"/>
      <c r="HX145" s="326"/>
      <c r="HY145" s="326"/>
      <c r="HZ145" s="326"/>
      <c r="IA145" s="326"/>
      <c r="IB145" s="326"/>
      <c r="IC145" s="326"/>
    </row>
    <row r="146" spans="1:237" s="4" customFormat="1" x14ac:dyDescent="0.25">
      <c r="A146" s="338" t="s">
        <v>68</v>
      </c>
      <c r="B146" s="338" t="s">
        <v>441</v>
      </c>
      <c r="C146" s="338" t="s">
        <v>445</v>
      </c>
      <c r="D146" s="338" t="s">
        <v>190</v>
      </c>
      <c r="E146" s="338" t="s">
        <v>37</v>
      </c>
      <c r="F146" s="339">
        <v>0</v>
      </c>
      <c r="G146" s="339">
        <v>0</v>
      </c>
      <c r="H146" s="339">
        <v>0</v>
      </c>
      <c r="I146" s="339">
        <v>0</v>
      </c>
      <c r="J146" s="339">
        <v>0</v>
      </c>
      <c r="K146" s="339">
        <v>0</v>
      </c>
      <c r="L146" s="339">
        <v>0</v>
      </c>
      <c r="M146" s="339">
        <v>0</v>
      </c>
      <c r="N146" s="339">
        <v>0</v>
      </c>
      <c r="O146" s="339">
        <v>0</v>
      </c>
      <c r="P146" s="339">
        <v>0</v>
      </c>
      <c r="Q146" s="339">
        <v>0</v>
      </c>
      <c r="R146" s="339">
        <v>0</v>
      </c>
      <c r="S146" s="339">
        <v>0</v>
      </c>
      <c r="T146" s="339">
        <v>0</v>
      </c>
      <c r="U146" s="339">
        <v>0</v>
      </c>
      <c r="V146" s="339">
        <v>0</v>
      </c>
      <c r="W146" s="339">
        <v>0</v>
      </c>
      <c r="X146" s="275"/>
      <c r="Y146" s="326"/>
      <c r="Z146" s="326"/>
      <c r="AA146" s="275"/>
      <c r="AB146" s="275"/>
      <c r="AC146" s="275"/>
      <c r="AD146" s="275"/>
      <c r="AE146" s="275"/>
      <c r="AF146" s="275"/>
      <c r="AG146" s="275"/>
      <c r="AH146" s="275"/>
      <c r="AI146" s="275"/>
      <c r="AJ146" s="275"/>
      <c r="AK146" s="275"/>
      <c r="AL146" s="275"/>
      <c r="AM146" s="275"/>
      <c r="AN146" s="275"/>
      <c r="AO146" s="275"/>
      <c r="AP146" s="275"/>
      <c r="AQ146" s="275"/>
      <c r="AR146" s="275"/>
      <c r="AS146" s="275"/>
      <c r="AT146" s="275"/>
      <c r="AU146" s="275"/>
      <c r="AV146" s="275"/>
      <c r="AW146" s="275"/>
      <c r="AX146" s="275"/>
      <c r="AY146" s="275"/>
      <c r="AZ146" s="275"/>
      <c r="BA146" s="275"/>
      <c r="BB146" s="275"/>
      <c r="BC146" s="275"/>
      <c r="BD146" s="275"/>
      <c r="BE146" s="275"/>
      <c r="BF146" s="275"/>
      <c r="BG146" s="275"/>
      <c r="BH146" s="275"/>
      <c r="BI146" s="275"/>
      <c r="BJ146" s="275"/>
      <c r="BK146" s="275"/>
      <c r="BL146" s="275"/>
      <c r="BM146" s="275"/>
      <c r="BN146" s="275"/>
      <c r="BO146" s="275"/>
      <c r="BP146" s="275"/>
      <c r="BQ146" s="275"/>
      <c r="BR146" s="275"/>
      <c r="BS146" s="275"/>
      <c r="BT146" s="275"/>
      <c r="BU146" s="275"/>
      <c r="BV146" s="275"/>
      <c r="BW146" s="275"/>
      <c r="BX146" s="275"/>
      <c r="BY146" s="275"/>
      <c r="BZ146" s="275"/>
      <c r="CA146" s="275"/>
      <c r="CB146" s="275"/>
      <c r="CC146" s="275"/>
      <c r="CD146" s="275"/>
      <c r="CE146" s="275"/>
      <c r="CF146" s="275"/>
      <c r="CG146" s="275"/>
      <c r="CH146" s="275"/>
      <c r="CI146" s="275"/>
      <c r="CJ146" s="275"/>
      <c r="CK146" s="275"/>
      <c r="CL146" s="275"/>
      <c r="CM146" s="275"/>
      <c r="CN146" s="275"/>
      <c r="CO146" s="275"/>
      <c r="CP146" s="275"/>
      <c r="CQ146" s="275"/>
      <c r="CR146" s="275"/>
      <c r="CS146" s="275"/>
      <c r="CT146" s="275"/>
      <c r="CU146" s="275"/>
      <c r="CV146" s="275"/>
      <c r="CW146" s="275"/>
      <c r="CX146" s="275"/>
      <c r="CY146" s="275"/>
      <c r="CZ146" s="275"/>
      <c r="DA146" s="275"/>
      <c r="DB146" s="275"/>
      <c r="DC146" s="275"/>
      <c r="DD146" s="275"/>
      <c r="DE146" s="275"/>
      <c r="DF146" s="275"/>
      <c r="DG146" s="275"/>
      <c r="DH146" s="275"/>
      <c r="DI146" s="275"/>
      <c r="DJ146" s="275"/>
      <c r="DK146" s="275"/>
      <c r="DL146" s="275"/>
      <c r="DM146" s="275"/>
      <c r="DN146" s="275"/>
      <c r="DO146" s="275"/>
      <c r="DP146" s="275"/>
      <c r="DQ146" s="275"/>
      <c r="DR146" s="275"/>
      <c r="DS146" s="275"/>
      <c r="DT146" s="275"/>
      <c r="DU146" s="275"/>
      <c r="DV146" s="275"/>
      <c r="DW146" s="275"/>
      <c r="DX146" s="275"/>
      <c r="DY146" s="275"/>
      <c r="DZ146" s="275"/>
      <c r="EA146" s="275"/>
      <c r="EB146" s="275"/>
      <c r="EC146" s="275"/>
      <c r="ED146" s="275"/>
      <c r="EE146" s="275"/>
      <c r="EF146" s="275"/>
      <c r="EG146" s="275"/>
      <c r="EH146" s="275"/>
      <c r="EI146" s="275"/>
      <c r="EJ146" s="275"/>
      <c r="EK146" s="275"/>
      <c r="EL146" s="275"/>
      <c r="EM146" s="275"/>
      <c r="EN146" s="275"/>
      <c r="EO146" s="275"/>
      <c r="EP146" s="275"/>
      <c r="EQ146" s="275"/>
      <c r="ER146" s="275"/>
      <c r="ES146" s="275"/>
      <c r="ET146" s="275"/>
      <c r="EU146" s="275"/>
      <c r="EV146" s="275"/>
      <c r="EW146" s="275"/>
      <c r="EX146" s="275"/>
      <c r="EY146" s="275"/>
      <c r="EZ146" s="275"/>
      <c r="FA146" s="275"/>
      <c r="FB146" s="275"/>
      <c r="FC146" s="275"/>
      <c r="FD146" s="275"/>
      <c r="FE146" s="275"/>
      <c r="FF146" s="275"/>
      <c r="FG146" s="275"/>
      <c r="FH146" s="275"/>
      <c r="FI146" s="275"/>
      <c r="FJ146" s="275"/>
      <c r="FK146" s="275"/>
      <c r="FL146" s="275"/>
      <c r="FM146" s="275"/>
      <c r="FN146" s="275"/>
      <c r="FO146" s="275"/>
      <c r="FP146" s="275"/>
      <c r="FQ146" s="275"/>
      <c r="FR146" s="275"/>
      <c r="FS146" s="275"/>
      <c r="FT146" s="275"/>
      <c r="FU146" s="275"/>
      <c r="FV146" s="275"/>
      <c r="FW146" s="275"/>
      <c r="FX146" s="275"/>
      <c r="FY146" s="275"/>
      <c r="FZ146" s="275"/>
      <c r="GA146" s="275"/>
      <c r="GB146" s="275"/>
      <c r="GC146" s="275"/>
      <c r="GD146" s="275"/>
      <c r="GE146" s="275"/>
      <c r="GF146" s="275"/>
      <c r="GG146" s="275"/>
      <c r="GH146" s="275"/>
      <c r="GI146" s="275"/>
      <c r="GJ146" s="275"/>
      <c r="GK146" s="275"/>
      <c r="GL146" s="275"/>
      <c r="GM146" s="275"/>
      <c r="GN146" s="275"/>
      <c r="GO146" s="275"/>
      <c r="GP146" s="275"/>
      <c r="GQ146" s="275"/>
      <c r="GR146" s="275"/>
      <c r="GS146" s="275"/>
      <c r="GT146" s="275"/>
      <c r="GU146" s="275"/>
      <c r="GV146" s="275"/>
      <c r="GW146" s="275"/>
      <c r="GX146" s="275"/>
      <c r="GY146" s="275"/>
      <c r="GZ146" s="275"/>
      <c r="HA146" s="275"/>
      <c r="HB146" s="275"/>
      <c r="HC146" s="275"/>
      <c r="HD146" s="275"/>
      <c r="HE146" s="275"/>
      <c r="HF146" s="275"/>
      <c r="HG146" s="275"/>
      <c r="HH146" s="275"/>
      <c r="HI146" s="275"/>
      <c r="HJ146" s="275"/>
      <c r="HK146" s="275"/>
      <c r="HL146" s="275"/>
      <c r="HM146" s="275"/>
      <c r="HN146" s="275"/>
      <c r="HO146" s="275"/>
      <c r="HP146" s="275"/>
      <c r="HQ146" s="275"/>
      <c r="HR146" s="275"/>
      <c r="HS146" s="275"/>
      <c r="HT146" s="275"/>
      <c r="HU146" s="275"/>
      <c r="HV146" s="275"/>
      <c r="HW146" s="275"/>
      <c r="HX146" s="275"/>
      <c r="HY146" s="275"/>
      <c r="HZ146" s="275"/>
      <c r="IA146" s="275"/>
      <c r="IB146" s="275"/>
      <c r="IC146" s="275"/>
    </row>
    <row r="147" spans="1:237" s="79" customFormat="1" x14ac:dyDescent="0.25">
      <c r="A147" s="337" t="s">
        <v>68</v>
      </c>
      <c r="B147" s="337" t="s">
        <v>79</v>
      </c>
      <c r="C147" s="337" t="s">
        <v>80</v>
      </c>
      <c r="D147" s="337" t="s">
        <v>190</v>
      </c>
      <c r="E147" s="337" t="s">
        <v>37</v>
      </c>
      <c r="F147" s="340">
        <v>0</v>
      </c>
      <c r="G147" s="340">
        <v>0</v>
      </c>
      <c r="H147" s="340">
        <v>0</v>
      </c>
      <c r="I147" s="340">
        <v>0</v>
      </c>
      <c r="J147" s="340">
        <v>0</v>
      </c>
      <c r="K147" s="340">
        <v>0</v>
      </c>
      <c r="L147" s="340">
        <v>0</v>
      </c>
      <c r="M147" s="340">
        <v>0</v>
      </c>
      <c r="N147" s="340">
        <v>0</v>
      </c>
      <c r="O147" s="340">
        <v>0</v>
      </c>
      <c r="P147" s="340">
        <v>0</v>
      </c>
      <c r="Q147" s="340">
        <v>0</v>
      </c>
      <c r="R147" s="340">
        <v>0</v>
      </c>
      <c r="S147" s="340">
        <v>0</v>
      </c>
      <c r="T147" s="340">
        <v>0</v>
      </c>
      <c r="U147" s="340">
        <v>0</v>
      </c>
      <c r="V147" s="340">
        <v>0</v>
      </c>
      <c r="W147" s="340">
        <v>0</v>
      </c>
      <c r="X147" s="326"/>
      <c r="Y147" s="326"/>
      <c r="Z147" s="326"/>
      <c r="AA147" s="326"/>
      <c r="AB147" s="326"/>
      <c r="AC147" s="326"/>
      <c r="AD147" s="326"/>
      <c r="AE147" s="326"/>
      <c r="AF147" s="326"/>
      <c r="AG147" s="326"/>
      <c r="AH147" s="326"/>
      <c r="AI147" s="326"/>
      <c r="AJ147" s="326"/>
      <c r="AK147" s="326"/>
      <c r="AL147" s="326"/>
      <c r="AM147" s="326"/>
      <c r="AN147" s="326"/>
      <c r="AO147" s="326"/>
      <c r="AP147" s="326"/>
      <c r="AQ147" s="326"/>
      <c r="AR147" s="326"/>
      <c r="AS147" s="326"/>
      <c r="AT147" s="326"/>
      <c r="AU147" s="326"/>
      <c r="AV147" s="326"/>
      <c r="AW147" s="326"/>
      <c r="AX147" s="326"/>
      <c r="AY147" s="326"/>
      <c r="AZ147" s="326"/>
      <c r="BA147" s="326"/>
      <c r="BB147" s="326"/>
      <c r="BC147" s="326"/>
      <c r="BD147" s="326"/>
      <c r="BE147" s="326"/>
      <c r="BF147" s="326"/>
      <c r="BG147" s="326"/>
      <c r="BH147" s="326"/>
      <c r="BI147" s="326"/>
      <c r="BJ147" s="326"/>
      <c r="BK147" s="326"/>
      <c r="BL147" s="326"/>
      <c r="BM147" s="326"/>
      <c r="BN147" s="326"/>
      <c r="BO147" s="326"/>
      <c r="BP147" s="326"/>
      <c r="BQ147" s="326"/>
      <c r="BR147" s="326"/>
      <c r="BS147" s="326"/>
      <c r="BT147" s="326"/>
      <c r="BU147" s="326"/>
      <c r="BV147" s="326"/>
      <c r="BW147" s="326"/>
      <c r="BX147" s="326"/>
      <c r="BY147" s="326"/>
      <c r="BZ147" s="326"/>
      <c r="CA147" s="326"/>
      <c r="CB147" s="326"/>
      <c r="CC147" s="326"/>
      <c r="CD147" s="326"/>
      <c r="CE147" s="326"/>
      <c r="CF147" s="326"/>
      <c r="CG147" s="326"/>
      <c r="CH147" s="326"/>
      <c r="CI147" s="326"/>
      <c r="CJ147" s="326"/>
      <c r="CK147" s="326"/>
      <c r="CL147" s="326"/>
      <c r="CM147" s="326"/>
      <c r="CN147" s="326"/>
      <c r="CO147" s="326"/>
      <c r="CP147" s="326"/>
      <c r="CQ147" s="326"/>
      <c r="CR147" s="326"/>
      <c r="CS147" s="326"/>
      <c r="CT147" s="326"/>
      <c r="CU147" s="326"/>
      <c r="CV147" s="326"/>
      <c r="CW147" s="326"/>
      <c r="CX147" s="326"/>
      <c r="CY147" s="326"/>
      <c r="CZ147" s="326"/>
      <c r="DA147" s="326"/>
      <c r="DB147" s="326"/>
      <c r="DC147" s="326"/>
      <c r="DD147" s="326"/>
      <c r="DE147" s="326"/>
      <c r="DF147" s="326"/>
      <c r="DG147" s="326"/>
      <c r="DH147" s="326"/>
      <c r="DI147" s="326"/>
      <c r="DJ147" s="326"/>
      <c r="DK147" s="326"/>
      <c r="DL147" s="326"/>
      <c r="DM147" s="326"/>
      <c r="DN147" s="326"/>
      <c r="DO147" s="326"/>
      <c r="DP147" s="326"/>
      <c r="DQ147" s="326"/>
      <c r="DR147" s="326"/>
      <c r="DS147" s="326"/>
      <c r="DT147" s="326"/>
      <c r="DU147" s="326"/>
      <c r="DV147" s="326"/>
      <c r="DW147" s="326"/>
      <c r="DX147" s="326"/>
      <c r="DY147" s="326"/>
      <c r="DZ147" s="326"/>
      <c r="EA147" s="326"/>
      <c r="EB147" s="326"/>
      <c r="EC147" s="326"/>
      <c r="ED147" s="326"/>
      <c r="EE147" s="326"/>
      <c r="EF147" s="326"/>
      <c r="EG147" s="326"/>
      <c r="EH147" s="326"/>
      <c r="EI147" s="326"/>
      <c r="EJ147" s="326"/>
      <c r="EK147" s="326"/>
      <c r="EL147" s="326"/>
      <c r="EM147" s="326"/>
      <c r="EN147" s="326"/>
      <c r="EO147" s="326"/>
      <c r="EP147" s="326"/>
      <c r="EQ147" s="326"/>
      <c r="ER147" s="326"/>
      <c r="ES147" s="326"/>
      <c r="ET147" s="326"/>
      <c r="EU147" s="326"/>
      <c r="EV147" s="326"/>
      <c r="EW147" s="326"/>
      <c r="EX147" s="326"/>
      <c r="EY147" s="326"/>
      <c r="EZ147" s="326"/>
      <c r="FA147" s="326"/>
      <c r="FB147" s="326"/>
      <c r="FC147" s="326"/>
      <c r="FD147" s="326"/>
      <c r="FE147" s="326"/>
      <c r="FF147" s="326"/>
      <c r="FG147" s="326"/>
      <c r="FH147" s="326"/>
      <c r="FI147" s="326"/>
      <c r="FJ147" s="326"/>
      <c r="FK147" s="326"/>
      <c r="FL147" s="326"/>
      <c r="FM147" s="326"/>
      <c r="FN147" s="326"/>
      <c r="FO147" s="326"/>
      <c r="FP147" s="326"/>
      <c r="FQ147" s="326"/>
      <c r="FR147" s="326"/>
      <c r="FS147" s="326"/>
      <c r="FT147" s="326"/>
      <c r="FU147" s="326"/>
      <c r="FV147" s="326"/>
      <c r="FW147" s="326"/>
      <c r="FX147" s="326"/>
      <c r="FY147" s="326"/>
      <c r="FZ147" s="326"/>
      <c r="GA147" s="326"/>
      <c r="GB147" s="326"/>
      <c r="GC147" s="326"/>
      <c r="GD147" s="326"/>
      <c r="GE147" s="326"/>
      <c r="GF147" s="326"/>
      <c r="GG147" s="326"/>
      <c r="GH147" s="326"/>
      <c r="GI147" s="326"/>
      <c r="GJ147" s="326"/>
      <c r="GK147" s="326"/>
      <c r="GL147" s="326"/>
      <c r="GM147" s="326"/>
      <c r="GN147" s="326"/>
      <c r="GO147" s="326"/>
      <c r="GP147" s="326"/>
      <c r="GQ147" s="326"/>
      <c r="GR147" s="326"/>
      <c r="GS147" s="326"/>
      <c r="GT147" s="326"/>
      <c r="GU147" s="326"/>
      <c r="GV147" s="326"/>
      <c r="GW147" s="326"/>
      <c r="GX147" s="326"/>
      <c r="GY147" s="326"/>
      <c r="GZ147" s="326"/>
      <c r="HA147" s="326"/>
      <c r="HB147" s="326"/>
      <c r="HC147" s="326"/>
      <c r="HD147" s="326"/>
      <c r="HE147" s="326"/>
      <c r="HF147" s="326"/>
      <c r="HG147" s="326"/>
      <c r="HH147" s="326"/>
      <c r="HI147" s="326"/>
      <c r="HJ147" s="326"/>
      <c r="HK147" s="326"/>
      <c r="HL147" s="326"/>
      <c r="HM147" s="326"/>
      <c r="HN147" s="326"/>
      <c r="HO147" s="326"/>
      <c r="HP147" s="326"/>
      <c r="HQ147" s="326"/>
      <c r="HR147" s="326"/>
      <c r="HS147" s="326"/>
      <c r="HT147" s="326"/>
      <c r="HU147" s="326"/>
      <c r="HV147" s="326"/>
      <c r="HW147" s="326"/>
      <c r="HX147" s="326"/>
      <c r="HY147" s="326"/>
      <c r="HZ147" s="326"/>
      <c r="IA147" s="326"/>
      <c r="IB147" s="326"/>
      <c r="IC147" s="326"/>
    </row>
    <row r="148" spans="1:237" s="79" customFormat="1" x14ac:dyDescent="0.25">
      <c r="A148" s="337" t="s">
        <v>68</v>
      </c>
      <c r="B148" s="337" t="s">
        <v>81</v>
      </c>
      <c r="C148" s="337" t="s">
        <v>82</v>
      </c>
      <c r="D148" s="337" t="s">
        <v>190</v>
      </c>
      <c r="E148" s="337" t="s">
        <v>37</v>
      </c>
      <c r="F148" s="340">
        <v>0</v>
      </c>
      <c r="G148" s="340">
        <v>0</v>
      </c>
      <c r="H148" s="340">
        <v>0</v>
      </c>
      <c r="I148" s="340">
        <v>0</v>
      </c>
      <c r="J148" s="340">
        <v>0</v>
      </c>
      <c r="K148" s="340">
        <v>0</v>
      </c>
      <c r="L148" s="340">
        <v>0</v>
      </c>
      <c r="M148" s="340">
        <v>0</v>
      </c>
      <c r="N148" s="340">
        <v>0</v>
      </c>
      <c r="O148" s="340">
        <v>0</v>
      </c>
      <c r="P148" s="340">
        <v>0</v>
      </c>
      <c r="Q148" s="340">
        <v>0</v>
      </c>
      <c r="R148" s="340">
        <v>0</v>
      </c>
      <c r="S148" s="340">
        <v>0</v>
      </c>
      <c r="T148" s="340">
        <v>0</v>
      </c>
      <c r="U148" s="340">
        <v>0</v>
      </c>
      <c r="V148" s="340">
        <v>0</v>
      </c>
      <c r="W148" s="340">
        <v>0</v>
      </c>
      <c r="X148" s="326"/>
      <c r="Y148" s="326"/>
      <c r="Z148" s="326"/>
      <c r="AA148" s="326"/>
      <c r="AB148" s="326"/>
      <c r="AC148" s="326"/>
      <c r="AD148" s="326"/>
      <c r="AE148" s="326"/>
      <c r="AF148" s="326"/>
      <c r="AG148" s="326"/>
      <c r="AH148" s="326"/>
      <c r="AI148" s="326"/>
      <c r="AJ148" s="326"/>
      <c r="AK148" s="326"/>
      <c r="AL148" s="326"/>
      <c r="AM148" s="326"/>
      <c r="AN148" s="326"/>
      <c r="AO148" s="326"/>
      <c r="AP148" s="326"/>
      <c r="AQ148" s="326"/>
      <c r="AR148" s="326"/>
      <c r="AS148" s="326"/>
      <c r="AT148" s="326"/>
      <c r="AU148" s="326"/>
      <c r="AV148" s="326"/>
      <c r="AW148" s="326"/>
      <c r="AX148" s="326"/>
      <c r="AY148" s="326"/>
      <c r="AZ148" s="326"/>
      <c r="BA148" s="326"/>
      <c r="BB148" s="326"/>
      <c r="BC148" s="326"/>
      <c r="BD148" s="326"/>
      <c r="BE148" s="326"/>
      <c r="BF148" s="326"/>
      <c r="BG148" s="326"/>
      <c r="BH148" s="326"/>
      <c r="BI148" s="326"/>
      <c r="BJ148" s="326"/>
      <c r="BK148" s="326"/>
      <c r="BL148" s="326"/>
      <c r="BM148" s="326"/>
      <c r="BN148" s="326"/>
      <c r="BO148" s="326"/>
      <c r="BP148" s="326"/>
      <c r="BQ148" s="326"/>
      <c r="BR148" s="326"/>
      <c r="BS148" s="326"/>
      <c r="BT148" s="326"/>
      <c r="BU148" s="326"/>
      <c r="BV148" s="326"/>
      <c r="BW148" s="326"/>
      <c r="BX148" s="326"/>
      <c r="BY148" s="326"/>
      <c r="BZ148" s="326"/>
      <c r="CA148" s="326"/>
      <c r="CB148" s="326"/>
      <c r="CC148" s="326"/>
      <c r="CD148" s="326"/>
      <c r="CE148" s="326"/>
      <c r="CF148" s="326"/>
      <c r="CG148" s="326"/>
      <c r="CH148" s="326"/>
      <c r="CI148" s="326"/>
      <c r="CJ148" s="326"/>
      <c r="CK148" s="326"/>
      <c r="CL148" s="326"/>
      <c r="CM148" s="326"/>
      <c r="CN148" s="326"/>
      <c r="CO148" s="326"/>
      <c r="CP148" s="326"/>
      <c r="CQ148" s="326"/>
      <c r="CR148" s="326"/>
      <c r="CS148" s="326"/>
      <c r="CT148" s="326"/>
      <c r="CU148" s="326"/>
      <c r="CV148" s="326"/>
      <c r="CW148" s="326"/>
      <c r="CX148" s="326"/>
      <c r="CY148" s="326"/>
      <c r="CZ148" s="326"/>
      <c r="DA148" s="326"/>
      <c r="DB148" s="326"/>
      <c r="DC148" s="326"/>
      <c r="DD148" s="326"/>
      <c r="DE148" s="326"/>
      <c r="DF148" s="326"/>
      <c r="DG148" s="326"/>
      <c r="DH148" s="326"/>
      <c r="DI148" s="326"/>
      <c r="DJ148" s="326"/>
      <c r="DK148" s="326"/>
      <c r="DL148" s="326"/>
      <c r="DM148" s="326"/>
      <c r="DN148" s="326"/>
      <c r="DO148" s="326"/>
      <c r="DP148" s="326"/>
      <c r="DQ148" s="326"/>
      <c r="DR148" s="326"/>
      <c r="DS148" s="326"/>
      <c r="DT148" s="326"/>
      <c r="DU148" s="326"/>
      <c r="DV148" s="326"/>
      <c r="DW148" s="326"/>
      <c r="DX148" s="326"/>
      <c r="DY148" s="326"/>
      <c r="DZ148" s="326"/>
      <c r="EA148" s="326"/>
      <c r="EB148" s="326"/>
      <c r="EC148" s="326"/>
      <c r="ED148" s="326"/>
      <c r="EE148" s="326"/>
      <c r="EF148" s="326"/>
      <c r="EG148" s="326"/>
      <c r="EH148" s="326"/>
      <c r="EI148" s="326"/>
      <c r="EJ148" s="326"/>
      <c r="EK148" s="326"/>
      <c r="EL148" s="326"/>
      <c r="EM148" s="326"/>
      <c r="EN148" s="326"/>
      <c r="EO148" s="326"/>
      <c r="EP148" s="326"/>
      <c r="EQ148" s="326"/>
      <c r="ER148" s="326"/>
      <c r="ES148" s="326"/>
      <c r="ET148" s="326"/>
      <c r="EU148" s="326"/>
      <c r="EV148" s="326"/>
      <c r="EW148" s="326"/>
      <c r="EX148" s="326"/>
      <c r="EY148" s="326"/>
      <c r="EZ148" s="326"/>
      <c r="FA148" s="326"/>
      <c r="FB148" s="326"/>
      <c r="FC148" s="326"/>
      <c r="FD148" s="326"/>
      <c r="FE148" s="326"/>
      <c r="FF148" s="326"/>
      <c r="FG148" s="326"/>
      <c r="FH148" s="326"/>
      <c r="FI148" s="326"/>
      <c r="FJ148" s="326"/>
      <c r="FK148" s="326"/>
      <c r="FL148" s="326"/>
      <c r="FM148" s="326"/>
      <c r="FN148" s="326"/>
      <c r="FO148" s="326"/>
      <c r="FP148" s="326"/>
      <c r="FQ148" s="326"/>
      <c r="FR148" s="326"/>
      <c r="FS148" s="326"/>
      <c r="FT148" s="326"/>
      <c r="FU148" s="326"/>
      <c r="FV148" s="326"/>
      <c r="FW148" s="326"/>
      <c r="FX148" s="326"/>
      <c r="FY148" s="326"/>
      <c r="FZ148" s="326"/>
      <c r="GA148" s="326"/>
      <c r="GB148" s="326"/>
      <c r="GC148" s="326"/>
      <c r="GD148" s="326"/>
      <c r="GE148" s="326"/>
      <c r="GF148" s="326"/>
      <c r="GG148" s="326"/>
      <c r="GH148" s="326"/>
      <c r="GI148" s="326"/>
      <c r="GJ148" s="326"/>
      <c r="GK148" s="326"/>
      <c r="GL148" s="326"/>
      <c r="GM148" s="326"/>
      <c r="GN148" s="326"/>
      <c r="GO148" s="326"/>
      <c r="GP148" s="326"/>
      <c r="GQ148" s="326"/>
      <c r="GR148" s="326"/>
      <c r="GS148" s="326"/>
      <c r="GT148" s="326"/>
      <c r="GU148" s="326"/>
      <c r="GV148" s="326"/>
      <c r="GW148" s="326"/>
      <c r="GX148" s="326"/>
      <c r="GY148" s="326"/>
      <c r="GZ148" s="326"/>
      <c r="HA148" s="326"/>
      <c r="HB148" s="326"/>
      <c r="HC148" s="326"/>
      <c r="HD148" s="326"/>
      <c r="HE148" s="326"/>
      <c r="HF148" s="326"/>
      <c r="HG148" s="326"/>
      <c r="HH148" s="326"/>
      <c r="HI148" s="326"/>
      <c r="HJ148" s="326"/>
      <c r="HK148" s="326"/>
      <c r="HL148" s="326"/>
      <c r="HM148" s="326"/>
      <c r="HN148" s="326"/>
      <c r="HO148" s="326"/>
      <c r="HP148" s="326"/>
      <c r="HQ148" s="326"/>
      <c r="HR148" s="326"/>
      <c r="HS148" s="326"/>
      <c r="HT148" s="326"/>
      <c r="HU148" s="326"/>
      <c r="HV148" s="326"/>
      <c r="HW148" s="326"/>
      <c r="HX148" s="326"/>
      <c r="HY148" s="326"/>
      <c r="HZ148" s="326"/>
      <c r="IA148" s="326"/>
      <c r="IB148" s="326"/>
      <c r="IC148" s="326"/>
    </row>
    <row r="149" spans="1:237" s="79" customFormat="1" x14ac:dyDescent="0.25">
      <c r="A149" s="337" t="s">
        <v>68</v>
      </c>
      <c r="B149" s="337" t="s">
        <v>83</v>
      </c>
      <c r="C149" s="337" t="s">
        <v>84</v>
      </c>
      <c r="D149" s="337" t="s">
        <v>190</v>
      </c>
      <c r="E149" s="337" t="s">
        <v>37</v>
      </c>
      <c r="F149" s="340">
        <v>0</v>
      </c>
      <c r="G149" s="340">
        <v>0</v>
      </c>
      <c r="H149" s="340">
        <v>0</v>
      </c>
      <c r="I149" s="340">
        <v>0</v>
      </c>
      <c r="J149" s="340">
        <v>0</v>
      </c>
      <c r="K149" s="340">
        <v>0</v>
      </c>
      <c r="L149" s="340">
        <v>0</v>
      </c>
      <c r="M149" s="340">
        <v>0</v>
      </c>
      <c r="N149" s="340">
        <v>0</v>
      </c>
      <c r="O149" s="340">
        <v>0</v>
      </c>
      <c r="P149" s="340">
        <v>0</v>
      </c>
      <c r="Q149" s="340">
        <v>0</v>
      </c>
      <c r="R149" s="340">
        <v>0</v>
      </c>
      <c r="S149" s="340">
        <v>0</v>
      </c>
      <c r="T149" s="340">
        <v>0</v>
      </c>
      <c r="U149" s="340">
        <v>0</v>
      </c>
      <c r="V149" s="340">
        <v>0</v>
      </c>
      <c r="W149" s="340">
        <v>0</v>
      </c>
      <c r="X149" s="326"/>
      <c r="Y149" s="326"/>
      <c r="Z149" s="326"/>
      <c r="AA149" s="326"/>
      <c r="AB149" s="326"/>
      <c r="AC149" s="326"/>
      <c r="AD149" s="326"/>
      <c r="AE149" s="326"/>
      <c r="AF149" s="326"/>
      <c r="AG149" s="326"/>
      <c r="AH149" s="326"/>
      <c r="AI149" s="326"/>
      <c r="AJ149" s="326"/>
      <c r="AK149" s="326"/>
      <c r="AL149" s="326"/>
      <c r="AM149" s="326"/>
      <c r="AN149" s="326"/>
      <c r="AO149" s="326"/>
      <c r="AP149" s="326"/>
      <c r="AQ149" s="326"/>
      <c r="AR149" s="326"/>
      <c r="AS149" s="326"/>
      <c r="AT149" s="326"/>
      <c r="AU149" s="326"/>
      <c r="AV149" s="326"/>
      <c r="AW149" s="326"/>
      <c r="AX149" s="326"/>
      <c r="AY149" s="326"/>
      <c r="AZ149" s="326"/>
      <c r="BA149" s="326"/>
      <c r="BB149" s="326"/>
      <c r="BC149" s="326"/>
      <c r="BD149" s="326"/>
      <c r="BE149" s="326"/>
      <c r="BF149" s="326"/>
      <c r="BG149" s="326"/>
      <c r="BH149" s="326"/>
      <c r="BI149" s="326"/>
      <c r="BJ149" s="326"/>
      <c r="BK149" s="326"/>
      <c r="BL149" s="326"/>
      <c r="BM149" s="326"/>
      <c r="BN149" s="326"/>
      <c r="BO149" s="326"/>
      <c r="BP149" s="326"/>
      <c r="BQ149" s="326"/>
      <c r="BR149" s="326"/>
      <c r="BS149" s="326"/>
      <c r="BT149" s="326"/>
      <c r="BU149" s="326"/>
      <c r="BV149" s="326"/>
      <c r="BW149" s="326"/>
      <c r="BX149" s="326"/>
      <c r="BY149" s="326"/>
      <c r="BZ149" s="326"/>
      <c r="CA149" s="326"/>
      <c r="CB149" s="326"/>
      <c r="CC149" s="326"/>
      <c r="CD149" s="326"/>
      <c r="CE149" s="326"/>
      <c r="CF149" s="326"/>
      <c r="CG149" s="326"/>
      <c r="CH149" s="326"/>
      <c r="CI149" s="326"/>
      <c r="CJ149" s="326"/>
      <c r="CK149" s="326"/>
      <c r="CL149" s="326"/>
      <c r="CM149" s="326"/>
      <c r="CN149" s="326"/>
      <c r="CO149" s="326"/>
      <c r="CP149" s="326"/>
      <c r="CQ149" s="326"/>
      <c r="CR149" s="326"/>
      <c r="CS149" s="326"/>
      <c r="CT149" s="326"/>
      <c r="CU149" s="326"/>
      <c r="CV149" s="326"/>
      <c r="CW149" s="326"/>
      <c r="CX149" s="326"/>
      <c r="CY149" s="326"/>
      <c r="CZ149" s="326"/>
      <c r="DA149" s="326"/>
      <c r="DB149" s="326"/>
      <c r="DC149" s="326"/>
      <c r="DD149" s="326"/>
      <c r="DE149" s="326"/>
      <c r="DF149" s="326"/>
      <c r="DG149" s="326"/>
      <c r="DH149" s="326"/>
      <c r="DI149" s="326"/>
      <c r="DJ149" s="326"/>
      <c r="DK149" s="326"/>
      <c r="DL149" s="326"/>
      <c r="DM149" s="326"/>
      <c r="DN149" s="326"/>
      <c r="DO149" s="326"/>
      <c r="DP149" s="326"/>
      <c r="DQ149" s="326"/>
      <c r="DR149" s="326"/>
      <c r="DS149" s="326"/>
      <c r="DT149" s="326"/>
      <c r="DU149" s="326"/>
      <c r="DV149" s="326"/>
      <c r="DW149" s="326"/>
      <c r="DX149" s="326"/>
      <c r="DY149" s="326"/>
      <c r="DZ149" s="326"/>
      <c r="EA149" s="326"/>
      <c r="EB149" s="326"/>
      <c r="EC149" s="326"/>
      <c r="ED149" s="326"/>
      <c r="EE149" s="326"/>
      <c r="EF149" s="326"/>
      <c r="EG149" s="326"/>
      <c r="EH149" s="326"/>
      <c r="EI149" s="326"/>
      <c r="EJ149" s="326"/>
      <c r="EK149" s="326"/>
      <c r="EL149" s="326"/>
      <c r="EM149" s="326"/>
      <c r="EN149" s="326"/>
      <c r="EO149" s="326"/>
      <c r="EP149" s="326"/>
      <c r="EQ149" s="326"/>
      <c r="ER149" s="326"/>
      <c r="ES149" s="326"/>
      <c r="ET149" s="326"/>
      <c r="EU149" s="326"/>
      <c r="EV149" s="326"/>
      <c r="EW149" s="326"/>
      <c r="EX149" s="326"/>
      <c r="EY149" s="326"/>
      <c r="EZ149" s="326"/>
      <c r="FA149" s="326"/>
      <c r="FB149" s="326"/>
      <c r="FC149" s="326"/>
      <c r="FD149" s="326"/>
      <c r="FE149" s="326"/>
      <c r="FF149" s="326"/>
      <c r="FG149" s="326"/>
      <c r="FH149" s="326"/>
      <c r="FI149" s="326"/>
      <c r="FJ149" s="326"/>
      <c r="FK149" s="326"/>
      <c r="FL149" s="326"/>
      <c r="FM149" s="326"/>
      <c r="FN149" s="326"/>
      <c r="FO149" s="326"/>
      <c r="FP149" s="326"/>
      <c r="FQ149" s="326"/>
      <c r="FR149" s="326"/>
      <c r="FS149" s="326"/>
      <c r="FT149" s="326"/>
      <c r="FU149" s="326"/>
      <c r="FV149" s="326"/>
      <c r="FW149" s="326"/>
      <c r="FX149" s="326"/>
      <c r="FY149" s="326"/>
      <c r="FZ149" s="326"/>
      <c r="GA149" s="326"/>
      <c r="GB149" s="326"/>
      <c r="GC149" s="326"/>
      <c r="GD149" s="326"/>
      <c r="GE149" s="326"/>
      <c r="GF149" s="326"/>
      <c r="GG149" s="326"/>
      <c r="GH149" s="326"/>
      <c r="GI149" s="326"/>
      <c r="GJ149" s="326"/>
      <c r="GK149" s="326"/>
      <c r="GL149" s="326"/>
      <c r="GM149" s="326"/>
      <c r="GN149" s="326"/>
      <c r="GO149" s="326"/>
      <c r="GP149" s="326"/>
      <c r="GQ149" s="326"/>
      <c r="GR149" s="326"/>
      <c r="GS149" s="326"/>
      <c r="GT149" s="326"/>
      <c r="GU149" s="326"/>
      <c r="GV149" s="326"/>
      <c r="GW149" s="326"/>
      <c r="GX149" s="326"/>
      <c r="GY149" s="326"/>
      <c r="GZ149" s="326"/>
      <c r="HA149" s="326"/>
      <c r="HB149" s="326"/>
      <c r="HC149" s="326"/>
      <c r="HD149" s="326"/>
      <c r="HE149" s="326"/>
      <c r="HF149" s="326"/>
      <c r="HG149" s="326"/>
      <c r="HH149" s="326"/>
      <c r="HI149" s="326"/>
      <c r="HJ149" s="326"/>
      <c r="HK149" s="326"/>
      <c r="HL149" s="326"/>
      <c r="HM149" s="326"/>
      <c r="HN149" s="326"/>
      <c r="HO149" s="326"/>
      <c r="HP149" s="326"/>
      <c r="HQ149" s="326"/>
      <c r="HR149" s="326"/>
      <c r="HS149" s="326"/>
      <c r="HT149" s="326"/>
      <c r="HU149" s="326"/>
      <c r="HV149" s="326"/>
      <c r="HW149" s="326"/>
      <c r="HX149" s="326"/>
      <c r="HY149" s="326"/>
      <c r="HZ149" s="326"/>
      <c r="IA149" s="326"/>
      <c r="IB149" s="326"/>
      <c r="IC149" s="326"/>
    </row>
    <row r="150" spans="1:237" s="4" customFormat="1" x14ac:dyDescent="0.25">
      <c r="A150" s="338" t="s">
        <v>68</v>
      </c>
      <c r="B150" s="338" t="s">
        <v>442</v>
      </c>
      <c r="C150" s="338" t="s">
        <v>446</v>
      </c>
      <c r="D150" s="338" t="s">
        <v>190</v>
      </c>
      <c r="E150" s="338" t="s">
        <v>37</v>
      </c>
      <c r="F150" s="339">
        <v>0</v>
      </c>
      <c r="G150" s="339">
        <v>0</v>
      </c>
      <c r="H150" s="339">
        <v>0</v>
      </c>
      <c r="I150" s="339">
        <v>0</v>
      </c>
      <c r="J150" s="339">
        <v>0</v>
      </c>
      <c r="K150" s="339">
        <v>0</v>
      </c>
      <c r="L150" s="339">
        <v>0</v>
      </c>
      <c r="M150" s="339">
        <v>0</v>
      </c>
      <c r="N150" s="339">
        <v>0</v>
      </c>
      <c r="O150" s="339">
        <v>0</v>
      </c>
      <c r="P150" s="339">
        <v>0</v>
      </c>
      <c r="Q150" s="339">
        <v>0</v>
      </c>
      <c r="R150" s="339">
        <v>0</v>
      </c>
      <c r="S150" s="339">
        <v>0</v>
      </c>
      <c r="T150" s="339">
        <v>0</v>
      </c>
      <c r="U150" s="339">
        <v>0</v>
      </c>
      <c r="V150" s="339">
        <v>0</v>
      </c>
      <c r="W150" s="339">
        <v>0</v>
      </c>
      <c r="X150" s="275"/>
      <c r="Y150" s="326"/>
      <c r="Z150" s="326"/>
      <c r="AA150" s="275"/>
      <c r="AB150" s="275"/>
      <c r="AC150" s="275"/>
      <c r="AD150" s="275"/>
      <c r="AE150" s="275"/>
      <c r="AF150" s="275"/>
      <c r="AG150" s="275"/>
      <c r="AH150" s="275"/>
      <c r="AI150" s="275"/>
      <c r="AJ150" s="275"/>
      <c r="AK150" s="275"/>
      <c r="AL150" s="275"/>
      <c r="AM150" s="275"/>
      <c r="AN150" s="275"/>
      <c r="AO150" s="275"/>
      <c r="AP150" s="275"/>
      <c r="AQ150" s="275"/>
      <c r="AR150" s="275"/>
      <c r="AS150" s="275"/>
      <c r="AT150" s="275"/>
      <c r="AU150" s="275"/>
      <c r="AV150" s="275"/>
      <c r="AW150" s="275"/>
      <c r="AX150" s="275"/>
      <c r="AY150" s="275"/>
      <c r="AZ150" s="275"/>
      <c r="BA150" s="275"/>
      <c r="BB150" s="275"/>
      <c r="BC150" s="275"/>
      <c r="BD150" s="275"/>
      <c r="BE150" s="275"/>
      <c r="BF150" s="275"/>
      <c r="BG150" s="275"/>
      <c r="BH150" s="275"/>
      <c r="BI150" s="275"/>
      <c r="BJ150" s="275"/>
      <c r="BK150" s="275"/>
      <c r="BL150" s="275"/>
      <c r="BM150" s="275"/>
      <c r="BN150" s="275"/>
      <c r="BO150" s="275"/>
      <c r="BP150" s="275"/>
      <c r="BQ150" s="275"/>
      <c r="BR150" s="275"/>
      <c r="BS150" s="275"/>
      <c r="BT150" s="275"/>
      <c r="BU150" s="275"/>
      <c r="BV150" s="275"/>
      <c r="BW150" s="275"/>
      <c r="BX150" s="275"/>
      <c r="BY150" s="275"/>
      <c r="BZ150" s="275"/>
      <c r="CA150" s="275"/>
      <c r="CB150" s="275"/>
      <c r="CC150" s="275"/>
      <c r="CD150" s="275"/>
      <c r="CE150" s="275"/>
      <c r="CF150" s="275"/>
      <c r="CG150" s="275"/>
      <c r="CH150" s="275"/>
      <c r="CI150" s="275"/>
      <c r="CJ150" s="275"/>
      <c r="CK150" s="275"/>
      <c r="CL150" s="275"/>
      <c r="CM150" s="275"/>
      <c r="CN150" s="275"/>
      <c r="CO150" s="275"/>
      <c r="CP150" s="275"/>
      <c r="CQ150" s="275"/>
      <c r="CR150" s="275"/>
      <c r="CS150" s="275"/>
      <c r="CT150" s="275"/>
      <c r="CU150" s="275"/>
      <c r="CV150" s="275"/>
      <c r="CW150" s="275"/>
      <c r="CX150" s="275"/>
      <c r="CY150" s="275"/>
      <c r="CZ150" s="275"/>
      <c r="DA150" s="275"/>
      <c r="DB150" s="275"/>
      <c r="DC150" s="275"/>
      <c r="DD150" s="275"/>
      <c r="DE150" s="275"/>
      <c r="DF150" s="275"/>
      <c r="DG150" s="275"/>
      <c r="DH150" s="275"/>
      <c r="DI150" s="275"/>
      <c r="DJ150" s="275"/>
      <c r="DK150" s="275"/>
      <c r="DL150" s="275"/>
      <c r="DM150" s="275"/>
      <c r="DN150" s="275"/>
      <c r="DO150" s="275"/>
      <c r="DP150" s="275"/>
      <c r="DQ150" s="275"/>
      <c r="DR150" s="275"/>
      <c r="DS150" s="275"/>
      <c r="DT150" s="275"/>
      <c r="DU150" s="275"/>
      <c r="DV150" s="275"/>
      <c r="DW150" s="275"/>
      <c r="DX150" s="275"/>
      <c r="DY150" s="275"/>
      <c r="DZ150" s="275"/>
      <c r="EA150" s="275"/>
      <c r="EB150" s="275"/>
      <c r="EC150" s="275"/>
      <c r="ED150" s="275"/>
      <c r="EE150" s="275"/>
      <c r="EF150" s="275"/>
      <c r="EG150" s="275"/>
      <c r="EH150" s="275"/>
      <c r="EI150" s="275"/>
      <c r="EJ150" s="275"/>
      <c r="EK150" s="275"/>
      <c r="EL150" s="275"/>
      <c r="EM150" s="275"/>
      <c r="EN150" s="275"/>
      <c r="EO150" s="275"/>
      <c r="EP150" s="275"/>
      <c r="EQ150" s="275"/>
      <c r="ER150" s="275"/>
      <c r="ES150" s="275"/>
      <c r="ET150" s="275"/>
      <c r="EU150" s="275"/>
      <c r="EV150" s="275"/>
      <c r="EW150" s="275"/>
      <c r="EX150" s="275"/>
      <c r="EY150" s="275"/>
      <c r="EZ150" s="275"/>
      <c r="FA150" s="275"/>
      <c r="FB150" s="275"/>
      <c r="FC150" s="275"/>
      <c r="FD150" s="275"/>
      <c r="FE150" s="275"/>
      <c r="FF150" s="275"/>
      <c r="FG150" s="275"/>
      <c r="FH150" s="275"/>
      <c r="FI150" s="275"/>
      <c r="FJ150" s="275"/>
      <c r="FK150" s="275"/>
      <c r="FL150" s="275"/>
      <c r="FM150" s="275"/>
      <c r="FN150" s="275"/>
      <c r="FO150" s="275"/>
      <c r="FP150" s="275"/>
      <c r="FQ150" s="275"/>
      <c r="FR150" s="275"/>
      <c r="FS150" s="275"/>
      <c r="FT150" s="275"/>
      <c r="FU150" s="275"/>
      <c r="FV150" s="275"/>
      <c r="FW150" s="275"/>
      <c r="FX150" s="275"/>
      <c r="FY150" s="275"/>
      <c r="FZ150" s="275"/>
      <c r="GA150" s="275"/>
      <c r="GB150" s="275"/>
      <c r="GC150" s="275"/>
      <c r="GD150" s="275"/>
      <c r="GE150" s="275"/>
      <c r="GF150" s="275"/>
      <c r="GG150" s="275"/>
      <c r="GH150" s="275"/>
      <c r="GI150" s="275"/>
      <c r="GJ150" s="275"/>
      <c r="GK150" s="275"/>
      <c r="GL150" s="275"/>
      <c r="GM150" s="275"/>
      <c r="GN150" s="275"/>
      <c r="GO150" s="275"/>
      <c r="GP150" s="275"/>
      <c r="GQ150" s="275"/>
      <c r="GR150" s="275"/>
      <c r="GS150" s="275"/>
      <c r="GT150" s="275"/>
      <c r="GU150" s="275"/>
      <c r="GV150" s="275"/>
      <c r="GW150" s="275"/>
      <c r="GX150" s="275"/>
      <c r="GY150" s="275"/>
      <c r="GZ150" s="275"/>
      <c r="HA150" s="275"/>
      <c r="HB150" s="275"/>
      <c r="HC150" s="275"/>
      <c r="HD150" s="275"/>
      <c r="HE150" s="275"/>
      <c r="HF150" s="275"/>
      <c r="HG150" s="275"/>
      <c r="HH150" s="275"/>
      <c r="HI150" s="275"/>
      <c r="HJ150" s="275"/>
      <c r="HK150" s="275"/>
      <c r="HL150" s="275"/>
      <c r="HM150" s="275"/>
      <c r="HN150" s="275"/>
      <c r="HO150" s="275"/>
      <c r="HP150" s="275"/>
      <c r="HQ150" s="275"/>
      <c r="HR150" s="275"/>
      <c r="HS150" s="275"/>
      <c r="HT150" s="275"/>
      <c r="HU150" s="275"/>
      <c r="HV150" s="275"/>
      <c r="HW150" s="275"/>
      <c r="HX150" s="275"/>
      <c r="HY150" s="275"/>
      <c r="HZ150" s="275"/>
      <c r="IA150" s="275"/>
      <c r="IB150" s="275"/>
      <c r="IC150" s="275"/>
    </row>
    <row r="151" spans="1:237" s="79" customFormat="1" x14ac:dyDescent="0.25">
      <c r="A151" s="337" t="s">
        <v>68</v>
      </c>
      <c r="B151" s="337" t="s">
        <v>85</v>
      </c>
      <c r="C151" s="337" t="s">
        <v>86</v>
      </c>
      <c r="D151" s="337" t="s">
        <v>190</v>
      </c>
      <c r="E151" s="337" t="s">
        <v>37</v>
      </c>
      <c r="F151" s="340" t="s">
        <v>376</v>
      </c>
      <c r="G151" s="340" t="s">
        <v>376</v>
      </c>
      <c r="H151" s="340" t="s">
        <v>376</v>
      </c>
      <c r="I151" s="340" t="s">
        <v>376</v>
      </c>
      <c r="J151" s="340" t="s">
        <v>376</v>
      </c>
      <c r="K151" s="340" t="s">
        <v>376</v>
      </c>
      <c r="L151" s="340" t="s">
        <v>376</v>
      </c>
      <c r="M151" s="340" t="s">
        <v>376</v>
      </c>
      <c r="N151" s="340" t="s">
        <v>376</v>
      </c>
      <c r="O151" s="340" t="s">
        <v>376</v>
      </c>
      <c r="P151" s="340" t="s">
        <v>376</v>
      </c>
      <c r="Q151" s="340" t="s">
        <v>376</v>
      </c>
      <c r="R151" s="340" t="s">
        <v>376</v>
      </c>
      <c r="S151" s="340" t="s">
        <v>376</v>
      </c>
      <c r="T151" s="340" t="s">
        <v>376</v>
      </c>
      <c r="U151" s="340"/>
      <c r="V151" s="340"/>
      <c r="W151" s="340"/>
      <c r="X151" s="326"/>
      <c r="Y151" s="326"/>
      <c r="Z151" s="326"/>
      <c r="AA151" s="326"/>
      <c r="AB151" s="326"/>
      <c r="AC151" s="326"/>
      <c r="AD151" s="326"/>
      <c r="AE151" s="326"/>
      <c r="AF151" s="326"/>
      <c r="AG151" s="326"/>
      <c r="AH151" s="326"/>
      <c r="AI151" s="326"/>
      <c r="AJ151" s="326"/>
      <c r="AK151" s="326"/>
      <c r="AL151" s="326"/>
      <c r="AM151" s="326"/>
      <c r="AN151" s="326"/>
      <c r="AO151" s="326"/>
      <c r="AP151" s="326"/>
      <c r="AQ151" s="326"/>
      <c r="AR151" s="326"/>
      <c r="AS151" s="326"/>
      <c r="AT151" s="326"/>
      <c r="AU151" s="326"/>
      <c r="AV151" s="326"/>
      <c r="AW151" s="326"/>
      <c r="AX151" s="326"/>
      <c r="AY151" s="326"/>
      <c r="AZ151" s="326"/>
      <c r="BA151" s="326"/>
      <c r="BB151" s="326"/>
      <c r="BC151" s="326"/>
      <c r="BD151" s="326"/>
      <c r="BE151" s="326"/>
      <c r="BF151" s="326"/>
      <c r="BG151" s="326"/>
      <c r="BH151" s="326"/>
      <c r="BI151" s="326"/>
      <c r="BJ151" s="326"/>
      <c r="BK151" s="326"/>
      <c r="BL151" s="326"/>
      <c r="BM151" s="326"/>
      <c r="BN151" s="326"/>
      <c r="BO151" s="326"/>
      <c r="BP151" s="326"/>
      <c r="BQ151" s="326"/>
      <c r="BR151" s="326"/>
      <c r="BS151" s="326"/>
      <c r="BT151" s="326"/>
      <c r="BU151" s="326"/>
      <c r="BV151" s="326"/>
      <c r="BW151" s="326"/>
      <c r="BX151" s="326"/>
      <c r="BY151" s="326"/>
      <c r="BZ151" s="326"/>
      <c r="CA151" s="326"/>
      <c r="CB151" s="326"/>
      <c r="CC151" s="326"/>
      <c r="CD151" s="326"/>
      <c r="CE151" s="326"/>
      <c r="CF151" s="326"/>
      <c r="CG151" s="326"/>
      <c r="CH151" s="326"/>
      <c r="CI151" s="326"/>
      <c r="CJ151" s="326"/>
      <c r="CK151" s="326"/>
      <c r="CL151" s="326"/>
      <c r="CM151" s="326"/>
      <c r="CN151" s="326"/>
      <c r="CO151" s="326"/>
      <c r="CP151" s="326"/>
      <c r="CQ151" s="326"/>
      <c r="CR151" s="326"/>
      <c r="CS151" s="326"/>
      <c r="CT151" s="326"/>
      <c r="CU151" s="326"/>
      <c r="CV151" s="326"/>
      <c r="CW151" s="326"/>
      <c r="CX151" s="326"/>
      <c r="CY151" s="326"/>
      <c r="CZ151" s="326"/>
      <c r="DA151" s="326"/>
      <c r="DB151" s="326"/>
      <c r="DC151" s="326"/>
      <c r="DD151" s="326"/>
      <c r="DE151" s="326"/>
      <c r="DF151" s="326"/>
      <c r="DG151" s="326"/>
      <c r="DH151" s="326"/>
      <c r="DI151" s="326"/>
      <c r="DJ151" s="326"/>
      <c r="DK151" s="326"/>
      <c r="DL151" s="326"/>
      <c r="DM151" s="326"/>
      <c r="DN151" s="326"/>
      <c r="DO151" s="326"/>
      <c r="DP151" s="326"/>
      <c r="DQ151" s="326"/>
      <c r="DR151" s="326"/>
      <c r="DS151" s="326"/>
      <c r="DT151" s="326"/>
      <c r="DU151" s="326"/>
      <c r="DV151" s="326"/>
      <c r="DW151" s="326"/>
      <c r="DX151" s="326"/>
      <c r="DY151" s="326"/>
      <c r="DZ151" s="326"/>
      <c r="EA151" s="326"/>
      <c r="EB151" s="326"/>
      <c r="EC151" s="326"/>
      <c r="ED151" s="326"/>
      <c r="EE151" s="326"/>
      <c r="EF151" s="326"/>
      <c r="EG151" s="326"/>
      <c r="EH151" s="326"/>
      <c r="EI151" s="326"/>
      <c r="EJ151" s="326"/>
      <c r="EK151" s="326"/>
      <c r="EL151" s="326"/>
      <c r="EM151" s="326"/>
      <c r="EN151" s="326"/>
      <c r="EO151" s="326"/>
      <c r="EP151" s="326"/>
      <c r="EQ151" s="326"/>
      <c r="ER151" s="326"/>
      <c r="ES151" s="326"/>
      <c r="ET151" s="326"/>
      <c r="EU151" s="326"/>
      <c r="EV151" s="326"/>
      <c r="EW151" s="326"/>
      <c r="EX151" s="326"/>
      <c r="EY151" s="326"/>
      <c r="EZ151" s="326"/>
      <c r="FA151" s="326"/>
      <c r="FB151" s="326"/>
      <c r="FC151" s="326"/>
      <c r="FD151" s="326"/>
      <c r="FE151" s="326"/>
      <c r="FF151" s="326"/>
      <c r="FG151" s="326"/>
      <c r="FH151" s="326"/>
      <c r="FI151" s="326"/>
      <c r="FJ151" s="326"/>
      <c r="FK151" s="326"/>
      <c r="FL151" s="326"/>
      <c r="FM151" s="326"/>
      <c r="FN151" s="326"/>
      <c r="FO151" s="326"/>
      <c r="FP151" s="326"/>
      <c r="FQ151" s="326"/>
      <c r="FR151" s="326"/>
      <c r="FS151" s="326"/>
      <c r="FT151" s="326"/>
      <c r="FU151" s="326"/>
      <c r="FV151" s="326"/>
      <c r="FW151" s="326"/>
      <c r="FX151" s="326"/>
      <c r="FY151" s="326"/>
      <c r="FZ151" s="326"/>
      <c r="GA151" s="326"/>
      <c r="GB151" s="326"/>
      <c r="GC151" s="326"/>
      <c r="GD151" s="326"/>
      <c r="GE151" s="326"/>
      <c r="GF151" s="326"/>
      <c r="GG151" s="326"/>
      <c r="GH151" s="326"/>
      <c r="GI151" s="326"/>
      <c r="GJ151" s="326"/>
      <c r="GK151" s="326"/>
      <c r="GL151" s="326"/>
      <c r="GM151" s="326"/>
      <c r="GN151" s="326"/>
      <c r="GO151" s="326"/>
      <c r="GP151" s="326"/>
      <c r="GQ151" s="326"/>
      <c r="GR151" s="326"/>
      <c r="GS151" s="326"/>
      <c r="GT151" s="326"/>
      <c r="GU151" s="326"/>
      <c r="GV151" s="326"/>
      <c r="GW151" s="326"/>
      <c r="GX151" s="326"/>
      <c r="GY151" s="326"/>
      <c r="GZ151" s="326"/>
      <c r="HA151" s="326"/>
      <c r="HB151" s="326"/>
      <c r="HC151" s="326"/>
      <c r="HD151" s="326"/>
      <c r="HE151" s="326"/>
      <c r="HF151" s="326"/>
      <c r="HG151" s="326"/>
      <c r="HH151" s="326"/>
      <c r="HI151" s="326"/>
      <c r="HJ151" s="326"/>
      <c r="HK151" s="326"/>
      <c r="HL151" s="326"/>
      <c r="HM151" s="326"/>
      <c r="HN151" s="326"/>
      <c r="HO151" s="326"/>
      <c r="HP151" s="326"/>
      <c r="HQ151" s="326"/>
      <c r="HR151" s="326"/>
      <c r="HS151" s="326"/>
      <c r="HT151" s="326"/>
      <c r="HU151" s="326"/>
      <c r="HV151" s="326"/>
      <c r="HW151" s="326"/>
      <c r="HX151" s="326"/>
      <c r="HY151" s="326"/>
      <c r="HZ151" s="326"/>
      <c r="IA151" s="326"/>
      <c r="IB151" s="326"/>
      <c r="IC151" s="326"/>
    </row>
    <row r="152" spans="1:237" s="79" customFormat="1" x14ac:dyDescent="0.25">
      <c r="A152" s="337" t="s">
        <v>68</v>
      </c>
      <c r="B152" s="337" t="s">
        <v>87</v>
      </c>
      <c r="C152" s="337" t="s">
        <v>88</v>
      </c>
      <c r="D152" s="337" t="s">
        <v>190</v>
      </c>
      <c r="E152" s="337" t="s">
        <v>37</v>
      </c>
      <c r="F152" s="340" t="s">
        <v>376</v>
      </c>
      <c r="G152" s="340" t="s">
        <v>376</v>
      </c>
      <c r="H152" s="340" t="s">
        <v>376</v>
      </c>
      <c r="I152" s="340" t="s">
        <v>376</v>
      </c>
      <c r="J152" s="340" t="s">
        <v>376</v>
      </c>
      <c r="K152" s="340" t="s">
        <v>376</v>
      </c>
      <c r="L152" s="340" t="s">
        <v>376</v>
      </c>
      <c r="M152" s="340" t="s">
        <v>376</v>
      </c>
      <c r="N152" s="340" t="s">
        <v>376</v>
      </c>
      <c r="O152" s="340" t="s">
        <v>376</v>
      </c>
      <c r="P152" s="340" t="s">
        <v>376</v>
      </c>
      <c r="Q152" s="340" t="s">
        <v>376</v>
      </c>
      <c r="R152" s="340" t="s">
        <v>376</v>
      </c>
      <c r="S152" s="340" t="s">
        <v>376</v>
      </c>
      <c r="T152" s="340" t="s">
        <v>376</v>
      </c>
      <c r="U152" s="340"/>
      <c r="V152" s="340"/>
      <c r="W152" s="340"/>
      <c r="X152" s="326"/>
      <c r="Y152" s="326"/>
      <c r="Z152" s="326"/>
      <c r="AA152" s="326"/>
      <c r="AB152" s="326"/>
      <c r="AC152" s="326"/>
      <c r="AD152" s="326"/>
      <c r="AE152" s="326"/>
      <c r="AF152" s="326"/>
      <c r="AG152" s="326"/>
      <c r="AH152" s="326"/>
      <c r="AI152" s="326"/>
      <c r="AJ152" s="326"/>
      <c r="AK152" s="326"/>
      <c r="AL152" s="326"/>
      <c r="AM152" s="326"/>
      <c r="AN152" s="326"/>
      <c r="AO152" s="326"/>
      <c r="AP152" s="326"/>
      <c r="AQ152" s="326"/>
      <c r="AR152" s="326"/>
      <c r="AS152" s="326"/>
      <c r="AT152" s="326"/>
      <c r="AU152" s="326"/>
      <c r="AV152" s="326"/>
      <c r="AW152" s="326"/>
      <c r="AX152" s="326"/>
      <c r="AY152" s="326"/>
      <c r="AZ152" s="326"/>
      <c r="BA152" s="326"/>
      <c r="BB152" s="326"/>
      <c r="BC152" s="326"/>
      <c r="BD152" s="326"/>
      <c r="BE152" s="326"/>
      <c r="BF152" s="326"/>
      <c r="BG152" s="326"/>
      <c r="BH152" s="326"/>
      <c r="BI152" s="326"/>
      <c r="BJ152" s="326"/>
      <c r="BK152" s="326"/>
      <c r="BL152" s="326"/>
      <c r="BM152" s="326"/>
      <c r="BN152" s="326"/>
      <c r="BO152" s="326"/>
      <c r="BP152" s="326"/>
      <c r="BQ152" s="326"/>
      <c r="BR152" s="326"/>
      <c r="BS152" s="326"/>
      <c r="BT152" s="326"/>
      <c r="BU152" s="326"/>
      <c r="BV152" s="326"/>
      <c r="BW152" s="326"/>
      <c r="BX152" s="326"/>
      <c r="BY152" s="326"/>
      <c r="BZ152" s="326"/>
      <c r="CA152" s="326"/>
      <c r="CB152" s="326"/>
      <c r="CC152" s="326"/>
      <c r="CD152" s="326"/>
      <c r="CE152" s="326"/>
      <c r="CF152" s="326"/>
      <c r="CG152" s="326"/>
      <c r="CH152" s="326"/>
      <c r="CI152" s="326"/>
      <c r="CJ152" s="326"/>
      <c r="CK152" s="326"/>
      <c r="CL152" s="326"/>
      <c r="CM152" s="326"/>
      <c r="CN152" s="326"/>
      <c r="CO152" s="326"/>
      <c r="CP152" s="326"/>
      <c r="CQ152" s="326"/>
      <c r="CR152" s="326"/>
      <c r="CS152" s="326"/>
      <c r="CT152" s="326"/>
      <c r="CU152" s="326"/>
      <c r="CV152" s="326"/>
      <c r="CW152" s="326"/>
      <c r="CX152" s="326"/>
      <c r="CY152" s="326"/>
      <c r="CZ152" s="326"/>
      <c r="DA152" s="326"/>
      <c r="DB152" s="326"/>
      <c r="DC152" s="326"/>
      <c r="DD152" s="326"/>
      <c r="DE152" s="326"/>
      <c r="DF152" s="326"/>
      <c r="DG152" s="326"/>
      <c r="DH152" s="326"/>
      <c r="DI152" s="326"/>
      <c r="DJ152" s="326"/>
      <c r="DK152" s="326"/>
      <c r="DL152" s="326"/>
      <c r="DM152" s="326"/>
      <c r="DN152" s="326"/>
      <c r="DO152" s="326"/>
      <c r="DP152" s="326"/>
      <c r="DQ152" s="326"/>
      <c r="DR152" s="326"/>
      <c r="DS152" s="326"/>
      <c r="DT152" s="326"/>
      <c r="DU152" s="326"/>
      <c r="DV152" s="326"/>
      <c r="DW152" s="326"/>
      <c r="DX152" s="326"/>
      <c r="DY152" s="326"/>
      <c r="DZ152" s="326"/>
      <c r="EA152" s="326"/>
      <c r="EB152" s="326"/>
      <c r="EC152" s="326"/>
      <c r="ED152" s="326"/>
      <c r="EE152" s="326"/>
      <c r="EF152" s="326"/>
      <c r="EG152" s="326"/>
      <c r="EH152" s="326"/>
      <c r="EI152" s="326"/>
      <c r="EJ152" s="326"/>
      <c r="EK152" s="326"/>
      <c r="EL152" s="326"/>
      <c r="EM152" s="326"/>
      <c r="EN152" s="326"/>
      <c r="EO152" s="326"/>
      <c r="EP152" s="326"/>
      <c r="EQ152" s="326"/>
      <c r="ER152" s="326"/>
      <c r="ES152" s="326"/>
      <c r="ET152" s="326"/>
      <c r="EU152" s="326"/>
      <c r="EV152" s="326"/>
      <c r="EW152" s="326"/>
      <c r="EX152" s="326"/>
      <c r="EY152" s="326"/>
      <c r="EZ152" s="326"/>
      <c r="FA152" s="326"/>
      <c r="FB152" s="326"/>
      <c r="FC152" s="326"/>
      <c r="FD152" s="326"/>
      <c r="FE152" s="326"/>
      <c r="FF152" s="326"/>
      <c r="FG152" s="326"/>
      <c r="FH152" s="326"/>
      <c r="FI152" s="326"/>
      <c r="FJ152" s="326"/>
      <c r="FK152" s="326"/>
      <c r="FL152" s="326"/>
      <c r="FM152" s="326"/>
      <c r="FN152" s="326"/>
      <c r="FO152" s="326"/>
      <c r="FP152" s="326"/>
      <c r="FQ152" s="326"/>
      <c r="FR152" s="326"/>
      <c r="FS152" s="326"/>
      <c r="FT152" s="326"/>
      <c r="FU152" s="326"/>
      <c r="FV152" s="326"/>
      <c r="FW152" s="326"/>
      <c r="FX152" s="326"/>
      <c r="FY152" s="326"/>
      <c r="FZ152" s="326"/>
      <c r="GA152" s="326"/>
      <c r="GB152" s="326"/>
      <c r="GC152" s="326"/>
      <c r="GD152" s="326"/>
      <c r="GE152" s="326"/>
      <c r="GF152" s="326"/>
      <c r="GG152" s="326"/>
      <c r="GH152" s="326"/>
      <c r="GI152" s="326"/>
      <c r="GJ152" s="326"/>
      <c r="GK152" s="326"/>
      <c r="GL152" s="326"/>
      <c r="GM152" s="326"/>
      <c r="GN152" s="326"/>
      <c r="GO152" s="326"/>
      <c r="GP152" s="326"/>
      <c r="GQ152" s="326"/>
      <c r="GR152" s="326"/>
      <c r="GS152" s="326"/>
      <c r="GT152" s="326"/>
      <c r="GU152" s="326"/>
      <c r="GV152" s="326"/>
      <c r="GW152" s="326"/>
      <c r="GX152" s="326"/>
      <c r="GY152" s="326"/>
      <c r="GZ152" s="326"/>
      <c r="HA152" s="326"/>
      <c r="HB152" s="326"/>
      <c r="HC152" s="326"/>
      <c r="HD152" s="326"/>
      <c r="HE152" s="326"/>
      <c r="HF152" s="326"/>
      <c r="HG152" s="326"/>
      <c r="HH152" s="326"/>
      <c r="HI152" s="326"/>
      <c r="HJ152" s="326"/>
      <c r="HK152" s="326"/>
      <c r="HL152" s="326"/>
      <c r="HM152" s="326"/>
      <c r="HN152" s="326"/>
      <c r="HO152" s="326"/>
      <c r="HP152" s="326"/>
      <c r="HQ152" s="326"/>
      <c r="HR152" s="326"/>
      <c r="HS152" s="326"/>
      <c r="HT152" s="326"/>
      <c r="HU152" s="326"/>
      <c r="HV152" s="326"/>
      <c r="HW152" s="326"/>
      <c r="HX152" s="326"/>
      <c r="HY152" s="326"/>
      <c r="HZ152" s="326"/>
      <c r="IA152" s="326"/>
      <c r="IB152" s="326"/>
      <c r="IC152" s="326"/>
    </row>
    <row r="153" spans="1:237" s="79" customFormat="1" x14ac:dyDescent="0.25">
      <c r="A153" s="337" t="s">
        <v>68</v>
      </c>
      <c r="B153" s="337" t="s">
        <v>89</v>
      </c>
      <c r="C153" s="337" t="s">
        <v>27</v>
      </c>
      <c r="D153" s="337" t="s">
        <v>190</v>
      </c>
      <c r="E153" s="337" t="s">
        <v>37</v>
      </c>
      <c r="F153" s="340" t="s">
        <v>376</v>
      </c>
      <c r="G153" s="340" t="s">
        <v>376</v>
      </c>
      <c r="H153" s="340" t="s">
        <v>376</v>
      </c>
      <c r="I153" s="340" t="s">
        <v>376</v>
      </c>
      <c r="J153" s="340" t="s">
        <v>376</v>
      </c>
      <c r="K153" s="340" t="s">
        <v>376</v>
      </c>
      <c r="L153" s="340" t="s">
        <v>376</v>
      </c>
      <c r="M153" s="340" t="s">
        <v>376</v>
      </c>
      <c r="N153" s="340" t="s">
        <v>376</v>
      </c>
      <c r="O153" s="340" t="s">
        <v>376</v>
      </c>
      <c r="P153" s="340" t="s">
        <v>376</v>
      </c>
      <c r="Q153" s="340" t="s">
        <v>376</v>
      </c>
      <c r="R153" s="340" t="s">
        <v>376</v>
      </c>
      <c r="S153" s="340" t="s">
        <v>376</v>
      </c>
      <c r="T153" s="340" t="s">
        <v>376</v>
      </c>
      <c r="U153" s="340"/>
      <c r="V153" s="340"/>
      <c r="W153" s="340"/>
      <c r="X153" s="326"/>
      <c r="Y153" s="326"/>
      <c r="Z153" s="326"/>
      <c r="AA153" s="326"/>
      <c r="AB153" s="326"/>
      <c r="AC153" s="326"/>
      <c r="AD153" s="326"/>
      <c r="AE153" s="326"/>
      <c r="AF153" s="326"/>
      <c r="AG153" s="326"/>
      <c r="AH153" s="326"/>
      <c r="AI153" s="326"/>
      <c r="AJ153" s="326"/>
      <c r="AK153" s="326"/>
      <c r="AL153" s="326"/>
      <c r="AM153" s="326"/>
      <c r="AN153" s="326"/>
      <c r="AO153" s="326"/>
      <c r="AP153" s="326"/>
      <c r="AQ153" s="326"/>
      <c r="AR153" s="326"/>
      <c r="AS153" s="326"/>
      <c r="AT153" s="326"/>
      <c r="AU153" s="326"/>
      <c r="AV153" s="326"/>
      <c r="AW153" s="326"/>
      <c r="AX153" s="326"/>
      <c r="AY153" s="326"/>
      <c r="AZ153" s="326"/>
      <c r="BA153" s="326"/>
      <c r="BB153" s="326"/>
      <c r="BC153" s="326"/>
      <c r="BD153" s="326"/>
      <c r="BE153" s="326"/>
      <c r="BF153" s="326"/>
      <c r="BG153" s="326"/>
      <c r="BH153" s="326"/>
      <c r="BI153" s="326"/>
      <c r="BJ153" s="326"/>
      <c r="BK153" s="326"/>
      <c r="BL153" s="326"/>
      <c r="BM153" s="326"/>
      <c r="BN153" s="326"/>
      <c r="BO153" s="326"/>
      <c r="BP153" s="326"/>
      <c r="BQ153" s="326"/>
      <c r="BR153" s="326"/>
      <c r="BS153" s="326"/>
      <c r="BT153" s="326"/>
      <c r="BU153" s="326"/>
      <c r="BV153" s="326"/>
      <c r="BW153" s="326"/>
      <c r="BX153" s="326"/>
      <c r="BY153" s="326"/>
      <c r="BZ153" s="326"/>
      <c r="CA153" s="326"/>
      <c r="CB153" s="326"/>
      <c r="CC153" s="326"/>
      <c r="CD153" s="326"/>
      <c r="CE153" s="326"/>
      <c r="CF153" s="326"/>
      <c r="CG153" s="326"/>
      <c r="CH153" s="326"/>
      <c r="CI153" s="326"/>
      <c r="CJ153" s="326"/>
      <c r="CK153" s="326"/>
      <c r="CL153" s="326"/>
      <c r="CM153" s="326"/>
      <c r="CN153" s="326"/>
      <c r="CO153" s="326"/>
      <c r="CP153" s="326"/>
      <c r="CQ153" s="326"/>
      <c r="CR153" s="326"/>
      <c r="CS153" s="326"/>
      <c r="CT153" s="326"/>
      <c r="CU153" s="326"/>
      <c r="CV153" s="326"/>
      <c r="CW153" s="326"/>
      <c r="CX153" s="326"/>
      <c r="CY153" s="326"/>
      <c r="CZ153" s="326"/>
      <c r="DA153" s="326"/>
      <c r="DB153" s="326"/>
      <c r="DC153" s="326"/>
      <c r="DD153" s="326"/>
      <c r="DE153" s="326"/>
      <c r="DF153" s="326"/>
      <c r="DG153" s="326"/>
      <c r="DH153" s="326"/>
      <c r="DI153" s="326"/>
      <c r="DJ153" s="326"/>
      <c r="DK153" s="326"/>
      <c r="DL153" s="326"/>
      <c r="DM153" s="326"/>
      <c r="DN153" s="326"/>
      <c r="DO153" s="326"/>
      <c r="DP153" s="326"/>
      <c r="DQ153" s="326"/>
      <c r="DR153" s="326"/>
      <c r="DS153" s="326"/>
      <c r="DT153" s="326"/>
      <c r="DU153" s="326"/>
      <c r="DV153" s="326"/>
      <c r="DW153" s="326"/>
      <c r="DX153" s="326"/>
      <c r="DY153" s="326"/>
      <c r="DZ153" s="326"/>
      <c r="EA153" s="326"/>
      <c r="EB153" s="326"/>
      <c r="EC153" s="326"/>
      <c r="ED153" s="326"/>
      <c r="EE153" s="326"/>
      <c r="EF153" s="326"/>
      <c r="EG153" s="326"/>
      <c r="EH153" s="326"/>
      <c r="EI153" s="326"/>
      <c r="EJ153" s="326"/>
      <c r="EK153" s="326"/>
      <c r="EL153" s="326"/>
      <c r="EM153" s="326"/>
      <c r="EN153" s="326"/>
      <c r="EO153" s="326"/>
      <c r="EP153" s="326"/>
      <c r="EQ153" s="326"/>
      <c r="ER153" s="326"/>
      <c r="ES153" s="326"/>
      <c r="ET153" s="326"/>
      <c r="EU153" s="326"/>
      <c r="EV153" s="326"/>
      <c r="EW153" s="326"/>
      <c r="EX153" s="326"/>
      <c r="EY153" s="326"/>
      <c r="EZ153" s="326"/>
      <c r="FA153" s="326"/>
      <c r="FB153" s="326"/>
      <c r="FC153" s="326"/>
      <c r="FD153" s="326"/>
      <c r="FE153" s="326"/>
      <c r="FF153" s="326"/>
      <c r="FG153" s="326"/>
      <c r="FH153" s="326"/>
      <c r="FI153" s="326"/>
      <c r="FJ153" s="326"/>
      <c r="FK153" s="326"/>
      <c r="FL153" s="326"/>
      <c r="FM153" s="326"/>
      <c r="FN153" s="326"/>
      <c r="FO153" s="326"/>
      <c r="FP153" s="326"/>
      <c r="FQ153" s="326"/>
      <c r="FR153" s="326"/>
      <c r="FS153" s="326"/>
      <c r="FT153" s="326"/>
      <c r="FU153" s="326"/>
      <c r="FV153" s="326"/>
      <c r="FW153" s="326"/>
      <c r="FX153" s="326"/>
      <c r="FY153" s="326"/>
      <c r="FZ153" s="326"/>
      <c r="GA153" s="326"/>
      <c r="GB153" s="326"/>
      <c r="GC153" s="326"/>
      <c r="GD153" s="326"/>
      <c r="GE153" s="326"/>
      <c r="GF153" s="326"/>
      <c r="GG153" s="326"/>
      <c r="GH153" s="326"/>
      <c r="GI153" s="326"/>
      <c r="GJ153" s="326"/>
      <c r="GK153" s="326"/>
      <c r="GL153" s="326"/>
      <c r="GM153" s="326"/>
      <c r="GN153" s="326"/>
      <c r="GO153" s="326"/>
      <c r="GP153" s="326"/>
      <c r="GQ153" s="326"/>
      <c r="GR153" s="326"/>
      <c r="GS153" s="326"/>
      <c r="GT153" s="326"/>
      <c r="GU153" s="326"/>
      <c r="GV153" s="326"/>
      <c r="GW153" s="326"/>
      <c r="GX153" s="326"/>
      <c r="GY153" s="326"/>
      <c r="GZ153" s="326"/>
      <c r="HA153" s="326"/>
      <c r="HB153" s="326"/>
      <c r="HC153" s="326"/>
      <c r="HD153" s="326"/>
      <c r="HE153" s="326"/>
      <c r="HF153" s="326"/>
      <c r="HG153" s="326"/>
      <c r="HH153" s="326"/>
      <c r="HI153" s="326"/>
      <c r="HJ153" s="326"/>
      <c r="HK153" s="326"/>
      <c r="HL153" s="326"/>
      <c r="HM153" s="326"/>
      <c r="HN153" s="326"/>
      <c r="HO153" s="326"/>
      <c r="HP153" s="326"/>
      <c r="HQ153" s="326"/>
      <c r="HR153" s="326"/>
      <c r="HS153" s="326"/>
      <c r="HT153" s="326"/>
      <c r="HU153" s="326"/>
      <c r="HV153" s="326"/>
      <c r="HW153" s="326"/>
      <c r="HX153" s="326"/>
      <c r="HY153" s="326"/>
      <c r="HZ153" s="326"/>
      <c r="IA153" s="326"/>
      <c r="IB153" s="326"/>
      <c r="IC153" s="326"/>
    </row>
    <row r="154" spans="1:237" s="20" customFormat="1" x14ac:dyDescent="0.25">
      <c r="A154" s="391"/>
      <c r="B154" s="391"/>
      <c r="C154" s="391"/>
      <c r="D154" s="391"/>
      <c r="E154" s="391"/>
      <c r="F154" s="397" t="s">
        <v>1185</v>
      </c>
      <c r="G154" s="397" t="s">
        <v>21</v>
      </c>
      <c r="H154" s="397"/>
      <c r="I154" s="397"/>
      <c r="J154" s="397"/>
      <c r="K154" s="397"/>
      <c r="L154" s="397"/>
      <c r="M154" s="397"/>
      <c r="N154" s="397"/>
      <c r="O154" s="397"/>
      <c r="P154" s="397"/>
      <c r="Q154" s="397"/>
      <c r="R154" s="397"/>
      <c r="S154" s="397"/>
      <c r="T154" s="397"/>
      <c r="U154" s="397"/>
      <c r="V154" s="397"/>
      <c r="W154" s="397"/>
      <c r="X154" s="240"/>
      <c r="Y154" s="326"/>
      <c r="Z154" s="326"/>
      <c r="AA154" s="240"/>
      <c r="AB154" s="240"/>
      <c r="AC154" s="240"/>
      <c r="AD154" s="240"/>
      <c r="AE154" s="240"/>
      <c r="AF154" s="240"/>
      <c r="AG154" s="240"/>
      <c r="AH154" s="240"/>
      <c r="AI154" s="240"/>
      <c r="AJ154" s="240"/>
      <c r="AK154" s="240"/>
      <c r="AL154" s="240"/>
      <c r="AM154" s="240"/>
      <c r="AN154" s="240"/>
      <c r="AO154" s="240"/>
      <c r="AP154" s="240"/>
      <c r="AQ154" s="240"/>
      <c r="AR154" s="240"/>
      <c r="AS154" s="240"/>
      <c r="AT154" s="240"/>
      <c r="AU154" s="240"/>
      <c r="AV154" s="240"/>
      <c r="AW154" s="240"/>
      <c r="AX154" s="240"/>
      <c r="AY154" s="240"/>
      <c r="AZ154" s="240"/>
      <c r="BA154" s="240"/>
      <c r="BB154" s="240"/>
      <c r="BC154" s="240"/>
      <c r="BD154" s="240"/>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c r="CF154" s="240"/>
      <c r="CG154" s="240"/>
      <c r="CH154" s="240"/>
      <c r="CI154" s="240"/>
      <c r="CJ154" s="240"/>
      <c r="CK154" s="240"/>
      <c r="CL154" s="240"/>
      <c r="CM154" s="240"/>
      <c r="CN154" s="240"/>
      <c r="CO154" s="240"/>
      <c r="CP154" s="240"/>
      <c r="CQ154" s="240"/>
      <c r="CR154" s="240"/>
      <c r="CS154" s="240"/>
      <c r="CT154" s="240"/>
      <c r="CU154" s="240"/>
      <c r="CV154" s="240"/>
      <c r="CW154" s="240"/>
      <c r="CX154" s="240"/>
      <c r="CY154" s="240"/>
      <c r="CZ154" s="240"/>
      <c r="DA154" s="240"/>
      <c r="DB154" s="240"/>
      <c r="DC154" s="240"/>
      <c r="DD154" s="240"/>
      <c r="DE154" s="240"/>
      <c r="DF154" s="240"/>
      <c r="DG154" s="240"/>
      <c r="DH154" s="240"/>
      <c r="DI154" s="240"/>
      <c r="DJ154" s="240"/>
      <c r="DK154" s="240"/>
      <c r="DL154" s="240"/>
      <c r="DM154" s="240"/>
      <c r="DN154" s="240"/>
      <c r="DO154" s="240"/>
      <c r="DP154" s="240"/>
      <c r="DQ154" s="240"/>
      <c r="DR154" s="240"/>
      <c r="DS154" s="240"/>
      <c r="DT154" s="240"/>
      <c r="DU154" s="240"/>
      <c r="DV154" s="240"/>
      <c r="DW154" s="240"/>
      <c r="DX154" s="240"/>
      <c r="DY154" s="240"/>
      <c r="DZ154" s="240"/>
      <c r="EA154" s="240"/>
      <c r="EB154" s="240"/>
      <c r="EC154" s="240"/>
      <c r="ED154" s="240"/>
      <c r="EE154" s="240"/>
      <c r="EF154" s="240"/>
      <c r="EG154" s="240"/>
      <c r="EH154" s="240"/>
      <c r="EI154" s="240"/>
      <c r="EJ154" s="240"/>
      <c r="EK154" s="240"/>
      <c r="EL154" s="240"/>
      <c r="EM154" s="240"/>
      <c r="EN154" s="240"/>
      <c r="EO154" s="240"/>
      <c r="EP154" s="240"/>
      <c r="EQ154" s="240"/>
      <c r="ER154" s="240"/>
      <c r="ES154" s="240"/>
      <c r="ET154" s="240"/>
      <c r="EU154" s="240"/>
      <c r="EV154" s="240"/>
      <c r="EW154" s="240"/>
      <c r="EX154" s="240"/>
      <c r="EY154" s="240"/>
      <c r="EZ154" s="240"/>
      <c r="FA154" s="240"/>
      <c r="FB154" s="240"/>
      <c r="FC154" s="240"/>
      <c r="FD154" s="240"/>
      <c r="FE154" s="240"/>
      <c r="FF154" s="240"/>
      <c r="FG154" s="240"/>
      <c r="FH154" s="240"/>
      <c r="FI154" s="240"/>
      <c r="FJ154" s="240"/>
      <c r="FK154" s="240"/>
      <c r="FL154" s="240"/>
      <c r="FM154" s="240"/>
      <c r="FN154" s="240"/>
      <c r="FO154" s="240"/>
      <c r="FP154" s="240"/>
      <c r="FQ154" s="240"/>
      <c r="FR154" s="240"/>
      <c r="FS154" s="240"/>
      <c r="FT154" s="240"/>
      <c r="FU154" s="240"/>
      <c r="FV154" s="240"/>
      <c r="FW154" s="240"/>
      <c r="FX154" s="240"/>
      <c r="FY154" s="240"/>
      <c r="FZ154" s="240"/>
      <c r="GA154" s="240"/>
      <c r="GB154" s="240"/>
      <c r="GC154" s="240"/>
      <c r="GD154" s="240"/>
      <c r="GE154" s="240"/>
      <c r="GF154" s="240"/>
      <c r="GG154" s="240"/>
      <c r="GH154" s="240"/>
      <c r="GI154" s="240"/>
      <c r="GJ154" s="240"/>
      <c r="GK154" s="240"/>
      <c r="GL154" s="240"/>
      <c r="GM154" s="240"/>
      <c r="GN154" s="240"/>
      <c r="GO154" s="240"/>
      <c r="GP154" s="240"/>
      <c r="GQ154" s="240"/>
      <c r="GR154" s="240"/>
      <c r="GS154" s="240"/>
      <c r="GT154" s="240"/>
      <c r="GU154" s="240"/>
      <c r="GV154" s="240"/>
      <c r="GW154" s="240"/>
      <c r="GX154" s="240"/>
      <c r="GY154" s="240"/>
      <c r="GZ154" s="240"/>
      <c r="HA154" s="240"/>
      <c r="HB154" s="240"/>
      <c r="HC154" s="240"/>
      <c r="HD154" s="240"/>
      <c r="HE154" s="240"/>
      <c r="HF154" s="240"/>
      <c r="HG154" s="240"/>
      <c r="HH154" s="240"/>
      <c r="HI154" s="240"/>
      <c r="HJ154" s="240"/>
      <c r="HK154" s="240"/>
      <c r="HL154" s="240"/>
      <c r="HM154" s="240"/>
      <c r="HN154" s="240"/>
      <c r="HO154" s="240"/>
      <c r="HP154" s="240"/>
      <c r="HQ154" s="240"/>
      <c r="HR154" s="240"/>
      <c r="HS154" s="240"/>
      <c r="HT154" s="240"/>
      <c r="HU154" s="240"/>
      <c r="HV154" s="240"/>
      <c r="HW154" s="240"/>
      <c r="HX154" s="240"/>
      <c r="HY154" s="240"/>
      <c r="HZ154" s="240"/>
      <c r="IA154" s="240"/>
      <c r="IB154" s="240"/>
      <c r="IC154" s="240"/>
    </row>
    <row r="155" spans="1:237" s="19" customFormat="1" x14ac:dyDescent="0.25">
      <c r="A155" s="323" t="s">
        <v>19</v>
      </c>
      <c r="B155" s="334"/>
      <c r="C155" s="334" t="s">
        <v>33</v>
      </c>
      <c r="D155" s="334"/>
      <c r="E155" s="334"/>
      <c r="F155" s="342"/>
      <c r="G155" s="342"/>
      <c r="H155" s="342"/>
      <c r="I155" s="342"/>
      <c r="J155" s="342"/>
      <c r="K155" s="342"/>
      <c r="L155" s="342"/>
      <c r="M155" s="342"/>
      <c r="N155" s="342"/>
      <c r="O155" s="342"/>
      <c r="P155" s="342"/>
      <c r="Q155" s="342"/>
      <c r="R155" s="342"/>
      <c r="S155" s="342"/>
      <c r="T155" s="342"/>
      <c r="U155" s="342"/>
      <c r="V155" s="342"/>
      <c r="W155" s="342"/>
      <c r="X155" s="334"/>
      <c r="Y155" s="326"/>
      <c r="Z155" s="326"/>
      <c r="AA155" s="334"/>
      <c r="AB155" s="334"/>
      <c r="AC155" s="334"/>
      <c r="AD155" s="334"/>
      <c r="AE155" s="334"/>
      <c r="AF155" s="334"/>
      <c r="AG155" s="334"/>
      <c r="AH155" s="334"/>
      <c r="AI155" s="334"/>
      <c r="AJ155" s="334"/>
      <c r="AK155" s="334"/>
      <c r="AL155" s="334"/>
      <c r="AM155" s="334"/>
      <c r="AN155" s="334"/>
      <c r="AO155" s="334"/>
      <c r="AP155" s="334"/>
      <c r="AQ155" s="334"/>
      <c r="AR155" s="334"/>
      <c r="AS155" s="334"/>
      <c r="AT155" s="334"/>
      <c r="AU155" s="334"/>
      <c r="AV155" s="334"/>
      <c r="AW155" s="334"/>
      <c r="AX155" s="334"/>
      <c r="AY155" s="334"/>
      <c r="AZ155" s="334"/>
      <c r="BA155" s="334"/>
      <c r="BB155" s="334"/>
      <c r="BC155" s="334"/>
      <c r="BD155" s="334"/>
      <c r="BE155" s="334"/>
      <c r="BF155" s="334"/>
      <c r="BG155" s="334"/>
      <c r="BH155" s="334"/>
      <c r="BI155" s="334"/>
      <c r="BJ155" s="334"/>
      <c r="BK155" s="334"/>
      <c r="BL155" s="334"/>
      <c r="BM155" s="334"/>
      <c r="BN155" s="334"/>
      <c r="BO155" s="334"/>
      <c r="BP155" s="334"/>
      <c r="BQ155" s="334"/>
      <c r="BR155" s="334"/>
      <c r="BS155" s="334"/>
      <c r="BT155" s="334"/>
      <c r="BU155" s="334"/>
      <c r="BV155" s="334"/>
      <c r="BW155" s="334"/>
      <c r="BX155" s="334"/>
      <c r="BY155" s="334"/>
      <c r="BZ155" s="334"/>
      <c r="CA155" s="334"/>
      <c r="CB155" s="334"/>
      <c r="CC155" s="334"/>
      <c r="CD155" s="334"/>
      <c r="CE155" s="334"/>
      <c r="CF155" s="334"/>
      <c r="CG155" s="334"/>
      <c r="CH155" s="334"/>
      <c r="CI155" s="334"/>
      <c r="CJ155" s="334"/>
      <c r="CK155" s="334"/>
      <c r="CL155" s="334"/>
      <c r="CM155" s="334"/>
      <c r="CN155" s="334"/>
      <c r="CO155" s="334"/>
      <c r="CP155" s="334"/>
      <c r="CQ155" s="334"/>
      <c r="CR155" s="334"/>
      <c r="CS155" s="334"/>
      <c r="CT155" s="334"/>
      <c r="CU155" s="334"/>
      <c r="CV155" s="334"/>
      <c r="CW155" s="334"/>
      <c r="CX155" s="334"/>
      <c r="CY155" s="334"/>
      <c r="CZ155" s="334"/>
      <c r="DA155" s="334"/>
      <c r="DB155" s="334"/>
      <c r="DC155" s="334"/>
      <c r="DD155" s="334"/>
      <c r="DE155" s="334"/>
      <c r="DF155" s="334"/>
      <c r="DG155" s="334"/>
      <c r="DH155" s="334"/>
      <c r="DI155" s="334"/>
      <c r="DJ155" s="334"/>
      <c r="DK155" s="334"/>
      <c r="DL155" s="334"/>
      <c r="DM155" s="334"/>
      <c r="DN155" s="334"/>
      <c r="DO155" s="334"/>
      <c r="DP155" s="334"/>
      <c r="DQ155" s="334"/>
      <c r="DR155" s="334"/>
      <c r="DS155" s="334"/>
      <c r="DT155" s="334"/>
      <c r="DU155" s="334"/>
      <c r="DV155" s="334"/>
      <c r="DW155" s="334"/>
      <c r="DX155" s="334"/>
      <c r="DY155" s="334"/>
      <c r="DZ155" s="334"/>
      <c r="EA155" s="334"/>
      <c r="EB155" s="334"/>
      <c r="EC155" s="334"/>
      <c r="ED155" s="334"/>
      <c r="EE155" s="334"/>
      <c r="EF155" s="334"/>
      <c r="EG155" s="334"/>
      <c r="EH155" s="334"/>
      <c r="EI155" s="334"/>
      <c r="EJ155" s="334"/>
      <c r="EK155" s="334"/>
      <c r="EL155" s="334"/>
      <c r="EM155" s="334"/>
      <c r="EN155" s="334"/>
      <c r="EO155" s="334"/>
      <c r="EP155" s="334"/>
      <c r="EQ155" s="334"/>
      <c r="ER155" s="334"/>
      <c r="ES155" s="334"/>
      <c r="ET155" s="334"/>
      <c r="EU155" s="334"/>
      <c r="EV155" s="334"/>
      <c r="EW155" s="334"/>
      <c r="EX155" s="334"/>
      <c r="EY155" s="334"/>
      <c r="EZ155" s="334"/>
      <c r="FA155" s="334"/>
      <c r="FB155" s="334"/>
      <c r="FC155" s="334"/>
      <c r="FD155" s="334"/>
      <c r="FE155" s="334"/>
      <c r="FF155" s="334"/>
      <c r="FG155" s="334"/>
      <c r="FH155" s="334"/>
      <c r="FI155" s="334"/>
      <c r="FJ155" s="334"/>
      <c r="FK155" s="334"/>
      <c r="FL155" s="334"/>
      <c r="FM155" s="334"/>
      <c r="FN155" s="334"/>
      <c r="FO155" s="334"/>
      <c r="FP155" s="334"/>
      <c r="FQ155" s="334"/>
      <c r="FR155" s="334"/>
      <c r="FS155" s="334"/>
      <c r="FT155" s="334"/>
      <c r="FU155" s="334"/>
      <c r="FV155" s="334"/>
      <c r="FW155" s="334"/>
      <c r="FX155" s="334"/>
      <c r="FY155" s="334"/>
      <c r="FZ155" s="334"/>
      <c r="GA155" s="334"/>
      <c r="GB155" s="334"/>
      <c r="GC155" s="334"/>
      <c r="GD155" s="334"/>
      <c r="GE155" s="334"/>
      <c r="GF155" s="334"/>
      <c r="GG155" s="334"/>
      <c r="GH155" s="334"/>
      <c r="GI155" s="334"/>
      <c r="GJ155" s="334"/>
      <c r="GK155" s="334"/>
      <c r="GL155" s="334"/>
      <c r="GM155" s="334"/>
      <c r="GN155" s="334"/>
      <c r="GO155" s="334"/>
      <c r="GP155" s="334"/>
      <c r="GQ155" s="334"/>
      <c r="GR155" s="334"/>
      <c r="GS155" s="334"/>
      <c r="GT155" s="334"/>
      <c r="GU155" s="334"/>
      <c r="GV155" s="334"/>
      <c r="GW155" s="334"/>
      <c r="GX155" s="334"/>
      <c r="GY155" s="334"/>
      <c r="GZ155" s="334"/>
      <c r="HA155" s="334"/>
      <c r="HB155" s="334"/>
      <c r="HC155" s="334"/>
      <c r="HD155" s="334"/>
      <c r="HE155" s="334"/>
      <c r="HF155" s="334"/>
      <c r="HG155" s="334"/>
      <c r="HH155" s="334"/>
      <c r="HI155" s="334"/>
      <c r="HJ155" s="334"/>
      <c r="HK155" s="334"/>
      <c r="HL155" s="334"/>
      <c r="HM155" s="334"/>
      <c r="HN155" s="334"/>
      <c r="HO155" s="334"/>
      <c r="HP155" s="334"/>
      <c r="HQ155" s="334"/>
      <c r="HR155" s="334"/>
      <c r="HS155" s="334"/>
      <c r="HT155" s="334"/>
      <c r="HU155" s="334"/>
      <c r="HV155" s="334"/>
      <c r="HW155" s="334"/>
      <c r="HX155" s="334"/>
      <c r="HY155" s="334"/>
      <c r="HZ155" s="334"/>
      <c r="IA155" s="334"/>
      <c r="IB155" s="334"/>
      <c r="IC155" s="334"/>
    </row>
    <row r="156" spans="1:237" s="4" customFormat="1" x14ac:dyDescent="0.25">
      <c r="A156" s="338" t="s">
        <v>1</v>
      </c>
      <c r="B156" s="338" t="s">
        <v>28</v>
      </c>
      <c r="C156" s="338" t="s">
        <v>29</v>
      </c>
      <c r="D156" s="338" t="s">
        <v>30</v>
      </c>
      <c r="E156" s="338" t="s">
        <v>10</v>
      </c>
      <c r="F156" s="395">
        <v>2000</v>
      </c>
      <c r="G156" s="395">
        <v>2001</v>
      </c>
      <c r="H156" s="395">
        <v>2002</v>
      </c>
      <c r="I156" s="395">
        <v>2003</v>
      </c>
      <c r="J156" s="395">
        <v>2004</v>
      </c>
      <c r="K156" s="395">
        <v>2005</v>
      </c>
      <c r="L156" s="395">
        <v>2006</v>
      </c>
      <c r="M156" s="395">
        <v>2007</v>
      </c>
      <c r="N156" s="395">
        <v>2008</v>
      </c>
      <c r="O156" s="395">
        <v>2009</v>
      </c>
      <c r="P156" s="395">
        <v>2010</v>
      </c>
      <c r="Q156" s="395">
        <v>2011</v>
      </c>
      <c r="R156" s="395">
        <v>2012</v>
      </c>
      <c r="S156" s="395">
        <v>2013</v>
      </c>
      <c r="T156" s="395">
        <v>2014</v>
      </c>
      <c r="U156" s="395">
        <v>2015</v>
      </c>
      <c r="V156" s="395"/>
      <c r="W156" s="395"/>
      <c r="X156" s="275"/>
      <c r="Y156" s="326"/>
      <c r="Z156" s="326"/>
      <c r="AA156" s="275"/>
      <c r="AB156" s="275"/>
      <c r="AC156" s="275"/>
      <c r="AD156" s="275"/>
      <c r="AE156" s="275"/>
      <c r="AF156" s="275"/>
      <c r="AG156" s="275"/>
      <c r="AH156" s="275"/>
      <c r="AI156" s="275"/>
      <c r="AJ156" s="275"/>
      <c r="AK156" s="275"/>
      <c r="AL156" s="275"/>
      <c r="AM156" s="275"/>
      <c r="AN156" s="275"/>
      <c r="AO156" s="275"/>
      <c r="AP156" s="275"/>
      <c r="AQ156" s="275"/>
      <c r="AR156" s="275"/>
      <c r="AS156" s="275"/>
      <c r="AT156" s="275"/>
      <c r="AU156" s="275"/>
      <c r="AV156" s="275"/>
      <c r="AW156" s="275"/>
      <c r="AX156" s="275"/>
      <c r="AY156" s="275"/>
      <c r="AZ156" s="275"/>
      <c r="BA156" s="275"/>
      <c r="BB156" s="275"/>
      <c r="BC156" s="275"/>
      <c r="BD156" s="275"/>
      <c r="BE156" s="275"/>
      <c r="BF156" s="275"/>
      <c r="BG156" s="275"/>
      <c r="BH156" s="275"/>
      <c r="BI156" s="275"/>
      <c r="BJ156" s="275"/>
      <c r="BK156" s="275"/>
      <c r="BL156" s="275"/>
      <c r="BM156" s="275"/>
      <c r="BN156" s="275"/>
      <c r="BO156" s="275"/>
      <c r="BP156" s="275"/>
      <c r="BQ156" s="275"/>
      <c r="BR156" s="275"/>
      <c r="BS156" s="275"/>
      <c r="BT156" s="275"/>
      <c r="BU156" s="275"/>
      <c r="BV156" s="275"/>
      <c r="BW156" s="275"/>
      <c r="BX156" s="275"/>
      <c r="BY156" s="275"/>
      <c r="BZ156" s="275"/>
      <c r="CA156" s="275"/>
      <c r="CB156" s="275"/>
      <c r="CC156" s="275"/>
      <c r="CD156" s="275"/>
      <c r="CE156" s="275"/>
      <c r="CF156" s="275"/>
      <c r="CG156" s="275"/>
      <c r="CH156" s="275"/>
      <c r="CI156" s="275"/>
      <c r="CJ156" s="275"/>
      <c r="CK156" s="275"/>
      <c r="CL156" s="275"/>
      <c r="CM156" s="275"/>
      <c r="CN156" s="275"/>
      <c r="CO156" s="275"/>
      <c r="CP156" s="275"/>
      <c r="CQ156" s="275"/>
      <c r="CR156" s="275"/>
      <c r="CS156" s="275"/>
      <c r="CT156" s="275"/>
      <c r="CU156" s="275"/>
      <c r="CV156" s="275"/>
      <c r="CW156" s="275"/>
      <c r="CX156" s="275"/>
      <c r="CY156" s="275"/>
      <c r="CZ156" s="275"/>
      <c r="DA156" s="275"/>
      <c r="DB156" s="275"/>
      <c r="DC156" s="275"/>
      <c r="DD156" s="275"/>
      <c r="DE156" s="275"/>
      <c r="DF156" s="275"/>
      <c r="DG156" s="275"/>
      <c r="DH156" s="275"/>
      <c r="DI156" s="275"/>
      <c r="DJ156" s="275"/>
      <c r="DK156" s="275"/>
      <c r="DL156" s="275"/>
      <c r="DM156" s="275"/>
      <c r="DN156" s="275"/>
      <c r="DO156" s="275"/>
      <c r="DP156" s="275"/>
      <c r="DQ156" s="275"/>
      <c r="DR156" s="275"/>
      <c r="DS156" s="275"/>
      <c r="DT156" s="275"/>
      <c r="DU156" s="275"/>
      <c r="DV156" s="275"/>
      <c r="DW156" s="275"/>
      <c r="DX156" s="275"/>
      <c r="DY156" s="275"/>
      <c r="DZ156" s="275"/>
      <c r="EA156" s="275"/>
      <c r="EB156" s="275"/>
      <c r="EC156" s="275"/>
      <c r="ED156" s="275"/>
      <c r="EE156" s="275"/>
      <c r="EF156" s="275"/>
      <c r="EG156" s="275"/>
      <c r="EH156" s="275"/>
      <c r="EI156" s="275"/>
      <c r="EJ156" s="275"/>
      <c r="EK156" s="275"/>
      <c r="EL156" s="275"/>
      <c r="EM156" s="275"/>
      <c r="EN156" s="275"/>
      <c r="EO156" s="275"/>
      <c r="EP156" s="275"/>
      <c r="EQ156" s="275"/>
      <c r="ER156" s="275"/>
      <c r="ES156" s="275"/>
      <c r="ET156" s="275"/>
      <c r="EU156" s="275"/>
      <c r="EV156" s="275"/>
      <c r="EW156" s="275"/>
      <c r="EX156" s="275"/>
      <c r="EY156" s="275"/>
      <c r="EZ156" s="275"/>
      <c r="FA156" s="275"/>
      <c r="FB156" s="275"/>
      <c r="FC156" s="275"/>
      <c r="FD156" s="275"/>
      <c r="FE156" s="275"/>
      <c r="FF156" s="275"/>
      <c r="FG156" s="275"/>
      <c r="FH156" s="275"/>
      <c r="FI156" s="275"/>
      <c r="FJ156" s="275"/>
      <c r="FK156" s="275"/>
      <c r="FL156" s="275"/>
      <c r="FM156" s="275"/>
      <c r="FN156" s="275"/>
      <c r="FO156" s="275"/>
      <c r="FP156" s="275"/>
      <c r="FQ156" s="275"/>
      <c r="FR156" s="275"/>
      <c r="FS156" s="275"/>
      <c r="FT156" s="275"/>
      <c r="FU156" s="275"/>
      <c r="FV156" s="275"/>
      <c r="FW156" s="275"/>
      <c r="FX156" s="275"/>
      <c r="FY156" s="275"/>
      <c r="FZ156" s="275"/>
      <c r="GA156" s="275"/>
      <c r="GB156" s="275"/>
      <c r="GC156" s="275"/>
      <c r="GD156" s="275"/>
      <c r="GE156" s="275"/>
      <c r="GF156" s="275"/>
      <c r="GG156" s="275"/>
      <c r="GH156" s="275"/>
      <c r="GI156" s="275"/>
      <c r="GJ156" s="275"/>
      <c r="GK156" s="275"/>
      <c r="GL156" s="275"/>
      <c r="GM156" s="275"/>
      <c r="GN156" s="275"/>
      <c r="GO156" s="275"/>
      <c r="GP156" s="275"/>
      <c r="GQ156" s="275"/>
      <c r="GR156" s="275"/>
      <c r="GS156" s="275"/>
      <c r="GT156" s="275"/>
      <c r="GU156" s="275"/>
      <c r="GV156" s="275"/>
      <c r="GW156" s="275"/>
      <c r="GX156" s="275"/>
      <c r="GY156" s="275"/>
      <c r="GZ156" s="275"/>
      <c r="HA156" s="275"/>
      <c r="HB156" s="275"/>
      <c r="HC156" s="275"/>
      <c r="HD156" s="275"/>
      <c r="HE156" s="275"/>
      <c r="HF156" s="275"/>
      <c r="HG156" s="275"/>
      <c r="HH156" s="275"/>
      <c r="HI156" s="275"/>
      <c r="HJ156" s="275"/>
      <c r="HK156" s="275"/>
      <c r="HL156" s="275"/>
      <c r="HM156" s="275"/>
      <c r="HN156" s="275"/>
      <c r="HO156" s="275"/>
      <c r="HP156" s="275"/>
      <c r="HQ156" s="275"/>
      <c r="HR156" s="275"/>
      <c r="HS156" s="275"/>
      <c r="HT156" s="275"/>
      <c r="HU156" s="275"/>
      <c r="HV156" s="275"/>
      <c r="HW156" s="275"/>
      <c r="HX156" s="275"/>
      <c r="HY156" s="275"/>
      <c r="HZ156" s="275"/>
      <c r="IA156" s="275"/>
      <c r="IB156" s="275"/>
      <c r="IC156" s="275"/>
    </row>
    <row r="157" spans="1:237" s="4" customFormat="1" x14ac:dyDescent="0.25">
      <c r="A157" s="338" t="s">
        <v>68</v>
      </c>
      <c r="B157" s="390">
        <v>1</v>
      </c>
      <c r="C157" s="338" t="s">
        <v>374</v>
      </c>
      <c r="D157" s="338" t="s">
        <v>449</v>
      </c>
      <c r="E157" s="338" t="s">
        <v>37</v>
      </c>
      <c r="F157" s="398">
        <f t="shared" ref="F157:F167" si="43">IFERROR(((F4/F81)-1),"CHECK")</f>
        <v>1.5444383833215891E-2</v>
      </c>
      <c r="G157" s="398">
        <f t="shared" ref="G157:T157" si="44">IFERROR(((G4/G81)-1),"CHECK")</f>
        <v>7.0205993773673203E-3</v>
      </c>
      <c r="H157" s="398">
        <f t="shared" si="44"/>
        <v>-4.2103469463580234E-3</v>
      </c>
      <c r="I157" s="398">
        <f t="shared" si="44"/>
        <v>-1.0069490318700192E-2</v>
      </c>
      <c r="J157" s="398">
        <f t="shared" si="44"/>
        <v>-1.4068197675464744E-2</v>
      </c>
      <c r="K157" s="398">
        <f t="shared" si="44"/>
        <v>-1.8749290899168436E-2</v>
      </c>
      <c r="L157" s="398">
        <f t="shared" si="44"/>
        <v>-2.8254211370155269E-2</v>
      </c>
      <c r="M157" s="398">
        <f t="shared" si="44"/>
        <v>-1.741973385723139E-2</v>
      </c>
      <c r="N157" s="398">
        <f t="shared" si="44"/>
        <v>-1.4456567728707848E-2</v>
      </c>
      <c r="O157" s="398">
        <f t="shared" si="44"/>
        <v>1.4040632794383612E-2</v>
      </c>
      <c r="P157" s="398">
        <f t="shared" si="44"/>
        <v>-4.621707367306338E-2</v>
      </c>
      <c r="Q157" s="398">
        <f t="shared" si="44"/>
        <v>-3.2081320016561277E-2</v>
      </c>
      <c r="R157" s="398">
        <f t="shared" si="44"/>
        <v>-2.8451404977014483E-2</v>
      </c>
      <c r="S157" s="398">
        <f t="shared" si="44"/>
        <v>-6.4131038346067371E-2</v>
      </c>
      <c r="T157" s="398">
        <f t="shared" si="44"/>
        <v>-4.4680897094885985E-2</v>
      </c>
      <c r="U157" s="398">
        <f t="shared" ref="U157" si="45">IFERROR(((U4/U81)-1),"CHECK")</f>
        <v>-3.7064431062284187E-2</v>
      </c>
      <c r="V157" s="398"/>
      <c r="W157" s="395"/>
      <c r="X157" s="275"/>
      <c r="Y157" s="326"/>
      <c r="Z157" s="326"/>
      <c r="AA157" s="275"/>
      <c r="AB157" s="275"/>
      <c r="AC157" s="275"/>
      <c r="AD157" s="275"/>
      <c r="AE157" s="275"/>
      <c r="AF157" s="275"/>
      <c r="AG157" s="275"/>
      <c r="AH157" s="275"/>
      <c r="AI157" s="275"/>
      <c r="AJ157" s="275"/>
      <c r="AK157" s="275"/>
      <c r="AL157" s="275"/>
      <c r="AM157" s="275"/>
      <c r="AN157" s="275"/>
      <c r="AO157" s="275"/>
      <c r="AP157" s="275"/>
      <c r="AQ157" s="275"/>
      <c r="AR157" s="275"/>
      <c r="AS157" s="275"/>
      <c r="AT157" s="275"/>
      <c r="AU157" s="275"/>
      <c r="AV157" s="275"/>
      <c r="AW157" s="275"/>
      <c r="AX157" s="275"/>
      <c r="AY157" s="275"/>
      <c r="AZ157" s="275"/>
      <c r="BA157" s="275"/>
      <c r="BB157" s="275"/>
      <c r="BC157" s="275"/>
      <c r="BD157" s="275"/>
      <c r="BE157" s="275"/>
      <c r="BF157" s="275"/>
      <c r="BG157" s="275"/>
      <c r="BH157" s="275"/>
      <c r="BI157" s="275"/>
      <c r="BJ157" s="275"/>
      <c r="BK157" s="275"/>
      <c r="BL157" s="275"/>
      <c r="BM157" s="275"/>
      <c r="BN157" s="275"/>
      <c r="BO157" s="275"/>
      <c r="BP157" s="275"/>
      <c r="BQ157" s="275"/>
      <c r="BR157" s="275"/>
      <c r="BS157" s="275"/>
      <c r="BT157" s="275"/>
      <c r="BU157" s="275"/>
      <c r="BV157" s="275"/>
      <c r="BW157" s="275"/>
      <c r="BX157" s="275"/>
      <c r="BY157" s="275"/>
      <c r="BZ157" s="275"/>
      <c r="CA157" s="275"/>
      <c r="CB157" s="275"/>
      <c r="CC157" s="275"/>
      <c r="CD157" s="275"/>
      <c r="CE157" s="275"/>
      <c r="CF157" s="275"/>
      <c r="CG157" s="275"/>
      <c r="CH157" s="275"/>
      <c r="CI157" s="275"/>
      <c r="CJ157" s="275"/>
      <c r="CK157" s="275"/>
      <c r="CL157" s="275"/>
      <c r="CM157" s="275"/>
      <c r="CN157" s="275"/>
      <c r="CO157" s="275"/>
      <c r="CP157" s="275"/>
      <c r="CQ157" s="275"/>
      <c r="CR157" s="275"/>
      <c r="CS157" s="275"/>
      <c r="CT157" s="275"/>
      <c r="CU157" s="275"/>
      <c r="CV157" s="275"/>
      <c r="CW157" s="275"/>
      <c r="CX157" s="275"/>
      <c r="CY157" s="275"/>
      <c r="CZ157" s="275"/>
      <c r="DA157" s="275"/>
      <c r="DB157" s="275"/>
      <c r="DC157" s="275"/>
      <c r="DD157" s="275"/>
      <c r="DE157" s="275"/>
      <c r="DF157" s="275"/>
      <c r="DG157" s="275"/>
      <c r="DH157" s="275"/>
      <c r="DI157" s="275"/>
      <c r="DJ157" s="275"/>
      <c r="DK157" s="275"/>
      <c r="DL157" s="275"/>
      <c r="DM157" s="275"/>
      <c r="DN157" s="275"/>
      <c r="DO157" s="275"/>
      <c r="DP157" s="275"/>
      <c r="DQ157" s="275"/>
      <c r="DR157" s="275"/>
      <c r="DS157" s="275"/>
      <c r="DT157" s="275"/>
      <c r="DU157" s="275"/>
      <c r="DV157" s="275"/>
      <c r="DW157" s="275"/>
      <c r="DX157" s="275"/>
      <c r="DY157" s="275"/>
      <c r="DZ157" s="275"/>
      <c r="EA157" s="275"/>
      <c r="EB157" s="275"/>
      <c r="EC157" s="275"/>
      <c r="ED157" s="275"/>
      <c r="EE157" s="275"/>
      <c r="EF157" s="275"/>
      <c r="EG157" s="275"/>
      <c r="EH157" s="275"/>
      <c r="EI157" s="275"/>
      <c r="EJ157" s="275"/>
      <c r="EK157" s="275"/>
      <c r="EL157" s="275"/>
      <c r="EM157" s="275"/>
      <c r="EN157" s="275"/>
      <c r="EO157" s="275"/>
      <c r="EP157" s="275"/>
      <c r="EQ157" s="275"/>
      <c r="ER157" s="275"/>
      <c r="ES157" s="275"/>
      <c r="ET157" s="275"/>
      <c r="EU157" s="275"/>
      <c r="EV157" s="275"/>
      <c r="EW157" s="275"/>
      <c r="EX157" s="275"/>
      <c r="EY157" s="275"/>
      <c r="EZ157" s="275"/>
      <c r="FA157" s="275"/>
      <c r="FB157" s="275"/>
      <c r="FC157" s="275"/>
      <c r="FD157" s="275"/>
      <c r="FE157" s="275"/>
      <c r="FF157" s="275"/>
      <c r="FG157" s="275"/>
      <c r="FH157" s="275"/>
      <c r="FI157" s="275"/>
      <c r="FJ157" s="275"/>
      <c r="FK157" s="275"/>
      <c r="FL157" s="275"/>
      <c r="FM157" s="275"/>
      <c r="FN157" s="275"/>
      <c r="FO157" s="275"/>
      <c r="FP157" s="275"/>
      <c r="FQ157" s="275"/>
      <c r="FR157" s="275"/>
      <c r="FS157" s="275"/>
      <c r="FT157" s="275"/>
      <c r="FU157" s="275"/>
      <c r="FV157" s="275"/>
      <c r="FW157" s="275"/>
      <c r="FX157" s="275"/>
      <c r="FY157" s="275"/>
      <c r="FZ157" s="275"/>
      <c r="GA157" s="275"/>
      <c r="GB157" s="275"/>
      <c r="GC157" s="275"/>
      <c r="GD157" s="275"/>
      <c r="GE157" s="275"/>
      <c r="GF157" s="275"/>
      <c r="GG157" s="275"/>
      <c r="GH157" s="275"/>
      <c r="GI157" s="275"/>
      <c r="GJ157" s="275"/>
      <c r="GK157" s="275"/>
      <c r="GL157" s="275"/>
      <c r="GM157" s="275"/>
      <c r="GN157" s="275"/>
      <c r="GO157" s="275"/>
      <c r="GP157" s="275"/>
      <c r="GQ157" s="275"/>
      <c r="GR157" s="275"/>
      <c r="GS157" s="275"/>
      <c r="GT157" s="275"/>
      <c r="GU157" s="275"/>
      <c r="GV157" s="275"/>
      <c r="GW157" s="275"/>
      <c r="GX157" s="275"/>
      <c r="GY157" s="275"/>
      <c r="GZ157" s="275"/>
      <c r="HA157" s="275"/>
      <c r="HB157" s="275"/>
      <c r="HC157" s="275"/>
      <c r="HD157" s="275"/>
      <c r="HE157" s="275"/>
      <c r="HF157" s="275"/>
      <c r="HG157" s="275"/>
      <c r="HH157" s="275"/>
      <c r="HI157" s="275"/>
      <c r="HJ157" s="275"/>
      <c r="HK157" s="275"/>
      <c r="HL157" s="275"/>
      <c r="HM157" s="275"/>
      <c r="HN157" s="275"/>
      <c r="HO157" s="275"/>
      <c r="HP157" s="275"/>
      <c r="HQ157" s="275"/>
      <c r="HR157" s="275"/>
      <c r="HS157" s="275"/>
      <c r="HT157" s="275"/>
      <c r="HU157" s="275"/>
      <c r="HV157" s="275"/>
      <c r="HW157" s="275"/>
      <c r="HX157" s="275"/>
      <c r="HY157" s="275"/>
      <c r="HZ157" s="275"/>
      <c r="IA157" s="275"/>
      <c r="IB157" s="275"/>
      <c r="IC157" s="275"/>
    </row>
    <row r="158" spans="1:237" s="4" customFormat="1" x14ac:dyDescent="0.25">
      <c r="A158" s="338" t="s">
        <v>68</v>
      </c>
      <c r="B158" s="390" t="s">
        <v>443</v>
      </c>
      <c r="C158" s="338" t="s">
        <v>444</v>
      </c>
      <c r="D158" s="338" t="s">
        <v>449</v>
      </c>
      <c r="E158" s="338" t="s">
        <v>37</v>
      </c>
      <c r="F158" s="398">
        <f t="shared" si="43"/>
        <v>1.8081444057843843E-2</v>
      </c>
      <c r="G158" s="398">
        <f t="shared" ref="G158:T158" si="46">IFERROR(((G5/G82)-1),"CHECK")</f>
        <v>8.6299991515597085E-3</v>
      </c>
      <c r="H158" s="398">
        <f t="shared" si="46"/>
        <v>-4.163135322623579E-3</v>
      </c>
      <c r="I158" s="398">
        <f t="shared" si="46"/>
        <v>-9.9780000749956077E-3</v>
      </c>
      <c r="J158" s="398">
        <f t="shared" si="46"/>
        <v>-1.4469682384206317E-2</v>
      </c>
      <c r="K158" s="398">
        <f t="shared" si="46"/>
        <v>-1.9283373455318387E-2</v>
      </c>
      <c r="L158" s="398">
        <f t="shared" si="46"/>
        <v>-2.9633190529697151E-2</v>
      </c>
      <c r="M158" s="398">
        <f t="shared" si="46"/>
        <v>-1.7901398801295376E-2</v>
      </c>
      <c r="N158" s="398">
        <f t="shared" si="46"/>
        <v>-1.3689587805236991E-2</v>
      </c>
      <c r="O158" s="398">
        <f t="shared" si="46"/>
        <v>1.6193546313485463E-2</v>
      </c>
      <c r="P158" s="398">
        <f t="shared" si="46"/>
        <v>-4.8184888221123545E-2</v>
      </c>
      <c r="Q158" s="398">
        <f t="shared" si="46"/>
        <v>-3.3972509295641551E-2</v>
      </c>
      <c r="R158" s="398">
        <f t="shared" si="46"/>
        <v>-2.9850890349732206E-2</v>
      </c>
      <c r="S158" s="398">
        <f t="shared" si="46"/>
        <v>-6.0136900929907422E-2</v>
      </c>
      <c r="T158" s="398">
        <f t="shared" si="46"/>
        <v>-4.8262752045003299E-2</v>
      </c>
      <c r="U158" s="398">
        <f t="shared" ref="U158" si="47">IFERROR(((U5/U82)-1),"CHECK")</f>
        <v>-3.9948861108816347E-2</v>
      </c>
      <c r="V158" s="398"/>
      <c r="W158" s="395"/>
      <c r="X158" s="275"/>
      <c r="Y158" s="326"/>
      <c r="Z158" s="326"/>
      <c r="AA158" s="275"/>
      <c r="AB158" s="275"/>
      <c r="AC158" s="275"/>
      <c r="AD158" s="275"/>
      <c r="AE158" s="275"/>
      <c r="AF158" s="275"/>
      <c r="AG158" s="275"/>
      <c r="AH158" s="275"/>
      <c r="AI158" s="275"/>
      <c r="AJ158" s="275"/>
      <c r="AK158" s="275"/>
      <c r="AL158" s="275"/>
      <c r="AM158" s="275"/>
      <c r="AN158" s="275"/>
      <c r="AO158" s="275"/>
      <c r="AP158" s="275"/>
      <c r="AQ158" s="275"/>
      <c r="AR158" s="275"/>
      <c r="AS158" s="275"/>
      <c r="AT158" s="275"/>
      <c r="AU158" s="275"/>
      <c r="AV158" s="275"/>
      <c r="AW158" s="275"/>
      <c r="AX158" s="275"/>
      <c r="AY158" s="275"/>
      <c r="AZ158" s="275"/>
      <c r="BA158" s="275"/>
      <c r="BB158" s="275"/>
      <c r="BC158" s="275"/>
      <c r="BD158" s="275"/>
      <c r="BE158" s="275"/>
      <c r="BF158" s="275"/>
      <c r="BG158" s="275"/>
      <c r="BH158" s="275"/>
      <c r="BI158" s="275"/>
      <c r="BJ158" s="275"/>
      <c r="BK158" s="275"/>
      <c r="BL158" s="275"/>
      <c r="BM158" s="275"/>
      <c r="BN158" s="275"/>
      <c r="BO158" s="275"/>
      <c r="BP158" s="275"/>
      <c r="BQ158" s="275"/>
      <c r="BR158" s="275"/>
      <c r="BS158" s="275"/>
      <c r="BT158" s="275"/>
      <c r="BU158" s="275"/>
      <c r="BV158" s="275"/>
      <c r="BW158" s="275"/>
      <c r="BX158" s="275"/>
      <c r="BY158" s="275"/>
      <c r="BZ158" s="275"/>
      <c r="CA158" s="275"/>
      <c r="CB158" s="275"/>
      <c r="CC158" s="275"/>
      <c r="CD158" s="275"/>
      <c r="CE158" s="275"/>
      <c r="CF158" s="275"/>
      <c r="CG158" s="275"/>
      <c r="CH158" s="275"/>
      <c r="CI158" s="275"/>
      <c r="CJ158" s="275"/>
      <c r="CK158" s="275"/>
      <c r="CL158" s="275"/>
      <c r="CM158" s="275"/>
      <c r="CN158" s="275"/>
      <c r="CO158" s="275"/>
      <c r="CP158" s="275"/>
      <c r="CQ158" s="275"/>
      <c r="CR158" s="275"/>
      <c r="CS158" s="275"/>
      <c r="CT158" s="275"/>
      <c r="CU158" s="275"/>
      <c r="CV158" s="275"/>
      <c r="CW158" s="275"/>
      <c r="CX158" s="275"/>
      <c r="CY158" s="275"/>
      <c r="CZ158" s="275"/>
      <c r="DA158" s="275"/>
      <c r="DB158" s="275"/>
      <c r="DC158" s="275"/>
      <c r="DD158" s="275"/>
      <c r="DE158" s="275"/>
      <c r="DF158" s="275"/>
      <c r="DG158" s="275"/>
      <c r="DH158" s="275"/>
      <c r="DI158" s="275"/>
      <c r="DJ158" s="275"/>
      <c r="DK158" s="275"/>
      <c r="DL158" s="275"/>
      <c r="DM158" s="275"/>
      <c r="DN158" s="275"/>
      <c r="DO158" s="275"/>
      <c r="DP158" s="275"/>
      <c r="DQ158" s="275"/>
      <c r="DR158" s="275"/>
      <c r="DS158" s="275"/>
      <c r="DT158" s="275"/>
      <c r="DU158" s="275"/>
      <c r="DV158" s="275"/>
      <c r="DW158" s="275"/>
      <c r="DX158" s="275"/>
      <c r="DY158" s="275"/>
      <c r="DZ158" s="275"/>
      <c r="EA158" s="275"/>
      <c r="EB158" s="275"/>
      <c r="EC158" s="275"/>
      <c r="ED158" s="275"/>
      <c r="EE158" s="275"/>
      <c r="EF158" s="275"/>
      <c r="EG158" s="275"/>
      <c r="EH158" s="275"/>
      <c r="EI158" s="275"/>
      <c r="EJ158" s="275"/>
      <c r="EK158" s="275"/>
      <c r="EL158" s="275"/>
      <c r="EM158" s="275"/>
      <c r="EN158" s="275"/>
      <c r="EO158" s="275"/>
      <c r="EP158" s="275"/>
      <c r="EQ158" s="275"/>
      <c r="ER158" s="275"/>
      <c r="ES158" s="275"/>
      <c r="ET158" s="275"/>
      <c r="EU158" s="275"/>
      <c r="EV158" s="275"/>
      <c r="EW158" s="275"/>
      <c r="EX158" s="275"/>
      <c r="EY158" s="275"/>
      <c r="EZ158" s="275"/>
      <c r="FA158" s="275"/>
      <c r="FB158" s="275"/>
      <c r="FC158" s="275"/>
      <c r="FD158" s="275"/>
      <c r="FE158" s="275"/>
      <c r="FF158" s="275"/>
      <c r="FG158" s="275"/>
      <c r="FH158" s="275"/>
      <c r="FI158" s="275"/>
      <c r="FJ158" s="275"/>
      <c r="FK158" s="275"/>
      <c r="FL158" s="275"/>
      <c r="FM158" s="275"/>
      <c r="FN158" s="275"/>
      <c r="FO158" s="275"/>
      <c r="FP158" s="275"/>
      <c r="FQ158" s="275"/>
      <c r="FR158" s="275"/>
      <c r="FS158" s="275"/>
      <c r="FT158" s="275"/>
      <c r="FU158" s="275"/>
      <c r="FV158" s="275"/>
      <c r="FW158" s="275"/>
      <c r="FX158" s="275"/>
      <c r="FY158" s="275"/>
      <c r="FZ158" s="275"/>
      <c r="GA158" s="275"/>
      <c r="GB158" s="275"/>
      <c r="GC158" s="275"/>
      <c r="GD158" s="275"/>
      <c r="GE158" s="275"/>
      <c r="GF158" s="275"/>
      <c r="GG158" s="275"/>
      <c r="GH158" s="275"/>
      <c r="GI158" s="275"/>
      <c r="GJ158" s="275"/>
      <c r="GK158" s="275"/>
      <c r="GL158" s="275"/>
      <c r="GM158" s="275"/>
      <c r="GN158" s="275"/>
      <c r="GO158" s="275"/>
      <c r="GP158" s="275"/>
      <c r="GQ158" s="275"/>
      <c r="GR158" s="275"/>
      <c r="GS158" s="275"/>
      <c r="GT158" s="275"/>
      <c r="GU158" s="275"/>
      <c r="GV158" s="275"/>
      <c r="GW158" s="275"/>
      <c r="GX158" s="275"/>
      <c r="GY158" s="275"/>
      <c r="GZ158" s="275"/>
      <c r="HA158" s="275"/>
      <c r="HB158" s="275"/>
      <c r="HC158" s="275"/>
      <c r="HD158" s="275"/>
      <c r="HE158" s="275"/>
      <c r="HF158" s="275"/>
      <c r="HG158" s="275"/>
      <c r="HH158" s="275"/>
      <c r="HI158" s="275"/>
      <c r="HJ158" s="275"/>
      <c r="HK158" s="275"/>
      <c r="HL158" s="275"/>
      <c r="HM158" s="275"/>
      <c r="HN158" s="275"/>
      <c r="HO158" s="275"/>
      <c r="HP158" s="275"/>
      <c r="HQ158" s="275"/>
      <c r="HR158" s="275"/>
      <c r="HS158" s="275"/>
      <c r="HT158" s="275"/>
      <c r="HU158" s="275"/>
      <c r="HV158" s="275"/>
      <c r="HW158" s="275"/>
      <c r="HX158" s="275"/>
      <c r="HY158" s="275"/>
      <c r="HZ158" s="275"/>
      <c r="IA158" s="275"/>
      <c r="IB158" s="275"/>
      <c r="IC158" s="275"/>
    </row>
    <row r="159" spans="1:237" s="79" customFormat="1" x14ac:dyDescent="0.25">
      <c r="A159" s="337" t="s">
        <v>68</v>
      </c>
      <c r="B159" s="337" t="s">
        <v>69</v>
      </c>
      <c r="C159" s="337" t="s">
        <v>70</v>
      </c>
      <c r="D159" s="337" t="s">
        <v>449</v>
      </c>
      <c r="E159" s="337" t="s">
        <v>37</v>
      </c>
      <c r="F159" s="398">
        <f t="shared" si="43"/>
        <v>0</v>
      </c>
      <c r="G159" s="398">
        <f t="shared" ref="G159:T159" si="48">IFERROR(((G6/G83)-1),"CHECK")</f>
        <v>0</v>
      </c>
      <c r="H159" s="398">
        <f t="shared" si="48"/>
        <v>0</v>
      </c>
      <c r="I159" s="398">
        <f t="shared" si="48"/>
        <v>0</v>
      </c>
      <c r="J159" s="398">
        <f t="shared" si="48"/>
        <v>0</v>
      </c>
      <c r="K159" s="398">
        <f t="shared" si="48"/>
        <v>0</v>
      </c>
      <c r="L159" s="398">
        <f t="shared" si="48"/>
        <v>0</v>
      </c>
      <c r="M159" s="398">
        <f t="shared" si="48"/>
        <v>0</v>
      </c>
      <c r="N159" s="398">
        <f t="shared" si="48"/>
        <v>0</v>
      </c>
      <c r="O159" s="398">
        <f t="shared" si="48"/>
        <v>8.8898952048064306E-3</v>
      </c>
      <c r="P159" s="398">
        <f t="shared" si="48"/>
        <v>-7.7259482504999921E-3</v>
      </c>
      <c r="Q159" s="398">
        <f t="shared" si="48"/>
        <v>0</v>
      </c>
      <c r="R159" s="398">
        <f t="shared" si="48"/>
        <v>-1.6637753397219512E-9</v>
      </c>
      <c r="S159" s="398">
        <f t="shared" si="48"/>
        <v>2.7178114743904302E-3</v>
      </c>
      <c r="T159" s="398">
        <f t="shared" si="48"/>
        <v>4.7477057644160769E-3</v>
      </c>
      <c r="U159" s="398">
        <f t="shared" ref="U159" si="49">IFERROR(((U6/U83)-1),"CHECK")</f>
        <v>4.4094970656982646E-3</v>
      </c>
      <c r="V159" s="398"/>
      <c r="W159" s="399"/>
      <c r="X159" s="326"/>
      <c r="Y159" s="326"/>
      <c r="Z159" s="326"/>
      <c r="AA159" s="326"/>
      <c r="AB159" s="326"/>
      <c r="AC159" s="326"/>
      <c r="AD159" s="326"/>
      <c r="AE159" s="326"/>
      <c r="AF159" s="326"/>
      <c r="AG159" s="326"/>
      <c r="AH159" s="326"/>
      <c r="AI159" s="326"/>
      <c r="AJ159" s="326"/>
      <c r="AK159" s="326"/>
      <c r="AL159" s="326"/>
      <c r="AM159" s="326"/>
      <c r="AN159" s="326"/>
      <c r="AO159" s="326"/>
      <c r="AP159" s="326"/>
      <c r="AQ159" s="326"/>
      <c r="AR159" s="326"/>
      <c r="AS159" s="326"/>
      <c r="AT159" s="326"/>
      <c r="AU159" s="326"/>
      <c r="AV159" s="326"/>
      <c r="AW159" s="326"/>
      <c r="AX159" s="326"/>
      <c r="AY159" s="326"/>
      <c r="AZ159" s="326"/>
      <c r="BA159" s="326"/>
      <c r="BB159" s="326"/>
      <c r="BC159" s="326"/>
      <c r="BD159" s="326"/>
      <c r="BE159" s="326"/>
      <c r="BF159" s="326"/>
      <c r="BG159" s="326"/>
      <c r="BH159" s="326"/>
      <c r="BI159" s="326"/>
      <c r="BJ159" s="326"/>
      <c r="BK159" s="326"/>
      <c r="BL159" s="326"/>
      <c r="BM159" s="326"/>
      <c r="BN159" s="326"/>
      <c r="BO159" s="326"/>
      <c r="BP159" s="326"/>
      <c r="BQ159" s="326"/>
      <c r="BR159" s="326"/>
      <c r="BS159" s="326"/>
      <c r="BT159" s="326"/>
      <c r="BU159" s="326"/>
      <c r="BV159" s="326"/>
      <c r="BW159" s="326"/>
      <c r="BX159" s="326"/>
      <c r="BY159" s="326"/>
      <c r="BZ159" s="326"/>
      <c r="CA159" s="326"/>
      <c r="CB159" s="326"/>
      <c r="CC159" s="326"/>
      <c r="CD159" s="326"/>
      <c r="CE159" s="326"/>
      <c r="CF159" s="326"/>
      <c r="CG159" s="326"/>
      <c r="CH159" s="326"/>
      <c r="CI159" s="326"/>
      <c r="CJ159" s="326"/>
      <c r="CK159" s="326"/>
      <c r="CL159" s="326"/>
      <c r="CM159" s="326"/>
      <c r="CN159" s="326"/>
      <c r="CO159" s="326"/>
      <c r="CP159" s="326"/>
      <c r="CQ159" s="326"/>
      <c r="CR159" s="326"/>
      <c r="CS159" s="326"/>
      <c r="CT159" s="326"/>
      <c r="CU159" s="326"/>
      <c r="CV159" s="326"/>
      <c r="CW159" s="326"/>
      <c r="CX159" s="326"/>
      <c r="CY159" s="326"/>
      <c r="CZ159" s="326"/>
      <c r="DA159" s="326"/>
      <c r="DB159" s="326"/>
      <c r="DC159" s="326"/>
      <c r="DD159" s="326"/>
      <c r="DE159" s="326"/>
      <c r="DF159" s="326"/>
      <c r="DG159" s="326"/>
      <c r="DH159" s="326"/>
      <c r="DI159" s="326"/>
      <c r="DJ159" s="326"/>
      <c r="DK159" s="326"/>
      <c r="DL159" s="326"/>
      <c r="DM159" s="326"/>
      <c r="DN159" s="326"/>
      <c r="DO159" s="326"/>
      <c r="DP159" s="326"/>
      <c r="DQ159" s="326"/>
      <c r="DR159" s="326"/>
      <c r="DS159" s="326"/>
      <c r="DT159" s="326"/>
      <c r="DU159" s="326"/>
      <c r="DV159" s="326"/>
      <c r="DW159" s="326"/>
      <c r="DX159" s="326"/>
      <c r="DY159" s="326"/>
      <c r="DZ159" s="326"/>
      <c r="EA159" s="326"/>
      <c r="EB159" s="326"/>
      <c r="EC159" s="326"/>
      <c r="ED159" s="326"/>
      <c r="EE159" s="326"/>
      <c r="EF159" s="326"/>
      <c r="EG159" s="326"/>
      <c r="EH159" s="326"/>
      <c r="EI159" s="326"/>
      <c r="EJ159" s="326"/>
      <c r="EK159" s="326"/>
      <c r="EL159" s="326"/>
      <c r="EM159" s="326"/>
      <c r="EN159" s="326"/>
      <c r="EO159" s="326"/>
      <c r="EP159" s="326"/>
      <c r="EQ159" s="326"/>
      <c r="ER159" s="326"/>
      <c r="ES159" s="326"/>
      <c r="ET159" s="326"/>
      <c r="EU159" s="326"/>
      <c r="EV159" s="326"/>
      <c r="EW159" s="326"/>
      <c r="EX159" s="326"/>
      <c r="EY159" s="326"/>
      <c r="EZ159" s="326"/>
      <c r="FA159" s="326"/>
      <c r="FB159" s="326"/>
      <c r="FC159" s="326"/>
      <c r="FD159" s="326"/>
      <c r="FE159" s="326"/>
      <c r="FF159" s="326"/>
      <c r="FG159" s="326"/>
      <c r="FH159" s="326"/>
      <c r="FI159" s="326"/>
      <c r="FJ159" s="326"/>
      <c r="FK159" s="326"/>
      <c r="FL159" s="326"/>
      <c r="FM159" s="326"/>
      <c r="FN159" s="326"/>
      <c r="FO159" s="326"/>
      <c r="FP159" s="326"/>
      <c r="FQ159" s="326"/>
      <c r="FR159" s="326"/>
      <c r="FS159" s="326"/>
      <c r="FT159" s="326"/>
      <c r="FU159" s="326"/>
      <c r="FV159" s="326"/>
      <c r="FW159" s="326"/>
      <c r="FX159" s="326"/>
      <c r="FY159" s="326"/>
      <c r="FZ159" s="326"/>
      <c r="GA159" s="326"/>
      <c r="GB159" s="326"/>
      <c r="GC159" s="326"/>
      <c r="GD159" s="326"/>
      <c r="GE159" s="326"/>
      <c r="GF159" s="326"/>
      <c r="GG159" s="326"/>
      <c r="GH159" s="326"/>
      <c r="GI159" s="326"/>
      <c r="GJ159" s="326"/>
      <c r="GK159" s="326"/>
      <c r="GL159" s="326"/>
      <c r="GM159" s="326"/>
      <c r="GN159" s="326"/>
      <c r="GO159" s="326"/>
      <c r="GP159" s="326"/>
      <c r="GQ159" s="326"/>
      <c r="GR159" s="326"/>
      <c r="GS159" s="326"/>
      <c r="GT159" s="326"/>
      <c r="GU159" s="326"/>
      <c r="GV159" s="326"/>
      <c r="GW159" s="326"/>
      <c r="GX159" s="326"/>
      <c r="GY159" s="326"/>
      <c r="GZ159" s="326"/>
      <c r="HA159" s="326"/>
      <c r="HB159" s="326"/>
      <c r="HC159" s="326"/>
      <c r="HD159" s="326"/>
      <c r="HE159" s="326"/>
      <c r="HF159" s="326"/>
      <c r="HG159" s="326"/>
      <c r="HH159" s="326"/>
      <c r="HI159" s="326"/>
      <c r="HJ159" s="326"/>
      <c r="HK159" s="326"/>
      <c r="HL159" s="326"/>
      <c r="HM159" s="326"/>
      <c r="HN159" s="326"/>
      <c r="HO159" s="326"/>
      <c r="HP159" s="326"/>
      <c r="HQ159" s="326"/>
      <c r="HR159" s="326"/>
      <c r="HS159" s="326"/>
      <c r="HT159" s="326"/>
      <c r="HU159" s="326"/>
      <c r="HV159" s="326"/>
      <c r="HW159" s="326"/>
      <c r="HX159" s="326"/>
      <c r="HY159" s="326"/>
      <c r="HZ159" s="326"/>
      <c r="IA159" s="326"/>
      <c r="IB159" s="326"/>
      <c r="IC159" s="326"/>
    </row>
    <row r="160" spans="1:237" s="79" customFormat="1" x14ac:dyDescent="0.25">
      <c r="A160" s="337" t="s">
        <v>68</v>
      </c>
      <c r="B160" s="337" t="s">
        <v>71</v>
      </c>
      <c r="C160" s="337" t="s">
        <v>72</v>
      </c>
      <c r="D160" s="337" t="s">
        <v>449</v>
      </c>
      <c r="E160" s="337" t="s">
        <v>37</v>
      </c>
      <c r="F160" s="398">
        <f t="shared" si="43"/>
        <v>-0.25245946204853631</v>
      </c>
      <c r="G160" s="398">
        <f t="shared" ref="G160:T160" si="50">IFERROR(((G7/G84)-1),"CHECK")</f>
        <v>-0.23022398862222349</v>
      </c>
      <c r="H160" s="398">
        <f t="shared" si="50"/>
        <v>-0.23204202887696623</v>
      </c>
      <c r="I160" s="398">
        <f t="shared" si="50"/>
        <v>-0.25371172620817151</v>
      </c>
      <c r="J160" s="398">
        <f t="shared" si="50"/>
        <v>-0.28721482959368161</v>
      </c>
      <c r="K160" s="398">
        <f t="shared" si="50"/>
        <v>-0.29461708642361517</v>
      </c>
      <c r="L160" s="398">
        <f t="shared" si="50"/>
        <v>-0.29518580090284496</v>
      </c>
      <c r="M160" s="398">
        <f t="shared" si="50"/>
        <v>-0.28363786374191269</v>
      </c>
      <c r="N160" s="398">
        <f t="shared" si="50"/>
        <v>-0.27150030707894524</v>
      </c>
      <c r="O160" s="398">
        <f t="shared" si="50"/>
        <v>1.2149709436445333E-2</v>
      </c>
      <c r="P160" s="398">
        <f t="shared" si="50"/>
        <v>-0.1249906874415404</v>
      </c>
      <c r="Q160" s="398">
        <f t="shared" si="50"/>
        <v>4.7211594861623185E-2</v>
      </c>
      <c r="R160" s="398">
        <f t="shared" si="50"/>
        <v>-0.1852790996712006</v>
      </c>
      <c r="S160" s="398">
        <f t="shared" si="50"/>
        <v>-0.70998712154018628</v>
      </c>
      <c r="T160" s="398">
        <f t="shared" si="50"/>
        <v>-0.40513758358290686</v>
      </c>
      <c r="U160" s="398">
        <f t="shared" ref="U160" si="51">IFERROR(((U7/U84)-1),"CHECK")</f>
        <v>-0.10922656302053779</v>
      </c>
      <c r="V160" s="398"/>
      <c r="W160" s="399"/>
      <c r="X160" s="326"/>
      <c r="Y160" s="326"/>
      <c r="Z160" s="326"/>
      <c r="AA160" s="326"/>
      <c r="AB160" s="326"/>
      <c r="AC160" s="326"/>
      <c r="AD160" s="326"/>
      <c r="AE160" s="326"/>
      <c r="AF160" s="326"/>
      <c r="AG160" s="326"/>
      <c r="AH160" s="326"/>
      <c r="AI160" s="326"/>
      <c r="AJ160" s="326"/>
      <c r="AK160" s="326"/>
      <c r="AL160" s="326"/>
      <c r="AM160" s="326"/>
      <c r="AN160" s="326"/>
      <c r="AO160" s="326"/>
      <c r="AP160" s="326"/>
      <c r="AQ160" s="326"/>
      <c r="AR160" s="326"/>
      <c r="AS160" s="326"/>
      <c r="AT160" s="326"/>
      <c r="AU160" s="326"/>
      <c r="AV160" s="326"/>
      <c r="AW160" s="326"/>
      <c r="AX160" s="326"/>
      <c r="AY160" s="326"/>
      <c r="AZ160" s="326"/>
      <c r="BA160" s="326"/>
      <c r="BB160" s="326"/>
      <c r="BC160" s="326"/>
      <c r="BD160" s="326"/>
      <c r="BE160" s="326"/>
      <c r="BF160" s="326"/>
      <c r="BG160" s="326"/>
      <c r="BH160" s="326"/>
      <c r="BI160" s="326"/>
      <c r="BJ160" s="326"/>
      <c r="BK160" s="326"/>
      <c r="BL160" s="326"/>
      <c r="BM160" s="326"/>
      <c r="BN160" s="326"/>
      <c r="BO160" s="326"/>
      <c r="BP160" s="326"/>
      <c r="BQ160" s="326"/>
      <c r="BR160" s="326"/>
      <c r="BS160" s="326"/>
      <c r="BT160" s="326"/>
      <c r="BU160" s="326"/>
      <c r="BV160" s="326"/>
      <c r="BW160" s="326"/>
      <c r="BX160" s="326"/>
      <c r="BY160" s="326"/>
      <c r="BZ160" s="326"/>
      <c r="CA160" s="326"/>
      <c r="CB160" s="326"/>
      <c r="CC160" s="326"/>
      <c r="CD160" s="326"/>
      <c r="CE160" s="326"/>
      <c r="CF160" s="326"/>
      <c r="CG160" s="326"/>
      <c r="CH160" s="326"/>
      <c r="CI160" s="326"/>
      <c r="CJ160" s="326"/>
      <c r="CK160" s="326"/>
      <c r="CL160" s="326"/>
      <c r="CM160" s="326"/>
      <c r="CN160" s="326"/>
      <c r="CO160" s="326"/>
      <c r="CP160" s="326"/>
      <c r="CQ160" s="326"/>
      <c r="CR160" s="326"/>
      <c r="CS160" s="326"/>
      <c r="CT160" s="326"/>
      <c r="CU160" s="326"/>
      <c r="CV160" s="326"/>
      <c r="CW160" s="326"/>
      <c r="CX160" s="326"/>
      <c r="CY160" s="326"/>
      <c r="CZ160" s="326"/>
      <c r="DA160" s="326"/>
      <c r="DB160" s="326"/>
      <c r="DC160" s="326"/>
      <c r="DD160" s="326"/>
      <c r="DE160" s="326"/>
      <c r="DF160" s="326"/>
      <c r="DG160" s="326"/>
      <c r="DH160" s="326"/>
      <c r="DI160" s="326"/>
      <c r="DJ160" s="326"/>
      <c r="DK160" s="326"/>
      <c r="DL160" s="326"/>
      <c r="DM160" s="326"/>
      <c r="DN160" s="326"/>
      <c r="DO160" s="326"/>
      <c r="DP160" s="326"/>
      <c r="DQ160" s="326"/>
      <c r="DR160" s="326"/>
      <c r="DS160" s="326"/>
      <c r="DT160" s="326"/>
      <c r="DU160" s="326"/>
      <c r="DV160" s="326"/>
      <c r="DW160" s="326"/>
      <c r="DX160" s="326"/>
      <c r="DY160" s="326"/>
      <c r="DZ160" s="326"/>
      <c r="EA160" s="326"/>
      <c r="EB160" s="326"/>
      <c r="EC160" s="326"/>
      <c r="ED160" s="326"/>
      <c r="EE160" s="326"/>
      <c r="EF160" s="326"/>
      <c r="EG160" s="326"/>
      <c r="EH160" s="326"/>
      <c r="EI160" s="326"/>
      <c r="EJ160" s="326"/>
      <c r="EK160" s="326"/>
      <c r="EL160" s="326"/>
      <c r="EM160" s="326"/>
      <c r="EN160" s="326"/>
      <c r="EO160" s="326"/>
      <c r="EP160" s="326"/>
      <c r="EQ160" s="326"/>
      <c r="ER160" s="326"/>
      <c r="ES160" s="326"/>
      <c r="ET160" s="326"/>
      <c r="EU160" s="326"/>
      <c r="EV160" s="326"/>
      <c r="EW160" s="326"/>
      <c r="EX160" s="326"/>
      <c r="EY160" s="326"/>
      <c r="EZ160" s="326"/>
      <c r="FA160" s="326"/>
      <c r="FB160" s="326"/>
      <c r="FC160" s="326"/>
      <c r="FD160" s="326"/>
      <c r="FE160" s="326"/>
      <c r="FF160" s="326"/>
      <c r="FG160" s="326"/>
      <c r="FH160" s="326"/>
      <c r="FI160" s="326"/>
      <c r="FJ160" s="326"/>
      <c r="FK160" s="326"/>
      <c r="FL160" s="326"/>
      <c r="FM160" s="326"/>
      <c r="FN160" s="326"/>
      <c r="FO160" s="326"/>
      <c r="FP160" s="326"/>
      <c r="FQ160" s="326"/>
      <c r="FR160" s="326"/>
      <c r="FS160" s="326"/>
      <c r="FT160" s="326"/>
      <c r="FU160" s="326"/>
      <c r="FV160" s="326"/>
      <c r="FW160" s="326"/>
      <c r="FX160" s="326"/>
      <c r="FY160" s="326"/>
      <c r="FZ160" s="326"/>
      <c r="GA160" s="326"/>
      <c r="GB160" s="326"/>
      <c r="GC160" s="326"/>
      <c r="GD160" s="326"/>
      <c r="GE160" s="326"/>
      <c r="GF160" s="326"/>
      <c r="GG160" s="326"/>
      <c r="GH160" s="326"/>
      <c r="GI160" s="326"/>
      <c r="GJ160" s="326"/>
      <c r="GK160" s="326"/>
      <c r="GL160" s="326"/>
      <c r="GM160" s="326"/>
      <c r="GN160" s="326"/>
      <c r="GO160" s="326"/>
      <c r="GP160" s="326"/>
      <c r="GQ160" s="326"/>
      <c r="GR160" s="326"/>
      <c r="GS160" s="326"/>
      <c r="GT160" s="326"/>
      <c r="GU160" s="326"/>
      <c r="GV160" s="326"/>
      <c r="GW160" s="326"/>
      <c r="GX160" s="326"/>
      <c r="GY160" s="326"/>
      <c r="GZ160" s="326"/>
      <c r="HA160" s="326"/>
      <c r="HB160" s="326"/>
      <c r="HC160" s="326"/>
      <c r="HD160" s="326"/>
      <c r="HE160" s="326"/>
      <c r="HF160" s="326"/>
      <c r="HG160" s="326"/>
      <c r="HH160" s="326"/>
      <c r="HI160" s="326"/>
      <c r="HJ160" s="326"/>
      <c r="HK160" s="326"/>
      <c r="HL160" s="326"/>
      <c r="HM160" s="326"/>
      <c r="HN160" s="326"/>
      <c r="HO160" s="326"/>
      <c r="HP160" s="326"/>
      <c r="HQ160" s="326"/>
      <c r="HR160" s="326"/>
      <c r="HS160" s="326"/>
      <c r="HT160" s="326"/>
      <c r="HU160" s="326"/>
      <c r="HV160" s="326"/>
      <c r="HW160" s="326"/>
      <c r="HX160" s="326"/>
      <c r="HY160" s="326"/>
      <c r="HZ160" s="326"/>
      <c r="IA160" s="326"/>
      <c r="IB160" s="326"/>
      <c r="IC160" s="326"/>
    </row>
    <row r="161" spans="1:237" s="79" customFormat="1" x14ac:dyDescent="0.25">
      <c r="A161" s="337" t="s">
        <v>68</v>
      </c>
      <c r="B161" s="337" t="s">
        <v>73</v>
      </c>
      <c r="C161" s="337" t="s">
        <v>74</v>
      </c>
      <c r="D161" s="337" t="s">
        <v>449</v>
      </c>
      <c r="E161" s="337" t="s">
        <v>37</v>
      </c>
      <c r="F161" s="398">
        <f t="shared" si="43"/>
        <v>9.3748397425372332E-2</v>
      </c>
      <c r="G161" s="398">
        <f t="shared" ref="G161:T161" si="52">IFERROR(((G8/G85)-1),"CHECK")</f>
        <v>0.10308315388206024</v>
      </c>
      <c r="H161" s="398">
        <f t="shared" si="52"/>
        <v>9.5501840649480085E-2</v>
      </c>
      <c r="I161" s="398">
        <f t="shared" si="52"/>
        <v>9.1539458115595718E-2</v>
      </c>
      <c r="J161" s="398">
        <f t="shared" si="52"/>
        <v>9.4486824033542582E-2</v>
      </c>
      <c r="K161" s="398">
        <f t="shared" si="52"/>
        <v>0.11153104583531537</v>
      </c>
      <c r="L161" s="398">
        <f t="shared" si="52"/>
        <v>8.87164313368769E-2</v>
      </c>
      <c r="M161" s="398">
        <f t="shared" si="52"/>
        <v>0.17400578764103081</v>
      </c>
      <c r="N161" s="398">
        <f t="shared" si="52"/>
        <v>0.20279985120936228</v>
      </c>
      <c r="O161" s="398">
        <f t="shared" si="52"/>
        <v>0.15550341221393582</v>
      </c>
      <c r="P161" s="398">
        <f t="shared" si="52"/>
        <v>1.4973864439230766E-2</v>
      </c>
      <c r="Q161" s="398">
        <f t="shared" si="52"/>
        <v>6.9926776371409538E-3</v>
      </c>
      <c r="R161" s="398">
        <f t="shared" si="52"/>
        <v>-3.8450126025736941E-2</v>
      </c>
      <c r="S161" s="398">
        <f t="shared" si="52"/>
        <v>5.07540465011036E-2</v>
      </c>
      <c r="T161" s="398">
        <f t="shared" si="52"/>
        <v>5.8103261970427811E-2</v>
      </c>
      <c r="U161" s="398">
        <f t="shared" ref="U161" si="53">IFERROR(((U8/U85)-1),"CHECK")</f>
        <v>5.9929773584070478E-2</v>
      </c>
      <c r="V161" s="398"/>
      <c r="W161" s="399"/>
      <c r="X161" s="326"/>
      <c r="Y161" s="326"/>
      <c r="Z161" s="326"/>
      <c r="AA161" s="326"/>
      <c r="AB161" s="326"/>
      <c r="AC161" s="326"/>
      <c r="AD161" s="326"/>
      <c r="AE161" s="326"/>
      <c r="AF161" s="326"/>
      <c r="AG161" s="326"/>
      <c r="AH161" s="326"/>
      <c r="AI161" s="326"/>
      <c r="AJ161" s="326"/>
      <c r="AK161" s="326"/>
      <c r="AL161" s="326"/>
      <c r="AM161" s="326"/>
      <c r="AN161" s="326"/>
      <c r="AO161" s="326"/>
      <c r="AP161" s="326"/>
      <c r="AQ161" s="326"/>
      <c r="AR161" s="326"/>
      <c r="AS161" s="326"/>
      <c r="AT161" s="326"/>
      <c r="AU161" s="326"/>
      <c r="AV161" s="326"/>
      <c r="AW161" s="326"/>
      <c r="AX161" s="326"/>
      <c r="AY161" s="326"/>
      <c r="AZ161" s="326"/>
      <c r="BA161" s="326"/>
      <c r="BB161" s="326"/>
      <c r="BC161" s="326"/>
      <c r="BD161" s="326"/>
      <c r="BE161" s="326"/>
      <c r="BF161" s="326"/>
      <c r="BG161" s="326"/>
      <c r="BH161" s="326"/>
      <c r="BI161" s="326"/>
      <c r="BJ161" s="326"/>
      <c r="BK161" s="326"/>
      <c r="BL161" s="326"/>
      <c r="BM161" s="326"/>
      <c r="BN161" s="326"/>
      <c r="BO161" s="326"/>
      <c r="BP161" s="326"/>
      <c r="BQ161" s="326"/>
      <c r="BR161" s="326"/>
      <c r="BS161" s="326"/>
      <c r="BT161" s="326"/>
      <c r="BU161" s="326"/>
      <c r="BV161" s="326"/>
      <c r="BW161" s="326"/>
      <c r="BX161" s="326"/>
      <c r="BY161" s="326"/>
      <c r="BZ161" s="326"/>
      <c r="CA161" s="326"/>
      <c r="CB161" s="326"/>
      <c r="CC161" s="326"/>
      <c r="CD161" s="326"/>
      <c r="CE161" s="326"/>
      <c r="CF161" s="326"/>
      <c r="CG161" s="326"/>
      <c r="CH161" s="326"/>
      <c r="CI161" s="326"/>
      <c r="CJ161" s="326"/>
      <c r="CK161" s="326"/>
      <c r="CL161" s="326"/>
      <c r="CM161" s="326"/>
      <c r="CN161" s="326"/>
      <c r="CO161" s="326"/>
      <c r="CP161" s="326"/>
      <c r="CQ161" s="326"/>
      <c r="CR161" s="326"/>
      <c r="CS161" s="326"/>
      <c r="CT161" s="326"/>
      <c r="CU161" s="326"/>
      <c r="CV161" s="326"/>
      <c r="CW161" s="326"/>
      <c r="CX161" s="326"/>
      <c r="CY161" s="326"/>
      <c r="CZ161" s="326"/>
      <c r="DA161" s="326"/>
      <c r="DB161" s="326"/>
      <c r="DC161" s="326"/>
      <c r="DD161" s="326"/>
      <c r="DE161" s="326"/>
      <c r="DF161" s="326"/>
      <c r="DG161" s="326"/>
      <c r="DH161" s="326"/>
      <c r="DI161" s="326"/>
      <c r="DJ161" s="326"/>
      <c r="DK161" s="326"/>
      <c r="DL161" s="326"/>
      <c r="DM161" s="326"/>
      <c r="DN161" s="326"/>
      <c r="DO161" s="326"/>
      <c r="DP161" s="326"/>
      <c r="DQ161" s="326"/>
      <c r="DR161" s="326"/>
      <c r="DS161" s="326"/>
      <c r="DT161" s="326"/>
      <c r="DU161" s="326"/>
      <c r="DV161" s="326"/>
      <c r="DW161" s="326"/>
      <c r="DX161" s="326"/>
      <c r="DY161" s="326"/>
      <c r="DZ161" s="326"/>
      <c r="EA161" s="326"/>
      <c r="EB161" s="326"/>
      <c r="EC161" s="326"/>
      <c r="ED161" s="326"/>
      <c r="EE161" s="326"/>
      <c r="EF161" s="326"/>
      <c r="EG161" s="326"/>
      <c r="EH161" s="326"/>
      <c r="EI161" s="326"/>
      <c r="EJ161" s="326"/>
      <c r="EK161" s="326"/>
      <c r="EL161" s="326"/>
      <c r="EM161" s="326"/>
      <c r="EN161" s="326"/>
      <c r="EO161" s="326"/>
      <c r="EP161" s="326"/>
      <c r="EQ161" s="326"/>
      <c r="ER161" s="326"/>
      <c r="ES161" s="326"/>
      <c r="ET161" s="326"/>
      <c r="EU161" s="326"/>
      <c r="EV161" s="326"/>
      <c r="EW161" s="326"/>
      <c r="EX161" s="326"/>
      <c r="EY161" s="326"/>
      <c r="EZ161" s="326"/>
      <c r="FA161" s="326"/>
      <c r="FB161" s="326"/>
      <c r="FC161" s="326"/>
      <c r="FD161" s="326"/>
      <c r="FE161" s="326"/>
      <c r="FF161" s="326"/>
      <c r="FG161" s="326"/>
      <c r="FH161" s="326"/>
      <c r="FI161" s="326"/>
      <c r="FJ161" s="326"/>
      <c r="FK161" s="326"/>
      <c r="FL161" s="326"/>
      <c r="FM161" s="326"/>
      <c r="FN161" s="326"/>
      <c r="FO161" s="326"/>
      <c r="FP161" s="326"/>
      <c r="FQ161" s="326"/>
      <c r="FR161" s="326"/>
      <c r="FS161" s="326"/>
      <c r="FT161" s="326"/>
      <c r="FU161" s="326"/>
      <c r="FV161" s="326"/>
      <c r="FW161" s="326"/>
      <c r="FX161" s="326"/>
      <c r="FY161" s="326"/>
      <c r="FZ161" s="326"/>
      <c r="GA161" s="326"/>
      <c r="GB161" s="326"/>
      <c r="GC161" s="326"/>
      <c r="GD161" s="326"/>
      <c r="GE161" s="326"/>
      <c r="GF161" s="326"/>
      <c r="GG161" s="326"/>
      <c r="GH161" s="326"/>
      <c r="GI161" s="326"/>
      <c r="GJ161" s="326"/>
      <c r="GK161" s="326"/>
      <c r="GL161" s="326"/>
      <c r="GM161" s="326"/>
      <c r="GN161" s="326"/>
      <c r="GO161" s="326"/>
      <c r="GP161" s="326"/>
      <c r="GQ161" s="326"/>
      <c r="GR161" s="326"/>
      <c r="GS161" s="326"/>
      <c r="GT161" s="326"/>
      <c r="GU161" s="326"/>
      <c r="GV161" s="326"/>
      <c r="GW161" s="326"/>
      <c r="GX161" s="326"/>
      <c r="GY161" s="326"/>
      <c r="GZ161" s="326"/>
      <c r="HA161" s="326"/>
      <c r="HB161" s="326"/>
      <c r="HC161" s="326"/>
      <c r="HD161" s="326"/>
      <c r="HE161" s="326"/>
      <c r="HF161" s="326"/>
      <c r="HG161" s="326"/>
      <c r="HH161" s="326"/>
      <c r="HI161" s="326"/>
      <c r="HJ161" s="326"/>
      <c r="HK161" s="326"/>
      <c r="HL161" s="326"/>
      <c r="HM161" s="326"/>
      <c r="HN161" s="326"/>
      <c r="HO161" s="326"/>
      <c r="HP161" s="326"/>
      <c r="HQ161" s="326"/>
      <c r="HR161" s="326"/>
      <c r="HS161" s="326"/>
      <c r="HT161" s="326"/>
      <c r="HU161" s="326"/>
      <c r="HV161" s="326"/>
      <c r="HW161" s="326"/>
      <c r="HX161" s="326"/>
      <c r="HY161" s="326"/>
      <c r="HZ161" s="326"/>
      <c r="IA161" s="326"/>
      <c r="IB161" s="326"/>
      <c r="IC161" s="326"/>
    </row>
    <row r="162" spans="1:237" s="79" customFormat="1" x14ac:dyDescent="0.25">
      <c r="A162" s="337" t="s">
        <v>68</v>
      </c>
      <c r="B162" s="337" t="s">
        <v>75</v>
      </c>
      <c r="C162" s="337" t="s">
        <v>76</v>
      </c>
      <c r="D162" s="337" t="s">
        <v>449</v>
      </c>
      <c r="E162" s="337" t="s">
        <v>37</v>
      </c>
      <c r="F162" s="398">
        <f t="shared" si="43"/>
        <v>0.37160334183637622</v>
      </c>
      <c r="G162" s="398">
        <f t="shared" ref="G162:T162" si="54">IFERROR(((G9/G86)-1),"CHECK")</f>
        <v>0.1422439773850932</v>
      </c>
      <c r="H162" s="398">
        <f t="shared" si="54"/>
        <v>-6.070950630440608E-3</v>
      </c>
      <c r="I162" s="398">
        <f t="shared" si="54"/>
        <v>-5.1042163310835553E-2</v>
      </c>
      <c r="J162" s="398">
        <f t="shared" si="54"/>
        <v>-8.9361304370234707E-2</v>
      </c>
      <c r="K162" s="398">
        <f t="shared" si="54"/>
        <v>-0.16377854794991142</v>
      </c>
      <c r="L162" s="398">
        <f t="shared" si="54"/>
        <v>-0.22220756302000866</v>
      </c>
      <c r="M162" s="398">
        <f t="shared" si="54"/>
        <v>-0.22728291690853653</v>
      </c>
      <c r="N162" s="398">
        <f t="shared" si="54"/>
        <v>-0.21478988654140763</v>
      </c>
      <c r="O162" s="398">
        <f t="shared" si="54"/>
        <v>-9.9608326228554422E-2</v>
      </c>
      <c r="P162" s="398">
        <f t="shared" si="54"/>
        <v>-0.34234138807388825</v>
      </c>
      <c r="Q162" s="398">
        <f t="shared" si="54"/>
        <v>-0.47695172472302449</v>
      </c>
      <c r="R162" s="398">
        <f t="shared" si="54"/>
        <v>-0.35073201725237702</v>
      </c>
      <c r="S162" s="398">
        <f t="shared" si="54"/>
        <v>-0.33459203063781662</v>
      </c>
      <c r="T162" s="398">
        <f t="shared" si="54"/>
        <v>-0.38879081521451719</v>
      </c>
      <c r="U162" s="398">
        <f t="shared" ref="U162" si="55">IFERROR(((U9/U86)-1),"CHECK")</f>
        <v>-0.43008716690486348</v>
      </c>
      <c r="V162" s="398"/>
      <c r="W162" s="399"/>
      <c r="X162" s="326"/>
      <c r="Y162" s="326"/>
      <c r="Z162" s="326"/>
      <c r="AA162" s="326"/>
      <c r="AB162" s="326"/>
      <c r="AC162" s="326"/>
      <c r="AD162" s="326"/>
      <c r="AE162" s="326"/>
      <c r="AF162" s="326"/>
      <c r="AG162" s="326"/>
      <c r="AH162" s="326"/>
      <c r="AI162" s="326"/>
      <c r="AJ162" s="326"/>
      <c r="AK162" s="326"/>
      <c r="AL162" s="326"/>
      <c r="AM162" s="326"/>
      <c r="AN162" s="326"/>
      <c r="AO162" s="326"/>
      <c r="AP162" s="326"/>
      <c r="AQ162" s="326"/>
      <c r="AR162" s="326"/>
      <c r="AS162" s="326"/>
      <c r="AT162" s="326"/>
      <c r="AU162" s="326"/>
      <c r="AV162" s="326"/>
      <c r="AW162" s="326"/>
      <c r="AX162" s="326"/>
      <c r="AY162" s="326"/>
      <c r="AZ162" s="326"/>
      <c r="BA162" s="326"/>
      <c r="BB162" s="326"/>
      <c r="BC162" s="326"/>
      <c r="BD162" s="326"/>
      <c r="BE162" s="326"/>
      <c r="BF162" s="326"/>
      <c r="BG162" s="326"/>
      <c r="BH162" s="326"/>
      <c r="BI162" s="326"/>
      <c r="BJ162" s="326"/>
      <c r="BK162" s="326"/>
      <c r="BL162" s="326"/>
      <c r="BM162" s="326"/>
      <c r="BN162" s="326"/>
      <c r="BO162" s="326"/>
      <c r="BP162" s="326"/>
      <c r="BQ162" s="326"/>
      <c r="BR162" s="326"/>
      <c r="BS162" s="326"/>
      <c r="BT162" s="326"/>
      <c r="BU162" s="326"/>
      <c r="BV162" s="326"/>
      <c r="BW162" s="326"/>
      <c r="BX162" s="326"/>
      <c r="BY162" s="326"/>
      <c r="BZ162" s="326"/>
      <c r="CA162" s="326"/>
      <c r="CB162" s="326"/>
      <c r="CC162" s="326"/>
      <c r="CD162" s="326"/>
      <c r="CE162" s="326"/>
      <c r="CF162" s="326"/>
      <c r="CG162" s="326"/>
      <c r="CH162" s="326"/>
      <c r="CI162" s="326"/>
      <c r="CJ162" s="326"/>
      <c r="CK162" s="326"/>
      <c r="CL162" s="326"/>
      <c r="CM162" s="326"/>
      <c r="CN162" s="326"/>
      <c r="CO162" s="326"/>
      <c r="CP162" s="326"/>
      <c r="CQ162" s="326"/>
      <c r="CR162" s="326"/>
      <c r="CS162" s="326"/>
      <c r="CT162" s="326"/>
      <c r="CU162" s="326"/>
      <c r="CV162" s="326"/>
      <c r="CW162" s="326"/>
      <c r="CX162" s="326"/>
      <c r="CY162" s="326"/>
      <c r="CZ162" s="326"/>
      <c r="DA162" s="326"/>
      <c r="DB162" s="326"/>
      <c r="DC162" s="326"/>
      <c r="DD162" s="326"/>
      <c r="DE162" s="326"/>
      <c r="DF162" s="326"/>
      <c r="DG162" s="326"/>
      <c r="DH162" s="326"/>
      <c r="DI162" s="326"/>
      <c r="DJ162" s="326"/>
      <c r="DK162" s="326"/>
      <c r="DL162" s="326"/>
      <c r="DM162" s="326"/>
      <c r="DN162" s="326"/>
      <c r="DO162" s="326"/>
      <c r="DP162" s="326"/>
      <c r="DQ162" s="326"/>
      <c r="DR162" s="326"/>
      <c r="DS162" s="326"/>
      <c r="DT162" s="326"/>
      <c r="DU162" s="326"/>
      <c r="DV162" s="326"/>
      <c r="DW162" s="326"/>
      <c r="DX162" s="326"/>
      <c r="DY162" s="326"/>
      <c r="DZ162" s="326"/>
      <c r="EA162" s="326"/>
      <c r="EB162" s="326"/>
      <c r="EC162" s="326"/>
      <c r="ED162" s="326"/>
      <c r="EE162" s="326"/>
      <c r="EF162" s="326"/>
      <c r="EG162" s="326"/>
      <c r="EH162" s="326"/>
      <c r="EI162" s="326"/>
      <c r="EJ162" s="326"/>
      <c r="EK162" s="326"/>
      <c r="EL162" s="326"/>
      <c r="EM162" s="326"/>
      <c r="EN162" s="326"/>
      <c r="EO162" s="326"/>
      <c r="EP162" s="326"/>
      <c r="EQ162" s="326"/>
      <c r="ER162" s="326"/>
      <c r="ES162" s="326"/>
      <c r="ET162" s="326"/>
      <c r="EU162" s="326"/>
      <c r="EV162" s="326"/>
      <c r="EW162" s="326"/>
      <c r="EX162" s="326"/>
      <c r="EY162" s="326"/>
      <c r="EZ162" s="326"/>
      <c r="FA162" s="326"/>
      <c r="FB162" s="326"/>
      <c r="FC162" s="326"/>
      <c r="FD162" s="326"/>
      <c r="FE162" s="326"/>
      <c r="FF162" s="326"/>
      <c r="FG162" s="326"/>
      <c r="FH162" s="326"/>
      <c r="FI162" s="326"/>
      <c r="FJ162" s="326"/>
      <c r="FK162" s="326"/>
      <c r="FL162" s="326"/>
      <c r="FM162" s="326"/>
      <c r="FN162" s="326"/>
      <c r="FO162" s="326"/>
      <c r="FP162" s="326"/>
      <c r="FQ162" s="326"/>
      <c r="FR162" s="326"/>
      <c r="FS162" s="326"/>
      <c r="FT162" s="326"/>
      <c r="FU162" s="326"/>
      <c r="FV162" s="326"/>
      <c r="FW162" s="326"/>
      <c r="FX162" s="326"/>
      <c r="FY162" s="326"/>
      <c r="FZ162" s="326"/>
      <c r="GA162" s="326"/>
      <c r="GB162" s="326"/>
      <c r="GC162" s="326"/>
      <c r="GD162" s="326"/>
      <c r="GE162" s="326"/>
      <c r="GF162" s="326"/>
      <c r="GG162" s="326"/>
      <c r="GH162" s="326"/>
      <c r="GI162" s="326"/>
      <c r="GJ162" s="326"/>
      <c r="GK162" s="326"/>
      <c r="GL162" s="326"/>
      <c r="GM162" s="326"/>
      <c r="GN162" s="326"/>
      <c r="GO162" s="326"/>
      <c r="GP162" s="326"/>
      <c r="GQ162" s="326"/>
      <c r="GR162" s="326"/>
      <c r="GS162" s="326"/>
      <c r="GT162" s="326"/>
      <c r="GU162" s="326"/>
      <c r="GV162" s="326"/>
      <c r="GW162" s="326"/>
      <c r="GX162" s="326"/>
      <c r="GY162" s="326"/>
      <c r="GZ162" s="326"/>
      <c r="HA162" s="326"/>
      <c r="HB162" s="326"/>
      <c r="HC162" s="326"/>
      <c r="HD162" s="326"/>
      <c r="HE162" s="326"/>
      <c r="HF162" s="326"/>
      <c r="HG162" s="326"/>
      <c r="HH162" s="326"/>
      <c r="HI162" s="326"/>
      <c r="HJ162" s="326"/>
      <c r="HK162" s="326"/>
      <c r="HL162" s="326"/>
      <c r="HM162" s="326"/>
      <c r="HN162" s="326"/>
      <c r="HO162" s="326"/>
      <c r="HP162" s="326"/>
      <c r="HQ162" s="326"/>
      <c r="HR162" s="326"/>
      <c r="HS162" s="326"/>
      <c r="HT162" s="326"/>
      <c r="HU162" s="326"/>
      <c r="HV162" s="326"/>
      <c r="HW162" s="326"/>
      <c r="HX162" s="326"/>
      <c r="HY162" s="326"/>
      <c r="HZ162" s="326"/>
      <c r="IA162" s="326"/>
      <c r="IB162" s="326"/>
      <c r="IC162" s="326"/>
    </row>
    <row r="163" spans="1:237" s="79" customFormat="1" x14ac:dyDescent="0.25">
      <c r="A163" s="337" t="s">
        <v>68</v>
      </c>
      <c r="B163" s="337" t="s">
        <v>77</v>
      </c>
      <c r="C163" s="337" t="s">
        <v>78</v>
      </c>
      <c r="D163" s="337" t="s">
        <v>449</v>
      </c>
      <c r="E163" s="337" t="s">
        <v>37</v>
      </c>
      <c r="F163" s="398">
        <f t="shared" si="43"/>
        <v>3.3039103641826033</v>
      </c>
      <c r="G163" s="398">
        <f t="shared" ref="G163:T163" si="56">IFERROR(((G10/G87)-1),"CHECK")</f>
        <v>3.0453405858911138</v>
      </c>
      <c r="H163" s="398">
        <f t="shared" si="56"/>
        <v>2.9873111333961773</v>
      </c>
      <c r="I163" s="398">
        <f t="shared" si="56"/>
        <v>3.4319791303143186</v>
      </c>
      <c r="J163" s="398">
        <f t="shared" si="56"/>
        <v>4.3683828474770854</v>
      </c>
      <c r="K163" s="398">
        <f t="shared" si="56"/>
        <v>4.4192802822027737</v>
      </c>
      <c r="L163" s="398">
        <f t="shared" si="56"/>
        <v>4.2065252336715817</v>
      </c>
      <c r="M163" s="398">
        <f t="shared" si="56"/>
        <v>4.0649580830841963</v>
      </c>
      <c r="N163" s="398">
        <f t="shared" si="56"/>
        <v>4.9627840497718481</v>
      </c>
      <c r="O163" s="398">
        <f t="shared" si="56"/>
        <v>0.43571122722985089</v>
      </c>
      <c r="P163" s="398">
        <f t="shared" si="56"/>
        <v>2.0882232631776683</v>
      </c>
      <c r="Q163" s="398">
        <f t="shared" si="56"/>
        <v>3.5835942924216804</v>
      </c>
      <c r="R163" s="398">
        <f t="shared" si="56"/>
        <v>8.6663970639452987</v>
      </c>
      <c r="S163" s="398">
        <f t="shared" si="56"/>
        <v>12.960685007629836</v>
      </c>
      <c r="T163" s="398">
        <f t="shared" si="56"/>
        <v>8.4018019522753189</v>
      </c>
      <c r="U163" s="398">
        <f t="shared" ref="U163" si="57">IFERROR(((U10/U87)-1),"CHECK")</f>
        <v>3.9113137128940281</v>
      </c>
      <c r="V163" s="398"/>
      <c r="W163" s="399"/>
      <c r="X163" s="326"/>
      <c r="Y163" s="326"/>
      <c r="Z163" s="326"/>
      <c r="AA163" s="326"/>
      <c r="AB163" s="326"/>
      <c r="AC163" s="326"/>
      <c r="AD163" s="326"/>
      <c r="AE163" s="326"/>
      <c r="AF163" s="326"/>
      <c r="AG163" s="326"/>
      <c r="AH163" s="326"/>
      <c r="AI163" s="326"/>
      <c r="AJ163" s="326"/>
      <c r="AK163" s="326"/>
      <c r="AL163" s="326"/>
      <c r="AM163" s="326"/>
      <c r="AN163" s="326"/>
      <c r="AO163" s="326"/>
      <c r="AP163" s="326"/>
      <c r="AQ163" s="326"/>
      <c r="AR163" s="326"/>
      <c r="AS163" s="326"/>
      <c r="AT163" s="326"/>
      <c r="AU163" s="326"/>
      <c r="AV163" s="326"/>
      <c r="AW163" s="326"/>
      <c r="AX163" s="326"/>
      <c r="AY163" s="326"/>
      <c r="AZ163" s="326"/>
      <c r="BA163" s="326"/>
      <c r="BB163" s="326"/>
      <c r="BC163" s="326"/>
      <c r="BD163" s="326"/>
      <c r="BE163" s="326"/>
      <c r="BF163" s="326"/>
      <c r="BG163" s="326"/>
      <c r="BH163" s="326"/>
      <c r="BI163" s="326"/>
      <c r="BJ163" s="326"/>
      <c r="BK163" s="326"/>
      <c r="BL163" s="326"/>
      <c r="BM163" s="326"/>
      <c r="BN163" s="326"/>
      <c r="BO163" s="326"/>
      <c r="BP163" s="326"/>
      <c r="BQ163" s="326"/>
      <c r="BR163" s="326"/>
      <c r="BS163" s="326"/>
      <c r="BT163" s="326"/>
      <c r="BU163" s="326"/>
      <c r="BV163" s="326"/>
      <c r="BW163" s="326"/>
      <c r="BX163" s="326"/>
      <c r="BY163" s="326"/>
      <c r="BZ163" s="326"/>
      <c r="CA163" s="326"/>
      <c r="CB163" s="326"/>
      <c r="CC163" s="326"/>
      <c r="CD163" s="326"/>
      <c r="CE163" s="326"/>
      <c r="CF163" s="326"/>
      <c r="CG163" s="326"/>
      <c r="CH163" s="326"/>
      <c r="CI163" s="326"/>
      <c r="CJ163" s="326"/>
      <c r="CK163" s="326"/>
      <c r="CL163" s="326"/>
      <c r="CM163" s="326"/>
      <c r="CN163" s="326"/>
      <c r="CO163" s="326"/>
      <c r="CP163" s="326"/>
      <c r="CQ163" s="326"/>
      <c r="CR163" s="326"/>
      <c r="CS163" s="326"/>
      <c r="CT163" s="326"/>
      <c r="CU163" s="326"/>
      <c r="CV163" s="326"/>
      <c r="CW163" s="326"/>
      <c r="CX163" s="326"/>
      <c r="CY163" s="326"/>
      <c r="CZ163" s="326"/>
      <c r="DA163" s="326"/>
      <c r="DB163" s="326"/>
      <c r="DC163" s="326"/>
      <c r="DD163" s="326"/>
      <c r="DE163" s="326"/>
      <c r="DF163" s="326"/>
      <c r="DG163" s="326"/>
      <c r="DH163" s="326"/>
      <c r="DI163" s="326"/>
      <c r="DJ163" s="326"/>
      <c r="DK163" s="326"/>
      <c r="DL163" s="326"/>
      <c r="DM163" s="326"/>
      <c r="DN163" s="326"/>
      <c r="DO163" s="326"/>
      <c r="DP163" s="326"/>
      <c r="DQ163" s="326"/>
      <c r="DR163" s="326"/>
      <c r="DS163" s="326"/>
      <c r="DT163" s="326"/>
      <c r="DU163" s="326"/>
      <c r="DV163" s="326"/>
      <c r="DW163" s="326"/>
      <c r="DX163" s="326"/>
      <c r="DY163" s="326"/>
      <c r="DZ163" s="326"/>
      <c r="EA163" s="326"/>
      <c r="EB163" s="326"/>
      <c r="EC163" s="326"/>
      <c r="ED163" s="326"/>
      <c r="EE163" s="326"/>
      <c r="EF163" s="326"/>
      <c r="EG163" s="326"/>
      <c r="EH163" s="326"/>
      <c r="EI163" s="326"/>
      <c r="EJ163" s="326"/>
      <c r="EK163" s="326"/>
      <c r="EL163" s="326"/>
      <c r="EM163" s="326"/>
      <c r="EN163" s="326"/>
      <c r="EO163" s="326"/>
      <c r="EP163" s="326"/>
      <c r="EQ163" s="326"/>
      <c r="ER163" s="326"/>
      <c r="ES163" s="326"/>
      <c r="ET163" s="326"/>
      <c r="EU163" s="326"/>
      <c r="EV163" s="326"/>
      <c r="EW163" s="326"/>
      <c r="EX163" s="326"/>
      <c r="EY163" s="326"/>
      <c r="EZ163" s="326"/>
      <c r="FA163" s="326"/>
      <c r="FB163" s="326"/>
      <c r="FC163" s="326"/>
      <c r="FD163" s="326"/>
      <c r="FE163" s="326"/>
      <c r="FF163" s="326"/>
      <c r="FG163" s="326"/>
      <c r="FH163" s="326"/>
      <c r="FI163" s="326"/>
      <c r="FJ163" s="326"/>
      <c r="FK163" s="326"/>
      <c r="FL163" s="326"/>
      <c r="FM163" s="326"/>
      <c r="FN163" s="326"/>
      <c r="FO163" s="326"/>
      <c r="FP163" s="326"/>
      <c r="FQ163" s="326"/>
      <c r="FR163" s="326"/>
      <c r="FS163" s="326"/>
      <c r="FT163" s="326"/>
      <c r="FU163" s="326"/>
      <c r="FV163" s="326"/>
      <c r="FW163" s="326"/>
      <c r="FX163" s="326"/>
      <c r="FY163" s="326"/>
      <c r="FZ163" s="326"/>
      <c r="GA163" s="326"/>
      <c r="GB163" s="326"/>
      <c r="GC163" s="326"/>
      <c r="GD163" s="326"/>
      <c r="GE163" s="326"/>
      <c r="GF163" s="326"/>
      <c r="GG163" s="326"/>
      <c r="GH163" s="326"/>
      <c r="GI163" s="326"/>
      <c r="GJ163" s="326"/>
      <c r="GK163" s="326"/>
      <c r="GL163" s="326"/>
      <c r="GM163" s="326"/>
      <c r="GN163" s="326"/>
      <c r="GO163" s="326"/>
      <c r="GP163" s="326"/>
      <c r="GQ163" s="326"/>
      <c r="GR163" s="326"/>
      <c r="GS163" s="326"/>
      <c r="GT163" s="326"/>
      <c r="GU163" s="326"/>
      <c r="GV163" s="326"/>
      <c r="GW163" s="326"/>
      <c r="GX163" s="326"/>
      <c r="GY163" s="326"/>
      <c r="GZ163" s="326"/>
      <c r="HA163" s="326"/>
      <c r="HB163" s="326"/>
      <c r="HC163" s="326"/>
      <c r="HD163" s="326"/>
      <c r="HE163" s="326"/>
      <c r="HF163" s="326"/>
      <c r="HG163" s="326"/>
      <c r="HH163" s="326"/>
      <c r="HI163" s="326"/>
      <c r="HJ163" s="326"/>
      <c r="HK163" s="326"/>
      <c r="HL163" s="326"/>
      <c r="HM163" s="326"/>
      <c r="HN163" s="326"/>
      <c r="HO163" s="326"/>
      <c r="HP163" s="326"/>
      <c r="HQ163" s="326"/>
      <c r="HR163" s="326"/>
      <c r="HS163" s="326"/>
      <c r="HT163" s="326"/>
      <c r="HU163" s="326"/>
      <c r="HV163" s="326"/>
      <c r="HW163" s="326"/>
      <c r="HX163" s="326"/>
      <c r="HY163" s="326"/>
      <c r="HZ163" s="326"/>
      <c r="IA163" s="326"/>
      <c r="IB163" s="326"/>
      <c r="IC163" s="326"/>
    </row>
    <row r="164" spans="1:237" s="4" customFormat="1" x14ac:dyDescent="0.25">
      <c r="A164" s="338" t="s">
        <v>68</v>
      </c>
      <c r="B164" s="338" t="s">
        <v>441</v>
      </c>
      <c r="C164" s="338" t="s">
        <v>445</v>
      </c>
      <c r="D164" s="338" t="s">
        <v>449</v>
      </c>
      <c r="E164" s="338" t="s">
        <v>37</v>
      </c>
      <c r="F164" s="398">
        <f t="shared" si="43"/>
        <v>-9.4189796821299021E-3</v>
      </c>
      <c r="G164" s="398">
        <f t="shared" ref="G164:T164" si="58">IFERROR(((G11/G88)-1),"CHECK")</f>
        <v>-7.9754779081203653E-3</v>
      </c>
      <c r="H164" s="398">
        <f t="shared" si="58"/>
        <v>-4.6557435101703959E-3</v>
      </c>
      <c r="I164" s="398">
        <f t="shared" si="58"/>
        <v>-1.1021892087156426E-2</v>
      </c>
      <c r="J164" s="398">
        <f t="shared" si="58"/>
        <v>-9.9262210417113694E-3</v>
      </c>
      <c r="K164" s="398">
        <f t="shared" si="58"/>
        <v>-1.256473927033297E-2</v>
      </c>
      <c r="L164" s="398">
        <f t="shared" si="58"/>
        <v>-1.1907265870250039E-2</v>
      </c>
      <c r="M164" s="398">
        <f t="shared" si="58"/>
        <v>-1.1355992744903287E-2</v>
      </c>
      <c r="N164" s="398">
        <f t="shared" si="58"/>
        <v>-2.4271773924657403E-2</v>
      </c>
      <c r="O164" s="398">
        <f t="shared" si="58"/>
        <v>-1.3686141057243528E-2</v>
      </c>
      <c r="P164" s="398">
        <f t="shared" si="58"/>
        <v>-1.9557023565317966E-2</v>
      </c>
      <c r="Q164" s="398">
        <f t="shared" si="58"/>
        <v>-6.7639078199330793E-3</v>
      </c>
      <c r="R164" s="398">
        <f t="shared" si="58"/>
        <v>-9.6960127937821827E-3</v>
      </c>
      <c r="S164" s="398">
        <f t="shared" si="58"/>
        <v>-0.11275537121094115</v>
      </c>
      <c r="T164" s="398">
        <f t="shared" si="58"/>
        <v>4.8079478923293006E-3</v>
      </c>
      <c r="U164" s="398">
        <f t="shared" ref="U164" si="59">IFERROR(((U11/U88)-1),"CHECK")</f>
        <v>2.871413357846464E-3</v>
      </c>
      <c r="V164" s="398"/>
      <c r="W164" s="344"/>
      <c r="X164" s="275"/>
      <c r="Y164" s="275"/>
      <c r="Z164" s="275"/>
      <c r="AA164" s="275"/>
      <c r="AB164" s="275"/>
      <c r="AC164" s="275"/>
      <c r="AD164" s="275"/>
      <c r="AE164" s="275"/>
      <c r="AF164" s="275"/>
      <c r="AG164" s="275"/>
      <c r="AH164" s="275"/>
      <c r="AI164" s="275"/>
      <c r="AJ164" s="275"/>
      <c r="AK164" s="275"/>
      <c r="AL164" s="275"/>
      <c r="AM164" s="275"/>
      <c r="AN164" s="275"/>
      <c r="AO164" s="275"/>
      <c r="AP164" s="275"/>
      <c r="AQ164" s="275"/>
      <c r="AR164" s="275"/>
      <c r="AS164" s="275"/>
      <c r="AT164" s="275"/>
      <c r="AU164" s="275"/>
      <c r="AV164" s="275"/>
      <c r="AW164" s="275"/>
      <c r="AX164" s="275"/>
      <c r="AY164" s="275"/>
      <c r="AZ164" s="275"/>
      <c r="BA164" s="275"/>
      <c r="BB164" s="275"/>
      <c r="BC164" s="275"/>
      <c r="BD164" s="275"/>
      <c r="BE164" s="275"/>
      <c r="BF164" s="275"/>
      <c r="BG164" s="275"/>
      <c r="BH164" s="275"/>
      <c r="BI164" s="275"/>
      <c r="BJ164" s="275"/>
      <c r="BK164" s="275"/>
      <c r="BL164" s="275"/>
      <c r="BM164" s="275"/>
      <c r="BN164" s="275"/>
      <c r="BO164" s="275"/>
      <c r="BP164" s="275"/>
      <c r="BQ164" s="275"/>
      <c r="BR164" s="275"/>
      <c r="BS164" s="275"/>
      <c r="BT164" s="275"/>
      <c r="BU164" s="275"/>
      <c r="BV164" s="275"/>
      <c r="BW164" s="275"/>
      <c r="BX164" s="275"/>
      <c r="BY164" s="275"/>
      <c r="BZ164" s="275"/>
      <c r="CA164" s="275"/>
      <c r="CB164" s="275"/>
      <c r="CC164" s="275"/>
      <c r="CD164" s="275"/>
      <c r="CE164" s="275"/>
      <c r="CF164" s="275"/>
      <c r="CG164" s="275"/>
      <c r="CH164" s="275"/>
      <c r="CI164" s="275"/>
      <c r="CJ164" s="275"/>
      <c r="CK164" s="275"/>
      <c r="CL164" s="275"/>
      <c r="CM164" s="275"/>
      <c r="CN164" s="275"/>
      <c r="CO164" s="275"/>
      <c r="CP164" s="275"/>
      <c r="CQ164" s="275"/>
      <c r="CR164" s="275"/>
      <c r="CS164" s="275"/>
      <c r="CT164" s="275"/>
      <c r="CU164" s="275"/>
      <c r="CV164" s="275"/>
      <c r="CW164" s="275"/>
      <c r="CX164" s="275"/>
      <c r="CY164" s="275"/>
      <c r="CZ164" s="275"/>
      <c r="DA164" s="275"/>
      <c r="DB164" s="275"/>
      <c r="DC164" s="275"/>
      <c r="DD164" s="275"/>
      <c r="DE164" s="275"/>
      <c r="DF164" s="275"/>
      <c r="DG164" s="275"/>
      <c r="DH164" s="275"/>
      <c r="DI164" s="275"/>
      <c r="DJ164" s="275"/>
      <c r="DK164" s="275"/>
      <c r="DL164" s="275"/>
      <c r="DM164" s="275"/>
      <c r="DN164" s="275"/>
      <c r="DO164" s="275"/>
      <c r="DP164" s="275"/>
      <c r="DQ164" s="275"/>
      <c r="DR164" s="275"/>
      <c r="DS164" s="275"/>
      <c r="DT164" s="275"/>
      <c r="DU164" s="275"/>
      <c r="DV164" s="275"/>
      <c r="DW164" s="275"/>
      <c r="DX164" s="275"/>
      <c r="DY164" s="275"/>
      <c r="DZ164" s="275"/>
      <c r="EA164" s="275"/>
      <c r="EB164" s="275"/>
      <c r="EC164" s="275"/>
      <c r="ED164" s="275"/>
      <c r="EE164" s="275"/>
      <c r="EF164" s="275"/>
      <c r="EG164" s="275"/>
      <c r="EH164" s="275"/>
      <c r="EI164" s="275"/>
      <c r="EJ164" s="275"/>
      <c r="EK164" s="275"/>
      <c r="EL164" s="275"/>
      <c r="EM164" s="275"/>
      <c r="EN164" s="275"/>
      <c r="EO164" s="275"/>
      <c r="EP164" s="275"/>
      <c r="EQ164" s="275"/>
      <c r="ER164" s="275"/>
      <c r="ES164" s="275"/>
      <c r="ET164" s="275"/>
      <c r="EU164" s="275"/>
      <c r="EV164" s="275"/>
      <c r="EW164" s="275"/>
      <c r="EX164" s="275"/>
      <c r="EY164" s="275"/>
      <c r="EZ164" s="275"/>
      <c r="FA164" s="275"/>
      <c r="FB164" s="275"/>
      <c r="FC164" s="275"/>
      <c r="FD164" s="275"/>
      <c r="FE164" s="275"/>
      <c r="FF164" s="275"/>
      <c r="FG164" s="275"/>
      <c r="FH164" s="275"/>
      <c r="FI164" s="275"/>
      <c r="FJ164" s="275"/>
      <c r="FK164" s="275"/>
      <c r="FL164" s="275"/>
      <c r="FM164" s="275"/>
      <c r="FN164" s="275"/>
      <c r="FO164" s="275"/>
      <c r="FP164" s="275"/>
      <c r="FQ164" s="275"/>
      <c r="FR164" s="275"/>
      <c r="FS164" s="275"/>
      <c r="FT164" s="275"/>
      <c r="FU164" s="275"/>
      <c r="FV164" s="275"/>
      <c r="FW164" s="275"/>
      <c r="FX164" s="275"/>
      <c r="FY164" s="275"/>
      <c r="FZ164" s="275"/>
      <c r="GA164" s="275"/>
      <c r="GB164" s="275"/>
      <c r="GC164" s="275"/>
      <c r="GD164" s="275"/>
      <c r="GE164" s="275"/>
      <c r="GF164" s="275"/>
      <c r="GG164" s="275"/>
      <c r="GH164" s="275"/>
      <c r="GI164" s="275"/>
      <c r="GJ164" s="275"/>
      <c r="GK164" s="275"/>
      <c r="GL164" s="275"/>
      <c r="GM164" s="275"/>
      <c r="GN164" s="275"/>
      <c r="GO164" s="275"/>
      <c r="GP164" s="275"/>
      <c r="GQ164" s="275"/>
      <c r="GR164" s="275"/>
      <c r="GS164" s="275"/>
      <c r="GT164" s="275"/>
      <c r="GU164" s="275"/>
      <c r="GV164" s="275"/>
      <c r="GW164" s="275"/>
      <c r="GX164" s="275"/>
      <c r="GY164" s="275"/>
      <c r="GZ164" s="275"/>
      <c r="HA164" s="275"/>
      <c r="HB164" s="275"/>
      <c r="HC164" s="275"/>
      <c r="HD164" s="275"/>
      <c r="HE164" s="275"/>
      <c r="HF164" s="275"/>
      <c r="HG164" s="275"/>
      <c r="HH164" s="275"/>
      <c r="HI164" s="275"/>
      <c r="HJ164" s="275"/>
      <c r="HK164" s="275"/>
      <c r="HL164" s="275"/>
      <c r="HM164" s="275"/>
      <c r="HN164" s="275"/>
      <c r="HO164" s="275"/>
      <c r="HP164" s="275"/>
      <c r="HQ164" s="275"/>
      <c r="HR164" s="275"/>
      <c r="HS164" s="275"/>
      <c r="HT164" s="275"/>
      <c r="HU164" s="275"/>
      <c r="HV164" s="275"/>
      <c r="HW164" s="275"/>
      <c r="HX164" s="275"/>
      <c r="HY164" s="275"/>
      <c r="HZ164" s="275"/>
      <c r="IA164" s="275"/>
      <c r="IB164" s="275"/>
      <c r="IC164" s="275"/>
    </row>
    <row r="165" spans="1:237" s="79" customFormat="1" x14ac:dyDescent="0.25">
      <c r="A165" s="337" t="s">
        <v>68</v>
      </c>
      <c r="B165" s="337" t="s">
        <v>79</v>
      </c>
      <c r="C165" s="337" t="s">
        <v>80</v>
      </c>
      <c r="D165" s="337" t="s">
        <v>449</v>
      </c>
      <c r="E165" s="337" t="s">
        <v>37</v>
      </c>
      <c r="F165" s="398">
        <f t="shared" si="43"/>
        <v>-0.21392851378281807</v>
      </c>
      <c r="G165" s="398">
        <f t="shared" ref="G165:T165" si="60">IFERROR(((G12/G89)-1),"CHECK")</f>
        <v>-0.18901004662120469</v>
      </c>
      <c r="H165" s="398">
        <f t="shared" si="60"/>
        <v>-0.12840220507587952</v>
      </c>
      <c r="I165" s="398">
        <f t="shared" si="60"/>
        <v>-0.18517846122814696</v>
      </c>
      <c r="J165" s="398">
        <f t="shared" si="60"/>
        <v>-0.19637462354384483</v>
      </c>
      <c r="K165" s="398">
        <f t="shared" si="60"/>
        <v>-0.20232956543668723</v>
      </c>
      <c r="L165" s="398">
        <f t="shared" si="60"/>
        <v>-0.1923663816809108</v>
      </c>
      <c r="M165" s="398">
        <f t="shared" si="60"/>
        <v>-0.18549484790038639</v>
      </c>
      <c r="N165" s="398">
        <f t="shared" si="60"/>
        <v>-0.21228730678198315</v>
      </c>
      <c r="O165" s="398">
        <f t="shared" si="60"/>
        <v>-6.0591187133729241E-2</v>
      </c>
      <c r="P165" s="398">
        <f t="shared" si="60"/>
        <v>-0.14219319780031114</v>
      </c>
      <c r="Q165" s="398">
        <f t="shared" si="60"/>
        <v>6.1843373244431232E-2</v>
      </c>
      <c r="R165" s="398">
        <f t="shared" si="60"/>
        <v>-4.9107988466634556E-4</v>
      </c>
      <c r="S165" s="398">
        <f t="shared" si="60"/>
        <v>3.6434045780637803E-3</v>
      </c>
      <c r="T165" s="398">
        <f t="shared" si="60"/>
        <v>1.6124501014312509E-2</v>
      </c>
      <c r="U165" s="398">
        <f t="shared" ref="U165" si="61">IFERROR(((U12/U89)-1),"CHECK")</f>
        <v>-2.1019731278757003E-2</v>
      </c>
      <c r="V165" s="398"/>
      <c r="W165" s="399"/>
      <c r="X165" s="326"/>
      <c r="Y165" s="326"/>
      <c r="Z165" s="326"/>
      <c r="AA165" s="326"/>
      <c r="AB165" s="326"/>
      <c r="AC165" s="326"/>
      <c r="AD165" s="326"/>
      <c r="AE165" s="326"/>
      <c r="AF165" s="326"/>
      <c r="AG165" s="326"/>
      <c r="AH165" s="326"/>
      <c r="AI165" s="326"/>
      <c r="AJ165" s="326"/>
      <c r="AK165" s="326"/>
      <c r="AL165" s="326"/>
      <c r="AM165" s="326"/>
      <c r="AN165" s="326"/>
      <c r="AO165" s="326"/>
      <c r="AP165" s="326"/>
      <c r="AQ165" s="326"/>
      <c r="AR165" s="326"/>
      <c r="AS165" s="326"/>
      <c r="AT165" s="326"/>
      <c r="AU165" s="326"/>
      <c r="AV165" s="326"/>
      <c r="AW165" s="326"/>
      <c r="AX165" s="326"/>
      <c r="AY165" s="326"/>
      <c r="AZ165" s="326"/>
      <c r="BA165" s="326"/>
      <c r="BB165" s="326"/>
      <c r="BC165" s="326"/>
      <c r="BD165" s="326"/>
      <c r="BE165" s="326"/>
      <c r="BF165" s="326"/>
      <c r="BG165" s="326"/>
      <c r="BH165" s="326"/>
      <c r="BI165" s="326"/>
      <c r="BJ165" s="326"/>
      <c r="BK165" s="326"/>
      <c r="BL165" s="326"/>
      <c r="BM165" s="326"/>
      <c r="BN165" s="326"/>
      <c r="BO165" s="326"/>
      <c r="BP165" s="326"/>
      <c r="BQ165" s="326"/>
      <c r="BR165" s="326"/>
      <c r="BS165" s="326"/>
      <c r="BT165" s="326"/>
      <c r="BU165" s="326"/>
      <c r="BV165" s="326"/>
      <c r="BW165" s="326"/>
      <c r="BX165" s="326"/>
      <c r="BY165" s="326"/>
      <c r="BZ165" s="326"/>
      <c r="CA165" s="326"/>
      <c r="CB165" s="326"/>
      <c r="CC165" s="326"/>
      <c r="CD165" s="326"/>
      <c r="CE165" s="326"/>
      <c r="CF165" s="326"/>
      <c r="CG165" s="326"/>
      <c r="CH165" s="326"/>
      <c r="CI165" s="326"/>
      <c r="CJ165" s="326"/>
      <c r="CK165" s="326"/>
      <c r="CL165" s="326"/>
      <c r="CM165" s="326"/>
      <c r="CN165" s="326"/>
      <c r="CO165" s="326"/>
      <c r="CP165" s="326"/>
      <c r="CQ165" s="326"/>
      <c r="CR165" s="326"/>
      <c r="CS165" s="326"/>
      <c r="CT165" s="326"/>
      <c r="CU165" s="326"/>
      <c r="CV165" s="326"/>
      <c r="CW165" s="326"/>
      <c r="CX165" s="326"/>
      <c r="CY165" s="326"/>
      <c r="CZ165" s="326"/>
      <c r="DA165" s="326"/>
      <c r="DB165" s="326"/>
      <c r="DC165" s="326"/>
      <c r="DD165" s="326"/>
      <c r="DE165" s="326"/>
      <c r="DF165" s="326"/>
      <c r="DG165" s="326"/>
      <c r="DH165" s="326"/>
      <c r="DI165" s="326"/>
      <c r="DJ165" s="326"/>
      <c r="DK165" s="326"/>
      <c r="DL165" s="326"/>
      <c r="DM165" s="326"/>
      <c r="DN165" s="326"/>
      <c r="DO165" s="326"/>
      <c r="DP165" s="326"/>
      <c r="DQ165" s="326"/>
      <c r="DR165" s="326"/>
      <c r="DS165" s="326"/>
      <c r="DT165" s="326"/>
      <c r="DU165" s="326"/>
      <c r="DV165" s="326"/>
      <c r="DW165" s="326"/>
      <c r="DX165" s="326"/>
      <c r="DY165" s="326"/>
      <c r="DZ165" s="326"/>
      <c r="EA165" s="326"/>
      <c r="EB165" s="326"/>
      <c r="EC165" s="326"/>
      <c r="ED165" s="326"/>
      <c r="EE165" s="326"/>
      <c r="EF165" s="326"/>
      <c r="EG165" s="326"/>
      <c r="EH165" s="326"/>
      <c r="EI165" s="326"/>
      <c r="EJ165" s="326"/>
      <c r="EK165" s="326"/>
      <c r="EL165" s="326"/>
      <c r="EM165" s="326"/>
      <c r="EN165" s="326"/>
      <c r="EO165" s="326"/>
      <c r="EP165" s="326"/>
      <c r="EQ165" s="326"/>
      <c r="ER165" s="326"/>
      <c r="ES165" s="326"/>
      <c r="ET165" s="326"/>
      <c r="EU165" s="326"/>
      <c r="EV165" s="326"/>
      <c r="EW165" s="326"/>
      <c r="EX165" s="326"/>
      <c r="EY165" s="326"/>
      <c r="EZ165" s="326"/>
      <c r="FA165" s="326"/>
      <c r="FB165" s="326"/>
      <c r="FC165" s="326"/>
      <c r="FD165" s="326"/>
      <c r="FE165" s="326"/>
      <c r="FF165" s="326"/>
      <c r="FG165" s="326"/>
      <c r="FH165" s="326"/>
      <c r="FI165" s="326"/>
      <c r="FJ165" s="326"/>
      <c r="FK165" s="326"/>
      <c r="FL165" s="326"/>
      <c r="FM165" s="326"/>
      <c r="FN165" s="326"/>
      <c r="FO165" s="326"/>
      <c r="FP165" s="326"/>
      <c r="FQ165" s="326"/>
      <c r="FR165" s="326"/>
      <c r="FS165" s="326"/>
      <c r="FT165" s="326"/>
      <c r="FU165" s="326"/>
      <c r="FV165" s="326"/>
      <c r="FW165" s="326"/>
      <c r="FX165" s="326"/>
      <c r="FY165" s="326"/>
      <c r="FZ165" s="326"/>
      <c r="GA165" s="326"/>
      <c r="GB165" s="326"/>
      <c r="GC165" s="326"/>
      <c r="GD165" s="326"/>
      <c r="GE165" s="326"/>
      <c r="GF165" s="326"/>
      <c r="GG165" s="326"/>
      <c r="GH165" s="326"/>
      <c r="GI165" s="326"/>
      <c r="GJ165" s="326"/>
      <c r="GK165" s="326"/>
      <c r="GL165" s="326"/>
      <c r="GM165" s="326"/>
      <c r="GN165" s="326"/>
      <c r="GO165" s="326"/>
      <c r="GP165" s="326"/>
      <c r="GQ165" s="326"/>
      <c r="GR165" s="326"/>
      <c r="GS165" s="326"/>
      <c r="GT165" s="326"/>
      <c r="GU165" s="326"/>
      <c r="GV165" s="326"/>
      <c r="GW165" s="326"/>
      <c r="GX165" s="326"/>
      <c r="GY165" s="326"/>
      <c r="GZ165" s="326"/>
      <c r="HA165" s="326"/>
      <c r="HB165" s="326"/>
      <c r="HC165" s="326"/>
      <c r="HD165" s="326"/>
      <c r="HE165" s="326"/>
      <c r="HF165" s="326"/>
      <c r="HG165" s="326"/>
      <c r="HH165" s="326"/>
      <c r="HI165" s="326"/>
      <c r="HJ165" s="326"/>
      <c r="HK165" s="326"/>
      <c r="HL165" s="326"/>
      <c r="HM165" s="326"/>
      <c r="HN165" s="326"/>
      <c r="HO165" s="326"/>
      <c r="HP165" s="326"/>
      <c r="HQ165" s="326"/>
      <c r="HR165" s="326"/>
      <c r="HS165" s="326"/>
      <c r="HT165" s="326"/>
      <c r="HU165" s="326"/>
      <c r="HV165" s="326"/>
      <c r="HW165" s="326"/>
      <c r="HX165" s="326"/>
      <c r="HY165" s="326"/>
      <c r="HZ165" s="326"/>
      <c r="IA165" s="326"/>
      <c r="IB165" s="326"/>
      <c r="IC165" s="326"/>
    </row>
    <row r="166" spans="1:237" s="79" customFormat="1" x14ac:dyDescent="0.25">
      <c r="A166" s="337" t="s">
        <v>68</v>
      </c>
      <c r="B166" s="337" t="s">
        <v>81</v>
      </c>
      <c r="C166" s="337" t="s">
        <v>82</v>
      </c>
      <c r="D166" s="337" t="s">
        <v>449</v>
      </c>
      <c r="E166" s="337" t="s">
        <v>37</v>
      </c>
      <c r="F166" s="398">
        <f t="shared" si="43"/>
        <v>0</v>
      </c>
      <c r="G166" s="398">
        <f t="shared" ref="G166:T166" si="62">IFERROR(((G13/G90)-1),"CHECK")</f>
        <v>0</v>
      </c>
      <c r="H166" s="398">
        <f t="shared" si="62"/>
        <v>0</v>
      </c>
      <c r="I166" s="398">
        <f t="shared" si="62"/>
        <v>0</v>
      </c>
      <c r="J166" s="398">
        <f t="shared" si="62"/>
        <v>0</v>
      </c>
      <c r="K166" s="398">
        <f t="shared" si="62"/>
        <v>0</v>
      </c>
      <c r="L166" s="398">
        <f t="shared" si="62"/>
        <v>0</v>
      </c>
      <c r="M166" s="398">
        <f t="shared" si="62"/>
        <v>0</v>
      </c>
      <c r="N166" s="398">
        <f t="shared" si="62"/>
        <v>0</v>
      </c>
      <c r="O166" s="398">
        <f t="shared" si="62"/>
        <v>0</v>
      </c>
      <c r="P166" s="398">
        <f t="shared" si="62"/>
        <v>0</v>
      </c>
      <c r="Q166" s="398">
        <f t="shared" si="62"/>
        <v>0</v>
      </c>
      <c r="R166" s="398">
        <f t="shared" si="62"/>
        <v>0</v>
      </c>
      <c r="S166" s="398">
        <f t="shared" si="62"/>
        <v>0</v>
      </c>
      <c r="T166" s="398">
        <f t="shared" si="62"/>
        <v>0</v>
      </c>
      <c r="U166" s="398">
        <f t="shared" ref="U166" si="63">IFERROR(((U13/U90)-1),"CHECK")</f>
        <v>0</v>
      </c>
      <c r="V166" s="398"/>
      <c r="W166" s="399"/>
      <c r="X166" s="326"/>
      <c r="Y166" s="326"/>
      <c r="Z166" s="326"/>
      <c r="AA166" s="326"/>
      <c r="AB166" s="326"/>
      <c r="AC166" s="326"/>
      <c r="AD166" s="326"/>
      <c r="AE166" s="326"/>
      <c r="AF166" s="326"/>
      <c r="AG166" s="326"/>
      <c r="AH166" s="326"/>
      <c r="AI166" s="326"/>
      <c r="AJ166" s="326"/>
      <c r="AK166" s="326"/>
      <c r="AL166" s="326"/>
      <c r="AM166" s="326"/>
      <c r="AN166" s="326"/>
      <c r="AO166" s="326"/>
      <c r="AP166" s="326"/>
      <c r="AQ166" s="326"/>
      <c r="AR166" s="326"/>
      <c r="AS166" s="326"/>
      <c r="AT166" s="326"/>
      <c r="AU166" s="326"/>
      <c r="AV166" s="326"/>
      <c r="AW166" s="326"/>
      <c r="AX166" s="326"/>
      <c r="AY166" s="326"/>
      <c r="AZ166" s="326"/>
      <c r="BA166" s="326"/>
      <c r="BB166" s="326"/>
      <c r="BC166" s="326"/>
      <c r="BD166" s="326"/>
      <c r="BE166" s="326"/>
      <c r="BF166" s="326"/>
      <c r="BG166" s="326"/>
      <c r="BH166" s="326"/>
      <c r="BI166" s="326"/>
      <c r="BJ166" s="326"/>
      <c r="BK166" s="326"/>
      <c r="BL166" s="326"/>
      <c r="BM166" s="326"/>
      <c r="BN166" s="326"/>
      <c r="BO166" s="326"/>
      <c r="BP166" s="326"/>
      <c r="BQ166" s="326"/>
      <c r="BR166" s="326"/>
      <c r="BS166" s="326"/>
      <c r="BT166" s="326"/>
      <c r="BU166" s="326"/>
      <c r="BV166" s="326"/>
      <c r="BW166" s="326"/>
      <c r="BX166" s="326"/>
      <c r="BY166" s="326"/>
      <c r="BZ166" s="326"/>
      <c r="CA166" s="326"/>
      <c r="CB166" s="326"/>
      <c r="CC166" s="326"/>
      <c r="CD166" s="326"/>
      <c r="CE166" s="326"/>
      <c r="CF166" s="326"/>
      <c r="CG166" s="326"/>
      <c r="CH166" s="326"/>
      <c r="CI166" s="326"/>
      <c r="CJ166" s="326"/>
      <c r="CK166" s="326"/>
      <c r="CL166" s="326"/>
      <c r="CM166" s="326"/>
      <c r="CN166" s="326"/>
      <c r="CO166" s="326"/>
      <c r="CP166" s="326"/>
      <c r="CQ166" s="326"/>
      <c r="CR166" s="326"/>
      <c r="CS166" s="326"/>
      <c r="CT166" s="326"/>
      <c r="CU166" s="326"/>
      <c r="CV166" s="326"/>
      <c r="CW166" s="326"/>
      <c r="CX166" s="326"/>
      <c r="CY166" s="326"/>
      <c r="CZ166" s="326"/>
      <c r="DA166" s="326"/>
      <c r="DB166" s="326"/>
      <c r="DC166" s="326"/>
      <c r="DD166" s="326"/>
      <c r="DE166" s="326"/>
      <c r="DF166" s="326"/>
      <c r="DG166" s="326"/>
      <c r="DH166" s="326"/>
      <c r="DI166" s="326"/>
      <c r="DJ166" s="326"/>
      <c r="DK166" s="326"/>
      <c r="DL166" s="326"/>
      <c r="DM166" s="326"/>
      <c r="DN166" s="326"/>
      <c r="DO166" s="326"/>
      <c r="DP166" s="326"/>
      <c r="DQ166" s="326"/>
      <c r="DR166" s="326"/>
      <c r="DS166" s="326"/>
      <c r="DT166" s="326"/>
      <c r="DU166" s="326"/>
      <c r="DV166" s="326"/>
      <c r="DW166" s="326"/>
      <c r="DX166" s="326"/>
      <c r="DY166" s="326"/>
      <c r="DZ166" s="326"/>
      <c r="EA166" s="326"/>
      <c r="EB166" s="326"/>
      <c r="EC166" s="326"/>
      <c r="ED166" s="326"/>
      <c r="EE166" s="326"/>
      <c r="EF166" s="326"/>
      <c r="EG166" s="326"/>
      <c r="EH166" s="326"/>
      <c r="EI166" s="326"/>
      <c r="EJ166" s="326"/>
      <c r="EK166" s="326"/>
      <c r="EL166" s="326"/>
      <c r="EM166" s="326"/>
      <c r="EN166" s="326"/>
      <c r="EO166" s="326"/>
      <c r="EP166" s="326"/>
      <c r="EQ166" s="326"/>
      <c r="ER166" s="326"/>
      <c r="ES166" s="326"/>
      <c r="ET166" s="326"/>
      <c r="EU166" s="326"/>
      <c r="EV166" s="326"/>
      <c r="EW166" s="326"/>
      <c r="EX166" s="326"/>
      <c r="EY166" s="326"/>
      <c r="EZ166" s="326"/>
      <c r="FA166" s="326"/>
      <c r="FB166" s="326"/>
      <c r="FC166" s="326"/>
      <c r="FD166" s="326"/>
      <c r="FE166" s="326"/>
      <c r="FF166" s="326"/>
      <c r="FG166" s="326"/>
      <c r="FH166" s="326"/>
      <c r="FI166" s="326"/>
      <c r="FJ166" s="326"/>
      <c r="FK166" s="326"/>
      <c r="FL166" s="326"/>
      <c r="FM166" s="326"/>
      <c r="FN166" s="326"/>
      <c r="FO166" s="326"/>
      <c r="FP166" s="326"/>
      <c r="FQ166" s="326"/>
      <c r="FR166" s="326"/>
      <c r="FS166" s="326"/>
      <c r="FT166" s="326"/>
      <c r="FU166" s="326"/>
      <c r="FV166" s="326"/>
      <c r="FW166" s="326"/>
      <c r="FX166" s="326"/>
      <c r="FY166" s="326"/>
      <c r="FZ166" s="326"/>
      <c r="GA166" s="326"/>
      <c r="GB166" s="326"/>
      <c r="GC166" s="326"/>
      <c r="GD166" s="326"/>
      <c r="GE166" s="326"/>
      <c r="GF166" s="326"/>
      <c r="GG166" s="326"/>
      <c r="GH166" s="326"/>
      <c r="GI166" s="326"/>
      <c r="GJ166" s="326"/>
      <c r="GK166" s="326"/>
      <c r="GL166" s="326"/>
      <c r="GM166" s="326"/>
      <c r="GN166" s="326"/>
      <c r="GO166" s="326"/>
      <c r="GP166" s="326"/>
      <c r="GQ166" s="326"/>
      <c r="GR166" s="326"/>
      <c r="GS166" s="326"/>
      <c r="GT166" s="326"/>
      <c r="GU166" s="326"/>
      <c r="GV166" s="326"/>
      <c r="GW166" s="326"/>
      <c r="GX166" s="326"/>
      <c r="GY166" s="326"/>
      <c r="GZ166" s="326"/>
      <c r="HA166" s="326"/>
      <c r="HB166" s="326"/>
      <c r="HC166" s="326"/>
      <c r="HD166" s="326"/>
      <c r="HE166" s="326"/>
      <c r="HF166" s="326"/>
      <c r="HG166" s="326"/>
      <c r="HH166" s="326"/>
      <c r="HI166" s="326"/>
      <c r="HJ166" s="326"/>
      <c r="HK166" s="326"/>
      <c r="HL166" s="326"/>
      <c r="HM166" s="326"/>
      <c r="HN166" s="326"/>
      <c r="HO166" s="326"/>
      <c r="HP166" s="326"/>
      <c r="HQ166" s="326"/>
      <c r="HR166" s="326"/>
      <c r="HS166" s="326"/>
      <c r="HT166" s="326"/>
      <c r="HU166" s="326"/>
      <c r="HV166" s="326"/>
      <c r="HW166" s="326"/>
      <c r="HX166" s="326"/>
      <c r="HY166" s="326"/>
      <c r="HZ166" s="326"/>
      <c r="IA166" s="326"/>
      <c r="IB166" s="326"/>
      <c r="IC166" s="326"/>
    </row>
    <row r="167" spans="1:237" s="79" customFormat="1" x14ac:dyDescent="0.25">
      <c r="A167" s="337" t="s">
        <v>68</v>
      </c>
      <c r="B167" s="337" t="s">
        <v>83</v>
      </c>
      <c r="C167" s="337" t="s">
        <v>84</v>
      </c>
      <c r="D167" s="337" t="s">
        <v>449</v>
      </c>
      <c r="E167" s="337" t="s">
        <v>37</v>
      </c>
      <c r="F167" s="398">
        <f t="shared" si="43"/>
        <v>2.6684523492666035E-3</v>
      </c>
      <c r="G167" s="398">
        <f t="shared" ref="G167:T167" si="64">IFERROR(((G14/G91)-1),"CHECK")</f>
        <v>2.5856107561674779E-3</v>
      </c>
      <c r="H167" s="398">
        <f t="shared" si="64"/>
        <v>2.3347927517562983E-3</v>
      </c>
      <c r="I167" s="398">
        <f t="shared" si="64"/>
        <v>-1.7186781239453275E-4</v>
      </c>
      <c r="J167" s="398">
        <f t="shared" si="64"/>
        <v>1.4199826184224662E-3</v>
      </c>
      <c r="K167" s="398">
        <f t="shared" si="64"/>
        <v>5.9434984277606517E-4</v>
      </c>
      <c r="L167" s="398">
        <f t="shared" si="64"/>
        <v>6.7527994198601782E-4</v>
      </c>
      <c r="M167" s="398">
        <f t="shared" si="64"/>
        <v>7.4114637052402621E-4</v>
      </c>
      <c r="N167" s="398">
        <f t="shared" si="64"/>
        <v>-1.0953517529405765E-2</v>
      </c>
      <c r="O167" s="398">
        <f t="shared" si="64"/>
        <v>-1.0796409111863747E-2</v>
      </c>
      <c r="P167" s="398">
        <f t="shared" si="64"/>
        <v>-1.0845644706643953E-2</v>
      </c>
      <c r="Q167" s="398">
        <f t="shared" si="64"/>
        <v>-1.0922766766138903E-2</v>
      </c>
      <c r="R167" s="398">
        <f t="shared" si="64"/>
        <v>-1.0458376961210214E-2</v>
      </c>
      <c r="S167" s="398">
        <f t="shared" si="64"/>
        <v>-0.12107018398841429</v>
      </c>
      <c r="T167" s="398">
        <f t="shared" si="64"/>
        <v>4.228196244618676E-3</v>
      </c>
      <c r="U167" s="398">
        <f t="shared" ref="U167" si="65">IFERROR(((U14/U91)-1),"CHECK")</f>
        <v>4.3784491318050733E-3</v>
      </c>
      <c r="V167" s="398"/>
      <c r="W167" s="399"/>
      <c r="X167" s="326"/>
      <c r="Y167" s="326"/>
      <c r="Z167" s="326"/>
      <c r="AA167" s="326"/>
      <c r="AB167" s="326"/>
      <c r="AC167" s="326"/>
      <c r="AD167" s="326"/>
      <c r="AE167" s="326"/>
      <c r="AF167" s="326"/>
      <c r="AG167" s="326"/>
      <c r="AH167" s="326"/>
      <c r="AI167" s="326"/>
      <c r="AJ167" s="326"/>
      <c r="AK167" s="326"/>
      <c r="AL167" s="326"/>
      <c r="AM167" s="326"/>
      <c r="AN167" s="326"/>
      <c r="AO167" s="326"/>
      <c r="AP167" s="326"/>
      <c r="AQ167" s="326"/>
      <c r="AR167" s="326"/>
      <c r="AS167" s="326"/>
      <c r="AT167" s="326"/>
      <c r="AU167" s="326"/>
      <c r="AV167" s="326"/>
      <c r="AW167" s="326"/>
      <c r="AX167" s="326"/>
      <c r="AY167" s="326"/>
      <c r="AZ167" s="326"/>
      <c r="BA167" s="326"/>
      <c r="BB167" s="326"/>
      <c r="BC167" s="326"/>
      <c r="BD167" s="326"/>
      <c r="BE167" s="326"/>
      <c r="BF167" s="326"/>
      <c r="BG167" s="326"/>
      <c r="BH167" s="326"/>
      <c r="BI167" s="326"/>
      <c r="BJ167" s="326"/>
      <c r="BK167" s="326"/>
      <c r="BL167" s="326"/>
      <c r="BM167" s="326"/>
      <c r="BN167" s="326"/>
      <c r="BO167" s="326"/>
      <c r="BP167" s="326"/>
      <c r="BQ167" s="326"/>
      <c r="BR167" s="326"/>
      <c r="BS167" s="326"/>
      <c r="BT167" s="326"/>
      <c r="BU167" s="326"/>
      <c r="BV167" s="326"/>
      <c r="BW167" s="326"/>
      <c r="BX167" s="326"/>
      <c r="BY167" s="326"/>
      <c r="BZ167" s="326"/>
      <c r="CA167" s="326"/>
      <c r="CB167" s="326"/>
      <c r="CC167" s="326"/>
      <c r="CD167" s="326"/>
      <c r="CE167" s="326"/>
      <c r="CF167" s="326"/>
      <c r="CG167" s="326"/>
      <c r="CH167" s="326"/>
      <c r="CI167" s="326"/>
      <c r="CJ167" s="326"/>
      <c r="CK167" s="326"/>
      <c r="CL167" s="326"/>
      <c r="CM167" s="326"/>
      <c r="CN167" s="326"/>
      <c r="CO167" s="326"/>
      <c r="CP167" s="326"/>
      <c r="CQ167" s="326"/>
      <c r="CR167" s="326"/>
      <c r="CS167" s="326"/>
      <c r="CT167" s="326"/>
      <c r="CU167" s="326"/>
      <c r="CV167" s="326"/>
      <c r="CW167" s="326"/>
      <c r="CX167" s="326"/>
      <c r="CY167" s="326"/>
      <c r="CZ167" s="326"/>
      <c r="DA167" s="326"/>
      <c r="DB167" s="326"/>
      <c r="DC167" s="326"/>
      <c r="DD167" s="326"/>
      <c r="DE167" s="326"/>
      <c r="DF167" s="326"/>
      <c r="DG167" s="326"/>
      <c r="DH167" s="326"/>
      <c r="DI167" s="326"/>
      <c r="DJ167" s="326"/>
      <c r="DK167" s="326"/>
      <c r="DL167" s="326"/>
      <c r="DM167" s="326"/>
      <c r="DN167" s="326"/>
      <c r="DO167" s="326"/>
      <c r="DP167" s="326"/>
      <c r="DQ167" s="326"/>
      <c r="DR167" s="326"/>
      <c r="DS167" s="326"/>
      <c r="DT167" s="326"/>
      <c r="DU167" s="326"/>
      <c r="DV167" s="326"/>
      <c r="DW167" s="326"/>
      <c r="DX167" s="326"/>
      <c r="DY167" s="326"/>
      <c r="DZ167" s="326"/>
      <c r="EA167" s="326"/>
      <c r="EB167" s="326"/>
      <c r="EC167" s="326"/>
      <c r="ED167" s="326"/>
      <c r="EE167" s="326"/>
      <c r="EF167" s="326"/>
      <c r="EG167" s="326"/>
      <c r="EH167" s="326"/>
      <c r="EI167" s="326"/>
      <c r="EJ167" s="326"/>
      <c r="EK167" s="326"/>
      <c r="EL167" s="326"/>
      <c r="EM167" s="326"/>
      <c r="EN167" s="326"/>
      <c r="EO167" s="326"/>
      <c r="EP167" s="326"/>
      <c r="EQ167" s="326"/>
      <c r="ER167" s="326"/>
      <c r="ES167" s="326"/>
      <c r="ET167" s="326"/>
      <c r="EU167" s="326"/>
      <c r="EV167" s="326"/>
      <c r="EW167" s="326"/>
      <c r="EX167" s="326"/>
      <c r="EY167" s="326"/>
      <c r="EZ167" s="326"/>
      <c r="FA167" s="326"/>
      <c r="FB167" s="326"/>
      <c r="FC167" s="326"/>
      <c r="FD167" s="326"/>
      <c r="FE167" s="326"/>
      <c r="FF167" s="326"/>
      <c r="FG167" s="326"/>
      <c r="FH167" s="326"/>
      <c r="FI167" s="326"/>
      <c r="FJ167" s="326"/>
      <c r="FK167" s="326"/>
      <c r="FL167" s="326"/>
      <c r="FM167" s="326"/>
      <c r="FN167" s="326"/>
      <c r="FO167" s="326"/>
      <c r="FP167" s="326"/>
      <c r="FQ167" s="326"/>
      <c r="FR167" s="326"/>
      <c r="FS167" s="326"/>
      <c r="FT167" s="326"/>
      <c r="FU167" s="326"/>
      <c r="FV167" s="326"/>
      <c r="FW167" s="326"/>
      <c r="FX167" s="326"/>
      <c r="FY167" s="326"/>
      <c r="FZ167" s="326"/>
      <c r="GA167" s="326"/>
      <c r="GB167" s="326"/>
      <c r="GC167" s="326"/>
      <c r="GD167" s="326"/>
      <c r="GE167" s="326"/>
      <c r="GF167" s="326"/>
      <c r="GG167" s="326"/>
      <c r="GH167" s="326"/>
      <c r="GI167" s="326"/>
      <c r="GJ167" s="326"/>
      <c r="GK167" s="326"/>
      <c r="GL167" s="326"/>
      <c r="GM167" s="326"/>
      <c r="GN167" s="326"/>
      <c r="GO167" s="326"/>
      <c r="GP167" s="326"/>
      <c r="GQ167" s="326"/>
      <c r="GR167" s="326"/>
      <c r="GS167" s="326"/>
      <c r="GT167" s="326"/>
      <c r="GU167" s="326"/>
      <c r="GV167" s="326"/>
      <c r="GW167" s="326"/>
      <c r="GX167" s="326"/>
      <c r="GY167" s="326"/>
      <c r="GZ167" s="326"/>
      <c r="HA167" s="326"/>
      <c r="HB167" s="326"/>
      <c r="HC167" s="326"/>
      <c r="HD167" s="326"/>
      <c r="HE167" s="326"/>
      <c r="HF167" s="326"/>
      <c r="HG167" s="326"/>
      <c r="HH167" s="326"/>
      <c r="HI167" s="326"/>
      <c r="HJ167" s="326"/>
      <c r="HK167" s="326"/>
      <c r="HL167" s="326"/>
      <c r="HM167" s="326"/>
      <c r="HN167" s="326"/>
      <c r="HO167" s="326"/>
      <c r="HP167" s="326"/>
      <c r="HQ167" s="326"/>
      <c r="HR167" s="326"/>
      <c r="HS167" s="326"/>
      <c r="HT167" s="326"/>
      <c r="HU167" s="326"/>
      <c r="HV167" s="326"/>
      <c r="HW167" s="326"/>
      <c r="HX167" s="326"/>
      <c r="HY167" s="326"/>
      <c r="HZ167" s="326"/>
      <c r="IA167" s="326"/>
      <c r="IB167" s="326"/>
      <c r="IC167" s="326"/>
    </row>
    <row r="168" spans="1:237" s="4" customFormat="1" x14ac:dyDescent="0.25">
      <c r="A168" s="338" t="s">
        <v>68</v>
      </c>
      <c r="B168" s="338" t="s">
        <v>442</v>
      </c>
      <c r="C168" s="338" t="s">
        <v>446</v>
      </c>
      <c r="D168" s="338" t="s">
        <v>449</v>
      </c>
      <c r="E168" s="338" t="s">
        <v>37</v>
      </c>
      <c r="F168" s="398" t="str">
        <f t="shared" ref="F168:O168" si="66">IFERROR(((F15/F92)-1),"CHECK")</f>
        <v>CHECK</v>
      </c>
      <c r="G168" s="398" t="str">
        <f t="shared" si="66"/>
        <v>CHECK</v>
      </c>
      <c r="H168" s="398" t="str">
        <f t="shared" si="66"/>
        <v>CHECK</v>
      </c>
      <c r="I168" s="398" t="str">
        <f t="shared" si="66"/>
        <v>CHECK</v>
      </c>
      <c r="J168" s="398" t="str">
        <f t="shared" si="66"/>
        <v>CHECK</v>
      </c>
      <c r="K168" s="398" t="str">
        <f t="shared" si="66"/>
        <v>CHECK</v>
      </c>
      <c r="L168" s="398" t="str">
        <f t="shared" si="66"/>
        <v>CHECK</v>
      </c>
      <c r="M168" s="398" t="str">
        <f t="shared" si="66"/>
        <v>CHECK</v>
      </c>
      <c r="N168" s="398" t="str">
        <f t="shared" si="66"/>
        <v>CHECK</v>
      </c>
      <c r="O168" s="398" t="str">
        <f t="shared" si="66"/>
        <v>CHECK</v>
      </c>
      <c r="P168" s="398" t="str">
        <f t="shared" ref="P168:T168" si="67">IFERROR(((P15/P92)-1),"CHECK")</f>
        <v>CHECK</v>
      </c>
      <c r="Q168" s="398" t="str">
        <f t="shared" si="67"/>
        <v>CHECK</v>
      </c>
      <c r="R168" s="398" t="str">
        <f t="shared" si="67"/>
        <v>CHECK</v>
      </c>
      <c r="S168" s="398" t="str">
        <f t="shared" si="67"/>
        <v>CHECK</v>
      </c>
      <c r="T168" s="398" t="str">
        <f t="shared" si="67"/>
        <v>CHECK</v>
      </c>
      <c r="U168" s="398" t="str">
        <f t="shared" ref="U168" si="68">IFERROR(((U15/U92)-1),"CHECK")</f>
        <v>CHECK</v>
      </c>
      <c r="V168" s="398"/>
      <c r="W168" s="344"/>
      <c r="X168" s="275"/>
      <c r="Y168" s="275"/>
      <c r="Z168" s="275"/>
      <c r="AA168" s="275"/>
      <c r="AB168" s="275"/>
      <c r="AC168" s="275"/>
      <c r="AD168" s="275"/>
      <c r="AE168" s="275"/>
      <c r="AF168" s="275"/>
      <c r="AG168" s="275"/>
      <c r="AH168" s="275"/>
      <c r="AI168" s="275"/>
      <c r="AJ168" s="275"/>
      <c r="AK168" s="275"/>
      <c r="AL168" s="275"/>
      <c r="AM168" s="275"/>
      <c r="AN168" s="275"/>
      <c r="AO168" s="275"/>
      <c r="AP168" s="275"/>
      <c r="AQ168" s="275"/>
      <c r="AR168" s="275"/>
      <c r="AS168" s="275"/>
      <c r="AT168" s="275"/>
      <c r="AU168" s="275"/>
      <c r="AV168" s="275"/>
      <c r="AW168" s="275"/>
      <c r="AX168" s="275"/>
      <c r="AY168" s="275"/>
      <c r="AZ168" s="275"/>
      <c r="BA168" s="275"/>
      <c r="BB168" s="275"/>
      <c r="BC168" s="275"/>
      <c r="BD168" s="275"/>
      <c r="BE168" s="275"/>
      <c r="BF168" s="275"/>
      <c r="BG168" s="275"/>
      <c r="BH168" s="275"/>
      <c r="BI168" s="275"/>
      <c r="BJ168" s="275"/>
      <c r="BK168" s="275"/>
      <c r="BL168" s="275"/>
      <c r="BM168" s="275"/>
      <c r="BN168" s="275"/>
      <c r="BO168" s="275"/>
      <c r="BP168" s="275"/>
      <c r="BQ168" s="275"/>
      <c r="BR168" s="275"/>
      <c r="BS168" s="275"/>
      <c r="BT168" s="275"/>
      <c r="BU168" s="275"/>
      <c r="BV168" s="275"/>
      <c r="BW168" s="275"/>
      <c r="BX168" s="275"/>
      <c r="BY168" s="275"/>
      <c r="BZ168" s="275"/>
      <c r="CA168" s="275"/>
      <c r="CB168" s="275"/>
      <c r="CC168" s="275"/>
      <c r="CD168" s="275"/>
      <c r="CE168" s="275"/>
      <c r="CF168" s="275"/>
      <c r="CG168" s="275"/>
      <c r="CH168" s="275"/>
      <c r="CI168" s="275"/>
      <c r="CJ168" s="275"/>
      <c r="CK168" s="275"/>
      <c r="CL168" s="275"/>
      <c r="CM168" s="275"/>
      <c r="CN168" s="275"/>
      <c r="CO168" s="275"/>
      <c r="CP168" s="275"/>
      <c r="CQ168" s="275"/>
      <c r="CR168" s="275"/>
      <c r="CS168" s="275"/>
      <c r="CT168" s="275"/>
      <c r="CU168" s="275"/>
      <c r="CV168" s="275"/>
      <c r="CW168" s="275"/>
      <c r="CX168" s="275"/>
      <c r="CY168" s="275"/>
      <c r="CZ168" s="275"/>
      <c r="DA168" s="275"/>
      <c r="DB168" s="275"/>
      <c r="DC168" s="275"/>
      <c r="DD168" s="275"/>
      <c r="DE168" s="275"/>
      <c r="DF168" s="275"/>
      <c r="DG168" s="275"/>
      <c r="DH168" s="275"/>
      <c r="DI168" s="275"/>
      <c r="DJ168" s="275"/>
      <c r="DK168" s="275"/>
      <c r="DL168" s="275"/>
      <c r="DM168" s="275"/>
      <c r="DN168" s="275"/>
      <c r="DO168" s="275"/>
      <c r="DP168" s="275"/>
      <c r="DQ168" s="275"/>
      <c r="DR168" s="275"/>
      <c r="DS168" s="275"/>
      <c r="DT168" s="275"/>
      <c r="DU168" s="275"/>
      <c r="DV168" s="275"/>
      <c r="DW168" s="275"/>
      <c r="DX168" s="275"/>
      <c r="DY168" s="275"/>
      <c r="DZ168" s="275"/>
      <c r="EA168" s="275"/>
      <c r="EB168" s="275"/>
      <c r="EC168" s="275"/>
      <c r="ED168" s="275"/>
      <c r="EE168" s="275"/>
      <c r="EF168" s="275"/>
      <c r="EG168" s="275"/>
      <c r="EH168" s="275"/>
      <c r="EI168" s="275"/>
      <c r="EJ168" s="275"/>
      <c r="EK168" s="275"/>
      <c r="EL168" s="275"/>
      <c r="EM168" s="275"/>
      <c r="EN168" s="275"/>
      <c r="EO168" s="275"/>
      <c r="EP168" s="275"/>
      <c r="EQ168" s="275"/>
      <c r="ER168" s="275"/>
      <c r="ES168" s="275"/>
      <c r="ET168" s="275"/>
      <c r="EU168" s="275"/>
      <c r="EV168" s="275"/>
      <c r="EW168" s="275"/>
      <c r="EX168" s="275"/>
      <c r="EY168" s="275"/>
      <c r="EZ168" s="275"/>
      <c r="FA168" s="275"/>
      <c r="FB168" s="275"/>
      <c r="FC168" s="275"/>
      <c r="FD168" s="275"/>
      <c r="FE168" s="275"/>
      <c r="FF168" s="275"/>
      <c r="FG168" s="275"/>
      <c r="FH168" s="275"/>
      <c r="FI168" s="275"/>
      <c r="FJ168" s="275"/>
      <c r="FK168" s="275"/>
      <c r="FL168" s="275"/>
      <c r="FM168" s="275"/>
      <c r="FN168" s="275"/>
      <c r="FO168" s="275"/>
      <c r="FP168" s="275"/>
      <c r="FQ168" s="275"/>
      <c r="FR168" s="275"/>
      <c r="FS168" s="275"/>
      <c r="FT168" s="275"/>
      <c r="FU168" s="275"/>
      <c r="FV168" s="275"/>
      <c r="FW168" s="275"/>
      <c r="FX168" s="275"/>
      <c r="FY168" s="275"/>
      <c r="FZ168" s="275"/>
      <c r="GA168" s="275"/>
      <c r="GB168" s="275"/>
      <c r="GC168" s="275"/>
      <c r="GD168" s="275"/>
      <c r="GE168" s="275"/>
      <c r="GF168" s="275"/>
      <c r="GG168" s="275"/>
      <c r="GH168" s="275"/>
      <c r="GI168" s="275"/>
      <c r="GJ168" s="275"/>
      <c r="GK168" s="275"/>
      <c r="GL168" s="275"/>
      <c r="GM168" s="275"/>
      <c r="GN168" s="275"/>
      <c r="GO168" s="275"/>
      <c r="GP168" s="275"/>
      <c r="GQ168" s="275"/>
      <c r="GR168" s="275"/>
      <c r="GS168" s="275"/>
      <c r="GT168" s="275"/>
      <c r="GU168" s="275"/>
      <c r="GV168" s="275"/>
      <c r="GW168" s="275"/>
      <c r="GX168" s="275"/>
      <c r="GY168" s="275"/>
      <c r="GZ168" s="275"/>
      <c r="HA168" s="275"/>
      <c r="HB168" s="275"/>
      <c r="HC168" s="275"/>
      <c r="HD168" s="275"/>
      <c r="HE168" s="275"/>
      <c r="HF168" s="275"/>
      <c r="HG168" s="275"/>
      <c r="HH168" s="275"/>
      <c r="HI168" s="275"/>
      <c r="HJ168" s="275"/>
      <c r="HK168" s="275"/>
      <c r="HL168" s="275"/>
      <c r="HM168" s="275"/>
      <c r="HN168" s="275"/>
      <c r="HO168" s="275"/>
      <c r="HP168" s="275"/>
      <c r="HQ168" s="275"/>
      <c r="HR168" s="275"/>
      <c r="HS168" s="275"/>
      <c r="HT168" s="275"/>
      <c r="HU168" s="275"/>
      <c r="HV168" s="275"/>
      <c r="HW168" s="275"/>
      <c r="HX168" s="275"/>
      <c r="HY168" s="275"/>
      <c r="HZ168" s="275"/>
      <c r="IA168" s="275"/>
      <c r="IB168" s="275"/>
      <c r="IC168" s="275"/>
    </row>
    <row r="169" spans="1:237" s="79" customFormat="1" x14ac:dyDescent="0.25">
      <c r="A169" s="337" t="s">
        <v>68</v>
      </c>
      <c r="B169" s="337" t="s">
        <v>85</v>
      </c>
      <c r="C169" s="337" t="s">
        <v>86</v>
      </c>
      <c r="D169" s="337" t="s">
        <v>449</v>
      </c>
      <c r="E169" s="337" t="s">
        <v>37</v>
      </c>
      <c r="F169" s="398" t="str">
        <f t="shared" ref="F169:O169" si="69">IFERROR(((F16/F93)-1),"CHECK")</f>
        <v>CHECK</v>
      </c>
      <c r="G169" s="398" t="str">
        <f t="shared" si="69"/>
        <v>CHECK</v>
      </c>
      <c r="H169" s="398" t="str">
        <f t="shared" si="69"/>
        <v>CHECK</v>
      </c>
      <c r="I169" s="398" t="str">
        <f t="shared" si="69"/>
        <v>CHECK</v>
      </c>
      <c r="J169" s="398" t="str">
        <f t="shared" si="69"/>
        <v>CHECK</v>
      </c>
      <c r="K169" s="398" t="str">
        <f t="shared" si="69"/>
        <v>CHECK</v>
      </c>
      <c r="L169" s="398" t="str">
        <f t="shared" si="69"/>
        <v>CHECK</v>
      </c>
      <c r="M169" s="398" t="str">
        <f t="shared" si="69"/>
        <v>CHECK</v>
      </c>
      <c r="N169" s="398" t="str">
        <f t="shared" si="69"/>
        <v>CHECK</v>
      </c>
      <c r="O169" s="398" t="str">
        <f t="shared" si="69"/>
        <v>CHECK</v>
      </c>
      <c r="P169" s="398" t="str">
        <f t="shared" ref="P169:T169" si="70">IFERROR(((P16/P93)-1),"CHECK")</f>
        <v>CHECK</v>
      </c>
      <c r="Q169" s="398" t="str">
        <f t="shared" si="70"/>
        <v>CHECK</v>
      </c>
      <c r="R169" s="398" t="str">
        <f t="shared" si="70"/>
        <v>CHECK</v>
      </c>
      <c r="S169" s="398" t="str">
        <f t="shared" si="70"/>
        <v>CHECK</v>
      </c>
      <c r="T169" s="398" t="str">
        <f t="shared" si="70"/>
        <v>CHECK</v>
      </c>
      <c r="U169" s="398" t="str">
        <f t="shared" ref="U169" si="71">IFERROR(((U16/U93)-1),"CHECK")</f>
        <v>CHECK</v>
      </c>
      <c r="V169" s="398"/>
      <c r="W169" s="399"/>
      <c r="X169" s="326"/>
      <c r="Y169" s="326"/>
      <c r="Z169" s="326"/>
      <c r="AA169" s="326"/>
      <c r="AB169" s="326"/>
      <c r="AC169" s="326"/>
      <c r="AD169" s="326"/>
      <c r="AE169" s="326"/>
      <c r="AF169" s="326"/>
      <c r="AG169" s="326"/>
      <c r="AH169" s="326"/>
      <c r="AI169" s="326"/>
      <c r="AJ169" s="326"/>
      <c r="AK169" s="326"/>
      <c r="AL169" s="326"/>
      <c r="AM169" s="326"/>
      <c r="AN169" s="326"/>
      <c r="AO169" s="326"/>
      <c r="AP169" s="326"/>
      <c r="AQ169" s="326"/>
      <c r="AR169" s="326"/>
      <c r="AS169" s="326"/>
      <c r="AT169" s="326"/>
      <c r="AU169" s="326"/>
      <c r="AV169" s="326"/>
      <c r="AW169" s="326"/>
      <c r="AX169" s="326"/>
      <c r="AY169" s="326"/>
      <c r="AZ169" s="326"/>
      <c r="BA169" s="326"/>
      <c r="BB169" s="326"/>
      <c r="BC169" s="326"/>
      <c r="BD169" s="326"/>
      <c r="BE169" s="326"/>
      <c r="BF169" s="326"/>
      <c r="BG169" s="326"/>
      <c r="BH169" s="326"/>
      <c r="BI169" s="326"/>
      <c r="BJ169" s="326"/>
      <c r="BK169" s="326"/>
      <c r="BL169" s="326"/>
      <c r="BM169" s="326"/>
      <c r="BN169" s="326"/>
      <c r="BO169" s="326"/>
      <c r="BP169" s="326"/>
      <c r="BQ169" s="326"/>
      <c r="BR169" s="326"/>
      <c r="BS169" s="326"/>
      <c r="BT169" s="326"/>
      <c r="BU169" s="326"/>
      <c r="BV169" s="326"/>
      <c r="BW169" s="326"/>
      <c r="BX169" s="326"/>
      <c r="BY169" s="326"/>
      <c r="BZ169" s="326"/>
      <c r="CA169" s="326"/>
      <c r="CB169" s="326"/>
      <c r="CC169" s="326"/>
      <c r="CD169" s="326"/>
      <c r="CE169" s="326"/>
      <c r="CF169" s="326"/>
      <c r="CG169" s="326"/>
      <c r="CH169" s="326"/>
      <c r="CI169" s="326"/>
      <c r="CJ169" s="326"/>
      <c r="CK169" s="326"/>
      <c r="CL169" s="326"/>
      <c r="CM169" s="326"/>
      <c r="CN169" s="326"/>
      <c r="CO169" s="326"/>
      <c r="CP169" s="326"/>
      <c r="CQ169" s="326"/>
      <c r="CR169" s="326"/>
      <c r="CS169" s="326"/>
      <c r="CT169" s="326"/>
      <c r="CU169" s="326"/>
      <c r="CV169" s="326"/>
      <c r="CW169" s="326"/>
      <c r="CX169" s="326"/>
      <c r="CY169" s="326"/>
      <c r="CZ169" s="326"/>
      <c r="DA169" s="326"/>
      <c r="DB169" s="326"/>
      <c r="DC169" s="326"/>
      <c r="DD169" s="326"/>
      <c r="DE169" s="326"/>
      <c r="DF169" s="326"/>
      <c r="DG169" s="326"/>
      <c r="DH169" s="326"/>
      <c r="DI169" s="326"/>
      <c r="DJ169" s="326"/>
      <c r="DK169" s="326"/>
      <c r="DL169" s="326"/>
      <c r="DM169" s="326"/>
      <c r="DN169" s="326"/>
      <c r="DO169" s="326"/>
      <c r="DP169" s="326"/>
      <c r="DQ169" s="326"/>
      <c r="DR169" s="326"/>
      <c r="DS169" s="326"/>
      <c r="DT169" s="326"/>
      <c r="DU169" s="326"/>
      <c r="DV169" s="326"/>
      <c r="DW169" s="326"/>
      <c r="DX169" s="326"/>
      <c r="DY169" s="326"/>
      <c r="DZ169" s="326"/>
      <c r="EA169" s="326"/>
      <c r="EB169" s="326"/>
      <c r="EC169" s="326"/>
      <c r="ED169" s="326"/>
      <c r="EE169" s="326"/>
      <c r="EF169" s="326"/>
      <c r="EG169" s="326"/>
      <c r="EH169" s="326"/>
      <c r="EI169" s="326"/>
      <c r="EJ169" s="326"/>
      <c r="EK169" s="326"/>
      <c r="EL169" s="326"/>
      <c r="EM169" s="326"/>
      <c r="EN169" s="326"/>
      <c r="EO169" s="326"/>
      <c r="EP169" s="326"/>
      <c r="EQ169" s="326"/>
      <c r="ER169" s="326"/>
      <c r="ES169" s="326"/>
      <c r="ET169" s="326"/>
      <c r="EU169" s="326"/>
      <c r="EV169" s="326"/>
      <c r="EW169" s="326"/>
      <c r="EX169" s="326"/>
      <c r="EY169" s="326"/>
      <c r="EZ169" s="326"/>
      <c r="FA169" s="326"/>
      <c r="FB169" s="326"/>
      <c r="FC169" s="326"/>
      <c r="FD169" s="326"/>
      <c r="FE169" s="326"/>
      <c r="FF169" s="326"/>
      <c r="FG169" s="326"/>
      <c r="FH169" s="326"/>
      <c r="FI169" s="326"/>
      <c r="FJ169" s="326"/>
      <c r="FK169" s="326"/>
      <c r="FL169" s="326"/>
      <c r="FM169" s="326"/>
      <c r="FN169" s="326"/>
      <c r="FO169" s="326"/>
      <c r="FP169" s="326"/>
      <c r="FQ169" s="326"/>
      <c r="FR169" s="326"/>
      <c r="FS169" s="326"/>
      <c r="FT169" s="326"/>
      <c r="FU169" s="326"/>
      <c r="FV169" s="326"/>
      <c r="FW169" s="326"/>
      <c r="FX169" s="326"/>
      <c r="FY169" s="326"/>
      <c r="FZ169" s="326"/>
      <c r="GA169" s="326"/>
      <c r="GB169" s="326"/>
      <c r="GC169" s="326"/>
      <c r="GD169" s="326"/>
      <c r="GE169" s="326"/>
      <c r="GF169" s="326"/>
      <c r="GG169" s="326"/>
      <c r="GH169" s="326"/>
      <c r="GI169" s="326"/>
      <c r="GJ169" s="326"/>
      <c r="GK169" s="326"/>
      <c r="GL169" s="326"/>
      <c r="GM169" s="326"/>
      <c r="GN169" s="326"/>
      <c r="GO169" s="326"/>
      <c r="GP169" s="326"/>
      <c r="GQ169" s="326"/>
      <c r="GR169" s="326"/>
      <c r="GS169" s="326"/>
      <c r="GT169" s="326"/>
      <c r="GU169" s="326"/>
      <c r="GV169" s="326"/>
      <c r="GW169" s="326"/>
      <c r="GX169" s="326"/>
      <c r="GY169" s="326"/>
      <c r="GZ169" s="326"/>
      <c r="HA169" s="326"/>
      <c r="HB169" s="326"/>
      <c r="HC169" s="326"/>
      <c r="HD169" s="326"/>
      <c r="HE169" s="326"/>
      <c r="HF169" s="326"/>
      <c r="HG169" s="326"/>
      <c r="HH169" s="326"/>
      <c r="HI169" s="326"/>
      <c r="HJ169" s="326"/>
      <c r="HK169" s="326"/>
      <c r="HL169" s="326"/>
      <c r="HM169" s="326"/>
      <c r="HN169" s="326"/>
      <c r="HO169" s="326"/>
      <c r="HP169" s="326"/>
      <c r="HQ169" s="326"/>
      <c r="HR169" s="326"/>
      <c r="HS169" s="326"/>
      <c r="HT169" s="326"/>
      <c r="HU169" s="326"/>
      <c r="HV169" s="326"/>
      <c r="HW169" s="326"/>
      <c r="HX169" s="326"/>
      <c r="HY169" s="326"/>
      <c r="HZ169" s="326"/>
      <c r="IA169" s="326"/>
      <c r="IB169" s="326"/>
      <c r="IC169" s="326"/>
    </row>
    <row r="170" spans="1:237" s="79" customFormat="1" x14ac:dyDescent="0.25">
      <c r="A170" s="337" t="s">
        <v>68</v>
      </c>
      <c r="B170" s="337" t="s">
        <v>87</v>
      </c>
      <c r="C170" s="337" t="s">
        <v>88</v>
      </c>
      <c r="D170" s="337" t="s">
        <v>449</v>
      </c>
      <c r="E170" s="337" t="s">
        <v>37</v>
      </c>
      <c r="F170" s="398" t="str">
        <f t="shared" ref="F170:O170" si="72">IFERROR(((F17/F94)-1),"CHECK")</f>
        <v>CHECK</v>
      </c>
      <c r="G170" s="398" t="str">
        <f t="shared" si="72"/>
        <v>CHECK</v>
      </c>
      <c r="H170" s="398" t="str">
        <f t="shared" si="72"/>
        <v>CHECK</v>
      </c>
      <c r="I170" s="398" t="str">
        <f t="shared" si="72"/>
        <v>CHECK</v>
      </c>
      <c r="J170" s="398" t="str">
        <f t="shared" si="72"/>
        <v>CHECK</v>
      </c>
      <c r="K170" s="398" t="str">
        <f t="shared" si="72"/>
        <v>CHECK</v>
      </c>
      <c r="L170" s="398" t="str">
        <f t="shared" si="72"/>
        <v>CHECK</v>
      </c>
      <c r="M170" s="398" t="str">
        <f t="shared" si="72"/>
        <v>CHECK</v>
      </c>
      <c r="N170" s="398" t="str">
        <f t="shared" si="72"/>
        <v>CHECK</v>
      </c>
      <c r="O170" s="398" t="str">
        <f t="shared" si="72"/>
        <v>CHECK</v>
      </c>
      <c r="P170" s="398" t="str">
        <f t="shared" ref="P170:T170" si="73">IFERROR(((P17/P94)-1),"CHECK")</f>
        <v>CHECK</v>
      </c>
      <c r="Q170" s="398" t="str">
        <f t="shared" si="73"/>
        <v>CHECK</v>
      </c>
      <c r="R170" s="398" t="str">
        <f t="shared" si="73"/>
        <v>CHECK</v>
      </c>
      <c r="S170" s="398" t="str">
        <f t="shared" si="73"/>
        <v>CHECK</v>
      </c>
      <c r="T170" s="398" t="str">
        <f t="shared" si="73"/>
        <v>CHECK</v>
      </c>
      <c r="U170" s="398" t="str">
        <f t="shared" ref="U170" si="74">IFERROR(((U17/U94)-1),"CHECK")</f>
        <v>CHECK</v>
      </c>
      <c r="V170" s="398"/>
      <c r="W170" s="399"/>
      <c r="X170" s="326"/>
      <c r="Y170" s="326"/>
      <c r="Z170" s="326"/>
      <c r="AA170" s="326"/>
      <c r="AB170" s="326"/>
      <c r="AC170" s="326"/>
      <c r="AD170" s="326"/>
      <c r="AE170" s="326"/>
      <c r="AF170" s="326"/>
      <c r="AG170" s="326"/>
      <c r="AH170" s="326"/>
      <c r="AI170" s="326"/>
      <c r="AJ170" s="326"/>
      <c r="AK170" s="326"/>
      <c r="AL170" s="326"/>
      <c r="AM170" s="326"/>
      <c r="AN170" s="326"/>
      <c r="AO170" s="326"/>
      <c r="AP170" s="326"/>
      <c r="AQ170" s="326"/>
      <c r="AR170" s="326"/>
      <c r="AS170" s="326"/>
      <c r="AT170" s="326"/>
      <c r="AU170" s="326"/>
      <c r="AV170" s="326"/>
      <c r="AW170" s="326"/>
      <c r="AX170" s="326"/>
      <c r="AY170" s="326"/>
      <c r="AZ170" s="326"/>
      <c r="BA170" s="326"/>
      <c r="BB170" s="326"/>
      <c r="BC170" s="326"/>
      <c r="BD170" s="326"/>
      <c r="BE170" s="326"/>
      <c r="BF170" s="326"/>
      <c r="BG170" s="326"/>
      <c r="BH170" s="326"/>
      <c r="BI170" s="326"/>
      <c r="BJ170" s="326"/>
      <c r="BK170" s="326"/>
      <c r="BL170" s="326"/>
      <c r="BM170" s="326"/>
      <c r="BN170" s="326"/>
      <c r="BO170" s="326"/>
      <c r="BP170" s="326"/>
      <c r="BQ170" s="326"/>
      <c r="BR170" s="326"/>
      <c r="BS170" s="326"/>
      <c r="BT170" s="326"/>
      <c r="BU170" s="326"/>
      <c r="BV170" s="326"/>
      <c r="BW170" s="326"/>
      <c r="BX170" s="326"/>
      <c r="BY170" s="326"/>
      <c r="BZ170" s="326"/>
      <c r="CA170" s="326"/>
      <c r="CB170" s="326"/>
      <c r="CC170" s="326"/>
      <c r="CD170" s="326"/>
      <c r="CE170" s="326"/>
      <c r="CF170" s="326"/>
      <c r="CG170" s="326"/>
      <c r="CH170" s="326"/>
      <c r="CI170" s="326"/>
      <c r="CJ170" s="326"/>
      <c r="CK170" s="326"/>
      <c r="CL170" s="326"/>
      <c r="CM170" s="326"/>
      <c r="CN170" s="326"/>
      <c r="CO170" s="326"/>
      <c r="CP170" s="326"/>
      <c r="CQ170" s="326"/>
      <c r="CR170" s="326"/>
      <c r="CS170" s="326"/>
      <c r="CT170" s="326"/>
      <c r="CU170" s="326"/>
      <c r="CV170" s="326"/>
      <c r="CW170" s="326"/>
      <c r="CX170" s="326"/>
      <c r="CY170" s="326"/>
      <c r="CZ170" s="326"/>
      <c r="DA170" s="326"/>
      <c r="DB170" s="326"/>
      <c r="DC170" s="326"/>
      <c r="DD170" s="326"/>
      <c r="DE170" s="326"/>
      <c r="DF170" s="326"/>
      <c r="DG170" s="326"/>
      <c r="DH170" s="326"/>
      <c r="DI170" s="326"/>
      <c r="DJ170" s="326"/>
      <c r="DK170" s="326"/>
      <c r="DL170" s="326"/>
      <c r="DM170" s="326"/>
      <c r="DN170" s="326"/>
      <c r="DO170" s="326"/>
      <c r="DP170" s="326"/>
      <c r="DQ170" s="326"/>
      <c r="DR170" s="326"/>
      <c r="DS170" s="326"/>
      <c r="DT170" s="326"/>
      <c r="DU170" s="326"/>
      <c r="DV170" s="326"/>
      <c r="DW170" s="326"/>
      <c r="DX170" s="326"/>
      <c r="DY170" s="326"/>
      <c r="DZ170" s="326"/>
      <c r="EA170" s="326"/>
      <c r="EB170" s="326"/>
      <c r="EC170" s="326"/>
      <c r="ED170" s="326"/>
      <c r="EE170" s="326"/>
      <c r="EF170" s="326"/>
      <c r="EG170" s="326"/>
      <c r="EH170" s="326"/>
      <c r="EI170" s="326"/>
      <c r="EJ170" s="326"/>
      <c r="EK170" s="326"/>
      <c r="EL170" s="326"/>
      <c r="EM170" s="326"/>
      <c r="EN170" s="326"/>
      <c r="EO170" s="326"/>
      <c r="EP170" s="326"/>
      <c r="EQ170" s="326"/>
      <c r="ER170" s="326"/>
      <c r="ES170" s="326"/>
      <c r="ET170" s="326"/>
      <c r="EU170" s="326"/>
      <c r="EV170" s="326"/>
      <c r="EW170" s="326"/>
      <c r="EX170" s="326"/>
      <c r="EY170" s="326"/>
      <c r="EZ170" s="326"/>
      <c r="FA170" s="326"/>
      <c r="FB170" s="326"/>
      <c r="FC170" s="326"/>
      <c r="FD170" s="326"/>
      <c r="FE170" s="326"/>
      <c r="FF170" s="326"/>
      <c r="FG170" s="326"/>
      <c r="FH170" s="326"/>
      <c r="FI170" s="326"/>
      <c r="FJ170" s="326"/>
      <c r="FK170" s="326"/>
      <c r="FL170" s="326"/>
      <c r="FM170" s="326"/>
      <c r="FN170" s="326"/>
      <c r="FO170" s="326"/>
      <c r="FP170" s="326"/>
      <c r="FQ170" s="326"/>
      <c r="FR170" s="326"/>
      <c r="FS170" s="326"/>
      <c r="FT170" s="326"/>
      <c r="FU170" s="326"/>
      <c r="FV170" s="326"/>
      <c r="FW170" s="326"/>
      <c r="FX170" s="326"/>
      <c r="FY170" s="326"/>
      <c r="FZ170" s="326"/>
      <c r="GA170" s="326"/>
      <c r="GB170" s="326"/>
      <c r="GC170" s="326"/>
      <c r="GD170" s="326"/>
      <c r="GE170" s="326"/>
      <c r="GF170" s="326"/>
      <c r="GG170" s="326"/>
      <c r="GH170" s="326"/>
      <c r="GI170" s="326"/>
      <c r="GJ170" s="326"/>
      <c r="GK170" s="326"/>
      <c r="GL170" s="326"/>
      <c r="GM170" s="326"/>
      <c r="GN170" s="326"/>
      <c r="GO170" s="326"/>
      <c r="GP170" s="326"/>
      <c r="GQ170" s="326"/>
      <c r="GR170" s="326"/>
      <c r="GS170" s="326"/>
      <c r="GT170" s="326"/>
      <c r="GU170" s="326"/>
      <c r="GV170" s="326"/>
      <c r="GW170" s="326"/>
      <c r="GX170" s="326"/>
      <c r="GY170" s="326"/>
      <c r="GZ170" s="326"/>
      <c r="HA170" s="326"/>
      <c r="HB170" s="326"/>
      <c r="HC170" s="326"/>
      <c r="HD170" s="326"/>
      <c r="HE170" s="326"/>
      <c r="HF170" s="326"/>
      <c r="HG170" s="326"/>
      <c r="HH170" s="326"/>
      <c r="HI170" s="326"/>
      <c r="HJ170" s="326"/>
      <c r="HK170" s="326"/>
      <c r="HL170" s="326"/>
      <c r="HM170" s="326"/>
      <c r="HN170" s="326"/>
      <c r="HO170" s="326"/>
      <c r="HP170" s="326"/>
      <c r="HQ170" s="326"/>
      <c r="HR170" s="326"/>
      <c r="HS170" s="326"/>
      <c r="HT170" s="326"/>
      <c r="HU170" s="326"/>
      <c r="HV170" s="326"/>
      <c r="HW170" s="326"/>
      <c r="HX170" s="326"/>
      <c r="HY170" s="326"/>
      <c r="HZ170" s="326"/>
      <c r="IA170" s="326"/>
      <c r="IB170" s="326"/>
      <c r="IC170" s="326"/>
    </row>
    <row r="171" spans="1:237" s="79" customFormat="1" x14ac:dyDescent="0.25">
      <c r="A171" s="337" t="s">
        <v>68</v>
      </c>
      <c r="B171" s="337" t="s">
        <v>89</v>
      </c>
      <c r="C171" s="337" t="s">
        <v>27</v>
      </c>
      <c r="D171" s="337" t="s">
        <v>449</v>
      </c>
      <c r="E171" s="337" t="s">
        <v>37</v>
      </c>
      <c r="F171" s="398" t="str">
        <f t="shared" ref="F171:O171" si="75">IFERROR(((F18/F95)-1),"CHECK")</f>
        <v>CHECK</v>
      </c>
      <c r="G171" s="398" t="str">
        <f t="shared" si="75"/>
        <v>CHECK</v>
      </c>
      <c r="H171" s="398" t="str">
        <f t="shared" si="75"/>
        <v>CHECK</v>
      </c>
      <c r="I171" s="398" t="str">
        <f t="shared" si="75"/>
        <v>CHECK</v>
      </c>
      <c r="J171" s="398" t="str">
        <f t="shared" si="75"/>
        <v>CHECK</v>
      </c>
      <c r="K171" s="398" t="str">
        <f t="shared" si="75"/>
        <v>CHECK</v>
      </c>
      <c r="L171" s="398" t="str">
        <f t="shared" si="75"/>
        <v>CHECK</v>
      </c>
      <c r="M171" s="398" t="str">
        <f t="shared" si="75"/>
        <v>CHECK</v>
      </c>
      <c r="N171" s="398" t="str">
        <f t="shared" si="75"/>
        <v>CHECK</v>
      </c>
      <c r="O171" s="398" t="str">
        <f t="shared" si="75"/>
        <v>CHECK</v>
      </c>
      <c r="P171" s="398" t="str">
        <f t="shared" ref="I171:T173" si="76">IFERROR(((P18/P95)-1),"CHECK")</f>
        <v>CHECK</v>
      </c>
      <c r="Q171" s="398" t="str">
        <f t="shared" si="76"/>
        <v>CHECK</v>
      </c>
      <c r="R171" s="398" t="str">
        <f t="shared" si="76"/>
        <v>CHECK</v>
      </c>
      <c r="S171" s="398" t="str">
        <f t="shared" si="76"/>
        <v>CHECK</v>
      </c>
      <c r="T171" s="398" t="str">
        <f t="shared" si="76"/>
        <v>CHECK</v>
      </c>
      <c r="U171" s="398" t="str">
        <f t="shared" ref="U171" si="77">IFERROR(((U18/U95)-1),"CHECK")</f>
        <v>CHECK</v>
      </c>
      <c r="V171" s="398"/>
      <c r="W171" s="399"/>
      <c r="X171" s="326"/>
      <c r="Y171" s="326"/>
      <c r="Z171" s="326"/>
      <c r="AA171" s="326"/>
      <c r="AB171" s="326"/>
      <c r="AC171" s="326"/>
      <c r="AD171" s="326"/>
      <c r="AE171" s="326"/>
      <c r="AF171" s="326"/>
      <c r="AG171" s="326"/>
      <c r="AH171" s="326"/>
      <c r="AI171" s="326"/>
      <c r="AJ171" s="326"/>
      <c r="AK171" s="326"/>
      <c r="AL171" s="326"/>
      <c r="AM171" s="326"/>
      <c r="AN171" s="326"/>
      <c r="AO171" s="326"/>
      <c r="AP171" s="326"/>
      <c r="AQ171" s="326"/>
      <c r="AR171" s="326"/>
      <c r="AS171" s="326"/>
      <c r="AT171" s="326"/>
      <c r="AU171" s="326"/>
      <c r="AV171" s="326"/>
      <c r="AW171" s="326"/>
      <c r="AX171" s="326"/>
      <c r="AY171" s="326"/>
      <c r="AZ171" s="326"/>
      <c r="BA171" s="326"/>
      <c r="BB171" s="326"/>
      <c r="BC171" s="326"/>
      <c r="BD171" s="326"/>
      <c r="BE171" s="326"/>
      <c r="BF171" s="326"/>
      <c r="BG171" s="326"/>
      <c r="BH171" s="326"/>
      <c r="BI171" s="326"/>
      <c r="BJ171" s="326"/>
      <c r="BK171" s="326"/>
      <c r="BL171" s="326"/>
      <c r="BM171" s="326"/>
      <c r="BN171" s="326"/>
      <c r="BO171" s="326"/>
      <c r="BP171" s="326"/>
      <c r="BQ171" s="326"/>
      <c r="BR171" s="326"/>
      <c r="BS171" s="326"/>
      <c r="BT171" s="326"/>
      <c r="BU171" s="326"/>
      <c r="BV171" s="326"/>
      <c r="BW171" s="326"/>
      <c r="BX171" s="326"/>
      <c r="BY171" s="326"/>
      <c r="BZ171" s="326"/>
      <c r="CA171" s="326"/>
      <c r="CB171" s="326"/>
      <c r="CC171" s="326"/>
      <c r="CD171" s="326"/>
      <c r="CE171" s="326"/>
      <c r="CF171" s="326"/>
      <c r="CG171" s="326"/>
      <c r="CH171" s="326"/>
      <c r="CI171" s="326"/>
      <c r="CJ171" s="326"/>
      <c r="CK171" s="326"/>
      <c r="CL171" s="326"/>
      <c r="CM171" s="326"/>
      <c r="CN171" s="326"/>
      <c r="CO171" s="326"/>
      <c r="CP171" s="326"/>
      <c r="CQ171" s="326"/>
      <c r="CR171" s="326"/>
      <c r="CS171" s="326"/>
      <c r="CT171" s="326"/>
      <c r="CU171" s="326"/>
      <c r="CV171" s="326"/>
      <c r="CW171" s="326"/>
      <c r="CX171" s="326"/>
      <c r="CY171" s="326"/>
      <c r="CZ171" s="326"/>
      <c r="DA171" s="326"/>
      <c r="DB171" s="326"/>
      <c r="DC171" s="326"/>
      <c r="DD171" s="326"/>
      <c r="DE171" s="326"/>
      <c r="DF171" s="326"/>
      <c r="DG171" s="326"/>
      <c r="DH171" s="326"/>
      <c r="DI171" s="326"/>
      <c r="DJ171" s="326"/>
      <c r="DK171" s="326"/>
      <c r="DL171" s="326"/>
      <c r="DM171" s="326"/>
      <c r="DN171" s="326"/>
      <c r="DO171" s="326"/>
      <c r="DP171" s="326"/>
      <c r="DQ171" s="326"/>
      <c r="DR171" s="326"/>
      <c r="DS171" s="326"/>
      <c r="DT171" s="326"/>
      <c r="DU171" s="326"/>
      <c r="DV171" s="326"/>
      <c r="DW171" s="326"/>
      <c r="DX171" s="326"/>
      <c r="DY171" s="326"/>
      <c r="DZ171" s="326"/>
      <c r="EA171" s="326"/>
      <c r="EB171" s="326"/>
      <c r="EC171" s="326"/>
      <c r="ED171" s="326"/>
      <c r="EE171" s="326"/>
      <c r="EF171" s="326"/>
      <c r="EG171" s="326"/>
      <c r="EH171" s="326"/>
      <c r="EI171" s="326"/>
      <c r="EJ171" s="326"/>
      <c r="EK171" s="326"/>
      <c r="EL171" s="326"/>
      <c r="EM171" s="326"/>
      <c r="EN171" s="326"/>
      <c r="EO171" s="326"/>
      <c r="EP171" s="326"/>
      <c r="EQ171" s="326"/>
      <c r="ER171" s="326"/>
      <c r="ES171" s="326"/>
      <c r="ET171" s="326"/>
      <c r="EU171" s="326"/>
      <c r="EV171" s="326"/>
      <c r="EW171" s="326"/>
      <c r="EX171" s="326"/>
      <c r="EY171" s="326"/>
      <c r="EZ171" s="326"/>
      <c r="FA171" s="326"/>
      <c r="FB171" s="326"/>
      <c r="FC171" s="326"/>
      <c r="FD171" s="326"/>
      <c r="FE171" s="326"/>
      <c r="FF171" s="326"/>
      <c r="FG171" s="326"/>
      <c r="FH171" s="326"/>
      <c r="FI171" s="326"/>
      <c r="FJ171" s="326"/>
      <c r="FK171" s="326"/>
      <c r="FL171" s="326"/>
      <c r="FM171" s="326"/>
      <c r="FN171" s="326"/>
      <c r="FO171" s="326"/>
      <c r="FP171" s="326"/>
      <c r="FQ171" s="326"/>
      <c r="FR171" s="326"/>
      <c r="FS171" s="326"/>
      <c r="FT171" s="326"/>
      <c r="FU171" s="326"/>
      <c r="FV171" s="326"/>
      <c r="FW171" s="326"/>
      <c r="FX171" s="326"/>
      <c r="FY171" s="326"/>
      <c r="FZ171" s="326"/>
      <c r="GA171" s="326"/>
      <c r="GB171" s="326"/>
      <c r="GC171" s="326"/>
      <c r="GD171" s="326"/>
      <c r="GE171" s="326"/>
      <c r="GF171" s="326"/>
      <c r="GG171" s="326"/>
      <c r="GH171" s="326"/>
      <c r="GI171" s="326"/>
      <c r="GJ171" s="326"/>
      <c r="GK171" s="326"/>
      <c r="GL171" s="326"/>
      <c r="GM171" s="326"/>
      <c r="GN171" s="326"/>
      <c r="GO171" s="326"/>
      <c r="GP171" s="326"/>
      <c r="GQ171" s="326"/>
      <c r="GR171" s="326"/>
      <c r="GS171" s="326"/>
      <c r="GT171" s="326"/>
      <c r="GU171" s="326"/>
      <c r="GV171" s="326"/>
      <c r="GW171" s="326"/>
      <c r="GX171" s="326"/>
      <c r="GY171" s="326"/>
      <c r="GZ171" s="326"/>
      <c r="HA171" s="326"/>
      <c r="HB171" s="326"/>
      <c r="HC171" s="326"/>
      <c r="HD171" s="326"/>
      <c r="HE171" s="326"/>
      <c r="HF171" s="326"/>
      <c r="HG171" s="326"/>
      <c r="HH171" s="326"/>
      <c r="HI171" s="326"/>
      <c r="HJ171" s="326"/>
      <c r="HK171" s="326"/>
      <c r="HL171" s="326"/>
      <c r="HM171" s="326"/>
      <c r="HN171" s="326"/>
      <c r="HO171" s="326"/>
      <c r="HP171" s="326"/>
      <c r="HQ171" s="326"/>
      <c r="HR171" s="326"/>
      <c r="HS171" s="326"/>
      <c r="HT171" s="326"/>
      <c r="HU171" s="326"/>
      <c r="HV171" s="326"/>
      <c r="HW171" s="326"/>
      <c r="HX171" s="326"/>
      <c r="HY171" s="326"/>
      <c r="HZ171" s="326"/>
      <c r="IA171" s="326"/>
      <c r="IB171" s="326"/>
      <c r="IC171" s="326"/>
    </row>
    <row r="172" spans="1:237" x14ac:dyDescent="0.25">
      <c r="A172" s="392"/>
      <c r="B172" s="392"/>
      <c r="C172" s="392"/>
      <c r="D172" s="392"/>
      <c r="E172" s="392"/>
      <c r="F172" s="398"/>
      <c r="G172" s="398"/>
      <c r="H172" s="398"/>
      <c r="I172" s="398"/>
      <c r="J172" s="398"/>
      <c r="K172" s="398"/>
      <c r="L172" s="398"/>
      <c r="M172" s="398"/>
      <c r="N172" s="398"/>
      <c r="O172" s="398"/>
      <c r="P172" s="398"/>
      <c r="Q172" s="398"/>
      <c r="R172" s="398"/>
      <c r="S172" s="398"/>
      <c r="T172" s="398"/>
      <c r="U172" s="398"/>
      <c r="V172" s="398"/>
      <c r="W172" s="398"/>
      <c r="X172" s="242"/>
      <c r="Y172" s="242"/>
      <c r="Z172" s="242"/>
      <c r="AA172" s="242"/>
      <c r="AB172" s="242"/>
      <c r="AC172" s="242"/>
      <c r="AD172" s="242"/>
      <c r="AE172" s="242"/>
      <c r="AF172" s="242"/>
      <c r="AG172" s="242"/>
      <c r="AH172" s="242"/>
      <c r="AI172" s="242"/>
      <c r="AJ172" s="242"/>
      <c r="AK172" s="242"/>
      <c r="AL172" s="242"/>
      <c r="AM172" s="242"/>
      <c r="AN172" s="242"/>
      <c r="AO172" s="242"/>
      <c r="AP172" s="242"/>
      <c r="AQ172" s="242"/>
      <c r="AR172" s="242"/>
      <c r="AS172" s="242"/>
      <c r="AT172" s="242"/>
      <c r="AU172" s="242"/>
      <c r="AV172" s="242"/>
      <c r="AW172" s="242"/>
      <c r="AX172" s="242"/>
      <c r="AY172" s="242"/>
      <c r="AZ172" s="242"/>
      <c r="BA172" s="242"/>
      <c r="BB172" s="242"/>
      <c r="BC172" s="242"/>
      <c r="BD172" s="242"/>
      <c r="BE172" s="242"/>
      <c r="BF172" s="242"/>
      <c r="BG172" s="242"/>
      <c r="BH172" s="242"/>
      <c r="BI172" s="242"/>
      <c r="BJ172" s="242"/>
      <c r="BK172" s="242"/>
      <c r="BL172" s="242"/>
      <c r="BM172" s="242"/>
      <c r="BN172" s="242"/>
      <c r="BO172" s="242"/>
      <c r="BP172" s="242"/>
      <c r="BQ172" s="242"/>
      <c r="BR172" s="242"/>
      <c r="BS172" s="242"/>
      <c r="BT172" s="242"/>
      <c r="BU172" s="242"/>
      <c r="BV172" s="242"/>
      <c r="BW172" s="242"/>
      <c r="BX172" s="242"/>
      <c r="BY172" s="242"/>
      <c r="BZ172" s="242"/>
      <c r="CA172" s="242"/>
      <c r="CB172" s="242"/>
      <c r="CC172" s="242"/>
      <c r="CD172" s="242"/>
      <c r="CE172" s="242"/>
      <c r="CF172" s="242"/>
      <c r="CG172" s="242"/>
      <c r="CH172" s="242"/>
      <c r="CI172" s="242"/>
      <c r="CJ172" s="242"/>
      <c r="CK172" s="242"/>
      <c r="CL172" s="242"/>
      <c r="CM172" s="242"/>
      <c r="CN172" s="242"/>
      <c r="CO172" s="242"/>
      <c r="CP172" s="242"/>
      <c r="CQ172" s="242"/>
      <c r="CR172" s="242"/>
      <c r="CS172" s="242"/>
      <c r="CT172" s="242"/>
      <c r="CU172" s="242"/>
      <c r="CV172" s="242"/>
      <c r="CW172" s="242"/>
      <c r="CX172" s="242"/>
      <c r="CY172" s="242"/>
      <c r="CZ172" s="242"/>
      <c r="DA172" s="242"/>
      <c r="DB172" s="242"/>
      <c r="DC172" s="242"/>
      <c r="DD172" s="242"/>
      <c r="DE172" s="242"/>
      <c r="DF172" s="242"/>
      <c r="DG172" s="242"/>
      <c r="DH172" s="242"/>
      <c r="DI172" s="242"/>
      <c r="DJ172" s="242"/>
      <c r="DK172" s="242"/>
      <c r="DL172" s="242"/>
      <c r="DM172" s="242"/>
      <c r="DN172" s="242"/>
      <c r="DO172" s="242"/>
      <c r="DP172" s="242"/>
      <c r="DQ172" s="242"/>
      <c r="DR172" s="242"/>
      <c r="DS172" s="242"/>
      <c r="DT172" s="242"/>
      <c r="DU172" s="242"/>
      <c r="DV172" s="242"/>
      <c r="DW172" s="242"/>
      <c r="DX172" s="242"/>
      <c r="DY172" s="242"/>
      <c r="DZ172" s="242"/>
      <c r="EA172" s="242"/>
      <c r="EB172" s="242"/>
      <c r="EC172" s="242"/>
      <c r="ED172" s="242"/>
      <c r="EE172" s="242"/>
      <c r="EF172" s="242"/>
      <c r="EG172" s="242"/>
      <c r="EH172" s="242"/>
      <c r="EI172" s="242"/>
      <c r="EJ172" s="242"/>
      <c r="EK172" s="242"/>
      <c r="EL172" s="242"/>
      <c r="EM172" s="242"/>
      <c r="EN172" s="242"/>
      <c r="EO172" s="242"/>
      <c r="EP172" s="242"/>
      <c r="EQ172" s="242"/>
      <c r="ER172" s="242"/>
      <c r="ES172" s="242"/>
      <c r="ET172" s="242"/>
      <c r="EU172" s="242"/>
      <c r="EV172" s="242"/>
      <c r="EW172" s="242"/>
      <c r="EX172" s="242"/>
      <c r="EY172" s="242"/>
      <c r="EZ172" s="242"/>
      <c r="FA172" s="242"/>
      <c r="FB172" s="242"/>
      <c r="FC172" s="242"/>
      <c r="FD172" s="242"/>
      <c r="FE172" s="242"/>
      <c r="FF172" s="242"/>
      <c r="FG172" s="242"/>
      <c r="FH172" s="242"/>
      <c r="FI172" s="242"/>
      <c r="FJ172" s="242"/>
      <c r="FK172" s="242"/>
      <c r="FL172" s="242"/>
      <c r="FM172" s="242"/>
      <c r="FN172" s="242"/>
      <c r="FO172" s="242"/>
      <c r="FP172" s="242"/>
      <c r="FQ172" s="242"/>
      <c r="FR172" s="242"/>
      <c r="FS172" s="242"/>
      <c r="FT172" s="242"/>
      <c r="FU172" s="242"/>
      <c r="FV172" s="242"/>
      <c r="FW172" s="242"/>
      <c r="FX172" s="242"/>
      <c r="FY172" s="242"/>
      <c r="FZ172" s="242"/>
      <c r="GA172" s="242"/>
      <c r="GB172" s="242"/>
      <c r="GC172" s="242"/>
      <c r="GD172" s="242"/>
      <c r="GE172" s="242"/>
      <c r="GF172" s="242"/>
      <c r="GG172" s="242"/>
      <c r="GH172" s="242"/>
      <c r="GI172" s="242"/>
      <c r="GJ172" s="242"/>
      <c r="GK172" s="242"/>
      <c r="GL172" s="242"/>
      <c r="GM172" s="242"/>
      <c r="GN172" s="242"/>
      <c r="GO172" s="242"/>
      <c r="GP172" s="242"/>
      <c r="GQ172" s="242"/>
      <c r="GR172" s="242"/>
      <c r="GS172" s="242"/>
      <c r="GT172" s="242"/>
      <c r="GU172" s="242"/>
      <c r="GV172" s="242"/>
      <c r="GW172" s="242"/>
      <c r="GX172" s="242"/>
      <c r="GY172" s="242"/>
      <c r="GZ172" s="242"/>
      <c r="HA172" s="242"/>
      <c r="HB172" s="242"/>
      <c r="HC172" s="242"/>
      <c r="HD172" s="242"/>
      <c r="HE172" s="242"/>
      <c r="HF172" s="242"/>
      <c r="HG172" s="242"/>
      <c r="HH172" s="242"/>
      <c r="HI172" s="242"/>
      <c r="HJ172" s="242"/>
      <c r="HK172" s="242"/>
      <c r="HL172" s="242"/>
      <c r="HM172" s="242"/>
      <c r="HN172" s="242"/>
      <c r="HO172" s="242"/>
      <c r="HP172" s="242"/>
      <c r="HQ172" s="242"/>
      <c r="HR172" s="242"/>
      <c r="HS172" s="242"/>
      <c r="HT172" s="242"/>
      <c r="HU172" s="242"/>
      <c r="HV172" s="242"/>
      <c r="HW172" s="242"/>
      <c r="HX172" s="242"/>
      <c r="HY172" s="242"/>
      <c r="HZ172" s="242"/>
      <c r="IA172" s="242"/>
      <c r="IB172" s="242"/>
      <c r="IC172" s="242"/>
    </row>
    <row r="173" spans="1:237" s="197" customFormat="1" x14ac:dyDescent="0.25">
      <c r="A173" s="391"/>
      <c r="B173" s="391"/>
      <c r="C173" s="391" t="s">
        <v>453</v>
      </c>
      <c r="D173" s="391"/>
      <c r="E173" s="391"/>
      <c r="F173" s="398">
        <f t="shared" ref="F173:H173" si="78">IFERROR(((F20/F97)-1),"CHECK")</f>
        <v>-1.2066945129719953E-2</v>
      </c>
      <c r="G173" s="398">
        <f t="shared" si="78"/>
        <v>-1.2352204990727422E-2</v>
      </c>
      <c r="H173" s="398">
        <f t="shared" si="78"/>
        <v>2.412321779516291E-2</v>
      </c>
      <c r="I173" s="398">
        <f t="shared" si="76"/>
        <v>5.2273237483732915E-2</v>
      </c>
      <c r="J173" s="398">
        <f t="shared" si="76"/>
        <v>7.4438294459206134E-2</v>
      </c>
      <c r="K173" s="398">
        <f t="shared" si="76"/>
        <v>0.11298991135544534</v>
      </c>
      <c r="L173" s="398">
        <f t="shared" si="76"/>
        <v>0.13142985774663019</v>
      </c>
      <c r="M173" s="398">
        <f t="shared" si="76"/>
        <v>0.13552400101127593</v>
      </c>
      <c r="N173" s="398">
        <f t="shared" si="76"/>
        <v>6.9278379737897522E-2</v>
      </c>
      <c r="O173" s="398">
        <f t="shared" si="76"/>
        <v>-1.8607704556179439E-2</v>
      </c>
      <c r="P173" s="398">
        <f t="shared" si="76"/>
        <v>-0.32200977799692176</v>
      </c>
      <c r="Q173" s="398">
        <f t="shared" si="76"/>
        <v>-0.40172118444961036</v>
      </c>
      <c r="R173" s="398">
        <f t="shared" si="76"/>
        <v>-0.31104527986570951</v>
      </c>
      <c r="S173" s="398">
        <f t="shared" si="76"/>
        <v>-0.42218207973034194</v>
      </c>
      <c r="T173" s="398">
        <f t="shared" si="76"/>
        <v>-0.44289206969075789</v>
      </c>
      <c r="U173" s="398">
        <f t="shared" ref="U173" si="79">IFERROR(((U20/U97)-1),"CHECK")</f>
        <v>-0.4377181693265576</v>
      </c>
      <c r="V173" s="398"/>
      <c r="W173" s="398"/>
      <c r="X173" s="242"/>
      <c r="Y173" s="242"/>
      <c r="Z173" s="242"/>
      <c r="AA173" s="242"/>
      <c r="AB173" s="242"/>
      <c r="AC173" s="242"/>
      <c r="AD173" s="242"/>
      <c r="AE173" s="242"/>
      <c r="AF173" s="242"/>
      <c r="AG173" s="242"/>
      <c r="AH173" s="242"/>
      <c r="AI173" s="242"/>
      <c r="AJ173" s="242"/>
      <c r="AK173" s="242"/>
      <c r="AL173" s="242"/>
      <c r="AM173" s="242"/>
      <c r="AN173" s="242"/>
      <c r="AO173" s="242"/>
      <c r="AP173" s="242"/>
      <c r="AQ173" s="242"/>
      <c r="AR173" s="242"/>
      <c r="AS173" s="242"/>
      <c r="AT173" s="242"/>
      <c r="AU173" s="242"/>
      <c r="AV173" s="242"/>
      <c r="AW173" s="242"/>
      <c r="AX173" s="242"/>
      <c r="AY173" s="242"/>
      <c r="AZ173" s="242"/>
      <c r="BA173" s="242"/>
      <c r="BB173" s="242"/>
      <c r="BC173" s="242"/>
      <c r="BD173" s="242"/>
      <c r="BE173" s="242"/>
      <c r="BF173" s="242"/>
      <c r="BG173" s="242"/>
      <c r="BH173" s="242"/>
      <c r="BI173" s="242"/>
      <c r="BJ173" s="242"/>
      <c r="BK173" s="242"/>
      <c r="BL173" s="242"/>
      <c r="BM173" s="242"/>
      <c r="BN173" s="242"/>
      <c r="BO173" s="242"/>
      <c r="BP173" s="242"/>
      <c r="BQ173" s="242"/>
      <c r="BR173" s="242"/>
      <c r="BS173" s="242"/>
      <c r="BT173" s="242"/>
      <c r="BU173" s="242"/>
      <c r="BV173" s="242"/>
      <c r="BW173" s="242"/>
      <c r="BX173" s="242"/>
      <c r="BY173" s="242"/>
      <c r="BZ173" s="242"/>
      <c r="CA173" s="242"/>
      <c r="CB173" s="242"/>
      <c r="CC173" s="242"/>
      <c r="CD173" s="242"/>
      <c r="CE173" s="242"/>
      <c r="CF173" s="242"/>
      <c r="CG173" s="242"/>
      <c r="CH173" s="242"/>
      <c r="CI173" s="242"/>
      <c r="CJ173" s="242"/>
      <c r="CK173" s="242"/>
      <c r="CL173" s="242"/>
      <c r="CM173" s="242"/>
      <c r="CN173" s="242"/>
      <c r="CO173" s="242"/>
      <c r="CP173" s="242"/>
      <c r="CQ173" s="242"/>
      <c r="CR173" s="242"/>
      <c r="CS173" s="242"/>
      <c r="CT173" s="242"/>
      <c r="CU173" s="242"/>
      <c r="CV173" s="242"/>
      <c r="CW173" s="242"/>
      <c r="CX173" s="242"/>
      <c r="CY173" s="242"/>
      <c r="CZ173" s="242"/>
      <c r="DA173" s="242"/>
      <c r="DB173" s="242"/>
      <c r="DC173" s="242"/>
      <c r="DD173" s="242"/>
      <c r="DE173" s="242"/>
      <c r="DF173" s="242"/>
      <c r="DG173" s="242"/>
      <c r="DH173" s="242"/>
      <c r="DI173" s="242"/>
      <c r="DJ173" s="242"/>
      <c r="DK173" s="242"/>
      <c r="DL173" s="242"/>
      <c r="DM173" s="242"/>
      <c r="DN173" s="242"/>
      <c r="DO173" s="242"/>
      <c r="DP173" s="242"/>
      <c r="DQ173" s="242"/>
      <c r="DR173" s="242"/>
      <c r="DS173" s="242"/>
      <c r="DT173" s="242"/>
      <c r="DU173" s="242"/>
      <c r="DV173" s="242"/>
      <c r="DW173" s="242"/>
      <c r="DX173" s="242"/>
      <c r="DY173" s="242"/>
      <c r="DZ173" s="242"/>
      <c r="EA173" s="242"/>
      <c r="EB173" s="242"/>
      <c r="EC173" s="242"/>
      <c r="ED173" s="242"/>
      <c r="EE173" s="242"/>
      <c r="EF173" s="242"/>
      <c r="EG173" s="242"/>
      <c r="EH173" s="242"/>
      <c r="EI173" s="242"/>
      <c r="EJ173" s="242"/>
      <c r="EK173" s="242"/>
      <c r="EL173" s="242"/>
      <c r="EM173" s="242"/>
      <c r="EN173" s="242"/>
      <c r="EO173" s="242"/>
      <c r="EP173" s="242"/>
      <c r="EQ173" s="242"/>
      <c r="ER173" s="242"/>
      <c r="ES173" s="242"/>
      <c r="ET173" s="242"/>
      <c r="EU173" s="242"/>
      <c r="EV173" s="242"/>
      <c r="EW173" s="242"/>
      <c r="EX173" s="242"/>
      <c r="EY173" s="242"/>
      <c r="EZ173" s="242"/>
      <c r="FA173" s="242"/>
      <c r="FB173" s="242"/>
      <c r="FC173" s="242"/>
      <c r="FD173" s="242"/>
      <c r="FE173" s="242"/>
      <c r="FF173" s="242"/>
      <c r="FG173" s="242"/>
      <c r="FH173" s="242"/>
      <c r="FI173" s="242"/>
      <c r="FJ173" s="242"/>
      <c r="FK173" s="242"/>
      <c r="FL173" s="242"/>
      <c r="FM173" s="242"/>
      <c r="FN173" s="242"/>
      <c r="FO173" s="242"/>
      <c r="FP173" s="242"/>
      <c r="FQ173" s="242"/>
      <c r="FR173" s="242"/>
      <c r="FS173" s="242"/>
      <c r="FT173" s="242"/>
      <c r="FU173" s="242"/>
      <c r="FV173" s="242"/>
      <c r="FW173" s="242"/>
      <c r="FX173" s="242"/>
      <c r="FY173" s="242"/>
      <c r="FZ173" s="242"/>
      <c r="GA173" s="242"/>
      <c r="GB173" s="242"/>
      <c r="GC173" s="242"/>
      <c r="GD173" s="242"/>
      <c r="GE173" s="242"/>
      <c r="GF173" s="242"/>
      <c r="GG173" s="242"/>
      <c r="GH173" s="242"/>
      <c r="GI173" s="242"/>
      <c r="GJ173" s="242"/>
      <c r="GK173" s="242"/>
      <c r="GL173" s="242"/>
      <c r="GM173" s="242"/>
      <c r="GN173" s="242"/>
      <c r="GO173" s="242"/>
      <c r="GP173" s="242"/>
      <c r="GQ173" s="242"/>
      <c r="GR173" s="242"/>
      <c r="GS173" s="242"/>
      <c r="GT173" s="242"/>
      <c r="GU173" s="242"/>
      <c r="GV173" s="242"/>
      <c r="GW173" s="242"/>
      <c r="GX173" s="242"/>
      <c r="GY173" s="242"/>
      <c r="GZ173" s="242"/>
      <c r="HA173" s="242"/>
      <c r="HB173" s="242"/>
      <c r="HC173" s="242"/>
      <c r="HD173" s="242"/>
      <c r="HE173" s="242"/>
      <c r="HF173" s="242"/>
      <c r="HG173" s="242"/>
      <c r="HH173" s="242"/>
      <c r="HI173" s="242"/>
      <c r="HJ173" s="242"/>
      <c r="HK173" s="242"/>
      <c r="HL173" s="242"/>
      <c r="HM173" s="242"/>
      <c r="HN173" s="242"/>
      <c r="HO173" s="242"/>
      <c r="HP173" s="242"/>
      <c r="HQ173" s="242"/>
      <c r="HR173" s="242"/>
      <c r="HS173" s="242"/>
      <c r="HT173" s="242"/>
      <c r="HU173" s="242"/>
      <c r="HV173" s="242"/>
      <c r="HW173" s="242"/>
      <c r="HX173" s="242"/>
      <c r="HY173" s="242"/>
      <c r="HZ173" s="242"/>
      <c r="IA173" s="242"/>
      <c r="IB173" s="242"/>
      <c r="IC173" s="242"/>
    </row>
    <row r="174" spans="1:237" x14ac:dyDescent="0.25">
      <c r="A174" s="392" t="s">
        <v>90</v>
      </c>
      <c r="B174" s="392" t="s">
        <v>91</v>
      </c>
      <c r="C174" s="392" t="s">
        <v>93</v>
      </c>
      <c r="D174" s="392" t="s">
        <v>13</v>
      </c>
      <c r="E174" s="392" t="s">
        <v>37</v>
      </c>
      <c r="F174" s="398">
        <f t="shared" ref="F174:H174" si="80">IFERROR(((F21/F98)-1),"CHECK")</f>
        <v>-4.903828575277358E-2</v>
      </c>
      <c r="G174" s="398">
        <f t="shared" si="80"/>
        <v>-1.5842091229959832E-2</v>
      </c>
      <c r="H174" s="398">
        <f t="shared" si="80"/>
        <v>0.24801422044348409</v>
      </c>
      <c r="I174" s="398">
        <f t="shared" ref="I174:U174" si="81">IFERROR(((I21/I98)-1),"CHECK")</f>
        <v>0.37422596550254839</v>
      </c>
      <c r="J174" s="398">
        <f t="shared" si="81"/>
        <v>0.57934866491742576</v>
      </c>
      <c r="K174" s="398">
        <f t="shared" si="81"/>
        <v>0.72787832526920715</v>
      </c>
      <c r="L174" s="398">
        <f t="shared" si="81"/>
        <v>0.68798682613576156</v>
      </c>
      <c r="M174" s="398">
        <f t="shared" si="81"/>
        <v>0.74484613921855947</v>
      </c>
      <c r="N174" s="398">
        <f t="shared" si="81"/>
        <v>0.78638927762468791</v>
      </c>
      <c r="O174" s="398">
        <f t="shared" si="81"/>
        <v>0.79027083819063426</v>
      </c>
      <c r="P174" s="398">
        <f t="shared" si="81"/>
        <v>0.68002610529134166</v>
      </c>
      <c r="Q174" s="398">
        <f t="shared" si="81"/>
        <v>0.80594904187979965</v>
      </c>
      <c r="R174" s="398">
        <f t="shared" si="81"/>
        <v>0.82566558527812894</v>
      </c>
      <c r="S174" s="398">
        <f t="shared" si="81"/>
        <v>0.97752684493072506</v>
      </c>
      <c r="T174" s="398">
        <f t="shared" si="81"/>
        <v>1.0133071009178267</v>
      </c>
      <c r="U174" s="398">
        <f t="shared" si="81"/>
        <v>1.0609752147251492</v>
      </c>
      <c r="V174" s="398"/>
      <c r="W174" s="398"/>
      <c r="X174" s="242"/>
      <c r="Y174" s="242"/>
      <c r="Z174" s="242"/>
      <c r="AA174" s="242"/>
      <c r="AB174" s="242"/>
      <c r="AC174" s="242"/>
      <c r="AD174" s="242"/>
      <c r="AE174" s="242"/>
      <c r="AF174" s="242"/>
      <c r="AG174" s="242"/>
      <c r="AH174" s="242"/>
      <c r="AI174" s="242"/>
      <c r="AJ174" s="242"/>
      <c r="AK174" s="242"/>
      <c r="AL174" s="242"/>
      <c r="AM174" s="242"/>
      <c r="AN174" s="242"/>
      <c r="AO174" s="242"/>
      <c r="AP174" s="242"/>
      <c r="AQ174" s="242"/>
      <c r="AR174" s="242"/>
      <c r="AS174" s="242"/>
      <c r="AT174" s="242"/>
      <c r="AU174" s="242"/>
      <c r="AV174" s="242"/>
      <c r="AW174" s="242"/>
      <c r="AX174" s="242"/>
      <c r="AY174" s="242"/>
      <c r="AZ174" s="242"/>
      <c r="BA174" s="242"/>
      <c r="BB174" s="242"/>
      <c r="BC174" s="242"/>
      <c r="BD174" s="242"/>
      <c r="BE174" s="242"/>
      <c r="BF174" s="242"/>
      <c r="BG174" s="242"/>
      <c r="BH174" s="242"/>
      <c r="BI174" s="242"/>
      <c r="BJ174" s="242"/>
      <c r="BK174" s="242"/>
      <c r="BL174" s="242"/>
      <c r="BM174" s="242"/>
      <c r="BN174" s="242"/>
      <c r="BO174" s="242"/>
      <c r="BP174" s="242"/>
      <c r="BQ174" s="242"/>
      <c r="BR174" s="242"/>
      <c r="BS174" s="242"/>
      <c r="BT174" s="242"/>
      <c r="BU174" s="242"/>
      <c r="BV174" s="242"/>
      <c r="BW174" s="242"/>
      <c r="BX174" s="242"/>
      <c r="BY174" s="242"/>
      <c r="BZ174" s="242"/>
      <c r="CA174" s="242"/>
      <c r="CB174" s="242"/>
      <c r="CC174" s="242"/>
      <c r="CD174" s="242"/>
      <c r="CE174" s="242"/>
      <c r="CF174" s="242"/>
      <c r="CG174" s="242"/>
      <c r="CH174" s="242"/>
      <c r="CI174" s="242"/>
      <c r="CJ174" s="242"/>
      <c r="CK174" s="242"/>
      <c r="CL174" s="242"/>
      <c r="CM174" s="242"/>
      <c r="CN174" s="242"/>
      <c r="CO174" s="242"/>
      <c r="CP174" s="242"/>
      <c r="CQ174" s="242"/>
      <c r="CR174" s="242"/>
      <c r="CS174" s="242"/>
      <c r="CT174" s="242"/>
      <c r="CU174" s="242"/>
      <c r="CV174" s="242"/>
      <c r="CW174" s="242"/>
      <c r="CX174" s="242"/>
      <c r="CY174" s="242"/>
      <c r="CZ174" s="242"/>
      <c r="DA174" s="242"/>
      <c r="DB174" s="242"/>
      <c r="DC174" s="242"/>
      <c r="DD174" s="242"/>
      <c r="DE174" s="242"/>
      <c r="DF174" s="242"/>
      <c r="DG174" s="242"/>
      <c r="DH174" s="242"/>
      <c r="DI174" s="242"/>
      <c r="DJ174" s="242"/>
      <c r="DK174" s="242"/>
      <c r="DL174" s="242"/>
      <c r="DM174" s="242"/>
      <c r="DN174" s="242"/>
      <c r="DO174" s="242"/>
      <c r="DP174" s="242"/>
      <c r="DQ174" s="242"/>
      <c r="DR174" s="242"/>
      <c r="DS174" s="242"/>
      <c r="DT174" s="242"/>
      <c r="DU174" s="242"/>
      <c r="DV174" s="242"/>
      <c r="DW174" s="242"/>
      <c r="DX174" s="242"/>
      <c r="DY174" s="242"/>
      <c r="DZ174" s="242"/>
      <c r="EA174" s="242"/>
      <c r="EB174" s="242"/>
      <c r="EC174" s="242"/>
      <c r="ED174" s="242"/>
      <c r="EE174" s="242"/>
      <c r="EF174" s="242"/>
      <c r="EG174" s="242"/>
      <c r="EH174" s="242"/>
      <c r="EI174" s="242"/>
      <c r="EJ174" s="242"/>
      <c r="EK174" s="242"/>
      <c r="EL174" s="242"/>
      <c r="EM174" s="242"/>
      <c r="EN174" s="242"/>
      <c r="EO174" s="242"/>
      <c r="EP174" s="242"/>
      <c r="EQ174" s="242"/>
      <c r="ER174" s="242"/>
      <c r="ES174" s="242"/>
      <c r="ET174" s="242"/>
      <c r="EU174" s="242"/>
      <c r="EV174" s="242"/>
      <c r="EW174" s="242"/>
      <c r="EX174" s="242"/>
      <c r="EY174" s="242"/>
      <c r="EZ174" s="242"/>
      <c r="FA174" s="242"/>
      <c r="FB174" s="242"/>
      <c r="FC174" s="242"/>
      <c r="FD174" s="242"/>
      <c r="FE174" s="242"/>
      <c r="FF174" s="242"/>
      <c r="FG174" s="242"/>
      <c r="FH174" s="242"/>
      <c r="FI174" s="242"/>
      <c r="FJ174" s="242"/>
      <c r="FK174" s="242"/>
      <c r="FL174" s="242"/>
      <c r="FM174" s="242"/>
      <c r="FN174" s="242"/>
      <c r="FO174" s="242"/>
      <c r="FP174" s="242"/>
      <c r="FQ174" s="242"/>
      <c r="FR174" s="242"/>
      <c r="FS174" s="242"/>
      <c r="FT174" s="242"/>
      <c r="FU174" s="242"/>
      <c r="FV174" s="242"/>
      <c r="FW174" s="242"/>
      <c r="FX174" s="242"/>
      <c r="FY174" s="242"/>
      <c r="FZ174" s="242"/>
      <c r="GA174" s="242"/>
      <c r="GB174" s="242"/>
      <c r="GC174" s="242"/>
      <c r="GD174" s="242"/>
      <c r="GE174" s="242"/>
      <c r="GF174" s="242"/>
      <c r="GG174" s="242"/>
      <c r="GH174" s="242"/>
      <c r="GI174" s="242"/>
      <c r="GJ174" s="242"/>
      <c r="GK174" s="242"/>
      <c r="GL174" s="242"/>
      <c r="GM174" s="242"/>
      <c r="GN174" s="242"/>
      <c r="GO174" s="242"/>
      <c r="GP174" s="242"/>
      <c r="GQ174" s="242"/>
      <c r="GR174" s="242"/>
      <c r="GS174" s="242"/>
      <c r="GT174" s="242"/>
      <c r="GU174" s="242"/>
      <c r="GV174" s="242"/>
      <c r="GW174" s="242"/>
      <c r="GX174" s="242"/>
      <c r="GY174" s="242"/>
      <c r="GZ174" s="242"/>
      <c r="HA174" s="242"/>
      <c r="HB174" s="242"/>
      <c r="HC174" s="242"/>
      <c r="HD174" s="242"/>
      <c r="HE174" s="242"/>
      <c r="HF174" s="242"/>
      <c r="HG174" s="242"/>
      <c r="HH174" s="242"/>
      <c r="HI174" s="242"/>
      <c r="HJ174" s="242"/>
      <c r="HK174" s="242"/>
      <c r="HL174" s="242"/>
      <c r="HM174" s="242"/>
      <c r="HN174" s="242"/>
      <c r="HO174" s="242"/>
      <c r="HP174" s="242"/>
      <c r="HQ174" s="242"/>
      <c r="HR174" s="242"/>
      <c r="HS174" s="242"/>
      <c r="HT174" s="242"/>
      <c r="HU174" s="242"/>
      <c r="HV174" s="242"/>
      <c r="HW174" s="242"/>
      <c r="HX174" s="242"/>
      <c r="HY174" s="242"/>
      <c r="HZ174" s="242"/>
      <c r="IA174" s="242"/>
      <c r="IB174" s="242"/>
      <c r="IC174" s="242"/>
    </row>
    <row r="175" spans="1:237" x14ac:dyDescent="0.25">
      <c r="A175" s="392"/>
      <c r="B175" s="392" t="s">
        <v>91</v>
      </c>
      <c r="C175" s="392" t="s">
        <v>93</v>
      </c>
      <c r="D175" s="392" t="s">
        <v>36</v>
      </c>
      <c r="E175" s="392" t="s">
        <v>37</v>
      </c>
      <c r="F175" s="398">
        <f t="shared" ref="F175:U175" si="82">IFERROR(((F22/F99)-1),"CHECK")</f>
        <v>-4.9038285752773469E-2</v>
      </c>
      <c r="G175" s="398">
        <f t="shared" si="82"/>
        <v>-1.5842091229959721E-2</v>
      </c>
      <c r="H175" s="398">
        <f t="shared" si="82"/>
        <v>0.24801422044348409</v>
      </c>
      <c r="I175" s="398">
        <f t="shared" si="82"/>
        <v>0.37422596550254839</v>
      </c>
      <c r="J175" s="398">
        <f t="shared" si="82"/>
        <v>0.57934866491742554</v>
      </c>
      <c r="K175" s="398">
        <f t="shared" si="82"/>
        <v>0.72787832526920693</v>
      </c>
      <c r="L175" s="398">
        <f t="shared" si="82"/>
        <v>0.68798682613576134</v>
      </c>
      <c r="M175" s="398">
        <f t="shared" si="82"/>
        <v>0.74484613921855969</v>
      </c>
      <c r="N175" s="398">
        <f t="shared" si="82"/>
        <v>0.78638927762468791</v>
      </c>
      <c r="O175" s="398">
        <f t="shared" si="82"/>
        <v>0.79027083819063471</v>
      </c>
      <c r="P175" s="398">
        <f t="shared" si="82"/>
        <v>0.68002610529134144</v>
      </c>
      <c r="Q175" s="398">
        <f t="shared" si="82"/>
        <v>0.80594904187979965</v>
      </c>
      <c r="R175" s="398">
        <f t="shared" si="82"/>
        <v>0.82566558527812894</v>
      </c>
      <c r="S175" s="398">
        <f t="shared" si="82"/>
        <v>0.97752684493072528</v>
      </c>
      <c r="T175" s="398">
        <f t="shared" si="82"/>
        <v>1.0133071009178267</v>
      </c>
      <c r="U175" s="398">
        <f t="shared" si="82"/>
        <v>1.0609752147251492</v>
      </c>
      <c r="V175" s="398"/>
      <c r="W175" s="398"/>
      <c r="X175" s="242"/>
      <c r="Y175" s="242"/>
      <c r="Z175" s="242"/>
      <c r="AA175" s="242"/>
      <c r="AB175" s="242"/>
      <c r="AC175" s="242"/>
      <c r="AD175" s="242"/>
      <c r="AE175" s="242"/>
      <c r="AF175" s="242"/>
      <c r="AG175" s="242"/>
      <c r="AH175" s="242"/>
      <c r="AI175" s="242"/>
      <c r="AJ175" s="242"/>
      <c r="AK175" s="242"/>
      <c r="AL175" s="242"/>
      <c r="AM175" s="242"/>
      <c r="AN175" s="242"/>
      <c r="AO175" s="242"/>
      <c r="AP175" s="242"/>
      <c r="AQ175" s="242"/>
      <c r="AR175" s="242"/>
      <c r="AS175" s="242"/>
      <c r="AT175" s="242"/>
      <c r="AU175" s="242"/>
      <c r="AV175" s="242"/>
      <c r="AW175" s="242"/>
      <c r="AX175" s="242"/>
      <c r="AY175" s="242"/>
      <c r="AZ175" s="242"/>
      <c r="BA175" s="242"/>
      <c r="BB175" s="242"/>
      <c r="BC175" s="242"/>
      <c r="BD175" s="242"/>
      <c r="BE175" s="242"/>
      <c r="BF175" s="242"/>
      <c r="BG175" s="242"/>
      <c r="BH175" s="242"/>
      <c r="BI175" s="242"/>
      <c r="BJ175" s="242"/>
      <c r="BK175" s="242"/>
      <c r="BL175" s="242"/>
      <c r="BM175" s="242"/>
      <c r="BN175" s="242"/>
      <c r="BO175" s="242"/>
      <c r="BP175" s="242"/>
      <c r="BQ175" s="242"/>
      <c r="BR175" s="242"/>
      <c r="BS175" s="242"/>
      <c r="BT175" s="242"/>
      <c r="BU175" s="242"/>
      <c r="BV175" s="242"/>
      <c r="BW175" s="242"/>
      <c r="BX175" s="242"/>
      <c r="BY175" s="242"/>
      <c r="BZ175" s="242"/>
      <c r="CA175" s="242"/>
      <c r="CB175" s="242"/>
      <c r="CC175" s="242"/>
      <c r="CD175" s="242"/>
      <c r="CE175" s="242"/>
      <c r="CF175" s="242"/>
      <c r="CG175" s="242"/>
      <c r="CH175" s="242"/>
      <c r="CI175" s="242"/>
      <c r="CJ175" s="242"/>
      <c r="CK175" s="242"/>
      <c r="CL175" s="242"/>
      <c r="CM175" s="242"/>
      <c r="CN175" s="242"/>
      <c r="CO175" s="242"/>
      <c r="CP175" s="242"/>
      <c r="CQ175" s="242"/>
      <c r="CR175" s="242"/>
      <c r="CS175" s="242"/>
      <c r="CT175" s="242"/>
      <c r="CU175" s="242"/>
      <c r="CV175" s="242"/>
      <c r="CW175" s="242"/>
      <c r="CX175" s="242"/>
      <c r="CY175" s="242"/>
      <c r="CZ175" s="242"/>
      <c r="DA175" s="242"/>
      <c r="DB175" s="242"/>
      <c r="DC175" s="242"/>
      <c r="DD175" s="242"/>
      <c r="DE175" s="242"/>
      <c r="DF175" s="242"/>
      <c r="DG175" s="242"/>
      <c r="DH175" s="242"/>
      <c r="DI175" s="242"/>
      <c r="DJ175" s="242"/>
      <c r="DK175" s="242"/>
      <c r="DL175" s="242"/>
      <c r="DM175" s="242"/>
      <c r="DN175" s="242"/>
      <c r="DO175" s="242"/>
      <c r="DP175" s="242"/>
      <c r="DQ175" s="242"/>
      <c r="DR175" s="242"/>
      <c r="DS175" s="242"/>
      <c r="DT175" s="242"/>
      <c r="DU175" s="242"/>
      <c r="DV175" s="242"/>
      <c r="DW175" s="242"/>
      <c r="DX175" s="242"/>
      <c r="DY175" s="242"/>
      <c r="DZ175" s="242"/>
      <c r="EA175" s="242"/>
      <c r="EB175" s="242"/>
      <c r="EC175" s="242"/>
      <c r="ED175" s="242"/>
      <c r="EE175" s="242"/>
      <c r="EF175" s="242"/>
      <c r="EG175" s="242"/>
      <c r="EH175" s="242"/>
      <c r="EI175" s="242"/>
      <c r="EJ175" s="242"/>
      <c r="EK175" s="242"/>
      <c r="EL175" s="242"/>
      <c r="EM175" s="242"/>
      <c r="EN175" s="242"/>
      <c r="EO175" s="242"/>
      <c r="EP175" s="242"/>
      <c r="EQ175" s="242"/>
      <c r="ER175" s="242"/>
      <c r="ES175" s="242"/>
      <c r="ET175" s="242"/>
      <c r="EU175" s="242"/>
      <c r="EV175" s="242"/>
      <c r="EW175" s="242"/>
      <c r="EX175" s="242"/>
      <c r="EY175" s="242"/>
      <c r="EZ175" s="242"/>
      <c r="FA175" s="242"/>
      <c r="FB175" s="242"/>
      <c r="FC175" s="242"/>
      <c r="FD175" s="242"/>
      <c r="FE175" s="242"/>
      <c r="FF175" s="242"/>
      <c r="FG175" s="242"/>
      <c r="FH175" s="242"/>
      <c r="FI175" s="242"/>
      <c r="FJ175" s="242"/>
      <c r="FK175" s="242"/>
      <c r="FL175" s="242"/>
      <c r="FM175" s="242"/>
      <c r="FN175" s="242"/>
      <c r="FO175" s="242"/>
      <c r="FP175" s="242"/>
      <c r="FQ175" s="242"/>
      <c r="FR175" s="242"/>
      <c r="FS175" s="242"/>
      <c r="FT175" s="242"/>
      <c r="FU175" s="242"/>
      <c r="FV175" s="242"/>
      <c r="FW175" s="242"/>
      <c r="FX175" s="242"/>
      <c r="FY175" s="242"/>
      <c r="FZ175" s="242"/>
      <c r="GA175" s="242"/>
      <c r="GB175" s="242"/>
      <c r="GC175" s="242"/>
      <c r="GD175" s="242"/>
      <c r="GE175" s="242"/>
      <c r="GF175" s="242"/>
      <c r="GG175" s="242"/>
      <c r="GH175" s="242"/>
      <c r="GI175" s="242"/>
      <c r="GJ175" s="242"/>
      <c r="GK175" s="242"/>
      <c r="GL175" s="242"/>
      <c r="GM175" s="242"/>
      <c r="GN175" s="242"/>
      <c r="GO175" s="242"/>
      <c r="GP175" s="242"/>
      <c r="GQ175" s="242"/>
      <c r="GR175" s="242"/>
      <c r="GS175" s="242"/>
      <c r="GT175" s="242"/>
      <c r="GU175" s="242"/>
      <c r="GV175" s="242"/>
      <c r="GW175" s="242"/>
      <c r="GX175" s="242"/>
      <c r="GY175" s="242"/>
      <c r="GZ175" s="242"/>
      <c r="HA175" s="242"/>
      <c r="HB175" s="242"/>
      <c r="HC175" s="242"/>
      <c r="HD175" s="242"/>
      <c r="HE175" s="242"/>
      <c r="HF175" s="242"/>
      <c r="HG175" s="242"/>
      <c r="HH175" s="242"/>
      <c r="HI175" s="242"/>
      <c r="HJ175" s="242"/>
      <c r="HK175" s="242"/>
      <c r="HL175" s="242"/>
      <c r="HM175" s="242"/>
      <c r="HN175" s="242"/>
      <c r="HO175" s="242"/>
      <c r="HP175" s="242"/>
      <c r="HQ175" s="242"/>
      <c r="HR175" s="242"/>
      <c r="HS175" s="242"/>
      <c r="HT175" s="242"/>
      <c r="HU175" s="242"/>
      <c r="HV175" s="242"/>
      <c r="HW175" s="242"/>
      <c r="HX175" s="242"/>
      <c r="HY175" s="242"/>
      <c r="HZ175" s="242"/>
      <c r="IA175" s="242"/>
      <c r="IB175" s="242"/>
      <c r="IC175" s="242"/>
    </row>
    <row r="176" spans="1:237" x14ac:dyDescent="0.25">
      <c r="A176" s="392"/>
      <c r="B176" s="392" t="s">
        <v>91</v>
      </c>
      <c r="C176" s="392" t="s">
        <v>93</v>
      </c>
      <c r="D176" s="392" t="s">
        <v>190</v>
      </c>
      <c r="E176" s="392" t="s">
        <v>37</v>
      </c>
      <c r="F176" s="398">
        <f t="shared" ref="F176:U176" si="83">IFERROR(((F23/F100)-1),"CHECK")</f>
        <v>-4.903828575277358E-2</v>
      </c>
      <c r="G176" s="398">
        <f t="shared" si="83"/>
        <v>-1.5842091229959832E-2</v>
      </c>
      <c r="H176" s="398">
        <f t="shared" si="83"/>
        <v>0.24801422044348431</v>
      </c>
      <c r="I176" s="398">
        <f t="shared" si="83"/>
        <v>0.37422596550254794</v>
      </c>
      <c r="J176" s="398">
        <f t="shared" si="83"/>
        <v>0.57934866491742576</v>
      </c>
      <c r="K176" s="398">
        <f t="shared" si="83"/>
        <v>0.72787832526920715</v>
      </c>
      <c r="L176" s="398">
        <f t="shared" si="83"/>
        <v>0.68798682613576156</v>
      </c>
      <c r="M176" s="398">
        <f t="shared" si="83"/>
        <v>0.74484613921855947</v>
      </c>
      <c r="N176" s="398">
        <f t="shared" si="83"/>
        <v>0.78638927762468813</v>
      </c>
      <c r="O176" s="398">
        <f t="shared" si="83"/>
        <v>0.79027083819063471</v>
      </c>
      <c r="P176" s="398">
        <f t="shared" si="83"/>
        <v>0.68002610529134144</v>
      </c>
      <c r="Q176" s="398">
        <f t="shared" si="83"/>
        <v>0.80594904187979988</v>
      </c>
      <c r="R176" s="398">
        <f t="shared" si="83"/>
        <v>0.82566558527812894</v>
      </c>
      <c r="S176" s="398">
        <f t="shared" si="83"/>
        <v>0.97752684493072484</v>
      </c>
      <c r="T176" s="398">
        <f t="shared" si="83"/>
        <v>1.0133071009178267</v>
      </c>
      <c r="U176" s="398">
        <f t="shared" si="83"/>
        <v>1.0609752147251492</v>
      </c>
      <c r="V176" s="398"/>
      <c r="W176" s="398"/>
      <c r="X176" s="242"/>
      <c r="Y176" s="242"/>
      <c r="Z176" s="242"/>
      <c r="AA176" s="242"/>
      <c r="AB176" s="242"/>
      <c r="AC176" s="242"/>
      <c r="AD176" s="242"/>
      <c r="AE176" s="242"/>
      <c r="AF176" s="242"/>
      <c r="AG176" s="242"/>
      <c r="AH176" s="242"/>
      <c r="AI176" s="242"/>
      <c r="AJ176" s="242"/>
      <c r="AK176" s="242"/>
      <c r="AL176" s="242"/>
      <c r="AM176" s="242"/>
      <c r="AN176" s="242"/>
      <c r="AO176" s="242"/>
      <c r="AP176" s="242"/>
      <c r="AQ176" s="242"/>
      <c r="AR176" s="242"/>
      <c r="AS176" s="242"/>
      <c r="AT176" s="242"/>
      <c r="AU176" s="242"/>
      <c r="AV176" s="242"/>
      <c r="AW176" s="242"/>
      <c r="AX176" s="242"/>
      <c r="AY176" s="242"/>
      <c r="AZ176" s="242"/>
      <c r="BA176" s="242"/>
      <c r="BB176" s="242"/>
      <c r="BC176" s="242"/>
      <c r="BD176" s="242"/>
      <c r="BE176" s="242"/>
      <c r="BF176" s="242"/>
      <c r="BG176" s="242"/>
      <c r="BH176" s="242"/>
      <c r="BI176" s="242"/>
      <c r="BJ176" s="242"/>
      <c r="BK176" s="242"/>
      <c r="BL176" s="242"/>
      <c r="BM176" s="242"/>
      <c r="BN176" s="242"/>
      <c r="BO176" s="242"/>
      <c r="BP176" s="242"/>
      <c r="BQ176" s="242"/>
      <c r="BR176" s="242"/>
      <c r="BS176" s="242"/>
      <c r="BT176" s="242"/>
      <c r="BU176" s="242"/>
      <c r="BV176" s="242"/>
      <c r="BW176" s="242"/>
      <c r="BX176" s="242"/>
      <c r="BY176" s="242"/>
      <c r="BZ176" s="242"/>
      <c r="CA176" s="242"/>
      <c r="CB176" s="242"/>
      <c r="CC176" s="242"/>
      <c r="CD176" s="242"/>
      <c r="CE176" s="242"/>
      <c r="CF176" s="242"/>
      <c r="CG176" s="242"/>
      <c r="CH176" s="242"/>
      <c r="CI176" s="242"/>
      <c r="CJ176" s="242"/>
      <c r="CK176" s="242"/>
      <c r="CL176" s="242"/>
      <c r="CM176" s="242"/>
      <c r="CN176" s="242"/>
      <c r="CO176" s="242"/>
      <c r="CP176" s="242"/>
      <c r="CQ176" s="242"/>
      <c r="CR176" s="242"/>
      <c r="CS176" s="242"/>
      <c r="CT176" s="242"/>
      <c r="CU176" s="242"/>
      <c r="CV176" s="242"/>
      <c r="CW176" s="242"/>
      <c r="CX176" s="242"/>
      <c r="CY176" s="242"/>
      <c r="CZ176" s="242"/>
      <c r="DA176" s="242"/>
      <c r="DB176" s="242"/>
      <c r="DC176" s="242"/>
      <c r="DD176" s="242"/>
      <c r="DE176" s="242"/>
      <c r="DF176" s="242"/>
      <c r="DG176" s="242"/>
      <c r="DH176" s="242"/>
      <c r="DI176" s="242"/>
      <c r="DJ176" s="242"/>
      <c r="DK176" s="242"/>
      <c r="DL176" s="242"/>
      <c r="DM176" s="242"/>
      <c r="DN176" s="242"/>
      <c r="DO176" s="242"/>
      <c r="DP176" s="242"/>
      <c r="DQ176" s="242"/>
      <c r="DR176" s="242"/>
      <c r="DS176" s="242"/>
      <c r="DT176" s="242"/>
      <c r="DU176" s="242"/>
      <c r="DV176" s="242"/>
      <c r="DW176" s="242"/>
      <c r="DX176" s="242"/>
      <c r="DY176" s="242"/>
      <c r="DZ176" s="242"/>
      <c r="EA176" s="242"/>
      <c r="EB176" s="242"/>
      <c r="EC176" s="242"/>
      <c r="ED176" s="242"/>
      <c r="EE176" s="242"/>
      <c r="EF176" s="242"/>
      <c r="EG176" s="242"/>
      <c r="EH176" s="242"/>
      <c r="EI176" s="242"/>
      <c r="EJ176" s="242"/>
      <c r="EK176" s="242"/>
      <c r="EL176" s="242"/>
      <c r="EM176" s="242"/>
      <c r="EN176" s="242"/>
      <c r="EO176" s="242"/>
      <c r="EP176" s="242"/>
      <c r="EQ176" s="242"/>
      <c r="ER176" s="242"/>
      <c r="ES176" s="242"/>
      <c r="ET176" s="242"/>
      <c r="EU176" s="242"/>
      <c r="EV176" s="242"/>
      <c r="EW176" s="242"/>
      <c r="EX176" s="242"/>
      <c r="EY176" s="242"/>
      <c r="EZ176" s="242"/>
      <c r="FA176" s="242"/>
      <c r="FB176" s="242"/>
      <c r="FC176" s="242"/>
      <c r="FD176" s="242"/>
      <c r="FE176" s="242"/>
      <c r="FF176" s="242"/>
      <c r="FG176" s="242"/>
      <c r="FH176" s="242"/>
      <c r="FI176" s="242"/>
      <c r="FJ176" s="242"/>
      <c r="FK176" s="242"/>
      <c r="FL176" s="242"/>
      <c r="FM176" s="242"/>
      <c r="FN176" s="242"/>
      <c r="FO176" s="242"/>
      <c r="FP176" s="242"/>
      <c r="FQ176" s="242"/>
      <c r="FR176" s="242"/>
      <c r="FS176" s="242"/>
      <c r="FT176" s="242"/>
      <c r="FU176" s="242"/>
      <c r="FV176" s="242"/>
      <c r="FW176" s="242"/>
      <c r="FX176" s="242"/>
      <c r="FY176" s="242"/>
      <c r="FZ176" s="242"/>
      <c r="GA176" s="242"/>
      <c r="GB176" s="242"/>
      <c r="GC176" s="242"/>
      <c r="GD176" s="242"/>
      <c r="GE176" s="242"/>
      <c r="GF176" s="242"/>
      <c r="GG176" s="242"/>
      <c r="GH176" s="242"/>
      <c r="GI176" s="242"/>
      <c r="GJ176" s="242"/>
      <c r="GK176" s="242"/>
      <c r="GL176" s="242"/>
      <c r="GM176" s="242"/>
      <c r="GN176" s="242"/>
      <c r="GO176" s="242"/>
      <c r="GP176" s="242"/>
      <c r="GQ176" s="242"/>
      <c r="GR176" s="242"/>
      <c r="GS176" s="242"/>
      <c r="GT176" s="242"/>
      <c r="GU176" s="242"/>
      <c r="GV176" s="242"/>
      <c r="GW176" s="242"/>
      <c r="GX176" s="242"/>
      <c r="GY176" s="242"/>
      <c r="GZ176" s="242"/>
      <c r="HA176" s="242"/>
      <c r="HB176" s="242"/>
      <c r="HC176" s="242"/>
      <c r="HD176" s="242"/>
      <c r="HE176" s="242"/>
      <c r="HF176" s="242"/>
      <c r="HG176" s="242"/>
      <c r="HH176" s="242"/>
      <c r="HI176" s="242"/>
      <c r="HJ176" s="242"/>
      <c r="HK176" s="242"/>
      <c r="HL176" s="242"/>
      <c r="HM176" s="242"/>
      <c r="HN176" s="242"/>
      <c r="HO176" s="242"/>
      <c r="HP176" s="242"/>
      <c r="HQ176" s="242"/>
      <c r="HR176" s="242"/>
      <c r="HS176" s="242"/>
      <c r="HT176" s="242"/>
      <c r="HU176" s="242"/>
      <c r="HV176" s="242"/>
      <c r="HW176" s="242"/>
      <c r="HX176" s="242"/>
      <c r="HY176" s="242"/>
      <c r="HZ176" s="242"/>
      <c r="IA176" s="242"/>
      <c r="IB176" s="242"/>
      <c r="IC176" s="242"/>
    </row>
    <row r="177" spans="1:237" s="197" customFormat="1" x14ac:dyDescent="0.25">
      <c r="A177" s="392" t="s">
        <v>90</v>
      </c>
      <c r="B177" s="392" t="s">
        <v>92</v>
      </c>
      <c r="C177" s="392" t="s">
        <v>94</v>
      </c>
      <c r="D177" s="392" t="s">
        <v>13</v>
      </c>
      <c r="E177" s="392" t="s">
        <v>37</v>
      </c>
      <c r="F177" s="398">
        <f t="shared" ref="F177:H177" si="84">IFERROR(((F24/F101)-1),"CHECK")</f>
        <v>-4.4231566076358142E-5</v>
      </c>
      <c r="G177" s="398">
        <f t="shared" si="84"/>
        <v>-1.1235878679203504E-2</v>
      </c>
      <c r="H177" s="398">
        <f t="shared" si="84"/>
        <v>-4.3044406149676528E-2</v>
      </c>
      <c r="I177" s="398">
        <f t="shared" ref="I177:T177" si="85">IFERROR(((I24/I101)-1),"CHECK")</f>
        <v>-4.3297837007532869E-2</v>
      </c>
      <c r="J177" s="398">
        <f t="shared" si="85"/>
        <v>-5.7863389745939409E-2</v>
      </c>
      <c r="K177" s="398">
        <f t="shared" si="85"/>
        <v>-4.477039290477669E-2</v>
      </c>
      <c r="L177" s="398">
        <f t="shared" si="85"/>
        <v>-3.0194814543324178E-2</v>
      </c>
      <c r="M177" s="398">
        <f t="shared" si="85"/>
        <v>-4.3683235541901122E-2</v>
      </c>
      <c r="N177" s="398">
        <f t="shared" si="85"/>
        <v>-0.12350366771047383</v>
      </c>
      <c r="O177" s="398">
        <f t="shared" si="85"/>
        <v>-0.23293316066128966</v>
      </c>
      <c r="P177" s="398">
        <f t="shared" si="85"/>
        <v>-0.60028948276208094</v>
      </c>
      <c r="Q177" s="398">
        <f t="shared" si="85"/>
        <v>-0.72289615894636094</v>
      </c>
      <c r="R177" s="398">
        <f t="shared" si="85"/>
        <v>-0.60666548761208205</v>
      </c>
      <c r="S177" s="398">
        <f t="shared" si="85"/>
        <v>-0.77914459414160864</v>
      </c>
      <c r="T177" s="398">
        <f t="shared" si="85"/>
        <v>-0.80880508072144819</v>
      </c>
      <c r="U177" s="398">
        <f t="shared" ref="U177" si="86">IFERROR(((U24/U101)-1),"CHECK")</f>
        <v>-0.80884434231915614</v>
      </c>
      <c r="V177" s="398"/>
      <c r="W177" s="398"/>
      <c r="X177" s="242"/>
      <c r="Y177" s="242"/>
      <c r="Z177" s="242"/>
      <c r="AA177" s="242"/>
      <c r="AB177" s="242"/>
      <c r="AC177" s="242"/>
      <c r="AD177" s="242"/>
      <c r="AE177" s="242"/>
      <c r="AF177" s="242"/>
      <c r="AG177" s="242"/>
      <c r="AH177" s="242"/>
      <c r="AI177" s="242"/>
      <c r="AJ177" s="242"/>
      <c r="AK177" s="242"/>
      <c r="AL177" s="242"/>
      <c r="AM177" s="242"/>
      <c r="AN177" s="242"/>
      <c r="AO177" s="242"/>
      <c r="AP177" s="242"/>
      <c r="AQ177" s="242"/>
      <c r="AR177" s="242"/>
      <c r="AS177" s="242"/>
      <c r="AT177" s="242"/>
      <c r="AU177" s="242"/>
      <c r="AV177" s="242"/>
      <c r="AW177" s="242"/>
      <c r="AX177" s="242"/>
      <c r="AY177" s="242"/>
      <c r="AZ177" s="242"/>
      <c r="BA177" s="242"/>
      <c r="BB177" s="242"/>
      <c r="BC177" s="242"/>
      <c r="BD177" s="242"/>
      <c r="BE177" s="242"/>
      <c r="BF177" s="242"/>
      <c r="BG177" s="242"/>
      <c r="BH177" s="242"/>
      <c r="BI177" s="242"/>
      <c r="BJ177" s="242"/>
      <c r="BK177" s="242"/>
      <c r="BL177" s="242"/>
      <c r="BM177" s="242"/>
      <c r="BN177" s="242"/>
      <c r="BO177" s="242"/>
      <c r="BP177" s="242"/>
      <c r="BQ177" s="242"/>
      <c r="BR177" s="242"/>
      <c r="BS177" s="242"/>
      <c r="BT177" s="242"/>
      <c r="BU177" s="242"/>
      <c r="BV177" s="242"/>
      <c r="BW177" s="242"/>
      <c r="BX177" s="242"/>
      <c r="BY177" s="242"/>
      <c r="BZ177" s="242"/>
      <c r="CA177" s="242"/>
      <c r="CB177" s="242"/>
      <c r="CC177" s="242"/>
      <c r="CD177" s="242"/>
      <c r="CE177" s="242"/>
      <c r="CF177" s="242"/>
      <c r="CG177" s="242"/>
      <c r="CH177" s="242"/>
      <c r="CI177" s="242"/>
      <c r="CJ177" s="242"/>
      <c r="CK177" s="242"/>
      <c r="CL177" s="242"/>
      <c r="CM177" s="242"/>
      <c r="CN177" s="242"/>
      <c r="CO177" s="242"/>
      <c r="CP177" s="242"/>
      <c r="CQ177" s="242"/>
      <c r="CR177" s="242"/>
      <c r="CS177" s="242"/>
      <c r="CT177" s="242"/>
      <c r="CU177" s="242"/>
      <c r="CV177" s="242"/>
      <c r="CW177" s="242"/>
      <c r="CX177" s="242"/>
      <c r="CY177" s="242"/>
      <c r="CZ177" s="242"/>
      <c r="DA177" s="242"/>
      <c r="DB177" s="242"/>
      <c r="DC177" s="242"/>
      <c r="DD177" s="242"/>
      <c r="DE177" s="242"/>
      <c r="DF177" s="242"/>
      <c r="DG177" s="242"/>
      <c r="DH177" s="242"/>
      <c r="DI177" s="242"/>
      <c r="DJ177" s="242"/>
      <c r="DK177" s="242"/>
      <c r="DL177" s="242"/>
      <c r="DM177" s="242"/>
      <c r="DN177" s="242"/>
      <c r="DO177" s="242"/>
      <c r="DP177" s="242"/>
      <c r="DQ177" s="242"/>
      <c r="DR177" s="242"/>
      <c r="DS177" s="242"/>
      <c r="DT177" s="242"/>
      <c r="DU177" s="242"/>
      <c r="DV177" s="242"/>
      <c r="DW177" s="242"/>
      <c r="DX177" s="242"/>
      <c r="DY177" s="242"/>
      <c r="DZ177" s="242"/>
      <c r="EA177" s="242"/>
      <c r="EB177" s="242"/>
      <c r="EC177" s="242"/>
      <c r="ED177" s="242"/>
      <c r="EE177" s="242"/>
      <c r="EF177" s="242"/>
      <c r="EG177" s="242"/>
      <c r="EH177" s="242"/>
      <c r="EI177" s="242"/>
      <c r="EJ177" s="242"/>
      <c r="EK177" s="242"/>
      <c r="EL177" s="242"/>
      <c r="EM177" s="242"/>
      <c r="EN177" s="242"/>
      <c r="EO177" s="242"/>
      <c r="EP177" s="242"/>
      <c r="EQ177" s="242"/>
      <c r="ER177" s="242"/>
      <c r="ES177" s="242"/>
      <c r="ET177" s="242"/>
      <c r="EU177" s="242"/>
      <c r="EV177" s="242"/>
      <c r="EW177" s="242"/>
      <c r="EX177" s="242"/>
      <c r="EY177" s="242"/>
      <c r="EZ177" s="242"/>
      <c r="FA177" s="242"/>
      <c r="FB177" s="242"/>
      <c r="FC177" s="242"/>
      <c r="FD177" s="242"/>
      <c r="FE177" s="242"/>
      <c r="FF177" s="242"/>
      <c r="FG177" s="242"/>
      <c r="FH177" s="242"/>
      <c r="FI177" s="242"/>
      <c r="FJ177" s="242"/>
      <c r="FK177" s="242"/>
      <c r="FL177" s="242"/>
      <c r="FM177" s="242"/>
      <c r="FN177" s="242"/>
      <c r="FO177" s="242"/>
      <c r="FP177" s="242"/>
      <c r="FQ177" s="242"/>
      <c r="FR177" s="242"/>
      <c r="FS177" s="242"/>
      <c r="FT177" s="242"/>
      <c r="FU177" s="242"/>
      <c r="FV177" s="242"/>
      <c r="FW177" s="242"/>
      <c r="FX177" s="242"/>
      <c r="FY177" s="242"/>
      <c r="FZ177" s="242"/>
      <c r="GA177" s="242"/>
      <c r="GB177" s="242"/>
      <c r="GC177" s="242"/>
      <c r="GD177" s="242"/>
      <c r="GE177" s="242"/>
      <c r="GF177" s="242"/>
      <c r="GG177" s="242"/>
      <c r="GH177" s="242"/>
      <c r="GI177" s="242"/>
      <c r="GJ177" s="242"/>
      <c r="GK177" s="242"/>
      <c r="GL177" s="242"/>
      <c r="GM177" s="242"/>
      <c r="GN177" s="242"/>
      <c r="GO177" s="242"/>
      <c r="GP177" s="242"/>
      <c r="GQ177" s="242"/>
      <c r="GR177" s="242"/>
      <c r="GS177" s="242"/>
      <c r="GT177" s="242"/>
      <c r="GU177" s="242"/>
      <c r="GV177" s="242"/>
      <c r="GW177" s="242"/>
      <c r="GX177" s="242"/>
      <c r="GY177" s="242"/>
      <c r="GZ177" s="242"/>
      <c r="HA177" s="242"/>
      <c r="HB177" s="242"/>
      <c r="HC177" s="242"/>
      <c r="HD177" s="242"/>
      <c r="HE177" s="242"/>
      <c r="HF177" s="242"/>
      <c r="HG177" s="242"/>
      <c r="HH177" s="242"/>
      <c r="HI177" s="242"/>
      <c r="HJ177" s="242"/>
      <c r="HK177" s="242"/>
      <c r="HL177" s="242"/>
      <c r="HM177" s="242"/>
      <c r="HN177" s="242"/>
      <c r="HO177" s="242"/>
      <c r="HP177" s="242"/>
      <c r="HQ177" s="242"/>
      <c r="HR177" s="242"/>
      <c r="HS177" s="242"/>
      <c r="HT177" s="242"/>
      <c r="HU177" s="242"/>
      <c r="HV177" s="242"/>
      <c r="HW177" s="242"/>
      <c r="HX177" s="242"/>
      <c r="HY177" s="242"/>
      <c r="HZ177" s="242"/>
      <c r="IA177" s="242"/>
      <c r="IB177" s="242"/>
      <c r="IC177" s="242"/>
    </row>
    <row r="178" spans="1:237" s="197" customFormat="1" x14ac:dyDescent="0.25">
      <c r="A178" s="392"/>
      <c r="B178" s="392" t="s">
        <v>92</v>
      </c>
      <c r="C178" s="392" t="s">
        <v>94</v>
      </c>
      <c r="D178" s="392" t="s">
        <v>36</v>
      </c>
      <c r="E178" s="392" t="s">
        <v>37</v>
      </c>
      <c r="F178" s="398">
        <f t="shared" ref="F178:H178" si="87">IFERROR(((F25/F102)-1),"CHECK")</f>
        <v>4.0486223005551381E-3</v>
      </c>
      <c r="G178" s="398">
        <f t="shared" si="87"/>
        <v>-7.003061658146903E-3</v>
      </c>
      <c r="H178" s="398">
        <f t="shared" si="87"/>
        <v>-3.4876119352208357E-2</v>
      </c>
      <c r="I178" s="398">
        <f t="shared" ref="I178:T178" si="88">IFERROR(((I25/I102)-1),"CHECK")</f>
        <v>-4.0922884044860441E-2</v>
      </c>
      <c r="J178" s="398">
        <f t="shared" si="88"/>
        <v>-5.5031332210321082E-2</v>
      </c>
      <c r="K178" s="398">
        <f t="shared" si="88"/>
        <v>-4.1329548575547714E-2</v>
      </c>
      <c r="L178" s="398">
        <f t="shared" si="88"/>
        <v>-2.6829461435354918E-2</v>
      </c>
      <c r="M178" s="398">
        <f t="shared" si="88"/>
        <v>-3.8611032533443668E-2</v>
      </c>
      <c r="N178" s="398">
        <f t="shared" si="88"/>
        <v>-0.11915757233402946</v>
      </c>
      <c r="O178" s="398">
        <f t="shared" si="88"/>
        <v>-0.25566700241577367</v>
      </c>
      <c r="P178" s="398">
        <f t="shared" si="88"/>
        <v>-0.57723321432726571</v>
      </c>
      <c r="Q178" s="398">
        <f t="shared" si="88"/>
        <v>-0.70946221279897004</v>
      </c>
      <c r="R178" s="398">
        <f t="shared" si="88"/>
        <v>-0.65815566479308008</v>
      </c>
      <c r="S178" s="398">
        <f t="shared" si="88"/>
        <v>-0.77328348759025844</v>
      </c>
      <c r="T178" s="398">
        <f t="shared" si="88"/>
        <v>-0.79655273040204921</v>
      </c>
      <c r="U178" s="398">
        <f t="shared" ref="U178" si="89">IFERROR(((U25/U102)-1),"CHECK")</f>
        <v>-0.79689106162181456</v>
      </c>
      <c r="V178" s="398"/>
      <c r="W178" s="398"/>
      <c r="X178" s="242"/>
      <c r="Y178" s="242"/>
      <c r="Z178" s="242"/>
      <c r="AA178" s="242"/>
      <c r="AB178" s="242"/>
      <c r="AC178" s="242"/>
      <c r="AD178" s="242"/>
      <c r="AE178" s="242"/>
      <c r="AF178" s="242"/>
      <c r="AG178" s="242"/>
      <c r="AH178" s="242"/>
      <c r="AI178" s="242"/>
      <c r="AJ178" s="242"/>
      <c r="AK178" s="242"/>
      <c r="AL178" s="242"/>
      <c r="AM178" s="242"/>
      <c r="AN178" s="242"/>
      <c r="AO178" s="242"/>
      <c r="AP178" s="242"/>
      <c r="AQ178" s="242"/>
      <c r="AR178" s="242"/>
      <c r="AS178" s="242"/>
      <c r="AT178" s="242"/>
      <c r="AU178" s="242"/>
      <c r="AV178" s="242"/>
      <c r="AW178" s="242"/>
      <c r="AX178" s="242"/>
      <c r="AY178" s="242"/>
      <c r="AZ178" s="242"/>
      <c r="BA178" s="242"/>
      <c r="BB178" s="242"/>
      <c r="BC178" s="242"/>
      <c r="BD178" s="242"/>
      <c r="BE178" s="242"/>
      <c r="BF178" s="242"/>
      <c r="BG178" s="242"/>
      <c r="BH178" s="242"/>
      <c r="BI178" s="242"/>
      <c r="BJ178" s="242"/>
      <c r="BK178" s="242"/>
      <c r="BL178" s="242"/>
      <c r="BM178" s="242"/>
      <c r="BN178" s="242"/>
      <c r="BO178" s="242"/>
      <c r="BP178" s="242"/>
      <c r="BQ178" s="242"/>
      <c r="BR178" s="242"/>
      <c r="BS178" s="242"/>
      <c r="BT178" s="242"/>
      <c r="BU178" s="242"/>
      <c r="BV178" s="242"/>
      <c r="BW178" s="242"/>
      <c r="BX178" s="242"/>
      <c r="BY178" s="242"/>
      <c r="BZ178" s="242"/>
      <c r="CA178" s="242"/>
      <c r="CB178" s="242"/>
      <c r="CC178" s="242"/>
      <c r="CD178" s="242"/>
      <c r="CE178" s="242"/>
      <c r="CF178" s="242"/>
      <c r="CG178" s="242"/>
      <c r="CH178" s="242"/>
      <c r="CI178" s="242"/>
      <c r="CJ178" s="242"/>
      <c r="CK178" s="242"/>
      <c r="CL178" s="242"/>
      <c r="CM178" s="242"/>
      <c r="CN178" s="242"/>
      <c r="CO178" s="242"/>
      <c r="CP178" s="242"/>
      <c r="CQ178" s="242"/>
      <c r="CR178" s="242"/>
      <c r="CS178" s="242"/>
      <c r="CT178" s="242"/>
      <c r="CU178" s="242"/>
      <c r="CV178" s="242"/>
      <c r="CW178" s="242"/>
      <c r="CX178" s="242"/>
      <c r="CY178" s="242"/>
      <c r="CZ178" s="242"/>
      <c r="DA178" s="242"/>
      <c r="DB178" s="242"/>
      <c r="DC178" s="242"/>
      <c r="DD178" s="242"/>
      <c r="DE178" s="242"/>
      <c r="DF178" s="242"/>
      <c r="DG178" s="242"/>
      <c r="DH178" s="242"/>
      <c r="DI178" s="242"/>
      <c r="DJ178" s="242"/>
      <c r="DK178" s="242"/>
      <c r="DL178" s="242"/>
      <c r="DM178" s="242"/>
      <c r="DN178" s="242"/>
      <c r="DO178" s="242"/>
      <c r="DP178" s="242"/>
      <c r="DQ178" s="242"/>
      <c r="DR178" s="242"/>
      <c r="DS178" s="242"/>
      <c r="DT178" s="242"/>
      <c r="DU178" s="242"/>
      <c r="DV178" s="242"/>
      <c r="DW178" s="242"/>
      <c r="DX178" s="242"/>
      <c r="DY178" s="242"/>
      <c r="DZ178" s="242"/>
      <c r="EA178" s="242"/>
      <c r="EB178" s="242"/>
      <c r="EC178" s="242"/>
      <c r="ED178" s="242"/>
      <c r="EE178" s="242"/>
      <c r="EF178" s="242"/>
      <c r="EG178" s="242"/>
      <c r="EH178" s="242"/>
      <c r="EI178" s="242"/>
      <c r="EJ178" s="242"/>
      <c r="EK178" s="242"/>
      <c r="EL178" s="242"/>
      <c r="EM178" s="242"/>
      <c r="EN178" s="242"/>
      <c r="EO178" s="242"/>
      <c r="EP178" s="242"/>
      <c r="EQ178" s="242"/>
      <c r="ER178" s="242"/>
      <c r="ES178" s="242"/>
      <c r="ET178" s="242"/>
      <c r="EU178" s="242"/>
      <c r="EV178" s="242"/>
      <c r="EW178" s="242"/>
      <c r="EX178" s="242"/>
      <c r="EY178" s="242"/>
      <c r="EZ178" s="242"/>
      <c r="FA178" s="242"/>
      <c r="FB178" s="242"/>
      <c r="FC178" s="242"/>
      <c r="FD178" s="242"/>
      <c r="FE178" s="242"/>
      <c r="FF178" s="242"/>
      <c r="FG178" s="242"/>
      <c r="FH178" s="242"/>
      <c r="FI178" s="242"/>
      <c r="FJ178" s="242"/>
      <c r="FK178" s="242"/>
      <c r="FL178" s="242"/>
      <c r="FM178" s="242"/>
      <c r="FN178" s="242"/>
      <c r="FO178" s="242"/>
      <c r="FP178" s="242"/>
      <c r="FQ178" s="242"/>
      <c r="FR178" s="242"/>
      <c r="FS178" s="242"/>
      <c r="FT178" s="242"/>
      <c r="FU178" s="242"/>
      <c r="FV178" s="242"/>
      <c r="FW178" s="242"/>
      <c r="FX178" s="242"/>
      <c r="FY178" s="242"/>
      <c r="FZ178" s="242"/>
      <c r="GA178" s="242"/>
      <c r="GB178" s="242"/>
      <c r="GC178" s="242"/>
      <c r="GD178" s="242"/>
      <c r="GE178" s="242"/>
      <c r="GF178" s="242"/>
      <c r="GG178" s="242"/>
      <c r="GH178" s="242"/>
      <c r="GI178" s="242"/>
      <c r="GJ178" s="242"/>
      <c r="GK178" s="242"/>
      <c r="GL178" s="242"/>
      <c r="GM178" s="242"/>
      <c r="GN178" s="242"/>
      <c r="GO178" s="242"/>
      <c r="GP178" s="242"/>
      <c r="GQ178" s="242"/>
      <c r="GR178" s="242"/>
      <c r="GS178" s="242"/>
      <c r="GT178" s="242"/>
      <c r="GU178" s="242"/>
      <c r="GV178" s="242"/>
      <c r="GW178" s="242"/>
      <c r="GX178" s="242"/>
      <c r="GY178" s="242"/>
      <c r="GZ178" s="242"/>
      <c r="HA178" s="242"/>
      <c r="HB178" s="242"/>
      <c r="HC178" s="242"/>
      <c r="HD178" s="242"/>
      <c r="HE178" s="242"/>
      <c r="HF178" s="242"/>
      <c r="HG178" s="242"/>
      <c r="HH178" s="242"/>
      <c r="HI178" s="242"/>
      <c r="HJ178" s="242"/>
      <c r="HK178" s="242"/>
      <c r="HL178" s="242"/>
      <c r="HM178" s="242"/>
      <c r="HN178" s="242"/>
      <c r="HO178" s="242"/>
      <c r="HP178" s="242"/>
      <c r="HQ178" s="242"/>
      <c r="HR178" s="242"/>
      <c r="HS178" s="242"/>
      <c r="HT178" s="242"/>
      <c r="HU178" s="242"/>
      <c r="HV178" s="242"/>
      <c r="HW178" s="242"/>
      <c r="HX178" s="242"/>
      <c r="HY178" s="242"/>
      <c r="HZ178" s="242"/>
      <c r="IA178" s="242"/>
      <c r="IB178" s="242"/>
      <c r="IC178" s="242"/>
    </row>
    <row r="179" spans="1:237" s="197" customFormat="1" x14ac:dyDescent="0.25">
      <c r="A179" s="392"/>
      <c r="B179" s="392" t="s">
        <v>92</v>
      </c>
      <c r="C179" s="392" t="s">
        <v>94</v>
      </c>
      <c r="D179" s="392" t="s">
        <v>190</v>
      </c>
      <c r="E179" s="392" t="s">
        <v>37</v>
      </c>
      <c r="F179" s="398">
        <f t="shared" ref="F179:H179" si="90">IFERROR(((F26/F103)-1),"CHECK")</f>
        <v>-8.2831405845157358E-3</v>
      </c>
      <c r="G179" s="398">
        <f t="shared" si="90"/>
        <v>-1.9919741438534699E-2</v>
      </c>
      <c r="H179" s="398">
        <f t="shared" si="90"/>
        <v>-6.0030574840049478E-2</v>
      </c>
      <c r="I179" s="398">
        <f t="shared" ref="I179:T179" si="91">IFERROR(((I26/I103)-1),"CHECK")</f>
        <v>-4.8398664615024067E-2</v>
      </c>
      <c r="J179" s="398">
        <f t="shared" si="91"/>
        <v>-6.3833651819390935E-2</v>
      </c>
      <c r="K179" s="398">
        <f t="shared" si="91"/>
        <v>-5.2028427133379407E-2</v>
      </c>
      <c r="L179" s="398">
        <f t="shared" si="91"/>
        <v>-3.7487747433787022E-2</v>
      </c>
      <c r="M179" s="398">
        <f t="shared" si="91"/>
        <v>-5.459665642427336E-2</v>
      </c>
      <c r="N179" s="398">
        <f t="shared" si="91"/>
        <v>-0.13223006403262139</v>
      </c>
      <c r="O179" s="398">
        <f t="shared" si="91"/>
        <v>-0.18697776515977194</v>
      </c>
      <c r="P179" s="398">
        <f t="shared" si="91"/>
        <v>-0.64655931136123257</v>
      </c>
      <c r="Q179" s="398">
        <f t="shared" si="91"/>
        <v>-0.74950847102711005</v>
      </c>
      <c r="R179" s="398">
        <f t="shared" si="91"/>
        <v>-0.50443917105168723</v>
      </c>
      <c r="S179" s="398">
        <f t="shared" si="91"/>
        <v>-0.79092244425234559</v>
      </c>
      <c r="T179" s="398">
        <f t="shared" si="91"/>
        <v>-0.83334004491010472</v>
      </c>
      <c r="U179" s="398">
        <f t="shared" ref="U179" si="92">IFERROR(((U26/U103)-1),"CHECK")</f>
        <v>-0.83269738904692492</v>
      </c>
      <c r="V179" s="398"/>
      <c r="W179" s="398"/>
      <c r="X179" s="242"/>
      <c r="Y179" s="242"/>
      <c r="Z179" s="242"/>
      <c r="AA179" s="242"/>
      <c r="AB179" s="242"/>
      <c r="AC179" s="242"/>
      <c r="AD179" s="242"/>
      <c r="AE179" s="242"/>
      <c r="AF179" s="242"/>
      <c r="AG179" s="242"/>
      <c r="AH179" s="242"/>
      <c r="AI179" s="242"/>
      <c r="AJ179" s="242"/>
      <c r="AK179" s="242"/>
      <c r="AL179" s="242"/>
      <c r="AM179" s="242"/>
      <c r="AN179" s="242"/>
      <c r="AO179" s="242"/>
      <c r="AP179" s="242"/>
      <c r="AQ179" s="242"/>
      <c r="AR179" s="242"/>
      <c r="AS179" s="242"/>
      <c r="AT179" s="242"/>
      <c r="AU179" s="242"/>
      <c r="AV179" s="242"/>
      <c r="AW179" s="242"/>
      <c r="AX179" s="242"/>
      <c r="AY179" s="242"/>
      <c r="AZ179" s="242"/>
      <c r="BA179" s="242"/>
      <c r="BB179" s="242"/>
      <c r="BC179" s="242"/>
      <c r="BD179" s="242"/>
      <c r="BE179" s="242"/>
      <c r="BF179" s="242"/>
      <c r="BG179" s="242"/>
      <c r="BH179" s="242"/>
      <c r="BI179" s="242"/>
      <c r="BJ179" s="242"/>
      <c r="BK179" s="242"/>
      <c r="BL179" s="242"/>
      <c r="BM179" s="242"/>
      <c r="BN179" s="242"/>
      <c r="BO179" s="242"/>
      <c r="BP179" s="242"/>
      <c r="BQ179" s="242"/>
      <c r="BR179" s="242"/>
      <c r="BS179" s="242"/>
      <c r="BT179" s="242"/>
      <c r="BU179" s="242"/>
      <c r="BV179" s="242"/>
      <c r="BW179" s="242"/>
      <c r="BX179" s="242"/>
      <c r="BY179" s="242"/>
      <c r="BZ179" s="242"/>
      <c r="CA179" s="242"/>
      <c r="CB179" s="242"/>
      <c r="CC179" s="242"/>
      <c r="CD179" s="242"/>
      <c r="CE179" s="242"/>
      <c r="CF179" s="242"/>
      <c r="CG179" s="242"/>
      <c r="CH179" s="242"/>
      <c r="CI179" s="242"/>
      <c r="CJ179" s="242"/>
      <c r="CK179" s="242"/>
      <c r="CL179" s="242"/>
      <c r="CM179" s="242"/>
      <c r="CN179" s="242"/>
      <c r="CO179" s="242"/>
      <c r="CP179" s="242"/>
      <c r="CQ179" s="242"/>
      <c r="CR179" s="242"/>
      <c r="CS179" s="242"/>
      <c r="CT179" s="242"/>
      <c r="CU179" s="242"/>
      <c r="CV179" s="242"/>
      <c r="CW179" s="242"/>
      <c r="CX179" s="242"/>
      <c r="CY179" s="242"/>
      <c r="CZ179" s="242"/>
      <c r="DA179" s="242"/>
      <c r="DB179" s="242"/>
      <c r="DC179" s="242"/>
      <c r="DD179" s="242"/>
      <c r="DE179" s="242"/>
      <c r="DF179" s="242"/>
      <c r="DG179" s="242"/>
      <c r="DH179" s="242"/>
      <c r="DI179" s="242"/>
      <c r="DJ179" s="242"/>
      <c r="DK179" s="242"/>
      <c r="DL179" s="242"/>
      <c r="DM179" s="242"/>
      <c r="DN179" s="242"/>
      <c r="DO179" s="242"/>
      <c r="DP179" s="242"/>
      <c r="DQ179" s="242"/>
      <c r="DR179" s="242"/>
      <c r="DS179" s="242"/>
      <c r="DT179" s="242"/>
      <c r="DU179" s="242"/>
      <c r="DV179" s="242"/>
      <c r="DW179" s="242"/>
      <c r="DX179" s="242"/>
      <c r="DY179" s="242"/>
      <c r="DZ179" s="242"/>
      <c r="EA179" s="242"/>
      <c r="EB179" s="242"/>
      <c r="EC179" s="242"/>
      <c r="ED179" s="242"/>
      <c r="EE179" s="242"/>
      <c r="EF179" s="242"/>
      <c r="EG179" s="242"/>
      <c r="EH179" s="242"/>
      <c r="EI179" s="242"/>
      <c r="EJ179" s="242"/>
      <c r="EK179" s="242"/>
      <c r="EL179" s="242"/>
      <c r="EM179" s="242"/>
      <c r="EN179" s="242"/>
      <c r="EO179" s="242"/>
      <c r="EP179" s="242"/>
      <c r="EQ179" s="242"/>
      <c r="ER179" s="242"/>
      <c r="ES179" s="242"/>
      <c r="ET179" s="242"/>
      <c r="EU179" s="242"/>
      <c r="EV179" s="242"/>
      <c r="EW179" s="242"/>
      <c r="EX179" s="242"/>
      <c r="EY179" s="242"/>
      <c r="EZ179" s="242"/>
      <c r="FA179" s="242"/>
      <c r="FB179" s="242"/>
      <c r="FC179" s="242"/>
      <c r="FD179" s="242"/>
      <c r="FE179" s="242"/>
      <c r="FF179" s="242"/>
      <c r="FG179" s="242"/>
      <c r="FH179" s="242"/>
      <c r="FI179" s="242"/>
      <c r="FJ179" s="242"/>
      <c r="FK179" s="242"/>
      <c r="FL179" s="242"/>
      <c r="FM179" s="242"/>
      <c r="FN179" s="242"/>
      <c r="FO179" s="242"/>
      <c r="FP179" s="242"/>
      <c r="FQ179" s="242"/>
      <c r="FR179" s="242"/>
      <c r="FS179" s="242"/>
      <c r="FT179" s="242"/>
      <c r="FU179" s="242"/>
      <c r="FV179" s="242"/>
      <c r="FW179" s="242"/>
      <c r="FX179" s="242"/>
      <c r="FY179" s="242"/>
      <c r="FZ179" s="242"/>
      <c r="GA179" s="242"/>
      <c r="GB179" s="242"/>
      <c r="GC179" s="242"/>
      <c r="GD179" s="242"/>
      <c r="GE179" s="242"/>
      <c r="GF179" s="242"/>
      <c r="GG179" s="242"/>
      <c r="GH179" s="242"/>
      <c r="GI179" s="242"/>
      <c r="GJ179" s="242"/>
      <c r="GK179" s="242"/>
      <c r="GL179" s="242"/>
      <c r="GM179" s="242"/>
      <c r="GN179" s="242"/>
      <c r="GO179" s="242"/>
      <c r="GP179" s="242"/>
      <c r="GQ179" s="242"/>
      <c r="GR179" s="242"/>
      <c r="GS179" s="242"/>
      <c r="GT179" s="242"/>
      <c r="GU179" s="242"/>
      <c r="GV179" s="242"/>
      <c r="GW179" s="242"/>
      <c r="GX179" s="242"/>
      <c r="GY179" s="242"/>
      <c r="GZ179" s="242"/>
      <c r="HA179" s="242"/>
      <c r="HB179" s="242"/>
      <c r="HC179" s="242"/>
      <c r="HD179" s="242"/>
      <c r="HE179" s="242"/>
      <c r="HF179" s="242"/>
      <c r="HG179" s="242"/>
      <c r="HH179" s="242"/>
      <c r="HI179" s="242"/>
      <c r="HJ179" s="242"/>
      <c r="HK179" s="242"/>
      <c r="HL179" s="242"/>
      <c r="HM179" s="242"/>
      <c r="HN179" s="242"/>
      <c r="HO179" s="242"/>
      <c r="HP179" s="242"/>
      <c r="HQ179" s="242"/>
      <c r="HR179" s="242"/>
      <c r="HS179" s="242"/>
      <c r="HT179" s="242"/>
      <c r="HU179" s="242"/>
      <c r="HV179" s="242"/>
      <c r="HW179" s="242"/>
      <c r="HX179" s="242"/>
      <c r="HY179" s="242"/>
      <c r="HZ179" s="242"/>
      <c r="IA179" s="242"/>
      <c r="IB179" s="242"/>
      <c r="IC179" s="242"/>
    </row>
    <row r="180" spans="1:237" s="197" customFormat="1" x14ac:dyDescent="0.25">
      <c r="A180" s="392" t="s">
        <v>90</v>
      </c>
      <c r="B180" s="392" t="s">
        <v>95</v>
      </c>
      <c r="C180" s="392" t="s">
        <v>96</v>
      </c>
      <c r="D180" s="392" t="s">
        <v>13</v>
      </c>
      <c r="E180" s="392" t="s">
        <v>37</v>
      </c>
      <c r="F180" s="398" t="str">
        <f t="shared" ref="F180:H180" si="93">IFERROR(((F27/F104)-1),"CHECK")</f>
        <v>CHECK</v>
      </c>
      <c r="G180" s="398" t="str">
        <f t="shared" si="93"/>
        <v>CHECK</v>
      </c>
      <c r="H180" s="398" t="str">
        <f t="shared" si="93"/>
        <v>CHECK</v>
      </c>
      <c r="I180" s="398" t="str">
        <f t="shared" ref="I180:T180" si="94">IFERROR(((I27/I104)-1),"CHECK")</f>
        <v>CHECK</v>
      </c>
      <c r="J180" s="398" t="str">
        <f t="shared" si="94"/>
        <v>CHECK</v>
      </c>
      <c r="K180" s="398" t="str">
        <f t="shared" si="94"/>
        <v>CHECK</v>
      </c>
      <c r="L180" s="398" t="str">
        <f t="shared" si="94"/>
        <v>CHECK</v>
      </c>
      <c r="M180" s="398" t="str">
        <f t="shared" si="94"/>
        <v>CHECK</v>
      </c>
      <c r="N180" s="398" t="str">
        <f t="shared" si="94"/>
        <v>CHECK</v>
      </c>
      <c r="O180" s="398" t="str">
        <f t="shared" si="94"/>
        <v>CHECK</v>
      </c>
      <c r="P180" s="398" t="str">
        <f t="shared" si="94"/>
        <v>CHECK</v>
      </c>
      <c r="Q180" s="398" t="str">
        <f t="shared" si="94"/>
        <v>CHECK</v>
      </c>
      <c r="R180" s="398" t="str">
        <f t="shared" si="94"/>
        <v>CHECK</v>
      </c>
      <c r="S180" s="398" t="str">
        <f t="shared" si="94"/>
        <v>CHECK</v>
      </c>
      <c r="T180" s="398" t="str">
        <f t="shared" si="94"/>
        <v>CHECK</v>
      </c>
      <c r="U180" s="398" t="str">
        <f t="shared" ref="U180" si="95">IFERROR(((U27/U104)-1),"CHECK")</f>
        <v>CHECK</v>
      </c>
      <c r="V180" s="398"/>
      <c r="W180" s="398"/>
      <c r="X180" s="242"/>
      <c r="Y180" s="242"/>
      <c r="Z180" s="242"/>
      <c r="AA180" s="242"/>
      <c r="AB180" s="242"/>
      <c r="AC180" s="242"/>
      <c r="AD180" s="242"/>
      <c r="AE180" s="242"/>
      <c r="AF180" s="242"/>
      <c r="AG180" s="242"/>
      <c r="AH180" s="242"/>
      <c r="AI180" s="242"/>
      <c r="AJ180" s="242"/>
      <c r="AK180" s="242"/>
      <c r="AL180" s="242"/>
      <c r="AM180" s="242"/>
      <c r="AN180" s="242"/>
      <c r="AO180" s="242"/>
      <c r="AP180" s="242"/>
      <c r="AQ180" s="242"/>
      <c r="AR180" s="242"/>
      <c r="AS180" s="242"/>
      <c r="AT180" s="242"/>
      <c r="AU180" s="242"/>
      <c r="AV180" s="242"/>
      <c r="AW180" s="242"/>
      <c r="AX180" s="242"/>
      <c r="AY180" s="242"/>
      <c r="AZ180" s="242"/>
      <c r="BA180" s="242"/>
      <c r="BB180" s="242"/>
      <c r="BC180" s="242"/>
      <c r="BD180" s="242"/>
      <c r="BE180" s="242"/>
      <c r="BF180" s="242"/>
      <c r="BG180" s="242"/>
      <c r="BH180" s="242"/>
      <c r="BI180" s="242"/>
      <c r="BJ180" s="242"/>
      <c r="BK180" s="242"/>
      <c r="BL180" s="242"/>
      <c r="BM180" s="242"/>
      <c r="BN180" s="242"/>
      <c r="BO180" s="242"/>
      <c r="BP180" s="242"/>
      <c r="BQ180" s="242"/>
      <c r="BR180" s="242"/>
      <c r="BS180" s="242"/>
      <c r="BT180" s="242"/>
      <c r="BU180" s="242"/>
      <c r="BV180" s="242"/>
      <c r="BW180" s="242"/>
      <c r="BX180" s="242"/>
      <c r="BY180" s="242"/>
      <c r="BZ180" s="242"/>
      <c r="CA180" s="242"/>
      <c r="CB180" s="242"/>
      <c r="CC180" s="242"/>
      <c r="CD180" s="242"/>
      <c r="CE180" s="242"/>
      <c r="CF180" s="242"/>
      <c r="CG180" s="242"/>
      <c r="CH180" s="242"/>
      <c r="CI180" s="242"/>
      <c r="CJ180" s="242"/>
      <c r="CK180" s="242"/>
      <c r="CL180" s="242"/>
      <c r="CM180" s="242"/>
      <c r="CN180" s="242"/>
      <c r="CO180" s="242"/>
      <c r="CP180" s="242"/>
      <c r="CQ180" s="242"/>
      <c r="CR180" s="242"/>
      <c r="CS180" s="242"/>
      <c r="CT180" s="242"/>
      <c r="CU180" s="242"/>
      <c r="CV180" s="242"/>
      <c r="CW180" s="242"/>
      <c r="CX180" s="242"/>
      <c r="CY180" s="242"/>
      <c r="CZ180" s="242"/>
      <c r="DA180" s="242"/>
      <c r="DB180" s="242"/>
      <c r="DC180" s="242"/>
      <c r="DD180" s="242"/>
      <c r="DE180" s="242"/>
      <c r="DF180" s="242"/>
      <c r="DG180" s="242"/>
      <c r="DH180" s="242"/>
      <c r="DI180" s="242"/>
      <c r="DJ180" s="242"/>
      <c r="DK180" s="242"/>
      <c r="DL180" s="242"/>
      <c r="DM180" s="242"/>
      <c r="DN180" s="242"/>
      <c r="DO180" s="242"/>
      <c r="DP180" s="242"/>
      <c r="DQ180" s="242"/>
      <c r="DR180" s="242"/>
      <c r="DS180" s="242"/>
      <c r="DT180" s="242"/>
      <c r="DU180" s="242"/>
      <c r="DV180" s="242"/>
      <c r="DW180" s="242"/>
      <c r="DX180" s="242"/>
      <c r="DY180" s="242"/>
      <c r="DZ180" s="242"/>
      <c r="EA180" s="242"/>
      <c r="EB180" s="242"/>
      <c r="EC180" s="242"/>
      <c r="ED180" s="242"/>
      <c r="EE180" s="242"/>
      <c r="EF180" s="242"/>
      <c r="EG180" s="242"/>
      <c r="EH180" s="242"/>
      <c r="EI180" s="242"/>
      <c r="EJ180" s="242"/>
      <c r="EK180" s="242"/>
      <c r="EL180" s="242"/>
      <c r="EM180" s="242"/>
      <c r="EN180" s="242"/>
      <c r="EO180" s="242"/>
      <c r="EP180" s="242"/>
      <c r="EQ180" s="242"/>
      <c r="ER180" s="242"/>
      <c r="ES180" s="242"/>
      <c r="ET180" s="242"/>
      <c r="EU180" s="242"/>
      <c r="EV180" s="242"/>
      <c r="EW180" s="242"/>
      <c r="EX180" s="242"/>
      <c r="EY180" s="242"/>
      <c r="EZ180" s="242"/>
      <c r="FA180" s="242"/>
      <c r="FB180" s="242"/>
      <c r="FC180" s="242"/>
      <c r="FD180" s="242"/>
      <c r="FE180" s="242"/>
      <c r="FF180" s="242"/>
      <c r="FG180" s="242"/>
      <c r="FH180" s="242"/>
      <c r="FI180" s="242"/>
      <c r="FJ180" s="242"/>
      <c r="FK180" s="242"/>
      <c r="FL180" s="242"/>
      <c r="FM180" s="242"/>
      <c r="FN180" s="242"/>
      <c r="FO180" s="242"/>
      <c r="FP180" s="242"/>
      <c r="FQ180" s="242"/>
      <c r="FR180" s="242"/>
      <c r="FS180" s="242"/>
      <c r="FT180" s="242"/>
      <c r="FU180" s="242"/>
      <c r="FV180" s="242"/>
      <c r="FW180" s="242"/>
      <c r="FX180" s="242"/>
      <c r="FY180" s="242"/>
      <c r="FZ180" s="242"/>
      <c r="GA180" s="242"/>
      <c r="GB180" s="242"/>
      <c r="GC180" s="242"/>
      <c r="GD180" s="242"/>
      <c r="GE180" s="242"/>
      <c r="GF180" s="242"/>
      <c r="GG180" s="242"/>
      <c r="GH180" s="242"/>
      <c r="GI180" s="242"/>
      <c r="GJ180" s="242"/>
      <c r="GK180" s="242"/>
      <c r="GL180" s="242"/>
      <c r="GM180" s="242"/>
      <c r="GN180" s="242"/>
      <c r="GO180" s="242"/>
      <c r="GP180" s="242"/>
      <c r="GQ180" s="242"/>
      <c r="GR180" s="242"/>
      <c r="GS180" s="242"/>
      <c r="GT180" s="242"/>
      <c r="GU180" s="242"/>
      <c r="GV180" s="242"/>
      <c r="GW180" s="242"/>
      <c r="GX180" s="242"/>
      <c r="GY180" s="242"/>
      <c r="GZ180" s="242"/>
      <c r="HA180" s="242"/>
      <c r="HB180" s="242"/>
      <c r="HC180" s="242"/>
      <c r="HD180" s="242"/>
      <c r="HE180" s="242"/>
      <c r="HF180" s="242"/>
      <c r="HG180" s="242"/>
      <c r="HH180" s="242"/>
      <c r="HI180" s="242"/>
      <c r="HJ180" s="242"/>
      <c r="HK180" s="242"/>
      <c r="HL180" s="242"/>
      <c r="HM180" s="242"/>
      <c r="HN180" s="242"/>
      <c r="HO180" s="242"/>
      <c r="HP180" s="242"/>
      <c r="HQ180" s="242"/>
      <c r="HR180" s="242"/>
      <c r="HS180" s="242"/>
      <c r="HT180" s="242"/>
      <c r="HU180" s="242"/>
      <c r="HV180" s="242"/>
      <c r="HW180" s="242"/>
      <c r="HX180" s="242"/>
      <c r="HY180" s="242"/>
      <c r="HZ180" s="242"/>
      <c r="IA180" s="242"/>
      <c r="IB180" s="242"/>
      <c r="IC180" s="242"/>
    </row>
    <row r="181" spans="1:237" x14ac:dyDescent="0.25">
      <c r="A181" s="392" t="s">
        <v>97</v>
      </c>
      <c r="B181" s="392" t="s">
        <v>99</v>
      </c>
      <c r="C181" s="392" t="s">
        <v>98</v>
      </c>
      <c r="D181" s="392" t="s">
        <v>13</v>
      </c>
      <c r="E181" s="392" t="s">
        <v>37</v>
      </c>
      <c r="F181" s="398" t="str">
        <f t="shared" ref="F181:T181" si="96">IFERROR(((F28/F105)-1),"CHECK")</f>
        <v>CHECK</v>
      </c>
      <c r="G181" s="398" t="str">
        <f t="shared" si="96"/>
        <v>CHECK</v>
      </c>
      <c r="H181" s="398" t="str">
        <f t="shared" si="96"/>
        <v>CHECK</v>
      </c>
      <c r="I181" s="398" t="str">
        <f t="shared" si="96"/>
        <v>CHECK</v>
      </c>
      <c r="J181" s="398" t="str">
        <f t="shared" si="96"/>
        <v>CHECK</v>
      </c>
      <c r="K181" s="398" t="str">
        <f t="shared" si="96"/>
        <v>CHECK</v>
      </c>
      <c r="L181" s="398" t="str">
        <f t="shared" si="96"/>
        <v>CHECK</v>
      </c>
      <c r="M181" s="398" t="str">
        <f t="shared" si="96"/>
        <v>CHECK</v>
      </c>
      <c r="N181" s="398" t="str">
        <f t="shared" si="96"/>
        <v>CHECK</v>
      </c>
      <c r="O181" s="398" t="str">
        <f t="shared" si="96"/>
        <v>CHECK</v>
      </c>
      <c r="P181" s="398" t="str">
        <f t="shared" si="96"/>
        <v>CHECK</v>
      </c>
      <c r="Q181" s="398" t="str">
        <f t="shared" si="96"/>
        <v>CHECK</v>
      </c>
      <c r="R181" s="398" t="str">
        <f t="shared" si="96"/>
        <v>CHECK</v>
      </c>
      <c r="S181" s="398" t="str">
        <f t="shared" si="96"/>
        <v>CHECK</v>
      </c>
      <c r="T181" s="398" t="str">
        <f t="shared" si="96"/>
        <v>CHECK</v>
      </c>
      <c r="U181" s="398" t="str">
        <f t="shared" ref="U181" si="97">IFERROR(((U28/U105)-1),"CHECK")</f>
        <v>CHECK</v>
      </c>
      <c r="V181" s="398"/>
      <c r="W181" s="398"/>
      <c r="X181" s="242"/>
      <c r="Y181" s="242"/>
      <c r="Z181" s="242"/>
      <c r="AA181" s="242"/>
      <c r="AB181" s="242"/>
      <c r="AC181" s="242"/>
      <c r="AD181" s="242"/>
      <c r="AE181" s="242"/>
      <c r="AF181" s="242"/>
      <c r="AG181" s="242"/>
      <c r="AH181" s="242"/>
      <c r="AI181" s="242"/>
      <c r="AJ181" s="242"/>
      <c r="AK181" s="242"/>
      <c r="AL181" s="242"/>
      <c r="AM181" s="242"/>
      <c r="AN181" s="242"/>
      <c r="AO181" s="242"/>
      <c r="AP181" s="242"/>
      <c r="AQ181" s="242"/>
      <c r="AR181" s="242"/>
      <c r="AS181" s="242"/>
      <c r="AT181" s="242"/>
      <c r="AU181" s="242"/>
      <c r="AV181" s="242"/>
      <c r="AW181" s="242"/>
      <c r="AX181" s="242"/>
      <c r="AY181" s="242"/>
      <c r="AZ181" s="242"/>
      <c r="BA181" s="242"/>
      <c r="BB181" s="242"/>
      <c r="BC181" s="242"/>
      <c r="BD181" s="242"/>
      <c r="BE181" s="242"/>
      <c r="BF181" s="242"/>
      <c r="BG181" s="242"/>
      <c r="BH181" s="242"/>
      <c r="BI181" s="242"/>
      <c r="BJ181" s="242"/>
      <c r="BK181" s="242"/>
      <c r="BL181" s="242"/>
      <c r="BM181" s="242"/>
      <c r="BN181" s="242"/>
      <c r="BO181" s="242"/>
      <c r="BP181" s="242"/>
      <c r="BQ181" s="242"/>
      <c r="BR181" s="242"/>
      <c r="BS181" s="242"/>
      <c r="BT181" s="242"/>
      <c r="BU181" s="242"/>
      <c r="BV181" s="242"/>
      <c r="BW181" s="242"/>
      <c r="BX181" s="242"/>
      <c r="BY181" s="242"/>
      <c r="BZ181" s="242"/>
      <c r="CA181" s="242"/>
      <c r="CB181" s="242"/>
      <c r="CC181" s="242"/>
      <c r="CD181" s="242"/>
      <c r="CE181" s="242"/>
      <c r="CF181" s="242"/>
      <c r="CG181" s="242"/>
      <c r="CH181" s="242"/>
      <c r="CI181" s="242"/>
      <c r="CJ181" s="242"/>
      <c r="CK181" s="242"/>
      <c r="CL181" s="242"/>
      <c r="CM181" s="242"/>
      <c r="CN181" s="242"/>
      <c r="CO181" s="242"/>
      <c r="CP181" s="242"/>
      <c r="CQ181" s="242"/>
      <c r="CR181" s="242"/>
      <c r="CS181" s="242"/>
      <c r="CT181" s="242"/>
      <c r="CU181" s="242"/>
      <c r="CV181" s="242"/>
      <c r="CW181" s="242"/>
      <c r="CX181" s="242"/>
      <c r="CY181" s="242"/>
      <c r="CZ181" s="242"/>
      <c r="DA181" s="242"/>
      <c r="DB181" s="242"/>
      <c r="DC181" s="242"/>
      <c r="DD181" s="242"/>
      <c r="DE181" s="242"/>
      <c r="DF181" s="242"/>
      <c r="DG181" s="242"/>
      <c r="DH181" s="242"/>
      <c r="DI181" s="242"/>
      <c r="DJ181" s="242"/>
      <c r="DK181" s="242"/>
      <c r="DL181" s="242"/>
      <c r="DM181" s="242"/>
      <c r="DN181" s="242"/>
      <c r="DO181" s="242"/>
      <c r="DP181" s="242"/>
      <c r="DQ181" s="242"/>
      <c r="DR181" s="242"/>
      <c r="DS181" s="242"/>
      <c r="DT181" s="242"/>
      <c r="DU181" s="242"/>
      <c r="DV181" s="242"/>
      <c r="DW181" s="242"/>
      <c r="DX181" s="242"/>
      <c r="DY181" s="242"/>
      <c r="DZ181" s="242"/>
      <c r="EA181" s="242"/>
      <c r="EB181" s="242"/>
      <c r="EC181" s="242"/>
      <c r="ED181" s="242"/>
      <c r="EE181" s="242"/>
      <c r="EF181" s="242"/>
      <c r="EG181" s="242"/>
      <c r="EH181" s="242"/>
      <c r="EI181" s="242"/>
      <c r="EJ181" s="242"/>
      <c r="EK181" s="242"/>
      <c r="EL181" s="242"/>
      <c r="EM181" s="242"/>
      <c r="EN181" s="242"/>
      <c r="EO181" s="242"/>
      <c r="EP181" s="242"/>
      <c r="EQ181" s="242"/>
      <c r="ER181" s="242"/>
      <c r="ES181" s="242"/>
      <c r="ET181" s="242"/>
      <c r="EU181" s="242"/>
      <c r="EV181" s="242"/>
      <c r="EW181" s="242"/>
      <c r="EX181" s="242"/>
      <c r="EY181" s="242"/>
      <c r="EZ181" s="242"/>
      <c r="FA181" s="242"/>
      <c r="FB181" s="242"/>
      <c r="FC181" s="242"/>
      <c r="FD181" s="242"/>
      <c r="FE181" s="242"/>
      <c r="FF181" s="242"/>
      <c r="FG181" s="242"/>
      <c r="FH181" s="242"/>
      <c r="FI181" s="242"/>
      <c r="FJ181" s="242"/>
      <c r="FK181" s="242"/>
      <c r="FL181" s="242"/>
      <c r="FM181" s="242"/>
      <c r="FN181" s="242"/>
      <c r="FO181" s="242"/>
      <c r="FP181" s="242"/>
      <c r="FQ181" s="242"/>
      <c r="FR181" s="242"/>
      <c r="FS181" s="242"/>
      <c r="FT181" s="242"/>
      <c r="FU181" s="242"/>
      <c r="FV181" s="242"/>
      <c r="FW181" s="242"/>
      <c r="FX181" s="242"/>
      <c r="FY181" s="242"/>
      <c r="FZ181" s="242"/>
      <c r="GA181" s="242"/>
      <c r="GB181" s="242"/>
      <c r="GC181" s="242"/>
      <c r="GD181" s="242"/>
      <c r="GE181" s="242"/>
      <c r="GF181" s="242"/>
      <c r="GG181" s="242"/>
      <c r="GH181" s="242"/>
      <c r="GI181" s="242"/>
      <c r="GJ181" s="242"/>
      <c r="GK181" s="242"/>
      <c r="GL181" s="242"/>
      <c r="GM181" s="242"/>
      <c r="GN181" s="242"/>
      <c r="GO181" s="242"/>
      <c r="GP181" s="242"/>
      <c r="GQ181" s="242"/>
      <c r="GR181" s="242"/>
      <c r="GS181" s="242"/>
      <c r="GT181" s="242"/>
      <c r="GU181" s="242"/>
      <c r="GV181" s="242"/>
      <c r="GW181" s="242"/>
      <c r="GX181" s="242"/>
      <c r="GY181" s="242"/>
      <c r="GZ181" s="242"/>
      <c r="HA181" s="242"/>
      <c r="HB181" s="242"/>
      <c r="HC181" s="242"/>
      <c r="HD181" s="242"/>
      <c r="HE181" s="242"/>
      <c r="HF181" s="242"/>
      <c r="HG181" s="242"/>
      <c r="HH181" s="242"/>
      <c r="HI181" s="242"/>
      <c r="HJ181" s="242"/>
      <c r="HK181" s="242"/>
      <c r="HL181" s="242"/>
      <c r="HM181" s="242"/>
      <c r="HN181" s="242"/>
      <c r="HO181" s="242"/>
      <c r="HP181" s="242"/>
      <c r="HQ181" s="242"/>
      <c r="HR181" s="242"/>
      <c r="HS181" s="242"/>
      <c r="HT181" s="242"/>
      <c r="HU181" s="242"/>
      <c r="HV181" s="242"/>
      <c r="HW181" s="242"/>
      <c r="HX181" s="242"/>
      <c r="HY181" s="242"/>
      <c r="HZ181" s="242"/>
      <c r="IA181" s="242"/>
      <c r="IB181" s="242"/>
      <c r="IC181" s="242"/>
    </row>
    <row r="182" spans="1:237" x14ac:dyDescent="0.25">
      <c r="A182" s="242"/>
      <c r="B182" s="242"/>
      <c r="C182" s="242"/>
      <c r="D182" s="242"/>
      <c r="E182" s="242"/>
      <c r="F182" s="345"/>
      <c r="G182" s="345"/>
      <c r="H182" s="345"/>
      <c r="I182" s="345"/>
      <c r="J182" s="345"/>
      <c r="K182" s="345"/>
      <c r="L182" s="345"/>
      <c r="M182" s="345"/>
      <c r="N182" s="345"/>
      <c r="O182" s="345"/>
      <c r="P182" s="345"/>
      <c r="Q182" s="345"/>
      <c r="R182" s="345"/>
      <c r="S182" s="345"/>
      <c r="T182" s="345"/>
      <c r="U182" s="345"/>
      <c r="V182" s="345"/>
      <c r="W182" s="345"/>
      <c r="X182" s="242"/>
      <c r="Y182" s="242"/>
      <c r="Z182" s="242"/>
      <c r="AA182" s="242"/>
      <c r="AB182" s="242"/>
      <c r="AC182" s="242"/>
      <c r="AD182" s="242"/>
      <c r="AE182" s="242"/>
      <c r="AF182" s="242"/>
      <c r="AG182" s="242"/>
      <c r="AH182" s="242"/>
      <c r="AI182" s="242"/>
      <c r="AJ182" s="242"/>
      <c r="AK182" s="242"/>
      <c r="AL182" s="242"/>
      <c r="AM182" s="242"/>
      <c r="AN182" s="242"/>
      <c r="AO182" s="242"/>
      <c r="AP182" s="242"/>
      <c r="AQ182" s="242"/>
      <c r="AR182" s="242"/>
      <c r="AS182" s="242"/>
      <c r="AT182" s="242"/>
      <c r="AU182" s="242"/>
      <c r="AV182" s="242"/>
      <c r="AW182" s="242"/>
      <c r="AX182" s="242"/>
      <c r="AY182" s="242"/>
      <c r="AZ182" s="242"/>
      <c r="BA182" s="242"/>
      <c r="BB182" s="242"/>
      <c r="BC182" s="242"/>
      <c r="BD182" s="242"/>
      <c r="BE182" s="242"/>
      <c r="BF182" s="242"/>
      <c r="BG182" s="242"/>
      <c r="BH182" s="242"/>
      <c r="BI182" s="242"/>
      <c r="BJ182" s="242"/>
      <c r="BK182" s="242"/>
      <c r="BL182" s="242"/>
      <c r="BM182" s="242"/>
      <c r="BN182" s="242"/>
      <c r="BO182" s="242"/>
      <c r="BP182" s="242"/>
      <c r="BQ182" s="242"/>
      <c r="BR182" s="242"/>
      <c r="BS182" s="242"/>
      <c r="BT182" s="242"/>
      <c r="BU182" s="242"/>
      <c r="BV182" s="242"/>
      <c r="BW182" s="242"/>
      <c r="BX182" s="242"/>
      <c r="BY182" s="242"/>
      <c r="BZ182" s="242"/>
      <c r="CA182" s="242"/>
      <c r="CB182" s="242"/>
      <c r="CC182" s="242"/>
      <c r="CD182" s="242"/>
      <c r="CE182" s="242"/>
      <c r="CF182" s="242"/>
      <c r="CG182" s="242"/>
      <c r="CH182" s="242"/>
      <c r="CI182" s="242"/>
      <c r="CJ182" s="242"/>
      <c r="CK182" s="242"/>
      <c r="CL182" s="242"/>
      <c r="CM182" s="242"/>
      <c r="CN182" s="242"/>
      <c r="CO182" s="242"/>
      <c r="CP182" s="242"/>
      <c r="CQ182" s="242"/>
      <c r="CR182" s="242"/>
      <c r="CS182" s="242"/>
      <c r="CT182" s="242"/>
      <c r="CU182" s="242"/>
      <c r="CV182" s="242"/>
      <c r="CW182" s="242"/>
      <c r="CX182" s="242"/>
      <c r="CY182" s="242"/>
      <c r="CZ182" s="242"/>
      <c r="DA182" s="242"/>
      <c r="DB182" s="242"/>
      <c r="DC182" s="242"/>
      <c r="DD182" s="242"/>
      <c r="DE182" s="242"/>
      <c r="DF182" s="242"/>
      <c r="DG182" s="242"/>
      <c r="DH182" s="242"/>
      <c r="DI182" s="242"/>
      <c r="DJ182" s="242"/>
      <c r="DK182" s="242"/>
      <c r="DL182" s="242"/>
      <c r="DM182" s="242"/>
      <c r="DN182" s="242"/>
      <c r="DO182" s="242"/>
      <c r="DP182" s="242"/>
      <c r="DQ182" s="242"/>
      <c r="DR182" s="242"/>
      <c r="DS182" s="242"/>
      <c r="DT182" s="242"/>
      <c r="DU182" s="242"/>
      <c r="DV182" s="242"/>
      <c r="DW182" s="242"/>
      <c r="DX182" s="242"/>
      <c r="DY182" s="242"/>
      <c r="DZ182" s="242"/>
      <c r="EA182" s="242"/>
      <c r="EB182" s="242"/>
      <c r="EC182" s="242"/>
      <c r="ED182" s="242"/>
      <c r="EE182" s="242"/>
      <c r="EF182" s="242"/>
      <c r="EG182" s="242"/>
      <c r="EH182" s="242"/>
      <c r="EI182" s="242"/>
      <c r="EJ182" s="242"/>
      <c r="EK182" s="242"/>
      <c r="EL182" s="242"/>
      <c r="EM182" s="242"/>
      <c r="EN182" s="242"/>
      <c r="EO182" s="242"/>
      <c r="EP182" s="242"/>
      <c r="EQ182" s="242"/>
      <c r="ER182" s="242"/>
      <c r="ES182" s="242"/>
      <c r="ET182" s="242"/>
      <c r="EU182" s="242"/>
      <c r="EV182" s="242"/>
      <c r="EW182" s="242"/>
      <c r="EX182" s="242"/>
      <c r="EY182" s="242"/>
      <c r="EZ182" s="242"/>
      <c r="FA182" s="242"/>
      <c r="FB182" s="242"/>
      <c r="FC182" s="242"/>
      <c r="FD182" s="242"/>
      <c r="FE182" s="242"/>
      <c r="FF182" s="242"/>
      <c r="FG182" s="242"/>
      <c r="FH182" s="242"/>
      <c r="FI182" s="242"/>
      <c r="FJ182" s="242"/>
      <c r="FK182" s="242"/>
      <c r="FL182" s="242"/>
      <c r="FM182" s="242"/>
      <c r="FN182" s="242"/>
      <c r="FO182" s="242"/>
      <c r="FP182" s="242"/>
      <c r="FQ182" s="242"/>
      <c r="FR182" s="242"/>
      <c r="FS182" s="242"/>
      <c r="FT182" s="242"/>
      <c r="FU182" s="242"/>
      <c r="FV182" s="242"/>
      <c r="FW182" s="242"/>
      <c r="FX182" s="242"/>
      <c r="FY182" s="242"/>
      <c r="FZ182" s="242"/>
      <c r="GA182" s="242"/>
      <c r="GB182" s="242"/>
      <c r="GC182" s="242"/>
      <c r="GD182" s="242"/>
      <c r="GE182" s="242"/>
      <c r="GF182" s="242"/>
      <c r="GG182" s="242"/>
      <c r="GH182" s="242"/>
      <c r="GI182" s="242"/>
      <c r="GJ182" s="242"/>
      <c r="GK182" s="242"/>
      <c r="GL182" s="242"/>
      <c r="GM182" s="242"/>
      <c r="GN182" s="242"/>
      <c r="GO182" s="242"/>
      <c r="GP182" s="242"/>
      <c r="GQ182" s="242"/>
      <c r="GR182" s="242"/>
      <c r="GS182" s="242"/>
      <c r="GT182" s="242"/>
      <c r="GU182" s="242"/>
      <c r="GV182" s="242"/>
      <c r="GW182" s="242"/>
      <c r="GX182" s="242"/>
      <c r="GY182" s="242"/>
      <c r="GZ182" s="242"/>
      <c r="HA182" s="242"/>
      <c r="HB182" s="242"/>
      <c r="HC182" s="242"/>
      <c r="HD182" s="242"/>
      <c r="HE182" s="242"/>
      <c r="HF182" s="242"/>
      <c r="HG182" s="242"/>
      <c r="HH182" s="242"/>
      <c r="HI182" s="242"/>
      <c r="HJ182" s="242"/>
      <c r="HK182" s="242"/>
      <c r="HL182" s="242"/>
      <c r="HM182" s="242"/>
      <c r="HN182" s="242"/>
      <c r="HO182" s="242"/>
      <c r="HP182" s="242"/>
      <c r="HQ182" s="242"/>
      <c r="HR182" s="242"/>
      <c r="HS182" s="242"/>
      <c r="HT182" s="242"/>
      <c r="HU182" s="242"/>
      <c r="HV182" s="242"/>
      <c r="HW182" s="242"/>
      <c r="HX182" s="242"/>
      <c r="HY182" s="242"/>
      <c r="HZ182" s="242"/>
      <c r="IA182" s="242"/>
      <c r="IB182" s="242"/>
      <c r="IC182" s="242"/>
    </row>
    <row r="183" spans="1:237" s="4" customFormat="1" x14ac:dyDescent="0.25">
      <c r="A183" s="338" t="s">
        <v>68</v>
      </c>
      <c r="B183" s="390">
        <v>1</v>
      </c>
      <c r="C183" s="338" t="s">
        <v>450</v>
      </c>
      <c r="D183" s="338" t="s">
        <v>13</v>
      </c>
      <c r="E183" s="338" t="s">
        <v>37</v>
      </c>
      <c r="F183" s="398">
        <f t="shared" ref="F183:F197" si="98">IFERROR(((F30/F107)-1),"CHECK")</f>
        <v>1.6210398128813752E-2</v>
      </c>
      <c r="G183" s="398">
        <f t="shared" ref="G183:T183" si="99">IFERROR(((G30/G107)-1),"CHECK")</f>
        <v>7.5695880093782364E-3</v>
      </c>
      <c r="H183" s="398">
        <f t="shared" si="99"/>
        <v>-4.119386190025498E-3</v>
      </c>
      <c r="I183" s="398">
        <f t="shared" si="99"/>
        <v>-9.4923844827792259E-3</v>
      </c>
      <c r="J183" s="398">
        <f t="shared" si="99"/>
        <v>-1.3649413592932258E-2</v>
      </c>
      <c r="K183" s="398">
        <f t="shared" si="99"/>
        <v>-1.8277292944968826E-2</v>
      </c>
      <c r="L183" s="398">
        <f t="shared" si="99"/>
        <v>-2.7908152414139353E-2</v>
      </c>
      <c r="M183" s="398">
        <f t="shared" si="99"/>
        <v>-1.7136155385930385E-2</v>
      </c>
      <c r="N183" s="398">
        <f t="shared" si="99"/>
        <v>-1.3236329241140599E-2</v>
      </c>
      <c r="O183" s="398">
        <f t="shared" si="99"/>
        <v>1.4864454384458492E-2</v>
      </c>
      <c r="P183" s="398">
        <f t="shared" si="99"/>
        <v>-4.5428251963602673E-2</v>
      </c>
      <c r="Q183" s="398">
        <f t="shared" si="99"/>
        <v>-3.1914304495768819E-2</v>
      </c>
      <c r="R183" s="398">
        <f t="shared" si="99"/>
        <v>-2.7986297732102372E-2</v>
      </c>
      <c r="S183" s="398">
        <f t="shared" si="99"/>
        <v>-5.6732131388023244E-2</v>
      </c>
      <c r="T183" s="398">
        <f t="shared" si="99"/>
        <v>-4.5537785499734307E-2</v>
      </c>
      <c r="U183" s="398">
        <f t="shared" ref="U183" si="100">IFERROR(((U30/U107)-1),"CHECK")</f>
        <v>-3.7719307903791188E-2</v>
      </c>
      <c r="V183" s="398"/>
      <c r="W183" s="395"/>
      <c r="X183" s="275"/>
      <c r="Y183" s="275"/>
      <c r="Z183" s="275"/>
      <c r="AA183" s="275"/>
      <c r="AB183" s="275"/>
      <c r="AC183" s="275"/>
      <c r="AD183" s="275"/>
      <c r="AE183" s="275"/>
      <c r="AF183" s="275"/>
      <c r="AG183" s="275"/>
      <c r="AH183" s="275"/>
      <c r="AI183" s="275"/>
      <c r="AJ183" s="275"/>
      <c r="AK183" s="275"/>
      <c r="AL183" s="275"/>
      <c r="AM183" s="275"/>
      <c r="AN183" s="275"/>
      <c r="AO183" s="275"/>
      <c r="AP183" s="275"/>
      <c r="AQ183" s="275"/>
      <c r="AR183" s="275"/>
      <c r="AS183" s="275"/>
      <c r="AT183" s="275"/>
      <c r="AU183" s="275"/>
      <c r="AV183" s="275"/>
      <c r="AW183" s="275"/>
      <c r="AX183" s="275"/>
      <c r="AY183" s="275"/>
      <c r="AZ183" s="275"/>
      <c r="BA183" s="275"/>
      <c r="BB183" s="275"/>
      <c r="BC183" s="275"/>
      <c r="BD183" s="275"/>
      <c r="BE183" s="275"/>
      <c r="BF183" s="275"/>
      <c r="BG183" s="275"/>
      <c r="BH183" s="275"/>
      <c r="BI183" s="275"/>
      <c r="BJ183" s="275"/>
      <c r="BK183" s="275"/>
      <c r="BL183" s="275"/>
      <c r="BM183" s="275"/>
      <c r="BN183" s="275"/>
      <c r="BO183" s="275"/>
      <c r="BP183" s="275"/>
      <c r="BQ183" s="275"/>
      <c r="BR183" s="275"/>
      <c r="BS183" s="275"/>
      <c r="BT183" s="275"/>
      <c r="BU183" s="275"/>
      <c r="BV183" s="275"/>
      <c r="BW183" s="275"/>
      <c r="BX183" s="275"/>
      <c r="BY183" s="275"/>
      <c r="BZ183" s="275"/>
      <c r="CA183" s="275"/>
      <c r="CB183" s="275"/>
      <c r="CC183" s="275"/>
      <c r="CD183" s="275"/>
      <c r="CE183" s="275"/>
      <c r="CF183" s="275"/>
      <c r="CG183" s="275"/>
      <c r="CH183" s="275"/>
      <c r="CI183" s="275"/>
      <c r="CJ183" s="275"/>
      <c r="CK183" s="275"/>
      <c r="CL183" s="275"/>
      <c r="CM183" s="275"/>
      <c r="CN183" s="275"/>
      <c r="CO183" s="275"/>
      <c r="CP183" s="275"/>
      <c r="CQ183" s="275"/>
      <c r="CR183" s="275"/>
      <c r="CS183" s="275"/>
      <c r="CT183" s="275"/>
      <c r="CU183" s="275"/>
      <c r="CV183" s="275"/>
      <c r="CW183" s="275"/>
      <c r="CX183" s="275"/>
      <c r="CY183" s="275"/>
      <c r="CZ183" s="275"/>
      <c r="DA183" s="275"/>
      <c r="DB183" s="275"/>
      <c r="DC183" s="275"/>
      <c r="DD183" s="275"/>
      <c r="DE183" s="275"/>
      <c r="DF183" s="275"/>
      <c r="DG183" s="275"/>
      <c r="DH183" s="275"/>
      <c r="DI183" s="275"/>
      <c r="DJ183" s="275"/>
      <c r="DK183" s="275"/>
      <c r="DL183" s="275"/>
      <c r="DM183" s="275"/>
      <c r="DN183" s="275"/>
      <c r="DO183" s="275"/>
      <c r="DP183" s="275"/>
      <c r="DQ183" s="275"/>
      <c r="DR183" s="275"/>
      <c r="DS183" s="275"/>
      <c r="DT183" s="275"/>
      <c r="DU183" s="275"/>
      <c r="DV183" s="275"/>
      <c r="DW183" s="275"/>
      <c r="DX183" s="275"/>
      <c r="DY183" s="275"/>
      <c r="DZ183" s="275"/>
      <c r="EA183" s="275"/>
      <c r="EB183" s="275"/>
      <c r="EC183" s="275"/>
      <c r="ED183" s="275"/>
      <c r="EE183" s="275"/>
      <c r="EF183" s="275"/>
      <c r="EG183" s="275"/>
      <c r="EH183" s="275"/>
      <c r="EI183" s="275"/>
      <c r="EJ183" s="275"/>
      <c r="EK183" s="275"/>
      <c r="EL183" s="275"/>
      <c r="EM183" s="275"/>
      <c r="EN183" s="275"/>
      <c r="EO183" s="275"/>
      <c r="EP183" s="275"/>
      <c r="EQ183" s="275"/>
      <c r="ER183" s="275"/>
      <c r="ES183" s="275"/>
      <c r="ET183" s="275"/>
      <c r="EU183" s="275"/>
      <c r="EV183" s="275"/>
      <c r="EW183" s="275"/>
      <c r="EX183" s="275"/>
      <c r="EY183" s="275"/>
      <c r="EZ183" s="275"/>
      <c r="FA183" s="275"/>
      <c r="FB183" s="275"/>
      <c r="FC183" s="275"/>
      <c r="FD183" s="275"/>
      <c r="FE183" s="275"/>
      <c r="FF183" s="275"/>
      <c r="FG183" s="275"/>
      <c r="FH183" s="275"/>
      <c r="FI183" s="275"/>
      <c r="FJ183" s="275"/>
      <c r="FK183" s="275"/>
      <c r="FL183" s="275"/>
      <c r="FM183" s="275"/>
      <c r="FN183" s="275"/>
      <c r="FO183" s="275"/>
      <c r="FP183" s="275"/>
      <c r="FQ183" s="275"/>
      <c r="FR183" s="275"/>
      <c r="FS183" s="275"/>
      <c r="FT183" s="275"/>
      <c r="FU183" s="275"/>
      <c r="FV183" s="275"/>
      <c r="FW183" s="275"/>
      <c r="FX183" s="275"/>
      <c r="FY183" s="275"/>
      <c r="FZ183" s="275"/>
      <c r="GA183" s="275"/>
      <c r="GB183" s="275"/>
      <c r="GC183" s="275"/>
      <c r="GD183" s="275"/>
      <c r="GE183" s="275"/>
      <c r="GF183" s="275"/>
      <c r="GG183" s="275"/>
      <c r="GH183" s="275"/>
      <c r="GI183" s="275"/>
      <c r="GJ183" s="275"/>
      <c r="GK183" s="275"/>
      <c r="GL183" s="275"/>
      <c r="GM183" s="275"/>
      <c r="GN183" s="275"/>
      <c r="GO183" s="275"/>
      <c r="GP183" s="275"/>
      <c r="GQ183" s="275"/>
      <c r="GR183" s="275"/>
      <c r="GS183" s="275"/>
      <c r="GT183" s="275"/>
      <c r="GU183" s="275"/>
      <c r="GV183" s="275"/>
      <c r="GW183" s="275"/>
      <c r="GX183" s="275"/>
      <c r="GY183" s="275"/>
      <c r="GZ183" s="275"/>
      <c r="HA183" s="275"/>
      <c r="HB183" s="275"/>
      <c r="HC183" s="275"/>
      <c r="HD183" s="275"/>
      <c r="HE183" s="275"/>
      <c r="HF183" s="275"/>
      <c r="HG183" s="275"/>
      <c r="HH183" s="275"/>
      <c r="HI183" s="275"/>
      <c r="HJ183" s="275"/>
      <c r="HK183" s="275"/>
      <c r="HL183" s="275"/>
      <c r="HM183" s="275"/>
      <c r="HN183" s="275"/>
      <c r="HO183" s="275"/>
      <c r="HP183" s="275"/>
      <c r="HQ183" s="275"/>
      <c r="HR183" s="275"/>
      <c r="HS183" s="275"/>
      <c r="HT183" s="275"/>
      <c r="HU183" s="275"/>
      <c r="HV183" s="275"/>
      <c r="HW183" s="275"/>
      <c r="HX183" s="275"/>
      <c r="HY183" s="275"/>
      <c r="HZ183" s="275"/>
      <c r="IA183" s="275"/>
      <c r="IB183" s="275"/>
      <c r="IC183" s="275"/>
    </row>
    <row r="184" spans="1:237" s="4" customFormat="1" x14ac:dyDescent="0.25">
      <c r="A184" s="338" t="s">
        <v>68</v>
      </c>
      <c r="B184" s="390" t="s">
        <v>443</v>
      </c>
      <c r="C184" s="338" t="s">
        <v>444</v>
      </c>
      <c r="D184" s="338" t="s">
        <v>13</v>
      </c>
      <c r="E184" s="338" t="s">
        <v>37</v>
      </c>
      <c r="F184" s="398">
        <f t="shared" si="98"/>
        <v>1.7750763600923314E-2</v>
      </c>
      <c r="G184" s="398">
        <f t="shared" ref="G184:U184" si="101">IFERROR(((G31/G108)-1),"CHECK")</f>
        <v>8.3063260557671992E-3</v>
      </c>
      <c r="H184" s="398">
        <f t="shared" si="101"/>
        <v>-4.495202171373669E-3</v>
      </c>
      <c r="I184" s="398">
        <f t="shared" si="101"/>
        <v>-1.0279284582359827E-2</v>
      </c>
      <c r="J184" s="398">
        <f t="shared" si="101"/>
        <v>-1.4801218225903634E-2</v>
      </c>
      <c r="K184" s="398">
        <f t="shared" si="101"/>
        <v>-1.963794905837668E-2</v>
      </c>
      <c r="L184" s="398">
        <f t="shared" si="101"/>
        <v>-2.9947875912940569E-2</v>
      </c>
      <c r="M184" s="398">
        <f t="shared" si="101"/>
        <v>-1.8309389523651687E-2</v>
      </c>
      <c r="N184" s="398">
        <f t="shared" si="101"/>
        <v>-1.4108054370822631E-2</v>
      </c>
      <c r="O184" s="398">
        <f t="shared" si="101"/>
        <v>1.5865623450743271E-2</v>
      </c>
      <c r="P184" s="398">
        <f t="shared" si="101"/>
        <v>-4.8298553213890538E-2</v>
      </c>
      <c r="Q184" s="398">
        <f t="shared" si="101"/>
        <v>-3.3995474639558321E-2</v>
      </c>
      <c r="R184" s="398">
        <f t="shared" si="101"/>
        <v>-2.9803918430168719E-2</v>
      </c>
      <c r="S184" s="398">
        <f t="shared" si="101"/>
        <v>-6.0370899450504667E-2</v>
      </c>
      <c r="T184" s="398">
        <f t="shared" si="101"/>
        <v>-4.8442364793626735E-2</v>
      </c>
      <c r="U184" s="398">
        <f t="shared" si="101"/>
        <v>-4.011676514450857E-2</v>
      </c>
      <c r="V184" s="398"/>
      <c r="W184" s="395"/>
      <c r="X184" s="275"/>
      <c r="Y184" s="275"/>
      <c r="Z184" s="275"/>
      <c r="AA184" s="275"/>
      <c r="AB184" s="275"/>
      <c r="AC184" s="275"/>
      <c r="AD184" s="275"/>
      <c r="AE184" s="275"/>
      <c r="AF184" s="275"/>
      <c r="AG184" s="275"/>
      <c r="AH184" s="275"/>
      <c r="AI184" s="275"/>
      <c r="AJ184" s="275"/>
      <c r="AK184" s="275"/>
      <c r="AL184" s="275"/>
      <c r="AM184" s="275"/>
      <c r="AN184" s="275"/>
      <c r="AO184" s="275"/>
      <c r="AP184" s="275"/>
      <c r="AQ184" s="275"/>
      <c r="AR184" s="275"/>
      <c r="AS184" s="275"/>
      <c r="AT184" s="275"/>
      <c r="AU184" s="275"/>
      <c r="AV184" s="275"/>
      <c r="AW184" s="275"/>
      <c r="AX184" s="275"/>
      <c r="AY184" s="275"/>
      <c r="AZ184" s="275"/>
      <c r="BA184" s="275"/>
      <c r="BB184" s="275"/>
      <c r="BC184" s="275"/>
      <c r="BD184" s="275"/>
      <c r="BE184" s="275"/>
      <c r="BF184" s="275"/>
      <c r="BG184" s="275"/>
      <c r="BH184" s="275"/>
      <c r="BI184" s="275"/>
      <c r="BJ184" s="275"/>
      <c r="BK184" s="275"/>
      <c r="BL184" s="275"/>
      <c r="BM184" s="275"/>
      <c r="BN184" s="275"/>
      <c r="BO184" s="275"/>
      <c r="BP184" s="275"/>
      <c r="BQ184" s="275"/>
      <c r="BR184" s="275"/>
      <c r="BS184" s="275"/>
      <c r="BT184" s="275"/>
      <c r="BU184" s="275"/>
      <c r="BV184" s="275"/>
      <c r="BW184" s="275"/>
      <c r="BX184" s="275"/>
      <c r="BY184" s="275"/>
      <c r="BZ184" s="275"/>
      <c r="CA184" s="275"/>
      <c r="CB184" s="275"/>
      <c r="CC184" s="275"/>
      <c r="CD184" s="275"/>
      <c r="CE184" s="275"/>
      <c r="CF184" s="275"/>
      <c r="CG184" s="275"/>
      <c r="CH184" s="275"/>
      <c r="CI184" s="275"/>
      <c r="CJ184" s="275"/>
      <c r="CK184" s="275"/>
      <c r="CL184" s="275"/>
      <c r="CM184" s="275"/>
      <c r="CN184" s="275"/>
      <c r="CO184" s="275"/>
      <c r="CP184" s="275"/>
      <c r="CQ184" s="275"/>
      <c r="CR184" s="275"/>
      <c r="CS184" s="275"/>
      <c r="CT184" s="275"/>
      <c r="CU184" s="275"/>
      <c r="CV184" s="275"/>
      <c r="CW184" s="275"/>
      <c r="CX184" s="275"/>
      <c r="CY184" s="275"/>
      <c r="CZ184" s="275"/>
      <c r="DA184" s="275"/>
      <c r="DB184" s="275"/>
      <c r="DC184" s="275"/>
      <c r="DD184" s="275"/>
      <c r="DE184" s="275"/>
      <c r="DF184" s="275"/>
      <c r="DG184" s="275"/>
      <c r="DH184" s="275"/>
      <c r="DI184" s="275"/>
      <c r="DJ184" s="275"/>
      <c r="DK184" s="275"/>
      <c r="DL184" s="275"/>
      <c r="DM184" s="275"/>
      <c r="DN184" s="275"/>
      <c r="DO184" s="275"/>
      <c r="DP184" s="275"/>
      <c r="DQ184" s="275"/>
      <c r="DR184" s="275"/>
      <c r="DS184" s="275"/>
      <c r="DT184" s="275"/>
      <c r="DU184" s="275"/>
      <c r="DV184" s="275"/>
      <c r="DW184" s="275"/>
      <c r="DX184" s="275"/>
      <c r="DY184" s="275"/>
      <c r="DZ184" s="275"/>
      <c r="EA184" s="275"/>
      <c r="EB184" s="275"/>
      <c r="EC184" s="275"/>
      <c r="ED184" s="275"/>
      <c r="EE184" s="275"/>
      <c r="EF184" s="275"/>
      <c r="EG184" s="275"/>
      <c r="EH184" s="275"/>
      <c r="EI184" s="275"/>
      <c r="EJ184" s="275"/>
      <c r="EK184" s="275"/>
      <c r="EL184" s="275"/>
      <c r="EM184" s="275"/>
      <c r="EN184" s="275"/>
      <c r="EO184" s="275"/>
      <c r="EP184" s="275"/>
      <c r="EQ184" s="275"/>
      <c r="ER184" s="275"/>
      <c r="ES184" s="275"/>
      <c r="ET184" s="275"/>
      <c r="EU184" s="275"/>
      <c r="EV184" s="275"/>
      <c r="EW184" s="275"/>
      <c r="EX184" s="275"/>
      <c r="EY184" s="275"/>
      <c r="EZ184" s="275"/>
      <c r="FA184" s="275"/>
      <c r="FB184" s="275"/>
      <c r="FC184" s="275"/>
      <c r="FD184" s="275"/>
      <c r="FE184" s="275"/>
      <c r="FF184" s="275"/>
      <c r="FG184" s="275"/>
      <c r="FH184" s="275"/>
      <c r="FI184" s="275"/>
      <c r="FJ184" s="275"/>
      <c r="FK184" s="275"/>
      <c r="FL184" s="275"/>
      <c r="FM184" s="275"/>
      <c r="FN184" s="275"/>
      <c r="FO184" s="275"/>
      <c r="FP184" s="275"/>
      <c r="FQ184" s="275"/>
      <c r="FR184" s="275"/>
      <c r="FS184" s="275"/>
      <c r="FT184" s="275"/>
      <c r="FU184" s="275"/>
      <c r="FV184" s="275"/>
      <c r="FW184" s="275"/>
      <c r="FX184" s="275"/>
      <c r="FY184" s="275"/>
      <c r="FZ184" s="275"/>
      <c r="GA184" s="275"/>
      <c r="GB184" s="275"/>
      <c r="GC184" s="275"/>
      <c r="GD184" s="275"/>
      <c r="GE184" s="275"/>
      <c r="GF184" s="275"/>
      <c r="GG184" s="275"/>
      <c r="GH184" s="275"/>
      <c r="GI184" s="275"/>
      <c r="GJ184" s="275"/>
      <c r="GK184" s="275"/>
      <c r="GL184" s="275"/>
      <c r="GM184" s="275"/>
      <c r="GN184" s="275"/>
      <c r="GO184" s="275"/>
      <c r="GP184" s="275"/>
      <c r="GQ184" s="275"/>
      <c r="GR184" s="275"/>
      <c r="GS184" s="275"/>
      <c r="GT184" s="275"/>
      <c r="GU184" s="275"/>
      <c r="GV184" s="275"/>
      <c r="GW184" s="275"/>
      <c r="GX184" s="275"/>
      <c r="GY184" s="275"/>
      <c r="GZ184" s="275"/>
      <c r="HA184" s="275"/>
      <c r="HB184" s="275"/>
      <c r="HC184" s="275"/>
      <c r="HD184" s="275"/>
      <c r="HE184" s="275"/>
      <c r="HF184" s="275"/>
      <c r="HG184" s="275"/>
      <c r="HH184" s="275"/>
      <c r="HI184" s="275"/>
      <c r="HJ184" s="275"/>
      <c r="HK184" s="275"/>
      <c r="HL184" s="275"/>
      <c r="HM184" s="275"/>
      <c r="HN184" s="275"/>
      <c r="HO184" s="275"/>
      <c r="HP184" s="275"/>
      <c r="HQ184" s="275"/>
      <c r="HR184" s="275"/>
      <c r="HS184" s="275"/>
      <c r="HT184" s="275"/>
      <c r="HU184" s="275"/>
      <c r="HV184" s="275"/>
      <c r="HW184" s="275"/>
      <c r="HX184" s="275"/>
      <c r="HY184" s="275"/>
      <c r="HZ184" s="275"/>
      <c r="IA184" s="275"/>
      <c r="IB184" s="275"/>
      <c r="IC184" s="275"/>
    </row>
    <row r="185" spans="1:237" s="79" customFormat="1" x14ac:dyDescent="0.25">
      <c r="A185" s="337" t="s">
        <v>68</v>
      </c>
      <c r="B185" s="337" t="s">
        <v>69</v>
      </c>
      <c r="C185" s="337" t="s">
        <v>70</v>
      </c>
      <c r="D185" s="337" t="s">
        <v>13</v>
      </c>
      <c r="E185" s="337" t="s">
        <v>37</v>
      </c>
      <c r="F185" s="398">
        <f t="shared" si="98"/>
        <v>0</v>
      </c>
      <c r="G185" s="398">
        <f t="shared" ref="G185:U185" si="102">IFERROR(((G32/G109)-1),"CHECK")</f>
        <v>0</v>
      </c>
      <c r="H185" s="398">
        <f t="shared" si="102"/>
        <v>0</v>
      </c>
      <c r="I185" s="398">
        <f t="shared" si="102"/>
        <v>0</v>
      </c>
      <c r="J185" s="398">
        <f t="shared" si="102"/>
        <v>0</v>
      </c>
      <c r="K185" s="398">
        <f t="shared" si="102"/>
        <v>0</v>
      </c>
      <c r="L185" s="398">
        <f t="shared" si="102"/>
        <v>0</v>
      </c>
      <c r="M185" s="398">
        <f t="shared" si="102"/>
        <v>0</v>
      </c>
      <c r="N185" s="398">
        <f t="shared" si="102"/>
        <v>0</v>
      </c>
      <c r="O185" s="398">
        <f t="shared" si="102"/>
        <v>8.8884052640840761E-3</v>
      </c>
      <c r="P185" s="398">
        <f t="shared" si="102"/>
        <v>-7.7247225770772365E-3</v>
      </c>
      <c r="Q185" s="398">
        <f t="shared" si="102"/>
        <v>0</v>
      </c>
      <c r="R185" s="398">
        <f t="shared" si="102"/>
        <v>-1.6637083932735663E-9</v>
      </c>
      <c r="S185" s="398">
        <f t="shared" si="102"/>
        <v>2.7116945034928452E-3</v>
      </c>
      <c r="T185" s="398">
        <f t="shared" si="102"/>
        <v>4.7473593499594013E-3</v>
      </c>
      <c r="U185" s="398">
        <f t="shared" si="102"/>
        <v>4.4057566487916144E-3</v>
      </c>
      <c r="V185" s="398"/>
      <c r="W185" s="399"/>
      <c r="X185" s="326"/>
      <c r="Y185" s="326"/>
      <c r="Z185" s="326"/>
      <c r="AA185" s="326"/>
      <c r="AB185" s="326"/>
      <c r="AC185" s="326"/>
      <c r="AD185" s="326"/>
      <c r="AE185" s="326"/>
      <c r="AF185" s="326"/>
      <c r="AG185" s="326"/>
      <c r="AH185" s="326"/>
      <c r="AI185" s="326"/>
      <c r="AJ185" s="326"/>
      <c r="AK185" s="326"/>
      <c r="AL185" s="326"/>
      <c r="AM185" s="326"/>
      <c r="AN185" s="326"/>
      <c r="AO185" s="326"/>
      <c r="AP185" s="326"/>
      <c r="AQ185" s="326"/>
      <c r="AR185" s="326"/>
      <c r="AS185" s="326"/>
      <c r="AT185" s="326"/>
      <c r="AU185" s="326"/>
      <c r="AV185" s="326"/>
      <c r="AW185" s="326"/>
      <c r="AX185" s="326"/>
      <c r="AY185" s="326"/>
      <c r="AZ185" s="326"/>
      <c r="BA185" s="326"/>
      <c r="BB185" s="326"/>
      <c r="BC185" s="326"/>
      <c r="BD185" s="326"/>
      <c r="BE185" s="326"/>
      <c r="BF185" s="326"/>
      <c r="BG185" s="326"/>
      <c r="BH185" s="326"/>
      <c r="BI185" s="326"/>
      <c r="BJ185" s="326"/>
      <c r="BK185" s="326"/>
      <c r="BL185" s="326"/>
      <c r="BM185" s="326"/>
      <c r="BN185" s="326"/>
      <c r="BO185" s="326"/>
      <c r="BP185" s="326"/>
      <c r="BQ185" s="326"/>
      <c r="BR185" s="326"/>
      <c r="BS185" s="326"/>
      <c r="BT185" s="326"/>
      <c r="BU185" s="326"/>
      <c r="BV185" s="326"/>
      <c r="BW185" s="326"/>
      <c r="BX185" s="326"/>
      <c r="BY185" s="326"/>
      <c r="BZ185" s="326"/>
      <c r="CA185" s="326"/>
      <c r="CB185" s="326"/>
      <c r="CC185" s="326"/>
      <c r="CD185" s="326"/>
      <c r="CE185" s="326"/>
      <c r="CF185" s="326"/>
      <c r="CG185" s="326"/>
      <c r="CH185" s="326"/>
      <c r="CI185" s="326"/>
      <c r="CJ185" s="326"/>
      <c r="CK185" s="326"/>
      <c r="CL185" s="326"/>
      <c r="CM185" s="326"/>
      <c r="CN185" s="326"/>
      <c r="CO185" s="326"/>
      <c r="CP185" s="326"/>
      <c r="CQ185" s="326"/>
      <c r="CR185" s="326"/>
      <c r="CS185" s="326"/>
      <c r="CT185" s="326"/>
      <c r="CU185" s="326"/>
      <c r="CV185" s="326"/>
      <c r="CW185" s="326"/>
      <c r="CX185" s="326"/>
      <c r="CY185" s="326"/>
      <c r="CZ185" s="326"/>
      <c r="DA185" s="326"/>
      <c r="DB185" s="326"/>
      <c r="DC185" s="326"/>
      <c r="DD185" s="326"/>
      <c r="DE185" s="326"/>
      <c r="DF185" s="326"/>
      <c r="DG185" s="326"/>
      <c r="DH185" s="326"/>
      <c r="DI185" s="326"/>
      <c r="DJ185" s="326"/>
      <c r="DK185" s="326"/>
      <c r="DL185" s="326"/>
      <c r="DM185" s="326"/>
      <c r="DN185" s="326"/>
      <c r="DO185" s="326"/>
      <c r="DP185" s="326"/>
      <c r="DQ185" s="326"/>
      <c r="DR185" s="326"/>
      <c r="DS185" s="326"/>
      <c r="DT185" s="326"/>
      <c r="DU185" s="326"/>
      <c r="DV185" s="326"/>
      <c r="DW185" s="326"/>
      <c r="DX185" s="326"/>
      <c r="DY185" s="326"/>
      <c r="DZ185" s="326"/>
      <c r="EA185" s="326"/>
      <c r="EB185" s="326"/>
      <c r="EC185" s="326"/>
      <c r="ED185" s="326"/>
      <c r="EE185" s="326"/>
      <c r="EF185" s="326"/>
      <c r="EG185" s="326"/>
      <c r="EH185" s="326"/>
      <c r="EI185" s="326"/>
      <c r="EJ185" s="326"/>
      <c r="EK185" s="326"/>
      <c r="EL185" s="326"/>
      <c r="EM185" s="326"/>
      <c r="EN185" s="326"/>
      <c r="EO185" s="326"/>
      <c r="EP185" s="326"/>
      <c r="EQ185" s="326"/>
      <c r="ER185" s="326"/>
      <c r="ES185" s="326"/>
      <c r="ET185" s="326"/>
      <c r="EU185" s="326"/>
      <c r="EV185" s="326"/>
      <c r="EW185" s="326"/>
      <c r="EX185" s="326"/>
      <c r="EY185" s="326"/>
      <c r="EZ185" s="326"/>
      <c r="FA185" s="326"/>
      <c r="FB185" s="326"/>
      <c r="FC185" s="326"/>
      <c r="FD185" s="326"/>
      <c r="FE185" s="326"/>
      <c r="FF185" s="326"/>
      <c r="FG185" s="326"/>
      <c r="FH185" s="326"/>
      <c r="FI185" s="326"/>
      <c r="FJ185" s="326"/>
      <c r="FK185" s="326"/>
      <c r="FL185" s="326"/>
      <c r="FM185" s="326"/>
      <c r="FN185" s="326"/>
      <c r="FO185" s="326"/>
      <c r="FP185" s="326"/>
      <c r="FQ185" s="326"/>
      <c r="FR185" s="326"/>
      <c r="FS185" s="326"/>
      <c r="FT185" s="326"/>
      <c r="FU185" s="326"/>
      <c r="FV185" s="326"/>
      <c r="FW185" s="326"/>
      <c r="FX185" s="326"/>
      <c r="FY185" s="326"/>
      <c r="FZ185" s="326"/>
      <c r="GA185" s="326"/>
      <c r="GB185" s="326"/>
      <c r="GC185" s="326"/>
      <c r="GD185" s="326"/>
      <c r="GE185" s="326"/>
      <c r="GF185" s="326"/>
      <c r="GG185" s="326"/>
      <c r="GH185" s="326"/>
      <c r="GI185" s="326"/>
      <c r="GJ185" s="326"/>
      <c r="GK185" s="326"/>
      <c r="GL185" s="326"/>
      <c r="GM185" s="326"/>
      <c r="GN185" s="326"/>
      <c r="GO185" s="326"/>
      <c r="GP185" s="326"/>
      <c r="GQ185" s="326"/>
      <c r="GR185" s="326"/>
      <c r="GS185" s="326"/>
      <c r="GT185" s="326"/>
      <c r="GU185" s="326"/>
      <c r="GV185" s="326"/>
      <c r="GW185" s="326"/>
      <c r="GX185" s="326"/>
      <c r="GY185" s="326"/>
      <c r="GZ185" s="326"/>
      <c r="HA185" s="326"/>
      <c r="HB185" s="326"/>
      <c r="HC185" s="326"/>
      <c r="HD185" s="326"/>
      <c r="HE185" s="326"/>
      <c r="HF185" s="326"/>
      <c r="HG185" s="326"/>
      <c r="HH185" s="326"/>
      <c r="HI185" s="326"/>
      <c r="HJ185" s="326"/>
      <c r="HK185" s="326"/>
      <c r="HL185" s="326"/>
      <c r="HM185" s="326"/>
      <c r="HN185" s="326"/>
      <c r="HO185" s="326"/>
      <c r="HP185" s="326"/>
      <c r="HQ185" s="326"/>
      <c r="HR185" s="326"/>
      <c r="HS185" s="326"/>
      <c r="HT185" s="326"/>
      <c r="HU185" s="326"/>
      <c r="HV185" s="326"/>
      <c r="HW185" s="326"/>
      <c r="HX185" s="326"/>
      <c r="HY185" s="326"/>
      <c r="HZ185" s="326"/>
      <c r="IA185" s="326"/>
      <c r="IB185" s="326"/>
      <c r="IC185" s="326"/>
    </row>
    <row r="186" spans="1:237" s="79" customFormat="1" x14ac:dyDescent="0.25">
      <c r="A186" s="337" t="s">
        <v>68</v>
      </c>
      <c r="B186" s="337" t="s">
        <v>71</v>
      </c>
      <c r="C186" s="337" t="s">
        <v>72</v>
      </c>
      <c r="D186" s="337" t="s">
        <v>13</v>
      </c>
      <c r="E186" s="337" t="s">
        <v>37</v>
      </c>
      <c r="F186" s="398">
        <f t="shared" si="98"/>
        <v>-0.2523007033055672</v>
      </c>
      <c r="G186" s="398">
        <f t="shared" ref="G186:U186" si="103">IFERROR(((G33/G110)-1),"CHECK")</f>
        <v>-0.23006344465969464</v>
      </c>
      <c r="H186" s="398">
        <f t="shared" si="103"/>
        <v>-0.23187920652658522</v>
      </c>
      <c r="I186" s="398">
        <f t="shared" si="103"/>
        <v>-0.25353826657693301</v>
      </c>
      <c r="J186" s="398">
        <f t="shared" si="103"/>
        <v>-0.28703062738725604</v>
      </c>
      <c r="K186" s="398">
        <f t="shared" si="103"/>
        <v>-0.29441533083377303</v>
      </c>
      <c r="L186" s="398">
        <f t="shared" si="103"/>
        <v>-0.29498793103884169</v>
      </c>
      <c r="M186" s="398">
        <f t="shared" si="103"/>
        <v>-0.28344304982266155</v>
      </c>
      <c r="N186" s="398">
        <f t="shared" si="103"/>
        <v>-0.27128261234110362</v>
      </c>
      <c r="O186" s="398">
        <f t="shared" si="103"/>
        <v>1.2237396675555567E-2</v>
      </c>
      <c r="P186" s="398">
        <f t="shared" si="103"/>
        <v>-0.12486049622796236</v>
      </c>
      <c r="Q186" s="398">
        <f t="shared" si="103"/>
        <v>4.7325800735740442E-2</v>
      </c>
      <c r="R186" s="398">
        <f t="shared" si="103"/>
        <v>-0.18503984572051912</v>
      </c>
      <c r="S186" s="398">
        <f t="shared" si="103"/>
        <v>-0.70953565238318794</v>
      </c>
      <c r="T186" s="398">
        <f t="shared" si="103"/>
        <v>-0.40478546432720386</v>
      </c>
      <c r="U186" s="398">
        <f t="shared" si="103"/>
        <v>-0.10898615347795237</v>
      </c>
      <c r="V186" s="398"/>
      <c r="W186" s="399"/>
      <c r="X186" s="326"/>
      <c r="Y186" s="326"/>
      <c r="Z186" s="326"/>
      <c r="AA186" s="326"/>
      <c r="AB186" s="326"/>
      <c r="AC186" s="326"/>
      <c r="AD186" s="326"/>
      <c r="AE186" s="326"/>
      <c r="AF186" s="326"/>
      <c r="AG186" s="326"/>
      <c r="AH186" s="326"/>
      <c r="AI186" s="326"/>
      <c r="AJ186" s="326"/>
      <c r="AK186" s="326"/>
      <c r="AL186" s="326"/>
      <c r="AM186" s="326"/>
      <c r="AN186" s="326"/>
      <c r="AO186" s="326"/>
      <c r="AP186" s="326"/>
      <c r="AQ186" s="326"/>
      <c r="AR186" s="326"/>
      <c r="AS186" s="326"/>
      <c r="AT186" s="326"/>
      <c r="AU186" s="326"/>
      <c r="AV186" s="326"/>
      <c r="AW186" s="326"/>
      <c r="AX186" s="326"/>
      <c r="AY186" s="326"/>
      <c r="AZ186" s="326"/>
      <c r="BA186" s="326"/>
      <c r="BB186" s="326"/>
      <c r="BC186" s="326"/>
      <c r="BD186" s="326"/>
      <c r="BE186" s="326"/>
      <c r="BF186" s="326"/>
      <c r="BG186" s="326"/>
      <c r="BH186" s="326"/>
      <c r="BI186" s="326"/>
      <c r="BJ186" s="326"/>
      <c r="BK186" s="326"/>
      <c r="BL186" s="326"/>
      <c r="BM186" s="326"/>
      <c r="BN186" s="326"/>
      <c r="BO186" s="326"/>
      <c r="BP186" s="326"/>
      <c r="BQ186" s="326"/>
      <c r="BR186" s="326"/>
      <c r="BS186" s="326"/>
      <c r="BT186" s="326"/>
      <c r="BU186" s="326"/>
      <c r="BV186" s="326"/>
      <c r="BW186" s="326"/>
      <c r="BX186" s="326"/>
      <c r="BY186" s="326"/>
      <c r="BZ186" s="326"/>
      <c r="CA186" s="326"/>
      <c r="CB186" s="326"/>
      <c r="CC186" s="326"/>
      <c r="CD186" s="326"/>
      <c r="CE186" s="326"/>
      <c r="CF186" s="326"/>
      <c r="CG186" s="326"/>
      <c r="CH186" s="326"/>
      <c r="CI186" s="326"/>
      <c r="CJ186" s="326"/>
      <c r="CK186" s="326"/>
      <c r="CL186" s="326"/>
      <c r="CM186" s="326"/>
      <c r="CN186" s="326"/>
      <c r="CO186" s="326"/>
      <c r="CP186" s="326"/>
      <c r="CQ186" s="326"/>
      <c r="CR186" s="326"/>
      <c r="CS186" s="326"/>
      <c r="CT186" s="326"/>
      <c r="CU186" s="326"/>
      <c r="CV186" s="326"/>
      <c r="CW186" s="326"/>
      <c r="CX186" s="326"/>
      <c r="CY186" s="326"/>
      <c r="CZ186" s="326"/>
      <c r="DA186" s="326"/>
      <c r="DB186" s="326"/>
      <c r="DC186" s="326"/>
      <c r="DD186" s="326"/>
      <c r="DE186" s="326"/>
      <c r="DF186" s="326"/>
      <c r="DG186" s="326"/>
      <c r="DH186" s="326"/>
      <c r="DI186" s="326"/>
      <c r="DJ186" s="326"/>
      <c r="DK186" s="326"/>
      <c r="DL186" s="326"/>
      <c r="DM186" s="326"/>
      <c r="DN186" s="326"/>
      <c r="DO186" s="326"/>
      <c r="DP186" s="326"/>
      <c r="DQ186" s="326"/>
      <c r="DR186" s="326"/>
      <c r="DS186" s="326"/>
      <c r="DT186" s="326"/>
      <c r="DU186" s="326"/>
      <c r="DV186" s="326"/>
      <c r="DW186" s="326"/>
      <c r="DX186" s="326"/>
      <c r="DY186" s="326"/>
      <c r="DZ186" s="326"/>
      <c r="EA186" s="326"/>
      <c r="EB186" s="326"/>
      <c r="EC186" s="326"/>
      <c r="ED186" s="326"/>
      <c r="EE186" s="326"/>
      <c r="EF186" s="326"/>
      <c r="EG186" s="326"/>
      <c r="EH186" s="326"/>
      <c r="EI186" s="326"/>
      <c r="EJ186" s="326"/>
      <c r="EK186" s="326"/>
      <c r="EL186" s="326"/>
      <c r="EM186" s="326"/>
      <c r="EN186" s="326"/>
      <c r="EO186" s="326"/>
      <c r="EP186" s="326"/>
      <c r="EQ186" s="326"/>
      <c r="ER186" s="326"/>
      <c r="ES186" s="326"/>
      <c r="ET186" s="326"/>
      <c r="EU186" s="326"/>
      <c r="EV186" s="326"/>
      <c r="EW186" s="326"/>
      <c r="EX186" s="326"/>
      <c r="EY186" s="326"/>
      <c r="EZ186" s="326"/>
      <c r="FA186" s="326"/>
      <c r="FB186" s="326"/>
      <c r="FC186" s="326"/>
      <c r="FD186" s="326"/>
      <c r="FE186" s="326"/>
      <c r="FF186" s="326"/>
      <c r="FG186" s="326"/>
      <c r="FH186" s="326"/>
      <c r="FI186" s="326"/>
      <c r="FJ186" s="326"/>
      <c r="FK186" s="326"/>
      <c r="FL186" s="326"/>
      <c r="FM186" s="326"/>
      <c r="FN186" s="326"/>
      <c r="FO186" s="326"/>
      <c r="FP186" s="326"/>
      <c r="FQ186" s="326"/>
      <c r="FR186" s="326"/>
      <c r="FS186" s="326"/>
      <c r="FT186" s="326"/>
      <c r="FU186" s="326"/>
      <c r="FV186" s="326"/>
      <c r="FW186" s="326"/>
      <c r="FX186" s="326"/>
      <c r="FY186" s="326"/>
      <c r="FZ186" s="326"/>
      <c r="GA186" s="326"/>
      <c r="GB186" s="326"/>
      <c r="GC186" s="326"/>
      <c r="GD186" s="326"/>
      <c r="GE186" s="326"/>
      <c r="GF186" s="326"/>
      <c r="GG186" s="326"/>
      <c r="GH186" s="326"/>
      <c r="GI186" s="326"/>
      <c r="GJ186" s="326"/>
      <c r="GK186" s="326"/>
      <c r="GL186" s="326"/>
      <c r="GM186" s="326"/>
      <c r="GN186" s="326"/>
      <c r="GO186" s="326"/>
      <c r="GP186" s="326"/>
      <c r="GQ186" s="326"/>
      <c r="GR186" s="326"/>
      <c r="GS186" s="326"/>
      <c r="GT186" s="326"/>
      <c r="GU186" s="326"/>
      <c r="GV186" s="326"/>
      <c r="GW186" s="326"/>
      <c r="GX186" s="326"/>
      <c r="GY186" s="326"/>
      <c r="GZ186" s="326"/>
      <c r="HA186" s="326"/>
      <c r="HB186" s="326"/>
      <c r="HC186" s="326"/>
      <c r="HD186" s="326"/>
      <c r="HE186" s="326"/>
      <c r="HF186" s="326"/>
      <c r="HG186" s="326"/>
      <c r="HH186" s="326"/>
      <c r="HI186" s="326"/>
      <c r="HJ186" s="326"/>
      <c r="HK186" s="326"/>
      <c r="HL186" s="326"/>
      <c r="HM186" s="326"/>
      <c r="HN186" s="326"/>
      <c r="HO186" s="326"/>
      <c r="HP186" s="326"/>
      <c r="HQ186" s="326"/>
      <c r="HR186" s="326"/>
      <c r="HS186" s="326"/>
      <c r="HT186" s="326"/>
      <c r="HU186" s="326"/>
      <c r="HV186" s="326"/>
      <c r="HW186" s="326"/>
      <c r="HX186" s="326"/>
      <c r="HY186" s="326"/>
      <c r="HZ186" s="326"/>
      <c r="IA186" s="326"/>
      <c r="IB186" s="326"/>
      <c r="IC186" s="326"/>
    </row>
    <row r="187" spans="1:237" s="79" customFormat="1" x14ac:dyDescent="0.25">
      <c r="A187" s="337" t="s">
        <v>68</v>
      </c>
      <c r="B187" s="337" t="s">
        <v>73</v>
      </c>
      <c r="C187" s="337" t="s">
        <v>74</v>
      </c>
      <c r="D187" s="337" t="s">
        <v>13</v>
      </c>
      <c r="E187" s="337" t="s">
        <v>37</v>
      </c>
      <c r="F187" s="398">
        <f t="shared" si="98"/>
        <v>9.3936950722699253E-2</v>
      </c>
      <c r="G187" s="398">
        <f t="shared" ref="G187:U187" si="104">IFERROR(((G34/G111)-1),"CHECK")</f>
        <v>0.10331603496485342</v>
      </c>
      <c r="H187" s="398">
        <f t="shared" si="104"/>
        <v>9.5477413037347469E-2</v>
      </c>
      <c r="I187" s="398">
        <f t="shared" si="104"/>
        <v>9.142345400952645E-2</v>
      </c>
      <c r="J187" s="398">
        <f t="shared" si="104"/>
        <v>9.4262373891494722E-2</v>
      </c>
      <c r="K187" s="398">
        <f t="shared" si="104"/>
        <v>0.11129530170664692</v>
      </c>
      <c r="L187" s="398">
        <f t="shared" si="104"/>
        <v>8.8291870131332217E-2</v>
      </c>
      <c r="M187" s="398">
        <f t="shared" si="104"/>
        <v>0.1738744770733458</v>
      </c>
      <c r="N187" s="398">
        <f t="shared" si="104"/>
        <v>0.20227130278752203</v>
      </c>
      <c r="O187" s="398">
        <f t="shared" si="104"/>
        <v>0.15481438280862725</v>
      </c>
      <c r="P187" s="398">
        <f t="shared" si="104"/>
        <v>1.4294879238058167E-2</v>
      </c>
      <c r="Q187" s="398">
        <f t="shared" si="104"/>
        <v>6.3260811934453542E-3</v>
      </c>
      <c r="R187" s="398">
        <f t="shared" si="104"/>
        <v>-3.8887643009841377E-2</v>
      </c>
      <c r="S187" s="398">
        <f t="shared" si="104"/>
        <v>5.0210551021678818E-2</v>
      </c>
      <c r="T187" s="398">
        <f t="shared" si="104"/>
        <v>5.7653982459201947E-2</v>
      </c>
      <c r="U187" s="398">
        <f t="shared" si="104"/>
        <v>5.9305634146156194E-2</v>
      </c>
      <c r="V187" s="398"/>
      <c r="W187" s="399"/>
      <c r="X187" s="326"/>
      <c r="Y187" s="326"/>
      <c r="Z187" s="326"/>
      <c r="AA187" s="326"/>
      <c r="AB187" s="326"/>
      <c r="AC187" s="326"/>
      <c r="AD187" s="326"/>
      <c r="AE187" s="326"/>
      <c r="AF187" s="326"/>
      <c r="AG187" s="326"/>
      <c r="AH187" s="326"/>
      <c r="AI187" s="326"/>
      <c r="AJ187" s="326"/>
      <c r="AK187" s="326"/>
      <c r="AL187" s="326"/>
      <c r="AM187" s="326"/>
      <c r="AN187" s="326"/>
      <c r="AO187" s="326"/>
      <c r="AP187" s="326"/>
      <c r="AQ187" s="326"/>
      <c r="AR187" s="326"/>
      <c r="AS187" s="326"/>
      <c r="AT187" s="326"/>
      <c r="AU187" s="326"/>
      <c r="AV187" s="326"/>
      <c r="AW187" s="326"/>
      <c r="AX187" s="326"/>
      <c r="AY187" s="326"/>
      <c r="AZ187" s="326"/>
      <c r="BA187" s="326"/>
      <c r="BB187" s="326"/>
      <c r="BC187" s="326"/>
      <c r="BD187" s="326"/>
      <c r="BE187" s="326"/>
      <c r="BF187" s="326"/>
      <c r="BG187" s="326"/>
      <c r="BH187" s="326"/>
      <c r="BI187" s="326"/>
      <c r="BJ187" s="326"/>
      <c r="BK187" s="326"/>
      <c r="BL187" s="326"/>
      <c r="BM187" s="326"/>
      <c r="BN187" s="326"/>
      <c r="BO187" s="326"/>
      <c r="BP187" s="326"/>
      <c r="BQ187" s="326"/>
      <c r="BR187" s="326"/>
      <c r="BS187" s="326"/>
      <c r="BT187" s="326"/>
      <c r="BU187" s="326"/>
      <c r="BV187" s="326"/>
      <c r="BW187" s="326"/>
      <c r="BX187" s="326"/>
      <c r="BY187" s="326"/>
      <c r="BZ187" s="326"/>
      <c r="CA187" s="326"/>
      <c r="CB187" s="326"/>
      <c r="CC187" s="326"/>
      <c r="CD187" s="326"/>
      <c r="CE187" s="326"/>
      <c r="CF187" s="326"/>
      <c r="CG187" s="326"/>
      <c r="CH187" s="326"/>
      <c r="CI187" s="326"/>
      <c r="CJ187" s="326"/>
      <c r="CK187" s="326"/>
      <c r="CL187" s="326"/>
      <c r="CM187" s="326"/>
      <c r="CN187" s="326"/>
      <c r="CO187" s="326"/>
      <c r="CP187" s="326"/>
      <c r="CQ187" s="326"/>
      <c r="CR187" s="326"/>
      <c r="CS187" s="326"/>
      <c r="CT187" s="326"/>
      <c r="CU187" s="326"/>
      <c r="CV187" s="326"/>
      <c r="CW187" s="326"/>
      <c r="CX187" s="326"/>
      <c r="CY187" s="326"/>
      <c r="CZ187" s="326"/>
      <c r="DA187" s="326"/>
      <c r="DB187" s="326"/>
      <c r="DC187" s="326"/>
      <c r="DD187" s="326"/>
      <c r="DE187" s="326"/>
      <c r="DF187" s="326"/>
      <c r="DG187" s="326"/>
      <c r="DH187" s="326"/>
      <c r="DI187" s="326"/>
      <c r="DJ187" s="326"/>
      <c r="DK187" s="326"/>
      <c r="DL187" s="326"/>
      <c r="DM187" s="326"/>
      <c r="DN187" s="326"/>
      <c r="DO187" s="326"/>
      <c r="DP187" s="326"/>
      <c r="DQ187" s="326"/>
      <c r="DR187" s="326"/>
      <c r="DS187" s="326"/>
      <c r="DT187" s="326"/>
      <c r="DU187" s="326"/>
      <c r="DV187" s="326"/>
      <c r="DW187" s="326"/>
      <c r="DX187" s="326"/>
      <c r="DY187" s="326"/>
      <c r="DZ187" s="326"/>
      <c r="EA187" s="326"/>
      <c r="EB187" s="326"/>
      <c r="EC187" s="326"/>
      <c r="ED187" s="326"/>
      <c r="EE187" s="326"/>
      <c r="EF187" s="326"/>
      <c r="EG187" s="326"/>
      <c r="EH187" s="326"/>
      <c r="EI187" s="326"/>
      <c r="EJ187" s="326"/>
      <c r="EK187" s="326"/>
      <c r="EL187" s="326"/>
      <c r="EM187" s="326"/>
      <c r="EN187" s="326"/>
      <c r="EO187" s="326"/>
      <c r="EP187" s="326"/>
      <c r="EQ187" s="326"/>
      <c r="ER187" s="326"/>
      <c r="ES187" s="326"/>
      <c r="ET187" s="326"/>
      <c r="EU187" s="326"/>
      <c r="EV187" s="326"/>
      <c r="EW187" s="326"/>
      <c r="EX187" s="326"/>
      <c r="EY187" s="326"/>
      <c r="EZ187" s="326"/>
      <c r="FA187" s="326"/>
      <c r="FB187" s="326"/>
      <c r="FC187" s="326"/>
      <c r="FD187" s="326"/>
      <c r="FE187" s="326"/>
      <c r="FF187" s="326"/>
      <c r="FG187" s="326"/>
      <c r="FH187" s="326"/>
      <c r="FI187" s="326"/>
      <c r="FJ187" s="326"/>
      <c r="FK187" s="326"/>
      <c r="FL187" s="326"/>
      <c r="FM187" s="326"/>
      <c r="FN187" s="326"/>
      <c r="FO187" s="326"/>
      <c r="FP187" s="326"/>
      <c r="FQ187" s="326"/>
      <c r="FR187" s="326"/>
      <c r="FS187" s="326"/>
      <c r="FT187" s="326"/>
      <c r="FU187" s="326"/>
      <c r="FV187" s="326"/>
      <c r="FW187" s="326"/>
      <c r="FX187" s="326"/>
      <c r="FY187" s="326"/>
      <c r="FZ187" s="326"/>
      <c r="GA187" s="326"/>
      <c r="GB187" s="326"/>
      <c r="GC187" s="326"/>
      <c r="GD187" s="326"/>
      <c r="GE187" s="326"/>
      <c r="GF187" s="326"/>
      <c r="GG187" s="326"/>
      <c r="GH187" s="326"/>
      <c r="GI187" s="326"/>
      <c r="GJ187" s="326"/>
      <c r="GK187" s="326"/>
      <c r="GL187" s="326"/>
      <c r="GM187" s="326"/>
      <c r="GN187" s="326"/>
      <c r="GO187" s="326"/>
      <c r="GP187" s="326"/>
      <c r="GQ187" s="326"/>
      <c r="GR187" s="326"/>
      <c r="GS187" s="326"/>
      <c r="GT187" s="326"/>
      <c r="GU187" s="326"/>
      <c r="GV187" s="326"/>
      <c r="GW187" s="326"/>
      <c r="GX187" s="326"/>
      <c r="GY187" s="326"/>
      <c r="GZ187" s="326"/>
      <c r="HA187" s="326"/>
      <c r="HB187" s="326"/>
      <c r="HC187" s="326"/>
      <c r="HD187" s="326"/>
      <c r="HE187" s="326"/>
      <c r="HF187" s="326"/>
      <c r="HG187" s="326"/>
      <c r="HH187" s="326"/>
      <c r="HI187" s="326"/>
      <c r="HJ187" s="326"/>
      <c r="HK187" s="326"/>
      <c r="HL187" s="326"/>
      <c r="HM187" s="326"/>
      <c r="HN187" s="326"/>
      <c r="HO187" s="326"/>
      <c r="HP187" s="326"/>
      <c r="HQ187" s="326"/>
      <c r="HR187" s="326"/>
      <c r="HS187" s="326"/>
      <c r="HT187" s="326"/>
      <c r="HU187" s="326"/>
      <c r="HV187" s="326"/>
      <c r="HW187" s="326"/>
      <c r="HX187" s="326"/>
      <c r="HY187" s="326"/>
      <c r="HZ187" s="326"/>
      <c r="IA187" s="326"/>
      <c r="IB187" s="326"/>
      <c r="IC187" s="326"/>
    </row>
    <row r="188" spans="1:237" s="79" customFormat="1" x14ac:dyDescent="0.25">
      <c r="A188" s="337" t="s">
        <v>68</v>
      </c>
      <c r="B188" s="337" t="s">
        <v>75</v>
      </c>
      <c r="C188" s="337" t="s">
        <v>76</v>
      </c>
      <c r="D188" s="337" t="s">
        <v>13</v>
      </c>
      <c r="E188" s="337" t="s">
        <v>37</v>
      </c>
      <c r="F188" s="398">
        <f t="shared" si="98"/>
        <v>0.37942444373438056</v>
      </c>
      <c r="G188" s="398">
        <f t="shared" ref="G188:U188" si="105">IFERROR(((G35/G112)-1),"CHECK")</f>
        <v>0.1435985387175478</v>
      </c>
      <c r="H188" s="398">
        <f t="shared" si="105"/>
        <v>-7.8924183856515784E-3</v>
      </c>
      <c r="I188" s="398">
        <f t="shared" si="105"/>
        <v>-5.3304274635636806E-2</v>
      </c>
      <c r="J188" s="398">
        <f t="shared" si="105"/>
        <v>-9.2232404150376368E-2</v>
      </c>
      <c r="K188" s="398">
        <f t="shared" si="105"/>
        <v>-0.16762054100128476</v>
      </c>
      <c r="L188" s="398">
        <f t="shared" si="105"/>
        <v>-0.22436501254303887</v>
      </c>
      <c r="M188" s="398">
        <f t="shared" si="105"/>
        <v>-0.22948440461695907</v>
      </c>
      <c r="N188" s="398">
        <f t="shared" si="105"/>
        <v>-0.21628500375155557</v>
      </c>
      <c r="O188" s="398">
        <f t="shared" si="105"/>
        <v>-0.10058287027721169</v>
      </c>
      <c r="P188" s="398">
        <f t="shared" si="105"/>
        <v>-0.34412344397196626</v>
      </c>
      <c r="Q188" s="398">
        <f t="shared" si="105"/>
        <v>-0.47953376879039011</v>
      </c>
      <c r="R188" s="398">
        <f t="shared" si="105"/>
        <v>-0.35280514197817214</v>
      </c>
      <c r="S188" s="398">
        <f t="shared" si="105"/>
        <v>-0.33614723023768078</v>
      </c>
      <c r="T188" s="398">
        <f t="shared" si="105"/>
        <v>-0.39038524860185986</v>
      </c>
      <c r="U188" s="398">
        <f t="shared" si="105"/>
        <v>-0.43171546507532355</v>
      </c>
      <c r="V188" s="398"/>
      <c r="W188" s="399"/>
      <c r="X188" s="326"/>
      <c r="Y188" s="326"/>
      <c r="Z188" s="326"/>
      <c r="AA188" s="326"/>
      <c r="AB188" s="326"/>
      <c r="AC188" s="326"/>
      <c r="AD188" s="326"/>
      <c r="AE188" s="326"/>
      <c r="AF188" s="326"/>
      <c r="AG188" s="326"/>
      <c r="AH188" s="326"/>
      <c r="AI188" s="326"/>
      <c r="AJ188" s="326"/>
      <c r="AK188" s="326"/>
      <c r="AL188" s="326"/>
      <c r="AM188" s="326"/>
      <c r="AN188" s="326"/>
      <c r="AO188" s="326"/>
      <c r="AP188" s="326"/>
      <c r="AQ188" s="326"/>
      <c r="AR188" s="326"/>
      <c r="AS188" s="326"/>
      <c r="AT188" s="326"/>
      <c r="AU188" s="326"/>
      <c r="AV188" s="326"/>
      <c r="AW188" s="326"/>
      <c r="AX188" s="326"/>
      <c r="AY188" s="326"/>
      <c r="AZ188" s="326"/>
      <c r="BA188" s="326"/>
      <c r="BB188" s="326"/>
      <c r="BC188" s="326"/>
      <c r="BD188" s="326"/>
      <c r="BE188" s="326"/>
      <c r="BF188" s="326"/>
      <c r="BG188" s="326"/>
      <c r="BH188" s="326"/>
      <c r="BI188" s="326"/>
      <c r="BJ188" s="326"/>
      <c r="BK188" s="326"/>
      <c r="BL188" s="326"/>
      <c r="BM188" s="326"/>
      <c r="BN188" s="326"/>
      <c r="BO188" s="326"/>
      <c r="BP188" s="326"/>
      <c r="BQ188" s="326"/>
      <c r="BR188" s="326"/>
      <c r="BS188" s="326"/>
      <c r="BT188" s="326"/>
      <c r="BU188" s="326"/>
      <c r="BV188" s="326"/>
      <c r="BW188" s="326"/>
      <c r="BX188" s="326"/>
      <c r="BY188" s="326"/>
      <c r="BZ188" s="326"/>
      <c r="CA188" s="326"/>
      <c r="CB188" s="326"/>
      <c r="CC188" s="326"/>
      <c r="CD188" s="326"/>
      <c r="CE188" s="326"/>
      <c r="CF188" s="326"/>
      <c r="CG188" s="326"/>
      <c r="CH188" s="326"/>
      <c r="CI188" s="326"/>
      <c r="CJ188" s="326"/>
      <c r="CK188" s="326"/>
      <c r="CL188" s="326"/>
      <c r="CM188" s="326"/>
      <c r="CN188" s="326"/>
      <c r="CO188" s="326"/>
      <c r="CP188" s="326"/>
      <c r="CQ188" s="326"/>
      <c r="CR188" s="326"/>
      <c r="CS188" s="326"/>
      <c r="CT188" s="326"/>
      <c r="CU188" s="326"/>
      <c r="CV188" s="326"/>
      <c r="CW188" s="326"/>
      <c r="CX188" s="326"/>
      <c r="CY188" s="326"/>
      <c r="CZ188" s="326"/>
      <c r="DA188" s="326"/>
      <c r="DB188" s="326"/>
      <c r="DC188" s="326"/>
      <c r="DD188" s="326"/>
      <c r="DE188" s="326"/>
      <c r="DF188" s="326"/>
      <c r="DG188" s="326"/>
      <c r="DH188" s="326"/>
      <c r="DI188" s="326"/>
      <c r="DJ188" s="326"/>
      <c r="DK188" s="326"/>
      <c r="DL188" s="326"/>
      <c r="DM188" s="326"/>
      <c r="DN188" s="326"/>
      <c r="DO188" s="326"/>
      <c r="DP188" s="326"/>
      <c r="DQ188" s="326"/>
      <c r="DR188" s="326"/>
      <c r="DS188" s="326"/>
      <c r="DT188" s="326"/>
      <c r="DU188" s="326"/>
      <c r="DV188" s="326"/>
      <c r="DW188" s="326"/>
      <c r="DX188" s="326"/>
      <c r="DY188" s="326"/>
      <c r="DZ188" s="326"/>
      <c r="EA188" s="326"/>
      <c r="EB188" s="326"/>
      <c r="EC188" s="326"/>
      <c r="ED188" s="326"/>
      <c r="EE188" s="326"/>
      <c r="EF188" s="326"/>
      <c r="EG188" s="326"/>
      <c r="EH188" s="326"/>
      <c r="EI188" s="326"/>
      <c r="EJ188" s="326"/>
      <c r="EK188" s="326"/>
      <c r="EL188" s="326"/>
      <c r="EM188" s="326"/>
      <c r="EN188" s="326"/>
      <c r="EO188" s="326"/>
      <c r="EP188" s="326"/>
      <c r="EQ188" s="326"/>
      <c r="ER188" s="326"/>
      <c r="ES188" s="326"/>
      <c r="ET188" s="326"/>
      <c r="EU188" s="326"/>
      <c r="EV188" s="326"/>
      <c r="EW188" s="326"/>
      <c r="EX188" s="326"/>
      <c r="EY188" s="326"/>
      <c r="EZ188" s="326"/>
      <c r="FA188" s="326"/>
      <c r="FB188" s="326"/>
      <c r="FC188" s="326"/>
      <c r="FD188" s="326"/>
      <c r="FE188" s="326"/>
      <c r="FF188" s="326"/>
      <c r="FG188" s="326"/>
      <c r="FH188" s="326"/>
      <c r="FI188" s="326"/>
      <c r="FJ188" s="326"/>
      <c r="FK188" s="326"/>
      <c r="FL188" s="326"/>
      <c r="FM188" s="326"/>
      <c r="FN188" s="326"/>
      <c r="FO188" s="326"/>
      <c r="FP188" s="326"/>
      <c r="FQ188" s="326"/>
      <c r="FR188" s="326"/>
      <c r="FS188" s="326"/>
      <c r="FT188" s="326"/>
      <c r="FU188" s="326"/>
      <c r="FV188" s="326"/>
      <c r="FW188" s="326"/>
      <c r="FX188" s="326"/>
      <c r="FY188" s="326"/>
      <c r="FZ188" s="326"/>
      <c r="GA188" s="326"/>
      <c r="GB188" s="326"/>
      <c r="GC188" s="326"/>
      <c r="GD188" s="326"/>
      <c r="GE188" s="326"/>
      <c r="GF188" s="326"/>
      <c r="GG188" s="326"/>
      <c r="GH188" s="326"/>
      <c r="GI188" s="326"/>
      <c r="GJ188" s="326"/>
      <c r="GK188" s="326"/>
      <c r="GL188" s="326"/>
      <c r="GM188" s="326"/>
      <c r="GN188" s="326"/>
      <c r="GO188" s="326"/>
      <c r="GP188" s="326"/>
      <c r="GQ188" s="326"/>
      <c r="GR188" s="326"/>
      <c r="GS188" s="326"/>
      <c r="GT188" s="326"/>
      <c r="GU188" s="326"/>
      <c r="GV188" s="326"/>
      <c r="GW188" s="326"/>
      <c r="GX188" s="326"/>
      <c r="GY188" s="326"/>
      <c r="GZ188" s="326"/>
      <c r="HA188" s="326"/>
      <c r="HB188" s="326"/>
      <c r="HC188" s="326"/>
      <c r="HD188" s="326"/>
      <c r="HE188" s="326"/>
      <c r="HF188" s="326"/>
      <c r="HG188" s="326"/>
      <c r="HH188" s="326"/>
      <c r="HI188" s="326"/>
      <c r="HJ188" s="326"/>
      <c r="HK188" s="326"/>
      <c r="HL188" s="326"/>
      <c r="HM188" s="326"/>
      <c r="HN188" s="326"/>
      <c r="HO188" s="326"/>
      <c r="HP188" s="326"/>
      <c r="HQ188" s="326"/>
      <c r="HR188" s="326"/>
      <c r="HS188" s="326"/>
      <c r="HT188" s="326"/>
      <c r="HU188" s="326"/>
      <c r="HV188" s="326"/>
      <c r="HW188" s="326"/>
      <c r="HX188" s="326"/>
      <c r="HY188" s="326"/>
      <c r="HZ188" s="326"/>
      <c r="IA188" s="326"/>
      <c r="IB188" s="326"/>
      <c r="IC188" s="326"/>
    </row>
    <row r="189" spans="1:237" s="79" customFormat="1" x14ac:dyDescent="0.25">
      <c r="A189" s="337" t="s">
        <v>68</v>
      </c>
      <c r="B189" s="337" t="s">
        <v>77</v>
      </c>
      <c r="C189" s="337" t="s">
        <v>78</v>
      </c>
      <c r="D189" s="337" t="s">
        <v>13</v>
      </c>
      <c r="E189" s="337" t="s">
        <v>37</v>
      </c>
      <c r="F189" s="398">
        <f t="shared" si="98"/>
        <v>3.299162215081946</v>
      </c>
      <c r="G189" s="398">
        <f t="shared" ref="G189:U189" si="106">IFERROR(((G36/G113)-1),"CHECK")</f>
        <v>3.0409690677793391</v>
      </c>
      <c r="H189" s="398">
        <f t="shared" si="106"/>
        <v>2.9830257447643098</v>
      </c>
      <c r="I189" s="398">
        <f t="shared" si="106"/>
        <v>3.4270507383602906</v>
      </c>
      <c r="J189" s="398">
        <f t="shared" si="106"/>
        <v>4.3620987886368772</v>
      </c>
      <c r="K189" s="398">
        <f t="shared" si="106"/>
        <v>4.4129243351694862</v>
      </c>
      <c r="L189" s="398">
        <f t="shared" si="106"/>
        <v>4.2004804978292825</v>
      </c>
      <c r="M189" s="398">
        <f t="shared" si="106"/>
        <v>4.0591253505068261</v>
      </c>
      <c r="N189" s="398">
        <f t="shared" si="106"/>
        <v>4.9556543655114051</v>
      </c>
      <c r="O189" s="398">
        <f t="shared" si="106"/>
        <v>0.43513430878807169</v>
      </c>
      <c r="P189" s="398">
        <f t="shared" si="106"/>
        <v>2.0870910296657539</v>
      </c>
      <c r="Q189" s="398">
        <f t="shared" si="106"/>
        <v>3.5819557669653577</v>
      </c>
      <c r="R189" s="398">
        <f t="shared" si="106"/>
        <v>8.6573514288091253</v>
      </c>
      <c r="S189" s="398">
        <f t="shared" si="106"/>
        <v>12.945000674839315</v>
      </c>
      <c r="T189" s="398">
        <f t="shared" si="106"/>
        <v>8.3930674542848607</v>
      </c>
      <c r="U189" s="398">
        <f t="shared" si="106"/>
        <v>3.9093342756099378</v>
      </c>
      <c r="V189" s="398"/>
      <c r="W189" s="399"/>
      <c r="X189" s="326"/>
      <c r="Y189" s="326"/>
      <c r="Z189" s="326"/>
      <c r="AA189" s="326"/>
      <c r="AB189" s="326"/>
      <c r="AC189" s="326"/>
      <c r="AD189" s="326"/>
      <c r="AE189" s="326"/>
      <c r="AF189" s="326"/>
      <c r="AG189" s="326"/>
      <c r="AH189" s="326"/>
      <c r="AI189" s="326"/>
      <c r="AJ189" s="326"/>
      <c r="AK189" s="326"/>
      <c r="AL189" s="326"/>
      <c r="AM189" s="326"/>
      <c r="AN189" s="326"/>
      <c r="AO189" s="326"/>
      <c r="AP189" s="326"/>
      <c r="AQ189" s="326"/>
      <c r="AR189" s="326"/>
      <c r="AS189" s="326"/>
      <c r="AT189" s="326"/>
      <c r="AU189" s="326"/>
      <c r="AV189" s="326"/>
      <c r="AW189" s="326"/>
      <c r="AX189" s="326"/>
      <c r="AY189" s="326"/>
      <c r="AZ189" s="326"/>
      <c r="BA189" s="326"/>
      <c r="BB189" s="326"/>
      <c r="BC189" s="326"/>
      <c r="BD189" s="326"/>
      <c r="BE189" s="326"/>
      <c r="BF189" s="326"/>
      <c r="BG189" s="326"/>
      <c r="BH189" s="326"/>
      <c r="BI189" s="326"/>
      <c r="BJ189" s="326"/>
      <c r="BK189" s="326"/>
      <c r="BL189" s="326"/>
      <c r="BM189" s="326"/>
      <c r="BN189" s="326"/>
      <c r="BO189" s="326"/>
      <c r="BP189" s="326"/>
      <c r="BQ189" s="326"/>
      <c r="BR189" s="326"/>
      <c r="BS189" s="326"/>
      <c r="BT189" s="326"/>
      <c r="BU189" s="326"/>
      <c r="BV189" s="326"/>
      <c r="BW189" s="326"/>
      <c r="BX189" s="326"/>
      <c r="BY189" s="326"/>
      <c r="BZ189" s="326"/>
      <c r="CA189" s="326"/>
      <c r="CB189" s="326"/>
      <c r="CC189" s="326"/>
      <c r="CD189" s="326"/>
      <c r="CE189" s="326"/>
      <c r="CF189" s="326"/>
      <c r="CG189" s="326"/>
      <c r="CH189" s="326"/>
      <c r="CI189" s="326"/>
      <c r="CJ189" s="326"/>
      <c r="CK189" s="326"/>
      <c r="CL189" s="326"/>
      <c r="CM189" s="326"/>
      <c r="CN189" s="326"/>
      <c r="CO189" s="326"/>
      <c r="CP189" s="326"/>
      <c r="CQ189" s="326"/>
      <c r="CR189" s="326"/>
      <c r="CS189" s="326"/>
      <c r="CT189" s="326"/>
      <c r="CU189" s="326"/>
      <c r="CV189" s="326"/>
      <c r="CW189" s="326"/>
      <c r="CX189" s="326"/>
      <c r="CY189" s="326"/>
      <c r="CZ189" s="326"/>
      <c r="DA189" s="326"/>
      <c r="DB189" s="326"/>
      <c r="DC189" s="326"/>
      <c r="DD189" s="326"/>
      <c r="DE189" s="326"/>
      <c r="DF189" s="326"/>
      <c r="DG189" s="326"/>
      <c r="DH189" s="326"/>
      <c r="DI189" s="326"/>
      <c r="DJ189" s="326"/>
      <c r="DK189" s="326"/>
      <c r="DL189" s="326"/>
      <c r="DM189" s="326"/>
      <c r="DN189" s="326"/>
      <c r="DO189" s="326"/>
      <c r="DP189" s="326"/>
      <c r="DQ189" s="326"/>
      <c r="DR189" s="326"/>
      <c r="DS189" s="326"/>
      <c r="DT189" s="326"/>
      <c r="DU189" s="326"/>
      <c r="DV189" s="326"/>
      <c r="DW189" s="326"/>
      <c r="DX189" s="326"/>
      <c r="DY189" s="326"/>
      <c r="DZ189" s="326"/>
      <c r="EA189" s="326"/>
      <c r="EB189" s="326"/>
      <c r="EC189" s="326"/>
      <c r="ED189" s="326"/>
      <c r="EE189" s="326"/>
      <c r="EF189" s="326"/>
      <c r="EG189" s="326"/>
      <c r="EH189" s="326"/>
      <c r="EI189" s="326"/>
      <c r="EJ189" s="326"/>
      <c r="EK189" s="326"/>
      <c r="EL189" s="326"/>
      <c r="EM189" s="326"/>
      <c r="EN189" s="326"/>
      <c r="EO189" s="326"/>
      <c r="EP189" s="326"/>
      <c r="EQ189" s="326"/>
      <c r="ER189" s="326"/>
      <c r="ES189" s="326"/>
      <c r="ET189" s="326"/>
      <c r="EU189" s="326"/>
      <c r="EV189" s="326"/>
      <c r="EW189" s="326"/>
      <c r="EX189" s="326"/>
      <c r="EY189" s="326"/>
      <c r="EZ189" s="326"/>
      <c r="FA189" s="326"/>
      <c r="FB189" s="326"/>
      <c r="FC189" s="326"/>
      <c r="FD189" s="326"/>
      <c r="FE189" s="326"/>
      <c r="FF189" s="326"/>
      <c r="FG189" s="326"/>
      <c r="FH189" s="326"/>
      <c r="FI189" s="326"/>
      <c r="FJ189" s="326"/>
      <c r="FK189" s="326"/>
      <c r="FL189" s="326"/>
      <c r="FM189" s="326"/>
      <c r="FN189" s="326"/>
      <c r="FO189" s="326"/>
      <c r="FP189" s="326"/>
      <c r="FQ189" s="326"/>
      <c r="FR189" s="326"/>
      <c r="FS189" s="326"/>
      <c r="FT189" s="326"/>
      <c r="FU189" s="326"/>
      <c r="FV189" s="326"/>
      <c r="FW189" s="326"/>
      <c r="FX189" s="326"/>
      <c r="FY189" s="326"/>
      <c r="FZ189" s="326"/>
      <c r="GA189" s="326"/>
      <c r="GB189" s="326"/>
      <c r="GC189" s="326"/>
      <c r="GD189" s="326"/>
      <c r="GE189" s="326"/>
      <c r="GF189" s="326"/>
      <c r="GG189" s="326"/>
      <c r="GH189" s="326"/>
      <c r="GI189" s="326"/>
      <c r="GJ189" s="326"/>
      <c r="GK189" s="326"/>
      <c r="GL189" s="326"/>
      <c r="GM189" s="326"/>
      <c r="GN189" s="326"/>
      <c r="GO189" s="326"/>
      <c r="GP189" s="326"/>
      <c r="GQ189" s="326"/>
      <c r="GR189" s="326"/>
      <c r="GS189" s="326"/>
      <c r="GT189" s="326"/>
      <c r="GU189" s="326"/>
      <c r="GV189" s="326"/>
      <c r="GW189" s="326"/>
      <c r="GX189" s="326"/>
      <c r="GY189" s="326"/>
      <c r="GZ189" s="326"/>
      <c r="HA189" s="326"/>
      <c r="HB189" s="326"/>
      <c r="HC189" s="326"/>
      <c r="HD189" s="326"/>
      <c r="HE189" s="326"/>
      <c r="HF189" s="326"/>
      <c r="HG189" s="326"/>
      <c r="HH189" s="326"/>
      <c r="HI189" s="326"/>
      <c r="HJ189" s="326"/>
      <c r="HK189" s="326"/>
      <c r="HL189" s="326"/>
      <c r="HM189" s="326"/>
      <c r="HN189" s="326"/>
      <c r="HO189" s="326"/>
      <c r="HP189" s="326"/>
      <c r="HQ189" s="326"/>
      <c r="HR189" s="326"/>
      <c r="HS189" s="326"/>
      <c r="HT189" s="326"/>
      <c r="HU189" s="326"/>
      <c r="HV189" s="326"/>
      <c r="HW189" s="326"/>
      <c r="HX189" s="326"/>
      <c r="HY189" s="326"/>
      <c r="HZ189" s="326"/>
      <c r="IA189" s="326"/>
      <c r="IB189" s="326"/>
      <c r="IC189" s="326"/>
    </row>
    <row r="190" spans="1:237" s="4" customFormat="1" x14ac:dyDescent="0.25">
      <c r="A190" s="338" t="s">
        <v>68</v>
      </c>
      <c r="B190" s="338" t="s">
        <v>441</v>
      </c>
      <c r="C190" s="338" t="s">
        <v>445</v>
      </c>
      <c r="D190" s="338" t="s">
        <v>13</v>
      </c>
      <c r="E190" s="338" t="s">
        <v>37</v>
      </c>
      <c r="F190" s="398">
        <f t="shared" si="98"/>
        <v>-1.991837173893618E-4</v>
      </c>
      <c r="G190" s="398">
        <f t="shared" ref="G190:U190" si="107">IFERROR(((G37/G114)-1),"CHECK")</f>
        <v>-1.7705281663693562E-4</v>
      </c>
      <c r="H190" s="398">
        <f t="shared" si="107"/>
        <v>-1.2537406950019481E-4</v>
      </c>
      <c r="I190" s="398">
        <f t="shared" si="107"/>
        <v>-1.8756311697709638E-4</v>
      </c>
      <c r="J190" s="398">
        <f t="shared" si="107"/>
        <v>-1.9095862460438706E-4</v>
      </c>
      <c r="K190" s="398">
        <f t="shared" si="107"/>
        <v>-2.2466099327178579E-4</v>
      </c>
      <c r="L190" s="398">
        <f t="shared" si="107"/>
        <v>-2.1612146296601242E-4</v>
      </c>
      <c r="M190" s="398">
        <f t="shared" si="107"/>
        <v>-2.0904789957476577E-4</v>
      </c>
      <c r="N190" s="398">
        <f t="shared" si="107"/>
        <v>-2.5016112440701121E-4</v>
      </c>
      <c r="O190" s="398">
        <f t="shared" si="107"/>
        <v>-9.6879345556577512E-5</v>
      </c>
      <c r="P190" s="398">
        <f t="shared" si="107"/>
        <v>-1.8231867403994961E-4</v>
      </c>
      <c r="Q190" s="398">
        <f t="shared" si="107"/>
        <v>1.7449948737979781E-5</v>
      </c>
      <c r="R190" s="398">
        <f t="shared" si="107"/>
        <v>-3.0622047911488259E-5</v>
      </c>
      <c r="S190" s="398">
        <f t="shared" si="107"/>
        <v>-2.7350815073212686E-5</v>
      </c>
      <c r="T190" s="398">
        <f t="shared" si="107"/>
        <v>-1.8353715901753276E-5</v>
      </c>
      <c r="U190" s="398">
        <f t="shared" si="107"/>
        <v>-4.7401625845600037E-5</v>
      </c>
      <c r="V190" s="398"/>
      <c r="W190" s="344"/>
      <c r="X190" s="275"/>
      <c r="Y190" s="275"/>
      <c r="Z190" s="275"/>
      <c r="AA190" s="275"/>
      <c r="AB190" s="275"/>
      <c r="AC190" s="275"/>
      <c r="AD190" s="275"/>
      <c r="AE190" s="275"/>
      <c r="AF190" s="275"/>
      <c r="AG190" s="275"/>
      <c r="AH190" s="275"/>
      <c r="AI190" s="275"/>
      <c r="AJ190" s="275"/>
      <c r="AK190" s="275"/>
      <c r="AL190" s="275"/>
      <c r="AM190" s="275"/>
      <c r="AN190" s="275"/>
      <c r="AO190" s="275"/>
      <c r="AP190" s="275"/>
      <c r="AQ190" s="275"/>
      <c r="AR190" s="275"/>
      <c r="AS190" s="275"/>
      <c r="AT190" s="275"/>
      <c r="AU190" s="275"/>
      <c r="AV190" s="275"/>
      <c r="AW190" s="275"/>
      <c r="AX190" s="275"/>
      <c r="AY190" s="275"/>
      <c r="AZ190" s="275"/>
      <c r="BA190" s="275"/>
      <c r="BB190" s="275"/>
      <c r="BC190" s="275"/>
      <c r="BD190" s="275"/>
      <c r="BE190" s="275"/>
      <c r="BF190" s="275"/>
      <c r="BG190" s="275"/>
      <c r="BH190" s="275"/>
      <c r="BI190" s="275"/>
      <c r="BJ190" s="275"/>
      <c r="BK190" s="275"/>
      <c r="BL190" s="275"/>
      <c r="BM190" s="275"/>
      <c r="BN190" s="275"/>
      <c r="BO190" s="275"/>
      <c r="BP190" s="275"/>
      <c r="BQ190" s="275"/>
      <c r="BR190" s="275"/>
      <c r="BS190" s="275"/>
      <c r="BT190" s="275"/>
      <c r="BU190" s="275"/>
      <c r="BV190" s="275"/>
      <c r="BW190" s="275"/>
      <c r="BX190" s="275"/>
      <c r="BY190" s="275"/>
      <c r="BZ190" s="275"/>
      <c r="CA190" s="275"/>
      <c r="CB190" s="275"/>
      <c r="CC190" s="275"/>
      <c r="CD190" s="275"/>
      <c r="CE190" s="275"/>
      <c r="CF190" s="275"/>
      <c r="CG190" s="275"/>
      <c r="CH190" s="275"/>
      <c r="CI190" s="275"/>
      <c r="CJ190" s="275"/>
      <c r="CK190" s="275"/>
      <c r="CL190" s="275"/>
      <c r="CM190" s="275"/>
      <c r="CN190" s="275"/>
      <c r="CO190" s="275"/>
      <c r="CP190" s="275"/>
      <c r="CQ190" s="275"/>
      <c r="CR190" s="275"/>
      <c r="CS190" s="275"/>
      <c r="CT190" s="275"/>
      <c r="CU190" s="275"/>
      <c r="CV190" s="275"/>
      <c r="CW190" s="275"/>
      <c r="CX190" s="275"/>
      <c r="CY190" s="275"/>
      <c r="CZ190" s="275"/>
      <c r="DA190" s="275"/>
      <c r="DB190" s="275"/>
      <c r="DC190" s="275"/>
      <c r="DD190" s="275"/>
      <c r="DE190" s="275"/>
      <c r="DF190" s="275"/>
      <c r="DG190" s="275"/>
      <c r="DH190" s="275"/>
      <c r="DI190" s="275"/>
      <c r="DJ190" s="275"/>
      <c r="DK190" s="275"/>
      <c r="DL190" s="275"/>
      <c r="DM190" s="275"/>
      <c r="DN190" s="275"/>
      <c r="DO190" s="275"/>
      <c r="DP190" s="275"/>
      <c r="DQ190" s="275"/>
      <c r="DR190" s="275"/>
      <c r="DS190" s="275"/>
      <c r="DT190" s="275"/>
      <c r="DU190" s="275"/>
      <c r="DV190" s="275"/>
      <c r="DW190" s="275"/>
      <c r="DX190" s="275"/>
      <c r="DY190" s="275"/>
      <c r="DZ190" s="275"/>
      <c r="EA190" s="275"/>
      <c r="EB190" s="275"/>
      <c r="EC190" s="275"/>
      <c r="ED190" s="275"/>
      <c r="EE190" s="275"/>
      <c r="EF190" s="275"/>
      <c r="EG190" s="275"/>
      <c r="EH190" s="275"/>
      <c r="EI190" s="275"/>
      <c r="EJ190" s="275"/>
      <c r="EK190" s="275"/>
      <c r="EL190" s="275"/>
      <c r="EM190" s="275"/>
      <c r="EN190" s="275"/>
      <c r="EO190" s="275"/>
      <c r="EP190" s="275"/>
      <c r="EQ190" s="275"/>
      <c r="ER190" s="275"/>
      <c r="ES190" s="275"/>
      <c r="ET190" s="275"/>
      <c r="EU190" s="275"/>
      <c r="EV190" s="275"/>
      <c r="EW190" s="275"/>
      <c r="EX190" s="275"/>
      <c r="EY190" s="275"/>
      <c r="EZ190" s="275"/>
      <c r="FA190" s="275"/>
      <c r="FB190" s="275"/>
      <c r="FC190" s="275"/>
      <c r="FD190" s="275"/>
      <c r="FE190" s="275"/>
      <c r="FF190" s="275"/>
      <c r="FG190" s="275"/>
      <c r="FH190" s="275"/>
      <c r="FI190" s="275"/>
      <c r="FJ190" s="275"/>
      <c r="FK190" s="275"/>
      <c r="FL190" s="275"/>
      <c r="FM190" s="275"/>
      <c r="FN190" s="275"/>
      <c r="FO190" s="275"/>
      <c r="FP190" s="275"/>
      <c r="FQ190" s="275"/>
      <c r="FR190" s="275"/>
      <c r="FS190" s="275"/>
      <c r="FT190" s="275"/>
      <c r="FU190" s="275"/>
      <c r="FV190" s="275"/>
      <c r="FW190" s="275"/>
      <c r="FX190" s="275"/>
      <c r="FY190" s="275"/>
      <c r="FZ190" s="275"/>
      <c r="GA190" s="275"/>
      <c r="GB190" s="275"/>
      <c r="GC190" s="275"/>
      <c r="GD190" s="275"/>
      <c r="GE190" s="275"/>
      <c r="GF190" s="275"/>
      <c r="GG190" s="275"/>
      <c r="GH190" s="275"/>
      <c r="GI190" s="275"/>
      <c r="GJ190" s="275"/>
      <c r="GK190" s="275"/>
      <c r="GL190" s="275"/>
      <c r="GM190" s="275"/>
      <c r="GN190" s="275"/>
      <c r="GO190" s="275"/>
      <c r="GP190" s="275"/>
      <c r="GQ190" s="275"/>
      <c r="GR190" s="275"/>
      <c r="GS190" s="275"/>
      <c r="GT190" s="275"/>
      <c r="GU190" s="275"/>
      <c r="GV190" s="275"/>
      <c r="GW190" s="275"/>
      <c r="GX190" s="275"/>
      <c r="GY190" s="275"/>
      <c r="GZ190" s="275"/>
      <c r="HA190" s="275"/>
      <c r="HB190" s="275"/>
      <c r="HC190" s="275"/>
      <c r="HD190" s="275"/>
      <c r="HE190" s="275"/>
      <c r="HF190" s="275"/>
      <c r="HG190" s="275"/>
      <c r="HH190" s="275"/>
      <c r="HI190" s="275"/>
      <c r="HJ190" s="275"/>
      <c r="HK190" s="275"/>
      <c r="HL190" s="275"/>
      <c r="HM190" s="275"/>
      <c r="HN190" s="275"/>
      <c r="HO190" s="275"/>
      <c r="HP190" s="275"/>
      <c r="HQ190" s="275"/>
      <c r="HR190" s="275"/>
      <c r="HS190" s="275"/>
      <c r="HT190" s="275"/>
      <c r="HU190" s="275"/>
      <c r="HV190" s="275"/>
      <c r="HW190" s="275"/>
      <c r="HX190" s="275"/>
      <c r="HY190" s="275"/>
      <c r="HZ190" s="275"/>
      <c r="IA190" s="275"/>
      <c r="IB190" s="275"/>
      <c r="IC190" s="275"/>
    </row>
    <row r="191" spans="1:237" s="79" customFormat="1" x14ac:dyDescent="0.25">
      <c r="A191" s="337" t="s">
        <v>68</v>
      </c>
      <c r="B191" s="337" t="s">
        <v>79</v>
      </c>
      <c r="C191" s="337" t="s">
        <v>80</v>
      </c>
      <c r="D191" s="337" t="s">
        <v>13</v>
      </c>
      <c r="E191" s="337" t="s">
        <v>37</v>
      </c>
      <c r="F191" s="398">
        <f t="shared" si="98"/>
        <v>-0.24341318410269253</v>
      </c>
      <c r="G191" s="398">
        <f t="shared" ref="G191:U191" si="108">IFERROR(((G38/G115)-1),"CHECK")</f>
        <v>-0.21942938102954834</v>
      </c>
      <c r="H191" s="398">
        <f t="shared" si="108"/>
        <v>-0.16109487245469223</v>
      </c>
      <c r="I191" s="398">
        <f t="shared" si="108"/>
        <v>-0.21574151415840293</v>
      </c>
      <c r="J191" s="398">
        <f t="shared" si="108"/>
        <v>-0.22651772083327903</v>
      </c>
      <c r="K191" s="398">
        <f t="shared" si="108"/>
        <v>-0.23224929945501571</v>
      </c>
      <c r="L191" s="398">
        <f t="shared" si="108"/>
        <v>-0.22265982368067105</v>
      </c>
      <c r="M191" s="398">
        <f t="shared" si="108"/>
        <v>-0.21604603351718821</v>
      </c>
      <c r="N191" s="398">
        <f t="shared" si="108"/>
        <v>-0.24183353695766552</v>
      </c>
      <c r="O191" s="398">
        <f t="shared" si="108"/>
        <v>-9.5827370647061816E-2</v>
      </c>
      <c r="P191" s="398">
        <f t="shared" si="108"/>
        <v>-0.17436858032527325</v>
      </c>
      <c r="Q191" s="398">
        <f t="shared" si="108"/>
        <v>2.2014805053871767E-2</v>
      </c>
      <c r="R191" s="398">
        <f t="shared" si="108"/>
        <v>-3.7981551817688475E-2</v>
      </c>
      <c r="S191" s="398">
        <f t="shared" si="108"/>
        <v>-3.4002147285300155E-2</v>
      </c>
      <c r="T191" s="398">
        <f t="shared" si="108"/>
        <v>-2.1989202944765363E-2</v>
      </c>
      <c r="U191" s="398">
        <f t="shared" si="108"/>
        <v>-5.7740196247935249E-2</v>
      </c>
      <c r="V191" s="398"/>
      <c r="W191" s="399"/>
      <c r="X191" s="326"/>
      <c r="Y191" s="326"/>
      <c r="Z191" s="326"/>
      <c r="AA191" s="326"/>
      <c r="AB191" s="326"/>
      <c r="AC191" s="326"/>
      <c r="AD191" s="326"/>
      <c r="AE191" s="326"/>
      <c r="AF191" s="326"/>
      <c r="AG191" s="326"/>
      <c r="AH191" s="326"/>
      <c r="AI191" s="326"/>
      <c r="AJ191" s="326"/>
      <c r="AK191" s="326"/>
      <c r="AL191" s="326"/>
      <c r="AM191" s="326"/>
      <c r="AN191" s="326"/>
      <c r="AO191" s="326"/>
      <c r="AP191" s="326"/>
      <c r="AQ191" s="326"/>
      <c r="AR191" s="326"/>
      <c r="AS191" s="326"/>
      <c r="AT191" s="326"/>
      <c r="AU191" s="326"/>
      <c r="AV191" s="326"/>
      <c r="AW191" s="326"/>
      <c r="AX191" s="326"/>
      <c r="AY191" s="326"/>
      <c r="AZ191" s="326"/>
      <c r="BA191" s="326"/>
      <c r="BB191" s="326"/>
      <c r="BC191" s="326"/>
      <c r="BD191" s="326"/>
      <c r="BE191" s="326"/>
      <c r="BF191" s="326"/>
      <c r="BG191" s="326"/>
      <c r="BH191" s="326"/>
      <c r="BI191" s="326"/>
      <c r="BJ191" s="326"/>
      <c r="BK191" s="326"/>
      <c r="BL191" s="326"/>
      <c r="BM191" s="326"/>
      <c r="BN191" s="326"/>
      <c r="BO191" s="326"/>
      <c r="BP191" s="326"/>
      <c r="BQ191" s="326"/>
      <c r="BR191" s="326"/>
      <c r="BS191" s="326"/>
      <c r="BT191" s="326"/>
      <c r="BU191" s="326"/>
      <c r="BV191" s="326"/>
      <c r="BW191" s="326"/>
      <c r="BX191" s="326"/>
      <c r="BY191" s="326"/>
      <c r="BZ191" s="326"/>
      <c r="CA191" s="326"/>
      <c r="CB191" s="326"/>
      <c r="CC191" s="326"/>
      <c r="CD191" s="326"/>
      <c r="CE191" s="326"/>
      <c r="CF191" s="326"/>
      <c r="CG191" s="326"/>
      <c r="CH191" s="326"/>
      <c r="CI191" s="326"/>
      <c r="CJ191" s="326"/>
      <c r="CK191" s="326"/>
      <c r="CL191" s="326"/>
      <c r="CM191" s="326"/>
      <c r="CN191" s="326"/>
      <c r="CO191" s="326"/>
      <c r="CP191" s="326"/>
      <c r="CQ191" s="326"/>
      <c r="CR191" s="326"/>
      <c r="CS191" s="326"/>
      <c r="CT191" s="326"/>
      <c r="CU191" s="326"/>
      <c r="CV191" s="326"/>
      <c r="CW191" s="326"/>
      <c r="CX191" s="326"/>
      <c r="CY191" s="326"/>
      <c r="CZ191" s="326"/>
      <c r="DA191" s="326"/>
      <c r="DB191" s="326"/>
      <c r="DC191" s="326"/>
      <c r="DD191" s="326"/>
      <c r="DE191" s="326"/>
      <c r="DF191" s="326"/>
      <c r="DG191" s="326"/>
      <c r="DH191" s="326"/>
      <c r="DI191" s="326"/>
      <c r="DJ191" s="326"/>
      <c r="DK191" s="326"/>
      <c r="DL191" s="326"/>
      <c r="DM191" s="326"/>
      <c r="DN191" s="326"/>
      <c r="DO191" s="326"/>
      <c r="DP191" s="326"/>
      <c r="DQ191" s="326"/>
      <c r="DR191" s="326"/>
      <c r="DS191" s="326"/>
      <c r="DT191" s="326"/>
      <c r="DU191" s="326"/>
      <c r="DV191" s="326"/>
      <c r="DW191" s="326"/>
      <c r="DX191" s="326"/>
      <c r="DY191" s="326"/>
      <c r="DZ191" s="326"/>
      <c r="EA191" s="326"/>
      <c r="EB191" s="326"/>
      <c r="EC191" s="326"/>
      <c r="ED191" s="326"/>
      <c r="EE191" s="326"/>
      <c r="EF191" s="326"/>
      <c r="EG191" s="326"/>
      <c r="EH191" s="326"/>
      <c r="EI191" s="326"/>
      <c r="EJ191" s="326"/>
      <c r="EK191" s="326"/>
      <c r="EL191" s="326"/>
      <c r="EM191" s="326"/>
      <c r="EN191" s="326"/>
      <c r="EO191" s="326"/>
      <c r="EP191" s="326"/>
      <c r="EQ191" s="326"/>
      <c r="ER191" s="326"/>
      <c r="ES191" s="326"/>
      <c r="ET191" s="326"/>
      <c r="EU191" s="326"/>
      <c r="EV191" s="326"/>
      <c r="EW191" s="326"/>
      <c r="EX191" s="326"/>
      <c r="EY191" s="326"/>
      <c r="EZ191" s="326"/>
      <c r="FA191" s="326"/>
      <c r="FB191" s="326"/>
      <c r="FC191" s="326"/>
      <c r="FD191" s="326"/>
      <c r="FE191" s="326"/>
      <c r="FF191" s="326"/>
      <c r="FG191" s="326"/>
      <c r="FH191" s="326"/>
      <c r="FI191" s="326"/>
      <c r="FJ191" s="326"/>
      <c r="FK191" s="326"/>
      <c r="FL191" s="326"/>
      <c r="FM191" s="326"/>
      <c r="FN191" s="326"/>
      <c r="FO191" s="326"/>
      <c r="FP191" s="326"/>
      <c r="FQ191" s="326"/>
      <c r="FR191" s="326"/>
      <c r="FS191" s="326"/>
      <c r="FT191" s="326"/>
      <c r="FU191" s="326"/>
      <c r="FV191" s="326"/>
      <c r="FW191" s="326"/>
      <c r="FX191" s="326"/>
      <c r="FY191" s="326"/>
      <c r="FZ191" s="326"/>
      <c r="GA191" s="326"/>
      <c r="GB191" s="326"/>
      <c r="GC191" s="326"/>
      <c r="GD191" s="326"/>
      <c r="GE191" s="326"/>
      <c r="GF191" s="326"/>
      <c r="GG191" s="326"/>
      <c r="GH191" s="326"/>
      <c r="GI191" s="326"/>
      <c r="GJ191" s="326"/>
      <c r="GK191" s="326"/>
      <c r="GL191" s="326"/>
      <c r="GM191" s="326"/>
      <c r="GN191" s="326"/>
      <c r="GO191" s="326"/>
      <c r="GP191" s="326"/>
      <c r="GQ191" s="326"/>
      <c r="GR191" s="326"/>
      <c r="GS191" s="326"/>
      <c r="GT191" s="326"/>
      <c r="GU191" s="326"/>
      <c r="GV191" s="326"/>
      <c r="GW191" s="326"/>
      <c r="GX191" s="326"/>
      <c r="GY191" s="326"/>
      <c r="GZ191" s="326"/>
      <c r="HA191" s="326"/>
      <c r="HB191" s="326"/>
      <c r="HC191" s="326"/>
      <c r="HD191" s="326"/>
      <c r="HE191" s="326"/>
      <c r="HF191" s="326"/>
      <c r="HG191" s="326"/>
      <c r="HH191" s="326"/>
      <c r="HI191" s="326"/>
      <c r="HJ191" s="326"/>
      <c r="HK191" s="326"/>
      <c r="HL191" s="326"/>
      <c r="HM191" s="326"/>
      <c r="HN191" s="326"/>
      <c r="HO191" s="326"/>
      <c r="HP191" s="326"/>
      <c r="HQ191" s="326"/>
      <c r="HR191" s="326"/>
      <c r="HS191" s="326"/>
      <c r="HT191" s="326"/>
      <c r="HU191" s="326"/>
      <c r="HV191" s="326"/>
      <c r="HW191" s="326"/>
      <c r="HX191" s="326"/>
      <c r="HY191" s="326"/>
      <c r="HZ191" s="326"/>
      <c r="IA191" s="326"/>
      <c r="IB191" s="326"/>
      <c r="IC191" s="326"/>
    </row>
    <row r="192" spans="1:237" s="79" customFormat="1" x14ac:dyDescent="0.25">
      <c r="A192" s="337" t="s">
        <v>68</v>
      </c>
      <c r="B192" s="337" t="s">
        <v>81</v>
      </c>
      <c r="C192" s="337" t="s">
        <v>82</v>
      </c>
      <c r="D192" s="337" t="s">
        <v>13</v>
      </c>
      <c r="E192" s="337" t="s">
        <v>37</v>
      </c>
      <c r="F192" s="398">
        <f t="shared" si="98"/>
        <v>0</v>
      </c>
      <c r="G192" s="398">
        <f t="shared" ref="G192:U192" si="109">IFERROR(((G39/G116)-1),"CHECK")</f>
        <v>0</v>
      </c>
      <c r="H192" s="398">
        <f t="shared" si="109"/>
        <v>0</v>
      </c>
      <c r="I192" s="398">
        <f t="shared" si="109"/>
        <v>0</v>
      </c>
      <c r="J192" s="398">
        <f t="shared" si="109"/>
        <v>0</v>
      </c>
      <c r="K192" s="398">
        <f t="shared" si="109"/>
        <v>0</v>
      </c>
      <c r="L192" s="398">
        <f t="shared" si="109"/>
        <v>0</v>
      </c>
      <c r="M192" s="398">
        <f t="shared" si="109"/>
        <v>0</v>
      </c>
      <c r="N192" s="398">
        <f t="shared" si="109"/>
        <v>0</v>
      </c>
      <c r="O192" s="398">
        <f t="shared" si="109"/>
        <v>0</v>
      </c>
      <c r="P192" s="398">
        <f t="shared" si="109"/>
        <v>0</v>
      </c>
      <c r="Q192" s="398">
        <f t="shared" si="109"/>
        <v>0</v>
      </c>
      <c r="R192" s="398">
        <f t="shared" si="109"/>
        <v>0</v>
      </c>
      <c r="S192" s="398">
        <f t="shared" si="109"/>
        <v>0</v>
      </c>
      <c r="T192" s="398">
        <f t="shared" si="109"/>
        <v>0</v>
      </c>
      <c r="U192" s="398">
        <f t="shared" si="109"/>
        <v>0</v>
      </c>
      <c r="V192" s="398"/>
      <c r="W192" s="399"/>
      <c r="X192" s="326"/>
      <c r="Y192" s="326"/>
      <c r="Z192" s="326"/>
      <c r="AA192" s="326"/>
      <c r="AB192" s="326"/>
      <c r="AC192" s="326"/>
      <c r="AD192" s="326"/>
      <c r="AE192" s="326"/>
      <c r="AF192" s="326"/>
      <c r="AG192" s="326"/>
      <c r="AH192" s="326"/>
      <c r="AI192" s="326"/>
      <c r="AJ192" s="326"/>
      <c r="AK192" s="326"/>
      <c r="AL192" s="326"/>
      <c r="AM192" s="326"/>
      <c r="AN192" s="326"/>
      <c r="AO192" s="326"/>
      <c r="AP192" s="326"/>
      <c r="AQ192" s="326"/>
      <c r="AR192" s="326"/>
      <c r="AS192" s="326"/>
      <c r="AT192" s="326"/>
      <c r="AU192" s="326"/>
      <c r="AV192" s="326"/>
      <c r="AW192" s="326"/>
      <c r="AX192" s="326"/>
      <c r="AY192" s="326"/>
      <c r="AZ192" s="326"/>
      <c r="BA192" s="326"/>
      <c r="BB192" s="326"/>
      <c r="BC192" s="326"/>
      <c r="BD192" s="326"/>
      <c r="BE192" s="326"/>
      <c r="BF192" s="326"/>
      <c r="BG192" s="326"/>
      <c r="BH192" s="326"/>
      <c r="BI192" s="326"/>
      <c r="BJ192" s="326"/>
      <c r="BK192" s="326"/>
      <c r="BL192" s="326"/>
      <c r="BM192" s="326"/>
      <c r="BN192" s="326"/>
      <c r="BO192" s="326"/>
      <c r="BP192" s="326"/>
      <c r="BQ192" s="326"/>
      <c r="BR192" s="326"/>
      <c r="BS192" s="326"/>
      <c r="BT192" s="326"/>
      <c r="BU192" s="326"/>
      <c r="BV192" s="326"/>
      <c r="BW192" s="326"/>
      <c r="BX192" s="326"/>
      <c r="BY192" s="326"/>
      <c r="BZ192" s="326"/>
      <c r="CA192" s="326"/>
      <c r="CB192" s="326"/>
      <c r="CC192" s="326"/>
      <c r="CD192" s="326"/>
      <c r="CE192" s="326"/>
      <c r="CF192" s="326"/>
      <c r="CG192" s="326"/>
      <c r="CH192" s="326"/>
      <c r="CI192" s="326"/>
      <c r="CJ192" s="326"/>
      <c r="CK192" s="326"/>
      <c r="CL192" s="326"/>
      <c r="CM192" s="326"/>
      <c r="CN192" s="326"/>
      <c r="CO192" s="326"/>
      <c r="CP192" s="326"/>
      <c r="CQ192" s="326"/>
      <c r="CR192" s="326"/>
      <c r="CS192" s="326"/>
      <c r="CT192" s="326"/>
      <c r="CU192" s="326"/>
      <c r="CV192" s="326"/>
      <c r="CW192" s="326"/>
      <c r="CX192" s="326"/>
      <c r="CY192" s="326"/>
      <c r="CZ192" s="326"/>
      <c r="DA192" s="326"/>
      <c r="DB192" s="326"/>
      <c r="DC192" s="326"/>
      <c r="DD192" s="326"/>
      <c r="DE192" s="326"/>
      <c r="DF192" s="326"/>
      <c r="DG192" s="326"/>
      <c r="DH192" s="326"/>
      <c r="DI192" s="326"/>
      <c r="DJ192" s="326"/>
      <c r="DK192" s="326"/>
      <c r="DL192" s="326"/>
      <c r="DM192" s="326"/>
      <c r="DN192" s="326"/>
      <c r="DO192" s="326"/>
      <c r="DP192" s="326"/>
      <c r="DQ192" s="326"/>
      <c r="DR192" s="326"/>
      <c r="DS192" s="326"/>
      <c r="DT192" s="326"/>
      <c r="DU192" s="326"/>
      <c r="DV192" s="326"/>
      <c r="DW192" s="326"/>
      <c r="DX192" s="326"/>
      <c r="DY192" s="326"/>
      <c r="DZ192" s="326"/>
      <c r="EA192" s="326"/>
      <c r="EB192" s="326"/>
      <c r="EC192" s="326"/>
      <c r="ED192" s="326"/>
      <c r="EE192" s="326"/>
      <c r="EF192" s="326"/>
      <c r="EG192" s="326"/>
      <c r="EH192" s="326"/>
      <c r="EI192" s="326"/>
      <c r="EJ192" s="326"/>
      <c r="EK192" s="326"/>
      <c r="EL192" s="326"/>
      <c r="EM192" s="326"/>
      <c r="EN192" s="326"/>
      <c r="EO192" s="326"/>
      <c r="EP192" s="326"/>
      <c r="EQ192" s="326"/>
      <c r="ER192" s="326"/>
      <c r="ES192" s="326"/>
      <c r="ET192" s="326"/>
      <c r="EU192" s="326"/>
      <c r="EV192" s="326"/>
      <c r="EW192" s="326"/>
      <c r="EX192" s="326"/>
      <c r="EY192" s="326"/>
      <c r="EZ192" s="326"/>
      <c r="FA192" s="326"/>
      <c r="FB192" s="326"/>
      <c r="FC192" s="326"/>
      <c r="FD192" s="326"/>
      <c r="FE192" s="326"/>
      <c r="FF192" s="326"/>
      <c r="FG192" s="326"/>
      <c r="FH192" s="326"/>
      <c r="FI192" s="326"/>
      <c r="FJ192" s="326"/>
      <c r="FK192" s="326"/>
      <c r="FL192" s="326"/>
      <c r="FM192" s="326"/>
      <c r="FN192" s="326"/>
      <c r="FO192" s="326"/>
      <c r="FP192" s="326"/>
      <c r="FQ192" s="326"/>
      <c r="FR192" s="326"/>
      <c r="FS192" s="326"/>
      <c r="FT192" s="326"/>
      <c r="FU192" s="326"/>
      <c r="FV192" s="326"/>
      <c r="FW192" s="326"/>
      <c r="FX192" s="326"/>
      <c r="FY192" s="326"/>
      <c r="FZ192" s="326"/>
      <c r="GA192" s="326"/>
      <c r="GB192" s="326"/>
      <c r="GC192" s="326"/>
      <c r="GD192" s="326"/>
      <c r="GE192" s="326"/>
      <c r="GF192" s="326"/>
      <c r="GG192" s="326"/>
      <c r="GH192" s="326"/>
      <c r="GI192" s="326"/>
      <c r="GJ192" s="326"/>
      <c r="GK192" s="326"/>
      <c r="GL192" s="326"/>
      <c r="GM192" s="326"/>
      <c r="GN192" s="326"/>
      <c r="GO192" s="326"/>
      <c r="GP192" s="326"/>
      <c r="GQ192" s="326"/>
      <c r="GR192" s="326"/>
      <c r="GS192" s="326"/>
      <c r="GT192" s="326"/>
      <c r="GU192" s="326"/>
      <c r="GV192" s="326"/>
      <c r="GW192" s="326"/>
      <c r="GX192" s="326"/>
      <c r="GY192" s="326"/>
      <c r="GZ192" s="326"/>
      <c r="HA192" s="326"/>
      <c r="HB192" s="326"/>
      <c r="HC192" s="326"/>
      <c r="HD192" s="326"/>
      <c r="HE192" s="326"/>
      <c r="HF192" s="326"/>
      <c r="HG192" s="326"/>
      <c r="HH192" s="326"/>
      <c r="HI192" s="326"/>
      <c r="HJ192" s="326"/>
      <c r="HK192" s="326"/>
      <c r="HL192" s="326"/>
      <c r="HM192" s="326"/>
      <c r="HN192" s="326"/>
      <c r="HO192" s="326"/>
      <c r="HP192" s="326"/>
      <c r="HQ192" s="326"/>
      <c r="HR192" s="326"/>
      <c r="HS192" s="326"/>
      <c r="HT192" s="326"/>
      <c r="HU192" s="326"/>
      <c r="HV192" s="326"/>
      <c r="HW192" s="326"/>
      <c r="HX192" s="326"/>
      <c r="HY192" s="326"/>
      <c r="HZ192" s="326"/>
      <c r="IA192" s="326"/>
      <c r="IB192" s="326"/>
      <c r="IC192" s="326"/>
    </row>
    <row r="193" spans="1:237" s="79" customFormat="1" x14ac:dyDescent="0.25">
      <c r="A193" s="337" t="s">
        <v>68</v>
      </c>
      <c r="B193" s="337" t="s">
        <v>83</v>
      </c>
      <c r="C193" s="337" t="s">
        <v>84</v>
      </c>
      <c r="D193" s="337" t="s">
        <v>13</v>
      </c>
      <c r="E193" s="337" t="s">
        <v>37</v>
      </c>
      <c r="F193" s="398">
        <f t="shared" si="98"/>
        <v>0</v>
      </c>
      <c r="G193" s="398">
        <f t="shared" ref="G193:U193" si="110">IFERROR(((G40/G117)-1),"CHECK")</f>
        <v>0</v>
      </c>
      <c r="H193" s="398">
        <f t="shared" si="110"/>
        <v>0</v>
      </c>
      <c r="I193" s="398">
        <f t="shared" si="110"/>
        <v>0</v>
      </c>
      <c r="J193" s="398">
        <f t="shared" si="110"/>
        <v>0</v>
      </c>
      <c r="K193" s="398">
        <f t="shared" si="110"/>
        <v>0</v>
      </c>
      <c r="L193" s="398">
        <f t="shared" si="110"/>
        <v>0</v>
      </c>
      <c r="M193" s="398">
        <f t="shared" si="110"/>
        <v>0</v>
      </c>
      <c r="N193" s="398">
        <f t="shared" si="110"/>
        <v>0</v>
      </c>
      <c r="O193" s="398">
        <f t="shared" si="110"/>
        <v>0</v>
      </c>
      <c r="P193" s="398">
        <f t="shared" si="110"/>
        <v>0</v>
      </c>
      <c r="Q193" s="398">
        <f t="shared" si="110"/>
        <v>0</v>
      </c>
      <c r="R193" s="398">
        <f t="shared" si="110"/>
        <v>0</v>
      </c>
      <c r="S193" s="398">
        <f t="shared" si="110"/>
        <v>0</v>
      </c>
      <c r="T193" s="398">
        <f t="shared" si="110"/>
        <v>0</v>
      </c>
      <c r="U193" s="398">
        <f t="shared" si="110"/>
        <v>0</v>
      </c>
      <c r="V193" s="398"/>
      <c r="W193" s="399"/>
      <c r="X193" s="326"/>
      <c r="Y193" s="326"/>
      <c r="Z193" s="326"/>
      <c r="AA193" s="326"/>
      <c r="AB193" s="326"/>
      <c r="AC193" s="326"/>
      <c r="AD193" s="326"/>
      <c r="AE193" s="326"/>
      <c r="AF193" s="326"/>
      <c r="AG193" s="326"/>
      <c r="AH193" s="326"/>
      <c r="AI193" s="326"/>
      <c r="AJ193" s="326"/>
      <c r="AK193" s="326"/>
      <c r="AL193" s="326"/>
      <c r="AM193" s="326"/>
      <c r="AN193" s="326"/>
      <c r="AO193" s="326"/>
      <c r="AP193" s="326"/>
      <c r="AQ193" s="326"/>
      <c r="AR193" s="326"/>
      <c r="AS193" s="326"/>
      <c r="AT193" s="326"/>
      <c r="AU193" s="326"/>
      <c r="AV193" s="326"/>
      <c r="AW193" s="326"/>
      <c r="AX193" s="326"/>
      <c r="AY193" s="326"/>
      <c r="AZ193" s="326"/>
      <c r="BA193" s="326"/>
      <c r="BB193" s="326"/>
      <c r="BC193" s="326"/>
      <c r="BD193" s="326"/>
      <c r="BE193" s="326"/>
      <c r="BF193" s="326"/>
      <c r="BG193" s="326"/>
      <c r="BH193" s="326"/>
      <c r="BI193" s="326"/>
      <c r="BJ193" s="326"/>
      <c r="BK193" s="326"/>
      <c r="BL193" s="326"/>
      <c r="BM193" s="326"/>
      <c r="BN193" s="326"/>
      <c r="BO193" s="326"/>
      <c r="BP193" s="326"/>
      <c r="BQ193" s="326"/>
      <c r="BR193" s="326"/>
      <c r="BS193" s="326"/>
      <c r="BT193" s="326"/>
      <c r="BU193" s="326"/>
      <c r="BV193" s="326"/>
      <c r="BW193" s="326"/>
      <c r="BX193" s="326"/>
      <c r="BY193" s="326"/>
      <c r="BZ193" s="326"/>
      <c r="CA193" s="326"/>
      <c r="CB193" s="326"/>
      <c r="CC193" s="326"/>
      <c r="CD193" s="326"/>
      <c r="CE193" s="326"/>
      <c r="CF193" s="326"/>
      <c r="CG193" s="326"/>
      <c r="CH193" s="326"/>
      <c r="CI193" s="326"/>
      <c r="CJ193" s="326"/>
      <c r="CK193" s="326"/>
      <c r="CL193" s="326"/>
      <c r="CM193" s="326"/>
      <c r="CN193" s="326"/>
      <c r="CO193" s="326"/>
      <c r="CP193" s="326"/>
      <c r="CQ193" s="326"/>
      <c r="CR193" s="326"/>
      <c r="CS193" s="326"/>
      <c r="CT193" s="326"/>
      <c r="CU193" s="326"/>
      <c r="CV193" s="326"/>
      <c r="CW193" s="326"/>
      <c r="CX193" s="326"/>
      <c r="CY193" s="326"/>
      <c r="CZ193" s="326"/>
      <c r="DA193" s="326"/>
      <c r="DB193" s="326"/>
      <c r="DC193" s="326"/>
      <c r="DD193" s="326"/>
      <c r="DE193" s="326"/>
      <c r="DF193" s="326"/>
      <c r="DG193" s="326"/>
      <c r="DH193" s="326"/>
      <c r="DI193" s="326"/>
      <c r="DJ193" s="326"/>
      <c r="DK193" s="326"/>
      <c r="DL193" s="326"/>
      <c r="DM193" s="326"/>
      <c r="DN193" s="326"/>
      <c r="DO193" s="326"/>
      <c r="DP193" s="326"/>
      <c r="DQ193" s="326"/>
      <c r="DR193" s="326"/>
      <c r="DS193" s="326"/>
      <c r="DT193" s="326"/>
      <c r="DU193" s="326"/>
      <c r="DV193" s="326"/>
      <c r="DW193" s="326"/>
      <c r="DX193" s="326"/>
      <c r="DY193" s="326"/>
      <c r="DZ193" s="326"/>
      <c r="EA193" s="326"/>
      <c r="EB193" s="326"/>
      <c r="EC193" s="326"/>
      <c r="ED193" s="326"/>
      <c r="EE193" s="326"/>
      <c r="EF193" s="326"/>
      <c r="EG193" s="326"/>
      <c r="EH193" s="326"/>
      <c r="EI193" s="326"/>
      <c r="EJ193" s="326"/>
      <c r="EK193" s="326"/>
      <c r="EL193" s="326"/>
      <c r="EM193" s="326"/>
      <c r="EN193" s="326"/>
      <c r="EO193" s="326"/>
      <c r="EP193" s="326"/>
      <c r="EQ193" s="326"/>
      <c r="ER193" s="326"/>
      <c r="ES193" s="326"/>
      <c r="ET193" s="326"/>
      <c r="EU193" s="326"/>
      <c r="EV193" s="326"/>
      <c r="EW193" s="326"/>
      <c r="EX193" s="326"/>
      <c r="EY193" s="326"/>
      <c r="EZ193" s="326"/>
      <c r="FA193" s="326"/>
      <c r="FB193" s="326"/>
      <c r="FC193" s="326"/>
      <c r="FD193" s="326"/>
      <c r="FE193" s="326"/>
      <c r="FF193" s="326"/>
      <c r="FG193" s="326"/>
      <c r="FH193" s="326"/>
      <c r="FI193" s="326"/>
      <c r="FJ193" s="326"/>
      <c r="FK193" s="326"/>
      <c r="FL193" s="326"/>
      <c r="FM193" s="326"/>
      <c r="FN193" s="326"/>
      <c r="FO193" s="326"/>
      <c r="FP193" s="326"/>
      <c r="FQ193" s="326"/>
      <c r="FR193" s="326"/>
      <c r="FS193" s="326"/>
      <c r="FT193" s="326"/>
      <c r="FU193" s="326"/>
      <c r="FV193" s="326"/>
      <c r="FW193" s="326"/>
      <c r="FX193" s="326"/>
      <c r="FY193" s="326"/>
      <c r="FZ193" s="326"/>
      <c r="GA193" s="326"/>
      <c r="GB193" s="326"/>
      <c r="GC193" s="326"/>
      <c r="GD193" s="326"/>
      <c r="GE193" s="326"/>
      <c r="GF193" s="326"/>
      <c r="GG193" s="326"/>
      <c r="GH193" s="326"/>
      <c r="GI193" s="326"/>
      <c r="GJ193" s="326"/>
      <c r="GK193" s="326"/>
      <c r="GL193" s="326"/>
      <c r="GM193" s="326"/>
      <c r="GN193" s="326"/>
      <c r="GO193" s="326"/>
      <c r="GP193" s="326"/>
      <c r="GQ193" s="326"/>
      <c r="GR193" s="326"/>
      <c r="GS193" s="326"/>
      <c r="GT193" s="326"/>
      <c r="GU193" s="326"/>
      <c r="GV193" s="326"/>
      <c r="GW193" s="326"/>
      <c r="GX193" s="326"/>
      <c r="GY193" s="326"/>
      <c r="GZ193" s="326"/>
      <c r="HA193" s="326"/>
      <c r="HB193" s="326"/>
      <c r="HC193" s="326"/>
      <c r="HD193" s="326"/>
      <c r="HE193" s="326"/>
      <c r="HF193" s="326"/>
      <c r="HG193" s="326"/>
      <c r="HH193" s="326"/>
      <c r="HI193" s="326"/>
      <c r="HJ193" s="326"/>
      <c r="HK193" s="326"/>
      <c r="HL193" s="326"/>
      <c r="HM193" s="326"/>
      <c r="HN193" s="326"/>
      <c r="HO193" s="326"/>
      <c r="HP193" s="326"/>
      <c r="HQ193" s="326"/>
      <c r="HR193" s="326"/>
      <c r="HS193" s="326"/>
      <c r="HT193" s="326"/>
      <c r="HU193" s="326"/>
      <c r="HV193" s="326"/>
      <c r="HW193" s="326"/>
      <c r="HX193" s="326"/>
      <c r="HY193" s="326"/>
      <c r="HZ193" s="326"/>
      <c r="IA193" s="326"/>
      <c r="IB193" s="326"/>
      <c r="IC193" s="326"/>
    </row>
    <row r="194" spans="1:237" s="4" customFormat="1" x14ac:dyDescent="0.25">
      <c r="A194" s="338" t="s">
        <v>68</v>
      </c>
      <c r="B194" s="338" t="s">
        <v>442</v>
      </c>
      <c r="C194" s="338" t="s">
        <v>446</v>
      </c>
      <c r="D194" s="338" t="s">
        <v>13</v>
      </c>
      <c r="E194" s="338" t="s">
        <v>37</v>
      </c>
      <c r="F194" s="398" t="str">
        <f t="shared" si="98"/>
        <v>CHECK</v>
      </c>
      <c r="G194" s="398" t="str">
        <f t="shared" ref="G194:U194" si="111">IFERROR(((G41/G118)-1),"CHECK")</f>
        <v>CHECK</v>
      </c>
      <c r="H194" s="398" t="str">
        <f t="shared" si="111"/>
        <v>CHECK</v>
      </c>
      <c r="I194" s="398" t="str">
        <f t="shared" si="111"/>
        <v>CHECK</v>
      </c>
      <c r="J194" s="398" t="str">
        <f t="shared" si="111"/>
        <v>CHECK</v>
      </c>
      <c r="K194" s="398" t="str">
        <f t="shared" si="111"/>
        <v>CHECK</v>
      </c>
      <c r="L194" s="398" t="str">
        <f t="shared" si="111"/>
        <v>CHECK</v>
      </c>
      <c r="M194" s="398" t="str">
        <f t="shared" si="111"/>
        <v>CHECK</v>
      </c>
      <c r="N194" s="398" t="str">
        <f t="shared" si="111"/>
        <v>CHECK</v>
      </c>
      <c r="O194" s="398" t="str">
        <f t="shared" si="111"/>
        <v>CHECK</v>
      </c>
      <c r="P194" s="398" t="str">
        <f t="shared" si="111"/>
        <v>CHECK</v>
      </c>
      <c r="Q194" s="398" t="str">
        <f t="shared" si="111"/>
        <v>CHECK</v>
      </c>
      <c r="R194" s="398" t="str">
        <f t="shared" si="111"/>
        <v>CHECK</v>
      </c>
      <c r="S194" s="398" t="str">
        <f t="shared" si="111"/>
        <v>CHECK</v>
      </c>
      <c r="T194" s="398" t="str">
        <f t="shared" si="111"/>
        <v>CHECK</v>
      </c>
      <c r="U194" s="398" t="str">
        <f t="shared" si="111"/>
        <v>CHECK</v>
      </c>
      <c r="V194" s="398"/>
      <c r="W194" s="344"/>
      <c r="X194" s="275"/>
      <c r="Y194" s="275"/>
      <c r="Z194" s="275"/>
      <c r="AA194" s="275"/>
      <c r="AB194" s="275"/>
      <c r="AC194" s="275"/>
      <c r="AD194" s="275"/>
      <c r="AE194" s="275"/>
      <c r="AF194" s="275"/>
      <c r="AG194" s="275"/>
      <c r="AH194" s="275"/>
      <c r="AI194" s="275"/>
      <c r="AJ194" s="275"/>
      <c r="AK194" s="275"/>
      <c r="AL194" s="275"/>
      <c r="AM194" s="275"/>
      <c r="AN194" s="275"/>
      <c r="AO194" s="275"/>
      <c r="AP194" s="275"/>
      <c r="AQ194" s="275"/>
      <c r="AR194" s="275"/>
      <c r="AS194" s="275"/>
      <c r="AT194" s="275"/>
      <c r="AU194" s="275"/>
      <c r="AV194" s="275"/>
      <c r="AW194" s="275"/>
      <c r="AX194" s="275"/>
      <c r="AY194" s="275"/>
      <c r="AZ194" s="275"/>
      <c r="BA194" s="275"/>
      <c r="BB194" s="275"/>
      <c r="BC194" s="275"/>
      <c r="BD194" s="275"/>
      <c r="BE194" s="275"/>
      <c r="BF194" s="275"/>
      <c r="BG194" s="275"/>
      <c r="BH194" s="275"/>
      <c r="BI194" s="275"/>
      <c r="BJ194" s="275"/>
      <c r="BK194" s="275"/>
      <c r="BL194" s="275"/>
      <c r="BM194" s="275"/>
      <c r="BN194" s="275"/>
      <c r="BO194" s="275"/>
      <c r="BP194" s="275"/>
      <c r="BQ194" s="275"/>
      <c r="BR194" s="275"/>
      <c r="BS194" s="275"/>
      <c r="BT194" s="275"/>
      <c r="BU194" s="275"/>
      <c r="BV194" s="275"/>
      <c r="BW194" s="275"/>
      <c r="BX194" s="275"/>
      <c r="BY194" s="275"/>
      <c r="BZ194" s="275"/>
      <c r="CA194" s="275"/>
      <c r="CB194" s="275"/>
      <c r="CC194" s="275"/>
      <c r="CD194" s="275"/>
      <c r="CE194" s="275"/>
      <c r="CF194" s="275"/>
      <c r="CG194" s="275"/>
      <c r="CH194" s="275"/>
      <c r="CI194" s="275"/>
      <c r="CJ194" s="275"/>
      <c r="CK194" s="275"/>
      <c r="CL194" s="275"/>
      <c r="CM194" s="275"/>
      <c r="CN194" s="275"/>
      <c r="CO194" s="275"/>
      <c r="CP194" s="275"/>
      <c r="CQ194" s="275"/>
      <c r="CR194" s="275"/>
      <c r="CS194" s="275"/>
      <c r="CT194" s="275"/>
      <c r="CU194" s="275"/>
      <c r="CV194" s="275"/>
      <c r="CW194" s="275"/>
      <c r="CX194" s="275"/>
      <c r="CY194" s="275"/>
      <c r="CZ194" s="275"/>
      <c r="DA194" s="275"/>
      <c r="DB194" s="275"/>
      <c r="DC194" s="275"/>
      <c r="DD194" s="275"/>
      <c r="DE194" s="275"/>
      <c r="DF194" s="275"/>
      <c r="DG194" s="275"/>
      <c r="DH194" s="275"/>
      <c r="DI194" s="275"/>
      <c r="DJ194" s="275"/>
      <c r="DK194" s="275"/>
      <c r="DL194" s="275"/>
      <c r="DM194" s="275"/>
      <c r="DN194" s="275"/>
      <c r="DO194" s="275"/>
      <c r="DP194" s="275"/>
      <c r="DQ194" s="275"/>
      <c r="DR194" s="275"/>
      <c r="DS194" s="275"/>
      <c r="DT194" s="275"/>
      <c r="DU194" s="275"/>
      <c r="DV194" s="275"/>
      <c r="DW194" s="275"/>
      <c r="DX194" s="275"/>
      <c r="DY194" s="275"/>
      <c r="DZ194" s="275"/>
      <c r="EA194" s="275"/>
      <c r="EB194" s="275"/>
      <c r="EC194" s="275"/>
      <c r="ED194" s="275"/>
      <c r="EE194" s="275"/>
      <c r="EF194" s="275"/>
      <c r="EG194" s="275"/>
      <c r="EH194" s="275"/>
      <c r="EI194" s="275"/>
      <c r="EJ194" s="275"/>
      <c r="EK194" s="275"/>
      <c r="EL194" s="275"/>
      <c r="EM194" s="275"/>
      <c r="EN194" s="275"/>
      <c r="EO194" s="275"/>
      <c r="EP194" s="275"/>
      <c r="EQ194" s="275"/>
      <c r="ER194" s="275"/>
      <c r="ES194" s="275"/>
      <c r="ET194" s="275"/>
      <c r="EU194" s="275"/>
      <c r="EV194" s="275"/>
      <c r="EW194" s="275"/>
      <c r="EX194" s="275"/>
      <c r="EY194" s="275"/>
      <c r="EZ194" s="275"/>
      <c r="FA194" s="275"/>
      <c r="FB194" s="275"/>
      <c r="FC194" s="275"/>
      <c r="FD194" s="275"/>
      <c r="FE194" s="275"/>
      <c r="FF194" s="275"/>
      <c r="FG194" s="275"/>
      <c r="FH194" s="275"/>
      <c r="FI194" s="275"/>
      <c r="FJ194" s="275"/>
      <c r="FK194" s="275"/>
      <c r="FL194" s="275"/>
      <c r="FM194" s="275"/>
      <c r="FN194" s="275"/>
      <c r="FO194" s="275"/>
      <c r="FP194" s="275"/>
      <c r="FQ194" s="275"/>
      <c r="FR194" s="275"/>
      <c r="FS194" s="275"/>
      <c r="FT194" s="275"/>
      <c r="FU194" s="275"/>
      <c r="FV194" s="275"/>
      <c r="FW194" s="275"/>
      <c r="FX194" s="275"/>
      <c r="FY194" s="275"/>
      <c r="FZ194" s="275"/>
      <c r="GA194" s="275"/>
      <c r="GB194" s="275"/>
      <c r="GC194" s="275"/>
      <c r="GD194" s="275"/>
      <c r="GE194" s="275"/>
      <c r="GF194" s="275"/>
      <c r="GG194" s="275"/>
      <c r="GH194" s="275"/>
      <c r="GI194" s="275"/>
      <c r="GJ194" s="275"/>
      <c r="GK194" s="275"/>
      <c r="GL194" s="275"/>
      <c r="GM194" s="275"/>
      <c r="GN194" s="275"/>
      <c r="GO194" s="275"/>
      <c r="GP194" s="275"/>
      <c r="GQ194" s="275"/>
      <c r="GR194" s="275"/>
      <c r="GS194" s="275"/>
      <c r="GT194" s="275"/>
      <c r="GU194" s="275"/>
      <c r="GV194" s="275"/>
      <c r="GW194" s="275"/>
      <c r="GX194" s="275"/>
      <c r="GY194" s="275"/>
      <c r="GZ194" s="275"/>
      <c r="HA194" s="275"/>
      <c r="HB194" s="275"/>
      <c r="HC194" s="275"/>
      <c r="HD194" s="275"/>
      <c r="HE194" s="275"/>
      <c r="HF194" s="275"/>
      <c r="HG194" s="275"/>
      <c r="HH194" s="275"/>
      <c r="HI194" s="275"/>
      <c r="HJ194" s="275"/>
      <c r="HK194" s="275"/>
      <c r="HL194" s="275"/>
      <c r="HM194" s="275"/>
      <c r="HN194" s="275"/>
      <c r="HO194" s="275"/>
      <c r="HP194" s="275"/>
      <c r="HQ194" s="275"/>
      <c r="HR194" s="275"/>
      <c r="HS194" s="275"/>
      <c r="HT194" s="275"/>
      <c r="HU194" s="275"/>
      <c r="HV194" s="275"/>
      <c r="HW194" s="275"/>
      <c r="HX194" s="275"/>
      <c r="HY194" s="275"/>
      <c r="HZ194" s="275"/>
      <c r="IA194" s="275"/>
      <c r="IB194" s="275"/>
      <c r="IC194" s="275"/>
    </row>
    <row r="195" spans="1:237" s="79" customFormat="1" x14ac:dyDescent="0.25">
      <c r="A195" s="337" t="s">
        <v>68</v>
      </c>
      <c r="B195" s="337" t="s">
        <v>85</v>
      </c>
      <c r="C195" s="337" t="s">
        <v>86</v>
      </c>
      <c r="D195" s="337" t="s">
        <v>13</v>
      </c>
      <c r="E195" s="337" t="s">
        <v>37</v>
      </c>
      <c r="F195" s="398" t="str">
        <f t="shared" si="98"/>
        <v>CHECK</v>
      </c>
      <c r="G195" s="398" t="str">
        <f t="shared" ref="G195:U195" si="112">IFERROR(((G42/G119)-1),"CHECK")</f>
        <v>CHECK</v>
      </c>
      <c r="H195" s="398" t="str">
        <f t="shared" si="112"/>
        <v>CHECK</v>
      </c>
      <c r="I195" s="398" t="str">
        <f t="shared" si="112"/>
        <v>CHECK</v>
      </c>
      <c r="J195" s="398" t="str">
        <f t="shared" si="112"/>
        <v>CHECK</v>
      </c>
      <c r="K195" s="398" t="str">
        <f t="shared" si="112"/>
        <v>CHECK</v>
      </c>
      <c r="L195" s="398" t="str">
        <f t="shared" si="112"/>
        <v>CHECK</v>
      </c>
      <c r="M195" s="398" t="str">
        <f t="shared" si="112"/>
        <v>CHECK</v>
      </c>
      <c r="N195" s="398" t="str">
        <f t="shared" si="112"/>
        <v>CHECK</v>
      </c>
      <c r="O195" s="398" t="str">
        <f t="shared" si="112"/>
        <v>CHECK</v>
      </c>
      <c r="P195" s="398" t="str">
        <f t="shared" si="112"/>
        <v>CHECK</v>
      </c>
      <c r="Q195" s="398" t="str">
        <f t="shared" si="112"/>
        <v>CHECK</v>
      </c>
      <c r="R195" s="398" t="str">
        <f t="shared" si="112"/>
        <v>CHECK</v>
      </c>
      <c r="S195" s="398" t="str">
        <f t="shared" si="112"/>
        <v>CHECK</v>
      </c>
      <c r="T195" s="398" t="str">
        <f t="shared" si="112"/>
        <v>CHECK</v>
      </c>
      <c r="U195" s="398" t="str">
        <f t="shared" si="112"/>
        <v>CHECK</v>
      </c>
      <c r="V195" s="398"/>
      <c r="W195" s="399"/>
      <c r="X195" s="326"/>
      <c r="Y195" s="326"/>
      <c r="Z195" s="326"/>
      <c r="AA195" s="326"/>
      <c r="AB195" s="326"/>
      <c r="AC195" s="326"/>
      <c r="AD195" s="326"/>
      <c r="AE195" s="326"/>
      <c r="AF195" s="326"/>
      <c r="AG195" s="326"/>
      <c r="AH195" s="326"/>
      <c r="AI195" s="326"/>
      <c r="AJ195" s="326"/>
      <c r="AK195" s="326"/>
      <c r="AL195" s="326"/>
      <c r="AM195" s="326"/>
      <c r="AN195" s="326"/>
      <c r="AO195" s="326"/>
      <c r="AP195" s="326"/>
      <c r="AQ195" s="326"/>
      <c r="AR195" s="326"/>
      <c r="AS195" s="326"/>
      <c r="AT195" s="326"/>
      <c r="AU195" s="326"/>
      <c r="AV195" s="326"/>
      <c r="AW195" s="326"/>
      <c r="AX195" s="326"/>
      <c r="AY195" s="326"/>
      <c r="AZ195" s="326"/>
      <c r="BA195" s="326"/>
      <c r="BB195" s="326"/>
      <c r="BC195" s="326"/>
      <c r="BD195" s="326"/>
      <c r="BE195" s="326"/>
      <c r="BF195" s="326"/>
      <c r="BG195" s="326"/>
      <c r="BH195" s="326"/>
      <c r="BI195" s="326"/>
      <c r="BJ195" s="326"/>
      <c r="BK195" s="326"/>
      <c r="BL195" s="326"/>
      <c r="BM195" s="326"/>
      <c r="BN195" s="326"/>
      <c r="BO195" s="326"/>
      <c r="BP195" s="326"/>
      <c r="BQ195" s="326"/>
      <c r="BR195" s="326"/>
      <c r="BS195" s="326"/>
      <c r="BT195" s="326"/>
      <c r="BU195" s="326"/>
      <c r="BV195" s="326"/>
      <c r="BW195" s="326"/>
      <c r="BX195" s="326"/>
      <c r="BY195" s="326"/>
      <c r="BZ195" s="326"/>
      <c r="CA195" s="326"/>
      <c r="CB195" s="326"/>
      <c r="CC195" s="326"/>
      <c r="CD195" s="326"/>
      <c r="CE195" s="326"/>
      <c r="CF195" s="326"/>
      <c r="CG195" s="326"/>
      <c r="CH195" s="326"/>
      <c r="CI195" s="326"/>
      <c r="CJ195" s="326"/>
      <c r="CK195" s="326"/>
      <c r="CL195" s="326"/>
      <c r="CM195" s="326"/>
      <c r="CN195" s="326"/>
      <c r="CO195" s="326"/>
      <c r="CP195" s="326"/>
      <c r="CQ195" s="326"/>
      <c r="CR195" s="326"/>
      <c r="CS195" s="326"/>
      <c r="CT195" s="326"/>
      <c r="CU195" s="326"/>
      <c r="CV195" s="326"/>
      <c r="CW195" s="326"/>
      <c r="CX195" s="326"/>
      <c r="CY195" s="326"/>
      <c r="CZ195" s="326"/>
      <c r="DA195" s="326"/>
      <c r="DB195" s="326"/>
      <c r="DC195" s="326"/>
      <c r="DD195" s="326"/>
      <c r="DE195" s="326"/>
      <c r="DF195" s="326"/>
      <c r="DG195" s="326"/>
      <c r="DH195" s="326"/>
      <c r="DI195" s="326"/>
      <c r="DJ195" s="326"/>
      <c r="DK195" s="326"/>
      <c r="DL195" s="326"/>
      <c r="DM195" s="326"/>
      <c r="DN195" s="326"/>
      <c r="DO195" s="326"/>
      <c r="DP195" s="326"/>
      <c r="DQ195" s="326"/>
      <c r="DR195" s="326"/>
      <c r="DS195" s="326"/>
      <c r="DT195" s="326"/>
      <c r="DU195" s="326"/>
      <c r="DV195" s="326"/>
      <c r="DW195" s="326"/>
      <c r="DX195" s="326"/>
      <c r="DY195" s="326"/>
      <c r="DZ195" s="326"/>
      <c r="EA195" s="326"/>
      <c r="EB195" s="326"/>
      <c r="EC195" s="326"/>
      <c r="ED195" s="326"/>
      <c r="EE195" s="326"/>
      <c r="EF195" s="326"/>
      <c r="EG195" s="326"/>
      <c r="EH195" s="326"/>
      <c r="EI195" s="326"/>
      <c r="EJ195" s="326"/>
      <c r="EK195" s="326"/>
      <c r="EL195" s="326"/>
      <c r="EM195" s="326"/>
      <c r="EN195" s="326"/>
      <c r="EO195" s="326"/>
      <c r="EP195" s="326"/>
      <c r="EQ195" s="326"/>
      <c r="ER195" s="326"/>
      <c r="ES195" s="326"/>
      <c r="ET195" s="326"/>
      <c r="EU195" s="326"/>
      <c r="EV195" s="326"/>
      <c r="EW195" s="326"/>
      <c r="EX195" s="326"/>
      <c r="EY195" s="326"/>
      <c r="EZ195" s="326"/>
      <c r="FA195" s="326"/>
      <c r="FB195" s="326"/>
      <c r="FC195" s="326"/>
      <c r="FD195" s="326"/>
      <c r="FE195" s="326"/>
      <c r="FF195" s="326"/>
      <c r="FG195" s="326"/>
      <c r="FH195" s="326"/>
      <c r="FI195" s="326"/>
      <c r="FJ195" s="326"/>
      <c r="FK195" s="326"/>
      <c r="FL195" s="326"/>
      <c r="FM195" s="326"/>
      <c r="FN195" s="326"/>
      <c r="FO195" s="326"/>
      <c r="FP195" s="326"/>
      <c r="FQ195" s="326"/>
      <c r="FR195" s="326"/>
      <c r="FS195" s="326"/>
      <c r="FT195" s="326"/>
      <c r="FU195" s="326"/>
      <c r="FV195" s="326"/>
      <c r="FW195" s="326"/>
      <c r="FX195" s="326"/>
      <c r="FY195" s="326"/>
      <c r="FZ195" s="326"/>
      <c r="GA195" s="326"/>
      <c r="GB195" s="326"/>
      <c r="GC195" s="326"/>
      <c r="GD195" s="326"/>
      <c r="GE195" s="326"/>
      <c r="GF195" s="326"/>
      <c r="GG195" s="326"/>
      <c r="GH195" s="326"/>
      <c r="GI195" s="326"/>
      <c r="GJ195" s="326"/>
      <c r="GK195" s="326"/>
      <c r="GL195" s="326"/>
      <c r="GM195" s="326"/>
      <c r="GN195" s="326"/>
      <c r="GO195" s="326"/>
      <c r="GP195" s="326"/>
      <c r="GQ195" s="326"/>
      <c r="GR195" s="326"/>
      <c r="GS195" s="326"/>
      <c r="GT195" s="326"/>
      <c r="GU195" s="326"/>
      <c r="GV195" s="326"/>
      <c r="GW195" s="326"/>
      <c r="GX195" s="326"/>
      <c r="GY195" s="326"/>
      <c r="GZ195" s="326"/>
      <c r="HA195" s="326"/>
      <c r="HB195" s="326"/>
      <c r="HC195" s="326"/>
      <c r="HD195" s="326"/>
      <c r="HE195" s="326"/>
      <c r="HF195" s="326"/>
      <c r="HG195" s="326"/>
      <c r="HH195" s="326"/>
      <c r="HI195" s="326"/>
      <c r="HJ195" s="326"/>
      <c r="HK195" s="326"/>
      <c r="HL195" s="326"/>
      <c r="HM195" s="326"/>
      <c r="HN195" s="326"/>
      <c r="HO195" s="326"/>
      <c r="HP195" s="326"/>
      <c r="HQ195" s="326"/>
      <c r="HR195" s="326"/>
      <c r="HS195" s="326"/>
      <c r="HT195" s="326"/>
      <c r="HU195" s="326"/>
      <c r="HV195" s="326"/>
      <c r="HW195" s="326"/>
      <c r="HX195" s="326"/>
      <c r="HY195" s="326"/>
      <c r="HZ195" s="326"/>
      <c r="IA195" s="326"/>
      <c r="IB195" s="326"/>
      <c r="IC195" s="326"/>
    </row>
    <row r="196" spans="1:237" s="79" customFormat="1" x14ac:dyDescent="0.25">
      <c r="A196" s="337" t="s">
        <v>68</v>
      </c>
      <c r="B196" s="337" t="s">
        <v>87</v>
      </c>
      <c r="C196" s="337" t="s">
        <v>88</v>
      </c>
      <c r="D196" s="337" t="s">
        <v>13</v>
      </c>
      <c r="E196" s="337" t="s">
        <v>37</v>
      </c>
      <c r="F196" s="398" t="str">
        <f t="shared" si="98"/>
        <v>CHECK</v>
      </c>
      <c r="G196" s="398" t="str">
        <f t="shared" ref="G196:U196" si="113">IFERROR(((G43/G120)-1),"CHECK")</f>
        <v>CHECK</v>
      </c>
      <c r="H196" s="398" t="str">
        <f t="shared" si="113"/>
        <v>CHECK</v>
      </c>
      <c r="I196" s="398" t="str">
        <f t="shared" si="113"/>
        <v>CHECK</v>
      </c>
      <c r="J196" s="398" t="str">
        <f t="shared" si="113"/>
        <v>CHECK</v>
      </c>
      <c r="K196" s="398" t="str">
        <f t="shared" si="113"/>
        <v>CHECK</v>
      </c>
      <c r="L196" s="398" t="str">
        <f t="shared" si="113"/>
        <v>CHECK</v>
      </c>
      <c r="M196" s="398" t="str">
        <f t="shared" si="113"/>
        <v>CHECK</v>
      </c>
      <c r="N196" s="398" t="str">
        <f t="shared" si="113"/>
        <v>CHECK</v>
      </c>
      <c r="O196" s="398" t="str">
        <f t="shared" si="113"/>
        <v>CHECK</v>
      </c>
      <c r="P196" s="398" t="str">
        <f t="shared" si="113"/>
        <v>CHECK</v>
      </c>
      <c r="Q196" s="398" t="str">
        <f t="shared" si="113"/>
        <v>CHECK</v>
      </c>
      <c r="R196" s="398" t="str">
        <f t="shared" si="113"/>
        <v>CHECK</v>
      </c>
      <c r="S196" s="398" t="str">
        <f t="shared" si="113"/>
        <v>CHECK</v>
      </c>
      <c r="T196" s="398" t="str">
        <f t="shared" si="113"/>
        <v>CHECK</v>
      </c>
      <c r="U196" s="398" t="str">
        <f t="shared" si="113"/>
        <v>CHECK</v>
      </c>
      <c r="V196" s="398"/>
      <c r="W196" s="399"/>
      <c r="X196" s="326"/>
      <c r="Y196" s="326"/>
      <c r="Z196" s="326"/>
      <c r="AA196" s="326"/>
      <c r="AB196" s="326"/>
      <c r="AC196" s="326"/>
      <c r="AD196" s="326"/>
      <c r="AE196" s="326"/>
      <c r="AF196" s="326"/>
      <c r="AG196" s="326"/>
      <c r="AH196" s="326"/>
      <c r="AI196" s="326"/>
      <c r="AJ196" s="326"/>
      <c r="AK196" s="326"/>
      <c r="AL196" s="326"/>
      <c r="AM196" s="326"/>
      <c r="AN196" s="326"/>
      <c r="AO196" s="326"/>
      <c r="AP196" s="326"/>
      <c r="AQ196" s="326"/>
      <c r="AR196" s="326"/>
      <c r="AS196" s="326"/>
      <c r="AT196" s="326"/>
      <c r="AU196" s="326"/>
      <c r="AV196" s="326"/>
      <c r="AW196" s="326"/>
      <c r="AX196" s="326"/>
      <c r="AY196" s="326"/>
      <c r="AZ196" s="326"/>
      <c r="BA196" s="326"/>
      <c r="BB196" s="326"/>
      <c r="BC196" s="326"/>
      <c r="BD196" s="326"/>
      <c r="BE196" s="326"/>
      <c r="BF196" s="326"/>
      <c r="BG196" s="326"/>
      <c r="BH196" s="326"/>
      <c r="BI196" s="326"/>
      <c r="BJ196" s="326"/>
      <c r="BK196" s="326"/>
      <c r="BL196" s="326"/>
      <c r="BM196" s="326"/>
      <c r="BN196" s="326"/>
      <c r="BO196" s="326"/>
      <c r="BP196" s="326"/>
      <c r="BQ196" s="326"/>
      <c r="BR196" s="326"/>
      <c r="BS196" s="326"/>
      <c r="BT196" s="326"/>
      <c r="BU196" s="326"/>
      <c r="BV196" s="326"/>
      <c r="BW196" s="326"/>
      <c r="BX196" s="326"/>
      <c r="BY196" s="326"/>
      <c r="BZ196" s="326"/>
      <c r="CA196" s="326"/>
      <c r="CB196" s="326"/>
      <c r="CC196" s="326"/>
      <c r="CD196" s="326"/>
      <c r="CE196" s="326"/>
      <c r="CF196" s="326"/>
      <c r="CG196" s="326"/>
      <c r="CH196" s="326"/>
      <c r="CI196" s="326"/>
      <c r="CJ196" s="326"/>
      <c r="CK196" s="326"/>
      <c r="CL196" s="326"/>
      <c r="CM196" s="326"/>
      <c r="CN196" s="326"/>
      <c r="CO196" s="326"/>
      <c r="CP196" s="326"/>
      <c r="CQ196" s="326"/>
      <c r="CR196" s="326"/>
      <c r="CS196" s="326"/>
      <c r="CT196" s="326"/>
      <c r="CU196" s="326"/>
      <c r="CV196" s="326"/>
      <c r="CW196" s="326"/>
      <c r="CX196" s="326"/>
      <c r="CY196" s="326"/>
      <c r="CZ196" s="326"/>
      <c r="DA196" s="326"/>
      <c r="DB196" s="326"/>
      <c r="DC196" s="326"/>
      <c r="DD196" s="326"/>
      <c r="DE196" s="326"/>
      <c r="DF196" s="326"/>
      <c r="DG196" s="326"/>
      <c r="DH196" s="326"/>
      <c r="DI196" s="326"/>
      <c r="DJ196" s="326"/>
      <c r="DK196" s="326"/>
      <c r="DL196" s="326"/>
      <c r="DM196" s="326"/>
      <c r="DN196" s="326"/>
      <c r="DO196" s="326"/>
      <c r="DP196" s="326"/>
      <c r="DQ196" s="326"/>
      <c r="DR196" s="326"/>
      <c r="DS196" s="326"/>
      <c r="DT196" s="326"/>
      <c r="DU196" s="326"/>
      <c r="DV196" s="326"/>
      <c r="DW196" s="326"/>
      <c r="DX196" s="326"/>
      <c r="DY196" s="326"/>
      <c r="DZ196" s="326"/>
      <c r="EA196" s="326"/>
      <c r="EB196" s="326"/>
      <c r="EC196" s="326"/>
      <c r="ED196" s="326"/>
      <c r="EE196" s="326"/>
      <c r="EF196" s="326"/>
      <c r="EG196" s="326"/>
      <c r="EH196" s="326"/>
      <c r="EI196" s="326"/>
      <c r="EJ196" s="326"/>
      <c r="EK196" s="326"/>
      <c r="EL196" s="326"/>
      <c r="EM196" s="326"/>
      <c r="EN196" s="326"/>
      <c r="EO196" s="326"/>
      <c r="EP196" s="326"/>
      <c r="EQ196" s="326"/>
      <c r="ER196" s="326"/>
      <c r="ES196" s="326"/>
      <c r="ET196" s="326"/>
      <c r="EU196" s="326"/>
      <c r="EV196" s="326"/>
      <c r="EW196" s="326"/>
      <c r="EX196" s="326"/>
      <c r="EY196" s="326"/>
      <c r="EZ196" s="326"/>
      <c r="FA196" s="326"/>
      <c r="FB196" s="326"/>
      <c r="FC196" s="326"/>
      <c r="FD196" s="326"/>
      <c r="FE196" s="326"/>
      <c r="FF196" s="326"/>
      <c r="FG196" s="326"/>
      <c r="FH196" s="326"/>
      <c r="FI196" s="326"/>
      <c r="FJ196" s="326"/>
      <c r="FK196" s="326"/>
      <c r="FL196" s="326"/>
      <c r="FM196" s="326"/>
      <c r="FN196" s="326"/>
      <c r="FO196" s="326"/>
      <c r="FP196" s="326"/>
      <c r="FQ196" s="326"/>
      <c r="FR196" s="326"/>
      <c r="FS196" s="326"/>
      <c r="FT196" s="326"/>
      <c r="FU196" s="326"/>
      <c r="FV196" s="326"/>
      <c r="FW196" s="326"/>
      <c r="FX196" s="326"/>
      <c r="FY196" s="326"/>
      <c r="FZ196" s="326"/>
      <c r="GA196" s="326"/>
      <c r="GB196" s="326"/>
      <c r="GC196" s="326"/>
      <c r="GD196" s="326"/>
      <c r="GE196" s="326"/>
      <c r="GF196" s="326"/>
      <c r="GG196" s="326"/>
      <c r="GH196" s="326"/>
      <c r="GI196" s="326"/>
      <c r="GJ196" s="326"/>
      <c r="GK196" s="326"/>
      <c r="GL196" s="326"/>
      <c r="GM196" s="326"/>
      <c r="GN196" s="326"/>
      <c r="GO196" s="326"/>
      <c r="GP196" s="326"/>
      <c r="GQ196" s="326"/>
      <c r="GR196" s="326"/>
      <c r="GS196" s="326"/>
      <c r="GT196" s="326"/>
      <c r="GU196" s="326"/>
      <c r="GV196" s="326"/>
      <c r="GW196" s="326"/>
      <c r="GX196" s="326"/>
      <c r="GY196" s="326"/>
      <c r="GZ196" s="326"/>
      <c r="HA196" s="326"/>
      <c r="HB196" s="326"/>
      <c r="HC196" s="326"/>
      <c r="HD196" s="326"/>
      <c r="HE196" s="326"/>
      <c r="HF196" s="326"/>
      <c r="HG196" s="326"/>
      <c r="HH196" s="326"/>
      <c r="HI196" s="326"/>
      <c r="HJ196" s="326"/>
      <c r="HK196" s="326"/>
      <c r="HL196" s="326"/>
      <c r="HM196" s="326"/>
      <c r="HN196" s="326"/>
      <c r="HO196" s="326"/>
      <c r="HP196" s="326"/>
      <c r="HQ196" s="326"/>
      <c r="HR196" s="326"/>
      <c r="HS196" s="326"/>
      <c r="HT196" s="326"/>
      <c r="HU196" s="326"/>
      <c r="HV196" s="326"/>
      <c r="HW196" s="326"/>
      <c r="HX196" s="326"/>
      <c r="HY196" s="326"/>
      <c r="HZ196" s="326"/>
      <c r="IA196" s="326"/>
      <c r="IB196" s="326"/>
      <c r="IC196" s="326"/>
    </row>
    <row r="197" spans="1:237" s="79" customFormat="1" x14ac:dyDescent="0.25">
      <c r="A197" s="337" t="s">
        <v>68</v>
      </c>
      <c r="B197" s="337" t="s">
        <v>89</v>
      </c>
      <c r="C197" s="337" t="s">
        <v>27</v>
      </c>
      <c r="D197" s="337" t="s">
        <v>13</v>
      </c>
      <c r="E197" s="337" t="s">
        <v>37</v>
      </c>
      <c r="F197" s="398" t="str">
        <f t="shared" si="98"/>
        <v>CHECK</v>
      </c>
      <c r="G197" s="398" t="str">
        <f t="shared" ref="G197:U197" si="114">IFERROR(((G44/G121)-1),"CHECK")</f>
        <v>CHECK</v>
      </c>
      <c r="H197" s="398" t="str">
        <f t="shared" si="114"/>
        <v>CHECK</v>
      </c>
      <c r="I197" s="398" t="str">
        <f t="shared" si="114"/>
        <v>CHECK</v>
      </c>
      <c r="J197" s="398" t="str">
        <f t="shared" si="114"/>
        <v>CHECK</v>
      </c>
      <c r="K197" s="398" t="str">
        <f t="shared" si="114"/>
        <v>CHECK</v>
      </c>
      <c r="L197" s="398" t="str">
        <f t="shared" si="114"/>
        <v>CHECK</v>
      </c>
      <c r="M197" s="398" t="str">
        <f t="shared" si="114"/>
        <v>CHECK</v>
      </c>
      <c r="N197" s="398" t="str">
        <f t="shared" si="114"/>
        <v>CHECK</v>
      </c>
      <c r="O197" s="398" t="str">
        <f t="shared" si="114"/>
        <v>CHECK</v>
      </c>
      <c r="P197" s="398" t="str">
        <f t="shared" si="114"/>
        <v>CHECK</v>
      </c>
      <c r="Q197" s="398" t="str">
        <f t="shared" si="114"/>
        <v>CHECK</v>
      </c>
      <c r="R197" s="398" t="str">
        <f t="shared" si="114"/>
        <v>CHECK</v>
      </c>
      <c r="S197" s="398" t="str">
        <f t="shared" si="114"/>
        <v>CHECK</v>
      </c>
      <c r="T197" s="398" t="str">
        <f t="shared" si="114"/>
        <v>CHECK</v>
      </c>
      <c r="U197" s="398" t="str">
        <f t="shared" si="114"/>
        <v>CHECK</v>
      </c>
      <c r="V197" s="398"/>
      <c r="W197" s="399"/>
      <c r="X197" s="326"/>
      <c r="Y197" s="326"/>
      <c r="Z197" s="326"/>
      <c r="AA197" s="326"/>
      <c r="AB197" s="326"/>
      <c r="AC197" s="326"/>
      <c r="AD197" s="326"/>
      <c r="AE197" s="326"/>
      <c r="AF197" s="326"/>
      <c r="AG197" s="326"/>
      <c r="AH197" s="326"/>
      <c r="AI197" s="326"/>
      <c r="AJ197" s="326"/>
      <c r="AK197" s="326"/>
      <c r="AL197" s="326"/>
      <c r="AM197" s="326"/>
      <c r="AN197" s="326"/>
      <c r="AO197" s="326"/>
      <c r="AP197" s="326"/>
      <c r="AQ197" s="326"/>
      <c r="AR197" s="326"/>
      <c r="AS197" s="326"/>
      <c r="AT197" s="326"/>
      <c r="AU197" s="326"/>
      <c r="AV197" s="326"/>
      <c r="AW197" s="326"/>
      <c r="AX197" s="326"/>
      <c r="AY197" s="326"/>
      <c r="AZ197" s="326"/>
      <c r="BA197" s="326"/>
      <c r="BB197" s="326"/>
      <c r="BC197" s="326"/>
      <c r="BD197" s="326"/>
      <c r="BE197" s="326"/>
      <c r="BF197" s="326"/>
      <c r="BG197" s="326"/>
      <c r="BH197" s="326"/>
      <c r="BI197" s="326"/>
      <c r="BJ197" s="326"/>
      <c r="BK197" s="326"/>
      <c r="BL197" s="326"/>
      <c r="BM197" s="326"/>
      <c r="BN197" s="326"/>
      <c r="BO197" s="326"/>
      <c r="BP197" s="326"/>
      <c r="BQ197" s="326"/>
      <c r="BR197" s="326"/>
      <c r="BS197" s="326"/>
      <c r="BT197" s="326"/>
      <c r="BU197" s="326"/>
      <c r="BV197" s="326"/>
      <c r="BW197" s="326"/>
      <c r="BX197" s="326"/>
      <c r="BY197" s="326"/>
      <c r="BZ197" s="326"/>
      <c r="CA197" s="326"/>
      <c r="CB197" s="326"/>
      <c r="CC197" s="326"/>
      <c r="CD197" s="326"/>
      <c r="CE197" s="326"/>
      <c r="CF197" s="326"/>
      <c r="CG197" s="326"/>
      <c r="CH197" s="326"/>
      <c r="CI197" s="326"/>
      <c r="CJ197" s="326"/>
      <c r="CK197" s="326"/>
      <c r="CL197" s="326"/>
      <c r="CM197" s="326"/>
      <c r="CN197" s="326"/>
      <c r="CO197" s="326"/>
      <c r="CP197" s="326"/>
      <c r="CQ197" s="326"/>
      <c r="CR197" s="326"/>
      <c r="CS197" s="326"/>
      <c r="CT197" s="326"/>
      <c r="CU197" s="326"/>
      <c r="CV197" s="326"/>
      <c r="CW197" s="326"/>
      <c r="CX197" s="326"/>
      <c r="CY197" s="326"/>
      <c r="CZ197" s="326"/>
      <c r="DA197" s="326"/>
      <c r="DB197" s="326"/>
      <c r="DC197" s="326"/>
      <c r="DD197" s="326"/>
      <c r="DE197" s="326"/>
      <c r="DF197" s="326"/>
      <c r="DG197" s="326"/>
      <c r="DH197" s="326"/>
      <c r="DI197" s="326"/>
      <c r="DJ197" s="326"/>
      <c r="DK197" s="326"/>
      <c r="DL197" s="326"/>
      <c r="DM197" s="326"/>
      <c r="DN197" s="326"/>
      <c r="DO197" s="326"/>
      <c r="DP197" s="326"/>
      <c r="DQ197" s="326"/>
      <c r="DR197" s="326"/>
      <c r="DS197" s="326"/>
      <c r="DT197" s="326"/>
      <c r="DU197" s="326"/>
      <c r="DV197" s="326"/>
      <c r="DW197" s="326"/>
      <c r="DX197" s="326"/>
      <c r="DY197" s="326"/>
      <c r="DZ197" s="326"/>
      <c r="EA197" s="326"/>
      <c r="EB197" s="326"/>
      <c r="EC197" s="326"/>
      <c r="ED197" s="326"/>
      <c r="EE197" s="326"/>
      <c r="EF197" s="326"/>
      <c r="EG197" s="326"/>
      <c r="EH197" s="326"/>
      <c r="EI197" s="326"/>
      <c r="EJ197" s="326"/>
      <c r="EK197" s="326"/>
      <c r="EL197" s="326"/>
      <c r="EM197" s="326"/>
      <c r="EN197" s="326"/>
      <c r="EO197" s="326"/>
      <c r="EP197" s="326"/>
      <c r="EQ197" s="326"/>
      <c r="ER197" s="326"/>
      <c r="ES197" s="326"/>
      <c r="ET197" s="326"/>
      <c r="EU197" s="326"/>
      <c r="EV197" s="326"/>
      <c r="EW197" s="326"/>
      <c r="EX197" s="326"/>
      <c r="EY197" s="326"/>
      <c r="EZ197" s="326"/>
      <c r="FA197" s="326"/>
      <c r="FB197" s="326"/>
      <c r="FC197" s="326"/>
      <c r="FD197" s="326"/>
      <c r="FE197" s="326"/>
      <c r="FF197" s="326"/>
      <c r="FG197" s="326"/>
      <c r="FH197" s="326"/>
      <c r="FI197" s="326"/>
      <c r="FJ197" s="326"/>
      <c r="FK197" s="326"/>
      <c r="FL197" s="326"/>
      <c r="FM197" s="326"/>
      <c r="FN197" s="326"/>
      <c r="FO197" s="326"/>
      <c r="FP197" s="326"/>
      <c r="FQ197" s="326"/>
      <c r="FR197" s="326"/>
      <c r="FS197" s="326"/>
      <c r="FT197" s="326"/>
      <c r="FU197" s="326"/>
      <c r="FV197" s="326"/>
      <c r="FW197" s="326"/>
      <c r="FX197" s="326"/>
      <c r="FY197" s="326"/>
      <c r="FZ197" s="326"/>
      <c r="GA197" s="326"/>
      <c r="GB197" s="326"/>
      <c r="GC197" s="326"/>
      <c r="GD197" s="326"/>
      <c r="GE197" s="326"/>
      <c r="GF197" s="326"/>
      <c r="GG197" s="326"/>
      <c r="GH197" s="326"/>
      <c r="GI197" s="326"/>
      <c r="GJ197" s="326"/>
      <c r="GK197" s="326"/>
      <c r="GL197" s="326"/>
      <c r="GM197" s="326"/>
      <c r="GN197" s="326"/>
      <c r="GO197" s="326"/>
      <c r="GP197" s="326"/>
      <c r="GQ197" s="326"/>
      <c r="GR197" s="326"/>
      <c r="GS197" s="326"/>
      <c r="GT197" s="326"/>
      <c r="GU197" s="326"/>
      <c r="GV197" s="326"/>
      <c r="GW197" s="326"/>
      <c r="GX197" s="326"/>
      <c r="GY197" s="326"/>
      <c r="GZ197" s="326"/>
      <c r="HA197" s="326"/>
      <c r="HB197" s="326"/>
      <c r="HC197" s="326"/>
      <c r="HD197" s="326"/>
      <c r="HE197" s="326"/>
      <c r="HF197" s="326"/>
      <c r="HG197" s="326"/>
      <c r="HH197" s="326"/>
      <c r="HI197" s="326"/>
      <c r="HJ197" s="326"/>
      <c r="HK197" s="326"/>
      <c r="HL197" s="326"/>
      <c r="HM197" s="326"/>
      <c r="HN197" s="326"/>
      <c r="HO197" s="326"/>
      <c r="HP197" s="326"/>
      <c r="HQ197" s="326"/>
      <c r="HR197" s="326"/>
      <c r="HS197" s="326"/>
      <c r="HT197" s="326"/>
      <c r="HU197" s="326"/>
      <c r="HV197" s="326"/>
      <c r="HW197" s="326"/>
      <c r="HX197" s="326"/>
      <c r="HY197" s="326"/>
      <c r="HZ197" s="326"/>
      <c r="IA197" s="326"/>
      <c r="IB197" s="326"/>
      <c r="IC197" s="326"/>
    </row>
    <row r="198" spans="1:237" x14ac:dyDescent="0.25">
      <c r="A198" s="392"/>
      <c r="B198" s="392"/>
      <c r="C198" s="392"/>
      <c r="D198" s="392"/>
      <c r="E198" s="392"/>
      <c r="F198" s="398"/>
      <c r="G198" s="398"/>
      <c r="H198" s="398"/>
      <c r="I198" s="398"/>
      <c r="J198" s="398"/>
      <c r="K198" s="398"/>
      <c r="L198" s="398"/>
      <c r="M198" s="398"/>
      <c r="N198" s="398"/>
      <c r="O198" s="398"/>
      <c r="P198" s="398"/>
      <c r="Q198" s="398"/>
      <c r="R198" s="398"/>
      <c r="S198" s="398"/>
      <c r="T198" s="398"/>
      <c r="U198" s="398"/>
      <c r="V198" s="398"/>
      <c r="W198" s="398"/>
      <c r="X198" s="242"/>
      <c r="Y198" s="242"/>
      <c r="Z198" s="242"/>
      <c r="AA198" s="242"/>
      <c r="AB198" s="242"/>
      <c r="AC198" s="242"/>
      <c r="AD198" s="242"/>
      <c r="AE198" s="242"/>
      <c r="AF198" s="242"/>
      <c r="AG198" s="242"/>
      <c r="AH198" s="242"/>
      <c r="AI198" s="242"/>
      <c r="AJ198" s="242"/>
      <c r="AK198" s="242"/>
      <c r="AL198" s="242"/>
      <c r="AM198" s="242"/>
      <c r="AN198" s="242"/>
      <c r="AO198" s="242"/>
      <c r="AP198" s="242"/>
      <c r="AQ198" s="242"/>
      <c r="AR198" s="242"/>
      <c r="AS198" s="242"/>
      <c r="AT198" s="242"/>
      <c r="AU198" s="242"/>
      <c r="AV198" s="242"/>
      <c r="AW198" s="242"/>
      <c r="AX198" s="242"/>
      <c r="AY198" s="242"/>
      <c r="AZ198" s="242"/>
      <c r="BA198" s="242"/>
      <c r="BB198" s="242"/>
      <c r="BC198" s="242"/>
      <c r="BD198" s="242"/>
      <c r="BE198" s="242"/>
      <c r="BF198" s="242"/>
      <c r="BG198" s="242"/>
      <c r="BH198" s="242"/>
      <c r="BI198" s="242"/>
      <c r="BJ198" s="242"/>
      <c r="BK198" s="242"/>
      <c r="BL198" s="242"/>
      <c r="BM198" s="242"/>
      <c r="BN198" s="242"/>
      <c r="BO198" s="242"/>
      <c r="BP198" s="242"/>
      <c r="BQ198" s="242"/>
      <c r="BR198" s="242"/>
      <c r="BS198" s="242"/>
      <c r="BT198" s="242"/>
      <c r="BU198" s="242"/>
      <c r="BV198" s="242"/>
      <c r="BW198" s="242"/>
      <c r="BX198" s="242"/>
      <c r="BY198" s="242"/>
      <c r="BZ198" s="242"/>
      <c r="CA198" s="242"/>
      <c r="CB198" s="242"/>
      <c r="CC198" s="242"/>
      <c r="CD198" s="242"/>
      <c r="CE198" s="242"/>
      <c r="CF198" s="242"/>
      <c r="CG198" s="242"/>
      <c r="CH198" s="242"/>
      <c r="CI198" s="242"/>
      <c r="CJ198" s="242"/>
      <c r="CK198" s="242"/>
      <c r="CL198" s="242"/>
      <c r="CM198" s="242"/>
      <c r="CN198" s="242"/>
      <c r="CO198" s="242"/>
      <c r="CP198" s="242"/>
      <c r="CQ198" s="242"/>
      <c r="CR198" s="242"/>
      <c r="CS198" s="242"/>
      <c r="CT198" s="242"/>
      <c r="CU198" s="242"/>
      <c r="CV198" s="242"/>
      <c r="CW198" s="242"/>
      <c r="CX198" s="242"/>
      <c r="CY198" s="242"/>
      <c r="CZ198" s="242"/>
      <c r="DA198" s="242"/>
      <c r="DB198" s="242"/>
      <c r="DC198" s="242"/>
      <c r="DD198" s="242"/>
      <c r="DE198" s="242"/>
      <c r="DF198" s="242"/>
      <c r="DG198" s="242"/>
      <c r="DH198" s="242"/>
      <c r="DI198" s="242"/>
      <c r="DJ198" s="242"/>
      <c r="DK198" s="242"/>
      <c r="DL198" s="242"/>
      <c r="DM198" s="242"/>
      <c r="DN198" s="242"/>
      <c r="DO198" s="242"/>
      <c r="DP198" s="242"/>
      <c r="DQ198" s="242"/>
      <c r="DR198" s="242"/>
      <c r="DS198" s="242"/>
      <c r="DT198" s="242"/>
      <c r="DU198" s="242"/>
      <c r="DV198" s="242"/>
      <c r="DW198" s="242"/>
      <c r="DX198" s="242"/>
      <c r="DY198" s="242"/>
      <c r="DZ198" s="242"/>
      <c r="EA198" s="242"/>
      <c r="EB198" s="242"/>
      <c r="EC198" s="242"/>
      <c r="ED198" s="242"/>
      <c r="EE198" s="242"/>
      <c r="EF198" s="242"/>
      <c r="EG198" s="242"/>
      <c r="EH198" s="242"/>
      <c r="EI198" s="242"/>
      <c r="EJ198" s="242"/>
      <c r="EK198" s="242"/>
      <c r="EL198" s="242"/>
      <c r="EM198" s="242"/>
      <c r="EN198" s="242"/>
      <c r="EO198" s="242"/>
      <c r="EP198" s="242"/>
      <c r="EQ198" s="242"/>
      <c r="ER198" s="242"/>
      <c r="ES198" s="242"/>
      <c r="ET198" s="242"/>
      <c r="EU198" s="242"/>
      <c r="EV198" s="242"/>
      <c r="EW198" s="242"/>
      <c r="EX198" s="242"/>
      <c r="EY198" s="242"/>
      <c r="EZ198" s="242"/>
      <c r="FA198" s="242"/>
      <c r="FB198" s="242"/>
      <c r="FC198" s="242"/>
      <c r="FD198" s="242"/>
      <c r="FE198" s="242"/>
      <c r="FF198" s="242"/>
      <c r="FG198" s="242"/>
      <c r="FH198" s="242"/>
      <c r="FI198" s="242"/>
      <c r="FJ198" s="242"/>
      <c r="FK198" s="242"/>
      <c r="FL198" s="242"/>
      <c r="FM198" s="242"/>
      <c r="FN198" s="242"/>
      <c r="FO198" s="242"/>
      <c r="FP198" s="242"/>
      <c r="FQ198" s="242"/>
      <c r="FR198" s="242"/>
      <c r="FS198" s="242"/>
      <c r="FT198" s="242"/>
      <c r="FU198" s="242"/>
      <c r="FV198" s="242"/>
      <c r="FW198" s="242"/>
      <c r="FX198" s="242"/>
      <c r="FY198" s="242"/>
      <c r="FZ198" s="242"/>
      <c r="GA198" s="242"/>
      <c r="GB198" s="242"/>
      <c r="GC198" s="242"/>
      <c r="GD198" s="242"/>
      <c r="GE198" s="242"/>
      <c r="GF198" s="242"/>
      <c r="GG198" s="242"/>
      <c r="GH198" s="242"/>
      <c r="GI198" s="242"/>
      <c r="GJ198" s="242"/>
      <c r="GK198" s="242"/>
      <c r="GL198" s="242"/>
      <c r="GM198" s="242"/>
      <c r="GN198" s="242"/>
      <c r="GO198" s="242"/>
      <c r="GP198" s="242"/>
      <c r="GQ198" s="242"/>
      <c r="GR198" s="242"/>
      <c r="GS198" s="242"/>
      <c r="GT198" s="242"/>
      <c r="GU198" s="242"/>
      <c r="GV198" s="242"/>
      <c r="GW198" s="242"/>
      <c r="GX198" s="242"/>
      <c r="GY198" s="242"/>
      <c r="GZ198" s="242"/>
      <c r="HA198" s="242"/>
      <c r="HB198" s="242"/>
      <c r="HC198" s="242"/>
      <c r="HD198" s="242"/>
      <c r="HE198" s="242"/>
      <c r="HF198" s="242"/>
      <c r="HG198" s="242"/>
      <c r="HH198" s="242"/>
      <c r="HI198" s="242"/>
      <c r="HJ198" s="242"/>
      <c r="HK198" s="242"/>
      <c r="HL198" s="242"/>
      <c r="HM198" s="242"/>
      <c r="HN198" s="242"/>
      <c r="HO198" s="242"/>
      <c r="HP198" s="242"/>
      <c r="HQ198" s="242"/>
      <c r="HR198" s="242"/>
      <c r="HS198" s="242"/>
      <c r="HT198" s="242"/>
      <c r="HU198" s="242"/>
      <c r="HV198" s="242"/>
      <c r="HW198" s="242"/>
      <c r="HX198" s="242"/>
      <c r="HY198" s="242"/>
      <c r="HZ198" s="242"/>
      <c r="IA198" s="242"/>
      <c r="IB198" s="242"/>
      <c r="IC198" s="242"/>
    </row>
    <row r="199" spans="1:237" s="4" customFormat="1" x14ac:dyDescent="0.25">
      <c r="A199" s="338" t="s">
        <v>68</v>
      </c>
      <c r="B199" s="390">
        <v>1</v>
      </c>
      <c r="C199" s="338" t="s">
        <v>451</v>
      </c>
      <c r="D199" s="338" t="s">
        <v>36</v>
      </c>
      <c r="E199" s="338" t="s">
        <v>37</v>
      </c>
      <c r="F199" s="398">
        <f t="shared" ref="F199:F213" si="115">IFERROR(((F46/F123)-1),"CHECK")</f>
        <v>-6.6430445716815223E-2</v>
      </c>
      <c r="G199" s="398">
        <f t="shared" ref="G199:T199" si="116">IFERROR(((G46/G123)-1),"CHECK")</f>
        <v>-5.6719023717622385E-2</v>
      </c>
      <c r="H199" s="398">
        <f t="shared" si="116"/>
        <v>-3.3527189585057848E-2</v>
      </c>
      <c r="I199" s="398">
        <f t="shared" si="116"/>
        <v>-7.632585258453517E-2</v>
      </c>
      <c r="J199" s="398">
        <f t="shared" si="116"/>
        <v>-6.9923167824676002E-2</v>
      </c>
      <c r="K199" s="398">
        <f t="shared" si="116"/>
        <v>-8.1572563268794918E-2</v>
      </c>
      <c r="L199" s="398">
        <f t="shared" si="116"/>
        <v>-7.8517048382418131E-2</v>
      </c>
      <c r="M199" s="398">
        <f t="shared" si="116"/>
        <v>-7.3508761377230947E-2</v>
      </c>
      <c r="N199" s="398">
        <f t="shared" si="116"/>
        <v>-0.14463827101135851</v>
      </c>
      <c r="O199" s="398">
        <f t="shared" si="116"/>
        <v>-8.1789585506716889E-2</v>
      </c>
      <c r="P199" s="398">
        <f t="shared" si="116"/>
        <v>-0.12465039692661006</v>
      </c>
      <c r="Q199" s="398">
        <f t="shared" si="116"/>
        <v>-5.0635137794599827E-2</v>
      </c>
      <c r="R199" s="398">
        <f t="shared" si="116"/>
        <v>-7.4996797815634286E-2</v>
      </c>
      <c r="S199" s="398">
        <f t="shared" si="116"/>
        <v>-0.47665454437188426</v>
      </c>
      <c r="T199" s="398">
        <f t="shared" si="116"/>
        <v>2.560410826068682E-2</v>
      </c>
      <c r="U199" s="398">
        <f t="shared" ref="U199" si="117">IFERROR(((U46/U123)-1),"CHECK")</f>
        <v>1.5056941330958917E-2</v>
      </c>
      <c r="V199" s="398"/>
      <c r="W199" s="39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275"/>
      <c r="AS199" s="275"/>
      <c r="AT199" s="275"/>
      <c r="AU199" s="275"/>
      <c r="AV199" s="275"/>
      <c r="AW199" s="275"/>
      <c r="AX199" s="275"/>
      <c r="AY199" s="275"/>
      <c r="AZ199" s="275"/>
      <c r="BA199" s="275"/>
      <c r="BB199" s="275"/>
      <c r="BC199" s="275"/>
      <c r="BD199" s="275"/>
      <c r="BE199" s="275"/>
      <c r="BF199" s="275"/>
      <c r="BG199" s="275"/>
      <c r="BH199" s="275"/>
      <c r="BI199" s="275"/>
      <c r="BJ199" s="275"/>
      <c r="BK199" s="275"/>
      <c r="BL199" s="275"/>
      <c r="BM199" s="275"/>
      <c r="BN199" s="275"/>
      <c r="BO199" s="275"/>
      <c r="BP199" s="275"/>
      <c r="BQ199" s="275"/>
      <c r="BR199" s="275"/>
      <c r="BS199" s="275"/>
      <c r="BT199" s="275"/>
      <c r="BU199" s="275"/>
      <c r="BV199" s="275"/>
      <c r="BW199" s="275"/>
      <c r="BX199" s="275"/>
      <c r="BY199" s="275"/>
      <c r="BZ199" s="275"/>
      <c r="CA199" s="275"/>
      <c r="CB199" s="275"/>
      <c r="CC199" s="275"/>
      <c r="CD199" s="275"/>
      <c r="CE199" s="275"/>
      <c r="CF199" s="275"/>
      <c r="CG199" s="275"/>
      <c r="CH199" s="275"/>
      <c r="CI199" s="275"/>
      <c r="CJ199" s="275"/>
      <c r="CK199" s="275"/>
      <c r="CL199" s="275"/>
      <c r="CM199" s="275"/>
      <c r="CN199" s="275"/>
      <c r="CO199" s="275"/>
      <c r="CP199" s="275"/>
      <c r="CQ199" s="275"/>
      <c r="CR199" s="275"/>
      <c r="CS199" s="275"/>
      <c r="CT199" s="275"/>
      <c r="CU199" s="275"/>
      <c r="CV199" s="275"/>
      <c r="CW199" s="275"/>
      <c r="CX199" s="275"/>
      <c r="CY199" s="275"/>
      <c r="CZ199" s="275"/>
      <c r="DA199" s="275"/>
      <c r="DB199" s="275"/>
      <c r="DC199" s="275"/>
      <c r="DD199" s="275"/>
      <c r="DE199" s="275"/>
      <c r="DF199" s="275"/>
      <c r="DG199" s="275"/>
      <c r="DH199" s="275"/>
      <c r="DI199" s="275"/>
      <c r="DJ199" s="275"/>
      <c r="DK199" s="275"/>
      <c r="DL199" s="275"/>
      <c r="DM199" s="275"/>
      <c r="DN199" s="275"/>
      <c r="DO199" s="275"/>
      <c r="DP199" s="275"/>
      <c r="DQ199" s="275"/>
      <c r="DR199" s="275"/>
      <c r="DS199" s="275"/>
      <c r="DT199" s="275"/>
      <c r="DU199" s="275"/>
      <c r="DV199" s="275"/>
      <c r="DW199" s="275"/>
      <c r="DX199" s="275"/>
      <c r="DY199" s="275"/>
      <c r="DZ199" s="275"/>
      <c r="EA199" s="275"/>
      <c r="EB199" s="275"/>
      <c r="EC199" s="275"/>
      <c r="ED199" s="275"/>
      <c r="EE199" s="275"/>
      <c r="EF199" s="275"/>
      <c r="EG199" s="275"/>
      <c r="EH199" s="275"/>
      <c r="EI199" s="275"/>
      <c r="EJ199" s="275"/>
      <c r="EK199" s="275"/>
      <c r="EL199" s="275"/>
      <c r="EM199" s="275"/>
      <c r="EN199" s="275"/>
      <c r="EO199" s="275"/>
      <c r="EP199" s="275"/>
      <c r="EQ199" s="275"/>
      <c r="ER199" s="275"/>
      <c r="ES199" s="275"/>
      <c r="ET199" s="275"/>
      <c r="EU199" s="275"/>
      <c r="EV199" s="275"/>
      <c r="EW199" s="275"/>
      <c r="EX199" s="275"/>
      <c r="EY199" s="275"/>
      <c r="EZ199" s="275"/>
      <c r="FA199" s="275"/>
      <c r="FB199" s="275"/>
      <c r="FC199" s="275"/>
      <c r="FD199" s="275"/>
      <c r="FE199" s="275"/>
      <c r="FF199" s="275"/>
      <c r="FG199" s="275"/>
      <c r="FH199" s="275"/>
      <c r="FI199" s="275"/>
      <c r="FJ199" s="275"/>
      <c r="FK199" s="275"/>
      <c r="FL199" s="275"/>
      <c r="FM199" s="275"/>
      <c r="FN199" s="275"/>
      <c r="FO199" s="275"/>
      <c r="FP199" s="275"/>
      <c r="FQ199" s="275"/>
      <c r="FR199" s="275"/>
      <c r="FS199" s="275"/>
      <c r="FT199" s="275"/>
      <c r="FU199" s="275"/>
      <c r="FV199" s="275"/>
      <c r="FW199" s="275"/>
      <c r="FX199" s="275"/>
      <c r="FY199" s="275"/>
      <c r="FZ199" s="275"/>
      <c r="GA199" s="275"/>
      <c r="GB199" s="275"/>
      <c r="GC199" s="275"/>
      <c r="GD199" s="275"/>
      <c r="GE199" s="275"/>
      <c r="GF199" s="275"/>
      <c r="GG199" s="275"/>
      <c r="GH199" s="275"/>
      <c r="GI199" s="275"/>
      <c r="GJ199" s="275"/>
      <c r="GK199" s="275"/>
      <c r="GL199" s="275"/>
      <c r="GM199" s="275"/>
      <c r="GN199" s="275"/>
      <c r="GO199" s="275"/>
      <c r="GP199" s="275"/>
      <c r="GQ199" s="275"/>
      <c r="GR199" s="275"/>
      <c r="GS199" s="275"/>
      <c r="GT199" s="275"/>
      <c r="GU199" s="275"/>
      <c r="GV199" s="275"/>
      <c r="GW199" s="275"/>
      <c r="GX199" s="275"/>
      <c r="GY199" s="275"/>
      <c r="GZ199" s="275"/>
      <c r="HA199" s="275"/>
      <c r="HB199" s="275"/>
      <c r="HC199" s="275"/>
      <c r="HD199" s="275"/>
      <c r="HE199" s="275"/>
      <c r="HF199" s="275"/>
      <c r="HG199" s="275"/>
      <c r="HH199" s="275"/>
      <c r="HI199" s="275"/>
      <c r="HJ199" s="275"/>
      <c r="HK199" s="275"/>
      <c r="HL199" s="275"/>
      <c r="HM199" s="275"/>
      <c r="HN199" s="275"/>
      <c r="HO199" s="275"/>
      <c r="HP199" s="275"/>
      <c r="HQ199" s="275"/>
      <c r="HR199" s="275"/>
      <c r="HS199" s="275"/>
      <c r="HT199" s="275"/>
      <c r="HU199" s="275"/>
      <c r="HV199" s="275"/>
      <c r="HW199" s="275"/>
      <c r="HX199" s="275"/>
      <c r="HY199" s="275"/>
      <c r="HZ199" s="275"/>
      <c r="IA199" s="275"/>
      <c r="IB199" s="275"/>
      <c r="IC199" s="275"/>
    </row>
    <row r="200" spans="1:237" s="4" customFormat="1" x14ac:dyDescent="0.25">
      <c r="A200" s="338" t="s">
        <v>68</v>
      </c>
      <c r="B200" s="390" t="s">
        <v>443</v>
      </c>
      <c r="C200" s="338" t="s">
        <v>444</v>
      </c>
      <c r="D200" s="338" t="s">
        <v>36</v>
      </c>
      <c r="E200" s="338" t="s">
        <v>37</v>
      </c>
      <c r="F200" s="398">
        <f t="shared" si="115"/>
        <v>2.9603703523066738E-3</v>
      </c>
      <c r="G200" s="398">
        <f t="shared" ref="G200:U200" si="118">IFERROR(((G47/G124)-1),"CHECK")</f>
        <v>2.1956900937212254E-3</v>
      </c>
      <c r="H200" s="398">
        <f t="shared" si="118"/>
        <v>2.6361505004968144E-4</v>
      </c>
      <c r="I200" s="398">
        <f t="shared" si="118"/>
        <v>-5.8989556656464659E-3</v>
      </c>
      <c r="J200" s="398">
        <f t="shared" si="118"/>
        <v>-3.5482335836574119E-3</v>
      </c>
      <c r="K200" s="398">
        <f t="shared" si="118"/>
        <v>-4.6535667653547774E-3</v>
      </c>
      <c r="L200" s="398">
        <f t="shared" si="118"/>
        <v>8.1348257267024326E-3</v>
      </c>
      <c r="M200" s="398">
        <f t="shared" si="118"/>
        <v>1.7396619223712939E-2</v>
      </c>
      <c r="N200" s="398">
        <f t="shared" si="118"/>
        <v>3.7138111103912408E-2</v>
      </c>
      <c r="O200" s="398">
        <f t="shared" si="118"/>
        <v>3.5500535873007832E-2</v>
      </c>
      <c r="P200" s="398">
        <f t="shared" si="118"/>
        <v>-5.7704797515214401E-2</v>
      </c>
      <c r="Q200" s="398">
        <f t="shared" si="118"/>
        <v>-5.1692432410589628E-2</v>
      </c>
      <c r="R200" s="398">
        <f t="shared" si="118"/>
        <v>-0.10551681964324566</v>
      </c>
      <c r="S200" s="398">
        <f t="shared" si="118"/>
        <v>-7.0310095387900451E-2</v>
      </c>
      <c r="T200" s="398">
        <f t="shared" si="118"/>
        <v>-7.6056167452833612E-2</v>
      </c>
      <c r="U200" s="398">
        <f t="shared" si="118"/>
        <v>-4.7602530441827273E-2</v>
      </c>
      <c r="V200" s="398"/>
      <c r="W200" s="39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275"/>
      <c r="AS200" s="275"/>
      <c r="AT200" s="275"/>
      <c r="AU200" s="275"/>
      <c r="AV200" s="275"/>
      <c r="AW200" s="275"/>
      <c r="AX200" s="275"/>
      <c r="AY200" s="275"/>
      <c r="AZ200" s="275"/>
      <c r="BA200" s="275"/>
      <c r="BB200" s="275"/>
      <c r="BC200" s="275"/>
      <c r="BD200" s="275"/>
      <c r="BE200" s="275"/>
      <c r="BF200" s="275"/>
      <c r="BG200" s="275"/>
      <c r="BH200" s="275"/>
      <c r="BI200" s="275"/>
      <c r="BJ200" s="275"/>
      <c r="BK200" s="275"/>
      <c r="BL200" s="275"/>
      <c r="BM200" s="275"/>
      <c r="BN200" s="275"/>
      <c r="BO200" s="275"/>
      <c r="BP200" s="275"/>
      <c r="BQ200" s="275"/>
      <c r="BR200" s="275"/>
      <c r="BS200" s="275"/>
      <c r="BT200" s="275"/>
      <c r="BU200" s="275"/>
      <c r="BV200" s="275"/>
      <c r="BW200" s="275"/>
      <c r="BX200" s="275"/>
      <c r="BY200" s="275"/>
      <c r="BZ200" s="275"/>
      <c r="CA200" s="275"/>
      <c r="CB200" s="275"/>
      <c r="CC200" s="275"/>
      <c r="CD200" s="275"/>
      <c r="CE200" s="275"/>
      <c r="CF200" s="275"/>
      <c r="CG200" s="275"/>
      <c r="CH200" s="275"/>
      <c r="CI200" s="275"/>
      <c r="CJ200" s="275"/>
      <c r="CK200" s="275"/>
      <c r="CL200" s="275"/>
      <c r="CM200" s="275"/>
      <c r="CN200" s="275"/>
      <c r="CO200" s="275"/>
      <c r="CP200" s="275"/>
      <c r="CQ200" s="275"/>
      <c r="CR200" s="275"/>
      <c r="CS200" s="275"/>
      <c r="CT200" s="275"/>
      <c r="CU200" s="275"/>
      <c r="CV200" s="275"/>
      <c r="CW200" s="275"/>
      <c r="CX200" s="275"/>
      <c r="CY200" s="275"/>
      <c r="CZ200" s="275"/>
      <c r="DA200" s="275"/>
      <c r="DB200" s="275"/>
      <c r="DC200" s="275"/>
      <c r="DD200" s="275"/>
      <c r="DE200" s="275"/>
      <c r="DF200" s="275"/>
      <c r="DG200" s="275"/>
      <c r="DH200" s="275"/>
      <c r="DI200" s="275"/>
      <c r="DJ200" s="275"/>
      <c r="DK200" s="275"/>
      <c r="DL200" s="275"/>
      <c r="DM200" s="275"/>
      <c r="DN200" s="275"/>
      <c r="DO200" s="275"/>
      <c r="DP200" s="275"/>
      <c r="DQ200" s="275"/>
      <c r="DR200" s="275"/>
      <c r="DS200" s="275"/>
      <c r="DT200" s="275"/>
      <c r="DU200" s="275"/>
      <c r="DV200" s="275"/>
      <c r="DW200" s="275"/>
      <c r="DX200" s="275"/>
      <c r="DY200" s="275"/>
      <c r="DZ200" s="275"/>
      <c r="EA200" s="275"/>
      <c r="EB200" s="275"/>
      <c r="EC200" s="275"/>
      <c r="ED200" s="275"/>
      <c r="EE200" s="275"/>
      <c r="EF200" s="275"/>
      <c r="EG200" s="275"/>
      <c r="EH200" s="275"/>
      <c r="EI200" s="275"/>
      <c r="EJ200" s="275"/>
      <c r="EK200" s="275"/>
      <c r="EL200" s="275"/>
      <c r="EM200" s="275"/>
      <c r="EN200" s="275"/>
      <c r="EO200" s="275"/>
      <c r="EP200" s="275"/>
      <c r="EQ200" s="275"/>
      <c r="ER200" s="275"/>
      <c r="ES200" s="275"/>
      <c r="ET200" s="275"/>
      <c r="EU200" s="275"/>
      <c r="EV200" s="275"/>
      <c r="EW200" s="275"/>
      <c r="EX200" s="275"/>
      <c r="EY200" s="275"/>
      <c r="EZ200" s="275"/>
      <c r="FA200" s="275"/>
      <c r="FB200" s="275"/>
      <c r="FC200" s="275"/>
      <c r="FD200" s="275"/>
      <c r="FE200" s="275"/>
      <c r="FF200" s="275"/>
      <c r="FG200" s="275"/>
      <c r="FH200" s="275"/>
      <c r="FI200" s="275"/>
      <c r="FJ200" s="275"/>
      <c r="FK200" s="275"/>
      <c r="FL200" s="275"/>
      <c r="FM200" s="275"/>
      <c r="FN200" s="275"/>
      <c r="FO200" s="275"/>
      <c r="FP200" s="275"/>
      <c r="FQ200" s="275"/>
      <c r="FR200" s="275"/>
      <c r="FS200" s="275"/>
      <c r="FT200" s="275"/>
      <c r="FU200" s="275"/>
      <c r="FV200" s="275"/>
      <c r="FW200" s="275"/>
      <c r="FX200" s="275"/>
      <c r="FY200" s="275"/>
      <c r="FZ200" s="275"/>
      <c r="GA200" s="275"/>
      <c r="GB200" s="275"/>
      <c r="GC200" s="275"/>
      <c r="GD200" s="275"/>
      <c r="GE200" s="275"/>
      <c r="GF200" s="275"/>
      <c r="GG200" s="275"/>
      <c r="GH200" s="275"/>
      <c r="GI200" s="275"/>
      <c r="GJ200" s="275"/>
      <c r="GK200" s="275"/>
      <c r="GL200" s="275"/>
      <c r="GM200" s="275"/>
      <c r="GN200" s="275"/>
      <c r="GO200" s="275"/>
      <c r="GP200" s="275"/>
      <c r="GQ200" s="275"/>
      <c r="GR200" s="275"/>
      <c r="GS200" s="275"/>
      <c r="GT200" s="275"/>
      <c r="GU200" s="275"/>
      <c r="GV200" s="275"/>
      <c r="GW200" s="275"/>
      <c r="GX200" s="275"/>
      <c r="GY200" s="275"/>
      <c r="GZ200" s="275"/>
      <c r="HA200" s="275"/>
      <c r="HB200" s="275"/>
      <c r="HC200" s="275"/>
      <c r="HD200" s="275"/>
      <c r="HE200" s="275"/>
      <c r="HF200" s="275"/>
      <c r="HG200" s="275"/>
      <c r="HH200" s="275"/>
      <c r="HI200" s="275"/>
      <c r="HJ200" s="275"/>
      <c r="HK200" s="275"/>
      <c r="HL200" s="275"/>
      <c r="HM200" s="275"/>
      <c r="HN200" s="275"/>
      <c r="HO200" s="275"/>
      <c r="HP200" s="275"/>
      <c r="HQ200" s="275"/>
      <c r="HR200" s="275"/>
      <c r="HS200" s="275"/>
      <c r="HT200" s="275"/>
      <c r="HU200" s="275"/>
      <c r="HV200" s="275"/>
      <c r="HW200" s="275"/>
      <c r="HX200" s="275"/>
      <c r="HY200" s="275"/>
      <c r="HZ200" s="275"/>
      <c r="IA200" s="275"/>
      <c r="IB200" s="275"/>
      <c r="IC200" s="275"/>
    </row>
    <row r="201" spans="1:237" s="79" customFormat="1" x14ac:dyDescent="0.25">
      <c r="A201" s="337" t="s">
        <v>68</v>
      </c>
      <c r="B201" s="337" t="s">
        <v>69</v>
      </c>
      <c r="C201" s="337" t="s">
        <v>70</v>
      </c>
      <c r="D201" s="337" t="s">
        <v>36</v>
      </c>
      <c r="E201" s="337" t="s">
        <v>37</v>
      </c>
      <c r="F201" s="398">
        <f t="shared" si="115"/>
        <v>0</v>
      </c>
      <c r="G201" s="398">
        <f t="shared" ref="G201:U201" si="119">IFERROR(((G48/G125)-1),"CHECK")</f>
        <v>0</v>
      </c>
      <c r="H201" s="398">
        <f t="shared" si="119"/>
        <v>0</v>
      </c>
      <c r="I201" s="398">
        <f t="shared" si="119"/>
        <v>0</v>
      </c>
      <c r="J201" s="398">
        <f t="shared" si="119"/>
        <v>0</v>
      </c>
      <c r="K201" s="398">
        <f t="shared" si="119"/>
        <v>0</v>
      </c>
      <c r="L201" s="398">
        <f t="shared" si="119"/>
        <v>0</v>
      </c>
      <c r="M201" s="398">
        <f t="shared" si="119"/>
        <v>0</v>
      </c>
      <c r="N201" s="398">
        <f t="shared" si="119"/>
        <v>0</v>
      </c>
      <c r="O201" s="398">
        <f t="shared" si="119"/>
        <v>8.1266795025298766E-3</v>
      </c>
      <c r="P201" s="398">
        <f t="shared" si="119"/>
        <v>-7.1014115775871467E-3</v>
      </c>
      <c r="Q201" s="398">
        <f t="shared" si="119"/>
        <v>0</v>
      </c>
      <c r="R201" s="398">
        <f t="shared" si="119"/>
        <v>-1.5701052680228145E-9</v>
      </c>
      <c r="S201" s="398">
        <f t="shared" si="119"/>
        <v>6.0940909708295798E-3</v>
      </c>
      <c r="T201" s="398">
        <f t="shared" si="119"/>
        <v>8.6557985331947584E-3</v>
      </c>
      <c r="U201" s="398">
        <f t="shared" si="119"/>
        <v>8.6863421776963712E-3</v>
      </c>
      <c r="V201" s="398"/>
      <c r="W201" s="399"/>
      <c r="X201" s="326"/>
      <c r="Y201" s="326"/>
      <c r="Z201" s="326"/>
      <c r="AA201" s="326"/>
      <c r="AB201" s="326"/>
      <c r="AC201" s="326"/>
      <c r="AD201" s="326"/>
      <c r="AE201" s="326"/>
      <c r="AF201" s="326"/>
      <c r="AG201" s="326"/>
      <c r="AH201" s="326"/>
      <c r="AI201" s="326"/>
      <c r="AJ201" s="326"/>
      <c r="AK201" s="326"/>
      <c r="AL201" s="326"/>
      <c r="AM201" s="326"/>
      <c r="AN201" s="326"/>
      <c r="AO201" s="326"/>
      <c r="AP201" s="326"/>
      <c r="AQ201" s="326"/>
      <c r="AR201" s="326"/>
      <c r="AS201" s="326"/>
      <c r="AT201" s="326"/>
      <c r="AU201" s="326"/>
      <c r="AV201" s="326"/>
      <c r="AW201" s="326"/>
      <c r="AX201" s="326"/>
      <c r="AY201" s="326"/>
      <c r="AZ201" s="326"/>
      <c r="BA201" s="326"/>
      <c r="BB201" s="326"/>
      <c r="BC201" s="326"/>
      <c r="BD201" s="326"/>
      <c r="BE201" s="326"/>
      <c r="BF201" s="326"/>
      <c r="BG201" s="326"/>
      <c r="BH201" s="326"/>
      <c r="BI201" s="326"/>
      <c r="BJ201" s="326"/>
      <c r="BK201" s="326"/>
      <c r="BL201" s="326"/>
      <c r="BM201" s="326"/>
      <c r="BN201" s="326"/>
      <c r="BO201" s="326"/>
      <c r="BP201" s="326"/>
      <c r="BQ201" s="326"/>
      <c r="BR201" s="326"/>
      <c r="BS201" s="326"/>
      <c r="BT201" s="326"/>
      <c r="BU201" s="326"/>
      <c r="BV201" s="326"/>
      <c r="BW201" s="326"/>
      <c r="BX201" s="326"/>
      <c r="BY201" s="326"/>
      <c r="BZ201" s="326"/>
      <c r="CA201" s="326"/>
      <c r="CB201" s="326"/>
      <c r="CC201" s="326"/>
      <c r="CD201" s="326"/>
      <c r="CE201" s="326"/>
      <c r="CF201" s="326"/>
      <c r="CG201" s="326"/>
      <c r="CH201" s="326"/>
      <c r="CI201" s="326"/>
      <c r="CJ201" s="326"/>
      <c r="CK201" s="326"/>
      <c r="CL201" s="326"/>
      <c r="CM201" s="326"/>
      <c r="CN201" s="326"/>
      <c r="CO201" s="326"/>
      <c r="CP201" s="326"/>
      <c r="CQ201" s="326"/>
      <c r="CR201" s="326"/>
      <c r="CS201" s="326"/>
      <c r="CT201" s="326"/>
      <c r="CU201" s="326"/>
      <c r="CV201" s="326"/>
      <c r="CW201" s="326"/>
      <c r="CX201" s="326"/>
      <c r="CY201" s="326"/>
      <c r="CZ201" s="326"/>
      <c r="DA201" s="326"/>
      <c r="DB201" s="326"/>
      <c r="DC201" s="326"/>
      <c r="DD201" s="326"/>
      <c r="DE201" s="326"/>
      <c r="DF201" s="326"/>
      <c r="DG201" s="326"/>
      <c r="DH201" s="326"/>
      <c r="DI201" s="326"/>
      <c r="DJ201" s="326"/>
      <c r="DK201" s="326"/>
      <c r="DL201" s="326"/>
      <c r="DM201" s="326"/>
      <c r="DN201" s="326"/>
      <c r="DO201" s="326"/>
      <c r="DP201" s="326"/>
      <c r="DQ201" s="326"/>
      <c r="DR201" s="326"/>
      <c r="DS201" s="326"/>
      <c r="DT201" s="326"/>
      <c r="DU201" s="326"/>
      <c r="DV201" s="326"/>
      <c r="DW201" s="326"/>
      <c r="DX201" s="326"/>
      <c r="DY201" s="326"/>
      <c r="DZ201" s="326"/>
      <c r="EA201" s="326"/>
      <c r="EB201" s="326"/>
      <c r="EC201" s="326"/>
      <c r="ED201" s="326"/>
      <c r="EE201" s="326"/>
      <c r="EF201" s="326"/>
      <c r="EG201" s="326"/>
      <c r="EH201" s="326"/>
      <c r="EI201" s="326"/>
      <c r="EJ201" s="326"/>
      <c r="EK201" s="326"/>
      <c r="EL201" s="326"/>
      <c r="EM201" s="326"/>
      <c r="EN201" s="326"/>
      <c r="EO201" s="326"/>
      <c r="EP201" s="326"/>
      <c r="EQ201" s="326"/>
      <c r="ER201" s="326"/>
      <c r="ES201" s="326"/>
      <c r="ET201" s="326"/>
      <c r="EU201" s="326"/>
      <c r="EV201" s="326"/>
      <c r="EW201" s="326"/>
      <c r="EX201" s="326"/>
      <c r="EY201" s="326"/>
      <c r="EZ201" s="326"/>
      <c r="FA201" s="326"/>
      <c r="FB201" s="326"/>
      <c r="FC201" s="326"/>
      <c r="FD201" s="326"/>
      <c r="FE201" s="326"/>
      <c r="FF201" s="326"/>
      <c r="FG201" s="326"/>
      <c r="FH201" s="326"/>
      <c r="FI201" s="326"/>
      <c r="FJ201" s="326"/>
      <c r="FK201" s="326"/>
      <c r="FL201" s="326"/>
      <c r="FM201" s="326"/>
      <c r="FN201" s="326"/>
      <c r="FO201" s="326"/>
      <c r="FP201" s="326"/>
      <c r="FQ201" s="326"/>
      <c r="FR201" s="326"/>
      <c r="FS201" s="326"/>
      <c r="FT201" s="326"/>
      <c r="FU201" s="326"/>
      <c r="FV201" s="326"/>
      <c r="FW201" s="326"/>
      <c r="FX201" s="326"/>
      <c r="FY201" s="326"/>
      <c r="FZ201" s="326"/>
      <c r="GA201" s="326"/>
      <c r="GB201" s="326"/>
      <c r="GC201" s="326"/>
      <c r="GD201" s="326"/>
      <c r="GE201" s="326"/>
      <c r="GF201" s="326"/>
      <c r="GG201" s="326"/>
      <c r="GH201" s="326"/>
      <c r="GI201" s="326"/>
      <c r="GJ201" s="326"/>
      <c r="GK201" s="326"/>
      <c r="GL201" s="326"/>
      <c r="GM201" s="326"/>
      <c r="GN201" s="326"/>
      <c r="GO201" s="326"/>
      <c r="GP201" s="326"/>
      <c r="GQ201" s="326"/>
      <c r="GR201" s="326"/>
      <c r="GS201" s="326"/>
      <c r="GT201" s="326"/>
      <c r="GU201" s="326"/>
      <c r="GV201" s="326"/>
      <c r="GW201" s="326"/>
      <c r="GX201" s="326"/>
      <c r="GY201" s="326"/>
      <c r="GZ201" s="326"/>
      <c r="HA201" s="326"/>
      <c r="HB201" s="326"/>
      <c r="HC201" s="326"/>
      <c r="HD201" s="326"/>
      <c r="HE201" s="326"/>
      <c r="HF201" s="326"/>
      <c r="HG201" s="326"/>
      <c r="HH201" s="326"/>
      <c r="HI201" s="326"/>
      <c r="HJ201" s="326"/>
      <c r="HK201" s="326"/>
      <c r="HL201" s="326"/>
      <c r="HM201" s="326"/>
      <c r="HN201" s="326"/>
      <c r="HO201" s="326"/>
      <c r="HP201" s="326"/>
      <c r="HQ201" s="326"/>
      <c r="HR201" s="326"/>
      <c r="HS201" s="326"/>
      <c r="HT201" s="326"/>
      <c r="HU201" s="326"/>
      <c r="HV201" s="326"/>
      <c r="HW201" s="326"/>
      <c r="HX201" s="326"/>
      <c r="HY201" s="326"/>
      <c r="HZ201" s="326"/>
      <c r="IA201" s="326"/>
      <c r="IB201" s="326"/>
      <c r="IC201" s="326"/>
    </row>
    <row r="202" spans="1:237" s="79" customFormat="1" x14ac:dyDescent="0.25">
      <c r="A202" s="337" t="s">
        <v>68</v>
      </c>
      <c r="B202" s="337" t="s">
        <v>71</v>
      </c>
      <c r="C202" s="337" t="s">
        <v>72</v>
      </c>
      <c r="D202" s="337" t="s">
        <v>36</v>
      </c>
      <c r="E202" s="337" t="s">
        <v>37</v>
      </c>
      <c r="F202" s="398">
        <f t="shared" si="115"/>
        <v>-0.11198483916914836</v>
      </c>
      <c r="G202" s="398">
        <f t="shared" ref="G202:U202" si="120">IFERROR(((G49/G126)-1),"CHECK")</f>
        <v>-8.5057688707633528E-2</v>
      </c>
      <c r="H202" s="398">
        <f t="shared" si="120"/>
        <v>-8.5301703145779673E-2</v>
      </c>
      <c r="I202" s="398">
        <f t="shared" si="120"/>
        <v>-0.10520068749159139</v>
      </c>
      <c r="J202" s="398">
        <f t="shared" si="120"/>
        <v>-0.13419858995960665</v>
      </c>
      <c r="K202" s="398">
        <f t="shared" si="120"/>
        <v>-0.13009398571272035</v>
      </c>
      <c r="L202" s="398">
        <f t="shared" si="120"/>
        <v>-0.14098378617521001</v>
      </c>
      <c r="M202" s="398">
        <f t="shared" si="120"/>
        <v>-0.13148047354344583</v>
      </c>
      <c r="N202" s="398">
        <f t="shared" si="120"/>
        <v>-7.5714496595341352E-2</v>
      </c>
      <c r="O202" s="398">
        <f t="shared" si="120"/>
        <v>0.14547740565311895</v>
      </c>
      <c r="P202" s="398">
        <f t="shared" si="120"/>
        <v>-9.491768771370257E-4</v>
      </c>
      <c r="Q202" s="398">
        <f t="shared" si="120"/>
        <v>0.22805010335572384</v>
      </c>
      <c r="R202" s="398">
        <f t="shared" si="120"/>
        <v>5.803067570857201E-2</v>
      </c>
      <c r="S202" s="398">
        <f t="shared" si="120"/>
        <v>-0.41963580998199512</v>
      </c>
      <c r="T202" s="398">
        <f t="shared" si="120"/>
        <v>-0.12179692414560017</v>
      </c>
      <c r="U202" s="398">
        <f t="shared" si="120"/>
        <v>0.16697974348223399</v>
      </c>
      <c r="V202" s="398"/>
      <c r="W202" s="399"/>
      <c r="X202" s="326"/>
      <c r="Y202" s="326"/>
      <c r="Z202" s="326"/>
      <c r="AA202" s="326"/>
      <c r="AB202" s="326"/>
      <c r="AC202" s="326"/>
      <c r="AD202" s="326"/>
      <c r="AE202" s="326"/>
      <c r="AF202" s="326"/>
      <c r="AG202" s="326"/>
      <c r="AH202" s="326"/>
      <c r="AI202" s="326"/>
      <c r="AJ202" s="326"/>
      <c r="AK202" s="326"/>
      <c r="AL202" s="326"/>
      <c r="AM202" s="326"/>
      <c r="AN202" s="326"/>
      <c r="AO202" s="326"/>
      <c r="AP202" s="326"/>
      <c r="AQ202" s="326"/>
      <c r="AR202" s="326"/>
      <c r="AS202" s="326"/>
      <c r="AT202" s="326"/>
      <c r="AU202" s="326"/>
      <c r="AV202" s="326"/>
      <c r="AW202" s="326"/>
      <c r="AX202" s="326"/>
      <c r="AY202" s="326"/>
      <c r="AZ202" s="326"/>
      <c r="BA202" s="326"/>
      <c r="BB202" s="326"/>
      <c r="BC202" s="326"/>
      <c r="BD202" s="326"/>
      <c r="BE202" s="326"/>
      <c r="BF202" s="326"/>
      <c r="BG202" s="326"/>
      <c r="BH202" s="326"/>
      <c r="BI202" s="326"/>
      <c r="BJ202" s="326"/>
      <c r="BK202" s="326"/>
      <c r="BL202" s="326"/>
      <c r="BM202" s="326"/>
      <c r="BN202" s="326"/>
      <c r="BO202" s="326"/>
      <c r="BP202" s="326"/>
      <c r="BQ202" s="326"/>
      <c r="BR202" s="326"/>
      <c r="BS202" s="326"/>
      <c r="BT202" s="326"/>
      <c r="BU202" s="326"/>
      <c r="BV202" s="326"/>
      <c r="BW202" s="326"/>
      <c r="BX202" s="326"/>
      <c r="BY202" s="326"/>
      <c r="BZ202" s="326"/>
      <c r="CA202" s="326"/>
      <c r="CB202" s="326"/>
      <c r="CC202" s="326"/>
      <c r="CD202" s="326"/>
      <c r="CE202" s="326"/>
      <c r="CF202" s="326"/>
      <c r="CG202" s="326"/>
      <c r="CH202" s="326"/>
      <c r="CI202" s="326"/>
      <c r="CJ202" s="326"/>
      <c r="CK202" s="326"/>
      <c r="CL202" s="326"/>
      <c r="CM202" s="326"/>
      <c r="CN202" s="326"/>
      <c r="CO202" s="326"/>
      <c r="CP202" s="326"/>
      <c r="CQ202" s="326"/>
      <c r="CR202" s="326"/>
      <c r="CS202" s="326"/>
      <c r="CT202" s="326"/>
      <c r="CU202" s="326"/>
      <c r="CV202" s="326"/>
      <c r="CW202" s="326"/>
      <c r="CX202" s="326"/>
      <c r="CY202" s="326"/>
      <c r="CZ202" s="326"/>
      <c r="DA202" s="326"/>
      <c r="DB202" s="326"/>
      <c r="DC202" s="326"/>
      <c r="DD202" s="326"/>
      <c r="DE202" s="326"/>
      <c r="DF202" s="326"/>
      <c r="DG202" s="326"/>
      <c r="DH202" s="326"/>
      <c r="DI202" s="326"/>
      <c r="DJ202" s="326"/>
      <c r="DK202" s="326"/>
      <c r="DL202" s="326"/>
      <c r="DM202" s="326"/>
      <c r="DN202" s="326"/>
      <c r="DO202" s="326"/>
      <c r="DP202" s="326"/>
      <c r="DQ202" s="326"/>
      <c r="DR202" s="326"/>
      <c r="DS202" s="326"/>
      <c r="DT202" s="326"/>
      <c r="DU202" s="326"/>
      <c r="DV202" s="326"/>
      <c r="DW202" s="326"/>
      <c r="DX202" s="326"/>
      <c r="DY202" s="326"/>
      <c r="DZ202" s="326"/>
      <c r="EA202" s="326"/>
      <c r="EB202" s="326"/>
      <c r="EC202" s="326"/>
      <c r="ED202" s="326"/>
      <c r="EE202" s="326"/>
      <c r="EF202" s="326"/>
      <c r="EG202" s="326"/>
      <c r="EH202" s="326"/>
      <c r="EI202" s="326"/>
      <c r="EJ202" s="326"/>
      <c r="EK202" s="326"/>
      <c r="EL202" s="326"/>
      <c r="EM202" s="326"/>
      <c r="EN202" s="326"/>
      <c r="EO202" s="326"/>
      <c r="EP202" s="326"/>
      <c r="EQ202" s="326"/>
      <c r="ER202" s="326"/>
      <c r="ES202" s="326"/>
      <c r="ET202" s="326"/>
      <c r="EU202" s="326"/>
      <c r="EV202" s="326"/>
      <c r="EW202" s="326"/>
      <c r="EX202" s="326"/>
      <c r="EY202" s="326"/>
      <c r="EZ202" s="326"/>
      <c r="FA202" s="326"/>
      <c r="FB202" s="326"/>
      <c r="FC202" s="326"/>
      <c r="FD202" s="326"/>
      <c r="FE202" s="326"/>
      <c r="FF202" s="326"/>
      <c r="FG202" s="326"/>
      <c r="FH202" s="326"/>
      <c r="FI202" s="326"/>
      <c r="FJ202" s="326"/>
      <c r="FK202" s="326"/>
      <c r="FL202" s="326"/>
      <c r="FM202" s="326"/>
      <c r="FN202" s="326"/>
      <c r="FO202" s="326"/>
      <c r="FP202" s="326"/>
      <c r="FQ202" s="326"/>
      <c r="FR202" s="326"/>
      <c r="FS202" s="326"/>
      <c r="FT202" s="326"/>
      <c r="FU202" s="326"/>
      <c r="FV202" s="326"/>
      <c r="FW202" s="326"/>
      <c r="FX202" s="326"/>
      <c r="FY202" s="326"/>
      <c r="FZ202" s="326"/>
      <c r="GA202" s="326"/>
      <c r="GB202" s="326"/>
      <c r="GC202" s="326"/>
      <c r="GD202" s="326"/>
      <c r="GE202" s="326"/>
      <c r="GF202" s="326"/>
      <c r="GG202" s="326"/>
      <c r="GH202" s="326"/>
      <c r="GI202" s="326"/>
      <c r="GJ202" s="326"/>
      <c r="GK202" s="326"/>
      <c r="GL202" s="326"/>
      <c r="GM202" s="326"/>
      <c r="GN202" s="326"/>
      <c r="GO202" s="326"/>
      <c r="GP202" s="326"/>
      <c r="GQ202" s="326"/>
      <c r="GR202" s="326"/>
      <c r="GS202" s="326"/>
      <c r="GT202" s="326"/>
      <c r="GU202" s="326"/>
      <c r="GV202" s="326"/>
      <c r="GW202" s="326"/>
      <c r="GX202" s="326"/>
      <c r="GY202" s="326"/>
      <c r="GZ202" s="326"/>
      <c r="HA202" s="326"/>
      <c r="HB202" s="326"/>
      <c r="HC202" s="326"/>
      <c r="HD202" s="326"/>
      <c r="HE202" s="326"/>
      <c r="HF202" s="326"/>
      <c r="HG202" s="326"/>
      <c r="HH202" s="326"/>
      <c r="HI202" s="326"/>
      <c r="HJ202" s="326"/>
      <c r="HK202" s="326"/>
      <c r="HL202" s="326"/>
      <c r="HM202" s="326"/>
      <c r="HN202" s="326"/>
      <c r="HO202" s="326"/>
      <c r="HP202" s="326"/>
      <c r="HQ202" s="326"/>
      <c r="HR202" s="326"/>
      <c r="HS202" s="326"/>
      <c r="HT202" s="326"/>
      <c r="HU202" s="326"/>
      <c r="HV202" s="326"/>
      <c r="HW202" s="326"/>
      <c r="HX202" s="326"/>
      <c r="HY202" s="326"/>
      <c r="HZ202" s="326"/>
      <c r="IA202" s="326"/>
      <c r="IB202" s="326"/>
      <c r="IC202" s="326"/>
    </row>
    <row r="203" spans="1:237" s="79" customFormat="1" x14ac:dyDescent="0.25">
      <c r="A203" s="337" t="s">
        <v>68</v>
      </c>
      <c r="B203" s="337" t="s">
        <v>73</v>
      </c>
      <c r="C203" s="337" t="s">
        <v>74</v>
      </c>
      <c r="D203" s="337" t="s">
        <v>36</v>
      </c>
      <c r="E203" s="337" t="s">
        <v>37</v>
      </c>
      <c r="F203" s="398">
        <f t="shared" si="115"/>
        <v>1.0980850601942205E-2</v>
      </c>
      <c r="G203" s="398">
        <f t="shared" ref="G203:U203" si="121">IFERROR(((G50/G127)-1),"CHECK")</f>
        <v>1.3335730549446367E-2</v>
      </c>
      <c r="H203" s="398">
        <f t="shared" si="121"/>
        <v>1.3301426913317371E-2</v>
      </c>
      <c r="I203" s="398">
        <f t="shared" si="121"/>
        <v>1.4111588548507248E-2</v>
      </c>
      <c r="J203" s="398">
        <f t="shared" si="121"/>
        <v>1.4677418283086885E-2</v>
      </c>
      <c r="K203" s="398">
        <f t="shared" si="121"/>
        <v>1.8116819951946361E-2</v>
      </c>
      <c r="L203" s="398">
        <f t="shared" si="121"/>
        <v>4.4895123911304458E-2</v>
      </c>
      <c r="M203" s="398">
        <f t="shared" si="121"/>
        <v>6.2637645415748455E-2</v>
      </c>
      <c r="N203" s="398">
        <f t="shared" si="121"/>
        <v>0.12944168811885848</v>
      </c>
      <c r="O203" s="398">
        <f t="shared" si="121"/>
        <v>0.11460739146891541</v>
      </c>
      <c r="P203" s="398">
        <f t="shared" si="121"/>
        <v>-2.7429422554548499E-2</v>
      </c>
      <c r="Q203" s="398">
        <f t="shared" si="121"/>
        <v>-2.4662048254904256E-2</v>
      </c>
      <c r="R203" s="398">
        <f t="shared" si="121"/>
        <v>-0.11521049164995978</v>
      </c>
      <c r="S203" s="398">
        <f t="shared" si="121"/>
        <v>-3.8882120543858423E-2</v>
      </c>
      <c r="T203" s="398">
        <f t="shared" si="121"/>
        <v>-5.2273653365095707E-2</v>
      </c>
      <c r="U203" s="398">
        <f t="shared" si="121"/>
        <v>-1.2226853480959199E-2</v>
      </c>
      <c r="V203" s="398"/>
      <c r="W203" s="399"/>
      <c r="X203" s="326"/>
      <c r="Y203" s="326"/>
      <c r="Z203" s="326"/>
      <c r="AA203" s="326"/>
      <c r="AB203" s="326"/>
      <c r="AC203" s="326"/>
      <c r="AD203" s="326"/>
      <c r="AE203" s="326"/>
      <c r="AF203" s="326"/>
      <c r="AG203" s="326"/>
      <c r="AH203" s="326"/>
      <c r="AI203" s="326"/>
      <c r="AJ203" s="326"/>
      <c r="AK203" s="326"/>
      <c r="AL203" s="326"/>
      <c r="AM203" s="326"/>
      <c r="AN203" s="326"/>
      <c r="AO203" s="326"/>
      <c r="AP203" s="326"/>
      <c r="AQ203" s="326"/>
      <c r="AR203" s="326"/>
      <c r="AS203" s="326"/>
      <c r="AT203" s="326"/>
      <c r="AU203" s="326"/>
      <c r="AV203" s="326"/>
      <c r="AW203" s="326"/>
      <c r="AX203" s="326"/>
      <c r="AY203" s="326"/>
      <c r="AZ203" s="326"/>
      <c r="BA203" s="326"/>
      <c r="BB203" s="326"/>
      <c r="BC203" s="326"/>
      <c r="BD203" s="326"/>
      <c r="BE203" s="326"/>
      <c r="BF203" s="326"/>
      <c r="BG203" s="326"/>
      <c r="BH203" s="326"/>
      <c r="BI203" s="326"/>
      <c r="BJ203" s="326"/>
      <c r="BK203" s="326"/>
      <c r="BL203" s="326"/>
      <c r="BM203" s="326"/>
      <c r="BN203" s="326"/>
      <c r="BO203" s="326"/>
      <c r="BP203" s="326"/>
      <c r="BQ203" s="326"/>
      <c r="BR203" s="326"/>
      <c r="BS203" s="326"/>
      <c r="BT203" s="326"/>
      <c r="BU203" s="326"/>
      <c r="BV203" s="326"/>
      <c r="BW203" s="326"/>
      <c r="BX203" s="326"/>
      <c r="BY203" s="326"/>
      <c r="BZ203" s="326"/>
      <c r="CA203" s="326"/>
      <c r="CB203" s="326"/>
      <c r="CC203" s="326"/>
      <c r="CD203" s="326"/>
      <c r="CE203" s="326"/>
      <c r="CF203" s="326"/>
      <c r="CG203" s="326"/>
      <c r="CH203" s="326"/>
      <c r="CI203" s="326"/>
      <c r="CJ203" s="326"/>
      <c r="CK203" s="326"/>
      <c r="CL203" s="326"/>
      <c r="CM203" s="326"/>
      <c r="CN203" s="326"/>
      <c r="CO203" s="326"/>
      <c r="CP203" s="326"/>
      <c r="CQ203" s="326"/>
      <c r="CR203" s="326"/>
      <c r="CS203" s="326"/>
      <c r="CT203" s="326"/>
      <c r="CU203" s="326"/>
      <c r="CV203" s="326"/>
      <c r="CW203" s="326"/>
      <c r="CX203" s="326"/>
      <c r="CY203" s="326"/>
      <c r="CZ203" s="326"/>
      <c r="DA203" s="326"/>
      <c r="DB203" s="326"/>
      <c r="DC203" s="326"/>
      <c r="DD203" s="326"/>
      <c r="DE203" s="326"/>
      <c r="DF203" s="326"/>
      <c r="DG203" s="326"/>
      <c r="DH203" s="326"/>
      <c r="DI203" s="326"/>
      <c r="DJ203" s="326"/>
      <c r="DK203" s="326"/>
      <c r="DL203" s="326"/>
      <c r="DM203" s="326"/>
      <c r="DN203" s="326"/>
      <c r="DO203" s="326"/>
      <c r="DP203" s="326"/>
      <c r="DQ203" s="326"/>
      <c r="DR203" s="326"/>
      <c r="DS203" s="326"/>
      <c r="DT203" s="326"/>
      <c r="DU203" s="326"/>
      <c r="DV203" s="326"/>
      <c r="DW203" s="326"/>
      <c r="DX203" s="326"/>
      <c r="DY203" s="326"/>
      <c r="DZ203" s="326"/>
      <c r="EA203" s="326"/>
      <c r="EB203" s="326"/>
      <c r="EC203" s="326"/>
      <c r="ED203" s="326"/>
      <c r="EE203" s="326"/>
      <c r="EF203" s="326"/>
      <c r="EG203" s="326"/>
      <c r="EH203" s="326"/>
      <c r="EI203" s="326"/>
      <c r="EJ203" s="326"/>
      <c r="EK203" s="326"/>
      <c r="EL203" s="326"/>
      <c r="EM203" s="326"/>
      <c r="EN203" s="326"/>
      <c r="EO203" s="326"/>
      <c r="EP203" s="326"/>
      <c r="EQ203" s="326"/>
      <c r="ER203" s="326"/>
      <c r="ES203" s="326"/>
      <c r="ET203" s="326"/>
      <c r="EU203" s="326"/>
      <c r="EV203" s="326"/>
      <c r="EW203" s="326"/>
      <c r="EX203" s="326"/>
      <c r="EY203" s="326"/>
      <c r="EZ203" s="326"/>
      <c r="FA203" s="326"/>
      <c r="FB203" s="326"/>
      <c r="FC203" s="326"/>
      <c r="FD203" s="326"/>
      <c r="FE203" s="326"/>
      <c r="FF203" s="326"/>
      <c r="FG203" s="326"/>
      <c r="FH203" s="326"/>
      <c r="FI203" s="326"/>
      <c r="FJ203" s="326"/>
      <c r="FK203" s="326"/>
      <c r="FL203" s="326"/>
      <c r="FM203" s="326"/>
      <c r="FN203" s="326"/>
      <c r="FO203" s="326"/>
      <c r="FP203" s="326"/>
      <c r="FQ203" s="326"/>
      <c r="FR203" s="326"/>
      <c r="FS203" s="326"/>
      <c r="FT203" s="326"/>
      <c r="FU203" s="326"/>
      <c r="FV203" s="326"/>
      <c r="FW203" s="326"/>
      <c r="FX203" s="326"/>
      <c r="FY203" s="326"/>
      <c r="FZ203" s="326"/>
      <c r="GA203" s="326"/>
      <c r="GB203" s="326"/>
      <c r="GC203" s="326"/>
      <c r="GD203" s="326"/>
      <c r="GE203" s="326"/>
      <c r="GF203" s="326"/>
      <c r="GG203" s="326"/>
      <c r="GH203" s="326"/>
      <c r="GI203" s="326"/>
      <c r="GJ203" s="326"/>
      <c r="GK203" s="326"/>
      <c r="GL203" s="326"/>
      <c r="GM203" s="326"/>
      <c r="GN203" s="326"/>
      <c r="GO203" s="326"/>
      <c r="GP203" s="326"/>
      <c r="GQ203" s="326"/>
      <c r="GR203" s="326"/>
      <c r="GS203" s="326"/>
      <c r="GT203" s="326"/>
      <c r="GU203" s="326"/>
      <c r="GV203" s="326"/>
      <c r="GW203" s="326"/>
      <c r="GX203" s="326"/>
      <c r="GY203" s="326"/>
      <c r="GZ203" s="326"/>
      <c r="HA203" s="326"/>
      <c r="HB203" s="326"/>
      <c r="HC203" s="326"/>
      <c r="HD203" s="326"/>
      <c r="HE203" s="326"/>
      <c r="HF203" s="326"/>
      <c r="HG203" s="326"/>
      <c r="HH203" s="326"/>
      <c r="HI203" s="326"/>
      <c r="HJ203" s="326"/>
      <c r="HK203" s="326"/>
      <c r="HL203" s="326"/>
      <c r="HM203" s="326"/>
      <c r="HN203" s="326"/>
      <c r="HO203" s="326"/>
      <c r="HP203" s="326"/>
      <c r="HQ203" s="326"/>
      <c r="HR203" s="326"/>
      <c r="HS203" s="326"/>
      <c r="HT203" s="326"/>
      <c r="HU203" s="326"/>
      <c r="HV203" s="326"/>
      <c r="HW203" s="326"/>
      <c r="HX203" s="326"/>
      <c r="HY203" s="326"/>
      <c r="HZ203" s="326"/>
      <c r="IA203" s="326"/>
      <c r="IB203" s="326"/>
      <c r="IC203" s="326"/>
    </row>
    <row r="204" spans="1:237" s="79" customFormat="1" x14ac:dyDescent="0.25">
      <c r="A204" s="337" t="s">
        <v>68</v>
      </c>
      <c r="B204" s="337" t="s">
        <v>75</v>
      </c>
      <c r="C204" s="337" t="s">
        <v>76</v>
      </c>
      <c r="D204" s="337" t="s">
        <v>36</v>
      </c>
      <c r="E204" s="337" t="s">
        <v>37</v>
      </c>
      <c r="F204" s="398">
        <f t="shared" si="115"/>
        <v>-4.8597473062984564E-3</v>
      </c>
      <c r="G204" s="398">
        <f t="shared" ref="G204:U204" si="122">IFERROR(((G51/G128)-1),"CHECK")</f>
        <v>-1.0271350751254071E-2</v>
      </c>
      <c r="H204" s="398">
        <f t="shared" si="122"/>
        <v>-1.4781301271938219E-2</v>
      </c>
      <c r="I204" s="398">
        <f t="shared" si="122"/>
        <v>-3.090609480486961E-2</v>
      </c>
      <c r="J204" s="398">
        <f t="shared" si="122"/>
        <v>-2.6024973338429347E-2</v>
      </c>
      <c r="K204" s="398">
        <f t="shared" si="122"/>
        <v>-3.3795115293971167E-2</v>
      </c>
      <c r="L204" s="398">
        <f t="shared" si="122"/>
        <v>-8.6214580160186238E-2</v>
      </c>
      <c r="M204" s="398">
        <f t="shared" si="122"/>
        <v>-9.5912604662631407E-2</v>
      </c>
      <c r="N204" s="398">
        <f t="shared" si="122"/>
        <v>-0.17439300671932734</v>
      </c>
      <c r="O204" s="398">
        <f t="shared" si="122"/>
        <v>-0.16285434745782734</v>
      </c>
      <c r="P204" s="398">
        <f t="shared" si="122"/>
        <v>-0.18638381418540395</v>
      </c>
      <c r="Q204" s="398">
        <f t="shared" si="122"/>
        <v>-0.19776537357079305</v>
      </c>
      <c r="R204" s="398">
        <f t="shared" si="122"/>
        <v>-0.18778641801840268</v>
      </c>
      <c r="S204" s="398">
        <f t="shared" si="122"/>
        <v>-0.23252142843071733</v>
      </c>
      <c r="T204" s="398">
        <f t="shared" si="122"/>
        <v>-0.24626311957475677</v>
      </c>
      <c r="U204" s="398">
        <f t="shared" si="122"/>
        <v>-0.25540900729568528</v>
      </c>
      <c r="V204" s="398"/>
      <c r="W204" s="399"/>
      <c r="X204" s="326"/>
      <c r="Y204" s="326"/>
      <c r="Z204" s="326"/>
      <c r="AA204" s="326"/>
      <c r="AB204" s="326"/>
      <c r="AC204" s="326"/>
      <c r="AD204" s="326"/>
      <c r="AE204" s="326"/>
      <c r="AF204" s="326"/>
      <c r="AG204" s="326"/>
      <c r="AH204" s="326"/>
      <c r="AI204" s="326"/>
      <c r="AJ204" s="326"/>
      <c r="AK204" s="326"/>
      <c r="AL204" s="326"/>
      <c r="AM204" s="326"/>
      <c r="AN204" s="326"/>
      <c r="AO204" s="326"/>
      <c r="AP204" s="326"/>
      <c r="AQ204" s="326"/>
      <c r="AR204" s="326"/>
      <c r="AS204" s="326"/>
      <c r="AT204" s="326"/>
      <c r="AU204" s="326"/>
      <c r="AV204" s="326"/>
      <c r="AW204" s="326"/>
      <c r="AX204" s="326"/>
      <c r="AY204" s="326"/>
      <c r="AZ204" s="326"/>
      <c r="BA204" s="326"/>
      <c r="BB204" s="326"/>
      <c r="BC204" s="326"/>
      <c r="BD204" s="326"/>
      <c r="BE204" s="326"/>
      <c r="BF204" s="326"/>
      <c r="BG204" s="326"/>
      <c r="BH204" s="326"/>
      <c r="BI204" s="326"/>
      <c r="BJ204" s="326"/>
      <c r="BK204" s="326"/>
      <c r="BL204" s="326"/>
      <c r="BM204" s="326"/>
      <c r="BN204" s="326"/>
      <c r="BO204" s="326"/>
      <c r="BP204" s="326"/>
      <c r="BQ204" s="326"/>
      <c r="BR204" s="326"/>
      <c r="BS204" s="326"/>
      <c r="BT204" s="326"/>
      <c r="BU204" s="326"/>
      <c r="BV204" s="326"/>
      <c r="BW204" s="326"/>
      <c r="BX204" s="326"/>
      <c r="BY204" s="326"/>
      <c r="BZ204" s="326"/>
      <c r="CA204" s="326"/>
      <c r="CB204" s="326"/>
      <c r="CC204" s="326"/>
      <c r="CD204" s="326"/>
      <c r="CE204" s="326"/>
      <c r="CF204" s="326"/>
      <c r="CG204" s="326"/>
      <c r="CH204" s="326"/>
      <c r="CI204" s="326"/>
      <c r="CJ204" s="326"/>
      <c r="CK204" s="326"/>
      <c r="CL204" s="326"/>
      <c r="CM204" s="326"/>
      <c r="CN204" s="326"/>
      <c r="CO204" s="326"/>
      <c r="CP204" s="326"/>
      <c r="CQ204" s="326"/>
      <c r="CR204" s="326"/>
      <c r="CS204" s="326"/>
      <c r="CT204" s="326"/>
      <c r="CU204" s="326"/>
      <c r="CV204" s="326"/>
      <c r="CW204" s="326"/>
      <c r="CX204" s="326"/>
      <c r="CY204" s="326"/>
      <c r="CZ204" s="326"/>
      <c r="DA204" s="326"/>
      <c r="DB204" s="326"/>
      <c r="DC204" s="326"/>
      <c r="DD204" s="326"/>
      <c r="DE204" s="326"/>
      <c r="DF204" s="326"/>
      <c r="DG204" s="326"/>
      <c r="DH204" s="326"/>
      <c r="DI204" s="326"/>
      <c r="DJ204" s="326"/>
      <c r="DK204" s="326"/>
      <c r="DL204" s="326"/>
      <c r="DM204" s="326"/>
      <c r="DN204" s="326"/>
      <c r="DO204" s="326"/>
      <c r="DP204" s="326"/>
      <c r="DQ204" s="326"/>
      <c r="DR204" s="326"/>
      <c r="DS204" s="326"/>
      <c r="DT204" s="326"/>
      <c r="DU204" s="326"/>
      <c r="DV204" s="326"/>
      <c r="DW204" s="326"/>
      <c r="DX204" s="326"/>
      <c r="DY204" s="326"/>
      <c r="DZ204" s="326"/>
      <c r="EA204" s="326"/>
      <c r="EB204" s="326"/>
      <c r="EC204" s="326"/>
      <c r="ED204" s="326"/>
      <c r="EE204" s="326"/>
      <c r="EF204" s="326"/>
      <c r="EG204" s="326"/>
      <c r="EH204" s="326"/>
      <c r="EI204" s="326"/>
      <c r="EJ204" s="326"/>
      <c r="EK204" s="326"/>
      <c r="EL204" s="326"/>
      <c r="EM204" s="326"/>
      <c r="EN204" s="326"/>
      <c r="EO204" s="326"/>
      <c r="EP204" s="326"/>
      <c r="EQ204" s="326"/>
      <c r="ER204" s="326"/>
      <c r="ES204" s="326"/>
      <c r="ET204" s="326"/>
      <c r="EU204" s="326"/>
      <c r="EV204" s="326"/>
      <c r="EW204" s="326"/>
      <c r="EX204" s="326"/>
      <c r="EY204" s="326"/>
      <c r="EZ204" s="326"/>
      <c r="FA204" s="326"/>
      <c r="FB204" s="326"/>
      <c r="FC204" s="326"/>
      <c r="FD204" s="326"/>
      <c r="FE204" s="326"/>
      <c r="FF204" s="326"/>
      <c r="FG204" s="326"/>
      <c r="FH204" s="326"/>
      <c r="FI204" s="326"/>
      <c r="FJ204" s="326"/>
      <c r="FK204" s="326"/>
      <c r="FL204" s="326"/>
      <c r="FM204" s="326"/>
      <c r="FN204" s="326"/>
      <c r="FO204" s="326"/>
      <c r="FP204" s="326"/>
      <c r="FQ204" s="326"/>
      <c r="FR204" s="326"/>
      <c r="FS204" s="326"/>
      <c r="FT204" s="326"/>
      <c r="FU204" s="326"/>
      <c r="FV204" s="326"/>
      <c r="FW204" s="326"/>
      <c r="FX204" s="326"/>
      <c r="FY204" s="326"/>
      <c r="FZ204" s="326"/>
      <c r="GA204" s="326"/>
      <c r="GB204" s="326"/>
      <c r="GC204" s="326"/>
      <c r="GD204" s="326"/>
      <c r="GE204" s="326"/>
      <c r="GF204" s="326"/>
      <c r="GG204" s="326"/>
      <c r="GH204" s="326"/>
      <c r="GI204" s="326"/>
      <c r="GJ204" s="326"/>
      <c r="GK204" s="326"/>
      <c r="GL204" s="326"/>
      <c r="GM204" s="326"/>
      <c r="GN204" s="326"/>
      <c r="GO204" s="326"/>
      <c r="GP204" s="326"/>
      <c r="GQ204" s="326"/>
      <c r="GR204" s="326"/>
      <c r="GS204" s="326"/>
      <c r="GT204" s="326"/>
      <c r="GU204" s="326"/>
      <c r="GV204" s="326"/>
      <c r="GW204" s="326"/>
      <c r="GX204" s="326"/>
      <c r="GY204" s="326"/>
      <c r="GZ204" s="326"/>
      <c r="HA204" s="326"/>
      <c r="HB204" s="326"/>
      <c r="HC204" s="326"/>
      <c r="HD204" s="326"/>
      <c r="HE204" s="326"/>
      <c r="HF204" s="326"/>
      <c r="HG204" s="326"/>
      <c r="HH204" s="326"/>
      <c r="HI204" s="326"/>
      <c r="HJ204" s="326"/>
      <c r="HK204" s="326"/>
      <c r="HL204" s="326"/>
      <c r="HM204" s="326"/>
      <c r="HN204" s="326"/>
      <c r="HO204" s="326"/>
      <c r="HP204" s="326"/>
      <c r="HQ204" s="326"/>
      <c r="HR204" s="326"/>
      <c r="HS204" s="326"/>
      <c r="HT204" s="326"/>
      <c r="HU204" s="326"/>
      <c r="HV204" s="326"/>
      <c r="HW204" s="326"/>
      <c r="HX204" s="326"/>
      <c r="HY204" s="326"/>
      <c r="HZ204" s="326"/>
      <c r="IA204" s="326"/>
      <c r="IB204" s="326"/>
      <c r="IC204" s="326"/>
    </row>
    <row r="205" spans="1:237" s="79" customFormat="1" x14ac:dyDescent="0.25">
      <c r="A205" s="337" t="s">
        <v>68</v>
      </c>
      <c r="B205" s="337" t="s">
        <v>77</v>
      </c>
      <c r="C205" s="337" t="s">
        <v>78</v>
      </c>
      <c r="D205" s="337" t="s">
        <v>36</v>
      </c>
      <c r="E205" s="337" t="s">
        <v>37</v>
      </c>
      <c r="F205" s="398">
        <f t="shared" si="115"/>
        <v>0.80796895747645636</v>
      </c>
      <c r="G205" s="398">
        <f t="shared" ref="G205:U205" si="123">IFERROR(((G52/G129)-1),"CHECK")</f>
        <v>0.74681903137723959</v>
      </c>
      <c r="H205" s="398">
        <f t="shared" si="123"/>
        <v>0.73375949039286636</v>
      </c>
      <c r="I205" s="398">
        <f t="shared" si="123"/>
        <v>0.84086458872587833</v>
      </c>
      <c r="J205" s="398">
        <f t="shared" si="123"/>
        <v>1.0657499369927335</v>
      </c>
      <c r="K205" s="398">
        <f t="shared" si="123"/>
        <v>1.0787176105133884</v>
      </c>
      <c r="L205" s="398">
        <f t="shared" si="123"/>
        <v>1.0289462938573082</v>
      </c>
      <c r="M205" s="398">
        <f t="shared" si="123"/>
        <v>0.99786642538797143</v>
      </c>
      <c r="N205" s="398">
        <f t="shared" si="123"/>
        <v>1.2146727997107867</v>
      </c>
      <c r="O205" s="398">
        <f t="shared" si="123"/>
        <v>0.12694110399773861</v>
      </c>
      <c r="P205" s="398">
        <f t="shared" si="123"/>
        <v>1.2842317127440279</v>
      </c>
      <c r="Q205" s="398">
        <f t="shared" si="123"/>
        <v>2.3299071112538519</v>
      </c>
      <c r="R205" s="398">
        <f t="shared" si="123"/>
        <v>3.5304914147033291</v>
      </c>
      <c r="S205" s="398">
        <f t="shared" si="123"/>
        <v>4.3872490266060415</v>
      </c>
      <c r="T205" s="398">
        <f t="shared" si="123"/>
        <v>3.4371738502968894</v>
      </c>
      <c r="U205" s="398">
        <f t="shared" si="123"/>
        <v>2.4638878707309235</v>
      </c>
      <c r="V205" s="398"/>
      <c r="W205" s="399"/>
      <c r="X205" s="326"/>
      <c r="Y205" s="326"/>
      <c r="Z205" s="326"/>
      <c r="AA205" s="326"/>
      <c r="AB205" s="326"/>
      <c r="AC205" s="326"/>
      <c r="AD205" s="326"/>
      <c r="AE205" s="326"/>
      <c r="AF205" s="326"/>
      <c r="AG205" s="326"/>
      <c r="AH205" s="326"/>
      <c r="AI205" s="326"/>
      <c r="AJ205" s="326"/>
      <c r="AK205" s="326"/>
      <c r="AL205" s="326"/>
      <c r="AM205" s="326"/>
      <c r="AN205" s="326"/>
      <c r="AO205" s="326"/>
      <c r="AP205" s="326"/>
      <c r="AQ205" s="326"/>
      <c r="AR205" s="326"/>
      <c r="AS205" s="326"/>
      <c r="AT205" s="326"/>
      <c r="AU205" s="326"/>
      <c r="AV205" s="326"/>
      <c r="AW205" s="326"/>
      <c r="AX205" s="326"/>
      <c r="AY205" s="326"/>
      <c r="AZ205" s="326"/>
      <c r="BA205" s="326"/>
      <c r="BB205" s="326"/>
      <c r="BC205" s="326"/>
      <c r="BD205" s="326"/>
      <c r="BE205" s="326"/>
      <c r="BF205" s="326"/>
      <c r="BG205" s="326"/>
      <c r="BH205" s="326"/>
      <c r="BI205" s="326"/>
      <c r="BJ205" s="326"/>
      <c r="BK205" s="326"/>
      <c r="BL205" s="326"/>
      <c r="BM205" s="326"/>
      <c r="BN205" s="326"/>
      <c r="BO205" s="326"/>
      <c r="BP205" s="326"/>
      <c r="BQ205" s="326"/>
      <c r="BR205" s="326"/>
      <c r="BS205" s="326"/>
      <c r="BT205" s="326"/>
      <c r="BU205" s="326"/>
      <c r="BV205" s="326"/>
      <c r="BW205" s="326"/>
      <c r="BX205" s="326"/>
      <c r="BY205" s="326"/>
      <c r="BZ205" s="326"/>
      <c r="CA205" s="326"/>
      <c r="CB205" s="326"/>
      <c r="CC205" s="326"/>
      <c r="CD205" s="326"/>
      <c r="CE205" s="326"/>
      <c r="CF205" s="326"/>
      <c r="CG205" s="326"/>
      <c r="CH205" s="326"/>
      <c r="CI205" s="326"/>
      <c r="CJ205" s="326"/>
      <c r="CK205" s="326"/>
      <c r="CL205" s="326"/>
      <c r="CM205" s="326"/>
      <c r="CN205" s="326"/>
      <c r="CO205" s="326"/>
      <c r="CP205" s="326"/>
      <c r="CQ205" s="326"/>
      <c r="CR205" s="326"/>
      <c r="CS205" s="326"/>
      <c r="CT205" s="326"/>
      <c r="CU205" s="326"/>
      <c r="CV205" s="326"/>
      <c r="CW205" s="326"/>
      <c r="CX205" s="326"/>
      <c r="CY205" s="326"/>
      <c r="CZ205" s="326"/>
      <c r="DA205" s="326"/>
      <c r="DB205" s="326"/>
      <c r="DC205" s="326"/>
      <c r="DD205" s="326"/>
      <c r="DE205" s="326"/>
      <c r="DF205" s="326"/>
      <c r="DG205" s="326"/>
      <c r="DH205" s="326"/>
      <c r="DI205" s="326"/>
      <c r="DJ205" s="326"/>
      <c r="DK205" s="326"/>
      <c r="DL205" s="326"/>
      <c r="DM205" s="326"/>
      <c r="DN205" s="326"/>
      <c r="DO205" s="326"/>
      <c r="DP205" s="326"/>
      <c r="DQ205" s="326"/>
      <c r="DR205" s="326"/>
      <c r="DS205" s="326"/>
      <c r="DT205" s="326"/>
      <c r="DU205" s="326"/>
      <c r="DV205" s="326"/>
      <c r="DW205" s="326"/>
      <c r="DX205" s="326"/>
      <c r="DY205" s="326"/>
      <c r="DZ205" s="326"/>
      <c r="EA205" s="326"/>
      <c r="EB205" s="326"/>
      <c r="EC205" s="326"/>
      <c r="ED205" s="326"/>
      <c r="EE205" s="326"/>
      <c r="EF205" s="326"/>
      <c r="EG205" s="326"/>
      <c r="EH205" s="326"/>
      <c r="EI205" s="326"/>
      <c r="EJ205" s="326"/>
      <c r="EK205" s="326"/>
      <c r="EL205" s="326"/>
      <c r="EM205" s="326"/>
      <c r="EN205" s="326"/>
      <c r="EO205" s="326"/>
      <c r="EP205" s="326"/>
      <c r="EQ205" s="326"/>
      <c r="ER205" s="326"/>
      <c r="ES205" s="326"/>
      <c r="ET205" s="326"/>
      <c r="EU205" s="326"/>
      <c r="EV205" s="326"/>
      <c r="EW205" s="326"/>
      <c r="EX205" s="326"/>
      <c r="EY205" s="326"/>
      <c r="EZ205" s="326"/>
      <c r="FA205" s="326"/>
      <c r="FB205" s="326"/>
      <c r="FC205" s="326"/>
      <c r="FD205" s="326"/>
      <c r="FE205" s="326"/>
      <c r="FF205" s="326"/>
      <c r="FG205" s="326"/>
      <c r="FH205" s="326"/>
      <c r="FI205" s="326"/>
      <c r="FJ205" s="326"/>
      <c r="FK205" s="326"/>
      <c r="FL205" s="326"/>
      <c r="FM205" s="326"/>
      <c r="FN205" s="326"/>
      <c r="FO205" s="326"/>
      <c r="FP205" s="326"/>
      <c r="FQ205" s="326"/>
      <c r="FR205" s="326"/>
      <c r="FS205" s="326"/>
      <c r="FT205" s="326"/>
      <c r="FU205" s="326"/>
      <c r="FV205" s="326"/>
      <c r="FW205" s="326"/>
      <c r="FX205" s="326"/>
      <c r="FY205" s="326"/>
      <c r="FZ205" s="326"/>
      <c r="GA205" s="326"/>
      <c r="GB205" s="326"/>
      <c r="GC205" s="326"/>
      <c r="GD205" s="326"/>
      <c r="GE205" s="326"/>
      <c r="GF205" s="326"/>
      <c r="GG205" s="326"/>
      <c r="GH205" s="326"/>
      <c r="GI205" s="326"/>
      <c r="GJ205" s="326"/>
      <c r="GK205" s="326"/>
      <c r="GL205" s="326"/>
      <c r="GM205" s="326"/>
      <c r="GN205" s="326"/>
      <c r="GO205" s="326"/>
      <c r="GP205" s="326"/>
      <c r="GQ205" s="326"/>
      <c r="GR205" s="326"/>
      <c r="GS205" s="326"/>
      <c r="GT205" s="326"/>
      <c r="GU205" s="326"/>
      <c r="GV205" s="326"/>
      <c r="GW205" s="326"/>
      <c r="GX205" s="326"/>
      <c r="GY205" s="326"/>
      <c r="GZ205" s="326"/>
      <c r="HA205" s="326"/>
      <c r="HB205" s="326"/>
      <c r="HC205" s="326"/>
      <c r="HD205" s="326"/>
      <c r="HE205" s="326"/>
      <c r="HF205" s="326"/>
      <c r="HG205" s="326"/>
      <c r="HH205" s="326"/>
      <c r="HI205" s="326"/>
      <c r="HJ205" s="326"/>
      <c r="HK205" s="326"/>
      <c r="HL205" s="326"/>
      <c r="HM205" s="326"/>
      <c r="HN205" s="326"/>
      <c r="HO205" s="326"/>
      <c r="HP205" s="326"/>
      <c r="HQ205" s="326"/>
      <c r="HR205" s="326"/>
      <c r="HS205" s="326"/>
      <c r="HT205" s="326"/>
      <c r="HU205" s="326"/>
      <c r="HV205" s="326"/>
      <c r="HW205" s="326"/>
      <c r="HX205" s="326"/>
      <c r="HY205" s="326"/>
      <c r="HZ205" s="326"/>
      <c r="IA205" s="326"/>
      <c r="IB205" s="326"/>
      <c r="IC205" s="326"/>
    </row>
    <row r="206" spans="1:237" s="4" customFormat="1" x14ac:dyDescent="0.25">
      <c r="A206" s="338" t="s">
        <v>68</v>
      </c>
      <c r="B206" s="338" t="s">
        <v>441</v>
      </c>
      <c r="C206" s="338" t="s">
        <v>445</v>
      </c>
      <c r="D206" s="338" t="s">
        <v>36</v>
      </c>
      <c r="E206" s="338" t="s">
        <v>37</v>
      </c>
      <c r="F206" s="398">
        <f t="shared" si="115"/>
        <v>-7.5353251228167051E-2</v>
      </c>
      <c r="G206" s="398">
        <f t="shared" ref="G206:U206" si="124">IFERROR(((G53/G130)-1),"CHECK")</f>
        <v>-6.4290642741001047E-2</v>
      </c>
      <c r="H206" s="398">
        <f t="shared" si="124"/>
        <v>-3.7859395492540582E-2</v>
      </c>
      <c r="I206" s="398">
        <f t="shared" si="124"/>
        <v>-8.5360995039768239E-2</v>
      </c>
      <c r="J206" s="398">
        <f t="shared" si="124"/>
        <v>-7.8331741026209212E-2</v>
      </c>
      <c r="K206" s="398">
        <f t="shared" si="124"/>
        <v>-9.1826184453344895E-2</v>
      </c>
      <c r="L206" s="398">
        <f t="shared" si="124"/>
        <v>-8.7802251880637394E-2</v>
      </c>
      <c r="M206" s="398">
        <f t="shared" si="124"/>
        <v>-8.3408793895150657E-2</v>
      </c>
      <c r="N206" s="398">
        <f t="shared" si="124"/>
        <v>-0.16314093108842365</v>
      </c>
      <c r="O206" s="398">
        <f t="shared" si="124"/>
        <v>-9.398837089995371E-2</v>
      </c>
      <c r="P206" s="398">
        <f t="shared" si="124"/>
        <v>-0.13190227760992435</v>
      </c>
      <c r="Q206" s="398">
        <f t="shared" si="124"/>
        <v>-5.0505769807650536E-2</v>
      </c>
      <c r="R206" s="398">
        <f t="shared" si="124"/>
        <v>-7.1438172860931792E-2</v>
      </c>
      <c r="S206" s="398">
        <f t="shared" si="124"/>
        <v>-0.50168380485758546</v>
      </c>
      <c r="T206" s="398">
        <f t="shared" si="124"/>
        <v>3.8551120711264097E-2</v>
      </c>
      <c r="U206" s="398">
        <f t="shared" si="124"/>
        <v>2.3180205597107761E-2</v>
      </c>
      <c r="V206" s="398"/>
      <c r="W206" s="344"/>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275"/>
      <c r="AS206" s="275"/>
      <c r="AT206" s="275"/>
      <c r="AU206" s="275"/>
      <c r="AV206" s="275"/>
      <c r="AW206" s="275"/>
      <c r="AX206" s="275"/>
      <c r="AY206" s="275"/>
      <c r="AZ206" s="275"/>
      <c r="BA206" s="275"/>
      <c r="BB206" s="275"/>
      <c r="BC206" s="275"/>
      <c r="BD206" s="275"/>
      <c r="BE206" s="275"/>
      <c r="BF206" s="275"/>
      <c r="BG206" s="275"/>
      <c r="BH206" s="275"/>
      <c r="BI206" s="275"/>
      <c r="BJ206" s="275"/>
      <c r="BK206" s="275"/>
      <c r="BL206" s="275"/>
      <c r="BM206" s="275"/>
      <c r="BN206" s="275"/>
      <c r="BO206" s="275"/>
      <c r="BP206" s="275"/>
      <c r="BQ206" s="275"/>
      <c r="BR206" s="275"/>
      <c r="BS206" s="275"/>
      <c r="BT206" s="275"/>
      <c r="BU206" s="275"/>
      <c r="BV206" s="275"/>
      <c r="BW206" s="275"/>
      <c r="BX206" s="275"/>
      <c r="BY206" s="275"/>
      <c r="BZ206" s="275"/>
      <c r="CA206" s="275"/>
      <c r="CB206" s="275"/>
      <c r="CC206" s="275"/>
      <c r="CD206" s="275"/>
      <c r="CE206" s="275"/>
      <c r="CF206" s="275"/>
      <c r="CG206" s="275"/>
      <c r="CH206" s="275"/>
      <c r="CI206" s="275"/>
      <c r="CJ206" s="275"/>
      <c r="CK206" s="275"/>
      <c r="CL206" s="275"/>
      <c r="CM206" s="275"/>
      <c r="CN206" s="275"/>
      <c r="CO206" s="275"/>
      <c r="CP206" s="275"/>
      <c r="CQ206" s="275"/>
      <c r="CR206" s="275"/>
      <c r="CS206" s="275"/>
      <c r="CT206" s="275"/>
      <c r="CU206" s="275"/>
      <c r="CV206" s="275"/>
      <c r="CW206" s="275"/>
      <c r="CX206" s="275"/>
      <c r="CY206" s="275"/>
      <c r="CZ206" s="275"/>
      <c r="DA206" s="275"/>
      <c r="DB206" s="275"/>
      <c r="DC206" s="275"/>
      <c r="DD206" s="275"/>
      <c r="DE206" s="275"/>
      <c r="DF206" s="275"/>
      <c r="DG206" s="275"/>
      <c r="DH206" s="275"/>
      <c r="DI206" s="275"/>
      <c r="DJ206" s="275"/>
      <c r="DK206" s="275"/>
      <c r="DL206" s="275"/>
      <c r="DM206" s="275"/>
      <c r="DN206" s="275"/>
      <c r="DO206" s="275"/>
      <c r="DP206" s="275"/>
      <c r="DQ206" s="275"/>
      <c r="DR206" s="275"/>
      <c r="DS206" s="275"/>
      <c r="DT206" s="275"/>
      <c r="DU206" s="275"/>
      <c r="DV206" s="275"/>
      <c r="DW206" s="275"/>
      <c r="DX206" s="275"/>
      <c r="DY206" s="275"/>
      <c r="DZ206" s="275"/>
      <c r="EA206" s="275"/>
      <c r="EB206" s="275"/>
      <c r="EC206" s="275"/>
      <c r="ED206" s="275"/>
      <c r="EE206" s="275"/>
      <c r="EF206" s="275"/>
      <c r="EG206" s="275"/>
      <c r="EH206" s="275"/>
      <c r="EI206" s="275"/>
      <c r="EJ206" s="275"/>
      <c r="EK206" s="275"/>
      <c r="EL206" s="275"/>
      <c r="EM206" s="275"/>
      <c r="EN206" s="275"/>
      <c r="EO206" s="275"/>
      <c r="EP206" s="275"/>
      <c r="EQ206" s="275"/>
      <c r="ER206" s="275"/>
      <c r="ES206" s="275"/>
      <c r="ET206" s="275"/>
      <c r="EU206" s="275"/>
      <c r="EV206" s="275"/>
      <c r="EW206" s="275"/>
      <c r="EX206" s="275"/>
      <c r="EY206" s="275"/>
      <c r="EZ206" s="275"/>
      <c r="FA206" s="275"/>
      <c r="FB206" s="275"/>
      <c r="FC206" s="275"/>
      <c r="FD206" s="275"/>
      <c r="FE206" s="275"/>
      <c r="FF206" s="275"/>
      <c r="FG206" s="275"/>
      <c r="FH206" s="275"/>
      <c r="FI206" s="275"/>
      <c r="FJ206" s="275"/>
      <c r="FK206" s="275"/>
      <c r="FL206" s="275"/>
      <c r="FM206" s="275"/>
      <c r="FN206" s="275"/>
      <c r="FO206" s="275"/>
      <c r="FP206" s="275"/>
      <c r="FQ206" s="275"/>
      <c r="FR206" s="275"/>
      <c r="FS206" s="275"/>
      <c r="FT206" s="275"/>
      <c r="FU206" s="275"/>
      <c r="FV206" s="275"/>
      <c r="FW206" s="275"/>
      <c r="FX206" s="275"/>
      <c r="FY206" s="275"/>
      <c r="FZ206" s="275"/>
      <c r="GA206" s="275"/>
      <c r="GB206" s="275"/>
      <c r="GC206" s="275"/>
      <c r="GD206" s="275"/>
      <c r="GE206" s="275"/>
      <c r="GF206" s="275"/>
      <c r="GG206" s="275"/>
      <c r="GH206" s="275"/>
      <c r="GI206" s="275"/>
      <c r="GJ206" s="275"/>
      <c r="GK206" s="275"/>
      <c r="GL206" s="275"/>
      <c r="GM206" s="275"/>
      <c r="GN206" s="275"/>
      <c r="GO206" s="275"/>
      <c r="GP206" s="275"/>
      <c r="GQ206" s="275"/>
      <c r="GR206" s="275"/>
      <c r="GS206" s="275"/>
      <c r="GT206" s="275"/>
      <c r="GU206" s="275"/>
      <c r="GV206" s="275"/>
      <c r="GW206" s="275"/>
      <c r="GX206" s="275"/>
      <c r="GY206" s="275"/>
      <c r="GZ206" s="275"/>
      <c r="HA206" s="275"/>
      <c r="HB206" s="275"/>
      <c r="HC206" s="275"/>
      <c r="HD206" s="275"/>
      <c r="HE206" s="275"/>
      <c r="HF206" s="275"/>
      <c r="HG206" s="275"/>
      <c r="HH206" s="275"/>
      <c r="HI206" s="275"/>
      <c r="HJ206" s="275"/>
      <c r="HK206" s="275"/>
      <c r="HL206" s="275"/>
      <c r="HM206" s="275"/>
      <c r="HN206" s="275"/>
      <c r="HO206" s="275"/>
      <c r="HP206" s="275"/>
      <c r="HQ206" s="275"/>
      <c r="HR206" s="275"/>
      <c r="HS206" s="275"/>
      <c r="HT206" s="275"/>
      <c r="HU206" s="275"/>
      <c r="HV206" s="275"/>
      <c r="HW206" s="275"/>
      <c r="HX206" s="275"/>
      <c r="HY206" s="275"/>
      <c r="HZ206" s="275"/>
      <c r="IA206" s="275"/>
      <c r="IB206" s="275"/>
      <c r="IC206" s="275"/>
    </row>
    <row r="207" spans="1:237" s="79" customFormat="1" x14ac:dyDescent="0.25">
      <c r="A207" s="337" t="s">
        <v>68</v>
      </c>
      <c r="B207" s="337" t="s">
        <v>79</v>
      </c>
      <c r="C207" s="337" t="s">
        <v>80</v>
      </c>
      <c r="D207" s="337" t="s">
        <v>36</v>
      </c>
      <c r="E207" s="337" t="s">
        <v>37</v>
      </c>
      <c r="F207" s="398">
        <f t="shared" si="115"/>
        <v>-0.21354230022631826</v>
      </c>
      <c r="G207" s="398">
        <f t="shared" ref="G207:U207" si="125">IFERROR(((G54/G131)-1),"CHECK")</f>
        <v>-0.18861159009444872</v>
      </c>
      <c r="H207" s="398">
        <f t="shared" si="125"/>
        <v>-0.12797397063395244</v>
      </c>
      <c r="I207" s="398">
        <f t="shared" si="125"/>
        <v>-0.18477812216240097</v>
      </c>
      <c r="J207" s="398">
        <f t="shared" si="125"/>
        <v>-0.19597978538958449</v>
      </c>
      <c r="K207" s="398">
        <f t="shared" si="125"/>
        <v>-0.20193765307140099</v>
      </c>
      <c r="L207" s="398">
        <f t="shared" si="125"/>
        <v>-0.19196957419259841</v>
      </c>
      <c r="M207" s="398">
        <f t="shared" si="125"/>
        <v>-0.18509466428210808</v>
      </c>
      <c r="N207" s="398">
        <f t="shared" si="125"/>
        <v>-0.21190028686575146</v>
      </c>
      <c r="O207" s="398">
        <f t="shared" si="125"/>
        <v>-6.0129635703629392E-2</v>
      </c>
      <c r="P207" s="398">
        <f t="shared" si="125"/>
        <v>-0.14177173916496277</v>
      </c>
      <c r="Q207" s="398">
        <f t="shared" si="125"/>
        <v>6.2365079365079401E-2</v>
      </c>
      <c r="R207" s="398">
        <f t="shared" si="125"/>
        <v>0</v>
      </c>
      <c r="S207" s="398">
        <f t="shared" si="125"/>
        <v>4.1365158224433429E-3</v>
      </c>
      <c r="T207" s="398">
        <f t="shared" si="125"/>
        <v>1.6623744485503522E-2</v>
      </c>
      <c r="U207" s="398">
        <f t="shared" si="125"/>
        <v>-2.0538737554960385E-2</v>
      </c>
      <c r="V207" s="398"/>
      <c r="W207" s="399"/>
      <c r="X207" s="326"/>
      <c r="Y207" s="326"/>
      <c r="Z207" s="326"/>
      <c r="AA207" s="326"/>
      <c r="AB207" s="326"/>
      <c r="AC207" s="326"/>
      <c r="AD207" s="326"/>
      <c r="AE207" s="326"/>
      <c r="AF207" s="326"/>
      <c r="AG207" s="326"/>
      <c r="AH207" s="326"/>
      <c r="AI207" s="326"/>
      <c r="AJ207" s="326"/>
      <c r="AK207" s="326"/>
      <c r="AL207" s="326"/>
      <c r="AM207" s="326"/>
      <c r="AN207" s="326"/>
      <c r="AO207" s="326"/>
      <c r="AP207" s="326"/>
      <c r="AQ207" s="326"/>
      <c r="AR207" s="326"/>
      <c r="AS207" s="326"/>
      <c r="AT207" s="326"/>
      <c r="AU207" s="326"/>
      <c r="AV207" s="326"/>
      <c r="AW207" s="326"/>
      <c r="AX207" s="326"/>
      <c r="AY207" s="326"/>
      <c r="AZ207" s="326"/>
      <c r="BA207" s="326"/>
      <c r="BB207" s="326"/>
      <c r="BC207" s="326"/>
      <c r="BD207" s="326"/>
      <c r="BE207" s="326"/>
      <c r="BF207" s="326"/>
      <c r="BG207" s="326"/>
      <c r="BH207" s="326"/>
      <c r="BI207" s="326"/>
      <c r="BJ207" s="326"/>
      <c r="BK207" s="326"/>
      <c r="BL207" s="326"/>
      <c r="BM207" s="326"/>
      <c r="BN207" s="326"/>
      <c r="BO207" s="326"/>
      <c r="BP207" s="326"/>
      <c r="BQ207" s="326"/>
      <c r="BR207" s="326"/>
      <c r="BS207" s="326"/>
      <c r="BT207" s="326"/>
      <c r="BU207" s="326"/>
      <c r="BV207" s="326"/>
      <c r="BW207" s="326"/>
      <c r="BX207" s="326"/>
      <c r="BY207" s="326"/>
      <c r="BZ207" s="326"/>
      <c r="CA207" s="326"/>
      <c r="CB207" s="326"/>
      <c r="CC207" s="326"/>
      <c r="CD207" s="326"/>
      <c r="CE207" s="326"/>
      <c r="CF207" s="326"/>
      <c r="CG207" s="326"/>
      <c r="CH207" s="326"/>
      <c r="CI207" s="326"/>
      <c r="CJ207" s="326"/>
      <c r="CK207" s="326"/>
      <c r="CL207" s="326"/>
      <c r="CM207" s="326"/>
      <c r="CN207" s="326"/>
      <c r="CO207" s="326"/>
      <c r="CP207" s="326"/>
      <c r="CQ207" s="326"/>
      <c r="CR207" s="326"/>
      <c r="CS207" s="326"/>
      <c r="CT207" s="326"/>
      <c r="CU207" s="326"/>
      <c r="CV207" s="326"/>
      <c r="CW207" s="326"/>
      <c r="CX207" s="326"/>
      <c r="CY207" s="326"/>
      <c r="CZ207" s="326"/>
      <c r="DA207" s="326"/>
      <c r="DB207" s="326"/>
      <c r="DC207" s="326"/>
      <c r="DD207" s="326"/>
      <c r="DE207" s="326"/>
      <c r="DF207" s="326"/>
      <c r="DG207" s="326"/>
      <c r="DH207" s="326"/>
      <c r="DI207" s="326"/>
      <c r="DJ207" s="326"/>
      <c r="DK207" s="326"/>
      <c r="DL207" s="326"/>
      <c r="DM207" s="326"/>
      <c r="DN207" s="326"/>
      <c r="DO207" s="326"/>
      <c r="DP207" s="326"/>
      <c r="DQ207" s="326"/>
      <c r="DR207" s="326"/>
      <c r="DS207" s="326"/>
      <c r="DT207" s="326"/>
      <c r="DU207" s="326"/>
      <c r="DV207" s="326"/>
      <c r="DW207" s="326"/>
      <c r="DX207" s="326"/>
      <c r="DY207" s="326"/>
      <c r="DZ207" s="326"/>
      <c r="EA207" s="326"/>
      <c r="EB207" s="326"/>
      <c r="EC207" s="326"/>
      <c r="ED207" s="326"/>
      <c r="EE207" s="326"/>
      <c r="EF207" s="326"/>
      <c r="EG207" s="326"/>
      <c r="EH207" s="326"/>
      <c r="EI207" s="326"/>
      <c r="EJ207" s="326"/>
      <c r="EK207" s="326"/>
      <c r="EL207" s="326"/>
      <c r="EM207" s="326"/>
      <c r="EN207" s="326"/>
      <c r="EO207" s="326"/>
      <c r="EP207" s="326"/>
      <c r="EQ207" s="326"/>
      <c r="ER207" s="326"/>
      <c r="ES207" s="326"/>
      <c r="ET207" s="326"/>
      <c r="EU207" s="326"/>
      <c r="EV207" s="326"/>
      <c r="EW207" s="326"/>
      <c r="EX207" s="326"/>
      <c r="EY207" s="326"/>
      <c r="EZ207" s="326"/>
      <c r="FA207" s="326"/>
      <c r="FB207" s="326"/>
      <c r="FC207" s="326"/>
      <c r="FD207" s="326"/>
      <c r="FE207" s="326"/>
      <c r="FF207" s="326"/>
      <c r="FG207" s="326"/>
      <c r="FH207" s="326"/>
      <c r="FI207" s="326"/>
      <c r="FJ207" s="326"/>
      <c r="FK207" s="326"/>
      <c r="FL207" s="326"/>
      <c r="FM207" s="326"/>
      <c r="FN207" s="326"/>
      <c r="FO207" s="326"/>
      <c r="FP207" s="326"/>
      <c r="FQ207" s="326"/>
      <c r="FR207" s="326"/>
      <c r="FS207" s="326"/>
      <c r="FT207" s="326"/>
      <c r="FU207" s="326"/>
      <c r="FV207" s="326"/>
      <c r="FW207" s="326"/>
      <c r="FX207" s="326"/>
      <c r="FY207" s="326"/>
      <c r="FZ207" s="326"/>
      <c r="GA207" s="326"/>
      <c r="GB207" s="326"/>
      <c r="GC207" s="326"/>
      <c r="GD207" s="326"/>
      <c r="GE207" s="326"/>
      <c r="GF207" s="326"/>
      <c r="GG207" s="326"/>
      <c r="GH207" s="326"/>
      <c r="GI207" s="326"/>
      <c r="GJ207" s="326"/>
      <c r="GK207" s="326"/>
      <c r="GL207" s="326"/>
      <c r="GM207" s="326"/>
      <c r="GN207" s="326"/>
      <c r="GO207" s="326"/>
      <c r="GP207" s="326"/>
      <c r="GQ207" s="326"/>
      <c r="GR207" s="326"/>
      <c r="GS207" s="326"/>
      <c r="GT207" s="326"/>
      <c r="GU207" s="326"/>
      <c r="GV207" s="326"/>
      <c r="GW207" s="326"/>
      <c r="GX207" s="326"/>
      <c r="GY207" s="326"/>
      <c r="GZ207" s="326"/>
      <c r="HA207" s="326"/>
      <c r="HB207" s="326"/>
      <c r="HC207" s="326"/>
      <c r="HD207" s="326"/>
      <c r="HE207" s="326"/>
      <c r="HF207" s="326"/>
      <c r="HG207" s="326"/>
      <c r="HH207" s="326"/>
      <c r="HI207" s="326"/>
      <c r="HJ207" s="326"/>
      <c r="HK207" s="326"/>
      <c r="HL207" s="326"/>
      <c r="HM207" s="326"/>
      <c r="HN207" s="326"/>
      <c r="HO207" s="326"/>
      <c r="HP207" s="326"/>
      <c r="HQ207" s="326"/>
      <c r="HR207" s="326"/>
      <c r="HS207" s="326"/>
      <c r="HT207" s="326"/>
      <c r="HU207" s="326"/>
      <c r="HV207" s="326"/>
      <c r="HW207" s="326"/>
      <c r="HX207" s="326"/>
      <c r="HY207" s="326"/>
      <c r="HZ207" s="326"/>
      <c r="IA207" s="326"/>
      <c r="IB207" s="326"/>
      <c r="IC207" s="326"/>
    </row>
    <row r="208" spans="1:237" s="79" customFormat="1" x14ac:dyDescent="0.25">
      <c r="A208" s="337" t="s">
        <v>68</v>
      </c>
      <c r="B208" s="337" t="s">
        <v>81</v>
      </c>
      <c r="C208" s="337" t="s">
        <v>82</v>
      </c>
      <c r="D208" s="337" t="s">
        <v>36</v>
      </c>
      <c r="E208" s="337" t="s">
        <v>37</v>
      </c>
      <c r="F208" s="398" t="str">
        <f t="shared" si="115"/>
        <v>CHECK</v>
      </c>
      <c r="G208" s="398" t="str">
        <f t="shared" ref="G208:U208" si="126">IFERROR(((G55/G132)-1),"CHECK")</f>
        <v>CHECK</v>
      </c>
      <c r="H208" s="398" t="str">
        <f t="shared" si="126"/>
        <v>CHECK</v>
      </c>
      <c r="I208" s="398" t="str">
        <f t="shared" si="126"/>
        <v>CHECK</v>
      </c>
      <c r="J208" s="398" t="str">
        <f t="shared" si="126"/>
        <v>CHECK</v>
      </c>
      <c r="K208" s="398" t="str">
        <f t="shared" si="126"/>
        <v>CHECK</v>
      </c>
      <c r="L208" s="398" t="str">
        <f t="shared" si="126"/>
        <v>CHECK</v>
      </c>
      <c r="M208" s="398" t="str">
        <f t="shared" si="126"/>
        <v>CHECK</v>
      </c>
      <c r="N208" s="398" t="str">
        <f t="shared" si="126"/>
        <v>CHECK</v>
      </c>
      <c r="O208" s="398" t="str">
        <f t="shared" si="126"/>
        <v>CHECK</v>
      </c>
      <c r="P208" s="398" t="str">
        <f t="shared" si="126"/>
        <v>CHECK</v>
      </c>
      <c r="Q208" s="398" t="str">
        <f t="shared" si="126"/>
        <v>CHECK</v>
      </c>
      <c r="R208" s="398" t="str">
        <f t="shared" si="126"/>
        <v>CHECK</v>
      </c>
      <c r="S208" s="398" t="str">
        <f t="shared" si="126"/>
        <v>CHECK</v>
      </c>
      <c r="T208" s="398" t="str">
        <f t="shared" si="126"/>
        <v>CHECK</v>
      </c>
      <c r="U208" s="398" t="str">
        <f t="shared" si="126"/>
        <v>CHECK</v>
      </c>
      <c r="V208" s="398"/>
      <c r="W208" s="399"/>
      <c r="X208" s="326"/>
      <c r="Y208" s="326"/>
      <c r="Z208" s="326"/>
      <c r="AA208" s="326"/>
      <c r="AB208" s="326"/>
      <c r="AC208" s="326"/>
      <c r="AD208" s="326"/>
      <c r="AE208" s="326"/>
      <c r="AF208" s="326"/>
      <c r="AG208" s="326"/>
      <c r="AH208" s="326"/>
      <c r="AI208" s="326"/>
      <c r="AJ208" s="326"/>
      <c r="AK208" s="326"/>
      <c r="AL208" s="326"/>
      <c r="AM208" s="326"/>
      <c r="AN208" s="326"/>
      <c r="AO208" s="326"/>
      <c r="AP208" s="326"/>
      <c r="AQ208" s="326"/>
      <c r="AR208" s="326"/>
      <c r="AS208" s="326"/>
      <c r="AT208" s="326"/>
      <c r="AU208" s="326"/>
      <c r="AV208" s="326"/>
      <c r="AW208" s="326"/>
      <c r="AX208" s="326"/>
      <c r="AY208" s="326"/>
      <c r="AZ208" s="326"/>
      <c r="BA208" s="326"/>
      <c r="BB208" s="326"/>
      <c r="BC208" s="326"/>
      <c r="BD208" s="326"/>
      <c r="BE208" s="326"/>
      <c r="BF208" s="326"/>
      <c r="BG208" s="326"/>
      <c r="BH208" s="326"/>
      <c r="BI208" s="326"/>
      <c r="BJ208" s="326"/>
      <c r="BK208" s="326"/>
      <c r="BL208" s="326"/>
      <c r="BM208" s="326"/>
      <c r="BN208" s="326"/>
      <c r="BO208" s="326"/>
      <c r="BP208" s="326"/>
      <c r="BQ208" s="326"/>
      <c r="BR208" s="326"/>
      <c r="BS208" s="326"/>
      <c r="BT208" s="326"/>
      <c r="BU208" s="326"/>
      <c r="BV208" s="326"/>
      <c r="BW208" s="326"/>
      <c r="BX208" s="326"/>
      <c r="BY208" s="326"/>
      <c r="BZ208" s="326"/>
      <c r="CA208" s="326"/>
      <c r="CB208" s="326"/>
      <c r="CC208" s="326"/>
      <c r="CD208" s="326"/>
      <c r="CE208" s="326"/>
      <c r="CF208" s="326"/>
      <c r="CG208" s="326"/>
      <c r="CH208" s="326"/>
      <c r="CI208" s="326"/>
      <c r="CJ208" s="326"/>
      <c r="CK208" s="326"/>
      <c r="CL208" s="326"/>
      <c r="CM208" s="326"/>
      <c r="CN208" s="326"/>
      <c r="CO208" s="326"/>
      <c r="CP208" s="326"/>
      <c r="CQ208" s="326"/>
      <c r="CR208" s="326"/>
      <c r="CS208" s="326"/>
      <c r="CT208" s="326"/>
      <c r="CU208" s="326"/>
      <c r="CV208" s="326"/>
      <c r="CW208" s="326"/>
      <c r="CX208" s="326"/>
      <c r="CY208" s="326"/>
      <c r="CZ208" s="326"/>
      <c r="DA208" s="326"/>
      <c r="DB208" s="326"/>
      <c r="DC208" s="326"/>
      <c r="DD208" s="326"/>
      <c r="DE208" s="326"/>
      <c r="DF208" s="326"/>
      <c r="DG208" s="326"/>
      <c r="DH208" s="326"/>
      <c r="DI208" s="326"/>
      <c r="DJ208" s="326"/>
      <c r="DK208" s="326"/>
      <c r="DL208" s="326"/>
      <c r="DM208" s="326"/>
      <c r="DN208" s="326"/>
      <c r="DO208" s="326"/>
      <c r="DP208" s="326"/>
      <c r="DQ208" s="326"/>
      <c r="DR208" s="326"/>
      <c r="DS208" s="326"/>
      <c r="DT208" s="326"/>
      <c r="DU208" s="326"/>
      <c r="DV208" s="326"/>
      <c r="DW208" s="326"/>
      <c r="DX208" s="326"/>
      <c r="DY208" s="326"/>
      <c r="DZ208" s="326"/>
      <c r="EA208" s="326"/>
      <c r="EB208" s="326"/>
      <c r="EC208" s="326"/>
      <c r="ED208" s="326"/>
      <c r="EE208" s="326"/>
      <c r="EF208" s="326"/>
      <c r="EG208" s="326"/>
      <c r="EH208" s="326"/>
      <c r="EI208" s="326"/>
      <c r="EJ208" s="326"/>
      <c r="EK208" s="326"/>
      <c r="EL208" s="326"/>
      <c r="EM208" s="326"/>
      <c r="EN208" s="326"/>
      <c r="EO208" s="326"/>
      <c r="EP208" s="326"/>
      <c r="EQ208" s="326"/>
      <c r="ER208" s="326"/>
      <c r="ES208" s="326"/>
      <c r="ET208" s="326"/>
      <c r="EU208" s="326"/>
      <c r="EV208" s="326"/>
      <c r="EW208" s="326"/>
      <c r="EX208" s="326"/>
      <c r="EY208" s="326"/>
      <c r="EZ208" s="326"/>
      <c r="FA208" s="326"/>
      <c r="FB208" s="326"/>
      <c r="FC208" s="326"/>
      <c r="FD208" s="326"/>
      <c r="FE208" s="326"/>
      <c r="FF208" s="326"/>
      <c r="FG208" s="326"/>
      <c r="FH208" s="326"/>
      <c r="FI208" s="326"/>
      <c r="FJ208" s="326"/>
      <c r="FK208" s="326"/>
      <c r="FL208" s="326"/>
      <c r="FM208" s="326"/>
      <c r="FN208" s="326"/>
      <c r="FO208" s="326"/>
      <c r="FP208" s="326"/>
      <c r="FQ208" s="326"/>
      <c r="FR208" s="326"/>
      <c r="FS208" s="326"/>
      <c r="FT208" s="326"/>
      <c r="FU208" s="326"/>
      <c r="FV208" s="326"/>
      <c r="FW208" s="326"/>
      <c r="FX208" s="326"/>
      <c r="FY208" s="326"/>
      <c r="FZ208" s="326"/>
      <c r="GA208" s="326"/>
      <c r="GB208" s="326"/>
      <c r="GC208" s="326"/>
      <c r="GD208" s="326"/>
      <c r="GE208" s="326"/>
      <c r="GF208" s="326"/>
      <c r="GG208" s="326"/>
      <c r="GH208" s="326"/>
      <c r="GI208" s="326"/>
      <c r="GJ208" s="326"/>
      <c r="GK208" s="326"/>
      <c r="GL208" s="326"/>
      <c r="GM208" s="326"/>
      <c r="GN208" s="326"/>
      <c r="GO208" s="326"/>
      <c r="GP208" s="326"/>
      <c r="GQ208" s="326"/>
      <c r="GR208" s="326"/>
      <c r="GS208" s="326"/>
      <c r="GT208" s="326"/>
      <c r="GU208" s="326"/>
      <c r="GV208" s="326"/>
      <c r="GW208" s="326"/>
      <c r="GX208" s="326"/>
      <c r="GY208" s="326"/>
      <c r="GZ208" s="326"/>
      <c r="HA208" s="326"/>
      <c r="HB208" s="326"/>
      <c r="HC208" s="326"/>
      <c r="HD208" s="326"/>
      <c r="HE208" s="326"/>
      <c r="HF208" s="326"/>
      <c r="HG208" s="326"/>
      <c r="HH208" s="326"/>
      <c r="HI208" s="326"/>
      <c r="HJ208" s="326"/>
      <c r="HK208" s="326"/>
      <c r="HL208" s="326"/>
      <c r="HM208" s="326"/>
      <c r="HN208" s="326"/>
      <c r="HO208" s="326"/>
      <c r="HP208" s="326"/>
      <c r="HQ208" s="326"/>
      <c r="HR208" s="326"/>
      <c r="HS208" s="326"/>
      <c r="HT208" s="326"/>
      <c r="HU208" s="326"/>
      <c r="HV208" s="326"/>
      <c r="HW208" s="326"/>
      <c r="HX208" s="326"/>
      <c r="HY208" s="326"/>
      <c r="HZ208" s="326"/>
      <c r="IA208" s="326"/>
      <c r="IB208" s="326"/>
      <c r="IC208" s="326"/>
    </row>
    <row r="209" spans="1:237" s="79" customFormat="1" x14ac:dyDescent="0.25">
      <c r="A209" s="337" t="s">
        <v>68</v>
      </c>
      <c r="B209" s="337" t="s">
        <v>83</v>
      </c>
      <c r="C209" s="337" t="s">
        <v>84</v>
      </c>
      <c r="D209" s="337" t="s">
        <v>36</v>
      </c>
      <c r="E209" s="337" t="s">
        <v>37</v>
      </c>
      <c r="F209" s="398">
        <f t="shared" si="115"/>
        <v>3.6236344983845203E-2</v>
      </c>
      <c r="G209" s="398">
        <f t="shared" ref="G209:U209" si="127">IFERROR(((G56/G133)-1),"CHECK")</f>
        <v>3.5322024634114602E-2</v>
      </c>
      <c r="H209" s="398">
        <f t="shared" si="127"/>
        <v>3.1650453579944449E-2</v>
      </c>
      <c r="I209" s="398">
        <f t="shared" si="127"/>
        <v>-2.2257223771822154E-3</v>
      </c>
      <c r="J209" s="398">
        <f t="shared" si="127"/>
        <v>1.8792476887476983E-2</v>
      </c>
      <c r="K209" s="398">
        <f t="shared" si="127"/>
        <v>7.5335504820170929E-3</v>
      </c>
      <c r="L209" s="398">
        <f t="shared" si="127"/>
        <v>8.7535043837103643E-3</v>
      </c>
      <c r="M209" s="398">
        <f t="shared" si="127"/>
        <v>9.515311534733506E-3</v>
      </c>
      <c r="N209" s="398">
        <f t="shared" si="127"/>
        <v>-0.12218060299361588</v>
      </c>
      <c r="O209" s="398">
        <f t="shared" si="127"/>
        <v>-0.12237924441268033</v>
      </c>
      <c r="P209" s="398">
        <f t="shared" si="127"/>
        <v>-0.12339758305537674</v>
      </c>
      <c r="Q209" s="398">
        <f t="shared" si="127"/>
        <v>-0.12276836745035269</v>
      </c>
      <c r="R209" s="398">
        <f t="shared" si="127"/>
        <v>-0.11772569896031371</v>
      </c>
      <c r="S209" s="398">
        <f t="shared" si="127"/>
        <v>-0.63766197664868107</v>
      </c>
      <c r="T209" s="398">
        <f t="shared" si="127"/>
        <v>5.616867028488004E-2</v>
      </c>
      <c r="U209" s="398">
        <f t="shared" si="127"/>
        <v>5.6987440132540756E-2</v>
      </c>
      <c r="V209" s="398"/>
      <c r="W209" s="399"/>
      <c r="X209" s="326"/>
      <c r="Y209" s="326"/>
      <c r="Z209" s="326"/>
      <c r="AA209" s="326"/>
      <c r="AB209" s="326"/>
      <c r="AC209" s="326"/>
      <c r="AD209" s="326"/>
      <c r="AE209" s="326"/>
      <c r="AF209" s="326"/>
      <c r="AG209" s="326"/>
      <c r="AH209" s="326"/>
      <c r="AI209" s="326"/>
      <c r="AJ209" s="326"/>
      <c r="AK209" s="326"/>
      <c r="AL209" s="326"/>
      <c r="AM209" s="326"/>
      <c r="AN209" s="326"/>
      <c r="AO209" s="326"/>
      <c r="AP209" s="326"/>
      <c r="AQ209" s="326"/>
      <c r="AR209" s="326"/>
      <c r="AS209" s="326"/>
      <c r="AT209" s="326"/>
      <c r="AU209" s="326"/>
      <c r="AV209" s="326"/>
      <c r="AW209" s="326"/>
      <c r="AX209" s="326"/>
      <c r="AY209" s="326"/>
      <c r="AZ209" s="326"/>
      <c r="BA209" s="326"/>
      <c r="BB209" s="326"/>
      <c r="BC209" s="326"/>
      <c r="BD209" s="326"/>
      <c r="BE209" s="326"/>
      <c r="BF209" s="326"/>
      <c r="BG209" s="326"/>
      <c r="BH209" s="326"/>
      <c r="BI209" s="326"/>
      <c r="BJ209" s="326"/>
      <c r="BK209" s="326"/>
      <c r="BL209" s="326"/>
      <c r="BM209" s="326"/>
      <c r="BN209" s="326"/>
      <c r="BO209" s="326"/>
      <c r="BP209" s="326"/>
      <c r="BQ209" s="326"/>
      <c r="BR209" s="326"/>
      <c r="BS209" s="326"/>
      <c r="BT209" s="326"/>
      <c r="BU209" s="326"/>
      <c r="BV209" s="326"/>
      <c r="BW209" s="326"/>
      <c r="BX209" s="326"/>
      <c r="BY209" s="326"/>
      <c r="BZ209" s="326"/>
      <c r="CA209" s="326"/>
      <c r="CB209" s="326"/>
      <c r="CC209" s="326"/>
      <c r="CD209" s="326"/>
      <c r="CE209" s="326"/>
      <c r="CF209" s="326"/>
      <c r="CG209" s="326"/>
      <c r="CH209" s="326"/>
      <c r="CI209" s="326"/>
      <c r="CJ209" s="326"/>
      <c r="CK209" s="326"/>
      <c r="CL209" s="326"/>
      <c r="CM209" s="326"/>
      <c r="CN209" s="326"/>
      <c r="CO209" s="326"/>
      <c r="CP209" s="326"/>
      <c r="CQ209" s="326"/>
      <c r="CR209" s="326"/>
      <c r="CS209" s="326"/>
      <c r="CT209" s="326"/>
      <c r="CU209" s="326"/>
      <c r="CV209" s="326"/>
      <c r="CW209" s="326"/>
      <c r="CX209" s="326"/>
      <c r="CY209" s="326"/>
      <c r="CZ209" s="326"/>
      <c r="DA209" s="326"/>
      <c r="DB209" s="326"/>
      <c r="DC209" s="326"/>
      <c r="DD209" s="326"/>
      <c r="DE209" s="326"/>
      <c r="DF209" s="326"/>
      <c r="DG209" s="326"/>
      <c r="DH209" s="326"/>
      <c r="DI209" s="326"/>
      <c r="DJ209" s="326"/>
      <c r="DK209" s="326"/>
      <c r="DL209" s="326"/>
      <c r="DM209" s="326"/>
      <c r="DN209" s="326"/>
      <c r="DO209" s="326"/>
      <c r="DP209" s="326"/>
      <c r="DQ209" s="326"/>
      <c r="DR209" s="326"/>
      <c r="DS209" s="326"/>
      <c r="DT209" s="326"/>
      <c r="DU209" s="326"/>
      <c r="DV209" s="326"/>
      <c r="DW209" s="326"/>
      <c r="DX209" s="326"/>
      <c r="DY209" s="326"/>
      <c r="DZ209" s="326"/>
      <c r="EA209" s="326"/>
      <c r="EB209" s="326"/>
      <c r="EC209" s="326"/>
      <c r="ED209" s="326"/>
      <c r="EE209" s="326"/>
      <c r="EF209" s="326"/>
      <c r="EG209" s="326"/>
      <c r="EH209" s="326"/>
      <c r="EI209" s="326"/>
      <c r="EJ209" s="326"/>
      <c r="EK209" s="326"/>
      <c r="EL209" s="326"/>
      <c r="EM209" s="326"/>
      <c r="EN209" s="326"/>
      <c r="EO209" s="326"/>
      <c r="EP209" s="326"/>
      <c r="EQ209" s="326"/>
      <c r="ER209" s="326"/>
      <c r="ES209" s="326"/>
      <c r="ET209" s="326"/>
      <c r="EU209" s="326"/>
      <c r="EV209" s="326"/>
      <c r="EW209" s="326"/>
      <c r="EX209" s="326"/>
      <c r="EY209" s="326"/>
      <c r="EZ209" s="326"/>
      <c r="FA209" s="326"/>
      <c r="FB209" s="326"/>
      <c r="FC209" s="326"/>
      <c r="FD209" s="326"/>
      <c r="FE209" s="326"/>
      <c r="FF209" s="326"/>
      <c r="FG209" s="326"/>
      <c r="FH209" s="326"/>
      <c r="FI209" s="326"/>
      <c r="FJ209" s="326"/>
      <c r="FK209" s="326"/>
      <c r="FL209" s="326"/>
      <c r="FM209" s="326"/>
      <c r="FN209" s="326"/>
      <c r="FO209" s="326"/>
      <c r="FP209" s="326"/>
      <c r="FQ209" s="326"/>
      <c r="FR209" s="326"/>
      <c r="FS209" s="326"/>
      <c r="FT209" s="326"/>
      <c r="FU209" s="326"/>
      <c r="FV209" s="326"/>
      <c r="FW209" s="326"/>
      <c r="FX209" s="326"/>
      <c r="FY209" s="326"/>
      <c r="FZ209" s="326"/>
      <c r="GA209" s="326"/>
      <c r="GB209" s="326"/>
      <c r="GC209" s="326"/>
      <c r="GD209" s="326"/>
      <c r="GE209" s="326"/>
      <c r="GF209" s="326"/>
      <c r="GG209" s="326"/>
      <c r="GH209" s="326"/>
      <c r="GI209" s="326"/>
      <c r="GJ209" s="326"/>
      <c r="GK209" s="326"/>
      <c r="GL209" s="326"/>
      <c r="GM209" s="326"/>
      <c r="GN209" s="326"/>
      <c r="GO209" s="326"/>
      <c r="GP209" s="326"/>
      <c r="GQ209" s="326"/>
      <c r="GR209" s="326"/>
      <c r="GS209" s="326"/>
      <c r="GT209" s="326"/>
      <c r="GU209" s="326"/>
      <c r="GV209" s="326"/>
      <c r="GW209" s="326"/>
      <c r="GX209" s="326"/>
      <c r="GY209" s="326"/>
      <c r="GZ209" s="326"/>
      <c r="HA209" s="326"/>
      <c r="HB209" s="326"/>
      <c r="HC209" s="326"/>
      <c r="HD209" s="326"/>
      <c r="HE209" s="326"/>
      <c r="HF209" s="326"/>
      <c r="HG209" s="326"/>
      <c r="HH209" s="326"/>
      <c r="HI209" s="326"/>
      <c r="HJ209" s="326"/>
      <c r="HK209" s="326"/>
      <c r="HL209" s="326"/>
      <c r="HM209" s="326"/>
      <c r="HN209" s="326"/>
      <c r="HO209" s="326"/>
      <c r="HP209" s="326"/>
      <c r="HQ209" s="326"/>
      <c r="HR209" s="326"/>
      <c r="HS209" s="326"/>
      <c r="HT209" s="326"/>
      <c r="HU209" s="326"/>
      <c r="HV209" s="326"/>
      <c r="HW209" s="326"/>
      <c r="HX209" s="326"/>
      <c r="HY209" s="326"/>
      <c r="HZ209" s="326"/>
      <c r="IA209" s="326"/>
      <c r="IB209" s="326"/>
      <c r="IC209" s="326"/>
    </row>
    <row r="210" spans="1:237" s="4" customFormat="1" x14ac:dyDescent="0.25">
      <c r="A210" s="338" t="s">
        <v>68</v>
      </c>
      <c r="B210" s="338" t="s">
        <v>442</v>
      </c>
      <c r="C210" s="338" t="s">
        <v>446</v>
      </c>
      <c r="D210" s="338" t="s">
        <v>36</v>
      </c>
      <c r="E210" s="338" t="s">
        <v>37</v>
      </c>
      <c r="F210" s="398" t="str">
        <f t="shared" si="115"/>
        <v>CHECK</v>
      </c>
      <c r="G210" s="398" t="str">
        <f t="shared" ref="G210:U210" si="128">IFERROR(((G57/G134)-1),"CHECK")</f>
        <v>CHECK</v>
      </c>
      <c r="H210" s="398" t="str">
        <f t="shared" si="128"/>
        <v>CHECK</v>
      </c>
      <c r="I210" s="398" t="str">
        <f t="shared" si="128"/>
        <v>CHECK</v>
      </c>
      <c r="J210" s="398" t="str">
        <f t="shared" si="128"/>
        <v>CHECK</v>
      </c>
      <c r="K210" s="398" t="str">
        <f t="shared" si="128"/>
        <v>CHECK</v>
      </c>
      <c r="L210" s="398" t="str">
        <f t="shared" si="128"/>
        <v>CHECK</v>
      </c>
      <c r="M210" s="398" t="str">
        <f t="shared" si="128"/>
        <v>CHECK</v>
      </c>
      <c r="N210" s="398" t="str">
        <f t="shared" si="128"/>
        <v>CHECK</v>
      </c>
      <c r="O210" s="398" t="str">
        <f t="shared" si="128"/>
        <v>CHECK</v>
      </c>
      <c r="P210" s="398" t="str">
        <f t="shared" si="128"/>
        <v>CHECK</v>
      </c>
      <c r="Q210" s="398" t="str">
        <f t="shared" si="128"/>
        <v>CHECK</v>
      </c>
      <c r="R210" s="398" t="str">
        <f t="shared" si="128"/>
        <v>CHECK</v>
      </c>
      <c r="S210" s="398" t="str">
        <f t="shared" si="128"/>
        <v>CHECK</v>
      </c>
      <c r="T210" s="398" t="str">
        <f t="shared" si="128"/>
        <v>CHECK</v>
      </c>
      <c r="U210" s="398" t="str">
        <f t="shared" si="128"/>
        <v>CHECK</v>
      </c>
      <c r="V210" s="398"/>
      <c r="W210" s="344"/>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275"/>
      <c r="AS210" s="275"/>
      <c r="AT210" s="275"/>
      <c r="AU210" s="275"/>
      <c r="AV210" s="275"/>
      <c r="AW210" s="275"/>
      <c r="AX210" s="275"/>
      <c r="AY210" s="275"/>
      <c r="AZ210" s="275"/>
      <c r="BA210" s="275"/>
      <c r="BB210" s="275"/>
      <c r="BC210" s="275"/>
      <c r="BD210" s="275"/>
      <c r="BE210" s="275"/>
      <c r="BF210" s="275"/>
      <c r="BG210" s="275"/>
      <c r="BH210" s="275"/>
      <c r="BI210" s="275"/>
      <c r="BJ210" s="275"/>
      <c r="BK210" s="275"/>
      <c r="BL210" s="275"/>
      <c r="BM210" s="275"/>
      <c r="BN210" s="275"/>
      <c r="BO210" s="275"/>
      <c r="BP210" s="275"/>
      <c r="BQ210" s="275"/>
      <c r="BR210" s="275"/>
      <c r="BS210" s="275"/>
      <c r="BT210" s="275"/>
      <c r="BU210" s="275"/>
      <c r="BV210" s="275"/>
      <c r="BW210" s="275"/>
      <c r="BX210" s="275"/>
      <c r="BY210" s="275"/>
      <c r="BZ210" s="275"/>
      <c r="CA210" s="275"/>
      <c r="CB210" s="275"/>
      <c r="CC210" s="275"/>
      <c r="CD210" s="275"/>
      <c r="CE210" s="275"/>
      <c r="CF210" s="275"/>
      <c r="CG210" s="275"/>
      <c r="CH210" s="275"/>
      <c r="CI210" s="275"/>
      <c r="CJ210" s="275"/>
      <c r="CK210" s="275"/>
      <c r="CL210" s="275"/>
      <c r="CM210" s="275"/>
      <c r="CN210" s="275"/>
      <c r="CO210" s="275"/>
      <c r="CP210" s="275"/>
      <c r="CQ210" s="275"/>
      <c r="CR210" s="275"/>
      <c r="CS210" s="275"/>
      <c r="CT210" s="275"/>
      <c r="CU210" s="275"/>
      <c r="CV210" s="275"/>
      <c r="CW210" s="275"/>
      <c r="CX210" s="275"/>
      <c r="CY210" s="275"/>
      <c r="CZ210" s="275"/>
      <c r="DA210" s="275"/>
      <c r="DB210" s="275"/>
      <c r="DC210" s="275"/>
      <c r="DD210" s="275"/>
      <c r="DE210" s="275"/>
      <c r="DF210" s="275"/>
      <c r="DG210" s="275"/>
      <c r="DH210" s="275"/>
      <c r="DI210" s="275"/>
      <c r="DJ210" s="275"/>
      <c r="DK210" s="275"/>
      <c r="DL210" s="275"/>
      <c r="DM210" s="275"/>
      <c r="DN210" s="275"/>
      <c r="DO210" s="275"/>
      <c r="DP210" s="275"/>
      <c r="DQ210" s="275"/>
      <c r="DR210" s="275"/>
      <c r="DS210" s="275"/>
      <c r="DT210" s="275"/>
      <c r="DU210" s="275"/>
      <c r="DV210" s="275"/>
      <c r="DW210" s="275"/>
      <c r="DX210" s="275"/>
      <c r="DY210" s="275"/>
      <c r="DZ210" s="275"/>
      <c r="EA210" s="275"/>
      <c r="EB210" s="275"/>
      <c r="EC210" s="275"/>
      <c r="ED210" s="275"/>
      <c r="EE210" s="275"/>
      <c r="EF210" s="275"/>
      <c r="EG210" s="275"/>
      <c r="EH210" s="275"/>
      <c r="EI210" s="275"/>
      <c r="EJ210" s="275"/>
      <c r="EK210" s="275"/>
      <c r="EL210" s="275"/>
      <c r="EM210" s="275"/>
      <c r="EN210" s="275"/>
      <c r="EO210" s="275"/>
      <c r="EP210" s="275"/>
      <c r="EQ210" s="275"/>
      <c r="ER210" s="275"/>
      <c r="ES210" s="275"/>
      <c r="ET210" s="275"/>
      <c r="EU210" s="275"/>
      <c r="EV210" s="275"/>
      <c r="EW210" s="275"/>
      <c r="EX210" s="275"/>
      <c r="EY210" s="275"/>
      <c r="EZ210" s="275"/>
      <c r="FA210" s="275"/>
      <c r="FB210" s="275"/>
      <c r="FC210" s="275"/>
      <c r="FD210" s="275"/>
      <c r="FE210" s="275"/>
      <c r="FF210" s="275"/>
      <c r="FG210" s="275"/>
      <c r="FH210" s="275"/>
      <c r="FI210" s="275"/>
      <c r="FJ210" s="275"/>
      <c r="FK210" s="275"/>
      <c r="FL210" s="275"/>
      <c r="FM210" s="275"/>
      <c r="FN210" s="275"/>
      <c r="FO210" s="275"/>
      <c r="FP210" s="275"/>
      <c r="FQ210" s="275"/>
      <c r="FR210" s="275"/>
      <c r="FS210" s="275"/>
      <c r="FT210" s="275"/>
      <c r="FU210" s="275"/>
      <c r="FV210" s="275"/>
      <c r="FW210" s="275"/>
      <c r="FX210" s="275"/>
      <c r="FY210" s="275"/>
      <c r="FZ210" s="275"/>
      <c r="GA210" s="275"/>
      <c r="GB210" s="275"/>
      <c r="GC210" s="275"/>
      <c r="GD210" s="275"/>
      <c r="GE210" s="275"/>
      <c r="GF210" s="275"/>
      <c r="GG210" s="275"/>
      <c r="GH210" s="275"/>
      <c r="GI210" s="275"/>
      <c r="GJ210" s="275"/>
      <c r="GK210" s="275"/>
      <c r="GL210" s="275"/>
      <c r="GM210" s="275"/>
      <c r="GN210" s="275"/>
      <c r="GO210" s="275"/>
      <c r="GP210" s="275"/>
      <c r="GQ210" s="275"/>
      <c r="GR210" s="275"/>
      <c r="GS210" s="275"/>
      <c r="GT210" s="275"/>
      <c r="GU210" s="275"/>
      <c r="GV210" s="275"/>
      <c r="GW210" s="275"/>
      <c r="GX210" s="275"/>
      <c r="GY210" s="275"/>
      <c r="GZ210" s="275"/>
      <c r="HA210" s="275"/>
      <c r="HB210" s="275"/>
      <c r="HC210" s="275"/>
      <c r="HD210" s="275"/>
      <c r="HE210" s="275"/>
      <c r="HF210" s="275"/>
      <c r="HG210" s="275"/>
      <c r="HH210" s="275"/>
      <c r="HI210" s="275"/>
      <c r="HJ210" s="275"/>
      <c r="HK210" s="275"/>
      <c r="HL210" s="275"/>
      <c r="HM210" s="275"/>
      <c r="HN210" s="275"/>
      <c r="HO210" s="275"/>
      <c r="HP210" s="275"/>
      <c r="HQ210" s="275"/>
      <c r="HR210" s="275"/>
      <c r="HS210" s="275"/>
      <c r="HT210" s="275"/>
      <c r="HU210" s="275"/>
      <c r="HV210" s="275"/>
      <c r="HW210" s="275"/>
      <c r="HX210" s="275"/>
      <c r="HY210" s="275"/>
      <c r="HZ210" s="275"/>
      <c r="IA210" s="275"/>
      <c r="IB210" s="275"/>
      <c r="IC210" s="275"/>
    </row>
    <row r="211" spans="1:237" s="79" customFormat="1" x14ac:dyDescent="0.25">
      <c r="A211" s="337" t="s">
        <v>68</v>
      </c>
      <c r="B211" s="337" t="s">
        <v>85</v>
      </c>
      <c r="C211" s="337" t="s">
        <v>86</v>
      </c>
      <c r="D211" s="337" t="s">
        <v>36</v>
      </c>
      <c r="E211" s="337" t="s">
        <v>37</v>
      </c>
      <c r="F211" s="398" t="str">
        <f t="shared" si="115"/>
        <v>CHECK</v>
      </c>
      <c r="G211" s="398" t="str">
        <f t="shared" ref="G211:U211" si="129">IFERROR(((G58/G135)-1),"CHECK")</f>
        <v>CHECK</v>
      </c>
      <c r="H211" s="398" t="str">
        <f t="shared" si="129"/>
        <v>CHECK</v>
      </c>
      <c r="I211" s="398" t="str">
        <f t="shared" si="129"/>
        <v>CHECK</v>
      </c>
      <c r="J211" s="398" t="str">
        <f t="shared" si="129"/>
        <v>CHECK</v>
      </c>
      <c r="K211" s="398" t="str">
        <f t="shared" si="129"/>
        <v>CHECK</v>
      </c>
      <c r="L211" s="398" t="str">
        <f t="shared" si="129"/>
        <v>CHECK</v>
      </c>
      <c r="M211" s="398" t="str">
        <f t="shared" si="129"/>
        <v>CHECK</v>
      </c>
      <c r="N211" s="398" t="str">
        <f t="shared" si="129"/>
        <v>CHECK</v>
      </c>
      <c r="O211" s="398" t="str">
        <f t="shared" si="129"/>
        <v>CHECK</v>
      </c>
      <c r="P211" s="398" t="str">
        <f t="shared" si="129"/>
        <v>CHECK</v>
      </c>
      <c r="Q211" s="398" t="str">
        <f t="shared" si="129"/>
        <v>CHECK</v>
      </c>
      <c r="R211" s="398" t="str">
        <f t="shared" si="129"/>
        <v>CHECK</v>
      </c>
      <c r="S211" s="398" t="str">
        <f t="shared" si="129"/>
        <v>CHECK</v>
      </c>
      <c r="T211" s="398" t="str">
        <f t="shared" si="129"/>
        <v>CHECK</v>
      </c>
      <c r="U211" s="398" t="str">
        <f t="shared" si="129"/>
        <v>CHECK</v>
      </c>
      <c r="V211" s="398"/>
      <c r="W211" s="399"/>
      <c r="X211" s="326"/>
      <c r="Y211" s="326"/>
      <c r="Z211" s="326"/>
      <c r="AA211" s="326"/>
      <c r="AB211" s="326"/>
      <c r="AC211" s="326"/>
      <c r="AD211" s="326"/>
      <c r="AE211" s="326"/>
      <c r="AF211" s="326"/>
      <c r="AG211" s="326"/>
      <c r="AH211" s="326"/>
      <c r="AI211" s="326"/>
      <c r="AJ211" s="326"/>
      <c r="AK211" s="326"/>
      <c r="AL211" s="326"/>
      <c r="AM211" s="326"/>
      <c r="AN211" s="326"/>
      <c r="AO211" s="326"/>
      <c r="AP211" s="326"/>
      <c r="AQ211" s="326"/>
      <c r="AR211" s="326"/>
      <c r="AS211" s="326"/>
      <c r="AT211" s="326"/>
      <c r="AU211" s="326"/>
      <c r="AV211" s="326"/>
      <c r="AW211" s="326"/>
      <c r="AX211" s="326"/>
      <c r="AY211" s="326"/>
      <c r="AZ211" s="326"/>
      <c r="BA211" s="326"/>
      <c r="BB211" s="326"/>
      <c r="BC211" s="326"/>
      <c r="BD211" s="326"/>
      <c r="BE211" s="326"/>
      <c r="BF211" s="326"/>
      <c r="BG211" s="326"/>
      <c r="BH211" s="326"/>
      <c r="BI211" s="326"/>
      <c r="BJ211" s="326"/>
      <c r="BK211" s="326"/>
      <c r="BL211" s="326"/>
      <c r="BM211" s="326"/>
      <c r="BN211" s="326"/>
      <c r="BO211" s="326"/>
      <c r="BP211" s="326"/>
      <c r="BQ211" s="326"/>
      <c r="BR211" s="326"/>
      <c r="BS211" s="326"/>
      <c r="BT211" s="326"/>
      <c r="BU211" s="326"/>
      <c r="BV211" s="326"/>
      <c r="BW211" s="326"/>
      <c r="BX211" s="326"/>
      <c r="BY211" s="326"/>
      <c r="BZ211" s="326"/>
      <c r="CA211" s="326"/>
      <c r="CB211" s="326"/>
      <c r="CC211" s="326"/>
      <c r="CD211" s="326"/>
      <c r="CE211" s="326"/>
      <c r="CF211" s="326"/>
      <c r="CG211" s="326"/>
      <c r="CH211" s="326"/>
      <c r="CI211" s="326"/>
      <c r="CJ211" s="326"/>
      <c r="CK211" s="326"/>
      <c r="CL211" s="326"/>
      <c r="CM211" s="326"/>
      <c r="CN211" s="326"/>
      <c r="CO211" s="326"/>
      <c r="CP211" s="326"/>
      <c r="CQ211" s="326"/>
      <c r="CR211" s="326"/>
      <c r="CS211" s="326"/>
      <c r="CT211" s="326"/>
      <c r="CU211" s="326"/>
      <c r="CV211" s="326"/>
      <c r="CW211" s="326"/>
      <c r="CX211" s="326"/>
      <c r="CY211" s="326"/>
      <c r="CZ211" s="326"/>
      <c r="DA211" s="326"/>
      <c r="DB211" s="326"/>
      <c r="DC211" s="326"/>
      <c r="DD211" s="326"/>
      <c r="DE211" s="326"/>
      <c r="DF211" s="326"/>
      <c r="DG211" s="326"/>
      <c r="DH211" s="326"/>
      <c r="DI211" s="326"/>
      <c r="DJ211" s="326"/>
      <c r="DK211" s="326"/>
      <c r="DL211" s="326"/>
      <c r="DM211" s="326"/>
      <c r="DN211" s="326"/>
      <c r="DO211" s="326"/>
      <c r="DP211" s="326"/>
      <c r="DQ211" s="326"/>
      <c r="DR211" s="326"/>
      <c r="DS211" s="326"/>
      <c r="DT211" s="326"/>
      <c r="DU211" s="326"/>
      <c r="DV211" s="326"/>
      <c r="DW211" s="326"/>
      <c r="DX211" s="326"/>
      <c r="DY211" s="326"/>
      <c r="DZ211" s="326"/>
      <c r="EA211" s="326"/>
      <c r="EB211" s="326"/>
      <c r="EC211" s="326"/>
      <c r="ED211" s="326"/>
      <c r="EE211" s="326"/>
      <c r="EF211" s="326"/>
      <c r="EG211" s="326"/>
      <c r="EH211" s="326"/>
      <c r="EI211" s="326"/>
      <c r="EJ211" s="326"/>
      <c r="EK211" s="326"/>
      <c r="EL211" s="326"/>
      <c r="EM211" s="326"/>
      <c r="EN211" s="326"/>
      <c r="EO211" s="326"/>
      <c r="EP211" s="326"/>
      <c r="EQ211" s="326"/>
      <c r="ER211" s="326"/>
      <c r="ES211" s="326"/>
      <c r="ET211" s="326"/>
      <c r="EU211" s="326"/>
      <c r="EV211" s="326"/>
      <c r="EW211" s="326"/>
      <c r="EX211" s="326"/>
      <c r="EY211" s="326"/>
      <c r="EZ211" s="326"/>
      <c r="FA211" s="326"/>
      <c r="FB211" s="326"/>
      <c r="FC211" s="326"/>
      <c r="FD211" s="326"/>
      <c r="FE211" s="326"/>
      <c r="FF211" s="326"/>
      <c r="FG211" s="326"/>
      <c r="FH211" s="326"/>
      <c r="FI211" s="326"/>
      <c r="FJ211" s="326"/>
      <c r="FK211" s="326"/>
      <c r="FL211" s="326"/>
      <c r="FM211" s="326"/>
      <c r="FN211" s="326"/>
      <c r="FO211" s="326"/>
      <c r="FP211" s="326"/>
      <c r="FQ211" s="326"/>
      <c r="FR211" s="326"/>
      <c r="FS211" s="326"/>
      <c r="FT211" s="326"/>
      <c r="FU211" s="326"/>
      <c r="FV211" s="326"/>
      <c r="FW211" s="326"/>
      <c r="FX211" s="326"/>
      <c r="FY211" s="326"/>
      <c r="FZ211" s="326"/>
      <c r="GA211" s="326"/>
      <c r="GB211" s="326"/>
      <c r="GC211" s="326"/>
      <c r="GD211" s="326"/>
      <c r="GE211" s="326"/>
      <c r="GF211" s="326"/>
      <c r="GG211" s="326"/>
      <c r="GH211" s="326"/>
      <c r="GI211" s="326"/>
      <c r="GJ211" s="326"/>
      <c r="GK211" s="326"/>
      <c r="GL211" s="326"/>
      <c r="GM211" s="326"/>
      <c r="GN211" s="326"/>
      <c r="GO211" s="326"/>
      <c r="GP211" s="326"/>
      <c r="GQ211" s="326"/>
      <c r="GR211" s="326"/>
      <c r="GS211" s="326"/>
      <c r="GT211" s="326"/>
      <c r="GU211" s="326"/>
      <c r="GV211" s="326"/>
      <c r="GW211" s="326"/>
      <c r="GX211" s="326"/>
      <c r="GY211" s="326"/>
      <c r="GZ211" s="326"/>
      <c r="HA211" s="326"/>
      <c r="HB211" s="326"/>
      <c r="HC211" s="326"/>
      <c r="HD211" s="326"/>
      <c r="HE211" s="326"/>
      <c r="HF211" s="326"/>
      <c r="HG211" s="326"/>
      <c r="HH211" s="326"/>
      <c r="HI211" s="326"/>
      <c r="HJ211" s="326"/>
      <c r="HK211" s="326"/>
      <c r="HL211" s="326"/>
      <c r="HM211" s="326"/>
      <c r="HN211" s="326"/>
      <c r="HO211" s="326"/>
      <c r="HP211" s="326"/>
      <c r="HQ211" s="326"/>
      <c r="HR211" s="326"/>
      <c r="HS211" s="326"/>
      <c r="HT211" s="326"/>
      <c r="HU211" s="326"/>
      <c r="HV211" s="326"/>
      <c r="HW211" s="326"/>
      <c r="HX211" s="326"/>
      <c r="HY211" s="326"/>
      <c r="HZ211" s="326"/>
      <c r="IA211" s="326"/>
      <c r="IB211" s="326"/>
      <c r="IC211" s="326"/>
    </row>
    <row r="212" spans="1:237" s="79" customFormat="1" x14ac:dyDescent="0.25">
      <c r="A212" s="337" t="s">
        <v>68</v>
      </c>
      <c r="B212" s="337" t="s">
        <v>87</v>
      </c>
      <c r="C212" s="337" t="s">
        <v>88</v>
      </c>
      <c r="D212" s="337" t="s">
        <v>36</v>
      </c>
      <c r="E212" s="337" t="s">
        <v>37</v>
      </c>
      <c r="F212" s="398" t="str">
        <f t="shared" si="115"/>
        <v>CHECK</v>
      </c>
      <c r="G212" s="398" t="str">
        <f t="shared" ref="G212:U212" si="130">IFERROR(((G59/G136)-1),"CHECK")</f>
        <v>CHECK</v>
      </c>
      <c r="H212" s="398" t="str">
        <f t="shared" si="130"/>
        <v>CHECK</v>
      </c>
      <c r="I212" s="398" t="str">
        <f t="shared" si="130"/>
        <v>CHECK</v>
      </c>
      <c r="J212" s="398" t="str">
        <f t="shared" si="130"/>
        <v>CHECK</v>
      </c>
      <c r="K212" s="398" t="str">
        <f t="shared" si="130"/>
        <v>CHECK</v>
      </c>
      <c r="L212" s="398" t="str">
        <f t="shared" si="130"/>
        <v>CHECK</v>
      </c>
      <c r="M212" s="398" t="str">
        <f t="shared" si="130"/>
        <v>CHECK</v>
      </c>
      <c r="N212" s="398" t="str">
        <f t="shared" si="130"/>
        <v>CHECK</v>
      </c>
      <c r="O212" s="398" t="str">
        <f t="shared" si="130"/>
        <v>CHECK</v>
      </c>
      <c r="P212" s="398" t="str">
        <f t="shared" si="130"/>
        <v>CHECK</v>
      </c>
      <c r="Q212" s="398" t="str">
        <f t="shared" si="130"/>
        <v>CHECK</v>
      </c>
      <c r="R212" s="398" t="str">
        <f t="shared" si="130"/>
        <v>CHECK</v>
      </c>
      <c r="S212" s="398" t="str">
        <f t="shared" si="130"/>
        <v>CHECK</v>
      </c>
      <c r="T212" s="398" t="str">
        <f t="shared" si="130"/>
        <v>CHECK</v>
      </c>
      <c r="U212" s="398" t="str">
        <f t="shared" si="130"/>
        <v>CHECK</v>
      </c>
      <c r="V212" s="398"/>
      <c r="W212" s="399"/>
      <c r="X212" s="326"/>
      <c r="Y212" s="326"/>
      <c r="Z212" s="326"/>
      <c r="AA212" s="326"/>
      <c r="AB212" s="326"/>
      <c r="AC212" s="326"/>
      <c r="AD212" s="326"/>
      <c r="AE212" s="326"/>
      <c r="AF212" s="326"/>
      <c r="AG212" s="326"/>
      <c r="AH212" s="326"/>
      <c r="AI212" s="326"/>
      <c r="AJ212" s="326"/>
      <c r="AK212" s="326"/>
      <c r="AL212" s="326"/>
      <c r="AM212" s="326"/>
      <c r="AN212" s="326"/>
      <c r="AO212" s="326"/>
      <c r="AP212" s="326"/>
      <c r="AQ212" s="326"/>
      <c r="AR212" s="326"/>
      <c r="AS212" s="326"/>
      <c r="AT212" s="326"/>
      <c r="AU212" s="326"/>
      <c r="AV212" s="326"/>
      <c r="AW212" s="326"/>
      <c r="AX212" s="326"/>
      <c r="AY212" s="326"/>
      <c r="AZ212" s="326"/>
      <c r="BA212" s="326"/>
      <c r="BB212" s="326"/>
      <c r="BC212" s="326"/>
      <c r="BD212" s="326"/>
      <c r="BE212" s="326"/>
      <c r="BF212" s="326"/>
      <c r="BG212" s="326"/>
      <c r="BH212" s="326"/>
      <c r="BI212" s="326"/>
      <c r="BJ212" s="326"/>
      <c r="BK212" s="326"/>
      <c r="BL212" s="326"/>
      <c r="BM212" s="326"/>
      <c r="BN212" s="326"/>
      <c r="BO212" s="326"/>
      <c r="BP212" s="326"/>
      <c r="BQ212" s="326"/>
      <c r="BR212" s="326"/>
      <c r="BS212" s="326"/>
      <c r="BT212" s="326"/>
      <c r="BU212" s="326"/>
      <c r="BV212" s="326"/>
      <c r="BW212" s="326"/>
      <c r="BX212" s="326"/>
      <c r="BY212" s="326"/>
      <c r="BZ212" s="326"/>
      <c r="CA212" s="326"/>
      <c r="CB212" s="326"/>
      <c r="CC212" s="326"/>
      <c r="CD212" s="326"/>
      <c r="CE212" s="326"/>
      <c r="CF212" s="326"/>
      <c r="CG212" s="326"/>
      <c r="CH212" s="326"/>
      <c r="CI212" s="326"/>
      <c r="CJ212" s="326"/>
      <c r="CK212" s="326"/>
      <c r="CL212" s="326"/>
      <c r="CM212" s="326"/>
      <c r="CN212" s="326"/>
      <c r="CO212" s="326"/>
      <c r="CP212" s="326"/>
      <c r="CQ212" s="326"/>
      <c r="CR212" s="326"/>
      <c r="CS212" s="326"/>
      <c r="CT212" s="326"/>
      <c r="CU212" s="326"/>
      <c r="CV212" s="326"/>
      <c r="CW212" s="326"/>
      <c r="CX212" s="326"/>
      <c r="CY212" s="326"/>
      <c r="CZ212" s="326"/>
      <c r="DA212" s="326"/>
      <c r="DB212" s="326"/>
      <c r="DC212" s="326"/>
      <c r="DD212" s="326"/>
      <c r="DE212" s="326"/>
      <c r="DF212" s="326"/>
      <c r="DG212" s="326"/>
      <c r="DH212" s="326"/>
      <c r="DI212" s="326"/>
      <c r="DJ212" s="326"/>
      <c r="DK212" s="326"/>
      <c r="DL212" s="326"/>
      <c r="DM212" s="326"/>
      <c r="DN212" s="326"/>
      <c r="DO212" s="326"/>
      <c r="DP212" s="326"/>
      <c r="DQ212" s="326"/>
      <c r="DR212" s="326"/>
      <c r="DS212" s="326"/>
      <c r="DT212" s="326"/>
      <c r="DU212" s="326"/>
      <c r="DV212" s="326"/>
      <c r="DW212" s="326"/>
      <c r="DX212" s="326"/>
      <c r="DY212" s="326"/>
      <c r="DZ212" s="326"/>
      <c r="EA212" s="326"/>
      <c r="EB212" s="326"/>
      <c r="EC212" s="326"/>
      <c r="ED212" s="326"/>
      <c r="EE212" s="326"/>
      <c r="EF212" s="326"/>
      <c r="EG212" s="326"/>
      <c r="EH212" s="326"/>
      <c r="EI212" s="326"/>
      <c r="EJ212" s="326"/>
      <c r="EK212" s="326"/>
      <c r="EL212" s="326"/>
      <c r="EM212" s="326"/>
      <c r="EN212" s="326"/>
      <c r="EO212" s="326"/>
      <c r="EP212" s="326"/>
      <c r="EQ212" s="326"/>
      <c r="ER212" s="326"/>
      <c r="ES212" s="326"/>
      <c r="ET212" s="326"/>
      <c r="EU212" s="326"/>
      <c r="EV212" s="326"/>
      <c r="EW212" s="326"/>
      <c r="EX212" s="326"/>
      <c r="EY212" s="326"/>
      <c r="EZ212" s="326"/>
      <c r="FA212" s="326"/>
      <c r="FB212" s="326"/>
      <c r="FC212" s="326"/>
      <c r="FD212" s="326"/>
      <c r="FE212" s="326"/>
      <c r="FF212" s="326"/>
      <c r="FG212" s="326"/>
      <c r="FH212" s="326"/>
      <c r="FI212" s="326"/>
      <c r="FJ212" s="326"/>
      <c r="FK212" s="326"/>
      <c r="FL212" s="326"/>
      <c r="FM212" s="326"/>
      <c r="FN212" s="326"/>
      <c r="FO212" s="326"/>
      <c r="FP212" s="326"/>
      <c r="FQ212" s="326"/>
      <c r="FR212" s="326"/>
      <c r="FS212" s="326"/>
      <c r="FT212" s="326"/>
      <c r="FU212" s="326"/>
      <c r="FV212" s="326"/>
      <c r="FW212" s="326"/>
      <c r="FX212" s="326"/>
      <c r="FY212" s="326"/>
      <c r="FZ212" s="326"/>
      <c r="GA212" s="326"/>
      <c r="GB212" s="326"/>
      <c r="GC212" s="326"/>
      <c r="GD212" s="326"/>
      <c r="GE212" s="326"/>
      <c r="GF212" s="326"/>
      <c r="GG212" s="326"/>
      <c r="GH212" s="326"/>
      <c r="GI212" s="326"/>
      <c r="GJ212" s="326"/>
      <c r="GK212" s="326"/>
      <c r="GL212" s="326"/>
      <c r="GM212" s="326"/>
      <c r="GN212" s="326"/>
      <c r="GO212" s="326"/>
      <c r="GP212" s="326"/>
      <c r="GQ212" s="326"/>
      <c r="GR212" s="326"/>
      <c r="GS212" s="326"/>
      <c r="GT212" s="326"/>
      <c r="GU212" s="326"/>
      <c r="GV212" s="326"/>
      <c r="GW212" s="326"/>
      <c r="GX212" s="326"/>
      <c r="GY212" s="326"/>
      <c r="GZ212" s="326"/>
      <c r="HA212" s="326"/>
      <c r="HB212" s="326"/>
      <c r="HC212" s="326"/>
      <c r="HD212" s="326"/>
      <c r="HE212" s="326"/>
      <c r="HF212" s="326"/>
      <c r="HG212" s="326"/>
      <c r="HH212" s="326"/>
      <c r="HI212" s="326"/>
      <c r="HJ212" s="326"/>
      <c r="HK212" s="326"/>
      <c r="HL212" s="326"/>
      <c r="HM212" s="326"/>
      <c r="HN212" s="326"/>
      <c r="HO212" s="326"/>
      <c r="HP212" s="326"/>
      <c r="HQ212" s="326"/>
      <c r="HR212" s="326"/>
      <c r="HS212" s="326"/>
      <c r="HT212" s="326"/>
      <c r="HU212" s="326"/>
      <c r="HV212" s="326"/>
      <c r="HW212" s="326"/>
      <c r="HX212" s="326"/>
      <c r="HY212" s="326"/>
      <c r="HZ212" s="326"/>
      <c r="IA212" s="326"/>
      <c r="IB212" s="326"/>
      <c r="IC212" s="326"/>
    </row>
    <row r="213" spans="1:237" s="79" customFormat="1" x14ac:dyDescent="0.25">
      <c r="A213" s="337" t="s">
        <v>68</v>
      </c>
      <c r="B213" s="337" t="s">
        <v>89</v>
      </c>
      <c r="C213" s="337" t="s">
        <v>27</v>
      </c>
      <c r="D213" s="337" t="s">
        <v>36</v>
      </c>
      <c r="E213" s="337" t="s">
        <v>37</v>
      </c>
      <c r="F213" s="398" t="str">
        <f t="shared" si="115"/>
        <v>CHECK</v>
      </c>
      <c r="G213" s="398" t="str">
        <f t="shared" ref="G213:U213" si="131">IFERROR(((G60/G137)-1),"CHECK")</f>
        <v>CHECK</v>
      </c>
      <c r="H213" s="398" t="str">
        <f t="shared" si="131"/>
        <v>CHECK</v>
      </c>
      <c r="I213" s="398" t="str">
        <f t="shared" si="131"/>
        <v>CHECK</v>
      </c>
      <c r="J213" s="398" t="str">
        <f t="shared" si="131"/>
        <v>CHECK</v>
      </c>
      <c r="K213" s="398" t="str">
        <f t="shared" si="131"/>
        <v>CHECK</v>
      </c>
      <c r="L213" s="398" t="str">
        <f t="shared" si="131"/>
        <v>CHECK</v>
      </c>
      <c r="M213" s="398" t="str">
        <f t="shared" si="131"/>
        <v>CHECK</v>
      </c>
      <c r="N213" s="398" t="str">
        <f t="shared" si="131"/>
        <v>CHECK</v>
      </c>
      <c r="O213" s="398" t="str">
        <f t="shared" si="131"/>
        <v>CHECK</v>
      </c>
      <c r="P213" s="398" t="str">
        <f t="shared" si="131"/>
        <v>CHECK</v>
      </c>
      <c r="Q213" s="398" t="str">
        <f t="shared" si="131"/>
        <v>CHECK</v>
      </c>
      <c r="R213" s="398" t="str">
        <f t="shared" si="131"/>
        <v>CHECK</v>
      </c>
      <c r="S213" s="398" t="str">
        <f t="shared" si="131"/>
        <v>CHECK</v>
      </c>
      <c r="T213" s="398" t="str">
        <f t="shared" si="131"/>
        <v>CHECK</v>
      </c>
      <c r="U213" s="398" t="str">
        <f t="shared" si="131"/>
        <v>CHECK</v>
      </c>
      <c r="V213" s="398"/>
      <c r="W213" s="399"/>
      <c r="X213" s="326"/>
      <c r="Y213" s="326"/>
      <c r="Z213" s="326"/>
      <c r="AA213" s="326"/>
      <c r="AB213" s="326"/>
      <c r="AC213" s="326"/>
      <c r="AD213" s="326"/>
      <c r="AE213" s="326"/>
      <c r="AF213" s="326"/>
      <c r="AG213" s="326"/>
      <c r="AH213" s="326"/>
      <c r="AI213" s="326"/>
      <c r="AJ213" s="326"/>
      <c r="AK213" s="326"/>
      <c r="AL213" s="326"/>
      <c r="AM213" s="326"/>
      <c r="AN213" s="326"/>
      <c r="AO213" s="326"/>
      <c r="AP213" s="326"/>
      <c r="AQ213" s="326"/>
      <c r="AR213" s="326"/>
      <c r="AS213" s="326"/>
      <c r="AT213" s="326"/>
      <c r="AU213" s="326"/>
      <c r="AV213" s="326"/>
      <c r="AW213" s="326"/>
      <c r="AX213" s="326"/>
      <c r="AY213" s="326"/>
      <c r="AZ213" s="326"/>
      <c r="BA213" s="326"/>
      <c r="BB213" s="326"/>
      <c r="BC213" s="326"/>
      <c r="BD213" s="326"/>
      <c r="BE213" s="326"/>
      <c r="BF213" s="326"/>
      <c r="BG213" s="326"/>
      <c r="BH213" s="326"/>
      <c r="BI213" s="326"/>
      <c r="BJ213" s="326"/>
      <c r="BK213" s="326"/>
      <c r="BL213" s="326"/>
      <c r="BM213" s="326"/>
      <c r="BN213" s="326"/>
      <c r="BO213" s="326"/>
      <c r="BP213" s="326"/>
      <c r="BQ213" s="326"/>
      <c r="BR213" s="326"/>
      <c r="BS213" s="326"/>
      <c r="BT213" s="326"/>
      <c r="BU213" s="326"/>
      <c r="BV213" s="326"/>
      <c r="BW213" s="326"/>
      <c r="BX213" s="326"/>
      <c r="BY213" s="326"/>
      <c r="BZ213" s="326"/>
      <c r="CA213" s="326"/>
      <c r="CB213" s="326"/>
      <c r="CC213" s="326"/>
      <c r="CD213" s="326"/>
      <c r="CE213" s="326"/>
      <c r="CF213" s="326"/>
      <c r="CG213" s="326"/>
      <c r="CH213" s="326"/>
      <c r="CI213" s="326"/>
      <c r="CJ213" s="326"/>
      <c r="CK213" s="326"/>
      <c r="CL213" s="326"/>
      <c r="CM213" s="326"/>
      <c r="CN213" s="326"/>
      <c r="CO213" s="326"/>
      <c r="CP213" s="326"/>
      <c r="CQ213" s="326"/>
      <c r="CR213" s="326"/>
      <c r="CS213" s="326"/>
      <c r="CT213" s="326"/>
      <c r="CU213" s="326"/>
      <c r="CV213" s="326"/>
      <c r="CW213" s="326"/>
      <c r="CX213" s="326"/>
      <c r="CY213" s="326"/>
      <c r="CZ213" s="326"/>
      <c r="DA213" s="326"/>
      <c r="DB213" s="326"/>
      <c r="DC213" s="326"/>
      <c r="DD213" s="326"/>
      <c r="DE213" s="326"/>
      <c r="DF213" s="326"/>
      <c r="DG213" s="326"/>
      <c r="DH213" s="326"/>
      <c r="DI213" s="326"/>
      <c r="DJ213" s="326"/>
      <c r="DK213" s="326"/>
      <c r="DL213" s="326"/>
      <c r="DM213" s="326"/>
      <c r="DN213" s="326"/>
      <c r="DO213" s="326"/>
      <c r="DP213" s="326"/>
      <c r="DQ213" s="326"/>
      <c r="DR213" s="326"/>
      <c r="DS213" s="326"/>
      <c r="DT213" s="326"/>
      <c r="DU213" s="326"/>
      <c r="DV213" s="326"/>
      <c r="DW213" s="326"/>
      <c r="DX213" s="326"/>
      <c r="DY213" s="326"/>
      <c r="DZ213" s="326"/>
      <c r="EA213" s="326"/>
      <c r="EB213" s="326"/>
      <c r="EC213" s="326"/>
      <c r="ED213" s="326"/>
      <c r="EE213" s="326"/>
      <c r="EF213" s="326"/>
      <c r="EG213" s="326"/>
      <c r="EH213" s="326"/>
      <c r="EI213" s="326"/>
      <c r="EJ213" s="326"/>
      <c r="EK213" s="326"/>
      <c r="EL213" s="326"/>
      <c r="EM213" s="326"/>
      <c r="EN213" s="326"/>
      <c r="EO213" s="326"/>
      <c r="EP213" s="326"/>
      <c r="EQ213" s="326"/>
      <c r="ER213" s="326"/>
      <c r="ES213" s="326"/>
      <c r="ET213" s="326"/>
      <c r="EU213" s="326"/>
      <c r="EV213" s="326"/>
      <c r="EW213" s="326"/>
      <c r="EX213" s="326"/>
      <c r="EY213" s="326"/>
      <c r="EZ213" s="326"/>
      <c r="FA213" s="326"/>
      <c r="FB213" s="326"/>
      <c r="FC213" s="326"/>
      <c r="FD213" s="326"/>
      <c r="FE213" s="326"/>
      <c r="FF213" s="326"/>
      <c r="FG213" s="326"/>
      <c r="FH213" s="326"/>
      <c r="FI213" s="326"/>
      <c r="FJ213" s="326"/>
      <c r="FK213" s="326"/>
      <c r="FL213" s="326"/>
      <c r="FM213" s="326"/>
      <c r="FN213" s="326"/>
      <c r="FO213" s="326"/>
      <c r="FP213" s="326"/>
      <c r="FQ213" s="326"/>
      <c r="FR213" s="326"/>
      <c r="FS213" s="326"/>
      <c r="FT213" s="326"/>
      <c r="FU213" s="326"/>
      <c r="FV213" s="326"/>
      <c r="FW213" s="326"/>
      <c r="FX213" s="326"/>
      <c r="FY213" s="326"/>
      <c r="FZ213" s="326"/>
      <c r="GA213" s="326"/>
      <c r="GB213" s="326"/>
      <c r="GC213" s="326"/>
      <c r="GD213" s="326"/>
      <c r="GE213" s="326"/>
      <c r="GF213" s="326"/>
      <c r="GG213" s="326"/>
      <c r="GH213" s="326"/>
      <c r="GI213" s="326"/>
      <c r="GJ213" s="326"/>
      <c r="GK213" s="326"/>
      <c r="GL213" s="326"/>
      <c r="GM213" s="326"/>
      <c r="GN213" s="326"/>
      <c r="GO213" s="326"/>
      <c r="GP213" s="326"/>
      <c r="GQ213" s="326"/>
      <c r="GR213" s="326"/>
      <c r="GS213" s="326"/>
      <c r="GT213" s="326"/>
      <c r="GU213" s="326"/>
      <c r="GV213" s="326"/>
      <c r="GW213" s="326"/>
      <c r="GX213" s="326"/>
      <c r="GY213" s="326"/>
      <c r="GZ213" s="326"/>
      <c r="HA213" s="326"/>
      <c r="HB213" s="326"/>
      <c r="HC213" s="326"/>
      <c r="HD213" s="326"/>
      <c r="HE213" s="326"/>
      <c r="HF213" s="326"/>
      <c r="HG213" s="326"/>
      <c r="HH213" s="326"/>
      <c r="HI213" s="326"/>
      <c r="HJ213" s="326"/>
      <c r="HK213" s="326"/>
      <c r="HL213" s="326"/>
      <c r="HM213" s="326"/>
      <c r="HN213" s="326"/>
      <c r="HO213" s="326"/>
      <c r="HP213" s="326"/>
      <c r="HQ213" s="326"/>
      <c r="HR213" s="326"/>
      <c r="HS213" s="326"/>
      <c r="HT213" s="326"/>
      <c r="HU213" s="326"/>
      <c r="HV213" s="326"/>
      <c r="HW213" s="326"/>
      <c r="HX213" s="326"/>
      <c r="HY213" s="326"/>
      <c r="HZ213" s="326"/>
      <c r="IA213" s="326"/>
      <c r="IB213" s="326"/>
      <c r="IC213" s="326"/>
    </row>
    <row r="214" spans="1:237" x14ac:dyDescent="0.25">
      <c r="A214" s="392"/>
      <c r="B214" s="392"/>
      <c r="C214" s="392"/>
      <c r="D214" s="392"/>
      <c r="E214" s="392"/>
      <c r="F214" s="398"/>
      <c r="G214" s="398"/>
      <c r="H214" s="398"/>
      <c r="I214" s="398"/>
      <c r="J214" s="398"/>
      <c r="K214" s="398"/>
      <c r="L214" s="398"/>
      <c r="M214" s="398"/>
      <c r="N214" s="398"/>
      <c r="O214" s="398"/>
      <c r="P214" s="398"/>
      <c r="Q214" s="398"/>
      <c r="R214" s="398"/>
      <c r="S214" s="398"/>
      <c r="T214" s="398"/>
      <c r="U214" s="398"/>
      <c r="V214" s="398"/>
      <c r="W214" s="398"/>
      <c r="X214" s="242"/>
      <c r="Y214" s="242"/>
      <c r="Z214" s="242"/>
      <c r="AA214" s="242"/>
      <c r="AB214" s="242"/>
      <c r="AC214" s="242"/>
      <c r="AD214" s="242"/>
      <c r="AE214" s="242"/>
      <c r="AF214" s="242"/>
      <c r="AG214" s="242"/>
      <c r="AH214" s="242"/>
      <c r="AI214" s="242"/>
      <c r="AJ214" s="242"/>
      <c r="AK214" s="242"/>
      <c r="AL214" s="242"/>
      <c r="AM214" s="242"/>
      <c r="AN214" s="242"/>
      <c r="AO214" s="242"/>
      <c r="AP214" s="242"/>
      <c r="AQ214" s="242"/>
      <c r="AR214" s="242"/>
      <c r="AS214" s="242"/>
      <c r="AT214" s="242"/>
      <c r="AU214" s="242"/>
      <c r="AV214" s="242"/>
      <c r="AW214" s="242"/>
      <c r="AX214" s="242"/>
      <c r="AY214" s="242"/>
      <c r="AZ214" s="242"/>
      <c r="BA214" s="242"/>
      <c r="BB214" s="242"/>
      <c r="BC214" s="242"/>
      <c r="BD214" s="242"/>
      <c r="BE214" s="242"/>
      <c r="BF214" s="242"/>
      <c r="BG214" s="242"/>
      <c r="BH214" s="242"/>
      <c r="BI214" s="242"/>
      <c r="BJ214" s="242"/>
      <c r="BK214" s="242"/>
      <c r="BL214" s="242"/>
      <c r="BM214" s="242"/>
      <c r="BN214" s="242"/>
      <c r="BO214" s="242"/>
      <c r="BP214" s="242"/>
      <c r="BQ214" s="242"/>
      <c r="BR214" s="242"/>
      <c r="BS214" s="242"/>
      <c r="BT214" s="242"/>
      <c r="BU214" s="242"/>
      <c r="BV214" s="242"/>
      <c r="BW214" s="242"/>
      <c r="BX214" s="242"/>
      <c r="BY214" s="242"/>
      <c r="BZ214" s="242"/>
      <c r="CA214" s="242"/>
      <c r="CB214" s="242"/>
      <c r="CC214" s="242"/>
      <c r="CD214" s="242"/>
      <c r="CE214" s="242"/>
      <c r="CF214" s="242"/>
      <c r="CG214" s="242"/>
      <c r="CH214" s="242"/>
      <c r="CI214" s="242"/>
      <c r="CJ214" s="242"/>
      <c r="CK214" s="242"/>
      <c r="CL214" s="242"/>
      <c r="CM214" s="242"/>
      <c r="CN214" s="242"/>
      <c r="CO214" s="242"/>
      <c r="CP214" s="242"/>
      <c r="CQ214" s="242"/>
      <c r="CR214" s="242"/>
      <c r="CS214" s="242"/>
      <c r="CT214" s="242"/>
      <c r="CU214" s="242"/>
      <c r="CV214" s="242"/>
      <c r="CW214" s="242"/>
      <c r="CX214" s="242"/>
      <c r="CY214" s="242"/>
      <c r="CZ214" s="242"/>
      <c r="DA214" s="242"/>
      <c r="DB214" s="242"/>
      <c r="DC214" s="242"/>
      <c r="DD214" s="242"/>
      <c r="DE214" s="242"/>
      <c r="DF214" s="242"/>
      <c r="DG214" s="242"/>
      <c r="DH214" s="242"/>
      <c r="DI214" s="242"/>
      <c r="DJ214" s="242"/>
      <c r="DK214" s="242"/>
      <c r="DL214" s="242"/>
      <c r="DM214" s="242"/>
      <c r="DN214" s="242"/>
      <c r="DO214" s="242"/>
      <c r="DP214" s="242"/>
      <c r="DQ214" s="242"/>
      <c r="DR214" s="242"/>
      <c r="DS214" s="242"/>
      <c r="DT214" s="242"/>
      <c r="DU214" s="242"/>
      <c r="DV214" s="242"/>
      <c r="DW214" s="242"/>
      <c r="DX214" s="242"/>
      <c r="DY214" s="242"/>
      <c r="DZ214" s="242"/>
      <c r="EA214" s="242"/>
      <c r="EB214" s="242"/>
      <c r="EC214" s="242"/>
      <c r="ED214" s="242"/>
      <c r="EE214" s="242"/>
      <c r="EF214" s="242"/>
      <c r="EG214" s="242"/>
      <c r="EH214" s="242"/>
      <c r="EI214" s="242"/>
      <c r="EJ214" s="242"/>
      <c r="EK214" s="242"/>
      <c r="EL214" s="242"/>
      <c r="EM214" s="242"/>
      <c r="EN214" s="242"/>
      <c r="EO214" s="242"/>
      <c r="EP214" s="242"/>
      <c r="EQ214" s="242"/>
      <c r="ER214" s="242"/>
      <c r="ES214" s="242"/>
      <c r="ET214" s="242"/>
      <c r="EU214" s="242"/>
      <c r="EV214" s="242"/>
      <c r="EW214" s="242"/>
      <c r="EX214" s="242"/>
      <c r="EY214" s="242"/>
      <c r="EZ214" s="242"/>
      <c r="FA214" s="242"/>
      <c r="FB214" s="242"/>
      <c r="FC214" s="242"/>
      <c r="FD214" s="242"/>
      <c r="FE214" s="242"/>
      <c r="FF214" s="242"/>
      <c r="FG214" s="242"/>
      <c r="FH214" s="242"/>
      <c r="FI214" s="242"/>
      <c r="FJ214" s="242"/>
      <c r="FK214" s="242"/>
      <c r="FL214" s="242"/>
      <c r="FM214" s="242"/>
      <c r="FN214" s="242"/>
      <c r="FO214" s="242"/>
      <c r="FP214" s="242"/>
      <c r="FQ214" s="242"/>
      <c r="FR214" s="242"/>
      <c r="FS214" s="242"/>
      <c r="FT214" s="242"/>
      <c r="FU214" s="242"/>
      <c r="FV214" s="242"/>
      <c r="FW214" s="242"/>
      <c r="FX214" s="242"/>
      <c r="FY214" s="242"/>
      <c r="FZ214" s="242"/>
      <c r="GA214" s="242"/>
      <c r="GB214" s="242"/>
      <c r="GC214" s="242"/>
      <c r="GD214" s="242"/>
      <c r="GE214" s="242"/>
      <c r="GF214" s="242"/>
      <c r="GG214" s="242"/>
      <c r="GH214" s="242"/>
      <c r="GI214" s="242"/>
      <c r="GJ214" s="242"/>
      <c r="GK214" s="242"/>
      <c r="GL214" s="242"/>
      <c r="GM214" s="242"/>
      <c r="GN214" s="242"/>
      <c r="GO214" s="242"/>
      <c r="GP214" s="242"/>
      <c r="GQ214" s="242"/>
      <c r="GR214" s="242"/>
      <c r="GS214" s="242"/>
      <c r="GT214" s="242"/>
      <c r="GU214" s="242"/>
      <c r="GV214" s="242"/>
      <c r="GW214" s="242"/>
      <c r="GX214" s="242"/>
      <c r="GY214" s="242"/>
      <c r="GZ214" s="242"/>
      <c r="HA214" s="242"/>
      <c r="HB214" s="242"/>
      <c r="HC214" s="242"/>
      <c r="HD214" s="242"/>
      <c r="HE214" s="242"/>
      <c r="HF214" s="242"/>
      <c r="HG214" s="242"/>
      <c r="HH214" s="242"/>
      <c r="HI214" s="242"/>
      <c r="HJ214" s="242"/>
      <c r="HK214" s="242"/>
      <c r="HL214" s="242"/>
      <c r="HM214" s="242"/>
      <c r="HN214" s="242"/>
      <c r="HO214" s="242"/>
      <c r="HP214" s="242"/>
      <c r="HQ214" s="242"/>
      <c r="HR214" s="242"/>
      <c r="HS214" s="242"/>
      <c r="HT214" s="242"/>
      <c r="HU214" s="242"/>
      <c r="HV214" s="242"/>
      <c r="HW214" s="242"/>
      <c r="HX214" s="242"/>
      <c r="HY214" s="242"/>
      <c r="HZ214" s="242"/>
      <c r="IA214" s="242"/>
      <c r="IB214" s="242"/>
      <c r="IC214" s="242"/>
    </row>
    <row r="215" spans="1:237" s="4" customFormat="1" x14ac:dyDescent="0.25">
      <c r="A215" s="338" t="s">
        <v>68</v>
      </c>
      <c r="B215" s="390">
        <v>1</v>
      </c>
      <c r="C215" s="338" t="s">
        <v>452</v>
      </c>
      <c r="D215" s="338" t="s">
        <v>190</v>
      </c>
      <c r="E215" s="338" t="s">
        <v>37</v>
      </c>
      <c r="F215" s="398">
        <f t="shared" ref="F215:F229" si="132">IFERROR(((F62/F139)-1),"CHECK")</f>
        <v>6.8127639242117288E-2</v>
      </c>
      <c r="G215" s="398">
        <f t="shared" ref="G215:T215" si="133">IFERROR(((G62/G139)-1),"CHECK")</f>
        <v>5.5198973239605209E-2</v>
      </c>
      <c r="H215" s="398">
        <f t="shared" si="133"/>
        <v>4.1147559859601834E-2</v>
      </c>
      <c r="I215" s="398">
        <f t="shared" si="133"/>
        <v>3.1686150737019636E-2</v>
      </c>
      <c r="J215" s="398">
        <f t="shared" si="133"/>
        <v>3.027074427307852E-2</v>
      </c>
      <c r="K215" s="398">
        <f t="shared" si="133"/>
        <v>2.7406849869245242E-2</v>
      </c>
      <c r="L215" s="398">
        <f t="shared" si="133"/>
        <v>1.2019082363730726E-2</v>
      </c>
      <c r="M215" s="398">
        <f t="shared" si="133"/>
        <v>3.9522750337597445E-2</v>
      </c>
      <c r="N215" s="398">
        <f t="shared" si="133"/>
        <v>4.1820476714887533E-2</v>
      </c>
      <c r="O215" s="398">
        <f t="shared" si="133"/>
        <v>6.3366770895236124E-2</v>
      </c>
      <c r="P215" s="398">
        <f t="shared" si="133"/>
        <v>-2.8939867070323588E-2</v>
      </c>
      <c r="Q215" s="398">
        <f t="shared" si="133"/>
        <v>-2.7108070782675631E-2</v>
      </c>
      <c r="R215" s="398">
        <f t="shared" si="133"/>
        <v>-2.3326971476180014E-2</v>
      </c>
      <c r="S215" s="398">
        <f t="shared" si="133"/>
        <v>-2.2266070637645519E-2</v>
      </c>
      <c r="T215" s="398">
        <f t="shared" si="133"/>
        <v>-1.598836590994912E-2</v>
      </c>
      <c r="U215" s="398">
        <f t="shared" ref="U215" si="134">IFERROR(((U62/U139)-1),"CHECK")</f>
        <v>-1.3022928105830722E-2</v>
      </c>
      <c r="V215" s="398"/>
      <c r="W215" s="39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275"/>
      <c r="AS215" s="275"/>
      <c r="AT215" s="275"/>
      <c r="AU215" s="275"/>
      <c r="AV215" s="275"/>
      <c r="AW215" s="275"/>
      <c r="AX215" s="275"/>
      <c r="AY215" s="275"/>
      <c r="AZ215" s="275"/>
      <c r="BA215" s="275"/>
      <c r="BB215" s="275"/>
      <c r="BC215" s="275"/>
      <c r="BD215" s="275"/>
      <c r="BE215" s="275"/>
      <c r="BF215" s="275"/>
      <c r="BG215" s="275"/>
      <c r="BH215" s="275"/>
      <c r="BI215" s="275"/>
      <c r="BJ215" s="275"/>
      <c r="BK215" s="275"/>
      <c r="BL215" s="275"/>
      <c r="BM215" s="275"/>
      <c r="BN215" s="275"/>
      <c r="BO215" s="275"/>
      <c r="BP215" s="275"/>
      <c r="BQ215" s="275"/>
      <c r="BR215" s="275"/>
      <c r="BS215" s="275"/>
      <c r="BT215" s="275"/>
      <c r="BU215" s="275"/>
      <c r="BV215" s="275"/>
      <c r="BW215" s="275"/>
      <c r="BX215" s="275"/>
      <c r="BY215" s="275"/>
      <c r="BZ215" s="275"/>
      <c r="CA215" s="275"/>
      <c r="CB215" s="275"/>
      <c r="CC215" s="275"/>
      <c r="CD215" s="275"/>
      <c r="CE215" s="275"/>
      <c r="CF215" s="275"/>
      <c r="CG215" s="275"/>
      <c r="CH215" s="275"/>
      <c r="CI215" s="275"/>
      <c r="CJ215" s="275"/>
      <c r="CK215" s="275"/>
      <c r="CL215" s="275"/>
      <c r="CM215" s="275"/>
      <c r="CN215" s="275"/>
      <c r="CO215" s="275"/>
      <c r="CP215" s="275"/>
      <c r="CQ215" s="275"/>
      <c r="CR215" s="275"/>
      <c r="CS215" s="275"/>
      <c r="CT215" s="275"/>
      <c r="CU215" s="275"/>
      <c r="CV215" s="275"/>
      <c r="CW215" s="275"/>
      <c r="CX215" s="275"/>
      <c r="CY215" s="275"/>
      <c r="CZ215" s="275"/>
      <c r="DA215" s="275"/>
      <c r="DB215" s="275"/>
      <c r="DC215" s="275"/>
      <c r="DD215" s="275"/>
      <c r="DE215" s="275"/>
      <c r="DF215" s="275"/>
      <c r="DG215" s="275"/>
      <c r="DH215" s="275"/>
      <c r="DI215" s="275"/>
      <c r="DJ215" s="275"/>
      <c r="DK215" s="275"/>
      <c r="DL215" s="275"/>
      <c r="DM215" s="275"/>
      <c r="DN215" s="275"/>
      <c r="DO215" s="275"/>
      <c r="DP215" s="275"/>
      <c r="DQ215" s="275"/>
      <c r="DR215" s="275"/>
      <c r="DS215" s="275"/>
      <c r="DT215" s="275"/>
      <c r="DU215" s="275"/>
      <c r="DV215" s="275"/>
      <c r="DW215" s="275"/>
      <c r="DX215" s="275"/>
      <c r="DY215" s="275"/>
      <c r="DZ215" s="275"/>
      <c r="EA215" s="275"/>
      <c r="EB215" s="275"/>
      <c r="EC215" s="275"/>
      <c r="ED215" s="275"/>
      <c r="EE215" s="275"/>
      <c r="EF215" s="275"/>
      <c r="EG215" s="275"/>
      <c r="EH215" s="275"/>
      <c r="EI215" s="275"/>
      <c r="EJ215" s="275"/>
      <c r="EK215" s="275"/>
      <c r="EL215" s="275"/>
      <c r="EM215" s="275"/>
      <c r="EN215" s="275"/>
      <c r="EO215" s="275"/>
      <c r="EP215" s="275"/>
      <c r="EQ215" s="275"/>
      <c r="ER215" s="275"/>
      <c r="ES215" s="275"/>
      <c r="ET215" s="275"/>
      <c r="EU215" s="275"/>
      <c r="EV215" s="275"/>
      <c r="EW215" s="275"/>
      <c r="EX215" s="275"/>
      <c r="EY215" s="275"/>
      <c r="EZ215" s="275"/>
      <c r="FA215" s="275"/>
      <c r="FB215" s="275"/>
      <c r="FC215" s="275"/>
      <c r="FD215" s="275"/>
      <c r="FE215" s="275"/>
      <c r="FF215" s="275"/>
      <c r="FG215" s="275"/>
      <c r="FH215" s="275"/>
      <c r="FI215" s="275"/>
      <c r="FJ215" s="275"/>
      <c r="FK215" s="275"/>
      <c r="FL215" s="275"/>
      <c r="FM215" s="275"/>
      <c r="FN215" s="275"/>
      <c r="FO215" s="275"/>
      <c r="FP215" s="275"/>
      <c r="FQ215" s="275"/>
      <c r="FR215" s="275"/>
      <c r="FS215" s="275"/>
      <c r="FT215" s="275"/>
      <c r="FU215" s="275"/>
      <c r="FV215" s="275"/>
      <c r="FW215" s="275"/>
      <c r="FX215" s="275"/>
      <c r="FY215" s="275"/>
      <c r="FZ215" s="275"/>
      <c r="GA215" s="275"/>
      <c r="GB215" s="275"/>
      <c r="GC215" s="275"/>
      <c r="GD215" s="275"/>
      <c r="GE215" s="275"/>
      <c r="GF215" s="275"/>
      <c r="GG215" s="275"/>
      <c r="GH215" s="275"/>
      <c r="GI215" s="275"/>
      <c r="GJ215" s="275"/>
      <c r="GK215" s="275"/>
      <c r="GL215" s="275"/>
      <c r="GM215" s="275"/>
      <c r="GN215" s="275"/>
      <c r="GO215" s="275"/>
      <c r="GP215" s="275"/>
      <c r="GQ215" s="275"/>
      <c r="GR215" s="275"/>
      <c r="GS215" s="275"/>
      <c r="GT215" s="275"/>
      <c r="GU215" s="275"/>
      <c r="GV215" s="275"/>
      <c r="GW215" s="275"/>
      <c r="GX215" s="275"/>
      <c r="GY215" s="275"/>
      <c r="GZ215" s="275"/>
      <c r="HA215" s="275"/>
      <c r="HB215" s="275"/>
      <c r="HC215" s="275"/>
      <c r="HD215" s="275"/>
      <c r="HE215" s="275"/>
      <c r="HF215" s="275"/>
      <c r="HG215" s="275"/>
      <c r="HH215" s="275"/>
      <c r="HI215" s="275"/>
      <c r="HJ215" s="275"/>
      <c r="HK215" s="275"/>
      <c r="HL215" s="275"/>
      <c r="HM215" s="275"/>
      <c r="HN215" s="275"/>
      <c r="HO215" s="275"/>
      <c r="HP215" s="275"/>
      <c r="HQ215" s="275"/>
      <c r="HR215" s="275"/>
      <c r="HS215" s="275"/>
      <c r="HT215" s="275"/>
      <c r="HU215" s="275"/>
      <c r="HV215" s="275"/>
      <c r="HW215" s="275"/>
      <c r="HX215" s="275"/>
      <c r="HY215" s="275"/>
      <c r="HZ215" s="275"/>
      <c r="IA215" s="275"/>
      <c r="IB215" s="275"/>
      <c r="IC215" s="275"/>
    </row>
    <row r="216" spans="1:237" s="4" customFormat="1" x14ac:dyDescent="0.25">
      <c r="A216" s="338" t="s">
        <v>68</v>
      </c>
      <c r="B216" s="390" t="s">
        <v>443</v>
      </c>
      <c r="C216" s="338" t="s">
        <v>444</v>
      </c>
      <c r="D216" s="338" t="s">
        <v>190</v>
      </c>
      <c r="E216" s="338" t="s">
        <v>37</v>
      </c>
      <c r="F216" s="398">
        <f t="shared" si="132"/>
        <v>6.8127639242117288E-2</v>
      </c>
      <c r="G216" s="398">
        <f t="shared" ref="G216:U216" si="135">IFERROR(((G63/G140)-1),"CHECK")</f>
        <v>5.5198973239605209E-2</v>
      </c>
      <c r="H216" s="398">
        <f t="shared" si="135"/>
        <v>4.1147559859601834E-2</v>
      </c>
      <c r="I216" s="398">
        <f t="shared" si="135"/>
        <v>3.1686150737019636E-2</v>
      </c>
      <c r="J216" s="398">
        <f t="shared" si="135"/>
        <v>3.027074427307852E-2</v>
      </c>
      <c r="K216" s="398">
        <f t="shared" si="135"/>
        <v>2.7406849869245242E-2</v>
      </c>
      <c r="L216" s="398">
        <f t="shared" si="135"/>
        <v>1.2019082363730726E-2</v>
      </c>
      <c r="M216" s="398">
        <f t="shared" si="135"/>
        <v>3.9522750337597445E-2</v>
      </c>
      <c r="N216" s="398">
        <f t="shared" si="135"/>
        <v>4.1820476714887533E-2</v>
      </c>
      <c r="O216" s="398">
        <f t="shared" si="135"/>
        <v>6.3366770895236124E-2</v>
      </c>
      <c r="P216" s="398">
        <f t="shared" si="135"/>
        <v>-2.8939867070323588E-2</v>
      </c>
      <c r="Q216" s="398">
        <f t="shared" si="135"/>
        <v>-2.7108070782675631E-2</v>
      </c>
      <c r="R216" s="398">
        <f t="shared" si="135"/>
        <v>-2.3326971476180014E-2</v>
      </c>
      <c r="S216" s="398">
        <f t="shared" si="135"/>
        <v>-2.2266070637645519E-2</v>
      </c>
      <c r="T216" s="398">
        <f t="shared" si="135"/>
        <v>-1.598836590994912E-2</v>
      </c>
      <c r="U216" s="398">
        <f t="shared" si="135"/>
        <v>-1.3022928105830722E-2</v>
      </c>
      <c r="V216" s="398"/>
      <c r="W216" s="39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275"/>
      <c r="AS216" s="275"/>
      <c r="AT216" s="275"/>
      <c r="AU216" s="275"/>
      <c r="AV216" s="275"/>
      <c r="AW216" s="275"/>
      <c r="AX216" s="275"/>
      <c r="AY216" s="275"/>
      <c r="AZ216" s="275"/>
      <c r="BA216" s="275"/>
      <c r="BB216" s="275"/>
      <c r="BC216" s="275"/>
      <c r="BD216" s="275"/>
      <c r="BE216" s="275"/>
      <c r="BF216" s="275"/>
      <c r="BG216" s="275"/>
      <c r="BH216" s="275"/>
      <c r="BI216" s="275"/>
      <c r="BJ216" s="275"/>
      <c r="BK216" s="275"/>
      <c r="BL216" s="275"/>
      <c r="BM216" s="275"/>
      <c r="BN216" s="275"/>
      <c r="BO216" s="275"/>
      <c r="BP216" s="275"/>
      <c r="BQ216" s="275"/>
      <c r="BR216" s="275"/>
      <c r="BS216" s="275"/>
      <c r="BT216" s="275"/>
      <c r="BU216" s="275"/>
      <c r="BV216" s="275"/>
      <c r="BW216" s="275"/>
      <c r="BX216" s="275"/>
      <c r="BY216" s="275"/>
      <c r="BZ216" s="275"/>
      <c r="CA216" s="275"/>
      <c r="CB216" s="275"/>
      <c r="CC216" s="275"/>
      <c r="CD216" s="275"/>
      <c r="CE216" s="275"/>
      <c r="CF216" s="275"/>
      <c r="CG216" s="275"/>
      <c r="CH216" s="275"/>
      <c r="CI216" s="275"/>
      <c r="CJ216" s="275"/>
      <c r="CK216" s="275"/>
      <c r="CL216" s="275"/>
      <c r="CM216" s="275"/>
      <c r="CN216" s="275"/>
      <c r="CO216" s="275"/>
      <c r="CP216" s="275"/>
      <c r="CQ216" s="275"/>
      <c r="CR216" s="275"/>
      <c r="CS216" s="275"/>
      <c r="CT216" s="275"/>
      <c r="CU216" s="275"/>
      <c r="CV216" s="275"/>
      <c r="CW216" s="275"/>
      <c r="CX216" s="275"/>
      <c r="CY216" s="275"/>
      <c r="CZ216" s="275"/>
      <c r="DA216" s="275"/>
      <c r="DB216" s="275"/>
      <c r="DC216" s="275"/>
      <c r="DD216" s="275"/>
      <c r="DE216" s="275"/>
      <c r="DF216" s="275"/>
      <c r="DG216" s="275"/>
      <c r="DH216" s="275"/>
      <c r="DI216" s="275"/>
      <c r="DJ216" s="275"/>
      <c r="DK216" s="275"/>
      <c r="DL216" s="275"/>
      <c r="DM216" s="275"/>
      <c r="DN216" s="275"/>
      <c r="DO216" s="275"/>
      <c r="DP216" s="275"/>
      <c r="DQ216" s="275"/>
      <c r="DR216" s="275"/>
      <c r="DS216" s="275"/>
      <c r="DT216" s="275"/>
      <c r="DU216" s="275"/>
      <c r="DV216" s="275"/>
      <c r="DW216" s="275"/>
      <c r="DX216" s="275"/>
      <c r="DY216" s="275"/>
      <c r="DZ216" s="275"/>
      <c r="EA216" s="275"/>
      <c r="EB216" s="275"/>
      <c r="EC216" s="275"/>
      <c r="ED216" s="275"/>
      <c r="EE216" s="275"/>
      <c r="EF216" s="275"/>
      <c r="EG216" s="275"/>
      <c r="EH216" s="275"/>
      <c r="EI216" s="275"/>
      <c r="EJ216" s="275"/>
      <c r="EK216" s="275"/>
      <c r="EL216" s="275"/>
      <c r="EM216" s="275"/>
      <c r="EN216" s="275"/>
      <c r="EO216" s="275"/>
      <c r="EP216" s="275"/>
      <c r="EQ216" s="275"/>
      <c r="ER216" s="275"/>
      <c r="ES216" s="275"/>
      <c r="ET216" s="275"/>
      <c r="EU216" s="275"/>
      <c r="EV216" s="275"/>
      <c r="EW216" s="275"/>
      <c r="EX216" s="275"/>
      <c r="EY216" s="275"/>
      <c r="EZ216" s="275"/>
      <c r="FA216" s="275"/>
      <c r="FB216" s="275"/>
      <c r="FC216" s="275"/>
      <c r="FD216" s="275"/>
      <c r="FE216" s="275"/>
      <c r="FF216" s="275"/>
      <c r="FG216" s="275"/>
      <c r="FH216" s="275"/>
      <c r="FI216" s="275"/>
      <c r="FJ216" s="275"/>
      <c r="FK216" s="275"/>
      <c r="FL216" s="275"/>
      <c r="FM216" s="275"/>
      <c r="FN216" s="275"/>
      <c r="FO216" s="275"/>
      <c r="FP216" s="275"/>
      <c r="FQ216" s="275"/>
      <c r="FR216" s="275"/>
      <c r="FS216" s="275"/>
      <c r="FT216" s="275"/>
      <c r="FU216" s="275"/>
      <c r="FV216" s="275"/>
      <c r="FW216" s="275"/>
      <c r="FX216" s="275"/>
      <c r="FY216" s="275"/>
      <c r="FZ216" s="275"/>
      <c r="GA216" s="275"/>
      <c r="GB216" s="275"/>
      <c r="GC216" s="275"/>
      <c r="GD216" s="275"/>
      <c r="GE216" s="275"/>
      <c r="GF216" s="275"/>
      <c r="GG216" s="275"/>
      <c r="GH216" s="275"/>
      <c r="GI216" s="275"/>
      <c r="GJ216" s="275"/>
      <c r="GK216" s="275"/>
      <c r="GL216" s="275"/>
      <c r="GM216" s="275"/>
      <c r="GN216" s="275"/>
      <c r="GO216" s="275"/>
      <c r="GP216" s="275"/>
      <c r="GQ216" s="275"/>
      <c r="GR216" s="275"/>
      <c r="GS216" s="275"/>
      <c r="GT216" s="275"/>
      <c r="GU216" s="275"/>
      <c r="GV216" s="275"/>
      <c r="GW216" s="275"/>
      <c r="GX216" s="275"/>
      <c r="GY216" s="275"/>
      <c r="GZ216" s="275"/>
      <c r="HA216" s="275"/>
      <c r="HB216" s="275"/>
      <c r="HC216" s="275"/>
      <c r="HD216" s="275"/>
      <c r="HE216" s="275"/>
      <c r="HF216" s="275"/>
      <c r="HG216" s="275"/>
      <c r="HH216" s="275"/>
      <c r="HI216" s="275"/>
      <c r="HJ216" s="275"/>
      <c r="HK216" s="275"/>
      <c r="HL216" s="275"/>
      <c r="HM216" s="275"/>
      <c r="HN216" s="275"/>
      <c r="HO216" s="275"/>
      <c r="HP216" s="275"/>
      <c r="HQ216" s="275"/>
      <c r="HR216" s="275"/>
      <c r="HS216" s="275"/>
      <c r="HT216" s="275"/>
      <c r="HU216" s="275"/>
      <c r="HV216" s="275"/>
      <c r="HW216" s="275"/>
      <c r="HX216" s="275"/>
      <c r="HY216" s="275"/>
      <c r="HZ216" s="275"/>
      <c r="IA216" s="275"/>
      <c r="IB216" s="275"/>
      <c r="IC216" s="275"/>
    </row>
    <row r="217" spans="1:237" s="79" customFormat="1" x14ac:dyDescent="0.25">
      <c r="A217" s="337" t="s">
        <v>68</v>
      </c>
      <c r="B217" s="337" t="s">
        <v>69</v>
      </c>
      <c r="C217" s="337" t="s">
        <v>70</v>
      </c>
      <c r="D217" s="337" t="s">
        <v>190</v>
      </c>
      <c r="E217" s="337" t="s">
        <v>37</v>
      </c>
      <c r="F217" s="398">
        <f t="shared" si="132"/>
        <v>0</v>
      </c>
      <c r="G217" s="398">
        <f t="shared" ref="G217:U217" si="136">IFERROR(((G64/G141)-1),"CHECK")</f>
        <v>0</v>
      </c>
      <c r="H217" s="398">
        <f t="shared" si="136"/>
        <v>0</v>
      </c>
      <c r="I217" s="398">
        <f t="shared" si="136"/>
        <v>0</v>
      </c>
      <c r="J217" s="398">
        <f t="shared" si="136"/>
        <v>0</v>
      </c>
      <c r="K217" s="398">
        <f t="shared" si="136"/>
        <v>0</v>
      </c>
      <c r="L217" s="398">
        <f t="shared" si="136"/>
        <v>0</v>
      </c>
      <c r="M217" s="398">
        <f t="shared" si="136"/>
        <v>0</v>
      </c>
      <c r="N217" s="398">
        <f t="shared" si="136"/>
        <v>0</v>
      </c>
      <c r="O217" s="398">
        <f t="shared" si="136"/>
        <v>9.2500784098930033E-3</v>
      </c>
      <c r="P217" s="398">
        <f t="shared" si="136"/>
        <v>-8.0212463454626404E-3</v>
      </c>
      <c r="Q217" s="398">
        <f t="shared" si="136"/>
        <v>0</v>
      </c>
      <c r="R217" s="398">
        <f t="shared" si="136"/>
        <v>-1.6822887527467856E-9</v>
      </c>
      <c r="S217" s="398">
        <f t="shared" si="136"/>
        <v>3.839130914409461E-3</v>
      </c>
      <c r="T217" s="398">
        <f t="shared" si="136"/>
        <v>4.6265010414945351E-3</v>
      </c>
      <c r="U217" s="398">
        <f t="shared" si="136"/>
        <v>4.9842297057760554E-3</v>
      </c>
      <c r="V217" s="398"/>
      <c r="W217" s="399"/>
      <c r="X217" s="326"/>
      <c r="Y217" s="326"/>
      <c r="Z217" s="326"/>
      <c r="AA217" s="326"/>
      <c r="AB217" s="326"/>
      <c r="AC217" s="326"/>
      <c r="AD217" s="326"/>
      <c r="AE217" s="326"/>
      <c r="AF217" s="326"/>
      <c r="AG217" s="326"/>
      <c r="AH217" s="326"/>
      <c r="AI217" s="326"/>
      <c r="AJ217" s="326"/>
      <c r="AK217" s="326"/>
      <c r="AL217" s="326"/>
      <c r="AM217" s="326"/>
      <c r="AN217" s="326"/>
      <c r="AO217" s="326"/>
      <c r="AP217" s="326"/>
      <c r="AQ217" s="326"/>
      <c r="AR217" s="326"/>
      <c r="AS217" s="326"/>
      <c r="AT217" s="326"/>
      <c r="AU217" s="326"/>
      <c r="AV217" s="326"/>
      <c r="AW217" s="326"/>
      <c r="AX217" s="326"/>
      <c r="AY217" s="326"/>
      <c r="AZ217" s="326"/>
      <c r="BA217" s="326"/>
      <c r="BB217" s="326"/>
      <c r="BC217" s="326"/>
      <c r="BD217" s="326"/>
      <c r="BE217" s="326"/>
      <c r="BF217" s="326"/>
      <c r="BG217" s="326"/>
      <c r="BH217" s="326"/>
      <c r="BI217" s="326"/>
      <c r="BJ217" s="326"/>
      <c r="BK217" s="326"/>
      <c r="BL217" s="326"/>
      <c r="BM217" s="326"/>
      <c r="BN217" s="326"/>
      <c r="BO217" s="326"/>
      <c r="BP217" s="326"/>
      <c r="BQ217" s="326"/>
      <c r="BR217" s="326"/>
      <c r="BS217" s="326"/>
      <c r="BT217" s="326"/>
      <c r="BU217" s="326"/>
      <c r="BV217" s="326"/>
      <c r="BW217" s="326"/>
      <c r="BX217" s="326"/>
      <c r="BY217" s="326"/>
      <c r="BZ217" s="326"/>
      <c r="CA217" s="326"/>
      <c r="CB217" s="326"/>
      <c r="CC217" s="326"/>
      <c r="CD217" s="326"/>
      <c r="CE217" s="326"/>
      <c r="CF217" s="326"/>
      <c r="CG217" s="326"/>
      <c r="CH217" s="326"/>
      <c r="CI217" s="326"/>
      <c r="CJ217" s="326"/>
      <c r="CK217" s="326"/>
      <c r="CL217" s="326"/>
      <c r="CM217" s="326"/>
      <c r="CN217" s="326"/>
      <c r="CO217" s="326"/>
      <c r="CP217" s="326"/>
      <c r="CQ217" s="326"/>
      <c r="CR217" s="326"/>
      <c r="CS217" s="326"/>
      <c r="CT217" s="326"/>
      <c r="CU217" s="326"/>
      <c r="CV217" s="326"/>
      <c r="CW217" s="326"/>
      <c r="CX217" s="326"/>
      <c r="CY217" s="326"/>
      <c r="CZ217" s="326"/>
      <c r="DA217" s="326"/>
      <c r="DB217" s="326"/>
      <c r="DC217" s="326"/>
      <c r="DD217" s="326"/>
      <c r="DE217" s="326"/>
      <c r="DF217" s="326"/>
      <c r="DG217" s="326"/>
      <c r="DH217" s="326"/>
      <c r="DI217" s="326"/>
      <c r="DJ217" s="326"/>
      <c r="DK217" s="326"/>
      <c r="DL217" s="326"/>
      <c r="DM217" s="326"/>
      <c r="DN217" s="326"/>
      <c r="DO217" s="326"/>
      <c r="DP217" s="326"/>
      <c r="DQ217" s="326"/>
      <c r="DR217" s="326"/>
      <c r="DS217" s="326"/>
      <c r="DT217" s="326"/>
      <c r="DU217" s="326"/>
      <c r="DV217" s="326"/>
      <c r="DW217" s="326"/>
      <c r="DX217" s="326"/>
      <c r="DY217" s="326"/>
      <c r="DZ217" s="326"/>
      <c r="EA217" s="326"/>
      <c r="EB217" s="326"/>
      <c r="EC217" s="326"/>
      <c r="ED217" s="326"/>
      <c r="EE217" s="326"/>
      <c r="EF217" s="326"/>
      <c r="EG217" s="326"/>
      <c r="EH217" s="326"/>
      <c r="EI217" s="326"/>
      <c r="EJ217" s="326"/>
      <c r="EK217" s="326"/>
      <c r="EL217" s="326"/>
      <c r="EM217" s="326"/>
      <c r="EN217" s="326"/>
      <c r="EO217" s="326"/>
      <c r="EP217" s="326"/>
      <c r="EQ217" s="326"/>
      <c r="ER217" s="326"/>
      <c r="ES217" s="326"/>
      <c r="ET217" s="326"/>
      <c r="EU217" s="326"/>
      <c r="EV217" s="326"/>
      <c r="EW217" s="326"/>
      <c r="EX217" s="326"/>
      <c r="EY217" s="326"/>
      <c r="EZ217" s="326"/>
      <c r="FA217" s="326"/>
      <c r="FB217" s="326"/>
      <c r="FC217" s="326"/>
      <c r="FD217" s="326"/>
      <c r="FE217" s="326"/>
      <c r="FF217" s="326"/>
      <c r="FG217" s="326"/>
      <c r="FH217" s="326"/>
      <c r="FI217" s="326"/>
      <c r="FJ217" s="326"/>
      <c r="FK217" s="326"/>
      <c r="FL217" s="326"/>
      <c r="FM217" s="326"/>
      <c r="FN217" s="326"/>
      <c r="FO217" s="326"/>
      <c r="FP217" s="326"/>
      <c r="FQ217" s="326"/>
      <c r="FR217" s="326"/>
      <c r="FS217" s="326"/>
      <c r="FT217" s="326"/>
      <c r="FU217" s="326"/>
      <c r="FV217" s="326"/>
      <c r="FW217" s="326"/>
      <c r="FX217" s="326"/>
      <c r="FY217" s="326"/>
      <c r="FZ217" s="326"/>
      <c r="GA217" s="326"/>
      <c r="GB217" s="326"/>
      <c r="GC217" s="326"/>
      <c r="GD217" s="326"/>
      <c r="GE217" s="326"/>
      <c r="GF217" s="326"/>
      <c r="GG217" s="326"/>
      <c r="GH217" s="326"/>
      <c r="GI217" s="326"/>
      <c r="GJ217" s="326"/>
      <c r="GK217" s="326"/>
      <c r="GL217" s="326"/>
      <c r="GM217" s="326"/>
      <c r="GN217" s="326"/>
      <c r="GO217" s="326"/>
      <c r="GP217" s="326"/>
      <c r="GQ217" s="326"/>
      <c r="GR217" s="326"/>
      <c r="GS217" s="326"/>
      <c r="GT217" s="326"/>
      <c r="GU217" s="326"/>
      <c r="GV217" s="326"/>
      <c r="GW217" s="326"/>
      <c r="GX217" s="326"/>
      <c r="GY217" s="326"/>
      <c r="GZ217" s="326"/>
      <c r="HA217" s="326"/>
      <c r="HB217" s="326"/>
      <c r="HC217" s="326"/>
      <c r="HD217" s="326"/>
      <c r="HE217" s="326"/>
      <c r="HF217" s="326"/>
      <c r="HG217" s="326"/>
      <c r="HH217" s="326"/>
      <c r="HI217" s="326"/>
      <c r="HJ217" s="326"/>
      <c r="HK217" s="326"/>
      <c r="HL217" s="326"/>
      <c r="HM217" s="326"/>
      <c r="HN217" s="326"/>
      <c r="HO217" s="326"/>
      <c r="HP217" s="326"/>
      <c r="HQ217" s="326"/>
      <c r="HR217" s="326"/>
      <c r="HS217" s="326"/>
      <c r="HT217" s="326"/>
      <c r="HU217" s="326"/>
      <c r="HV217" s="326"/>
      <c r="HW217" s="326"/>
      <c r="HX217" s="326"/>
      <c r="HY217" s="326"/>
      <c r="HZ217" s="326"/>
      <c r="IA217" s="326"/>
      <c r="IB217" s="326"/>
      <c r="IC217" s="326"/>
    </row>
    <row r="218" spans="1:237" s="79" customFormat="1" x14ac:dyDescent="0.25">
      <c r="A218" s="337" t="s">
        <v>68</v>
      </c>
      <c r="B218" s="337" t="s">
        <v>71</v>
      </c>
      <c r="C218" s="337" t="s">
        <v>72</v>
      </c>
      <c r="D218" s="337" t="s">
        <v>190</v>
      </c>
      <c r="E218" s="337" t="s">
        <v>37</v>
      </c>
      <c r="F218" s="398">
        <f t="shared" si="132"/>
        <v>-0.29604113279377753</v>
      </c>
      <c r="G218" s="398">
        <f t="shared" ref="G218:U218" si="137">IFERROR(((G65/G142)-1),"CHECK")</f>
        <v>-0.27477515893281013</v>
      </c>
      <c r="H218" s="398">
        <f t="shared" si="137"/>
        <v>-0.27726596076907362</v>
      </c>
      <c r="I218" s="398">
        <f t="shared" si="137"/>
        <v>-0.30158771685858199</v>
      </c>
      <c r="J218" s="398">
        <f t="shared" si="137"/>
        <v>-0.33767520650521754</v>
      </c>
      <c r="K218" s="398">
        <f t="shared" si="137"/>
        <v>-0.35023056168519306</v>
      </c>
      <c r="L218" s="398">
        <f t="shared" si="137"/>
        <v>-0.34950419091779916</v>
      </c>
      <c r="M218" s="398">
        <f t="shared" si="137"/>
        <v>-0.33732600155196435</v>
      </c>
      <c r="N218" s="398">
        <f t="shared" si="137"/>
        <v>-0.33267893858748654</v>
      </c>
      <c r="O218" s="398">
        <f t="shared" si="137"/>
        <v>-1.604101849539441E-2</v>
      </c>
      <c r="P218" s="398">
        <f t="shared" si="137"/>
        <v>-0.16263346074974516</v>
      </c>
      <c r="Q218" s="398">
        <f t="shared" si="137"/>
        <v>8.4462495445538632E-3</v>
      </c>
      <c r="R218" s="398">
        <f t="shared" si="137"/>
        <v>-0.25669223380779127</v>
      </c>
      <c r="S218" s="398">
        <f t="shared" si="137"/>
        <v>-0.83277391249486532</v>
      </c>
      <c r="T218" s="398">
        <f t="shared" si="137"/>
        <v>-0.5054355665126502</v>
      </c>
      <c r="U218" s="398">
        <f t="shared" si="137"/>
        <v>-0.1833190186423489</v>
      </c>
      <c r="V218" s="398"/>
      <c r="W218" s="399"/>
      <c r="X218" s="326"/>
      <c r="Y218" s="326"/>
      <c r="Z218" s="326"/>
      <c r="AA218" s="326"/>
      <c r="AB218" s="326"/>
      <c r="AC218" s="326"/>
      <c r="AD218" s="326"/>
      <c r="AE218" s="326"/>
      <c r="AF218" s="326"/>
      <c r="AG218" s="326"/>
      <c r="AH218" s="326"/>
      <c r="AI218" s="326"/>
      <c r="AJ218" s="326"/>
      <c r="AK218" s="326"/>
      <c r="AL218" s="326"/>
      <c r="AM218" s="326"/>
      <c r="AN218" s="326"/>
      <c r="AO218" s="326"/>
      <c r="AP218" s="326"/>
      <c r="AQ218" s="326"/>
      <c r="AR218" s="326"/>
      <c r="AS218" s="326"/>
      <c r="AT218" s="326"/>
      <c r="AU218" s="326"/>
      <c r="AV218" s="326"/>
      <c r="AW218" s="326"/>
      <c r="AX218" s="326"/>
      <c r="AY218" s="326"/>
      <c r="AZ218" s="326"/>
      <c r="BA218" s="326"/>
      <c r="BB218" s="326"/>
      <c r="BC218" s="326"/>
      <c r="BD218" s="326"/>
      <c r="BE218" s="326"/>
      <c r="BF218" s="326"/>
      <c r="BG218" s="326"/>
      <c r="BH218" s="326"/>
      <c r="BI218" s="326"/>
      <c r="BJ218" s="326"/>
      <c r="BK218" s="326"/>
      <c r="BL218" s="326"/>
      <c r="BM218" s="326"/>
      <c r="BN218" s="326"/>
      <c r="BO218" s="326"/>
      <c r="BP218" s="326"/>
      <c r="BQ218" s="326"/>
      <c r="BR218" s="326"/>
      <c r="BS218" s="326"/>
      <c r="BT218" s="326"/>
      <c r="BU218" s="326"/>
      <c r="BV218" s="326"/>
      <c r="BW218" s="326"/>
      <c r="BX218" s="326"/>
      <c r="BY218" s="326"/>
      <c r="BZ218" s="326"/>
      <c r="CA218" s="326"/>
      <c r="CB218" s="326"/>
      <c r="CC218" s="326"/>
      <c r="CD218" s="326"/>
      <c r="CE218" s="326"/>
      <c r="CF218" s="326"/>
      <c r="CG218" s="326"/>
      <c r="CH218" s="326"/>
      <c r="CI218" s="326"/>
      <c r="CJ218" s="326"/>
      <c r="CK218" s="326"/>
      <c r="CL218" s="326"/>
      <c r="CM218" s="326"/>
      <c r="CN218" s="326"/>
      <c r="CO218" s="326"/>
      <c r="CP218" s="326"/>
      <c r="CQ218" s="326"/>
      <c r="CR218" s="326"/>
      <c r="CS218" s="326"/>
      <c r="CT218" s="326"/>
      <c r="CU218" s="326"/>
      <c r="CV218" s="326"/>
      <c r="CW218" s="326"/>
      <c r="CX218" s="326"/>
      <c r="CY218" s="326"/>
      <c r="CZ218" s="326"/>
      <c r="DA218" s="326"/>
      <c r="DB218" s="326"/>
      <c r="DC218" s="326"/>
      <c r="DD218" s="326"/>
      <c r="DE218" s="326"/>
      <c r="DF218" s="326"/>
      <c r="DG218" s="326"/>
      <c r="DH218" s="326"/>
      <c r="DI218" s="326"/>
      <c r="DJ218" s="326"/>
      <c r="DK218" s="326"/>
      <c r="DL218" s="326"/>
      <c r="DM218" s="326"/>
      <c r="DN218" s="326"/>
      <c r="DO218" s="326"/>
      <c r="DP218" s="326"/>
      <c r="DQ218" s="326"/>
      <c r="DR218" s="326"/>
      <c r="DS218" s="326"/>
      <c r="DT218" s="326"/>
      <c r="DU218" s="326"/>
      <c r="DV218" s="326"/>
      <c r="DW218" s="326"/>
      <c r="DX218" s="326"/>
      <c r="DY218" s="326"/>
      <c r="DZ218" s="326"/>
      <c r="EA218" s="326"/>
      <c r="EB218" s="326"/>
      <c r="EC218" s="326"/>
      <c r="ED218" s="326"/>
      <c r="EE218" s="326"/>
      <c r="EF218" s="326"/>
      <c r="EG218" s="326"/>
      <c r="EH218" s="326"/>
      <c r="EI218" s="326"/>
      <c r="EJ218" s="326"/>
      <c r="EK218" s="326"/>
      <c r="EL218" s="326"/>
      <c r="EM218" s="326"/>
      <c r="EN218" s="326"/>
      <c r="EO218" s="326"/>
      <c r="EP218" s="326"/>
      <c r="EQ218" s="326"/>
      <c r="ER218" s="326"/>
      <c r="ES218" s="326"/>
      <c r="ET218" s="326"/>
      <c r="EU218" s="326"/>
      <c r="EV218" s="326"/>
      <c r="EW218" s="326"/>
      <c r="EX218" s="326"/>
      <c r="EY218" s="326"/>
      <c r="EZ218" s="326"/>
      <c r="FA218" s="326"/>
      <c r="FB218" s="326"/>
      <c r="FC218" s="326"/>
      <c r="FD218" s="326"/>
      <c r="FE218" s="326"/>
      <c r="FF218" s="326"/>
      <c r="FG218" s="326"/>
      <c r="FH218" s="326"/>
      <c r="FI218" s="326"/>
      <c r="FJ218" s="326"/>
      <c r="FK218" s="326"/>
      <c r="FL218" s="326"/>
      <c r="FM218" s="326"/>
      <c r="FN218" s="326"/>
      <c r="FO218" s="326"/>
      <c r="FP218" s="326"/>
      <c r="FQ218" s="326"/>
      <c r="FR218" s="326"/>
      <c r="FS218" s="326"/>
      <c r="FT218" s="326"/>
      <c r="FU218" s="326"/>
      <c r="FV218" s="326"/>
      <c r="FW218" s="326"/>
      <c r="FX218" s="326"/>
      <c r="FY218" s="326"/>
      <c r="FZ218" s="326"/>
      <c r="GA218" s="326"/>
      <c r="GB218" s="326"/>
      <c r="GC218" s="326"/>
      <c r="GD218" s="326"/>
      <c r="GE218" s="326"/>
      <c r="GF218" s="326"/>
      <c r="GG218" s="326"/>
      <c r="GH218" s="326"/>
      <c r="GI218" s="326"/>
      <c r="GJ218" s="326"/>
      <c r="GK218" s="326"/>
      <c r="GL218" s="326"/>
      <c r="GM218" s="326"/>
      <c r="GN218" s="326"/>
      <c r="GO218" s="326"/>
      <c r="GP218" s="326"/>
      <c r="GQ218" s="326"/>
      <c r="GR218" s="326"/>
      <c r="GS218" s="326"/>
      <c r="GT218" s="326"/>
      <c r="GU218" s="326"/>
      <c r="GV218" s="326"/>
      <c r="GW218" s="326"/>
      <c r="GX218" s="326"/>
      <c r="GY218" s="326"/>
      <c r="GZ218" s="326"/>
      <c r="HA218" s="326"/>
      <c r="HB218" s="326"/>
      <c r="HC218" s="326"/>
      <c r="HD218" s="326"/>
      <c r="HE218" s="326"/>
      <c r="HF218" s="326"/>
      <c r="HG218" s="326"/>
      <c r="HH218" s="326"/>
      <c r="HI218" s="326"/>
      <c r="HJ218" s="326"/>
      <c r="HK218" s="326"/>
      <c r="HL218" s="326"/>
      <c r="HM218" s="326"/>
      <c r="HN218" s="326"/>
      <c r="HO218" s="326"/>
      <c r="HP218" s="326"/>
      <c r="HQ218" s="326"/>
      <c r="HR218" s="326"/>
      <c r="HS218" s="326"/>
      <c r="HT218" s="326"/>
      <c r="HU218" s="326"/>
      <c r="HV218" s="326"/>
      <c r="HW218" s="326"/>
      <c r="HX218" s="326"/>
      <c r="HY218" s="326"/>
      <c r="HZ218" s="326"/>
      <c r="IA218" s="326"/>
      <c r="IB218" s="326"/>
      <c r="IC218" s="326"/>
    </row>
    <row r="219" spans="1:237" s="79" customFormat="1" x14ac:dyDescent="0.25">
      <c r="A219" s="337" t="s">
        <v>68</v>
      </c>
      <c r="B219" s="337" t="s">
        <v>73</v>
      </c>
      <c r="C219" s="337" t="s">
        <v>74</v>
      </c>
      <c r="D219" s="337" t="s">
        <v>190</v>
      </c>
      <c r="E219" s="337" t="s">
        <v>37</v>
      </c>
      <c r="F219" s="398">
        <f t="shared" si="132"/>
        <v>0.11804693044187498</v>
      </c>
      <c r="G219" s="398">
        <f t="shared" ref="G219:U219" si="138">IFERROR(((G66/G143)-1),"CHECK")</f>
        <v>0.12728727734359335</v>
      </c>
      <c r="H219" s="398">
        <f t="shared" si="138"/>
        <v>0.13276600839053332</v>
      </c>
      <c r="I219" s="398">
        <f t="shared" si="138"/>
        <v>0.13283532343520732</v>
      </c>
      <c r="J219" s="398">
        <f t="shared" si="138"/>
        <v>0.14369695369168212</v>
      </c>
      <c r="K219" s="398">
        <f t="shared" si="138"/>
        <v>0.16713062340342266</v>
      </c>
      <c r="L219" s="398">
        <f t="shared" si="138"/>
        <v>0.13550941250937165</v>
      </c>
      <c r="M219" s="398">
        <f t="shared" si="138"/>
        <v>0.22881015576345232</v>
      </c>
      <c r="N219" s="398">
        <f t="shared" si="138"/>
        <v>0.26838414492049223</v>
      </c>
      <c r="O219" s="398">
        <f t="shared" si="138"/>
        <v>0.21859603357967705</v>
      </c>
      <c r="P219" s="398">
        <f t="shared" si="138"/>
        <v>7.8564915237266941E-2</v>
      </c>
      <c r="Q219" s="398">
        <f t="shared" si="138"/>
        <v>6.4856572292876002E-2</v>
      </c>
      <c r="R219" s="398">
        <f t="shared" si="138"/>
        <v>2.1922587978342234E-2</v>
      </c>
      <c r="S219" s="398">
        <f t="shared" si="138"/>
        <v>0.12357674083751213</v>
      </c>
      <c r="T219" s="398">
        <f t="shared" si="138"/>
        <v>0.13162238228731749</v>
      </c>
      <c r="U219" s="398">
        <f t="shared" si="138"/>
        <v>0.13027505957990093</v>
      </c>
      <c r="V219" s="398"/>
      <c r="W219" s="399"/>
      <c r="X219" s="326"/>
      <c r="Y219" s="326"/>
      <c r="Z219" s="326"/>
      <c r="AA219" s="326"/>
      <c r="AB219" s="326"/>
      <c r="AC219" s="326"/>
      <c r="AD219" s="326"/>
      <c r="AE219" s="326"/>
      <c r="AF219" s="326"/>
      <c r="AG219" s="326"/>
      <c r="AH219" s="326"/>
      <c r="AI219" s="326"/>
      <c r="AJ219" s="326"/>
      <c r="AK219" s="326"/>
      <c r="AL219" s="326"/>
      <c r="AM219" s="326"/>
      <c r="AN219" s="326"/>
      <c r="AO219" s="326"/>
      <c r="AP219" s="326"/>
      <c r="AQ219" s="326"/>
      <c r="AR219" s="326"/>
      <c r="AS219" s="326"/>
      <c r="AT219" s="326"/>
      <c r="AU219" s="326"/>
      <c r="AV219" s="326"/>
      <c r="AW219" s="326"/>
      <c r="AX219" s="326"/>
      <c r="AY219" s="326"/>
      <c r="AZ219" s="326"/>
      <c r="BA219" s="326"/>
      <c r="BB219" s="326"/>
      <c r="BC219" s="326"/>
      <c r="BD219" s="326"/>
      <c r="BE219" s="326"/>
      <c r="BF219" s="326"/>
      <c r="BG219" s="326"/>
      <c r="BH219" s="326"/>
      <c r="BI219" s="326"/>
      <c r="BJ219" s="326"/>
      <c r="BK219" s="326"/>
      <c r="BL219" s="326"/>
      <c r="BM219" s="326"/>
      <c r="BN219" s="326"/>
      <c r="BO219" s="326"/>
      <c r="BP219" s="326"/>
      <c r="BQ219" s="326"/>
      <c r="BR219" s="326"/>
      <c r="BS219" s="326"/>
      <c r="BT219" s="326"/>
      <c r="BU219" s="326"/>
      <c r="BV219" s="326"/>
      <c r="BW219" s="326"/>
      <c r="BX219" s="326"/>
      <c r="BY219" s="326"/>
      <c r="BZ219" s="326"/>
      <c r="CA219" s="326"/>
      <c r="CB219" s="326"/>
      <c r="CC219" s="326"/>
      <c r="CD219" s="326"/>
      <c r="CE219" s="326"/>
      <c r="CF219" s="326"/>
      <c r="CG219" s="326"/>
      <c r="CH219" s="326"/>
      <c r="CI219" s="326"/>
      <c r="CJ219" s="326"/>
      <c r="CK219" s="326"/>
      <c r="CL219" s="326"/>
      <c r="CM219" s="326"/>
      <c r="CN219" s="326"/>
      <c r="CO219" s="326"/>
      <c r="CP219" s="326"/>
      <c r="CQ219" s="326"/>
      <c r="CR219" s="326"/>
      <c r="CS219" s="326"/>
      <c r="CT219" s="326"/>
      <c r="CU219" s="326"/>
      <c r="CV219" s="326"/>
      <c r="CW219" s="326"/>
      <c r="CX219" s="326"/>
      <c r="CY219" s="326"/>
      <c r="CZ219" s="326"/>
      <c r="DA219" s="326"/>
      <c r="DB219" s="326"/>
      <c r="DC219" s="326"/>
      <c r="DD219" s="326"/>
      <c r="DE219" s="326"/>
      <c r="DF219" s="326"/>
      <c r="DG219" s="326"/>
      <c r="DH219" s="326"/>
      <c r="DI219" s="326"/>
      <c r="DJ219" s="326"/>
      <c r="DK219" s="326"/>
      <c r="DL219" s="326"/>
      <c r="DM219" s="326"/>
      <c r="DN219" s="326"/>
      <c r="DO219" s="326"/>
      <c r="DP219" s="326"/>
      <c r="DQ219" s="326"/>
      <c r="DR219" s="326"/>
      <c r="DS219" s="326"/>
      <c r="DT219" s="326"/>
      <c r="DU219" s="326"/>
      <c r="DV219" s="326"/>
      <c r="DW219" s="326"/>
      <c r="DX219" s="326"/>
      <c r="DY219" s="326"/>
      <c r="DZ219" s="326"/>
      <c r="EA219" s="326"/>
      <c r="EB219" s="326"/>
      <c r="EC219" s="326"/>
      <c r="ED219" s="326"/>
      <c r="EE219" s="326"/>
      <c r="EF219" s="326"/>
      <c r="EG219" s="326"/>
      <c r="EH219" s="326"/>
      <c r="EI219" s="326"/>
      <c r="EJ219" s="326"/>
      <c r="EK219" s="326"/>
      <c r="EL219" s="326"/>
      <c r="EM219" s="326"/>
      <c r="EN219" s="326"/>
      <c r="EO219" s="326"/>
      <c r="EP219" s="326"/>
      <c r="EQ219" s="326"/>
      <c r="ER219" s="326"/>
      <c r="ES219" s="326"/>
      <c r="ET219" s="326"/>
      <c r="EU219" s="326"/>
      <c r="EV219" s="326"/>
      <c r="EW219" s="326"/>
      <c r="EX219" s="326"/>
      <c r="EY219" s="326"/>
      <c r="EZ219" s="326"/>
      <c r="FA219" s="326"/>
      <c r="FB219" s="326"/>
      <c r="FC219" s="326"/>
      <c r="FD219" s="326"/>
      <c r="FE219" s="326"/>
      <c r="FF219" s="326"/>
      <c r="FG219" s="326"/>
      <c r="FH219" s="326"/>
      <c r="FI219" s="326"/>
      <c r="FJ219" s="326"/>
      <c r="FK219" s="326"/>
      <c r="FL219" s="326"/>
      <c r="FM219" s="326"/>
      <c r="FN219" s="326"/>
      <c r="FO219" s="326"/>
      <c r="FP219" s="326"/>
      <c r="FQ219" s="326"/>
      <c r="FR219" s="326"/>
      <c r="FS219" s="326"/>
      <c r="FT219" s="326"/>
      <c r="FU219" s="326"/>
      <c r="FV219" s="326"/>
      <c r="FW219" s="326"/>
      <c r="FX219" s="326"/>
      <c r="FY219" s="326"/>
      <c r="FZ219" s="326"/>
      <c r="GA219" s="326"/>
      <c r="GB219" s="326"/>
      <c r="GC219" s="326"/>
      <c r="GD219" s="326"/>
      <c r="GE219" s="326"/>
      <c r="GF219" s="326"/>
      <c r="GG219" s="326"/>
      <c r="GH219" s="326"/>
      <c r="GI219" s="326"/>
      <c r="GJ219" s="326"/>
      <c r="GK219" s="326"/>
      <c r="GL219" s="326"/>
      <c r="GM219" s="326"/>
      <c r="GN219" s="326"/>
      <c r="GO219" s="326"/>
      <c r="GP219" s="326"/>
      <c r="GQ219" s="326"/>
      <c r="GR219" s="326"/>
      <c r="GS219" s="326"/>
      <c r="GT219" s="326"/>
      <c r="GU219" s="326"/>
      <c r="GV219" s="326"/>
      <c r="GW219" s="326"/>
      <c r="GX219" s="326"/>
      <c r="GY219" s="326"/>
      <c r="GZ219" s="326"/>
      <c r="HA219" s="326"/>
      <c r="HB219" s="326"/>
      <c r="HC219" s="326"/>
      <c r="HD219" s="326"/>
      <c r="HE219" s="326"/>
      <c r="HF219" s="326"/>
      <c r="HG219" s="326"/>
      <c r="HH219" s="326"/>
      <c r="HI219" s="326"/>
      <c r="HJ219" s="326"/>
      <c r="HK219" s="326"/>
      <c r="HL219" s="326"/>
      <c r="HM219" s="326"/>
      <c r="HN219" s="326"/>
      <c r="HO219" s="326"/>
      <c r="HP219" s="326"/>
      <c r="HQ219" s="326"/>
      <c r="HR219" s="326"/>
      <c r="HS219" s="326"/>
      <c r="HT219" s="326"/>
      <c r="HU219" s="326"/>
      <c r="HV219" s="326"/>
      <c r="HW219" s="326"/>
      <c r="HX219" s="326"/>
      <c r="HY219" s="326"/>
      <c r="HZ219" s="326"/>
      <c r="IA219" s="326"/>
      <c r="IB219" s="326"/>
      <c r="IC219" s="326"/>
    </row>
    <row r="220" spans="1:237" s="79" customFormat="1" x14ac:dyDescent="0.25">
      <c r="A220" s="337" t="s">
        <v>68</v>
      </c>
      <c r="B220" s="337" t="s">
        <v>75</v>
      </c>
      <c r="C220" s="337" t="s">
        <v>76</v>
      </c>
      <c r="D220" s="337" t="s">
        <v>190</v>
      </c>
      <c r="E220" s="337" t="s">
        <v>37</v>
      </c>
      <c r="F220" s="398">
        <f t="shared" si="132"/>
        <v>0.23314465914690596</v>
      </c>
      <c r="G220" s="398">
        <f t="shared" ref="G220:U220" si="139">IFERROR(((G67/G144)-1),"CHECK")</f>
        <v>0.14690718872763875</v>
      </c>
      <c r="H220" s="398">
        <f t="shared" si="139"/>
        <v>8.2690707829514265E-2</v>
      </c>
      <c r="I220" s="398">
        <f t="shared" si="139"/>
        <v>5.1710417367541117E-2</v>
      </c>
      <c r="J220" s="398">
        <f t="shared" si="139"/>
        <v>3.7474386337391197E-2</v>
      </c>
      <c r="K220" s="398">
        <f t="shared" si="139"/>
        <v>-3.9179358808167919E-3</v>
      </c>
      <c r="L220" s="398">
        <f t="shared" si="139"/>
        <v>-5.9474921966901628E-2</v>
      </c>
      <c r="M220" s="398">
        <f t="shared" si="139"/>
        <v>-5.4747865017808484E-2</v>
      </c>
      <c r="N220" s="398">
        <f t="shared" si="139"/>
        <v>-9.1577722719254351E-2</v>
      </c>
      <c r="O220" s="398">
        <f t="shared" si="139"/>
        <v>3.7092367512794322E-3</v>
      </c>
      <c r="P220" s="398">
        <f t="shared" si="139"/>
        <v>-0.21187149230540103</v>
      </c>
      <c r="Q220" s="398">
        <f t="shared" si="139"/>
        <v>-0.30910337942317911</v>
      </c>
      <c r="R220" s="398">
        <f t="shared" si="139"/>
        <v>-0.19859942381603024</v>
      </c>
      <c r="S220" s="398">
        <f t="shared" si="139"/>
        <v>-0.19327119832667705</v>
      </c>
      <c r="T220" s="398">
        <f t="shared" si="139"/>
        <v>-0.24878606287941674</v>
      </c>
      <c r="U220" s="398">
        <f t="shared" si="139"/>
        <v>-0.29047259240275403</v>
      </c>
      <c r="V220" s="398"/>
      <c r="W220" s="399"/>
      <c r="X220" s="326"/>
      <c r="Y220" s="326"/>
      <c r="Z220" s="326"/>
      <c r="AA220" s="326"/>
      <c r="AB220" s="326"/>
      <c r="AC220" s="326"/>
      <c r="AD220" s="326"/>
      <c r="AE220" s="326"/>
      <c r="AF220" s="326"/>
      <c r="AG220" s="326"/>
      <c r="AH220" s="326"/>
      <c r="AI220" s="326"/>
      <c r="AJ220" s="326"/>
      <c r="AK220" s="326"/>
      <c r="AL220" s="326"/>
      <c r="AM220" s="326"/>
      <c r="AN220" s="326"/>
      <c r="AO220" s="326"/>
      <c r="AP220" s="326"/>
      <c r="AQ220" s="326"/>
      <c r="AR220" s="326"/>
      <c r="AS220" s="326"/>
      <c r="AT220" s="326"/>
      <c r="AU220" s="326"/>
      <c r="AV220" s="326"/>
      <c r="AW220" s="326"/>
      <c r="AX220" s="326"/>
      <c r="AY220" s="326"/>
      <c r="AZ220" s="326"/>
      <c r="BA220" s="326"/>
      <c r="BB220" s="326"/>
      <c r="BC220" s="326"/>
      <c r="BD220" s="326"/>
      <c r="BE220" s="326"/>
      <c r="BF220" s="326"/>
      <c r="BG220" s="326"/>
      <c r="BH220" s="326"/>
      <c r="BI220" s="326"/>
      <c r="BJ220" s="326"/>
      <c r="BK220" s="326"/>
      <c r="BL220" s="326"/>
      <c r="BM220" s="326"/>
      <c r="BN220" s="326"/>
      <c r="BO220" s="326"/>
      <c r="BP220" s="326"/>
      <c r="BQ220" s="326"/>
      <c r="BR220" s="326"/>
      <c r="BS220" s="326"/>
      <c r="BT220" s="326"/>
      <c r="BU220" s="326"/>
      <c r="BV220" s="326"/>
      <c r="BW220" s="326"/>
      <c r="BX220" s="326"/>
      <c r="BY220" s="326"/>
      <c r="BZ220" s="326"/>
      <c r="CA220" s="326"/>
      <c r="CB220" s="326"/>
      <c r="CC220" s="326"/>
      <c r="CD220" s="326"/>
      <c r="CE220" s="326"/>
      <c r="CF220" s="326"/>
      <c r="CG220" s="326"/>
      <c r="CH220" s="326"/>
      <c r="CI220" s="326"/>
      <c r="CJ220" s="326"/>
      <c r="CK220" s="326"/>
      <c r="CL220" s="326"/>
      <c r="CM220" s="326"/>
      <c r="CN220" s="326"/>
      <c r="CO220" s="326"/>
      <c r="CP220" s="326"/>
      <c r="CQ220" s="326"/>
      <c r="CR220" s="326"/>
      <c r="CS220" s="326"/>
      <c r="CT220" s="326"/>
      <c r="CU220" s="326"/>
      <c r="CV220" s="326"/>
      <c r="CW220" s="326"/>
      <c r="CX220" s="326"/>
      <c r="CY220" s="326"/>
      <c r="CZ220" s="326"/>
      <c r="DA220" s="326"/>
      <c r="DB220" s="326"/>
      <c r="DC220" s="326"/>
      <c r="DD220" s="326"/>
      <c r="DE220" s="326"/>
      <c r="DF220" s="326"/>
      <c r="DG220" s="326"/>
      <c r="DH220" s="326"/>
      <c r="DI220" s="326"/>
      <c r="DJ220" s="326"/>
      <c r="DK220" s="326"/>
      <c r="DL220" s="326"/>
      <c r="DM220" s="326"/>
      <c r="DN220" s="326"/>
      <c r="DO220" s="326"/>
      <c r="DP220" s="326"/>
      <c r="DQ220" s="326"/>
      <c r="DR220" s="326"/>
      <c r="DS220" s="326"/>
      <c r="DT220" s="326"/>
      <c r="DU220" s="326"/>
      <c r="DV220" s="326"/>
      <c r="DW220" s="326"/>
      <c r="DX220" s="326"/>
      <c r="DY220" s="326"/>
      <c r="DZ220" s="326"/>
      <c r="EA220" s="326"/>
      <c r="EB220" s="326"/>
      <c r="EC220" s="326"/>
      <c r="ED220" s="326"/>
      <c r="EE220" s="326"/>
      <c r="EF220" s="326"/>
      <c r="EG220" s="326"/>
      <c r="EH220" s="326"/>
      <c r="EI220" s="326"/>
      <c r="EJ220" s="326"/>
      <c r="EK220" s="326"/>
      <c r="EL220" s="326"/>
      <c r="EM220" s="326"/>
      <c r="EN220" s="326"/>
      <c r="EO220" s="326"/>
      <c r="EP220" s="326"/>
      <c r="EQ220" s="326"/>
      <c r="ER220" s="326"/>
      <c r="ES220" s="326"/>
      <c r="ET220" s="326"/>
      <c r="EU220" s="326"/>
      <c r="EV220" s="326"/>
      <c r="EW220" s="326"/>
      <c r="EX220" s="326"/>
      <c r="EY220" s="326"/>
      <c r="EZ220" s="326"/>
      <c r="FA220" s="326"/>
      <c r="FB220" s="326"/>
      <c r="FC220" s="326"/>
      <c r="FD220" s="326"/>
      <c r="FE220" s="326"/>
      <c r="FF220" s="326"/>
      <c r="FG220" s="326"/>
      <c r="FH220" s="326"/>
      <c r="FI220" s="326"/>
      <c r="FJ220" s="326"/>
      <c r="FK220" s="326"/>
      <c r="FL220" s="326"/>
      <c r="FM220" s="326"/>
      <c r="FN220" s="326"/>
      <c r="FO220" s="326"/>
      <c r="FP220" s="326"/>
      <c r="FQ220" s="326"/>
      <c r="FR220" s="326"/>
      <c r="FS220" s="326"/>
      <c r="FT220" s="326"/>
      <c r="FU220" s="326"/>
      <c r="FV220" s="326"/>
      <c r="FW220" s="326"/>
      <c r="FX220" s="326"/>
      <c r="FY220" s="326"/>
      <c r="FZ220" s="326"/>
      <c r="GA220" s="326"/>
      <c r="GB220" s="326"/>
      <c r="GC220" s="326"/>
      <c r="GD220" s="326"/>
      <c r="GE220" s="326"/>
      <c r="GF220" s="326"/>
      <c r="GG220" s="326"/>
      <c r="GH220" s="326"/>
      <c r="GI220" s="326"/>
      <c r="GJ220" s="326"/>
      <c r="GK220" s="326"/>
      <c r="GL220" s="326"/>
      <c r="GM220" s="326"/>
      <c r="GN220" s="326"/>
      <c r="GO220" s="326"/>
      <c r="GP220" s="326"/>
      <c r="GQ220" s="326"/>
      <c r="GR220" s="326"/>
      <c r="GS220" s="326"/>
      <c r="GT220" s="326"/>
      <c r="GU220" s="326"/>
      <c r="GV220" s="326"/>
      <c r="GW220" s="326"/>
      <c r="GX220" s="326"/>
      <c r="GY220" s="326"/>
      <c r="GZ220" s="326"/>
      <c r="HA220" s="326"/>
      <c r="HB220" s="326"/>
      <c r="HC220" s="326"/>
      <c r="HD220" s="326"/>
      <c r="HE220" s="326"/>
      <c r="HF220" s="326"/>
      <c r="HG220" s="326"/>
      <c r="HH220" s="326"/>
      <c r="HI220" s="326"/>
      <c r="HJ220" s="326"/>
      <c r="HK220" s="326"/>
      <c r="HL220" s="326"/>
      <c r="HM220" s="326"/>
      <c r="HN220" s="326"/>
      <c r="HO220" s="326"/>
      <c r="HP220" s="326"/>
      <c r="HQ220" s="326"/>
      <c r="HR220" s="326"/>
      <c r="HS220" s="326"/>
      <c r="HT220" s="326"/>
      <c r="HU220" s="326"/>
      <c r="HV220" s="326"/>
      <c r="HW220" s="326"/>
      <c r="HX220" s="326"/>
      <c r="HY220" s="326"/>
      <c r="HZ220" s="326"/>
      <c r="IA220" s="326"/>
      <c r="IB220" s="326"/>
      <c r="IC220" s="326"/>
    </row>
    <row r="221" spans="1:237" s="79" customFormat="1" x14ac:dyDescent="0.25">
      <c r="A221" s="337" t="s">
        <v>68</v>
      </c>
      <c r="B221" s="337" t="s">
        <v>77</v>
      </c>
      <c r="C221" s="337" t="s">
        <v>78</v>
      </c>
      <c r="D221" s="337" t="s">
        <v>190</v>
      </c>
      <c r="E221" s="337" t="s">
        <v>37</v>
      </c>
      <c r="F221" s="398">
        <f t="shared" si="132"/>
        <v>5.9183783281502427</v>
      </c>
      <c r="G221" s="398">
        <f t="shared" ref="G221:U221" si="140">IFERROR(((G68/G145)-1),"CHECK")</f>
        <v>5.4526151185813196</v>
      </c>
      <c r="H221" s="398">
        <f t="shared" si="140"/>
        <v>5.3472637446735982</v>
      </c>
      <c r="I221" s="398">
        <f t="shared" si="140"/>
        <v>6.1458381546917487</v>
      </c>
      <c r="J221" s="398">
        <f t="shared" si="140"/>
        <v>7.8283352721380002</v>
      </c>
      <c r="K221" s="398">
        <f t="shared" si="140"/>
        <v>7.9188640334033096</v>
      </c>
      <c r="L221" s="398">
        <f t="shared" si="140"/>
        <v>7.5349535513035164</v>
      </c>
      <c r="M221" s="398">
        <f t="shared" si="140"/>
        <v>7.2769749758081144</v>
      </c>
      <c r="N221" s="398">
        <f t="shared" si="140"/>
        <v>8.8886879637634912</v>
      </c>
      <c r="O221" s="398">
        <f t="shared" si="140"/>
        <v>0.75524330130999595</v>
      </c>
      <c r="P221" s="398">
        <f t="shared" si="140"/>
        <v>2.782391274215156</v>
      </c>
      <c r="Q221" s="398">
        <f t="shared" si="140"/>
        <v>4.6187131447694725</v>
      </c>
      <c r="R221" s="398">
        <f t="shared" si="140"/>
        <v>13.776206584585521</v>
      </c>
      <c r="S221" s="398">
        <f t="shared" si="140"/>
        <v>21.708269573154226</v>
      </c>
      <c r="T221" s="398">
        <f t="shared" si="140"/>
        <v>13.337674431648482</v>
      </c>
      <c r="U221" s="398">
        <f t="shared" si="140"/>
        <v>5.1390708733442354</v>
      </c>
      <c r="V221" s="398"/>
      <c r="W221" s="399"/>
      <c r="X221" s="326"/>
      <c r="Y221" s="326"/>
      <c r="Z221" s="326"/>
      <c r="AA221" s="326"/>
      <c r="AB221" s="326"/>
      <c r="AC221" s="326"/>
      <c r="AD221" s="326"/>
      <c r="AE221" s="326"/>
      <c r="AF221" s="326"/>
      <c r="AG221" s="326"/>
      <c r="AH221" s="326"/>
      <c r="AI221" s="326"/>
      <c r="AJ221" s="326"/>
      <c r="AK221" s="326"/>
      <c r="AL221" s="326"/>
      <c r="AM221" s="326"/>
      <c r="AN221" s="326"/>
      <c r="AO221" s="326"/>
      <c r="AP221" s="326"/>
      <c r="AQ221" s="326"/>
      <c r="AR221" s="326"/>
      <c r="AS221" s="326"/>
      <c r="AT221" s="326"/>
      <c r="AU221" s="326"/>
      <c r="AV221" s="326"/>
      <c r="AW221" s="326"/>
      <c r="AX221" s="326"/>
      <c r="AY221" s="326"/>
      <c r="AZ221" s="326"/>
      <c r="BA221" s="326"/>
      <c r="BB221" s="326"/>
      <c r="BC221" s="326"/>
      <c r="BD221" s="326"/>
      <c r="BE221" s="326"/>
      <c r="BF221" s="326"/>
      <c r="BG221" s="326"/>
      <c r="BH221" s="326"/>
      <c r="BI221" s="326"/>
      <c r="BJ221" s="326"/>
      <c r="BK221" s="326"/>
      <c r="BL221" s="326"/>
      <c r="BM221" s="326"/>
      <c r="BN221" s="326"/>
      <c r="BO221" s="326"/>
      <c r="BP221" s="326"/>
      <c r="BQ221" s="326"/>
      <c r="BR221" s="326"/>
      <c r="BS221" s="326"/>
      <c r="BT221" s="326"/>
      <c r="BU221" s="326"/>
      <c r="BV221" s="326"/>
      <c r="BW221" s="326"/>
      <c r="BX221" s="326"/>
      <c r="BY221" s="326"/>
      <c r="BZ221" s="326"/>
      <c r="CA221" s="326"/>
      <c r="CB221" s="326"/>
      <c r="CC221" s="326"/>
      <c r="CD221" s="326"/>
      <c r="CE221" s="326"/>
      <c r="CF221" s="326"/>
      <c r="CG221" s="326"/>
      <c r="CH221" s="326"/>
      <c r="CI221" s="326"/>
      <c r="CJ221" s="326"/>
      <c r="CK221" s="326"/>
      <c r="CL221" s="326"/>
      <c r="CM221" s="326"/>
      <c r="CN221" s="326"/>
      <c r="CO221" s="326"/>
      <c r="CP221" s="326"/>
      <c r="CQ221" s="326"/>
      <c r="CR221" s="326"/>
      <c r="CS221" s="326"/>
      <c r="CT221" s="326"/>
      <c r="CU221" s="326"/>
      <c r="CV221" s="326"/>
      <c r="CW221" s="326"/>
      <c r="CX221" s="326"/>
      <c r="CY221" s="326"/>
      <c r="CZ221" s="326"/>
      <c r="DA221" s="326"/>
      <c r="DB221" s="326"/>
      <c r="DC221" s="326"/>
      <c r="DD221" s="326"/>
      <c r="DE221" s="326"/>
      <c r="DF221" s="326"/>
      <c r="DG221" s="326"/>
      <c r="DH221" s="326"/>
      <c r="DI221" s="326"/>
      <c r="DJ221" s="326"/>
      <c r="DK221" s="326"/>
      <c r="DL221" s="326"/>
      <c r="DM221" s="326"/>
      <c r="DN221" s="326"/>
      <c r="DO221" s="326"/>
      <c r="DP221" s="326"/>
      <c r="DQ221" s="326"/>
      <c r="DR221" s="326"/>
      <c r="DS221" s="326"/>
      <c r="DT221" s="326"/>
      <c r="DU221" s="326"/>
      <c r="DV221" s="326"/>
      <c r="DW221" s="326"/>
      <c r="DX221" s="326"/>
      <c r="DY221" s="326"/>
      <c r="DZ221" s="326"/>
      <c r="EA221" s="326"/>
      <c r="EB221" s="326"/>
      <c r="EC221" s="326"/>
      <c r="ED221" s="326"/>
      <c r="EE221" s="326"/>
      <c r="EF221" s="326"/>
      <c r="EG221" s="326"/>
      <c r="EH221" s="326"/>
      <c r="EI221" s="326"/>
      <c r="EJ221" s="326"/>
      <c r="EK221" s="326"/>
      <c r="EL221" s="326"/>
      <c r="EM221" s="326"/>
      <c r="EN221" s="326"/>
      <c r="EO221" s="326"/>
      <c r="EP221" s="326"/>
      <c r="EQ221" s="326"/>
      <c r="ER221" s="326"/>
      <c r="ES221" s="326"/>
      <c r="ET221" s="326"/>
      <c r="EU221" s="326"/>
      <c r="EV221" s="326"/>
      <c r="EW221" s="326"/>
      <c r="EX221" s="326"/>
      <c r="EY221" s="326"/>
      <c r="EZ221" s="326"/>
      <c r="FA221" s="326"/>
      <c r="FB221" s="326"/>
      <c r="FC221" s="326"/>
      <c r="FD221" s="326"/>
      <c r="FE221" s="326"/>
      <c r="FF221" s="326"/>
      <c r="FG221" s="326"/>
      <c r="FH221" s="326"/>
      <c r="FI221" s="326"/>
      <c r="FJ221" s="326"/>
      <c r="FK221" s="326"/>
      <c r="FL221" s="326"/>
      <c r="FM221" s="326"/>
      <c r="FN221" s="326"/>
      <c r="FO221" s="326"/>
      <c r="FP221" s="326"/>
      <c r="FQ221" s="326"/>
      <c r="FR221" s="326"/>
      <c r="FS221" s="326"/>
      <c r="FT221" s="326"/>
      <c r="FU221" s="326"/>
      <c r="FV221" s="326"/>
      <c r="FW221" s="326"/>
      <c r="FX221" s="326"/>
      <c r="FY221" s="326"/>
      <c r="FZ221" s="326"/>
      <c r="GA221" s="326"/>
      <c r="GB221" s="326"/>
      <c r="GC221" s="326"/>
      <c r="GD221" s="326"/>
      <c r="GE221" s="326"/>
      <c r="GF221" s="326"/>
      <c r="GG221" s="326"/>
      <c r="GH221" s="326"/>
      <c r="GI221" s="326"/>
      <c r="GJ221" s="326"/>
      <c r="GK221" s="326"/>
      <c r="GL221" s="326"/>
      <c r="GM221" s="326"/>
      <c r="GN221" s="326"/>
      <c r="GO221" s="326"/>
      <c r="GP221" s="326"/>
      <c r="GQ221" s="326"/>
      <c r="GR221" s="326"/>
      <c r="GS221" s="326"/>
      <c r="GT221" s="326"/>
      <c r="GU221" s="326"/>
      <c r="GV221" s="326"/>
      <c r="GW221" s="326"/>
      <c r="GX221" s="326"/>
      <c r="GY221" s="326"/>
      <c r="GZ221" s="326"/>
      <c r="HA221" s="326"/>
      <c r="HB221" s="326"/>
      <c r="HC221" s="326"/>
      <c r="HD221" s="326"/>
      <c r="HE221" s="326"/>
      <c r="HF221" s="326"/>
      <c r="HG221" s="326"/>
      <c r="HH221" s="326"/>
      <c r="HI221" s="326"/>
      <c r="HJ221" s="326"/>
      <c r="HK221" s="326"/>
      <c r="HL221" s="326"/>
      <c r="HM221" s="326"/>
      <c r="HN221" s="326"/>
      <c r="HO221" s="326"/>
      <c r="HP221" s="326"/>
      <c r="HQ221" s="326"/>
      <c r="HR221" s="326"/>
      <c r="HS221" s="326"/>
      <c r="HT221" s="326"/>
      <c r="HU221" s="326"/>
      <c r="HV221" s="326"/>
      <c r="HW221" s="326"/>
      <c r="HX221" s="326"/>
      <c r="HY221" s="326"/>
      <c r="HZ221" s="326"/>
      <c r="IA221" s="326"/>
      <c r="IB221" s="326"/>
      <c r="IC221" s="326"/>
    </row>
    <row r="222" spans="1:237" s="4" customFormat="1" x14ac:dyDescent="0.25">
      <c r="A222" s="338" t="s">
        <v>68</v>
      </c>
      <c r="B222" s="338" t="s">
        <v>441</v>
      </c>
      <c r="C222" s="338" t="s">
        <v>445</v>
      </c>
      <c r="D222" s="338" t="s">
        <v>190</v>
      </c>
      <c r="E222" s="338" t="s">
        <v>37</v>
      </c>
      <c r="F222" s="398" t="str">
        <f t="shared" si="132"/>
        <v>CHECK</v>
      </c>
      <c r="G222" s="398" t="str">
        <f t="shared" ref="G222:U222" si="141">IFERROR(((G69/G146)-1),"CHECK")</f>
        <v>CHECK</v>
      </c>
      <c r="H222" s="398" t="str">
        <f t="shared" si="141"/>
        <v>CHECK</v>
      </c>
      <c r="I222" s="398" t="str">
        <f t="shared" si="141"/>
        <v>CHECK</v>
      </c>
      <c r="J222" s="398" t="str">
        <f t="shared" si="141"/>
        <v>CHECK</v>
      </c>
      <c r="K222" s="398" t="str">
        <f t="shared" si="141"/>
        <v>CHECK</v>
      </c>
      <c r="L222" s="398" t="str">
        <f t="shared" si="141"/>
        <v>CHECK</v>
      </c>
      <c r="M222" s="398" t="str">
        <f t="shared" si="141"/>
        <v>CHECK</v>
      </c>
      <c r="N222" s="398" t="str">
        <f t="shared" si="141"/>
        <v>CHECK</v>
      </c>
      <c r="O222" s="398" t="str">
        <f t="shared" si="141"/>
        <v>CHECK</v>
      </c>
      <c r="P222" s="398" t="str">
        <f t="shared" si="141"/>
        <v>CHECK</v>
      </c>
      <c r="Q222" s="398" t="str">
        <f t="shared" si="141"/>
        <v>CHECK</v>
      </c>
      <c r="R222" s="398" t="str">
        <f t="shared" si="141"/>
        <v>CHECK</v>
      </c>
      <c r="S222" s="398" t="str">
        <f t="shared" si="141"/>
        <v>CHECK</v>
      </c>
      <c r="T222" s="398" t="str">
        <f t="shared" si="141"/>
        <v>CHECK</v>
      </c>
      <c r="U222" s="398" t="str">
        <f t="shared" si="141"/>
        <v>CHECK</v>
      </c>
      <c r="V222" s="398"/>
      <c r="W222" s="344"/>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275"/>
      <c r="AS222" s="275"/>
      <c r="AT222" s="275"/>
      <c r="AU222" s="275"/>
      <c r="AV222" s="275"/>
      <c r="AW222" s="275"/>
      <c r="AX222" s="275"/>
      <c r="AY222" s="275"/>
      <c r="AZ222" s="275"/>
      <c r="BA222" s="275"/>
      <c r="BB222" s="275"/>
      <c r="BC222" s="275"/>
      <c r="BD222" s="275"/>
      <c r="BE222" s="275"/>
      <c r="BF222" s="275"/>
      <c r="BG222" s="275"/>
      <c r="BH222" s="275"/>
      <c r="BI222" s="275"/>
      <c r="BJ222" s="275"/>
      <c r="BK222" s="275"/>
      <c r="BL222" s="275"/>
      <c r="BM222" s="275"/>
      <c r="BN222" s="275"/>
      <c r="BO222" s="275"/>
      <c r="BP222" s="275"/>
      <c r="BQ222" s="275"/>
      <c r="BR222" s="275"/>
      <c r="BS222" s="275"/>
      <c r="BT222" s="275"/>
      <c r="BU222" s="275"/>
      <c r="BV222" s="275"/>
      <c r="BW222" s="275"/>
      <c r="BX222" s="275"/>
      <c r="BY222" s="275"/>
      <c r="BZ222" s="275"/>
      <c r="CA222" s="275"/>
      <c r="CB222" s="275"/>
      <c r="CC222" s="275"/>
      <c r="CD222" s="275"/>
      <c r="CE222" s="275"/>
      <c r="CF222" s="275"/>
      <c r="CG222" s="275"/>
      <c r="CH222" s="275"/>
      <c r="CI222" s="275"/>
      <c r="CJ222" s="275"/>
      <c r="CK222" s="275"/>
      <c r="CL222" s="275"/>
      <c r="CM222" s="275"/>
      <c r="CN222" s="275"/>
      <c r="CO222" s="275"/>
      <c r="CP222" s="275"/>
      <c r="CQ222" s="275"/>
      <c r="CR222" s="275"/>
      <c r="CS222" s="275"/>
      <c r="CT222" s="275"/>
      <c r="CU222" s="275"/>
      <c r="CV222" s="275"/>
      <c r="CW222" s="275"/>
      <c r="CX222" s="275"/>
      <c r="CY222" s="275"/>
      <c r="CZ222" s="275"/>
      <c r="DA222" s="275"/>
      <c r="DB222" s="275"/>
      <c r="DC222" s="275"/>
      <c r="DD222" s="275"/>
      <c r="DE222" s="275"/>
      <c r="DF222" s="275"/>
      <c r="DG222" s="275"/>
      <c r="DH222" s="275"/>
      <c r="DI222" s="275"/>
      <c r="DJ222" s="275"/>
      <c r="DK222" s="275"/>
      <c r="DL222" s="275"/>
      <c r="DM222" s="275"/>
      <c r="DN222" s="275"/>
      <c r="DO222" s="275"/>
      <c r="DP222" s="275"/>
      <c r="DQ222" s="275"/>
      <c r="DR222" s="275"/>
      <c r="DS222" s="275"/>
      <c r="DT222" s="275"/>
      <c r="DU222" s="275"/>
      <c r="DV222" s="275"/>
      <c r="DW222" s="275"/>
      <c r="DX222" s="275"/>
      <c r="DY222" s="275"/>
      <c r="DZ222" s="275"/>
      <c r="EA222" s="275"/>
      <c r="EB222" s="275"/>
      <c r="EC222" s="275"/>
      <c r="ED222" s="275"/>
      <c r="EE222" s="275"/>
      <c r="EF222" s="275"/>
      <c r="EG222" s="275"/>
      <c r="EH222" s="275"/>
      <c r="EI222" s="275"/>
      <c r="EJ222" s="275"/>
      <c r="EK222" s="275"/>
      <c r="EL222" s="275"/>
      <c r="EM222" s="275"/>
      <c r="EN222" s="275"/>
      <c r="EO222" s="275"/>
      <c r="EP222" s="275"/>
      <c r="EQ222" s="275"/>
      <c r="ER222" s="275"/>
      <c r="ES222" s="275"/>
      <c r="ET222" s="275"/>
      <c r="EU222" s="275"/>
      <c r="EV222" s="275"/>
      <c r="EW222" s="275"/>
      <c r="EX222" s="275"/>
      <c r="EY222" s="275"/>
      <c r="EZ222" s="275"/>
      <c r="FA222" s="275"/>
      <c r="FB222" s="275"/>
      <c r="FC222" s="275"/>
      <c r="FD222" s="275"/>
      <c r="FE222" s="275"/>
      <c r="FF222" s="275"/>
      <c r="FG222" s="275"/>
      <c r="FH222" s="275"/>
      <c r="FI222" s="275"/>
      <c r="FJ222" s="275"/>
      <c r="FK222" s="275"/>
      <c r="FL222" s="275"/>
      <c r="FM222" s="275"/>
      <c r="FN222" s="275"/>
      <c r="FO222" s="275"/>
      <c r="FP222" s="275"/>
      <c r="FQ222" s="275"/>
      <c r="FR222" s="275"/>
      <c r="FS222" s="275"/>
      <c r="FT222" s="275"/>
      <c r="FU222" s="275"/>
      <c r="FV222" s="275"/>
      <c r="FW222" s="275"/>
      <c r="FX222" s="275"/>
      <c r="FY222" s="275"/>
      <c r="FZ222" s="275"/>
      <c r="GA222" s="275"/>
      <c r="GB222" s="275"/>
      <c r="GC222" s="275"/>
      <c r="GD222" s="275"/>
      <c r="GE222" s="275"/>
      <c r="GF222" s="275"/>
      <c r="GG222" s="275"/>
      <c r="GH222" s="275"/>
      <c r="GI222" s="275"/>
      <c r="GJ222" s="275"/>
      <c r="GK222" s="275"/>
      <c r="GL222" s="275"/>
      <c r="GM222" s="275"/>
      <c r="GN222" s="275"/>
      <c r="GO222" s="275"/>
      <c r="GP222" s="275"/>
      <c r="GQ222" s="275"/>
      <c r="GR222" s="275"/>
      <c r="GS222" s="275"/>
      <c r="GT222" s="275"/>
      <c r="GU222" s="275"/>
      <c r="GV222" s="275"/>
      <c r="GW222" s="275"/>
      <c r="GX222" s="275"/>
      <c r="GY222" s="275"/>
      <c r="GZ222" s="275"/>
      <c r="HA222" s="275"/>
      <c r="HB222" s="275"/>
      <c r="HC222" s="275"/>
      <c r="HD222" s="275"/>
      <c r="HE222" s="275"/>
      <c r="HF222" s="275"/>
      <c r="HG222" s="275"/>
      <c r="HH222" s="275"/>
      <c r="HI222" s="275"/>
      <c r="HJ222" s="275"/>
      <c r="HK222" s="275"/>
      <c r="HL222" s="275"/>
      <c r="HM222" s="275"/>
      <c r="HN222" s="275"/>
      <c r="HO222" s="275"/>
      <c r="HP222" s="275"/>
      <c r="HQ222" s="275"/>
      <c r="HR222" s="275"/>
      <c r="HS222" s="275"/>
      <c r="HT222" s="275"/>
      <c r="HU222" s="275"/>
      <c r="HV222" s="275"/>
      <c r="HW222" s="275"/>
      <c r="HX222" s="275"/>
      <c r="HY222" s="275"/>
      <c r="HZ222" s="275"/>
      <c r="IA222" s="275"/>
      <c r="IB222" s="275"/>
      <c r="IC222" s="275"/>
    </row>
    <row r="223" spans="1:237" s="79" customFormat="1" x14ac:dyDescent="0.25">
      <c r="A223" s="337" t="s">
        <v>68</v>
      </c>
      <c r="B223" s="337" t="s">
        <v>79</v>
      </c>
      <c r="C223" s="337" t="s">
        <v>80</v>
      </c>
      <c r="D223" s="337" t="s">
        <v>190</v>
      </c>
      <c r="E223" s="337" t="s">
        <v>37</v>
      </c>
      <c r="F223" s="398" t="str">
        <f t="shared" si="132"/>
        <v>CHECK</v>
      </c>
      <c r="G223" s="398" t="str">
        <f t="shared" ref="G223:U223" si="142">IFERROR(((G70/G147)-1),"CHECK")</f>
        <v>CHECK</v>
      </c>
      <c r="H223" s="398" t="str">
        <f t="shared" si="142"/>
        <v>CHECK</v>
      </c>
      <c r="I223" s="398" t="str">
        <f t="shared" si="142"/>
        <v>CHECK</v>
      </c>
      <c r="J223" s="398" t="str">
        <f t="shared" si="142"/>
        <v>CHECK</v>
      </c>
      <c r="K223" s="398" t="str">
        <f t="shared" si="142"/>
        <v>CHECK</v>
      </c>
      <c r="L223" s="398" t="str">
        <f t="shared" si="142"/>
        <v>CHECK</v>
      </c>
      <c r="M223" s="398" t="str">
        <f t="shared" si="142"/>
        <v>CHECK</v>
      </c>
      <c r="N223" s="398" t="str">
        <f t="shared" si="142"/>
        <v>CHECK</v>
      </c>
      <c r="O223" s="398" t="str">
        <f t="shared" si="142"/>
        <v>CHECK</v>
      </c>
      <c r="P223" s="398" t="str">
        <f t="shared" si="142"/>
        <v>CHECK</v>
      </c>
      <c r="Q223" s="398" t="str">
        <f t="shared" si="142"/>
        <v>CHECK</v>
      </c>
      <c r="R223" s="398" t="str">
        <f t="shared" si="142"/>
        <v>CHECK</v>
      </c>
      <c r="S223" s="398" t="str">
        <f t="shared" si="142"/>
        <v>CHECK</v>
      </c>
      <c r="T223" s="398" t="str">
        <f t="shared" si="142"/>
        <v>CHECK</v>
      </c>
      <c r="U223" s="398" t="str">
        <f t="shared" si="142"/>
        <v>CHECK</v>
      </c>
      <c r="V223" s="398"/>
      <c r="W223" s="399"/>
      <c r="X223" s="326"/>
      <c r="Y223" s="326"/>
      <c r="Z223" s="326"/>
      <c r="AA223" s="326"/>
      <c r="AB223" s="326"/>
      <c r="AC223" s="326"/>
      <c r="AD223" s="326"/>
      <c r="AE223" s="326"/>
      <c r="AF223" s="326"/>
      <c r="AG223" s="326"/>
      <c r="AH223" s="326"/>
      <c r="AI223" s="326"/>
      <c r="AJ223" s="326"/>
      <c r="AK223" s="326"/>
      <c r="AL223" s="326"/>
      <c r="AM223" s="326"/>
      <c r="AN223" s="326"/>
      <c r="AO223" s="326"/>
      <c r="AP223" s="326"/>
      <c r="AQ223" s="326"/>
      <c r="AR223" s="326"/>
      <c r="AS223" s="326"/>
      <c r="AT223" s="326"/>
      <c r="AU223" s="326"/>
      <c r="AV223" s="326"/>
      <c r="AW223" s="326"/>
      <c r="AX223" s="326"/>
      <c r="AY223" s="326"/>
      <c r="AZ223" s="326"/>
      <c r="BA223" s="326"/>
      <c r="BB223" s="326"/>
      <c r="BC223" s="326"/>
      <c r="BD223" s="326"/>
      <c r="BE223" s="326"/>
      <c r="BF223" s="326"/>
      <c r="BG223" s="326"/>
      <c r="BH223" s="326"/>
      <c r="BI223" s="326"/>
      <c r="BJ223" s="326"/>
      <c r="BK223" s="326"/>
      <c r="BL223" s="326"/>
      <c r="BM223" s="326"/>
      <c r="BN223" s="326"/>
      <c r="BO223" s="326"/>
      <c r="BP223" s="326"/>
      <c r="BQ223" s="326"/>
      <c r="BR223" s="326"/>
      <c r="BS223" s="326"/>
      <c r="BT223" s="326"/>
      <c r="BU223" s="326"/>
      <c r="BV223" s="326"/>
      <c r="BW223" s="326"/>
      <c r="BX223" s="326"/>
      <c r="BY223" s="326"/>
      <c r="BZ223" s="326"/>
      <c r="CA223" s="326"/>
      <c r="CB223" s="326"/>
      <c r="CC223" s="326"/>
      <c r="CD223" s="326"/>
      <c r="CE223" s="326"/>
      <c r="CF223" s="326"/>
      <c r="CG223" s="326"/>
      <c r="CH223" s="326"/>
      <c r="CI223" s="326"/>
      <c r="CJ223" s="326"/>
      <c r="CK223" s="326"/>
      <c r="CL223" s="326"/>
      <c r="CM223" s="326"/>
      <c r="CN223" s="326"/>
      <c r="CO223" s="326"/>
      <c r="CP223" s="326"/>
      <c r="CQ223" s="326"/>
      <c r="CR223" s="326"/>
      <c r="CS223" s="326"/>
      <c r="CT223" s="326"/>
      <c r="CU223" s="326"/>
      <c r="CV223" s="326"/>
      <c r="CW223" s="326"/>
      <c r="CX223" s="326"/>
      <c r="CY223" s="326"/>
      <c r="CZ223" s="326"/>
      <c r="DA223" s="326"/>
      <c r="DB223" s="326"/>
      <c r="DC223" s="326"/>
      <c r="DD223" s="326"/>
      <c r="DE223" s="326"/>
      <c r="DF223" s="326"/>
      <c r="DG223" s="326"/>
      <c r="DH223" s="326"/>
      <c r="DI223" s="326"/>
      <c r="DJ223" s="326"/>
      <c r="DK223" s="326"/>
      <c r="DL223" s="326"/>
      <c r="DM223" s="326"/>
      <c r="DN223" s="326"/>
      <c r="DO223" s="326"/>
      <c r="DP223" s="326"/>
      <c r="DQ223" s="326"/>
      <c r="DR223" s="326"/>
      <c r="DS223" s="326"/>
      <c r="DT223" s="326"/>
      <c r="DU223" s="326"/>
      <c r="DV223" s="326"/>
      <c r="DW223" s="326"/>
      <c r="DX223" s="326"/>
      <c r="DY223" s="326"/>
      <c r="DZ223" s="326"/>
      <c r="EA223" s="326"/>
      <c r="EB223" s="326"/>
      <c r="EC223" s="326"/>
      <c r="ED223" s="326"/>
      <c r="EE223" s="326"/>
      <c r="EF223" s="326"/>
      <c r="EG223" s="326"/>
      <c r="EH223" s="326"/>
      <c r="EI223" s="326"/>
      <c r="EJ223" s="326"/>
      <c r="EK223" s="326"/>
      <c r="EL223" s="326"/>
      <c r="EM223" s="326"/>
      <c r="EN223" s="326"/>
      <c r="EO223" s="326"/>
      <c r="EP223" s="326"/>
      <c r="EQ223" s="326"/>
      <c r="ER223" s="326"/>
      <c r="ES223" s="326"/>
      <c r="ET223" s="326"/>
      <c r="EU223" s="326"/>
      <c r="EV223" s="326"/>
      <c r="EW223" s="326"/>
      <c r="EX223" s="326"/>
      <c r="EY223" s="326"/>
      <c r="EZ223" s="326"/>
      <c r="FA223" s="326"/>
      <c r="FB223" s="326"/>
      <c r="FC223" s="326"/>
      <c r="FD223" s="326"/>
      <c r="FE223" s="326"/>
      <c r="FF223" s="326"/>
      <c r="FG223" s="326"/>
      <c r="FH223" s="326"/>
      <c r="FI223" s="326"/>
      <c r="FJ223" s="326"/>
      <c r="FK223" s="326"/>
      <c r="FL223" s="326"/>
      <c r="FM223" s="326"/>
      <c r="FN223" s="326"/>
      <c r="FO223" s="326"/>
      <c r="FP223" s="326"/>
      <c r="FQ223" s="326"/>
      <c r="FR223" s="326"/>
      <c r="FS223" s="326"/>
      <c r="FT223" s="326"/>
      <c r="FU223" s="326"/>
      <c r="FV223" s="326"/>
      <c r="FW223" s="326"/>
      <c r="FX223" s="326"/>
      <c r="FY223" s="326"/>
      <c r="FZ223" s="326"/>
      <c r="GA223" s="326"/>
      <c r="GB223" s="326"/>
      <c r="GC223" s="326"/>
      <c r="GD223" s="326"/>
      <c r="GE223" s="326"/>
      <c r="GF223" s="326"/>
      <c r="GG223" s="326"/>
      <c r="GH223" s="326"/>
      <c r="GI223" s="326"/>
      <c r="GJ223" s="326"/>
      <c r="GK223" s="326"/>
      <c r="GL223" s="326"/>
      <c r="GM223" s="326"/>
      <c r="GN223" s="326"/>
      <c r="GO223" s="326"/>
      <c r="GP223" s="326"/>
      <c r="GQ223" s="326"/>
      <c r="GR223" s="326"/>
      <c r="GS223" s="326"/>
      <c r="GT223" s="326"/>
      <c r="GU223" s="326"/>
      <c r="GV223" s="326"/>
      <c r="GW223" s="326"/>
      <c r="GX223" s="326"/>
      <c r="GY223" s="326"/>
      <c r="GZ223" s="326"/>
      <c r="HA223" s="326"/>
      <c r="HB223" s="326"/>
      <c r="HC223" s="326"/>
      <c r="HD223" s="326"/>
      <c r="HE223" s="326"/>
      <c r="HF223" s="326"/>
      <c r="HG223" s="326"/>
      <c r="HH223" s="326"/>
      <c r="HI223" s="326"/>
      <c r="HJ223" s="326"/>
      <c r="HK223" s="326"/>
      <c r="HL223" s="326"/>
      <c r="HM223" s="326"/>
      <c r="HN223" s="326"/>
      <c r="HO223" s="326"/>
      <c r="HP223" s="326"/>
      <c r="HQ223" s="326"/>
      <c r="HR223" s="326"/>
      <c r="HS223" s="326"/>
      <c r="HT223" s="326"/>
      <c r="HU223" s="326"/>
      <c r="HV223" s="326"/>
      <c r="HW223" s="326"/>
      <c r="HX223" s="326"/>
      <c r="HY223" s="326"/>
      <c r="HZ223" s="326"/>
      <c r="IA223" s="326"/>
      <c r="IB223" s="326"/>
      <c r="IC223" s="326"/>
    </row>
    <row r="224" spans="1:237" s="79" customFormat="1" x14ac:dyDescent="0.25">
      <c r="A224" s="337" t="s">
        <v>68</v>
      </c>
      <c r="B224" s="337" t="s">
        <v>81</v>
      </c>
      <c r="C224" s="337" t="s">
        <v>82</v>
      </c>
      <c r="D224" s="337" t="s">
        <v>190</v>
      </c>
      <c r="E224" s="337" t="s">
        <v>37</v>
      </c>
      <c r="F224" s="398" t="str">
        <f t="shared" si="132"/>
        <v>CHECK</v>
      </c>
      <c r="G224" s="398" t="str">
        <f t="shared" ref="G224:U224" si="143">IFERROR(((G71/G148)-1),"CHECK")</f>
        <v>CHECK</v>
      </c>
      <c r="H224" s="398" t="str">
        <f t="shared" si="143"/>
        <v>CHECK</v>
      </c>
      <c r="I224" s="398" t="str">
        <f t="shared" si="143"/>
        <v>CHECK</v>
      </c>
      <c r="J224" s="398" t="str">
        <f t="shared" si="143"/>
        <v>CHECK</v>
      </c>
      <c r="K224" s="398" t="str">
        <f t="shared" si="143"/>
        <v>CHECK</v>
      </c>
      <c r="L224" s="398" t="str">
        <f t="shared" si="143"/>
        <v>CHECK</v>
      </c>
      <c r="M224" s="398" t="str">
        <f t="shared" si="143"/>
        <v>CHECK</v>
      </c>
      <c r="N224" s="398" t="str">
        <f t="shared" si="143"/>
        <v>CHECK</v>
      </c>
      <c r="O224" s="398" t="str">
        <f t="shared" si="143"/>
        <v>CHECK</v>
      </c>
      <c r="P224" s="398" t="str">
        <f t="shared" si="143"/>
        <v>CHECK</v>
      </c>
      <c r="Q224" s="398" t="str">
        <f t="shared" si="143"/>
        <v>CHECK</v>
      </c>
      <c r="R224" s="398" t="str">
        <f t="shared" si="143"/>
        <v>CHECK</v>
      </c>
      <c r="S224" s="398" t="str">
        <f t="shared" si="143"/>
        <v>CHECK</v>
      </c>
      <c r="T224" s="398" t="str">
        <f t="shared" si="143"/>
        <v>CHECK</v>
      </c>
      <c r="U224" s="398" t="str">
        <f t="shared" si="143"/>
        <v>CHECK</v>
      </c>
      <c r="V224" s="398"/>
      <c r="W224" s="399"/>
      <c r="X224" s="326"/>
      <c r="Y224" s="326"/>
      <c r="Z224" s="326"/>
      <c r="AA224" s="326"/>
      <c r="AB224" s="326"/>
      <c r="AC224" s="326"/>
      <c r="AD224" s="326"/>
      <c r="AE224" s="326"/>
      <c r="AF224" s="326"/>
      <c r="AG224" s="326"/>
      <c r="AH224" s="326"/>
      <c r="AI224" s="326"/>
      <c r="AJ224" s="326"/>
      <c r="AK224" s="326"/>
      <c r="AL224" s="326"/>
      <c r="AM224" s="326"/>
      <c r="AN224" s="326"/>
      <c r="AO224" s="326"/>
      <c r="AP224" s="326"/>
      <c r="AQ224" s="326"/>
      <c r="AR224" s="326"/>
      <c r="AS224" s="326"/>
      <c r="AT224" s="326"/>
      <c r="AU224" s="326"/>
      <c r="AV224" s="326"/>
      <c r="AW224" s="326"/>
      <c r="AX224" s="326"/>
      <c r="AY224" s="326"/>
      <c r="AZ224" s="326"/>
      <c r="BA224" s="326"/>
      <c r="BB224" s="326"/>
      <c r="BC224" s="326"/>
      <c r="BD224" s="326"/>
      <c r="BE224" s="326"/>
      <c r="BF224" s="326"/>
      <c r="BG224" s="326"/>
      <c r="BH224" s="326"/>
      <c r="BI224" s="326"/>
      <c r="BJ224" s="326"/>
      <c r="BK224" s="326"/>
      <c r="BL224" s="326"/>
      <c r="BM224" s="326"/>
      <c r="BN224" s="326"/>
      <c r="BO224" s="326"/>
      <c r="BP224" s="326"/>
      <c r="BQ224" s="326"/>
      <c r="BR224" s="326"/>
      <c r="BS224" s="326"/>
      <c r="BT224" s="326"/>
      <c r="BU224" s="326"/>
      <c r="BV224" s="326"/>
      <c r="BW224" s="326"/>
      <c r="BX224" s="326"/>
      <c r="BY224" s="326"/>
      <c r="BZ224" s="326"/>
      <c r="CA224" s="326"/>
      <c r="CB224" s="326"/>
      <c r="CC224" s="326"/>
      <c r="CD224" s="326"/>
      <c r="CE224" s="326"/>
      <c r="CF224" s="326"/>
      <c r="CG224" s="326"/>
      <c r="CH224" s="326"/>
      <c r="CI224" s="326"/>
      <c r="CJ224" s="326"/>
      <c r="CK224" s="326"/>
      <c r="CL224" s="326"/>
      <c r="CM224" s="326"/>
      <c r="CN224" s="326"/>
      <c r="CO224" s="326"/>
      <c r="CP224" s="326"/>
      <c r="CQ224" s="326"/>
      <c r="CR224" s="326"/>
      <c r="CS224" s="326"/>
      <c r="CT224" s="326"/>
      <c r="CU224" s="326"/>
      <c r="CV224" s="326"/>
      <c r="CW224" s="326"/>
      <c r="CX224" s="326"/>
      <c r="CY224" s="326"/>
      <c r="CZ224" s="326"/>
      <c r="DA224" s="326"/>
      <c r="DB224" s="326"/>
      <c r="DC224" s="326"/>
      <c r="DD224" s="326"/>
      <c r="DE224" s="326"/>
      <c r="DF224" s="326"/>
      <c r="DG224" s="326"/>
      <c r="DH224" s="326"/>
      <c r="DI224" s="326"/>
      <c r="DJ224" s="326"/>
      <c r="DK224" s="326"/>
      <c r="DL224" s="326"/>
      <c r="DM224" s="326"/>
      <c r="DN224" s="326"/>
      <c r="DO224" s="326"/>
      <c r="DP224" s="326"/>
      <c r="DQ224" s="326"/>
      <c r="DR224" s="326"/>
      <c r="DS224" s="326"/>
      <c r="DT224" s="326"/>
      <c r="DU224" s="326"/>
      <c r="DV224" s="326"/>
      <c r="DW224" s="326"/>
      <c r="DX224" s="326"/>
      <c r="DY224" s="326"/>
      <c r="DZ224" s="326"/>
      <c r="EA224" s="326"/>
      <c r="EB224" s="326"/>
      <c r="EC224" s="326"/>
      <c r="ED224" s="326"/>
      <c r="EE224" s="326"/>
      <c r="EF224" s="326"/>
      <c r="EG224" s="326"/>
      <c r="EH224" s="326"/>
      <c r="EI224" s="326"/>
      <c r="EJ224" s="326"/>
      <c r="EK224" s="326"/>
      <c r="EL224" s="326"/>
      <c r="EM224" s="326"/>
      <c r="EN224" s="326"/>
      <c r="EO224" s="326"/>
      <c r="EP224" s="326"/>
      <c r="EQ224" s="326"/>
      <c r="ER224" s="326"/>
      <c r="ES224" s="326"/>
      <c r="ET224" s="326"/>
      <c r="EU224" s="326"/>
      <c r="EV224" s="326"/>
      <c r="EW224" s="326"/>
      <c r="EX224" s="326"/>
      <c r="EY224" s="326"/>
      <c r="EZ224" s="326"/>
      <c r="FA224" s="326"/>
      <c r="FB224" s="326"/>
      <c r="FC224" s="326"/>
      <c r="FD224" s="326"/>
      <c r="FE224" s="326"/>
      <c r="FF224" s="326"/>
      <c r="FG224" s="326"/>
      <c r="FH224" s="326"/>
      <c r="FI224" s="326"/>
      <c r="FJ224" s="326"/>
      <c r="FK224" s="326"/>
      <c r="FL224" s="326"/>
      <c r="FM224" s="326"/>
      <c r="FN224" s="326"/>
      <c r="FO224" s="326"/>
      <c r="FP224" s="326"/>
      <c r="FQ224" s="326"/>
      <c r="FR224" s="326"/>
      <c r="FS224" s="326"/>
      <c r="FT224" s="326"/>
      <c r="FU224" s="326"/>
      <c r="FV224" s="326"/>
      <c r="FW224" s="326"/>
      <c r="FX224" s="326"/>
      <c r="FY224" s="326"/>
      <c r="FZ224" s="326"/>
      <c r="GA224" s="326"/>
      <c r="GB224" s="326"/>
      <c r="GC224" s="326"/>
      <c r="GD224" s="326"/>
      <c r="GE224" s="326"/>
      <c r="GF224" s="326"/>
      <c r="GG224" s="326"/>
      <c r="GH224" s="326"/>
      <c r="GI224" s="326"/>
      <c r="GJ224" s="326"/>
      <c r="GK224" s="326"/>
      <c r="GL224" s="326"/>
      <c r="GM224" s="326"/>
      <c r="GN224" s="326"/>
      <c r="GO224" s="326"/>
      <c r="GP224" s="326"/>
      <c r="GQ224" s="326"/>
      <c r="GR224" s="326"/>
      <c r="GS224" s="326"/>
      <c r="GT224" s="326"/>
      <c r="GU224" s="326"/>
      <c r="GV224" s="326"/>
      <c r="GW224" s="326"/>
      <c r="GX224" s="326"/>
      <c r="GY224" s="326"/>
      <c r="GZ224" s="326"/>
      <c r="HA224" s="326"/>
      <c r="HB224" s="326"/>
      <c r="HC224" s="326"/>
      <c r="HD224" s="326"/>
      <c r="HE224" s="326"/>
      <c r="HF224" s="326"/>
      <c r="HG224" s="326"/>
      <c r="HH224" s="326"/>
      <c r="HI224" s="326"/>
      <c r="HJ224" s="326"/>
      <c r="HK224" s="326"/>
      <c r="HL224" s="326"/>
      <c r="HM224" s="326"/>
      <c r="HN224" s="326"/>
      <c r="HO224" s="326"/>
      <c r="HP224" s="326"/>
      <c r="HQ224" s="326"/>
      <c r="HR224" s="326"/>
      <c r="HS224" s="326"/>
      <c r="HT224" s="326"/>
      <c r="HU224" s="326"/>
      <c r="HV224" s="326"/>
      <c r="HW224" s="326"/>
      <c r="HX224" s="326"/>
      <c r="HY224" s="326"/>
      <c r="HZ224" s="326"/>
      <c r="IA224" s="326"/>
      <c r="IB224" s="326"/>
      <c r="IC224" s="326"/>
    </row>
    <row r="225" spans="1:237" s="79" customFormat="1" x14ac:dyDescent="0.25">
      <c r="A225" s="337" t="s">
        <v>68</v>
      </c>
      <c r="B225" s="337" t="s">
        <v>83</v>
      </c>
      <c r="C225" s="337" t="s">
        <v>84</v>
      </c>
      <c r="D225" s="337" t="s">
        <v>190</v>
      </c>
      <c r="E225" s="337" t="s">
        <v>37</v>
      </c>
      <c r="F225" s="398" t="str">
        <f t="shared" si="132"/>
        <v>CHECK</v>
      </c>
      <c r="G225" s="398" t="str">
        <f t="shared" ref="G225:U225" si="144">IFERROR(((G72/G149)-1),"CHECK")</f>
        <v>CHECK</v>
      </c>
      <c r="H225" s="398" t="str">
        <f t="shared" si="144"/>
        <v>CHECK</v>
      </c>
      <c r="I225" s="398" t="str">
        <f t="shared" si="144"/>
        <v>CHECK</v>
      </c>
      <c r="J225" s="398" t="str">
        <f t="shared" si="144"/>
        <v>CHECK</v>
      </c>
      <c r="K225" s="398" t="str">
        <f t="shared" si="144"/>
        <v>CHECK</v>
      </c>
      <c r="L225" s="398" t="str">
        <f t="shared" si="144"/>
        <v>CHECK</v>
      </c>
      <c r="M225" s="398" t="str">
        <f t="shared" si="144"/>
        <v>CHECK</v>
      </c>
      <c r="N225" s="398" t="str">
        <f t="shared" si="144"/>
        <v>CHECK</v>
      </c>
      <c r="O225" s="398" t="str">
        <f t="shared" si="144"/>
        <v>CHECK</v>
      </c>
      <c r="P225" s="398" t="str">
        <f t="shared" si="144"/>
        <v>CHECK</v>
      </c>
      <c r="Q225" s="398" t="str">
        <f t="shared" si="144"/>
        <v>CHECK</v>
      </c>
      <c r="R225" s="398" t="str">
        <f t="shared" si="144"/>
        <v>CHECK</v>
      </c>
      <c r="S225" s="398" t="str">
        <f t="shared" si="144"/>
        <v>CHECK</v>
      </c>
      <c r="T225" s="398" t="str">
        <f t="shared" si="144"/>
        <v>CHECK</v>
      </c>
      <c r="U225" s="398" t="str">
        <f t="shared" si="144"/>
        <v>CHECK</v>
      </c>
      <c r="V225" s="398"/>
      <c r="W225" s="399"/>
      <c r="X225" s="326"/>
      <c r="Y225" s="326"/>
      <c r="Z225" s="326"/>
      <c r="AA225" s="326"/>
      <c r="AB225" s="326"/>
      <c r="AC225" s="326"/>
      <c r="AD225" s="326"/>
      <c r="AE225" s="326"/>
      <c r="AF225" s="326"/>
      <c r="AG225" s="326"/>
      <c r="AH225" s="326"/>
      <c r="AI225" s="326"/>
      <c r="AJ225" s="326"/>
      <c r="AK225" s="326"/>
      <c r="AL225" s="326"/>
      <c r="AM225" s="326"/>
      <c r="AN225" s="326"/>
      <c r="AO225" s="326"/>
      <c r="AP225" s="326"/>
      <c r="AQ225" s="326"/>
      <c r="AR225" s="326"/>
      <c r="AS225" s="326"/>
      <c r="AT225" s="326"/>
      <c r="AU225" s="326"/>
      <c r="AV225" s="326"/>
      <c r="AW225" s="326"/>
      <c r="AX225" s="326"/>
      <c r="AY225" s="326"/>
      <c r="AZ225" s="326"/>
      <c r="BA225" s="326"/>
      <c r="BB225" s="326"/>
      <c r="BC225" s="326"/>
      <c r="BD225" s="326"/>
      <c r="BE225" s="326"/>
      <c r="BF225" s="326"/>
      <c r="BG225" s="326"/>
      <c r="BH225" s="326"/>
      <c r="BI225" s="326"/>
      <c r="BJ225" s="326"/>
      <c r="BK225" s="326"/>
      <c r="BL225" s="326"/>
      <c r="BM225" s="326"/>
      <c r="BN225" s="326"/>
      <c r="BO225" s="326"/>
      <c r="BP225" s="326"/>
      <c r="BQ225" s="326"/>
      <c r="BR225" s="326"/>
      <c r="BS225" s="326"/>
      <c r="BT225" s="326"/>
      <c r="BU225" s="326"/>
      <c r="BV225" s="326"/>
      <c r="BW225" s="326"/>
      <c r="BX225" s="326"/>
      <c r="BY225" s="326"/>
      <c r="BZ225" s="326"/>
      <c r="CA225" s="326"/>
      <c r="CB225" s="326"/>
      <c r="CC225" s="326"/>
      <c r="CD225" s="326"/>
      <c r="CE225" s="326"/>
      <c r="CF225" s="326"/>
      <c r="CG225" s="326"/>
      <c r="CH225" s="326"/>
      <c r="CI225" s="326"/>
      <c r="CJ225" s="326"/>
      <c r="CK225" s="326"/>
      <c r="CL225" s="326"/>
      <c r="CM225" s="326"/>
      <c r="CN225" s="326"/>
      <c r="CO225" s="326"/>
      <c r="CP225" s="326"/>
      <c r="CQ225" s="326"/>
      <c r="CR225" s="326"/>
      <c r="CS225" s="326"/>
      <c r="CT225" s="326"/>
      <c r="CU225" s="326"/>
      <c r="CV225" s="326"/>
      <c r="CW225" s="326"/>
      <c r="CX225" s="326"/>
      <c r="CY225" s="326"/>
      <c r="CZ225" s="326"/>
      <c r="DA225" s="326"/>
      <c r="DB225" s="326"/>
      <c r="DC225" s="326"/>
      <c r="DD225" s="326"/>
      <c r="DE225" s="326"/>
      <c r="DF225" s="326"/>
      <c r="DG225" s="326"/>
      <c r="DH225" s="326"/>
      <c r="DI225" s="326"/>
      <c r="DJ225" s="326"/>
      <c r="DK225" s="326"/>
      <c r="DL225" s="326"/>
      <c r="DM225" s="326"/>
      <c r="DN225" s="326"/>
      <c r="DO225" s="326"/>
      <c r="DP225" s="326"/>
      <c r="DQ225" s="326"/>
      <c r="DR225" s="326"/>
      <c r="DS225" s="326"/>
      <c r="DT225" s="326"/>
      <c r="DU225" s="326"/>
      <c r="DV225" s="326"/>
      <c r="DW225" s="326"/>
      <c r="DX225" s="326"/>
      <c r="DY225" s="326"/>
      <c r="DZ225" s="326"/>
      <c r="EA225" s="326"/>
      <c r="EB225" s="326"/>
      <c r="EC225" s="326"/>
      <c r="ED225" s="326"/>
      <c r="EE225" s="326"/>
      <c r="EF225" s="326"/>
      <c r="EG225" s="326"/>
      <c r="EH225" s="326"/>
      <c r="EI225" s="326"/>
      <c r="EJ225" s="326"/>
      <c r="EK225" s="326"/>
      <c r="EL225" s="326"/>
      <c r="EM225" s="326"/>
      <c r="EN225" s="326"/>
      <c r="EO225" s="326"/>
      <c r="EP225" s="326"/>
      <c r="EQ225" s="326"/>
      <c r="ER225" s="326"/>
      <c r="ES225" s="326"/>
      <c r="ET225" s="326"/>
      <c r="EU225" s="326"/>
      <c r="EV225" s="326"/>
      <c r="EW225" s="326"/>
      <c r="EX225" s="326"/>
      <c r="EY225" s="326"/>
      <c r="EZ225" s="326"/>
      <c r="FA225" s="326"/>
      <c r="FB225" s="326"/>
      <c r="FC225" s="326"/>
      <c r="FD225" s="326"/>
      <c r="FE225" s="326"/>
      <c r="FF225" s="326"/>
      <c r="FG225" s="326"/>
      <c r="FH225" s="326"/>
      <c r="FI225" s="326"/>
      <c r="FJ225" s="326"/>
      <c r="FK225" s="326"/>
      <c r="FL225" s="326"/>
      <c r="FM225" s="326"/>
      <c r="FN225" s="326"/>
      <c r="FO225" s="326"/>
      <c r="FP225" s="326"/>
      <c r="FQ225" s="326"/>
      <c r="FR225" s="326"/>
      <c r="FS225" s="326"/>
      <c r="FT225" s="326"/>
      <c r="FU225" s="326"/>
      <c r="FV225" s="326"/>
      <c r="FW225" s="326"/>
      <c r="FX225" s="326"/>
      <c r="FY225" s="326"/>
      <c r="FZ225" s="326"/>
      <c r="GA225" s="326"/>
      <c r="GB225" s="326"/>
      <c r="GC225" s="326"/>
      <c r="GD225" s="326"/>
      <c r="GE225" s="326"/>
      <c r="GF225" s="326"/>
      <c r="GG225" s="326"/>
      <c r="GH225" s="326"/>
      <c r="GI225" s="326"/>
      <c r="GJ225" s="326"/>
      <c r="GK225" s="326"/>
      <c r="GL225" s="326"/>
      <c r="GM225" s="326"/>
      <c r="GN225" s="326"/>
      <c r="GO225" s="326"/>
      <c r="GP225" s="326"/>
      <c r="GQ225" s="326"/>
      <c r="GR225" s="326"/>
      <c r="GS225" s="326"/>
      <c r="GT225" s="326"/>
      <c r="GU225" s="326"/>
      <c r="GV225" s="326"/>
      <c r="GW225" s="326"/>
      <c r="GX225" s="326"/>
      <c r="GY225" s="326"/>
      <c r="GZ225" s="326"/>
      <c r="HA225" s="326"/>
      <c r="HB225" s="326"/>
      <c r="HC225" s="326"/>
      <c r="HD225" s="326"/>
      <c r="HE225" s="326"/>
      <c r="HF225" s="326"/>
      <c r="HG225" s="326"/>
      <c r="HH225" s="326"/>
      <c r="HI225" s="326"/>
      <c r="HJ225" s="326"/>
      <c r="HK225" s="326"/>
      <c r="HL225" s="326"/>
      <c r="HM225" s="326"/>
      <c r="HN225" s="326"/>
      <c r="HO225" s="326"/>
      <c r="HP225" s="326"/>
      <c r="HQ225" s="326"/>
      <c r="HR225" s="326"/>
      <c r="HS225" s="326"/>
      <c r="HT225" s="326"/>
      <c r="HU225" s="326"/>
      <c r="HV225" s="326"/>
      <c r="HW225" s="326"/>
      <c r="HX225" s="326"/>
      <c r="HY225" s="326"/>
      <c r="HZ225" s="326"/>
      <c r="IA225" s="326"/>
      <c r="IB225" s="326"/>
      <c r="IC225" s="326"/>
    </row>
    <row r="226" spans="1:237" s="4" customFormat="1" x14ac:dyDescent="0.25">
      <c r="A226" s="338" t="s">
        <v>68</v>
      </c>
      <c r="B226" s="338" t="s">
        <v>442</v>
      </c>
      <c r="C226" s="338" t="s">
        <v>446</v>
      </c>
      <c r="D226" s="338" t="s">
        <v>190</v>
      </c>
      <c r="E226" s="338" t="s">
        <v>37</v>
      </c>
      <c r="F226" s="398" t="str">
        <f t="shared" si="132"/>
        <v>CHECK</v>
      </c>
      <c r="G226" s="398" t="str">
        <f t="shared" ref="G226:U226" si="145">IFERROR(((G73/G150)-1),"CHECK")</f>
        <v>CHECK</v>
      </c>
      <c r="H226" s="398" t="str">
        <f t="shared" si="145"/>
        <v>CHECK</v>
      </c>
      <c r="I226" s="398" t="str">
        <f t="shared" si="145"/>
        <v>CHECK</v>
      </c>
      <c r="J226" s="398" t="str">
        <f t="shared" si="145"/>
        <v>CHECK</v>
      </c>
      <c r="K226" s="398" t="str">
        <f t="shared" si="145"/>
        <v>CHECK</v>
      </c>
      <c r="L226" s="398" t="str">
        <f t="shared" si="145"/>
        <v>CHECK</v>
      </c>
      <c r="M226" s="398" t="str">
        <f t="shared" si="145"/>
        <v>CHECK</v>
      </c>
      <c r="N226" s="398" t="str">
        <f t="shared" si="145"/>
        <v>CHECK</v>
      </c>
      <c r="O226" s="398" t="str">
        <f t="shared" si="145"/>
        <v>CHECK</v>
      </c>
      <c r="P226" s="398" t="str">
        <f t="shared" si="145"/>
        <v>CHECK</v>
      </c>
      <c r="Q226" s="398" t="str">
        <f t="shared" si="145"/>
        <v>CHECK</v>
      </c>
      <c r="R226" s="398" t="str">
        <f t="shared" si="145"/>
        <v>CHECK</v>
      </c>
      <c r="S226" s="398" t="str">
        <f t="shared" si="145"/>
        <v>CHECK</v>
      </c>
      <c r="T226" s="398" t="str">
        <f t="shared" si="145"/>
        <v>CHECK</v>
      </c>
      <c r="U226" s="398" t="str">
        <f t="shared" si="145"/>
        <v>CHECK</v>
      </c>
      <c r="V226" s="398"/>
      <c r="W226" s="344"/>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275"/>
      <c r="AS226" s="275"/>
      <c r="AT226" s="275"/>
      <c r="AU226" s="275"/>
      <c r="AV226" s="275"/>
      <c r="AW226" s="275"/>
      <c r="AX226" s="275"/>
      <c r="AY226" s="275"/>
      <c r="AZ226" s="275"/>
      <c r="BA226" s="275"/>
      <c r="BB226" s="275"/>
      <c r="BC226" s="275"/>
      <c r="BD226" s="275"/>
      <c r="BE226" s="275"/>
      <c r="BF226" s="275"/>
      <c r="BG226" s="275"/>
      <c r="BH226" s="275"/>
      <c r="BI226" s="275"/>
      <c r="BJ226" s="275"/>
      <c r="BK226" s="275"/>
      <c r="BL226" s="275"/>
      <c r="BM226" s="275"/>
      <c r="BN226" s="275"/>
      <c r="BO226" s="275"/>
      <c r="BP226" s="275"/>
      <c r="BQ226" s="275"/>
      <c r="BR226" s="275"/>
      <c r="BS226" s="275"/>
      <c r="BT226" s="275"/>
      <c r="BU226" s="275"/>
      <c r="BV226" s="275"/>
      <c r="BW226" s="275"/>
      <c r="BX226" s="275"/>
      <c r="BY226" s="275"/>
      <c r="BZ226" s="275"/>
      <c r="CA226" s="275"/>
      <c r="CB226" s="275"/>
      <c r="CC226" s="275"/>
      <c r="CD226" s="275"/>
      <c r="CE226" s="275"/>
      <c r="CF226" s="275"/>
      <c r="CG226" s="275"/>
      <c r="CH226" s="275"/>
      <c r="CI226" s="275"/>
      <c r="CJ226" s="275"/>
      <c r="CK226" s="275"/>
      <c r="CL226" s="275"/>
      <c r="CM226" s="275"/>
      <c r="CN226" s="275"/>
      <c r="CO226" s="275"/>
      <c r="CP226" s="275"/>
      <c r="CQ226" s="275"/>
      <c r="CR226" s="275"/>
      <c r="CS226" s="275"/>
      <c r="CT226" s="275"/>
      <c r="CU226" s="275"/>
      <c r="CV226" s="275"/>
      <c r="CW226" s="275"/>
      <c r="CX226" s="275"/>
      <c r="CY226" s="275"/>
      <c r="CZ226" s="275"/>
      <c r="DA226" s="275"/>
      <c r="DB226" s="275"/>
      <c r="DC226" s="275"/>
      <c r="DD226" s="275"/>
      <c r="DE226" s="275"/>
      <c r="DF226" s="275"/>
      <c r="DG226" s="275"/>
      <c r="DH226" s="275"/>
      <c r="DI226" s="275"/>
      <c r="DJ226" s="275"/>
      <c r="DK226" s="275"/>
      <c r="DL226" s="275"/>
      <c r="DM226" s="275"/>
      <c r="DN226" s="275"/>
      <c r="DO226" s="275"/>
      <c r="DP226" s="275"/>
      <c r="DQ226" s="275"/>
      <c r="DR226" s="275"/>
      <c r="DS226" s="275"/>
      <c r="DT226" s="275"/>
      <c r="DU226" s="275"/>
      <c r="DV226" s="275"/>
      <c r="DW226" s="275"/>
      <c r="DX226" s="275"/>
      <c r="DY226" s="275"/>
      <c r="DZ226" s="275"/>
      <c r="EA226" s="275"/>
      <c r="EB226" s="275"/>
      <c r="EC226" s="275"/>
      <c r="ED226" s="275"/>
      <c r="EE226" s="275"/>
      <c r="EF226" s="275"/>
      <c r="EG226" s="275"/>
      <c r="EH226" s="275"/>
      <c r="EI226" s="275"/>
      <c r="EJ226" s="275"/>
      <c r="EK226" s="275"/>
      <c r="EL226" s="275"/>
      <c r="EM226" s="275"/>
      <c r="EN226" s="275"/>
      <c r="EO226" s="275"/>
      <c r="EP226" s="275"/>
      <c r="EQ226" s="275"/>
      <c r="ER226" s="275"/>
      <c r="ES226" s="275"/>
      <c r="ET226" s="275"/>
      <c r="EU226" s="275"/>
      <c r="EV226" s="275"/>
      <c r="EW226" s="275"/>
      <c r="EX226" s="275"/>
      <c r="EY226" s="275"/>
      <c r="EZ226" s="275"/>
      <c r="FA226" s="275"/>
      <c r="FB226" s="275"/>
      <c r="FC226" s="275"/>
      <c r="FD226" s="275"/>
      <c r="FE226" s="275"/>
      <c r="FF226" s="275"/>
      <c r="FG226" s="275"/>
      <c r="FH226" s="275"/>
      <c r="FI226" s="275"/>
      <c r="FJ226" s="275"/>
      <c r="FK226" s="275"/>
      <c r="FL226" s="275"/>
      <c r="FM226" s="275"/>
      <c r="FN226" s="275"/>
      <c r="FO226" s="275"/>
      <c r="FP226" s="275"/>
      <c r="FQ226" s="275"/>
      <c r="FR226" s="275"/>
      <c r="FS226" s="275"/>
      <c r="FT226" s="275"/>
      <c r="FU226" s="275"/>
      <c r="FV226" s="275"/>
      <c r="FW226" s="275"/>
      <c r="FX226" s="275"/>
      <c r="FY226" s="275"/>
      <c r="FZ226" s="275"/>
      <c r="GA226" s="275"/>
      <c r="GB226" s="275"/>
      <c r="GC226" s="275"/>
      <c r="GD226" s="275"/>
      <c r="GE226" s="275"/>
      <c r="GF226" s="275"/>
      <c r="GG226" s="275"/>
      <c r="GH226" s="275"/>
      <c r="GI226" s="275"/>
      <c r="GJ226" s="275"/>
      <c r="GK226" s="275"/>
      <c r="GL226" s="275"/>
      <c r="GM226" s="275"/>
      <c r="GN226" s="275"/>
      <c r="GO226" s="275"/>
      <c r="GP226" s="275"/>
      <c r="GQ226" s="275"/>
      <c r="GR226" s="275"/>
      <c r="GS226" s="275"/>
      <c r="GT226" s="275"/>
      <c r="GU226" s="275"/>
      <c r="GV226" s="275"/>
      <c r="GW226" s="275"/>
      <c r="GX226" s="275"/>
      <c r="GY226" s="275"/>
      <c r="GZ226" s="275"/>
      <c r="HA226" s="275"/>
      <c r="HB226" s="275"/>
      <c r="HC226" s="275"/>
      <c r="HD226" s="275"/>
      <c r="HE226" s="275"/>
      <c r="HF226" s="275"/>
      <c r="HG226" s="275"/>
      <c r="HH226" s="275"/>
      <c r="HI226" s="275"/>
      <c r="HJ226" s="275"/>
      <c r="HK226" s="275"/>
      <c r="HL226" s="275"/>
      <c r="HM226" s="275"/>
      <c r="HN226" s="275"/>
      <c r="HO226" s="275"/>
      <c r="HP226" s="275"/>
      <c r="HQ226" s="275"/>
      <c r="HR226" s="275"/>
      <c r="HS226" s="275"/>
      <c r="HT226" s="275"/>
      <c r="HU226" s="275"/>
      <c r="HV226" s="275"/>
      <c r="HW226" s="275"/>
      <c r="HX226" s="275"/>
      <c r="HY226" s="275"/>
      <c r="HZ226" s="275"/>
      <c r="IA226" s="275"/>
      <c r="IB226" s="275"/>
      <c r="IC226" s="275"/>
    </row>
    <row r="227" spans="1:237" s="79" customFormat="1" x14ac:dyDescent="0.25">
      <c r="A227" s="337" t="s">
        <v>68</v>
      </c>
      <c r="B227" s="337" t="s">
        <v>85</v>
      </c>
      <c r="C227" s="337" t="s">
        <v>86</v>
      </c>
      <c r="D227" s="337" t="s">
        <v>190</v>
      </c>
      <c r="E227" s="337" t="s">
        <v>37</v>
      </c>
      <c r="F227" s="398" t="str">
        <f t="shared" si="132"/>
        <v>CHECK</v>
      </c>
      <c r="G227" s="398" t="str">
        <f t="shared" ref="G227:U227" si="146">IFERROR(((G74/G151)-1),"CHECK")</f>
        <v>CHECK</v>
      </c>
      <c r="H227" s="398" t="str">
        <f t="shared" si="146"/>
        <v>CHECK</v>
      </c>
      <c r="I227" s="398" t="str">
        <f t="shared" si="146"/>
        <v>CHECK</v>
      </c>
      <c r="J227" s="398" t="str">
        <f t="shared" si="146"/>
        <v>CHECK</v>
      </c>
      <c r="K227" s="398" t="str">
        <f t="shared" si="146"/>
        <v>CHECK</v>
      </c>
      <c r="L227" s="398" t="str">
        <f t="shared" si="146"/>
        <v>CHECK</v>
      </c>
      <c r="M227" s="398" t="str">
        <f t="shared" si="146"/>
        <v>CHECK</v>
      </c>
      <c r="N227" s="398" t="str">
        <f t="shared" si="146"/>
        <v>CHECK</v>
      </c>
      <c r="O227" s="398" t="str">
        <f t="shared" si="146"/>
        <v>CHECK</v>
      </c>
      <c r="P227" s="398" t="str">
        <f t="shared" si="146"/>
        <v>CHECK</v>
      </c>
      <c r="Q227" s="398" t="str">
        <f t="shared" si="146"/>
        <v>CHECK</v>
      </c>
      <c r="R227" s="398" t="str">
        <f t="shared" si="146"/>
        <v>CHECK</v>
      </c>
      <c r="S227" s="398" t="str">
        <f t="shared" si="146"/>
        <v>CHECK</v>
      </c>
      <c r="T227" s="398" t="str">
        <f t="shared" si="146"/>
        <v>CHECK</v>
      </c>
      <c r="U227" s="398" t="str">
        <f t="shared" si="146"/>
        <v>CHECK</v>
      </c>
      <c r="V227" s="398"/>
      <c r="W227" s="399"/>
      <c r="X227" s="326"/>
      <c r="Y227" s="326"/>
      <c r="Z227" s="326"/>
      <c r="AA227" s="326"/>
      <c r="AB227" s="326"/>
      <c r="AC227" s="326"/>
      <c r="AD227" s="326"/>
      <c r="AE227" s="326"/>
      <c r="AF227" s="326"/>
      <c r="AG227" s="326"/>
      <c r="AH227" s="326"/>
      <c r="AI227" s="326"/>
      <c r="AJ227" s="326"/>
      <c r="AK227" s="326"/>
      <c r="AL227" s="326"/>
      <c r="AM227" s="326"/>
      <c r="AN227" s="326"/>
      <c r="AO227" s="326"/>
      <c r="AP227" s="326"/>
      <c r="AQ227" s="326"/>
      <c r="AR227" s="326"/>
      <c r="AS227" s="326"/>
      <c r="AT227" s="326"/>
      <c r="AU227" s="326"/>
      <c r="AV227" s="326"/>
      <c r="AW227" s="326"/>
      <c r="AX227" s="326"/>
      <c r="AY227" s="326"/>
      <c r="AZ227" s="326"/>
      <c r="BA227" s="326"/>
      <c r="BB227" s="326"/>
      <c r="BC227" s="326"/>
      <c r="BD227" s="326"/>
      <c r="BE227" s="326"/>
      <c r="BF227" s="326"/>
      <c r="BG227" s="326"/>
      <c r="BH227" s="326"/>
      <c r="BI227" s="326"/>
      <c r="BJ227" s="326"/>
      <c r="BK227" s="326"/>
      <c r="BL227" s="326"/>
      <c r="BM227" s="326"/>
      <c r="BN227" s="326"/>
      <c r="BO227" s="326"/>
      <c r="BP227" s="326"/>
      <c r="BQ227" s="326"/>
      <c r="BR227" s="326"/>
      <c r="BS227" s="326"/>
      <c r="BT227" s="326"/>
      <c r="BU227" s="326"/>
      <c r="BV227" s="326"/>
      <c r="BW227" s="326"/>
      <c r="BX227" s="326"/>
      <c r="BY227" s="326"/>
      <c r="BZ227" s="326"/>
      <c r="CA227" s="326"/>
      <c r="CB227" s="326"/>
      <c r="CC227" s="326"/>
      <c r="CD227" s="326"/>
      <c r="CE227" s="326"/>
      <c r="CF227" s="326"/>
      <c r="CG227" s="326"/>
      <c r="CH227" s="326"/>
      <c r="CI227" s="326"/>
      <c r="CJ227" s="326"/>
      <c r="CK227" s="326"/>
      <c r="CL227" s="326"/>
      <c r="CM227" s="326"/>
      <c r="CN227" s="326"/>
      <c r="CO227" s="326"/>
      <c r="CP227" s="326"/>
      <c r="CQ227" s="326"/>
      <c r="CR227" s="326"/>
      <c r="CS227" s="326"/>
      <c r="CT227" s="326"/>
      <c r="CU227" s="326"/>
      <c r="CV227" s="326"/>
      <c r="CW227" s="326"/>
      <c r="CX227" s="326"/>
      <c r="CY227" s="326"/>
      <c r="CZ227" s="326"/>
      <c r="DA227" s="326"/>
      <c r="DB227" s="326"/>
      <c r="DC227" s="326"/>
      <c r="DD227" s="326"/>
      <c r="DE227" s="326"/>
      <c r="DF227" s="326"/>
      <c r="DG227" s="326"/>
      <c r="DH227" s="326"/>
      <c r="DI227" s="326"/>
      <c r="DJ227" s="326"/>
      <c r="DK227" s="326"/>
      <c r="DL227" s="326"/>
      <c r="DM227" s="326"/>
      <c r="DN227" s="326"/>
      <c r="DO227" s="326"/>
      <c r="DP227" s="326"/>
      <c r="DQ227" s="326"/>
      <c r="DR227" s="326"/>
      <c r="DS227" s="326"/>
      <c r="DT227" s="326"/>
      <c r="DU227" s="326"/>
      <c r="DV227" s="326"/>
      <c r="DW227" s="326"/>
      <c r="DX227" s="326"/>
      <c r="DY227" s="326"/>
      <c r="DZ227" s="326"/>
      <c r="EA227" s="326"/>
      <c r="EB227" s="326"/>
      <c r="EC227" s="326"/>
      <c r="ED227" s="326"/>
      <c r="EE227" s="326"/>
      <c r="EF227" s="326"/>
      <c r="EG227" s="326"/>
      <c r="EH227" s="326"/>
      <c r="EI227" s="326"/>
      <c r="EJ227" s="326"/>
      <c r="EK227" s="326"/>
      <c r="EL227" s="326"/>
      <c r="EM227" s="326"/>
      <c r="EN227" s="326"/>
      <c r="EO227" s="326"/>
      <c r="EP227" s="326"/>
      <c r="EQ227" s="326"/>
      <c r="ER227" s="326"/>
      <c r="ES227" s="326"/>
      <c r="ET227" s="326"/>
      <c r="EU227" s="326"/>
      <c r="EV227" s="326"/>
      <c r="EW227" s="326"/>
      <c r="EX227" s="326"/>
      <c r="EY227" s="326"/>
      <c r="EZ227" s="326"/>
      <c r="FA227" s="326"/>
      <c r="FB227" s="326"/>
      <c r="FC227" s="326"/>
      <c r="FD227" s="326"/>
      <c r="FE227" s="326"/>
      <c r="FF227" s="326"/>
      <c r="FG227" s="326"/>
      <c r="FH227" s="326"/>
      <c r="FI227" s="326"/>
      <c r="FJ227" s="326"/>
      <c r="FK227" s="326"/>
      <c r="FL227" s="326"/>
      <c r="FM227" s="326"/>
      <c r="FN227" s="326"/>
      <c r="FO227" s="326"/>
      <c r="FP227" s="326"/>
      <c r="FQ227" s="326"/>
      <c r="FR227" s="326"/>
      <c r="FS227" s="326"/>
      <c r="FT227" s="326"/>
      <c r="FU227" s="326"/>
      <c r="FV227" s="326"/>
      <c r="FW227" s="326"/>
      <c r="FX227" s="326"/>
      <c r="FY227" s="326"/>
      <c r="FZ227" s="326"/>
      <c r="GA227" s="326"/>
      <c r="GB227" s="326"/>
      <c r="GC227" s="326"/>
      <c r="GD227" s="326"/>
      <c r="GE227" s="326"/>
      <c r="GF227" s="326"/>
      <c r="GG227" s="326"/>
      <c r="GH227" s="326"/>
      <c r="GI227" s="326"/>
      <c r="GJ227" s="326"/>
      <c r="GK227" s="326"/>
      <c r="GL227" s="326"/>
      <c r="GM227" s="326"/>
      <c r="GN227" s="326"/>
      <c r="GO227" s="326"/>
      <c r="GP227" s="326"/>
      <c r="GQ227" s="326"/>
      <c r="GR227" s="326"/>
      <c r="GS227" s="326"/>
      <c r="GT227" s="326"/>
      <c r="GU227" s="326"/>
      <c r="GV227" s="326"/>
      <c r="GW227" s="326"/>
      <c r="GX227" s="326"/>
      <c r="GY227" s="326"/>
      <c r="GZ227" s="326"/>
      <c r="HA227" s="326"/>
      <c r="HB227" s="326"/>
      <c r="HC227" s="326"/>
      <c r="HD227" s="326"/>
      <c r="HE227" s="326"/>
      <c r="HF227" s="326"/>
      <c r="HG227" s="326"/>
      <c r="HH227" s="326"/>
      <c r="HI227" s="326"/>
      <c r="HJ227" s="326"/>
      <c r="HK227" s="326"/>
      <c r="HL227" s="326"/>
      <c r="HM227" s="326"/>
      <c r="HN227" s="326"/>
      <c r="HO227" s="326"/>
      <c r="HP227" s="326"/>
      <c r="HQ227" s="326"/>
      <c r="HR227" s="326"/>
      <c r="HS227" s="326"/>
      <c r="HT227" s="326"/>
      <c r="HU227" s="326"/>
      <c r="HV227" s="326"/>
      <c r="HW227" s="326"/>
      <c r="HX227" s="326"/>
      <c r="HY227" s="326"/>
      <c r="HZ227" s="326"/>
      <c r="IA227" s="326"/>
      <c r="IB227" s="326"/>
      <c r="IC227" s="326"/>
    </row>
    <row r="228" spans="1:237" s="79" customFormat="1" x14ac:dyDescent="0.25">
      <c r="A228" s="337" t="s">
        <v>68</v>
      </c>
      <c r="B228" s="337" t="s">
        <v>87</v>
      </c>
      <c r="C228" s="337" t="s">
        <v>88</v>
      </c>
      <c r="D228" s="337" t="s">
        <v>190</v>
      </c>
      <c r="E228" s="337" t="s">
        <v>37</v>
      </c>
      <c r="F228" s="398" t="str">
        <f t="shared" si="132"/>
        <v>CHECK</v>
      </c>
      <c r="G228" s="398" t="str">
        <f t="shared" ref="G228:U228" si="147">IFERROR(((G75/G152)-1),"CHECK")</f>
        <v>CHECK</v>
      </c>
      <c r="H228" s="398" t="str">
        <f t="shared" si="147"/>
        <v>CHECK</v>
      </c>
      <c r="I228" s="398" t="str">
        <f t="shared" si="147"/>
        <v>CHECK</v>
      </c>
      <c r="J228" s="398" t="str">
        <f t="shared" si="147"/>
        <v>CHECK</v>
      </c>
      <c r="K228" s="398" t="str">
        <f t="shared" si="147"/>
        <v>CHECK</v>
      </c>
      <c r="L228" s="398" t="str">
        <f t="shared" si="147"/>
        <v>CHECK</v>
      </c>
      <c r="M228" s="398" t="str">
        <f t="shared" si="147"/>
        <v>CHECK</v>
      </c>
      <c r="N228" s="398" t="str">
        <f t="shared" si="147"/>
        <v>CHECK</v>
      </c>
      <c r="O228" s="398" t="str">
        <f t="shared" si="147"/>
        <v>CHECK</v>
      </c>
      <c r="P228" s="398" t="str">
        <f t="shared" si="147"/>
        <v>CHECK</v>
      </c>
      <c r="Q228" s="398" t="str">
        <f t="shared" si="147"/>
        <v>CHECK</v>
      </c>
      <c r="R228" s="398" t="str">
        <f t="shared" si="147"/>
        <v>CHECK</v>
      </c>
      <c r="S228" s="398" t="str">
        <f t="shared" si="147"/>
        <v>CHECK</v>
      </c>
      <c r="T228" s="398" t="str">
        <f t="shared" si="147"/>
        <v>CHECK</v>
      </c>
      <c r="U228" s="398" t="str">
        <f t="shared" si="147"/>
        <v>CHECK</v>
      </c>
      <c r="V228" s="398"/>
      <c r="W228" s="399"/>
      <c r="X228" s="326"/>
      <c r="Y228" s="326"/>
      <c r="Z228" s="326"/>
      <c r="AA228" s="326"/>
      <c r="AB228" s="326"/>
      <c r="AC228" s="326"/>
      <c r="AD228" s="326"/>
      <c r="AE228" s="326"/>
      <c r="AF228" s="326"/>
      <c r="AG228" s="326"/>
      <c r="AH228" s="326"/>
      <c r="AI228" s="326"/>
      <c r="AJ228" s="326"/>
      <c r="AK228" s="326"/>
      <c r="AL228" s="326"/>
      <c r="AM228" s="326"/>
      <c r="AN228" s="326"/>
      <c r="AO228" s="326"/>
      <c r="AP228" s="326"/>
      <c r="AQ228" s="326"/>
      <c r="AR228" s="326"/>
      <c r="AS228" s="326"/>
      <c r="AT228" s="326"/>
      <c r="AU228" s="326"/>
      <c r="AV228" s="326"/>
      <c r="AW228" s="326"/>
      <c r="AX228" s="326"/>
      <c r="AY228" s="326"/>
      <c r="AZ228" s="326"/>
      <c r="BA228" s="326"/>
      <c r="BB228" s="326"/>
      <c r="BC228" s="326"/>
      <c r="BD228" s="326"/>
      <c r="BE228" s="326"/>
      <c r="BF228" s="326"/>
      <c r="BG228" s="326"/>
      <c r="BH228" s="326"/>
      <c r="BI228" s="326"/>
      <c r="BJ228" s="326"/>
      <c r="BK228" s="326"/>
      <c r="BL228" s="326"/>
      <c r="BM228" s="326"/>
      <c r="BN228" s="326"/>
      <c r="BO228" s="326"/>
      <c r="BP228" s="326"/>
      <c r="BQ228" s="326"/>
      <c r="BR228" s="326"/>
      <c r="BS228" s="326"/>
      <c r="BT228" s="326"/>
      <c r="BU228" s="326"/>
      <c r="BV228" s="326"/>
      <c r="BW228" s="326"/>
      <c r="BX228" s="326"/>
      <c r="BY228" s="326"/>
      <c r="BZ228" s="326"/>
      <c r="CA228" s="326"/>
      <c r="CB228" s="326"/>
      <c r="CC228" s="326"/>
      <c r="CD228" s="326"/>
      <c r="CE228" s="326"/>
      <c r="CF228" s="326"/>
      <c r="CG228" s="326"/>
      <c r="CH228" s="326"/>
      <c r="CI228" s="326"/>
      <c r="CJ228" s="326"/>
      <c r="CK228" s="326"/>
      <c r="CL228" s="326"/>
      <c r="CM228" s="326"/>
      <c r="CN228" s="326"/>
      <c r="CO228" s="326"/>
      <c r="CP228" s="326"/>
      <c r="CQ228" s="326"/>
      <c r="CR228" s="326"/>
      <c r="CS228" s="326"/>
      <c r="CT228" s="326"/>
      <c r="CU228" s="326"/>
      <c r="CV228" s="326"/>
      <c r="CW228" s="326"/>
      <c r="CX228" s="326"/>
      <c r="CY228" s="326"/>
      <c r="CZ228" s="326"/>
      <c r="DA228" s="326"/>
      <c r="DB228" s="326"/>
      <c r="DC228" s="326"/>
      <c r="DD228" s="326"/>
      <c r="DE228" s="326"/>
      <c r="DF228" s="326"/>
      <c r="DG228" s="326"/>
      <c r="DH228" s="326"/>
      <c r="DI228" s="326"/>
      <c r="DJ228" s="326"/>
      <c r="DK228" s="326"/>
      <c r="DL228" s="326"/>
      <c r="DM228" s="326"/>
      <c r="DN228" s="326"/>
      <c r="DO228" s="326"/>
      <c r="DP228" s="326"/>
      <c r="DQ228" s="326"/>
      <c r="DR228" s="326"/>
      <c r="DS228" s="326"/>
      <c r="DT228" s="326"/>
      <c r="DU228" s="326"/>
      <c r="DV228" s="326"/>
      <c r="DW228" s="326"/>
      <c r="DX228" s="326"/>
      <c r="DY228" s="326"/>
      <c r="DZ228" s="326"/>
      <c r="EA228" s="326"/>
      <c r="EB228" s="326"/>
      <c r="EC228" s="326"/>
      <c r="ED228" s="326"/>
      <c r="EE228" s="326"/>
      <c r="EF228" s="326"/>
      <c r="EG228" s="326"/>
      <c r="EH228" s="326"/>
      <c r="EI228" s="326"/>
      <c r="EJ228" s="326"/>
      <c r="EK228" s="326"/>
      <c r="EL228" s="326"/>
      <c r="EM228" s="326"/>
      <c r="EN228" s="326"/>
      <c r="EO228" s="326"/>
      <c r="EP228" s="326"/>
      <c r="EQ228" s="326"/>
      <c r="ER228" s="326"/>
      <c r="ES228" s="326"/>
      <c r="ET228" s="326"/>
      <c r="EU228" s="326"/>
      <c r="EV228" s="326"/>
      <c r="EW228" s="326"/>
      <c r="EX228" s="326"/>
      <c r="EY228" s="326"/>
      <c r="EZ228" s="326"/>
      <c r="FA228" s="326"/>
      <c r="FB228" s="326"/>
      <c r="FC228" s="326"/>
      <c r="FD228" s="326"/>
      <c r="FE228" s="326"/>
      <c r="FF228" s="326"/>
      <c r="FG228" s="326"/>
      <c r="FH228" s="326"/>
      <c r="FI228" s="326"/>
      <c r="FJ228" s="326"/>
      <c r="FK228" s="326"/>
      <c r="FL228" s="326"/>
      <c r="FM228" s="326"/>
      <c r="FN228" s="326"/>
      <c r="FO228" s="326"/>
      <c r="FP228" s="326"/>
      <c r="FQ228" s="326"/>
      <c r="FR228" s="326"/>
      <c r="FS228" s="326"/>
      <c r="FT228" s="326"/>
      <c r="FU228" s="326"/>
      <c r="FV228" s="326"/>
      <c r="FW228" s="326"/>
      <c r="FX228" s="326"/>
      <c r="FY228" s="326"/>
      <c r="FZ228" s="326"/>
      <c r="GA228" s="326"/>
      <c r="GB228" s="326"/>
      <c r="GC228" s="326"/>
      <c r="GD228" s="326"/>
      <c r="GE228" s="326"/>
      <c r="GF228" s="326"/>
      <c r="GG228" s="326"/>
      <c r="GH228" s="326"/>
      <c r="GI228" s="326"/>
      <c r="GJ228" s="326"/>
      <c r="GK228" s="326"/>
      <c r="GL228" s="326"/>
      <c r="GM228" s="326"/>
      <c r="GN228" s="326"/>
      <c r="GO228" s="326"/>
      <c r="GP228" s="326"/>
      <c r="GQ228" s="326"/>
      <c r="GR228" s="326"/>
      <c r="GS228" s="326"/>
      <c r="GT228" s="326"/>
      <c r="GU228" s="326"/>
      <c r="GV228" s="326"/>
      <c r="GW228" s="326"/>
      <c r="GX228" s="326"/>
      <c r="GY228" s="326"/>
      <c r="GZ228" s="326"/>
      <c r="HA228" s="326"/>
      <c r="HB228" s="326"/>
      <c r="HC228" s="326"/>
      <c r="HD228" s="326"/>
      <c r="HE228" s="326"/>
      <c r="HF228" s="326"/>
      <c r="HG228" s="326"/>
      <c r="HH228" s="326"/>
      <c r="HI228" s="326"/>
      <c r="HJ228" s="326"/>
      <c r="HK228" s="326"/>
      <c r="HL228" s="326"/>
      <c r="HM228" s="326"/>
      <c r="HN228" s="326"/>
      <c r="HO228" s="326"/>
      <c r="HP228" s="326"/>
      <c r="HQ228" s="326"/>
      <c r="HR228" s="326"/>
      <c r="HS228" s="326"/>
      <c r="HT228" s="326"/>
      <c r="HU228" s="326"/>
      <c r="HV228" s="326"/>
      <c r="HW228" s="326"/>
      <c r="HX228" s="326"/>
      <c r="HY228" s="326"/>
      <c r="HZ228" s="326"/>
      <c r="IA228" s="326"/>
      <c r="IB228" s="326"/>
      <c r="IC228" s="326"/>
    </row>
    <row r="229" spans="1:237" s="79" customFormat="1" x14ac:dyDescent="0.25">
      <c r="A229" s="337" t="s">
        <v>68</v>
      </c>
      <c r="B229" s="337" t="s">
        <v>89</v>
      </c>
      <c r="C229" s="337" t="s">
        <v>27</v>
      </c>
      <c r="D229" s="337" t="s">
        <v>190</v>
      </c>
      <c r="E229" s="337" t="s">
        <v>37</v>
      </c>
      <c r="F229" s="398" t="str">
        <f t="shared" si="132"/>
        <v>CHECK</v>
      </c>
      <c r="G229" s="398" t="str">
        <f t="shared" ref="G229:U229" si="148">IFERROR(((G76/G153)-1),"CHECK")</f>
        <v>CHECK</v>
      </c>
      <c r="H229" s="398" t="str">
        <f t="shared" si="148"/>
        <v>CHECK</v>
      </c>
      <c r="I229" s="398" t="str">
        <f t="shared" si="148"/>
        <v>CHECK</v>
      </c>
      <c r="J229" s="398" t="str">
        <f t="shared" si="148"/>
        <v>CHECK</v>
      </c>
      <c r="K229" s="398" t="str">
        <f t="shared" si="148"/>
        <v>CHECK</v>
      </c>
      <c r="L229" s="398" t="str">
        <f t="shared" si="148"/>
        <v>CHECK</v>
      </c>
      <c r="M229" s="398" t="str">
        <f t="shared" si="148"/>
        <v>CHECK</v>
      </c>
      <c r="N229" s="398" t="str">
        <f t="shared" si="148"/>
        <v>CHECK</v>
      </c>
      <c r="O229" s="398" t="str">
        <f t="shared" si="148"/>
        <v>CHECK</v>
      </c>
      <c r="P229" s="398" t="str">
        <f t="shared" si="148"/>
        <v>CHECK</v>
      </c>
      <c r="Q229" s="398" t="str">
        <f t="shared" si="148"/>
        <v>CHECK</v>
      </c>
      <c r="R229" s="398" t="str">
        <f t="shared" si="148"/>
        <v>CHECK</v>
      </c>
      <c r="S229" s="398" t="str">
        <f t="shared" si="148"/>
        <v>CHECK</v>
      </c>
      <c r="T229" s="398" t="str">
        <f t="shared" si="148"/>
        <v>CHECK</v>
      </c>
      <c r="U229" s="398" t="str">
        <f t="shared" si="148"/>
        <v>CHECK</v>
      </c>
      <c r="V229" s="398"/>
      <c r="W229" s="399"/>
      <c r="X229" s="326"/>
      <c r="Y229" s="326"/>
      <c r="Z229" s="326"/>
      <c r="AA229" s="326"/>
      <c r="AB229" s="326"/>
      <c r="AC229" s="326"/>
      <c r="AD229" s="326"/>
      <c r="AE229" s="326"/>
      <c r="AF229" s="326"/>
      <c r="AG229" s="326"/>
      <c r="AH229" s="326"/>
      <c r="AI229" s="326"/>
      <c r="AJ229" s="326"/>
      <c r="AK229" s="326"/>
      <c r="AL229" s="326"/>
      <c r="AM229" s="326"/>
      <c r="AN229" s="326"/>
      <c r="AO229" s="326"/>
      <c r="AP229" s="326"/>
      <c r="AQ229" s="326"/>
      <c r="AR229" s="326"/>
      <c r="AS229" s="326"/>
      <c r="AT229" s="326"/>
      <c r="AU229" s="326"/>
      <c r="AV229" s="326"/>
      <c r="AW229" s="326"/>
      <c r="AX229" s="326"/>
      <c r="AY229" s="326"/>
      <c r="AZ229" s="326"/>
      <c r="BA229" s="326"/>
      <c r="BB229" s="326"/>
      <c r="BC229" s="326"/>
      <c r="BD229" s="326"/>
      <c r="BE229" s="326"/>
      <c r="BF229" s="326"/>
      <c r="BG229" s="326"/>
      <c r="BH229" s="326"/>
      <c r="BI229" s="326"/>
      <c r="BJ229" s="326"/>
      <c r="BK229" s="326"/>
      <c r="BL229" s="326"/>
      <c r="BM229" s="326"/>
      <c r="BN229" s="326"/>
      <c r="BO229" s="326"/>
      <c r="BP229" s="326"/>
      <c r="BQ229" s="326"/>
      <c r="BR229" s="326"/>
      <c r="BS229" s="326"/>
      <c r="BT229" s="326"/>
      <c r="BU229" s="326"/>
      <c r="BV229" s="326"/>
      <c r="BW229" s="326"/>
      <c r="BX229" s="326"/>
      <c r="BY229" s="326"/>
      <c r="BZ229" s="326"/>
      <c r="CA229" s="326"/>
      <c r="CB229" s="326"/>
      <c r="CC229" s="326"/>
      <c r="CD229" s="326"/>
      <c r="CE229" s="326"/>
      <c r="CF229" s="326"/>
      <c r="CG229" s="326"/>
      <c r="CH229" s="326"/>
      <c r="CI229" s="326"/>
      <c r="CJ229" s="326"/>
      <c r="CK229" s="326"/>
      <c r="CL229" s="326"/>
      <c r="CM229" s="326"/>
      <c r="CN229" s="326"/>
      <c r="CO229" s="326"/>
      <c r="CP229" s="326"/>
      <c r="CQ229" s="326"/>
      <c r="CR229" s="326"/>
      <c r="CS229" s="326"/>
      <c r="CT229" s="326"/>
      <c r="CU229" s="326"/>
      <c r="CV229" s="326"/>
      <c r="CW229" s="326"/>
      <c r="CX229" s="326"/>
      <c r="CY229" s="326"/>
      <c r="CZ229" s="326"/>
      <c r="DA229" s="326"/>
      <c r="DB229" s="326"/>
      <c r="DC229" s="326"/>
      <c r="DD229" s="326"/>
      <c r="DE229" s="326"/>
      <c r="DF229" s="326"/>
      <c r="DG229" s="326"/>
      <c r="DH229" s="326"/>
      <c r="DI229" s="326"/>
      <c r="DJ229" s="326"/>
      <c r="DK229" s="326"/>
      <c r="DL229" s="326"/>
      <c r="DM229" s="326"/>
      <c r="DN229" s="326"/>
      <c r="DO229" s="326"/>
      <c r="DP229" s="326"/>
      <c r="DQ229" s="326"/>
      <c r="DR229" s="326"/>
      <c r="DS229" s="326"/>
      <c r="DT229" s="326"/>
      <c r="DU229" s="326"/>
      <c r="DV229" s="326"/>
      <c r="DW229" s="326"/>
      <c r="DX229" s="326"/>
      <c r="DY229" s="326"/>
      <c r="DZ229" s="326"/>
      <c r="EA229" s="326"/>
      <c r="EB229" s="326"/>
      <c r="EC229" s="326"/>
      <c r="ED229" s="326"/>
      <c r="EE229" s="326"/>
      <c r="EF229" s="326"/>
      <c r="EG229" s="326"/>
      <c r="EH229" s="326"/>
      <c r="EI229" s="326"/>
      <c r="EJ229" s="326"/>
      <c r="EK229" s="326"/>
      <c r="EL229" s="326"/>
      <c r="EM229" s="326"/>
      <c r="EN229" s="326"/>
      <c r="EO229" s="326"/>
      <c r="EP229" s="326"/>
      <c r="EQ229" s="326"/>
      <c r="ER229" s="326"/>
      <c r="ES229" s="326"/>
      <c r="ET229" s="326"/>
      <c r="EU229" s="326"/>
      <c r="EV229" s="326"/>
      <c r="EW229" s="326"/>
      <c r="EX229" s="326"/>
      <c r="EY229" s="326"/>
      <c r="EZ229" s="326"/>
      <c r="FA229" s="326"/>
      <c r="FB229" s="326"/>
      <c r="FC229" s="326"/>
      <c r="FD229" s="326"/>
      <c r="FE229" s="326"/>
      <c r="FF229" s="326"/>
      <c r="FG229" s="326"/>
      <c r="FH229" s="326"/>
      <c r="FI229" s="326"/>
      <c r="FJ229" s="326"/>
      <c r="FK229" s="326"/>
      <c r="FL229" s="326"/>
      <c r="FM229" s="326"/>
      <c r="FN229" s="326"/>
      <c r="FO229" s="326"/>
      <c r="FP229" s="326"/>
      <c r="FQ229" s="326"/>
      <c r="FR229" s="326"/>
      <c r="FS229" s="326"/>
      <c r="FT229" s="326"/>
      <c r="FU229" s="326"/>
      <c r="FV229" s="326"/>
      <c r="FW229" s="326"/>
      <c r="FX229" s="326"/>
      <c r="FY229" s="326"/>
      <c r="FZ229" s="326"/>
      <c r="GA229" s="326"/>
      <c r="GB229" s="326"/>
      <c r="GC229" s="326"/>
      <c r="GD229" s="326"/>
      <c r="GE229" s="326"/>
      <c r="GF229" s="326"/>
      <c r="GG229" s="326"/>
      <c r="GH229" s="326"/>
      <c r="GI229" s="326"/>
      <c r="GJ229" s="326"/>
      <c r="GK229" s="326"/>
      <c r="GL229" s="326"/>
      <c r="GM229" s="326"/>
      <c r="GN229" s="326"/>
      <c r="GO229" s="326"/>
      <c r="GP229" s="326"/>
      <c r="GQ229" s="326"/>
      <c r="GR229" s="326"/>
      <c r="GS229" s="326"/>
      <c r="GT229" s="326"/>
      <c r="GU229" s="326"/>
      <c r="GV229" s="326"/>
      <c r="GW229" s="326"/>
      <c r="GX229" s="326"/>
      <c r="GY229" s="326"/>
      <c r="GZ229" s="326"/>
      <c r="HA229" s="326"/>
      <c r="HB229" s="326"/>
      <c r="HC229" s="326"/>
      <c r="HD229" s="326"/>
      <c r="HE229" s="326"/>
      <c r="HF229" s="326"/>
      <c r="HG229" s="326"/>
      <c r="HH229" s="326"/>
      <c r="HI229" s="326"/>
      <c r="HJ229" s="326"/>
      <c r="HK229" s="326"/>
      <c r="HL229" s="326"/>
      <c r="HM229" s="326"/>
      <c r="HN229" s="326"/>
      <c r="HO229" s="326"/>
      <c r="HP229" s="326"/>
      <c r="HQ229" s="326"/>
      <c r="HR229" s="326"/>
      <c r="HS229" s="326"/>
      <c r="HT229" s="326"/>
      <c r="HU229" s="326"/>
      <c r="HV229" s="326"/>
      <c r="HW229" s="326"/>
      <c r="HX229" s="326"/>
      <c r="HY229" s="326"/>
      <c r="HZ229" s="326"/>
      <c r="IA229" s="326"/>
      <c r="IB229" s="326"/>
      <c r="IC229" s="326"/>
    </row>
    <row r="230" spans="1:237" x14ac:dyDescent="0.25">
      <c r="A230" s="8"/>
      <c r="B230" s="8"/>
      <c r="C230" s="8"/>
      <c r="D230" s="8"/>
      <c r="E230" s="8"/>
      <c r="F230" s="400"/>
      <c r="G230" s="400"/>
      <c r="H230" s="400"/>
      <c r="I230" s="400"/>
      <c r="J230" s="400"/>
      <c r="K230" s="400"/>
      <c r="L230" s="400"/>
      <c r="M230" s="400"/>
      <c r="N230" s="400"/>
      <c r="O230" s="400"/>
      <c r="P230" s="400"/>
      <c r="Q230" s="400"/>
      <c r="R230" s="400"/>
      <c r="S230" s="400"/>
      <c r="T230" s="400"/>
      <c r="U230" s="400"/>
      <c r="V230" s="400"/>
      <c r="W230" s="400"/>
    </row>
  </sheetData>
  <conditionalFormatting sqref="F172:T172 W159:W171 W174:W181 V172:W173">
    <cfRule type="colorScale" priority="35">
      <colorScale>
        <cfvo type="min"/>
        <cfvo type="num" val="0"/>
        <cfvo type="max"/>
        <color theme="3" tint="0.79998168889431442"/>
        <color theme="0"/>
        <color rgb="FFEE9CA4"/>
      </colorScale>
    </cfRule>
  </conditionalFormatting>
  <conditionalFormatting sqref="V157:V171 F157:T171">
    <cfRule type="colorScale" priority="23">
      <colorScale>
        <cfvo type="min"/>
        <cfvo type="num" val="0"/>
        <cfvo type="max"/>
        <color theme="3" tint="0.79998168889431442"/>
        <color theme="0"/>
        <color rgb="FFEE9CA4"/>
      </colorScale>
    </cfRule>
  </conditionalFormatting>
  <conditionalFormatting sqref="F181:T181 V174:V181">
    <cfRule type="colorScale" priority="21">
      <colorScale>
        <cfvo type="min"/>
        <cfvo type="num" val="0"/>
        <cfvo type="max"/>
        <color theme="3" tint="0.79998168889431442"/>
        <color theme="0"/>
        <color rgb="FFEE9CA4"/>
      </colorScale>
    </cfRule>
  </conditionalFormatting>
  <conditionalFormatting sqref="F198:T198 W185:W197 V198:W198">
    <cfRule type="colorScale" priority="20">
      <colorScale>
        <cfvo type="min"/>
        <cfvo type="num" val="0"/>
        <cfvo type="max"/>
        <color theme="3" tint="0.79998168889431442"/>
        <color theme="0"/>
        <color rgb="FFEE9CA4"/>
      </colorScale>
    </cfRule>
  </conditionalFormatting>
  <conditionalFormatting sqref="F183:T197 V183:V197">
    <cfRule type="colorScale" priority="19">
      <colorScale>
        <cfvo type="min"/>
        <cfvo type="num" val="0"/>
        <cfvo type="max"/>
        <color theme="3" tint="0.79998168889431442"/>
        <color theme="0"/>
        <color rgb="FFEE9CA4"/>
      </colorScale>
    </cfRule>
  </conditionalFormatting>
  <conditionalFormatting sqref="F214:T214 W201:W213 V214:W214">
    <cfRule type="colorScale" priority="18">
      <colorScale>
        <cfvo type="min"/>
        <cfvo type="num" val="0"/>
        <cfvo type="max"/>
        <color theme="3" tint="0.79998168889431442"/>
        <color theme="0"/>
        <color rgb="FFEE9CA4"/>
      </colorScale>
    </cfRule>
  </conditionalFormatting>
  <conditionalFormatting sqref="F199:T213 V199:V213">
    <cfRule type="colorScale" priority="17">
      <colorScale>
        <cfvo type="min"/>
        <cfvo type="num" val="0"/>
        <cfvo type="max"/>
        <color theme="3" tint="0.79998168889431442"/>
        <color theme="0"/>
        <color rgb="FFEE9CA4"/>
      </colorScale>
    </cfRule>
  </conditionalFormatting>
  <conditionalFormatting sqref="F230:W230 W217:W229">
    <cfRule type="colorScale" priority="16">
      <colorScale>
        <cfvo type="min"/>
        <cfvo type="num" val="0"/>
        <cfvo type="max"/>
        <color theme="3" tint="0.79998168889431442"/>
        <color theme="0"/>
        <color rgb="FFEE9CA4"/>
      </colorScale>
    </cfRule>
  </conditionalFormatting>
  <conditionalFormatting sqref="F215:T229 V215:V229">
    <cfRule type="colorScale" priority="15">
      <colorScale>
        <cfvo type="min"/>
        <cfvo type="num" val="0"/>
        <cfvo type="max"/>
        <color theme="3" tint="0.79998168889431442"/>
        <color theme="0"/>
        <color rgb="FFEE9CA4"/>
      </colorScale>
    </cfRule>
  </conditionalFormatting>
  <conditionalFormatting sqref="I173:T173">
    <cfRule type="colorScale" priority="14">
      <colorScale>
        <cfvo type="min"/>
        <cfvo type="num" val="0"/>
        <cfvo type="max"/>
        <color theme="3" tint="0.79998168889431442"/>
        <color theme="0"/>
        <color rgb="FFEE9CA4"/>
      </colorScale>
    </cfRule>
  </conditionalFormatting>
  <conditionalFormatting sqref="I177:T180">
    <cfRule type="colorScale" priority="13">
      <colorScale>
        <cfvo type="min"/>
        <cfvo type="num" val="0"/>
        <cfvo type="max"/>
        <color theme="3" tint="0.79998168889431442"/>
        <color theme="0"/>
        <color rgb="FFEE9CA4"/>
      </colorScale>
    </cfRule>
  </conditionalFormatting>
  <conditionalFormatting sqref="U172">
    <cfRule type="colorScale" priority="12">
      <colorScale>
        <cfvo type="min"/>
        <cfvo type="num" val="0"/>
        <cfvo type="max"/>
        <color theme="3" tint="0.79998168889431442"/>
        <color theme="0"/>
        <color rgb="FFEE9CA4"/>
      </colorScale>
    </cfRule>
  </conditionalFormatting>
  <conditionalFormatting sqref="U157:U171">
    <cfRule type="colorScale" priority="11">
      <colorScale>
        <cfvo type="min"/>
        <cfvo type="num" val="0"/>
        <cfvo type="max"/>
        <color theme="3" tint="0.79998168889431442"/>
        <color theme="0"/>
        <color rgb="FFEE9CA4"/>
      </colorScale>
    </cfRule>
  </conditionalFormatting>
  <conditionalFormatting sqref="U181">
    <cfRule type="colorScale" priority="10">
      <colorScale>
        <cfvo type="min"/>
        <cfvo type="num" val="0"/>
        <cfvo type="max"/>
        <color theme="3" tint="0.79998168889431442"/>
        <color theme="0"/>
        <color rgb="FFEE9CA4"/>
      </colorScale>
    </cfRule>
  </conditionalFormatting>
  <conditionalFormatting sqref="U198">
    <cfRule type="colorScale" priority="9">
      <colorScale>
        <cfvo type="min"/>
        <cfvo type="num" val="0"/>
        <cfvo type="max"/>
        <color theme="3" tint="0.79998168889431442"/>
        <color theme="0"/>
        <color rgb="FFEE9CA4"/>
      </colorScale>
    </cfRule>
  </conditionalFormatting>
  <conditionalFormatting sqref="U183:U197">
    <cfRule type="colorScale" priority="8">
      <colorScale>
        <cfvo type="min"/>
        <cfvo type="num" val="0"/>
        <cfvo type="max"/>
        <color theme="3" tint="0.79998168889431442"/>
        <color theme="0"/>
        <color rgb="FFEE9CA4"/>
      </colorScale>
    </cfRule>
  </conditionalFormatting>
  <conditionalFormatting sqref="U214">
    <cfRule type="colorScale" priority="7">
      <colorScale>
        <cfvo type="min"/>
        <cfvo type="num" val="0"/>
        <cfvo type="max"/>
        <color theme="3" tint="0.79998168889431442"/>
        <color theme="0"/>
        <color rgb="FFEE9CA4"/>
      </colorScale>
    </cfRule>
  </conditionalFormatting>
  <conditionalFormatting sqref="U199:U213">
    <cfRule type="colorScale" priority="6">
      <colorScale>
        <cfvo type="min"/>
        <cfvo type="num" val="0"/>
        <cfvo type="max"/>
        <color theme="3" tint="0.79998168889431442"/>
        <color theme="0"/>
        <color rgb="FFEE9CA4"/>
      </colorScale>
    </cfRule>
  </conditionalFormatting>
  <conditionalFormatting sqref="U215:U229">
    <cfRule type="colorScale" priority="5">
      <colorScale>
        <cfvo type="min"/>
        <cfvo type="num" val="0"/>
        <cfvo type="max"/>
        <color theme="3" tint="0.79998168889431442"/>
        <color theme="0"/>
        <color rgb="FFEE9CA4"/>
      </colorScale>
    </cfRule>
  </conditionalFormatting>
  <conditionalFormatting sqref="U173">
    <cfRule type="colorScale" priority="4">
      <colorScale>
        <cfvo type="min"/>
        <cfvo type="num" val="0"/>
        <cfvo type="max"/>
        <color theme="3" tint="0.79998168889431442"/>
        <color theme="0"/>
        <color rgb="FFEE9CA4"/>
      </colorScale>
    </cfRule>
  </conditionalFormatting>
  <conditionalFormatting sqref="U177:U180">
    <cfRule type="colorScale" priority="3">
      <colorScale>
        <cfvo type="min"/>
        <cfvo type="num" val="0"/>
        <cfvo type="max"/>
        <color theme="3" tint="0.79998168889431442"/>
        <color theme="0"/>
        <color rgb="FFEE9CA4"/>
      </colorScale>
    </cfRule>
  </conditionalFormatting>
  <conditionalFormatting sqref="F173:H180">
    <cfRule type="colorScale" priority="2">
      <colorScale>
        <cfvo type="min"/>
        <cfvo type="num" val="0"/>
        <cfvo type="max"/>
        <color theme="3" tint="0.79998168889431442"/>
        <color theme="0"/>
        <color rgb="FFEE9CA4"/>
      </colorScale>
    </cfRule>
  </conditionalFormatting>
  <conditionalFormatting sqref="I174:U176">
    <cfRule type="colorScale" priority="1">
      <colorScale>
        <cfvo type="min"/>
        <cfvo type="num" val="0"/>
        <cfvo type="max"/>
        <color theme="3" tint="0.79998168889431442"/>
        <color theme="0"/>
        <color rgb="FFEE9CA4"/>
      </colorScale>
    </cfRule>
  </conditionalFormatting>
  <pageMargins left="0.7" right="0.7" top="0.75" bottom="0.75" header="0.3" footer="0.3"/>
  <extLst>
    <ext xmlns:x14="http://schemas.microsoft.com/office/spreadsheetml/2009/9/main" uri="{05C60535-1F16-4fd2-B633-F4F36F0B64E0}">
      <x14:sparklineGroups xmlns:xm="http://schemas.microsoft.com/office/excel/2006/main">
        <x14:sparklineGroup manualMax="0" manualMin="0" displayEmptyCellsAs="gap" xr2:uid="{00000000-0003-0000-0F00-000002000000}">
          <x14:colorSeries rgb="FF376092"/>
          <x14:colorNegative rgb="FFD00000"/>
          <x14:colorAxis rgb="FF000000"/>
          <x14:colorMarkers rgb="FFD00000"/>
          <x14:colorFirst rgb="FFD00000"/>
          <x14:colorLast rgb="FFD00000"/>
          <x14:colorHigh rgb="FFD00000"/>
          <x14:colorLow rgb="FFD00000"/>
          <x14:sparklines>
            <x14:sparkline>
              <xm:f>'Energy Summary'!F28:T28</xm:f>
              <xm:sqref>X28</xm:sqref>
            </x14:sparkline>
          </x14:sparklines>
        </x14:sparklineGroup>
        <x14:sparklineGroup manualMax="0" manualMin="0" displayEmptyCellsAs="gap" xr2:uid="{00000000-0003-0000-0F00-000003000000}">
          <x14:colorSeries rgb="FF376092"/>
          <x14:colorNegative rgb="FFD00000"/>
          <x14:colorAxis rgb="FF000000"/>
          <x14:colorMarkers rgb="FFD00000"/>
          <x14:colorFirst rgb="FFD00000"/>
          <x14:colorLast rgb="FFD00000"/>
          <x14:colorHigh rgb="FFD00000"/>
          <x14:colorLow rgb="FFD00000"/>
          <x14:sparklines>
            <x14:sparkline>
              <xm:f>'Energy Summary'!F24:T24</xm:f>
              <xm:sqref>X24</xm:sqref>
            </x14:sparkline>
            <x14:sparkline>
              <xm:f>'Energy Summary'!F25:T25</xm:f>
              <xm:sqref>X25</xm:sqref>
            </x14:sparkline>
            <x14:sparkline>
              <xm:f>'Energy Summary'!F26:T26</xm:f>
              <xm:sqref>X26</xm:sqref>
            </x14:sparkline>
            <x14:sparkline>
              <xm:f>'Energy Summary'!F27:T27</xm:f>
              <xm:sqref>X27</xm:sqref>
            </x14:sparkline>
          </x14:sparklines>
        </x14:sparklineGroup>
        <x14:sparklineGroup manualMax="0" manualMin="0" displayEmptyCellsAs="gap" xr2:uid="{00000000-0003-0000-0F00-000004000000}">
          <x14:colorSeries rgb="FF376092"/>
          <x14:colorNegative rgb="FFD00000"/>
          <x14:colorAxis rgb="FF000000"/>
          <x14:colorMarkers rgb="FFD00000"/>
          <x14:colorFirst rgb="FFD00000"/>
          <x14:colorLast rgb="FFD00000"/>
          <x14:colorHigh rgb="FFD00000"/>
          <x14:colorLow rgb="FFD00000"/>
          <x14:sparklines>
            <x14:sparkline>
              <xm:f>'Energy Summary'!F20:W20</xm:f>
              <xm:sqref>X20</xm:sqref>
            </x14:sparkline>
            <x14:sparkline>
              <xm:f>'Energy Summary'!F31:W31</xm:f>
              <xm:sqref>X31</xm:sqref>
            </x14:sparkline>
          </x14:sparklines>
        </x14:sparklineGroup>
        <x14:sparklineGroup manualMax="0" manualMin="0" displayEmptyCellsAs="gap" xr2:uid="{00000000-0003-0000-0F00-000005000000}">
          <x14:colorSeries rgb="FF376092"/>
          <x14:colorNegative rgb="FFD00000"/>
          <x14:colorAxis rgb="FF000000"/>
          <x14:colorMarkers rgb="FFD00000"/>
          <x14:colorFirst rgb="FFD00000"/>
          <x14:colorLast rgb="FFD00000"/>
          <x14:colorHigh rgb="FFD00000"/>
          <x14:colorLow rgb="FFD00000"/>
          <x14:sparklines>
            <x14:sparkline>
              <xm:f>'Energy Summary'!F32:W32</xm:f>
              <xm:sqref>X32</xm:sqref>
            </x14:sparkline>
            <x14:sparkline>
              <xm:f>'Energy Summary'!F33:W33</xm:f>
              <xm:sqref>X33</xm:sqref>
            </x14:sparkline>
            <x14:sparkline>
              <xm:f>'Energy Summary'!F34:W34</xm:f>
              <xm:sqref>X34</xm:sqref>
            </x14:sparkline>
            <x14:sparkline>
              <xm:f>'Energy Summary'!F35:W35</xm:f>
              <xm:sqref>X35</xm:sqref>
            </x14:sparkline>
            <x14:sparkline>
              <xm:f>'Energy Summary'!F36:W36</xm:f>
              <xm:sqref>X36</xm:sqref>
            </x14:sparkline>
            <x14:sparkline>
              <xm:f>'Energy Summary'!F37:W37</xm:f>
              <xm:sqref>X37</xm:sqref>
            </x14:sparkline>
            <x14:sparkline>
              <xm:f>'Energy Summary'!F38:W38</xm:f>
              <xm:sqref>X38</xm:sqref>
            </x14:sparkline>
            <x14:sparkline>
              <xm:f>'Energy Summary'!F39:W39</xm:f>
              <xm:sqref>X39</xm:sqref>
            </x14:sparkline>
            <x14:sparkline>
              <xm:f>'Energy Summary'!F40:W40</xm:f>
              <xm:sqref>X40</xm:sqref>
            </x14:sparkline>
            <x14:sparkline>
              <xm:f>'Energy Summary'!F41:W41</xm:f>
              <xm:sqref>X41</xm:sqref>
            </x14:sparkline>
            <x14:sparkline>
              <xm:f>'Energy Summary'!F42:W42</xm:f>
              <xm:sqref>X42</xm:sqref>
            </x14:sparkline>
            <x14:sparkline>
              <xm:f>'Energy Summary'!F43:W43</xm:f>
              <xm:sqref>X43</xm:sqref>
            </x14:sparkline>
            <x14:sparkline>
              <xm:f>'Energy Summary'!F44:W44</xm:f>
              <xm:sqref>X44</xm:sqref>
            </x14:sparkline>
            <x14:sparkline>
              <xm:f>'Energy Summary'!F45:W45</xm:f>
              <xm:sqref>X45</xm:sqref>
            </x14:sparkline>
            <x14:sparkline>
              <xm:f>'Energy Summary'!F21:W21</xm:f>
              <xm:sqref>X21</xm:sqref>
            </x14:sparkline>
            <x14:sparkline>
              <xm:f>'Energy Summary'!F22:W22</xm:f>
              <xm:sqref>X22</xm:sqref>
            </x14:sparkline>
            <x14:sparkline>
              <xm:f>'Energy Summary'!F23:W23</xm:f>
              <xm:sqref>X23</xm:sqref>
            </x14:sparkline>
          </x14:sparklines>
        </x14:sparklineGroup>
        <x14:sparklineGroup manualMax="0" manualMin="0" displayEmptyCellsAs="gap" xr2:uid="{00000000-0003-0000-0F00-000006000000}">
          <x14:colorSeries rgb="FF376092"/>
          <x14:colorNegative rgb="FFD00000"/>
          <x14:colorAxis rgb="FF000000"/>
          <x14:colorMarkers rgb="FFD00000"/>
          <x14:colorFirst rgb="FFD00000"/>
          <x14:colorLast rgb="FFD00000"/>
          <x14:colorHigh rgb="FFD00000"/>
          <x14:colorLow rgb="FFD00000"/>
          <x14:sparklines>
            <x14:sparkline>
              <xm:f>'Energy Summary'!F30:W30</xm:f>
              <xm:sqref>X30</xm:sqref>
            </x14:sparkline>
          </x14:sparklines>
        </x14:sparklineGroup>
        <x14:sparklineGroup manualMax="0" manualMin="0" displayEmptyCellsAs="gap" xr2:uid="{00000000-0003-0000-0F00-000007000000}">
          <x14:colorSeries rgb="FF376092"/>
          <x14:colorNegative rgb="FFD00000"/>
          <x14:colorAxis rgb="FF000000"/>
          <x14:colorMarkers rgb="FFD00000"/>
          <x14:colorFirst rgb="FFD00000"/>
          <x14:colorLast rgb="FFD00000"/>
          <x14:colorHigh rgb="FFD00000"/>
          <x14:colorLow rgb="FFD00000"/>
          <x14:sparklines>
            <x14:sparkline>
              <xm:f>'Energy Summary'!F46:W46</xm:f>
              <xm:sqref>X46</xm:sqref>
            </x14:sparkline>
          </x14:sparklines>
        </x14:sparklineGroup>
        <x14:sparklineGroup manualMax="0" manualMin="0" displayEmptyCellsAs="gap" xr2:uid="{00000000-0003-0000-0F00-000008000000}">
          <x14:colorSeries rgb="FF376092"/>
          <x14:colorNegative rgb="FFD00000"/>
          <x14:colorAxis rgb="FF000000"/>
          <x14:colorMarkers rgb="FFD00000"/>
          <x14:colorFirst rgb="FFD00000"/>
          <x14:colorLast rgb="FFD00000"/>
          <x14:colorHigh rgb="FFD00000"/>
          <x14:colorLow rgb="FFD00000"/>
          <x14:sparklines>
            <x14:sparkline>
              <xm:f>'Energy Summary'!F48:W48</xm:f>
              <xm:sqref>X48</xm:sqref>
            </x14:sparkline>
            <x14:sparkline>
              <xm:f>'Energy Summary'!F49:W49</xm:f>
              <xm:sqref>X49</xm:sqref>
            </x14:sparkline>
            <x14:sparkline>
              <xm:f>'Energy Summary'!F50:W50</xm:f>
              <xm:sqref>X50</xm:sqref>
            </x14:sparkline>
            <x14:sparkline>
              <xm:f>'Energy Summary'!F51:W51</xm:f>
              <xm:sqref>X51</xm:sqref>
            </x14:sparkline>
            <x14:sparkline>
              <xm:f>'Energy Summary'!F52:W52</xm:f>
              <xm:sqref>X52</xm:sqref>
            </x14:sparkline>
            <x14:sparkline>
              <xm:f>'Energy Summary'!F53:W53</xm:f>
              <xm:sqref>X53</xm:sqref>
            </x14:sparkline>
            <x14:sparkline>
              <xm:f>'Energy Summary'!F54:W54</xm:f>
              <xm:sqref>X54</xm:sqref>
            </x14:sparkline>
            <x14:sparkline>
              <xm:f>'Energy Summary'!F55:W55</xm:f>
              <xm:sqref>X55</xm:sqref>
            </x14:sparkline>
            <x14:sparkline>
              <xm:f>'Energy Summary'!F56:W56</xm:f>
              <xm:sqref>X56</xm:sqref>
            </x14:sparkline>
            <x14:sparkline>
              <xm:f>'Energy Summary'!F57:W57</xm:f>
              <xm:sqref>X57</xm:sqref>
            </x14:sparkline>
            <x14:sparkline>
              <xm:f>'Energy Summary'!F58:W58</xm:f>
              <xm:sqref>X58</xm:sqref>
            </x14:sparkline>
            <x14:sparkline>
              <xm:f>'Energy Summary'!F59:W59</xm:f>
              <xm:sqref>X59</xm:sqref>
            </x14:sparkline>
            <x14:sparkline>
              <xm:f>'Energy Summary'!F60:W60</xm:f>
              <xm:sqref>X60</xm:sqref>
            </x14:sparkline>
            <x14:sparkline>
              <xm:f>'Energy Summary'!F61:W61</xm:f>
              <xm:sqref>X61</xm:sqref>
            </x14:sparkline>
          </x14:sparklines>
        </x14:sparklineGroup>
        <x14:sparklineGroup manualMax="0" manualMin="0" displayEmptyCellsAs="gap" xr2:uid="{00000000-0003-0000-0F00-000009000000}">
          <x14:colorSeries rgb="FF376092"/>
          <x14:colorNegative rgb="FFD00000"/>
          <x14:colorAxis rgb="FF000000"/>
          <x14:colorMarkers rgb="FFD00000"/>
          <x14:colorFirst rgb="FFD00000"/>
          <x14:colorLast rgb="FFD00000"/>
          <x14:colorHigh rgb="FFD00000"/>
          <x14:colorLow rgb="FFD00000"/>
          <x14:sparklines>
            <x14:sparkline>
              <xm:f>'Energy Summary'!F47:W47</xm:f>
              <xm:sqref>X47</xm:sqref>
            </x14:sparkline>
          </x14:sparklines>
        </x14:sparklineGroup>
        <x14:sparklineGroup manualMax="0" manualMin="0" displayEmptyCellsAs="gap" xr2:uid="{00000000-0003-0000-0F00-00000A000000}">
          <x14:colorSeries rgb="FF376092"/>
          <x14:colorNegative rgb="FFD00000"/>
          <x14:colorAxis rgb="FF000000"/>
          <x14:colorMarkers rgb="FFD00000"/>
          <x14:colorFirst rgb="FFD00000"/>
          <x14:colorLast rgb="FFD00000"/>
          <x14:colorHigh rgb="FFD00000"/>
          <x14:colorLow rgb="FFD00000"/>
          <x14:sparklines>
            <x14:sparkline>
              <xm:f>'Energy Summary'!F63:W63</xm:f>
              <xm:sqref>X63</xm:sqref>
            </x14:sparkline>
          </x14:sparklines>
        </x14:sparklineGroup>
        <x14:sparklineGroup manualMax="0" manualMin="0" displayEmptyCellsAs="gap" xr2:uid="{00000000-0003-0000-0F00-00000B000000}">
          <x14:colorSeries rgb="FF376092"/>
          <x14:colorNegative rgb="FFD00000"/>
          <x14:colorAxis rgb="FF000000"/>
          <x14:colorMarkers rgb="FFD00000"/>
          <x14:colorFirst rgb="FFD00000"/>
          <x14:colorLast rgb="FFD00000"/>
          <x14:colorHigh rgb="FFD00000"/>
          <x14:colorLow rgb="FFD00000"/>
          <x14:sparklines>
            <x14:sparkline>
              <xm:f>'Energy Summary'!F64:W64</xm:f>
              <xm:sqref>X64</xm:sqref>
            </x14:sparkline>
            <x14:sparkline>
              <xm:f>'Energy Summary'!F65:W65</xm:f>
              <xm:sqref>X65</xm:sqref>
            </x14:sparkline>
            <x14:sparkline>
              <xm:f>'Energy Summary'!F66:W66</xm:f>
              <xm:sqref>X66</xm:sqref>
            </x14:sparkline>
            <x14:sparkline>
              <xm:f>'Energy Summary'!F67:W67</xm:f>
              <xm:sqref>X67</xm:sqref>
            </x14:sparkline>
            <x14:sparkline>
              <xm:f>'Energy Summary'!F68:W68</xm:f>
              <xm:sqref>X68</xm:sqref>
            </x14:sparkline>
            <x14:sparkline>
              <xm:f>'Energy Summary'!F69:W69</xm:f>
              <xm:sqref>X69</xm:sqref>
            </x14:sparkline>
            <x14:sparkline>
              <xm:f>'Energy Summary'!F70:W70</xm:f>
              <xm:sqref>X70</xm:sqref>
            </x14:sparkline>
            <x14:sparkline>
              <xm:f>'Energy Summary'!F71:W71</xm:f>
              <xm:sqref>X71</xm:sqref>
            </x14:sparkline>
            <x14:sparkline>
              <xm:f>'Energy Summary'!F72:W72</xm:f>
              <xm:sqref>X72</xm:sqref>
            </x14:sparkline>
            <x14:sparkline>
              <xm:f>'Energy Summary'!F73:W73</xm:f>
              <xm:sqref>X73</xm:sqref>
            </x14:sparkline>
            <x14:sparkline>
              <xm:f>'Energy Summary'!F74:W74</xm:f>
              <xm:sqref>X74</xm:sqref>
            </x14:sparkline>
            <x14:sparkline>
              <xm:f>'Energy Summary'!F75:W75</xm:f>
              <xm:sqref>X75</xm:sqref>
            </x14:sparkline>
            <x14:sparkline>
              <xm:f>'Energy Summary'!F76:W76</xm:f>
              <xm:sqref>X76</xm:sqref>
            </x14:sparkline>
            <x14:sparkline>
              <xm:f>'Energy Summary'!F77:W77</xm:f>
              <xm:sqref>X77</xm:sqref>
            </x14:sparkline>
          </x14:sparklines>
        </x14:sparklineGroup>
        <x14:sparklineGroup manualMax="0" manualMin="0" displayEmptyCellsAs="gap" xr2:uid="{00000000-0003-0000-0F00-00000C000000}">
          <x14:colorSeries rgb="FF376092"/>
          <x14:colorNegative rgb="FFD00000"/>
          <x14:colorAxis rgb="FF000000"/>
          <x14:colorMarkers rgb="FFD00000"/>
          <x14:colorFirst rgb="FFD00000"/>
          <x14:colorLast rgb="FFD00000"/>
          <x14:colorHigh rgb="FFD00000"/>
          <x14:colorLow rgb="FFD00000"/>
          <x14:sparklines>
            <x14:sparkline>
              <xm:f>'Energy Summary'!F62:W62</xm:f>
              <xm:sqref>X62</xm:sqref>
            </x14:sparkline>
          </x14:sparklines>
        </x14:sparklineGroup>
        <x14:sparklineGroup manualMax="0" manualMin="0" displayEmptyCellsAs="gap" xr2:uid="{00000000-0003-0000-0F00-00000D000000}">
          <x14:colorSeries rgb="FF376092"/>
          <x14:colorNegative rgb="FFD00000"/>
          <x14:colorAxis rgb="FF000000"/>
          <x14:colorMarkers rgb="FFD00000"/>
          <x14:colorFirst rgb="FFD00000"/>
          <x14:colorLast rgb="FFD00000"/>
          <x14:colorHigh rgb="FFD00000"/>
          <x14:colorLow rgb="FFD00000"/>
          <x14:sparklines>
            <x14:sparkline>
              <xm:f>'Energy Summary'!F4:W4</xm:f>
              <xm:sqref>X4</xm:sqref>
            </x14:sparkline>
          </x14:sparklines>
        </x14:sparklineGroup>
        <x14:sparklineGroup manualMax="0" manualMin="0" displayEmptyCellsAs="gap" xr2:uid="{00000000-0003-0000-0F00-00000E000000}">
          <x14:colorSeries rgb="FF376092"/>
          <x14:colorNegative rgb="FFD00000"/>
          <x14:colorAxis rgb="FF000000"/>
          <x14:colorMarkers rgb="FFD00000"/>
          <x14:colorFirst rgb="FFD00000"/>
          <x14:colorLast rgb="FFD00000"/>
          <x14:colorHigh rgb="FFD00000"/>
          <x14:colorLow rgb="FFD00000"/>
          <x14:sparklines>
            <x14:sparkline>
              <xm:f>'Energy Summary'!F6:W6</xm:f>
              <xm:sqref>X6</xm:sqref>
            </x14:sparkline>
            <x14:sparkline>
              <xm:f>'Energy Summary'!F7:W7</xm:f>
              <xm:sqref>X7</xm:sqref>
            </x14:sparkline>
            <x14:sparkline>
              <xm:f>'Energy Summary'!F8:W8</xm:f>
              <xm:sqref>X8</xm:sqref>
            </x14:sparkline>
            <x14:sparkline>
              <xm:f>'Energy Summary'!F9:W9</xm:f>
              <xm:sqref>X9</xm:sqref>
            </x14:sparkline>
            <x14:sparkline>
              <xm:f>'Energy Summary'!F10:W10</xm:f>
              <xm:sqref>X10</xm:sqref>
            </x14:sparkline>
            <x14:sparkline>
              <xm:f>'Energy Summary'!F11:W11</xm:f>
              <xm:sqref>X11</xm:sqref>
            </x14:sparkline>
            <x14:sparkline>
              <xm:f>'Energy Summary'!F12:W12</xm:f>
              <xm:sqref>X12</xm:sqref>
            </x14:sparkline>
            <x14:sparkline>
              <xm:f>'Energy Summary'!F13:W13</xm:f>
              <xm:sqref>X13</xm:sqref>
            </x14:sparkline>
            <x14:sparkline>
              <xm:f>'Energy Summary'!F14:W14</xm:f>
              <xm:sqref>X14</xm:sqref>
            </x14:sparkline>
            <x14:sparkline>
              <xm:f>'Energy Summary'!F15:W15</xm:f>
              <xm:sqref>X15</xm:sqref>
            </x14:sparkline>
            <x14:sparkline>
              <xm:f>'Energy Summary'!F16:W16</xm:f>
              <xm:sqref>X16</xm:sqref>
            </x14:sparkline>
            <x14:sparkline>
              <xm:f>'Energy Summary'!G16:X16</xm:f>
              <xm:sqref>Y16</xm:sqref>
            </x14:sparkline>
            <x14:sparkline>
              <xm:f>'Energy Summary'!H16:Y16</xm:f>
              <xm:sqref>Z16</xm:sqref>
            </x14:sparkline>
            <x14:sparkline>
              <xm:f>'Energy Summary'!F17:W17</xm:f>
              <xm:sqref>X17</xm:sqref>
            </x14:sparkline>
            <x14:sparkline>
              <xm:f>'Energy Summary'!G17:X17</xm:f>
              <xm:sqref>Y17</xm:sqref>
            </x14:sparkline>
            <x14:sparkline>
              <xm:f>'Energy Summary'!H17:Y17</xm:f>
              <xm:sqref>Z17</xm:sqref>
            </x14:sparkline>
            <x14:sparkline>
              <xm:f>'Energy Summary'!F18:W18</xm:f>
              <xm:sqref>X18</xm:sqref>
            </x14:sparkline>
            <x14:sparkline>
              <xm:f>'Energy Summary'!G18:X18</xm:f>
              <xm:sqref>Y18</xm:sqref>
            </x14:sparkline>
            <x14:sparkline>
              <xm:f>'Energy Summary'!H18:Y18</xm:f>
              <xm:sqref>Z18</xm:sqref>
            </x14:sparkline>
            <x14:sparkline>
              <xm:f>'Energy Summary'!F19:W19</xm:f>
              <xm:sqref>X19</xm:sqref>
            </x14:sparkline>
            <x14:sparkline>
              <xm:f>'Energy Summary'!G19:X19</xm:f>
              <xm:sqref>Y19</xm:sqref>
            </x14:sparkline>
            <x14:sparkline>
              <xm:f>'Energy Summary'!H19:Y19</xm:f>
              <xm:sqref>Z19</xm:sqref>
            </x14:sparkline>
            <x14:sparkline>
              <xm:f>'Energy Summary'!G20:X20</xm:f>
              <xm:sqref>Y20</xm:sqref>
            </x14:sparkline>
            <x14:sparkline>
              <xm:f>'Energy Summary'!H20:Y20</xm:f>
              <xm:sqref>Z20</xm:sqref>
            </x14:sparkline>
            <x14:sparkline>
              <xm:f>'Energy Summary'!G21:X21</xm:f>
              <xm:sqref>Y21</xm:sqref>
            </x14:sparkline>
            <x14:sparkline>
              <xm:f>'Energy Summary'!H21:Y21</xm:f>
              <xm:sqref>Z21</xm:sqref>
            </x14:sparkline>
            <x14:sparkline>
              <xm:f>'Energy Summary'!G22:X22</xm:f>
              <xm:sqref>Y22</xm:sqref>
            </x14:sparkline>
            <x14:sparkline>
              <xm:f>'Energy Summary'!H22:Y22</xm:f>
              <xm:sqref>Z22</xm:sqref>
            </x14:sparkline>
            <x14:sparkline>
              <xm:f>'Energy Summary'!G23:X23</xm:f>
              <xm:sqref>Y23</xm:sqref>
            </x14:sparkline>
            <x14:sparkline>
              <xm:f>'Energy Summary'!H23:Y23</xm:f>
              <xm:sqref>Z23</xm:sqref>
            </x14:sparkline>
            <x14:sparkline>
              <xm:f>'Energy Summary'!G24:X24</xm:f>
              <xm:sqref>Y24</xm:sqref>
            </x14:sparkline>
            <x14:sparkline>
              <xm:f>'Energy Summary'!H24:Y24</xm:f>
              <xm:sqref>Z24</xm:sqref>
            </x14:sparkline>
            <x14:sparkline>
              <xm:f>'Energy Summary'!G25:X25</xm:f>
              <xm:sqref>Y25</xm:sqref>
            </x14:sparkline>
            <x14:sparkline>
              <xm:f>'Energy Summary'!H25:Y25</xm:f>
              <xm:sqref>Z25</xm:sqref>
            </x14:sparkline>
            <x14:sparkline>
              <xm:f>'Energy Summary'!G26:X26</xm:f>
              <xm:sqref>Y26</xm:sqref>
            </x14:sparkline>
            <x14:sparkline>
              <xm:f>'Energy Summary'!H26:Y26</xm:f>
              <xm:sqref>Z26</xm:sqref>
            </x14:sparkline>
            <x14:sparkline>
              <xm:f>'Energy Summary'!G27:X27</xm:f>
              <xm:sqref>Y27</xm:sqref>
            </x14:sparkline>
            <x14:sparkline>
              <xm:f>'Energy Summary'!H27:Y27</xm:f>
              <xm:sqref>Z27</xm:sqref>
            </x14:sparkline>
            <x14:sparkline>
              <xm:f>'Energy Summary'!G28:X28</xm:f>
              <xm:sqref>Y28</xm:sqref>
            </x14:sparkline>
            <x14:sparkline>
              <xm:f>'Energy Summary'!H28:Y28</xm:f>
              <xm:sqref>Z28</xm:sqref>
            </x14:sparkline>
            <x14:sparkline>
              <xm:f>'Energy Summary'!G29:X29</xm:f>
              <xm:sqref>Y29</xm:sqref>
            </x14:sparkline>
            <x14:sparkline>
              <xm:f>'Energy Summary'!H29:Y29</xm:f>
              <xm:sqref>Z29</xm:sqref>
            </x14:sparkline>
            <x14:sparkline>
              <xm:f>'Energy Summary'!G30:X30</xm:f>
              <xm:sqref>Y30</xm:sqref>
            </x14:sparkline>
            <x14:sparkline>
              <xm:f>'Energy Summary'!H30:Y30</xm:f>
              <xm:sqref>Z30</xm:sqref>
            </x14:sparkline>
            <x14:sparkline>
              <xm:f>'Energy Summary'!G31:X31</xm:f>
              <xm:sqref>Y31</xm:sqref>
            </x14:sparkline>
            <x14:sparkline>
              <xm:f>'Energy Summary'!H31:Y31</xm:f>
              <xm:sqref>Z31</xm:sqref>
            </x14:sparkline>
            <x14:sparkline>
              <xm:f>'Energy Summary'!G32:X32</xm:f>
              <xm:sqref>Y32</xm:sqref>
            </x14:sparkline>
            <x14:sparkline>
              <xm:f>'Energy Summary'!H32:Y32</xm:f>
              <xm:sqref>Z32</xm:sqref>
            </x14:sparkline>
            <x14:sparkline>
              <xm:f>'Energy Summary'!G33:X33</xm:f>
              <xm:sqref>Y33</xm:sqref>
            </x14:sparkline>
            <x14:sparkline>
              <xm:f>'Energy Summary'!H33:Y33</xm:f>
              <xm:sqref>Z33</xm:sqref>
            </x14:sparkline>
            <x14:sparkline>
              <xm:f>'Energy Summary'!G34:X34</xm:f>
              <xm:sqref>Y34</xm:sqref>
            </x14:sparkline>
            <x14:sparkline>
              <xm:f>'Energy Summary'!H34:Y34</xm:f>
              <xm:sqref>Z34</xm:sqref>
            </x14:sparkline>
            <x14:sparkline>
              <xm:f>'Energy Summary'!G35:X35</xm:f>
              <xm:sqref>Y35</xm:sqref>
            </x14:sparkline>
            <x14:sparkline>
              <xm:f>'Energy Summary'!H35:Y35</xm:f>
              <xm:sqref>Z35</xm:sqref>
            </x14:sparkline>
            <x14:sparkline>
              <xm:f>'Energy Summary'!G36:X36</xm:f>
              <xm:sqref>Y36</xm:sqref>
            </x14:sparkline>
            <x14:sparkline>
              <xm:f>'Energy Summary'!H36:Y36</xm:f>
              <xm:sqref>Z36</xm:sqref>
            </x14:sparkline>
            <x14:sparkline>
              <xm:f>'Energy Summary'!G37:X37</xm:f>
              <xm:sqref>Y37</xm:sqref>
            </x14:sparkline>
            <x14:sparkline>
              <xm:f>'Energy Summary'!H37:Y37</xm:f>
              <xm:sqref>Z37</xm:sqref>
            </x14:sparkline>
            <x14:sparkline>
              <xm:f>'Energy Summary'!G38:X38</xm:f>
              <xm:sqref>Y38</xm:sqref>
            </x14:sparkline>
            <x14:sparkline>
              <xm:f>'Energy Summary'!H38:Y38</xm:f>
              <xm:sqref>Z38</xm:sqref>
            </x14:sparkline>
            <x14:sparkline>
              <xm:f>'Energy Summary'!G39:X39</xm:f>
              <xm:sqref>Y39</xm:sqref>
            </x14:sparkline>
            <x14:sparkline>
              <xm:f>'Energy Summary'!H39:Y39</xm:f>
              <xm:sqref>Z39</xm:sqref>
            </x14:sparkline>
            <x14:sparkline>
              <xm:f>'Energy Summary'!G40:X40</xm:f>
              <xm:sqref>Y40</xm:sqref>
            </x14:sparkline>
            <x14:sparkline>
              <xm:f>'Energy Summary'!H40:Y40</xm:f>
              <xm:sqref>Z40</xm:sqref>
            </x14:sparkline>
            <x14:sparkline>
              <xm:f>'Energy Summary'!G41:X41</xm:f>
              <xm:sqref>Y41</xm:sqref>
            </x14:sparkline>
            <x14:sparkline>
              <xm:f>'Energy Summary'!H41:Y41</xm:f>
              <xm:sqref>Z41</xm:sqref>
            </x14:sparkline>
            <x14:sparkline>
              <xm:f>'Energy Summary'!G42:X42</xm:f>
              <xm:sqref>Y42</xm:sqref>
            </x14:sparkline>
            <x14:sparkline>
              <xm:f>'Energy Summary'!H42:Y42</xm:f>
              <xm:sqref>Z42</xm:sqref>
            </x14:sparkline>
            <x14:sparkline>
              <xm:f>'Energy Summary'!G43:X43</xm:f>
              <xm:sqref>Y43</xm:sqref>
            </x14:sparkline>
            <x14:sparkline>
              <xm:f>'Energy Summary'!H43:Y43</xm:f>
              <xm:sqref>Z43</xm:sqref>
            </x14:sparkline>
            <x14:sparkline>
              <xm:f>'Energy Summary'!G44:X44</xm:f>
              <xm:sqref>Y44</xm:sqref>
            </x14:sparkline>
            <x14:sparkline>
              <xm:f>'Energy Summary'!H44:Y44</xm:f>
              <xm:sqref>Z44</xm:sqref>
            </x14:sparkline>
            <x14:sparkline>
              <xm:f>'Energy Summary'!G45:X45</xm:f>
              <xm:sqref>Y45</xm:sqref>
            </x14:sparkline>
            <x14:sparkline>
              <xm:f>'Energy Summary'!H45:Y45</xm:f>
              <xm:sqref>Z45</xm:sqref>
            </x14:sparkline>
            <x14:sparkline>
              <xm:f>'Energy Summary'!G46:X46</xm:f>
              <xm:sqref>Y46</xm:sqref>
            </x14:sparkline>
            <x14:sparkline>
              <xm:f>'Energy Summary'!H46:Y46</xm:f>
              <xm:sqref>Z46</xm:sqref>
            </x14:sparkline>
            <x14:sparkline>
              <xm:f>'Energy Summary'!G47:X47</xm:f>
              <xm:sqref>Y47</xm:sqref>
            </x14:sparkline>
            <x14:sparkline>
              <xm:f>'Energy Summary'!H47:Y47</xm:f>
              <xm:sqref>Z47</xm:sqref>
            </x14:sparkline>
            <x14:sparkline>
              <xm:f>'Energy Summary'!G48:X48</xm:f>
              <xm:sqref>Y48</xm:sqref>
            </x14:sparkline>
            <x14:sparkline>
              <xm:f>'Energy Summary'!H48:Y48</xm:f>
              <xm:sqref>Z48</xm:sqref>
            </x14:sparkline>
            <x14:sparkline>
              <xm:f>'Energy Summary'!G49:X49</xm:f>
              <xm:sqref>Y49</xm:sqref>
            </x14:sparkline>
            <x14:sparkline>
              <xm:f>'Energy Summary'!H49:Y49</xm:f>
              <xm:sqref>Z49</xm:sqref>
            </x14:sparkline>
            <x14:sparkline>
              <xm:f>'Energy Summary'!G50:X50</xm:f>
              <xm:sqref>Y50</xm:sqref>
            </x14:sparkline>
            <x14:sparkline>
              <xm:f>'Energy Summary'!H50:Y50</xm:f>
              <xm:sqref>Z50</xm:sqref>
            </x14:sparkline>
            <x14:sparkline>
              <xm:f>'Energy Summary'!G51:X51</xm:f>
              <xm:sqref>Y51</xm:sqref>
            </x14:sparkline>
            <x14:sparkline>
              <xm:f>'Energy Summary'!H51:Y51</xm:f>
              <xm:sqref>Z51</xm:sqref>
            </x14:sparkline>
            <x14:sparkline>
              <xm:f>'Energy Summary'!G52:X52</xm:f>
              <xm:sqref>Y52</xm:sqref>
            </x14:sparkline>
            <x14:sparkline>
              <xm:f>'Energy Summary'!H52:Y52</xm:f>
              <xm:sqref>Z52</xm:sqref>
            </x14:sparkline>
            <x14:sparkline>
              <xm:f>'Energy Summary'!G53:X53</xm:f>
              <xm:sqref>Y53</xm:sqref>
            </x14:sparkline>
            <x14:sparkline>
              <xm:f>'Energy Summary'!H53:Y53</xm:f>
              <xm:sqref>Z53</xm:sqref>
            </x14:sparkline>
            <x14:sparkline>
              <xm:f>'Energy Summary'!G54:X54</xm:f>
              <xm:sqref>Y54</xm:sqref>
            </x14:sparkline>
            <x14:sparkline>
              <xm:f>'Energy Summary'!H54:Y54</xm:f>
              <xm:sqref>Z54</xm:sqref>
            </x14:sparkline>
            <x14:sparkline>
              <xm:f>'Energy Summary'!G55:X55</xm:f>
              <xm:sqref>Y55</xm:sqref>
            </x14:sparkline>
            <x14:sparkline>
              <xm:f>'Energy Summary'!H55:Y55</xm:f>
              <xm:sqref>Z55</xm:sqref>
            </x14:sparkline>
            <x14:sparkline>
              <xm:f>'Energy Summary'!G56:X56</xm:f>
              <xm:sqref>Y56</xm:sqref>
            </x14:sparkline>
            <x14:sparkline>
              <xm:f>'Energy Summary'!H56:Y56</xm:f>
              <xm:sqref>Z56</xm:sqref>
            </x14:sparkline>
            <x14:sparkline>
              <xm:f>'Energy Summary'!G57:X57</xm:f>
              <xm:sqref>Y57</xm:sqref>
            </x14:sparkline>
            <x14:sparkline>
              <xm:f>'Energy Summary'!H57:Y57</xm:f>
              <xm:sqref>Z57</xm:sqref>
            </x14:sparkline>
            <x14:sparkline>
              <xm:f>'Energy Summary'!G58:X58</xm:f>
              <xm:sqref>Y58</xm:sqref>
            </x14:sparkline>
            <x14:sparkline>
              <xm:f>'Energy Summary'!H58:Y58</xm:f>
              <xm:sqref>Z58</xm:sqref>
            </x14:sparkline>
            <x14:sparkline>
              <xm:f>'Energy Summary'!G59:X59</xm:f>
              <xm:sqref>Y59</xm:sqref>
            </x14:sparkline>
            <x14:sparkline>
              <xm:f>'Energy Summary'!H59:Y59</xm:f>
              <xm:sqref>Z59</xm:sqref>
            </x14:sparkline>
            <x14:sparkline>
              <xm:f>'Energy Summary'!G60:X60</xm:f>
              <xm:sqref>Y60</xm:sqref>
            </x14:sparkline>
            <x14:sparkline>
              <xm:f>'Energy Summary'!H60:Y60</xm:f>
              <xm:sqref>Z60</xm:sqref>
            </x14:sparkline>
            <x14:sparkline>
              <xm:f>'Energy Summary'!G61:X61</xm:f>
              <xm:sqref>Y61</xm:sqref>
            </x14:sparkline>
            <x14:sparkline>
              <xm:f>'Energy Summary'!H61:Y61</xm:f>
              <xm:sqref>Z61</xm:sqref>
            </x14:sparkline>
            <x14:sparkline>
              <xm:f>'Energy Summary'!G62:X62</xm:f>
              <xm:sqref>Y62</xm:sqref>
            </x14:sparkline>
            <x14:sparkline>
              <xm:f>'Energy Summary'!H62:Y62</xm:f>
              <xm:sqref>Z62</xm:sqref>
            </x14:sparkline>
            <x14:sparkline>
              <xm:f>'Energy Summary'!G63:X63</xm:f>
              <xm:sqref>Y63</xm:sqref>
            </x14:sparkline>
            <x14:sparkline>
              <xm:f>'Energy Summary'!H63:Y63</xm:f>
              <xm:sqref>Z63</xm:sqref>
            </x14:sparkline>
            <x14:sparkline>
              <xm:f>'Energy Summary'!G64:X64</xm:f>
              <xm:sqref>Y64</xm:sqref>
            </x14:sparkline>
            <x14:sparkline>
              <xm:f>'Energy Summary'!H64:Y64</xm:f>
              <xm:sqref>Z64</xm:sqref>
            </x14:sparkline>
            <x14:sparkline>
              <xm:f>'Energy Summary'!G65:X65</xm:f>
              <xm:sqref>Y65</xm:sqref>
            </x14:sparkline>
            <x14:sparkline>
              <xm:f>'Energy Summary'!H65:Y65</xm:f>
              <xm:sqref>Z65</xm:sqref>
            </x14:sparkline>
            <x14:sparkline>
              <xm:f>'Energy Summary'!G66:X66</xm:f>
              <xm:sqref>Y66</xm:sqref>
            </x14:sparkline>
            <x14:sparkline>
              <xm:f>'Energy Summary'!H66:Y66</xm:f>
              <xm:sqref>Z66</xm:sqref>
            </x14:sparkline>
            <x14:sparkline>
              <xm:f>'Energy Summary'!G67:X67</xm:f>
              <xm:sqref>Y67</xm:sqref>
            </x14:sparkline>
            <x14:sparkline>
              <xm:f>'Energy Summary'!H67:Y67</xm:f>
              <xm:sqref>Z67</xm:sqref>
            </x14:sparkline>
            <x14:sparkline>
              <xm:f>'Energy Summary'!G68:X68</xm:f>
              <xm:sqref>Y68</xm:sqref>
            </x14:sparkline>
            <x14:sparkline>
              <xm:f>'Energy Summary'!H68:Y68</xm:f>
              <xm:sqref>Z68</xm:sqref>
            </x14:sparkline>
            <x14:sparkline>
              <xm:f>'Energy Summary'!G69:X69</xm:f>
              <xm:sqref>Y69</xm:sqref>
            </x14:sparkline>
            <x14:sparkline>
              <xm:f>'Energy Summary'!H69:Y69</xm:f>
              <xm:sqref>Z69</xm:sqref>
            </x14:sparkline>
            <x14:sparkline>
              <xm:f>'Energy Summary'!G70:X70</xm:f>
              <xm:sqref>Y70</xm:sqref>
            </x14:sparkline>
            <x14:sparkline>
              <xm:f>'Energy Summary'!H70:Y70</xm:f>
              <xm:sqref>Z70</xm:sqref>
            </x14:sparkline>
            <x14:sparkline>
              <xm:f>'Energy Summary'!G71:X71</xm:f>
              <xm:sqref>Y71</xm:sqref>
            </x14:sparkline>
            <x14:sparkline>
              <xm:f>'Energy Summary'!H71:Y71</xm:f>
              <xm:sqref>Z71</xm:sqref>
            </x14:sparkline>
            <x14:sparkline>
              <xm:f>'Energy Summary'!G72:X72</xm:f>
              <xm:sqref>Y72</xm:sqref>
            </x14:sparkline>
            <x14:sparkline>
              <xm:f>'Energy Summary'!H72:Y72</xm:f>
              <xm:sqref>Z72</xm:sqref>
            </x14:sparkline>
            <x14:sparkline>
              <xm:f>'Energy Summary'!G73:X73</xm:f>
              <xm:sqref>Y73</xm:sqref>
            </x14:sparkline>
            <x14:sparkline>
              <xm:f>'Energy Summary'!H73:Y73</xm:f>
              <xm:sqref>Z73</xm:sqref>
            </x14:sparkline>
            <x14:sparkline>
              <xm:f>'Energy Summary'!G74:X74</xm:f>
              <xm:sqref>Y74</xm:sqref>
            </x14:sparkline>
            <x14:sparkline>
              <xm:f>'Energy Summary'!H74:Y74</xm:f>
              <xm:sqref>Z74</xm:sqref>
            </x14:sparkline>
            <x14:sparkline>
              <xm:f>'Energy Summary'!G75:X75</xm:f>
              <xm:sqref>Y75</xm:sqref>
            </x14:sparkline>
            <x14:sparkline>
              <xm:f>'Energy Summary'!H75:Y75</xm:f>
              <xm:sqref>Z75</xm:sqref>
            </x14:sparkline>
            <x14:sparkline>
              <xm:f>'Energy Summary'!G76:X76</xm:f>
              <xm:sqref>Y76</xm:sqref>
            </x14:sparkline>
            <x14:sparkline>
              <xm:f>'Energy Summary'!H76:Y76</xm:f>
              <xm:sqref>Z76</xm:sqref>
            </x14:sparkline>
            <x14:sparkline>
              <xm:f>'Energy Summary'!G77:X77</xm:f>
              <xm:sqref>Y77</xm:sqref>
            </x14:sparkline>
            <x14:sparkline>
              <xm:f>'Energy Summary'!H77:Y77</xm:f>
              <xm:sqref>Z77</xm:sqref>
            </x14:sparkline>
            <x14:sparkline>
              <xm:f>'Energy Summary'!G78:X78</xm:f>
              <xm:sqref>Y78</xm:sqref>
            </x14:sparkline>
            <x14:sparkline>
              <xm:f>'Energy Summary'!H78:Y78</xm:f>
              <xm:sqref>Z78</xm:sqref>
            </x14:sparkline>
            <x14:sparkline>
              <xm:f>'Energy Summary'!G79:X79</xm:f>
              <xm:sqref>Y79</xm:sqref>
            </x14:sparkline>
            <x14:sparkline>
              <xm:f>'Energy Summary'!H79:Y79</xm:f>
              <xm:sqref>Z79</xm:sqref>
            </x14:sparkline>
            <x14:sparkline>
              <xm:f>'Energy Summary'!G80:X80</xm:f>
              <xm:sqref>Y80</xm:sqref>
            </x14:sparkline>
            <x14:sparkline>
              <xm:f>'Energy Summary'!H80:Y80</xm:f>
              <xm:sqref>Z80</xm:sqref>
            </x14:sparkline>
            <x14:sparkline>
              <xm:f>'Energy Summary'!G81:X81</xm:f>
              <xm:sqref>Y81</xm:sqref>
            </x14:sparkline>
            <x14:sparkline>
              <xm:f>'Energy Summary'!H81:Y81</xm:f>
              <xm:sqref>Z81</xm:sqref>
            </x14:sparkline>
            <x14:sparkline>
              <xm:f>'Energy Summary'!G82:X82</xm:f>
              <xm:sqref>Y82</xm:sqref>
            </x14:sparkline>
            <x14:sparkline>
              <xm:f>'Energy Summary'!H82:Y82</xm:f>
              <xm:sqref>Z82</xm:sqref>
            </x14:sparkline>
            <x14:sparkline>
              <xm:f>'Energy Summary'!G83:X83</xm:f>
              <xm:sqref>Y83</xm:sqref>
            </x14:sparkline>
            <x14:sparkline>
              <xm:f>'Energy Summary'!H83:Y83</xm:f>
              <xm:sqref>Z83</xm:sqref>
            </x14:sparkline>
            <x14:sparkline>
              <xm:f>'Energy Summary'!G84:X84</xm:f>
              <xm:sqref>Y84</xm:sqref>
            </x14:sparkline>
            <x14:sparkline>
              <xm:f>'Energy Summary'!H84:Y84</xm:f>
              <xm:sqref>Z84</xm:sqref>
            </x14:sparkline>
            <x14:sparkline>
              <xm:f>'Energy Summary'!G85:X85</xm:f>
              <xm:sqref>Y85</xm:sqref>
            </x14:sparkline>
            <x14:sparkline>
              <xm:f>'Energy Summary'!H85:Y85</xm:f>
              <xm:sqref>Z85</xm:sqref>
            </x14:sparkline>
            <x14:sparkline>
              <xm:f>'Energy Summary'!G86:X86</xm:f>
              <xm:sqref>Y86</xm:sqref>
            </x14:sparkline>
            <x14:sparkline>
              <xm:f>'Energy Summary'!H86:Y86</xm:f>
              <xm:sqref>Z86</xm:sqref>
            </x14:sparkline>
            <x14:sparkline>
              <xm:f>'Energy Summary'!G87:X87</xm:f>
              <xm:sqref>Y87</xm:sqref>
            </x14:sparkline>
            <x14:sparkline>
              <xm:f>'Energy Summary'!H87:Y87</xm:f>
              <xm:sqref>Z87</xm:sqref>
            </x14:sparkline>
            <x14:sparkline>
              <xm:f>'Energy Summary'!G88:X88</xm:f>
              <xm:sqref>Y88</xm:sqref>
            </x14:sparkline>
            <x14:sparkline>
              <xm:f>'Energy Summary'!H88:Y88</xm:f>
              <xm:sqref>Z88</xm:sqref>
            </x14:sparkline>
            <x14:sparkline>
              <xm:f>'Energy Summary'!G89:X89</xm:f>
              <xm:sqref>Y89</xm:sqref>
            </x14:sparkline>
            <x14:sparkline>
              <xm:f>'Energy Summary'!H89:Y89</xm:f>
              <xm:sqref>Z89</xm:sqref>
            </x14:sparkline>
            <x14:sparkline>
              <xm:f>'Energy Summary'!G90:X90</xm:f>
              <xm:sqref>Y90</xm:sqref>
            </x14:sparkline>
            <x14:sparkline>
              <xm:f>'Energy Summary'!H90:Y90</xm:f>
              <xm:sqref>Z90</xm:sqref>
            </x14:sparkline>
            <x14:sparkline>
              <xm:f>'Energy Summary'!G91:X91</xm:f>
              <xm:sqref>Y91</xm:sqref>
            </x14:sparkline>
            <x14:sparkline>
              <xm:f>'Energy Summary'!H91:Y91</xm:f>
              <xm:sqref>Z91</xm:sqref>
            </x14:sparkline>
            <x14:sparkline>
              <xm:f>'Energy Summary'!G92:X92</xm:f>
              <xm:sqref>Y92</xm:sqref>
            </x14:sparkline>
            <x14:sparkline>
              <xm:f>'Energy Summary'!H92:Y92</xm:f>
              <xm:sqref>Z92</xm:sqref>
            </x14:sparkline>
            <x14:sparkline>
              <xm:f>'Energy Summary'!G93:X93</xm:f>
              <xm:sqref>Y93</xm:sqref>
            </x14:sparkline>
            <x14:sparkline>
              <xm:f>'Energy Summary'!H93:Y93</xm:f>
              <xm:sqref>Z93</xm:sqref>
            </x14:sparkline>
            <x14:sparkline>
              <xm:f>'Energy Summary'!G94:X94</xm:f>
              <xm:sqref>Y94</xm:sqref>
            </x14:sparkline>
            <x14:sparkline>
              <xm:f>'Energy Summary'!H94:Y94</xm:f>
              <xm:sqref>Z94</xm:sqref>
            </x14:sparkline>
            <x14:sparkline>
              <xm:f>'Energy Summary'!G95:X95</xm:f>
              <xm:sqref>Y95</xm:sqref>
            </x14:sparkline>
            <x14:sparkline>
              <xm:f>'Energy Summary'!H95:Y95</xm:f>
              <xm:sqref>Z95</xm:sqref>
            </x14:sparkline>
            <x14:sparkline>
              <xm:f>'Energy Summary'!G96:X96</xm:f>
              <xm:sqref>Y96</xm:sqref>
            </x14:sparkline>
            <x14:sparkline>
              <xm:f>'Energy Summary'!H96:Y96</xm:f>
              <xm:sqref>Z96</xm:sqref>
            </x14:sparkline>
            <x14:sparkline>
              <xm:f>'Energy Summary'!G97:X97</xm:f>
              <xm:sqref>Y97</xm:sqref>
            </x14:sparkline>
            <x14:sparkline>
              <xm:f>'Energy Summary'!H97:Y97</xm:f>
              <xm:sqref>Z97</xm:sqref>
            </x14:sparkline>
            <x14:sparkline>
              <xm:f>'Energy Summary'!G98:X98</xm:f>
              <xm:sqref>Y98</xm:sqref>
            </x14:sparkline>
            <x14:sparkline>
              <xm:f>'Energy Summary'!H98:Y98</xm:f>
              <xm:sqref>Z98</xm:sqref>
            </x14:sparkline>
            <x14:sparkline>
              <xm:f>'Energy Summary'!G99:X99</xm:f>
              <xm:sqref>Y99</xm:sqref>
            </x14:sparkline>
            <x14:sparkline>
              <xm:f>'Energy Summary'!H99:Y99</xm:f>
              <xm:sqref>Z99</xm:sqref>
            </x14:sparkline>
            <x14:sparkline>
              <xm:f>'Energy Summary'!G100:X100</xm:f>
              <xm:sqref>Y100</xm:sqref>
            </x14:sparkline>
            <x14:sparkline>
              <xm:f>'Energy Summary'!H100:Y100</xm:f>
              <xm:sqref>Z100</xm:sqref>
            </x14:sparkline>
            <x14:sparkline>
              <xm:f>'Energy Summary'!G101:X101</xm:f>
              <xm:sqref>Y101</xm:sqref>
            </x14:sparkline>
            <x14:sparkline>
              <xm:f>'Energy Summary'!H101:Y101</xm:f>
              <xm:sqref>Z101</xm:sqref>
            </x14:sparkline>
            <x14:sparkline>
              <xm:f>'Energy Summary'!G102:X102</xm:f>
              <xm:sqref>Y102</xm:sqref>
            </x14:sparkline>
            <x14:sparkline>
              <xm:f>'Energy Summary'!H102:Y102</xm:f>
              <xm:sqref>Z102</xm:sqref>
            </x14:sparkline>
            <x14:sparkline>
              <xm:f>'Energy Summary'!G103:X103</xm:f>
              <xm:sqref>Y103</xm:sqref>
            </x14:sparkline>
            <x14:sparkline>
              <xm:f>'Energy Summary'!H103:Y103</xm:f>
              <xm:sqref>Z103</xm:sqref>
            </x14:sparkline>
            <x14:sparkline>
              <xm:f>'Energy Summary'!G104:X104</xm:f>
              <xm:sqref>Y104</xm:sqref>
            </x14:sparkline>
            <x14:sparkline>
              <xm:f>'Energy Summary'!H104:Y104</xm:f>
              <xm:sqref>Z104</xm:sqref>
            </x14:sparkline>
            <x14:sparkline>
              <xm:f>'Energy Summary'!G105:X105</xm:f>
              <xm:sqref>Y105</xm:sqref>
            </x14:sparkline>
            <x14:sparkline>
              <xm:f>'Energy Summary'!H105:Y105</xm:f>
              <xm:sqref>Z105</xm:sqref>
            </x14:sparkline>
            <x14:sparkline>
              <xm:f>'Energy Summary'!G106:X106</xm:f>
              <xm:sqref>Y106</xm:sqref>
            </x14:sparkline>
            <x14:sparkline>
              <xm:f>'Energy Summary'!H106:Y106</xm:f>
              <xm:sqref>Z106</xm:sqref>
            </x14:sparkline>
            <x14:sparkline>
              <xm:f>'Energy Summary'!G107:X107</xm:f>
              <xm:sqref>Y107</xm:sqref>
            </x14:sparkline>
            <x14:sparkline>
              <xm:f>'Energy Summary'!H107:Y107</xm:f>
              <xm:sqref>Z107</xm:sqref>
            </x14:sparkline>
            <x14:sparkline>
              <xm:f>'Energy Summary'!G108:X108</xm:f>
              <xm:sqref>Y108</xm:sqref>
            </x14:sparkline>
            <x14:sparkline>
              <xm:f>'Energy Summary'!H108:Y108</xm:f>
              <xm:sqref>Z108</xm:sqref>
            </x14:sparkline>
            <x14:sparkline>
              <xm:f>'Energy Summary'!G109:X109</xm:f>
              <xm:sqref>Y109</xm:sqref>
            </x14:sparkline>
            <x14:sparkline>
              <xm:f>'Energy Summary'!H109:Y109</xm:f>
              <xm:sqref>Z109</xm:sqref>
            </x14:sparkline>
            <x14:sparkline>
              <xm:f>'Energy Summary'!G110:X110</xm:f>
              <xm:sqref>Y110</xm:sqref>
            </x14:sparkline>
            <x14:sparkline>
              <xm:f>'Energy Summary'!H110:Y110</xm:f>
              <xm:sqref>Z110</xm:sqref>
            </x14:sparkline>
            <x14:sparkline>
              <xm:f>'Energy Summary'!G111:X111</xm:f>
              <xm:sqref>Y111</xm:sqref>
            </x14:sparkline>
            <x14:sparkline>
              <xm:f>'Energy Summary'!H111:Y111</xm:f>
              <xm:sqref>Z111</xm:sqref>
            </x14:sparkline>
            <x14:sparkline>
              <xm:f>'Energy Summary'!G112:X112</xm:f>
              <xm:sqref>Y112</xm:sqref>
            </x14:sparkline>
            <x14:sparkline>
              <xm:f>'Energy Summary'!H112:Y112</xm:f>
              <xm:sqref>Z112</xm:sqref>
            </x14:sparkline>
            <x14:sparkline>
              <xm:f>'Energy Summary'!G113:X113</xm:f>
              <xm:sqref>Y113</xm:sqref>
            </x14:sparkline>
            <x14:sparkline>
              <xm:f>'Energy Summary'!H113:Y113</xm:f>
              <xm:sqref>Z113</xm:sqref>
            </x14:sparkline>
            <x14:sparkline>
              <xm:f>'Energy Summary'!G114:X114</xm:f>
              <xm:sqref>Y114</xm:sqref>
            </x14:sparkline>
            <x14:sparkline>
              <xm:f>'Energy Summary'!H114:Y114</xm:f>
              <xm:sqref>Z114</xm:sqref>
            </x14:sparkline>
            <x14:sparkline>
              <xm:f>'Energy Summary'!G115:X115</xm:f>
              <xm:sqref>Y115</xm:sqref>
            </x14:sparkline>
            <x14:sparkline>
              <xm:f>'Energy Summary'!H115:Y115</xm:f>
              <xm:sqref>Z115</xm:sqref>
            </x14:sparkline>
            <x14:sparkline>
              <xm:f>'Energy Summary'!G116:X116</xm:f>
              <xm:sqref>Y116</xm:sqref>
            </x14:sparkline>
            <x14:sparkline>
              <xm:f>'Energy Summary'!H116:Y116</xm:f>
              <xm:sqref>Z116</xm:sqref>
            </x14:sparkline>
            <x14:sparkline>
              <xm:f>'Energy Summary'!G117:X117</xm:f>
              <xm:sqref>Y117</xm:sqref>
            </x14:sparkline>
            <x14:sparkline>
              <xm:f>'Energy Summary'!H117:Y117</xm:f>
              <xm:sqref>Z117</xm:sqref>
            </x14:sparkline>
            <x14:sparkline>
              <xm:f>'Energy Summary'!G118:X118</xm:f>
              <xm:sqref>Y118</xm:sqref>
            </x14:sparkline>
            <x14:sparkline>
              <xm:f>'Energy Summary'!H118:Y118</xm:f>
              <xm:sqref>Z118</xm:sqref>
            </x14:sparkline>
            <x14:sparkline>
              <xm:f>'Energy Summary'!G119:X119</xm:f>
              <xm:sqref>Y119</xm:sqref>
            </x14:sparkline>
            <x14:sparkline>
              <xm:f>'Energy Summary'!H119:Y119</xm:f>
              <xm:sqref>Z119</xm:sqref>
            </x14:sparkline>
            <x14:sparkline>
              <xm:f>'Energy Summary'!G120:X120</xm:f>
              <xm:sqref>Y120</xm:sqref>
            </x14:sparkline>
            <x14:sparkline>
              <xm:f>'Energy Summary'!H120:Y120</xm:f>
              <xm:sqref>Z120</xm:sqref>
            </x14:sparkline>
            <x14:sparkline>
              <xm:f>'Energy Summary'!G121:X121</xm:f>
              <xm:sqref>Y121</xm:sqref>
            </x14:sparkline>
            <x14:sparkline>
              <xm:f>'Energy Summary'!H121:Y121</xm:f>
              <xm:sqref>Z121</xm:sqref>
            </x14:sparkline>
            <x14:sparkline>
              <xm:f>'Energy Summary'!G122:X122</xm:f>
              <xm:sqref>Y122</xm:sqref>
            </x14:sparkline>
            <x14:sparkline>
              <xm:f>'Energy Summary'!H122:Y122</xm:f>
              <xm:sqref>Z122</xm:sqref>
            </x14:sparkline>
            <x14:sparkline>
              <xm:f>'Energy Summary'!G123:X123</xm:f>
              <xm:sqref>Y123</xm:sqref>
            </x14:sparkline>
            <x14:sparkline>
              <xm:f>'Energy Summary'!H123:Y123</xm:f>
              <xm:sqref>Z123</xm:sqref>
            </x14:sparkline>
            <x14:sparkline>
              <xm:f>'Energy Summary'!G124:X124</xm:f>
              <xm:sqref>Y124</xm:sqref>
            </x14:sparkline>
            <x14:sparkline>
              <xm:f>'Energy Summary'!H124:Y124</xm:f>
              <xm:sqref>Z124</xm:sqref>
            </x14:sparkline>
            <x14:sparkline>
              <xm:f>'Energy Summary'!G125:X125</xm:f>
              <xm:sqref>Y125</xm:sqref>
            </x14:sparkline>
            <x14:sparkline>
              <xm:f>'Energy Summary'!H125:Y125</xm:f>
              <xm:sqref>Z125</xm:sqref>
            </x14:sparkline>
            <x14:sparkline>
              <xm:f>'Energy Summary'!G126:X126</xm:f>
              <xm:sqref>Y126</xm:sqref>
            </x14:sparkline>
            <x14:sparkline>
              <xm:f>'Energy Summary'!H126:Y126</xm:f>
              <xm:sqref>Z126</xm:sqref>
            </x14:sparkline>
            <x14:sparkline>
              <xm:f>'Energy Summary'!G127:X127</xm:f>
              <xm:sqref>Y127</xm:sqref>
            </x14:sparkline>
            <x14:sparkline>
              <xm:f>'Energy Summary'!H127:Y127</xm:f>
              <xm:sqref>Z127</xm:sqref>
            </x14:sparkline>
            <x14:sparkline>
              <xm:f>'Energy Summary'!G128:X128</xm:f>
              <xm:sqref>Y128</xm:sqref>
            </x14:sparkline>
            <x14:sparkline>
              <xm:f>'Energy Summary'!H128:Y128</xm:f>
              <xm:sqref>Z128</xm:sqref>
            </x14:sparkline>
            <x14:sparkline>
              <xm:f>'Energy Summary'!G129:X129</xm:f>
              <xm:sqref>Y129</xm:sqref>
            </x14:sparkline>
            <x14:sparkline>
              <xm:f>'Energy Summary'!H129:Y129</xm:f>
              <xm:sqref>Z129</xm:sqref>
            </x14:sparkline>
            <x14:sparkline>
              <xm:f>'Energy Summary'!G130:X130</xm:f>
              <xm:sqref>Y130</xm:sqref>
            </x14:sparkline>
            <x14:sparkline>
              <xm:f>'Energy Summary'!H130:Y130</xm:f>
              <xm:sqref>Z130</xm:sqref>
            </x14:sparkline>
            <x14:sparkline>
              <xm:f>'Energy Summary'!G131:X131</xm:f>
              <xm:sqref>Y131</xm:sqref>
            </x14:sparkline>
            <x14:sparkline>
              <xm:f>'Energy Summary'!H131:Y131</xm:f>
              <xm:sqref>Z131</xm:sqref>
            </x14:sparkline>
            <x14:sparkline>
              <xm:f>'Energy Summary'!G132:X132</xm:f>
              <xm:sqref>Y132</xm:sqref>
            </x14:sparkline>
            <x14:sparkline>
              <xm:f>'Energy Summary'!H132:Y132</xm:f>
              <xm:sqref>Z132</xm:sqref>
            </x14:sparkline>
            <x14:sparkline>
              <xm:f>'Energy Summary'!G133:X133</xm:f>
              <xm:sqref>Y133</xm:sqref>
            </x14:sparkline>
            <x14:sparkline>
              <xm:f>'Energy Summary'!H133:Y133</xm:f>
              <xm:sqref>Z133</xm:sqref>
            </x14:sparkline>
            <x14:sparkline>
              <xm:f>'Energy Summary'!G134:X134</xm:f>
              <xm:sqref>Y134</xm:sqref>
            </x14:sparkline>
            <x14:sparkline>
              <xm:f>'Energy Summary'!H134:Y134</xm:f>
              <xm:sqref>Z134</xm:sqref>
            </x14:sparkline>
            <x14:sparkline>
              <xm:f>'Energy Summary'!G135:X135</xm:f>
              <xm:sqref>Y135</xm:sqref>
            </x14:sparkline>
            <x14:sparkline>
              <xm:f>'Energy Summary'!H135:Y135</xm:f>
              <xm:sqref>Z135</xm:sqref>
            </x14:sparkline>
            <x14:sparkline>
              <xm:f>'Energy Summary'!G136:X136</xm:f>
              <xm:sqref>Y136</xm:sqref>
            </x14:sparkline>
            <x14:sparkline>
              <xm:f>'Energy Summary'!H136:Y136</xm:f>
              <xm:sqref>Z136</xm:sqref>
            </x14:sparkline>
            <x14:sparkline>
              <xm:f>'Energy Summary'!G137:X137</xm:f>
              <xm:sqref>Y137</xm:sqref>
            </x14:sparkline>
            <x14:sparkline>
              <xm:f>'Energy Summary'!H137:Y137</xm:f>
              <xm:sqref>Z137</xm:sqref>
            </x14:sparkline>
            <x14:sparkline>
              <xm:f>'Energy Summary'!G138:X138</xm:f>
              <xm:sqref>Y138</xm:sqref>
            </x14:sparkline>
            <x14:sparkline>
              <xm:f>'Energy Summary'!H138:Y138</xm:f>
              <xm:sqref>Z138</xm:sqref>
            </x14:sparkline>
            <x14:sparkline>
              <xm:f>'Energy Summary'!G139:X139</xm:f>
              <xm:sqref>Y139</xm:sqref>
            </x14:sparkline>
            <x14:sparkline>
              <xm:f>'Energy Summary'!H139:Y139</xm:f>
              <xm:sqref>Z139</xm:sqref>
            </x14:sparkline>
            <x14:sparkline>
              <xm:f>'Energy Summary'!G140:X140</xm:f>
              <xm:sqref>Y140</xm:sqref>
            </x14:sparkline>
            <x14:sparkline>
              <xm:f>'Energy Summary'!H140:Y140</xm:f>
              <xm:sqref>Z140</xm:sqref>
            </x14:sparkline>
            <x14:sparkline>
              <xm:f>'Energy Summary'!G141:X141</xm:f>
              <xm:sqref>Y141</xm:sqref>
            </x14:sparkline>
            <x14:sparkline>
              <xm:f>'Energy Summary'!H141:Y141</xm:f>
              <xm:sqref>Z141</xm:sqref>
            </x14:sparkline>
            <x14:sparkline>
              <xm:f>'Energy Summary'!G142:X142</xm:f>
              <xm:sqref>Y142</xm:sqref>
            </x14:sparkline>
            <x14:sparkline>
              <xm:f>'Energy Summary'!H142:Y142</xm:f>
              <xm:sqref>Z142</xm:sqref>
            </x14:sparkline>
            <x14:sparkline>
              <xm:f>'Energy Summary'!G143:X143</xm:f>
              <xm:sqref>Y143</xm:sqref>
            </x14:sparkline>
            <x14:sparkline>
              <xm:f>'Energy Summary'!H143:Y143</xm:f>
              <xm:sqref>Z143</xm:sqref>
            </x14:sparkline>
            <x14:sparkline>
              <xm:f>'Energy Summary'!G144:X144</xm:f>
              <xm:sqref>Y144</xm:sqref>
            </x14:sparkline>
            <x14:sparkline>
              <xm:f>'Energy Summary'!H144:Y144</xm:f>
              <xm:sqref>Z144</xm:sqref>
            </x14:sparkline>
            <x14:sparkline>
              <xm:f>'Energy Summary'!G145:X145</xm:f>
              <xm:sqref>Y145</xm:sqref>
            </x14:sparkline>
            <x14:sparkline>
              <xm:f>'Energy Summary'!H145:Y145</xm:f>
              <xm:sqref>Z145</xm:sqref>
            </x14:sparkline>
            <x14:sparkline>
              <xm:f>'Energy Summary'!G146:X146</xm:f>
              <xm:sqref>Y146</xm:sqref>
            </x14:sparkline>
            <x14:sparkline>
              <xm:f>'Energy Summary'!H146:Y146</xm:f>
              <xm:sqref>Z146</xm:sqref>
            </x14:sparkline>
            <x14:sparkline>
              <xm:f>'Energy Summary'!G147:X147</xm:f>
              <xm:sqref>Y147</xm:sqref>
            </x14:sparkline>
            <x14:sparkline>
              <xm:f>'Energy Summary'!H147:Y147</xm:f>
              <xm:sqref>Z147</xm:sqref>
            </x14:sparkline>
            <x14:sparkline>
              <xm:f>'Energy Summary'!G148:X148</xm:f>
              <xm:sqref>Y148</xm:sqref>
            </x14:sparkline>
            <x14:sparkline>
              <xm:f>'Energy Summary'!H148:Y148</xm:f>
              <xm:sqref>Z148</xm:sqref>
            </x14:sparkline>
            <x14:sparkline>
              <xm:f>'Energy Summary'!G149:X149</xm:f>
              <xm:sqref>Y149</xm:sqref>
            </x14:sparkline>
            <x14:sparkline>
              <xm:f>'Energy Summary'!H149:Y149</xm:f>
              <xm:sqref>Z149</xm:sqref>
            </x14:sparkline>
            <x14:sparkline>
              <xm:f>'Energy Summary'!G150:X150</xm:f>
              <xm:sqref>Y150</xm:sqref>
            </x14:sparkline>
            <x14:sparkline>
              <xm:f>'Energy Summary'!H150:Y150</xm:f>
              <xm:sqref>Z150</xm:sqref>
            </x14:sparkline>
            <x14:sparkline>
              <xm:f>'Energy Summary'!G151:X151</xm:f>
              <xm:sqref>Y151</xm:sqref>
            </x14:sparkline>
            <x14:sparkline>
              <xm:f>'Energy Summary'!H151:Y151</xm:f>
              <xm:sqref>Z151</xm:sqref>
            </x14:sparkline>
            <x14:sparkline>
              <xm:f>'Energy Summary'!G152:X152</xm:f>
              <xm:sqref>Y152</xm:sqref>
            </x14:sparkline>
            <x14:sparkline>
              <xm:f>'Energy Summary'!H152:Y152</xm:f>
              <xm:sqref>Z152</xm:sqref>
            </x14:sparkline>
            <x14:sparkline>
              <xm:f>'Energy Summary'!G153:X153</xm:f>
              <xm:sqref>Y153</xm:sqref>
            </x14:sparkline>
            <x14:sparkline>
              <xm:f>'Energy Summary'!H153:Y153</xm:f>
              <xm:sqref>Z153</xm:sqref>
            </x14:sparkline>
            <x14:sparkline>
              <xm:f>'Energy Summary'!G154:X154</xm:f>
              <xm:sqref>Y154</xm:sqref>
            </x14:sparkline>
            <x14:sparkline>
              <xm:f>'Energy Summary'!H154:Y154</xm:f>
              <xm:sqref>Z154</xm:sqref>
            </x14:sparkline>
            <x14:sparkline>
              <xm:f>'Energy Summary'!G155:X155</xm:f>
              <xm:sqref>Y155</xm:sqref>
            </x14:sparkline>
            <x14:sparkline>
              <xm:f>'Energy Summary'!H155:Y155</xm:f>
              <xm:sqref>Z155</xm:sqref>
            </x14:sparkline>
            <x14:sparkline>
              <xm:f>'Energy Summary'!G156:X156</xm:f>
              <xm:sqref>Y156</xm:sqref>
            </x14:sparkline>
            <x14:sparkline>
              <xm:f>'Energy Summary'!H156:Y156</xm:f>
              <xm:sqref>Z156</xm:sqref>
            </x14:sparkline>
            <x14:sparkline>
              <xm:f>'Energy Summary'!G157:X157</xm:f>
              <xm:sqref>Y157</xm:sqref>
            </x14:sparkline>
            <x14:sparkline>
              <xm:f>'Energy Summary'!H157:Y157</xm:f>
              <xm:sqref>Z157</xm:sqref>
            </x14:sparkline>
            <x14:sparkline>
              <xm:f>'Energy Summary'!G158:X158</xm:f>
              <xm:sqref>Y158</xm:sqref>
            </x14:sparkline>
            <x14:sparkline>
              <xm:f>'Energy Summary'!H158:Y158</xm:f>
              <xm:sqref>Z158</xm:sqref>
            </x14:sparkline>
            <x14:sparkline>
              <xm:f>'Energy Summary'!G159:X159</xm:f>
              <xm:sqref>Y159</xm:sqref>
            </x14:sparkline>
            <x14:sparkline>
              <xm:f>'Energy Summary'!H159:Y159</xm:f>
              <xm:sqref>Z159</xm:sqref>
            </x14:sparkline>
            <x14:sparkline>
              <xm:f>'Energy Summary'!G160:X160</xm:f>
              <xm:sqref>Y160</xm:sqref>
            </x14:sparkline>
            <x14:sparkline>
              <xm:f>'Energy Summary'!H160:Y160</xm:f>
              <xm:sqref>Z160</xm:sqref>
            </x14:sparkline>
          </x14:sparklines>
        </x14:sparklineGroup>
        <x14:sparklineGroup manualMax="0" manualMin="0" displayEmptyCellsAs="gap" xr2:uid="{00000000-0003-0000-0F00-00000F000000}">
          <x14:colorSeries rgb="FF376092"/>
          <x14:colorNegative rgb="FFD00000"/>
          <x14:colorAxis rgb="FF000000"/>
          <x14:colorMarkers rgb="FFD00000"/>
          <x14:colorFirst rgb="FFD00000"/>
          <x14:colorLast rgb="FFD00000"/>
          <x14:colorHigh rgb="FFD00000"/>
          <x14:colorLow rgb="FFD00000"/>
          <x14:sparklines>
            <x14:sparkline>
              <xm:f>'Energy Summary'!F5:W5</xm:f>
              <xm:sqref>X5</xm:sqref>
            </x14:sparkline>
          </x14:sparklines>
        </x14:sparklineGroup>
      </x14:sparklineGroup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tabColor rgb="FF00B0F0"/>
  </sheetPr>
  <dimension ref="A1:AQ430"/>
  <sheetViews>
    <sheetView workbookViewId="0">
      <pane xSplit="4" ySplit="3" topLeftCell="T4" activePane="bottomRight" state="frozen"/>
      <selection pane="topRight" activeCell="E1" sqref="E1"/>
      <selection pane="bottomLeft" activeCell="A4" sqref="A4"/>
      <selection pane="bottomRight" activeCell="W30" sqref="W30:W32"/>
    </sheetView>
  </sheetViews>
  <sheetFormatPr defaultRowHeight="15" x14ac:dyDescent="0.25"/>
  <cols>
    <col min="1" max="1" width="34.140625" bestFit="1" customWidth="1"/>
    <col min="2" max="2" width="13.28515625" customWidth="1"/>
    <col min="3" max="3" width="51" customWidth="1"/>
    <col min="5" max="5" width="10.7109375" customWidth="1"/>
    <col min="22" max="23" width="8.7109375" style="242"/>
    <col min="25" max="25" width="10.7109375" bestFit="1" customWidth="1"/>
    <col min="26" max="26" width="10.140625" bestFit="1" customWidth="1"/>
    <col min="27" max="27" width="8.85546875" bestFit="1" customWidth="1"/>
    <col min="28" max="28" width="10.140625" bestFit="1" customWidth="1"/>
    <col min="29" max="29" width="8.85546875" bestFit="1" customWidth="1"/>
  </cols>
  <sheetData>
    <row r="1" spans="1:43" s="3" customFormat="1" ht="21" x14ac:dyDescent="0.35">
      <c r="A1" s="329" t="s">
        <v>31</v>
      </c>
      <c r="C1" s="238" t="s">
        <v>32</v>
      </c>
      <c r="V1" s="333"/>
      <c r="W1" s="333"/>
    </row>
    <row r="2" spans="1:43" x14ac:dyDescent="0.25">
      <c r="W2" s="242">
        <f>W5/W4</f>
        <v>0.65520646410622407</v>
      </c>
    </row>
    <row r="3" spans="1:43" s="4" customFormat="1" x14ac:dyDescent="0.25">
      <c r="A3" s="323" t="s">
        <v>1</v>
      </c>
      <c r="B3" s="323" t="s">
        <v>28</v>
      </c>
      <c r="C3" s="323" t="s">
        <v>29</v>
      </c>
      <c r="D3" s="323" t="s">
        <v>30</v>
      </c>
      <c r="E3" s="323" t="s">
        <v>10</v>
      </c>
      <c r="F3" s="323">
        <v>2000</v>
      </c>
      <c r="G3" s="323">
        <v>2001</v>
      </c>
      <c r="H3" s="323">
        <v>2002</v>
      </c>
      <c r="I3" s="323">
        <v>2003</v>
      </c>
      <c r="J3" s="323">
        <v>2004</v>
      </c>
      <c r="K3" s="323">
        <v>2005</v>
      </c>
      <c r="L3" s="323">
        <v>2006</v>
      </c>
      <c r="M3" s="323">
        <v>2007</v>
      </c>
      <c r="N3" s="323">
        <v>2008</v>
      </c>
      <c r="O3" s="323">
        <v>2009</v>
      </c>
      <c r="P3" s="323">
        <v>2010</v>
      </c>
      <c r="Q3" s="323">
        <v>2011</v>
      </c>
      <c r="R3" s="323">
        <v>2012</v>
      </c>
      <c r="S3" s="323">
        <v>2013</v>
      </c>
      <c r="T3" s="323">
        <v>2014</v>
      </c>
      <c r="U3" s="323">
        <v>2015</v>
      </c>
      <c r="V3" s="323">
        <v>2016</v>
      </c>
      <c r="W3" s="323">
        <v>2017</v>
      </c>
      <c r="X3" s="48" t="s">
        <v>26</v>
      </c>
    </row>
    <row r="4" spans="1:43" s="115" customFormat="1" x14ac:dyDescent="0.25">
      <c r="A4" s="324" t="s">
        <v>68</v>
      </c>
      <c r="B4" s="324" t="s">
        <v>443</v>
      </c>
      <c r="C4" s="324" t="s">
        <v>447</v>
      </c>
      <c r="D4" s="325" t="s">
        <v>449</v>
      </c>
      <c r="E4" s="324" t="s">
        <v>37</v>
      </c>
      <c r="F4" s="271">
        <f>+F5+F9+F23+F29+F33</f>
        <v>316443.58047938719</v>
      </c>
      <c r="G4" s="271">
        <f t="shared" ref="G4:W4" si="0">+G5+G9+G23+G29+G33</f>
        <v>311867.07106863416</v>
      </c>
      <c r="H4" s="271">
        <f t="shared" si="0"/>
        <v>317981.52283536526</v>
      </c>
      <c r="I4" s="271">
        <f t="shared" si="0"/>
        <v>339974.95375881781</v>
      </c>
      <c r="J4" s="271">
        <f t="shared" si="0"/>
        <v>352831.99010345765</v>
      </c>
      <c r="K4" s="271">
        <f t="shared" si="0"/>
        <v>349780.91200849472</v>
      </c>
      <c r="L4" s="271">
        <f t="shared" si="0"/>
        <v>352362.80255467707</v>
      </c>
      <c r="M4" s="271">
        <f t="shared" si="0"/>
        <v>384529.25604111602</v>
      </c>
      <c r="N4" s="271">
        <f t="shared" si="0"/>
        <v>379860.874111671</v>
      </c>
      <c r="O4" s="271">
        <f t="shared" si="0"/>
        <v>399017.65516270732</v>
      </c>
      <c r="P4" s="271">
        <f t="shared" si="0"/>
        <v>387283.23437159252</v>
      </c>
      <c r="Q4" s="271">
        <f t="shared" si="0"/>
        <v>374153.86683735863</v>
      </c>
      <c r="R4" s="271">
        <f t="shared" si="0"/>
        <v>387938.11233569495</v>
      </c>
      <c r="S4" s="271">
        <f t="shared" si="0"/>
        <v>386655.69340549497</v>
      </c>
      <c r="T4" s="271">
        <f t="shared" si="0"/>
        <v>387357.57986455271</v>
      </c>
      <c r="U4" s="271">
        <f t="shared" ref="U4:V4" si="1">+U5+U9+U23+U29+U33</f>
        <v>384930.89296902349</v>
      </c>
      <c r="V4" s="271">
        <f t="shared" si="1"/>
        <v>375541.72688465129</v>
      </c>
      <c r="W4" s="271">
        <f t="shared" si="0"/>
        <v>380542.11338458431</v>
      </c>
      <c r="X4" s="4"/>
      <c r="Y4" s="523">
        <f>W4+'1B Summary'!W4</f>
        <v>410685.2610642683</v>
      </c>
      <c r="Z4" s="4"/>
      <c r="AA4" s="4"/>
      <c r="AB4" s="4"/>
      <c r="AC4" s="4"/>
      <c r="AD4" s="4"/>
      <c r="AE4" s="4"/>
      <c r="AF4" s="4"/>
      <c r="AG4" s="4"/>
      <c r="AH4" s="4"/>
      <c r="AI4" s="4"/>
      <c r="AJ4" s="4"/>
      <c r="AK4" s="4"/>
      <c r="AL4" s="4"/>
      <c r="AM4" s="4"/>
      <c r="AN4" s="4"/>
      <c r="AO4" s="4"/>
      <c r="AP4" s="4"/>
      <c r="AQ4" s="4"/>
    </row>
    <row r="5" spans="1:43" s="4" customFormat="1" x14ac:dyDescent="0.25">
      <c r="A5" s="275" t="s">
        <v>68</v>
      </c>
      <c r="B5" s="275" t="s">
        <v>69</v>
      </c>
      <c r="C5" s="275" t="s">
        <v>70</v>
      </c>
      <c r="D5" s="275" t="s">
        <v>449</v>
      </c>
      <c r="E5" s="275" t="s">
        <v>37</v>
      </c>
      <c r="F5" s="271">
        <f t="shared" ref="F5:W5" si="2">SUM(F6:F8)</f>
        <v>220586.95898584899</v>
      </c>
      <c r="G5" s="271">
        <f t="shared" si="2"/>
        <v>215884.11728493692</v>
      </c>
      <c r="H5" s="271">
        <f t="shared" si="2"/>
        <v>221177.17374991602</v>
      </c>
      <c r="I5" s="271">
        <f t="shared" si="2"/>
        <v>238889.83356321434</v>
      </c>
      <c r="J5" s="271">
        <f t="shared" si="2"/>
        <v>246680.02016263636</v>
      </c>
      <c r="K5" s="271">
        <f t="shared" si="2"/>
        <v>242786.00691027529</v>
      </c>
      <c r="L5" s="271">
        <f t="shared" si="2"/>
        <v>244833.98951739422</v>
      </c>
      <c r="M5" s="271">
        <f t="shared" si="2"/>
        <v>268012.26351365447</v>
      </c>
      <c r="N5" s="271">
        <f t="shared" si="2"/>
        <v>257213.43310299047</v>
      </c>
      <c r="O5" s="271">
        <f t="shared" si="2"/>
        <v>266016.20245046355</v>
      </c>
      <c r="P5" s="271">
        <f t="shared" si="2"/>
        <v>267845.2713146694</v>
      </c>
      <c r="Q5" s="271">
        <f t="shared" si="2"/>
        <v>267890.19813734054</v>
      </c>
      <c r="R5" s="271">
        <f t="shared" si="2"/>
        <v>279356.38251975738</v>
      </c>
      <c r="S5" s="271">
        <f t="shared" si="2"/>
        <v>273764.37947366026</v>
      </c>
      <c r="T5" s="271">
        <f t="shared" si="2"/>
        <v>268802.03996561456</v>
      </c>
      <c r="U5" s="271">
        <f t="shared" ref="U5:V5" si="3">SUM(U6:U8)</f>
        <v>261127.58034214223</v>
      </c>
      <c r="V5" s="271">
        <f t="shared" si="3"/>
        <v>252176.39632762998</v>
      </c>
      <c r="W5" s="271">
        <f t="shared" si="2"/>
        <v>249333.65255422331</v>
      </c>
    </row>
    <row r="6" spans="1:43" s="79" customFormat="1" x14ac:dyDescent="0.25">
      <c r="A6" s="326" t="s">
        <v>68</v>
      </c>
      <c r="B6" s="327" t="s">
        <v>113</v>
      </c>
      <c r="C6" s="326" t="s">
        <v>116</v>
      </c>
      <c r="D6" s="326" t="s">
        <v>449</v>
      </c>
      <c r="E6" s="326" t="s">
        <v>37</v>
      </c>
      <c r="F6" s="272">
        <f>+F39+F72+F105</f>
        <v>185961.70900598398</v>
      </c>
      <c r="G6" s="272">
        <f t="shared" ref="G6:W6" si="4">+G39+G72+G105</f>
        <v>180941.24879963178</v>
      </c>
      <c r="H6" s="272">
        <f t="shared" si="4"/>
        <v>187186.11809803723</v>
      </c>
      <c r="I6" s="272">
        <f t="shared" si="4"/>
        <v>203905.61343815614</v>
      </c>
      <c r="J6" s="272">
        <f t="shared" si="4"/>
        <v>211946.83832553652</v>
      </c>
      <c r="K6" s="272">
        <f t="shared" si="4"/>
        <v>209961.42510032858</v>
      </c>
      <c r="L6" s="272">
        <f t="shared" si="4"/>
        <v>212345.56603359999</v>
      </c>
      <c r="M6" s="272">
        <f t="shared" si="4"/>
        <v>233929.10173087489</v>
      </c>
      <c r="N6" s="272">
        <f t="shared" si="4"/>
        <v>223521.01050719395</v>
      </c>
      <c r="O6" s="272">
        <f t="shared" si="4"/>
        <v>232326.35565933146</v>
      </c>
      <c r="P6" s="272">
        <f t="shared" si="4"/>
        <v>234759.1796470393</v>
      </c>
      <c r="Q6" s="272">
        <f t="shared" si="4"/>
        <v>235250.50668528225</v>
      </c>
      <c r="R6" s="272">
        <f t="shared" si="4"/>
        <v>245912.86682118379</v>
      </c>
      <c r="S6" s="272">
        <f t="shared" si="4"/>
        <v>239839.05977723247</v>
      </c>
      <c r="T6" s="272">
        <f t="shared" si="4"/>
        <v>234492.04643487511</v>
      </c>
      <c r="U6" s="272">
        <f t="shared" ref="U6:V6" si="5">+U39+U72+U105</f>
        <v>226315.88412787305</v>
      </c>
      <c r="V6" s="272">
        <f t="shared" si="5"/>
        <v>218418.48242540238</v>
      </c>
      <c r="W6" s="272">
        <f t="shared" si="4"/>
        <v>216481.53820942334</v>
      </c>
      <c r="Y6" s="492">
        <f>(W6-S6)/S6</f>
        <v>-9.7388313602897236E-2</v>
      </c>
      <c r="Z6" s="4"/>
      <c r="AA6" s="4"/>
      <c r="AB6" s="4"/>
      <c r="AC6" s="4"/>
      <c r="AD6" s="4"/>
      <c r="AE6" s="4"/>
      <c r="AF6" s="4"/>
      <c r="AG6" s="4"/>
      <c r="AH6" s="4"/>
      <c r="AI6" s="4"/>
      <c r="AJ6" s="4"/>
      <c r="AK6" s="4"/>
      <c r="AL6" s="4"/>
      <c r="AM6" s="4"/>
      <c r="AN6" s="4"/>
      <c r="AO6" s="4"/>
      <c r="AP6" s="4"/>
      <c r="AQ6" s="4"/>
    </row>
    <row r="7" spans="1:43" s="79" customFormat="1" x14ac:dyDescent="0.25">
      <c r="A7" s="326" t="s">
        <v>68</v>
      </c>
      <c r="B7" s="327" t="s">
        <v>114</v>
      </c>
      <c r="C7" s="326" t="s">
        <v>117</v>
      </c>
      <c r="D7" s="326" t="s">
        <v>449</v>
      </c>
      <c r="E7" s="326" t="s">
        <v>37</v>
      </c>
      <c r="F7" s="272">
        <f t="shared" ref="F7:W9" si="6">+F40+F73+F106</f>
        <v>4049.5383916255205</v>
      </c>
      <c r="G7" s="272">
        <f t="shared" si="6"/>
        <v>3904.4926761900001</v>
      </c>
      <c r="H7" s="272">
        <f t="shared" si="6"/>
        <v>3389.9685577814403</v>
      </c>
      <c r="I7" s="272">
        <f t="shared" si="6"/>
        <v>3885.3254439247198</v>
      </c>
      <c r="J7" s="272">
        <f t="shared" si="6"/>
        <v>3568.5564773639999</v>
      </c>
      <c r="K7" s="272">
        <f t="shared" si="6"/>
        <v>3417.7018488508802</v>
      </c>
      <c r="L7" s="272">
        <f t="shared" si="6"/>
        <v>3674.8787762803204</v>
      </c>
      <c r="M7" s="272">
        <f t="shared" si="6"/>
        <v>3766.8996649370392</v>
      </c>
      <c r="N7" s="272">
        <f t="shared" si="6"/>
        <v>3874.0038945153601</v>
      </c>
      <c r="O7" s="272">
        <f t="shared" si="6"/>
        <v>3802.6788429544804</v>
      </c>
      <c r="P7" s="272">
        <f t="shared" si="6"/>
        <v>3551.3380243552801</v>
      </c>
      <c r="Q7" s="272">
        <f t="shared" si="6"/>
        <v>3341.4489264600002</v>
      </c>
      <c r="R7" s="272">
        <f t="shared" si="6"/>
        <v>3384.2259879851999</v>
      </c>
      <c r="S7" s="272">
        <f t="shared" si="6"/>
        <v>3452.813180826</v>
      </c>
      <c r="T7" s="272">
        <f t="shared" si="6"/>
        <v>3422.8710212850006</v>
      </c>
      <c r="U7" s="272">
        <f t="shared" ref="U7:V7" si="7">+U40+U73+U106</f>
        <v>3392.9288617439997</v>
      </c>
      <c r="V7" s="272">
        <f t="shared" si="7"/>
        <v>3362.9703971999998</v>
      </c>
      <c r="W7" s="272">
        <f t="shared" si="6"/>
        <v>3332.9874047999997</v>
      </c>
      <c r="Y7" s="4"/>
      <c r="Z7" s="4"/>
      <c r="AA7" s="4"/>
      <c r="AB7" s="4"/>
      <c r="AC7" s="4"/>
      <c r="AD7" s="4"/>
      <c r="AE7" s="4"/>
      <c r="AF7" s="4"/>
      <c r="AG7" s="4"/>
      <c r="AH7" s="4"/>
      <c r="AI7" s="4"/>
      <c r="AJ7" s="4"/>
      <c r="AK7" s="4"/>
      <c r="AL7" s="4"/>
      <c r="AM7" s="4"/>
      <c r="AN7" s="4"/>
      <c r="AO7" s="4"/>
      <c r="AP7" s="4"/>
      <c r="AQ7" s="4"/>
    </row>
    <row r="8" spans="1:43" s="79" customFormat="1" x14ac:dyDescent="0.25">
      <c r="A8" s="326" t="s">
        <v>68</v>
      </c>
      <c r="B8" s="327" t="s">
        <v>115</v>
      </c>
      <c r="C8" s="326" t="s">
        <v>118</v>
      </c>
      <c r="D8" s="326" t="s">
        <v>449</v>
      </c>
      <c r="E8" s="326" t="s">
        <v>37</v>
      </c>
      <c r="F8" s="272">
        <f t="shared" si="6"/>
        <v>30575.71158823949</v>
      </c>
      <c r="G8" s="272">
        <f t="shared" si="6"/>
        <v>31038.375809115114</v>
      </c>
      <c r="H8" s="272">
        <f t="shared" si="6"/>
        <v>30601.08709409734</v>
      </c>
      <c r="I8" s="272">
        <f t="shared" si="6"/>
        <v>31098.894681133475</v>
      </c>
      <c r="J8" s="272">
        <f t="shared" si="6"/>
        <v>31164.62535973583</v>
      </c>
      <c r="K8" s="272">
        <f t="shared" si="6"/>
        <v>29406.879961095838</v>
      </c>
      <c r="L8" s="272">
        <f t="shared" si="6"/>
        <v>28813.544707513913</v>
      </c>
      <c r="M8" s="272">
        <f t="shared" si="6"/>
        <v>30316.262117842543</v>
      </c>
      <c r="N8" s="272">
        <f t="shared" si="6"/>
        <v>29818.418701281164</v>
      </c>
      <c r="O8" s="272">
        <f t="shared" si="6"/>
        <v>29887.167948177615</v>
      </c>
      <c r="P8" s="272">
        <f t="shared" si="6"/>
        <v>29534.753643274806</v>
      </c>
      <c r="Q8" s="272">
        <f t="shared" si="6"/>
        <v>29298.242525598311</v>
      </c>
      <c r="R8" s="272">
        <f t="shared" si="6"/>
        <v>30059.289710588393</v>
      </c>
      <c r="S8" s="272">
        <f t="shared" si="6"/>
        <v>30472.506515601774</v>
      </c>
      <c r="T8" s="272">
        <f t="shared" si="6"/>
        <v>30887.122509454424</v>
      </c>
      <c r="U8" s="272">
        <f t="shared" ref="U8:V8" si="8">+U41+U74+U107</f>
        <v>31418.767352525163</v>
      </c>
      <c r="V8" s="272">
        <f t="shared" si="8"/>
        <v>30394.943505027601</v>
      </c>
      <c r="W8" s="272">
        <f t="shared" si="6"/>
        <v>29519.126940000002</v>
      </c>
      <c r="Y8" s="4"/>
      <c r="Z8" s="4"/>
      <c r="AA8" s="4"/>
      <c r="AB8" s="4"/>
      <c r="AC8" s="4"/>
      <c r="AD8" s="4"/>
      <c r="AE8" s="4"/>
      <c r="AF8" s="4"/>
      <c r="AG8" s="4"/>
      <c r="AH8" s="4"/>
      <c r="AI8" s="4"/>
      <c r="AJ8" s="4"/>
      <c r="AK8" s="4"/>
      <c r="AL8" s="4"/>
      <c r="AM8" s="4"/>
      <c r="AN8" s="4"/>
      <c r="AO8" s="4"/>
      <c r="AP8" s="4"/>
      <c r="AQ8" s="4"/>
    </row>
    <row r="9" spans="1:43" s="4" customFormat="1" x14ac:dyDescent="0.25">
      <c r="A9" s="275" t="s">
        <v>68</v>
      </c>
      <c r="B9" s="275" t="s">
        <v>71</v>
      </c>
      <c r="C9" s="275" t="s">
        <v>72</v>
      </c>
      <c r="D9" s="275" t="s">
        <v>449</v>
      </c>
      <c r="E9" s="275" t="s">
        <v>37</v>
      </c>
      <c r="F9" s="271">
        <f t="shared" si="6"/>
        <v>24413.390504701529</v>
      </c>
      <c r="G9" s="271">
        <f t="shared" si="6"/>
        <v>24776.240825729088</v>
      </c>
      <c r="H9" s="271">
        <f t="shared" si="6"/>
        <v>25646.23946646737</v>
      </c>
      <c r="I9" s="271">
        <f t="shared" si="6"/>
        <v>26795.537662892959</v>
      </c>
      <c r="J9" s="271">
        <f t="shared" si="6"/>
        <v>27003.376365431192</v>
      </c>
      <c r="K9" s="271">
        <f t="shared" si="6"/>
        <v>26208.439012049465</v>
      </c>
      <c r="L9" s="271">
        <f t="shared" si="6"/>
        <v>26838.156702231921</v>
      </c>
      <c r="M9" s="271">
        <f t="shared" si="6"/>
        <v>28274.342231157239</v>
      </c>
      <c r="N9" s="271">
        <f t="shared" si="6"/>
        <v>30804.317946309922</v>
      </c>
      <c r="O9" s="271">
        <f t="shared" si="6"/>
        <v>40623.125505126598</v>
      </c>
      <c r="P9" s="271">
        <f t="shared" si="6"/>
        <v>35984.286110441884</v>
      </c>
      <c r="Q9" s="271">
        <f t="shared" si="6"/>
        <v>29758.831828039009</v>
      </c>
      <c r="R9" s="271">
        <f t="shared" si="6"/>
        <v>23803.714934785417</v>
      </c>
      <c r="S9" s="271">
        <f t="shared" si="6"/>
        <v>11145.067163481941</v>
      </c>
      <c r="T9" s="271">
        <f t="shared" si="6"/>
        <v>22016.594759536682</v>
      </c>
      <c r="U9" s="271">
        <f t="shared" ref="U9:V9" si="9">+U42+U75+U108</f>
        <v>32843.098432420273</v>
      </c>
      <c r="V9" s="271">
        <f t="shared" si="9"/>
        <v>42210.686645621026</v>
      </c>
      <c r="W9" s="271">
        <f t="shared" si="6"/>
        <v>28765.506517764534</v>
      </c>
    </row>
    <row r="10" spans="1:43" s="79" customFormat="1" x14ac:dyDescent="0.25">
      <c r="A10" s="326" t="s">
        <v>68</v>
      </c>
      <c r="B10" s="327" t="s">
        <v>119</v>
      </c>
      <c r="C10" s="326" t="s">
        <v>132</v>
      </c>
      <c r="D10" s="326" t="s">
        <v>449</v>
      </c>
      <c r="E10" s="326" t="s">
        <v>37</v>
      </c>
      <c r="F10" s="328"/>
      <c r="G10" s="328"/>
      <c r="H10" s="328"/>
      <c r="I10" s="328"/>
      <c r="J10" s="328"/>
      <c r="K10" s="328"/>
      <c r="L10" s="328"/>
      <c r="M10" s="328"/>
      <c r="N10" s="328"/>
      <c r="O10" s="328"/>
      <c r="P10" s="328"/>
      <c r="Q10" s="328"/>
      <c r="R10" s="328"/>
      <c r="S10" s="328"/>
      <c r="T10" s="328"/>
      <c r="U10" s="328"/>
      <c r="V10" s="328"/>
      <c r="W10" s="328"/>
      <c r="Y10" s="4"/>
      <c r="Z10" s="4"/>
      <c r="AA10" s="4"/>
      <c r="AB10" s="4"/>
      <c r="AC10" s="4"/>
      <c r="AD10" s="4"/>
      <c r="AE10" s="4"/>
      <c r="AF10" s="4"/>
      <c r="AG10" s="4"/>
      <c r="AH10" s="4"/>
      <c r="AI10" s="4"/>
      <c r="AJ10" s="4"/>
      <c r="AK10" s="4"/>
      <c r="AL10" s="4"/>
      <c r="AM10" s="4"/>
      <c r="AN10" s="4"/>
      <c r="AO10" s="4"/>
      <c r="AP10" s="4"/>
      <c r="AQ10" s="4"/>
    </row>
    <row r="11" spans="1:43" s="79" customFormat="1" x14ac:dyDescent="0.25">
      <c r="A11" s="326" t="s">
        <v>68</v>
      </c>
      <c r="B11" s="327" t="s">
        <v>120</v>
      </c>
      <c r="C11" s="326" t="s">
        <v>133</v>
      </c>
      <c r="D11" s="326" t="s">
        <v>449</v>
      </c>
      <c r="E11" s="326" t="s">
        <v>37</v>
      </c>
      <c r="F11" s="328"/>
      <c r="G11" s="328"/>
      <c r="H11" s="328"/>
      <c r="I11" s="328"/>
      <c r="J11" s="328"/>
      <c r="K11" s="328"/>
      <c r="L11" s="328"/>
      <c r="M11" s="328"/>
      <c r="N11" s="328"/>
      <c r="O11" s="328"/>
      <c r="P11" s="328"/>
      <c r="Q11" s="328"/>
      <c r="R11" s="328"/>
      <c r="S11" s="328"/>
      <c r="T11" s="328"/>
      <c r="U11" s="328"/>
      <c r="V11" s="328"/>
      <c r="W11" s="328"/>
      <c r="Y11" s="4"/>
      <c r="Z11" s="4"/>
      <c r="AA11" s="4"/>
      <c r="AB11" s="4"/>
      <c r="AC11" s="4"/>
      <c r="AD11" s="4"/>
      <c r="AE11" s="4"/>
      <c r="AF11" s="4"/>
      <c r="AG11" s="4"/>
      <c r="AH11" s="4"/>
      <c r="AI11" s="4"/>
      <c r="AJ11" s="4"/>
      <c r="AK11" s="4"/>
      <c r="AL11" s="4"/>
      <c r="AM11" s="4"/>
      <c r="AN11" s="4"/>
      <c r="AO11" s="4"/>
      <c r="AP11" s="4"/>
      <c r="AQ11" s="4"/>
    </row>
    <row r="12" spans="1:43" s="79" customFormat="1" x14ac:dyDescent="0.25">
      <c r="A12" s="326" t="s">
        <v>68</v>
      </c>
      <c r="B12" s="327" t="s">
        <v>121</v>
      </c>
      <c r="C12" s="326" t="s">
        <v>134</v>
      </c>
      <c r="D12" s="326" t="s">
        <v>449</v>
      </c>
      <c r="E12" s="326" t="s">
        <v>37</v>
      </c>
      <c r="F12" s="328"/>
      <c r="G12" s="328"/>
      <c r="H12" s="328"/>
      <c r="I12" s="328"/>
      <c r="J12" s="328"/>
      <c r="K12" s="328"/>
      <c r="L12" s="328"/>
      <c r="M12" s="328"/>
      <c r="N12" s="328"/>
      <c r="O12" s="328"/>
      <c r="P12" s="328"/>
      <c r="Q12" s="328"/>
      <c r="R12" s="328"/>
      <c r="S12" s="328"/>
      <c r="T12" s="328"/>
      <c r="U12" s="328"/>
      <c r="V12" s="328"/>
      <c r="W12" s="328"/>
      <c r="Y12" s="4"/>
      <c r="Z12" s="4"/>
      <c r="AA12" s="4"/>
      <c r="AB12" s="4"/>
      <c r="AC12" s="4"/>
      <c r="AD12" s="4"/>
      <c r="AE12" s="4"/>
      <c r="AF12" s="4"/>
      <c r="AG12" s="4"/>
      <c r="AH12" s="4"/>
      <c r="AI12" s="4"/>
      <c r="AJ12" s="4"/>
      <c r="AK12" s="4"/>
      <c r="AL12" s="4"/>
      <c r="AM12" s="4"/>
      <c r="AN12" s="4"/>
      <c r="AO12" s="4"/>
      <c r="AP12" s="4"/>
      <c r="AQ12" s="4"/>
    </row>
    <row r="13" spans="1:43" s="79" customFormat="1" x14ac:dyDescent="0.25">
      <c r="A13" s="326" t="s">
        <v>68</v>
      </c>
      <c r="B13" s="327" t="s">
        <v>122</v>
      </c>
      <c r="C13" s="326" t="s">
        <v>135</v>
      </c>
      <c r="D13" s="326" t="s">
        <v>449</v>
      </c>
      <c r="E13" s="326" t="s">
        <v>37</v>
      </c>
      <c r="F13" s="328"/>
      <c r="G13" s="328"/>
      <c r="H13" s="328"/>
      <c r="I13" s="328"/>
      <c r="J13" s="328"/>
      <c r="K13" s="328"/>
      <c r="L13" s="328"/>
      <c r="M13" s="328"/>
      <c r="N13" s="328"/>
      <c r="O13" s="328"/>
      <c r="P13" s="328"/>
      <c r="Q13" s="328"/>
      <c r="R13" s="328"/>
      <c r="S13" s="328"/>
      <c r="T13" s="328"/>
      <c r="U13" s="328"/>
      <c r="V13" s="328"/>
      <c r="W13" s="328"/>
      <c r="Y13" s="4"/>
      <c r="Z13" s="4"/>
      <c r="AA13" s="4"/>
      <c r="AB13" s="4"/>
      <c r="AC13" s="4"/>
      <c r="AD13" s="4"/>
      <c r="AE13" s="4"/>
      <c r="AF13" s="4"/>
      <c r="AG13" s="4"/>
      <c r="AH13" s="4"/>
      <c r="AI13" s="4"/>
      <c r="AJ13" s="4"/>
      <c r="AK13" s="4"/>
      <c r="AL13" s="4"/>
      <c r="AM13" s="4"/>
      <c r="AN13" s="4"/>
      <c r="AO13" s="4"/>
      <c r="AP13" s="4"/>
      <c r="AQ13" s="4"/>
    </row>
    <row r="14" spans="1:43" s="79" customFormat="1" x14ac:dyDescent="0.25">
      <c r="A14" s="326" t="s">
        <v>68</v>
      </c>
      <c r="B14" s="327" t="s">
        <v>123</v>
      </c>
      <c r="C14" s="326" t="s">
        <v>136</v>
      </c>
      <c r="D14" s="326" t="s">
        <v>449</v>
      </c>
      <c r="E14" s="326" t="s">
        <v>37</v>
      </c>
      <c r="F14" s="328"/>
      <c r="G14" s="328"/>
      <c r="H14" s="328"/>
      <c r="I14" s="328"/>
      <c r="J14" s="328"/>
      <c r="K14" s="328"/>
      <c r="L14" s="328"/>
      <c r="M14" s="328"/>
      <c r="N14" s="328"/>
      <c r="O14" s="328"/>
      <c r="P14" s="328"/>
      <c r="Q14" s="328"/>
      <c r="R14" s="328"/>
      <c r="S14" s="328"/>
      <c r="T14" s="328"/>
      <c r="U14" s="328"/>
      <c r="V14" s="328"/>
      <c r="W14" s="328"/>
    </row>
    <row r="15" spans="1:43" s="79" customFormat="1" x14ac:dyDescent="0.25">
      <c r="A15" s="326" t="s">
        <v>68</v>
      </c>
      <c r="B15" s="327" t="s">
        <v>124</v>
      </c>
      <c r="C15" s="326" t="s">
        <v>137</v>
      </c>
      <c r="D15" s="326" t="s">
        <v>449</v>
      </c>
      <c r="E15" s="326" t="s">
        <v>37</v>
      </c>
      <c r="F15" s="328"/>
      <c r="G15" s="328"/>
      <c r="H15" s="328"/>
      <c r="I15" s="328"/>
      <c r="J15" s="328"/>
      <c r="K15" s="328"/>
      <c r="L15" s="328"/>
      <c r="M15" s="328"/>
      <c r="N15" s="328"/>
      <c r="O15" s="328"/>
      <c r="P15" s="328"/>
      <c r="Q15" s="328"/>
      <c r="R15" s="328"/>
      <c r="S15" s="328"/>
      <c r="T15" s="328"/>
      <c r="U15" s="328"/>
      <c r="V15" s="328"/>
      <c r="W15" s="328"/>
    </row>
    <row r="16" spans="1:43" s="79" customFormat="1" x14ac:dyDescent="0.25">
      <c r="A16" s="326" t="s">
        <v>68</v>
      </c>
      <c r="B16" s="327" t="s">
        <v>125</v>
      </c>
      <c r="C16" s="326" t="s">
        <v>138</v>
      </c>
      <c r="D16" s="326" t="s">
        <v>449</v>
      </c>
      <c r="E16" s="326" t="s">
        <v>37</v>
      </c>
      <c r="F16" s="328"/>
      <c r="G16" s="328"/>
      <c r="H16" s="328"/>
      <c r="I16" s="328"/>
      <c r="J16" s="328"/>
      <c r="K16" s="328"/>
      <c r="L16" s="328"/>
      <c r="M16" s="328"/>
      <c r="N16" s="328"/>
      <c r="O16" s="328"/>
      <c r="P16" s="328"/>
      <c r="Q16" s="328"/>
      <c r="R16" s="328"/>
      <c r="S16" s="328"/>
      <c r="T16" s="328"/>
      <c r="U16" s="328"/>
      <c r="V16" s="328"/>
      <c r="W16" s="328"/>
    </row>
    <row r="17" spans="1:29" s="79" customFormat="1" x14ac:dyDescent="0.25">
      <c r="A17" s="326" t="s">
        <v>68</v>
      </c>
      <c r="B17" s="327" t="s">
        <v>126</v>
      </c>
      <c r="C17" s="326" t="s">
        <v>139</v>
      </c>
      <c r="D17" s="326" t="s">
        <v>449</v>
      </c>
      <c r="E17" s="326" t="s">
        <v>37</v>
      </c>
      <c r="F17" s="328"/>
      <c r="G17" s="328"/>
      <c r="H17" s="328"/>
      <c r="I17" s="328"/>
      <c r="J17" s="328"/>
      <c r="K17" s="328"/>
      <c r="L17" s="328"/>
      <c r="M17" s="328"/>
      <c r="N17" s="328"/>
      <c r="O17" s="328"/>
      <c r="P17" s="328"/>
      <c r="Q17" s="328"/>
      <c r="R17" s="328"/>
      <c r="S17" s="328"/>
      <c r="T17" s="328"/>
      <c r="U17" s="328"/>
      <c r="V17" s="328"/>
      <c r="W17" s="328"/>
    </row>
    <row r="18" spans="1:29" s="79" customFormat="1" x14ac:dyDescent="0.25">
      <c r="A18" s="326" t="s">
        <v>68</v>
      </c>
      <c r="B18" s="327" t="s">
        <v>127</v>
      </c>
      <c r="C18" s="326" t="s">
        <v>140</v>
      </c>
      <c r="D18" s="326" t="s">
        <v>449</v>
      </c>
      <c r="E18" s="326" t="s">
        <v>37</v>
      </c>
      <c r="F18" s="328"/>
      <c r="G18" s="328"/>
      <c r="H18" s="328"/>
      <c r="I18" s="328"/>
      <c r="J18" s="328"/>
      <c r="K18" s="328"/>
      <c r="L18" s="328"/>
      <c r="M18" s="328"/>
      <c r="N18" s="328"/>
      <c r="O18" s="328"/>
      <c r="P18" s="328"/>
      <c r="Q18" s="328"/>
      <c r="R18" s="328"/>
      <c r="S18" s="328"/>
      <c r="T18" s="328"/>
      <c r="U18" s="328"/>
      <c r="V18" s="328"/>
      <c r="W18" s="328"/>
    </row>
    <row r="19" spans="1:29" s="79" customFormat="1" x14ac:dyDescent="0.25">
      <c r="A19" s="326" t="s">
        <v>68</v>
      </c>
      <c r="B19" s="327" t="s">
        <v>128</v>
      </c>
      <c r="C19" s="326" t="s">
        <v>141</v>
      </c>
      <c r="D19" s="326" t="s">
        <v>449</v>
      </c>
      <c r="E19" s="326" t="s">
        <v>37</v>
      </c>
      <c r="F19" s="328"/>
      <c r="G19" s="328"/>
      <c r="H19" s="328"/>
      <c r="I19" s="328"/>
      <c r="J19" s="328"/>
      <c r="K19" s="328"/>
      <c r="L19" s="328"/>
      <c r="M19" s="328"/>
      <c r="N19" s="328"/>
      <c r="O19" s="328"/>
      <c r="P19" s="328"/>
      <c r="Q19" s="328"/>
      <c r="R19" s="328"/>
      <c r="S19" s="328"/>
      <c r="T19" s="328"/>
      <c r="U19" s="328"/>
      <c r="V19" s="328"/>
      <c r="W19" s="328"/>
    </row>
    <row r="20" spans="1:29" s="79" customFormat="1" x14ac:dyDescent="0.25">
      <c r="A20" s="326" t="s">
        <v>68</v>
      </c>
      <c r="B20" s="327" t="s">
        <v>129</v>
      </c>
      <c r="C20" s="326" t="s">
        <v>142</v>
      </c>
      <c r="D20" s="326" t="s">
        <v>449</v>
      </c>
      <c r="E20" s="326" t="s">
        <v>37</v>
      </c>
      <c r="F20" s="328"/>
      <c r="G20" s="328"/>
      <c r="H20" s="328"/>
      <c r="I20" s="328"/>
      <c r="J20" s="328"/>
      <c r="K20" s="328"/>
      <c r="L20" s="328"/>
      <c r="M20" s="328"/>
      <c r="N20" s="328"/>
      <c r="O20" s="328"/>
      <c r="P20" s="328"/>
      <c r="Q20" s="328"/>
      <c r="R20" s="328"/>
      <c r="S20" s="328"/>
      <c r="T20" s="328"/>
      <c r="U20" s="328"/>
      <c r="V20" s="328"/>
      <c r="W20" s="328"/>
    </row>
    <row r="21" spans="1:29" s="79" customFormat="1" x14ac:dyDescent="0.25">
      <c r="A21" s="326" t="s">
        <v>68</v>
      </c>
      <c r="B21" s="327" t="s">
        <v>130</v>
      </c>
      <c r="C21" s="326" t="s">
        <v>143</v>
      </c>
      <c r="D21" s="326" t="s">
        <v>449</v>
      </c>
      <c r="E21" s="326" t="s">
        <v>37</v>
      </c>
      <c r="F21" s="328"/>
      <c r="G21" s="328"/>
      <c r="H21" s="328"/>
      <c r="I21" s="328"/>
      <c r="J21" s="328"/>
      <c r="K21" s="328"/>
      <c r="L21" s="328"/>
      <c r="M21" s="328"/>
      <c r="N21" s="328"/>
      <c r="O21" s="328"/>
      <c r="P21" s="328"/>
      <c r="Q21" s="328"/>
      <c r="R21" s="328"/>
      <c r="S21" s="328"/>
      <c r="T21" s="328"/>
      <c r="U21" s="328"/>
      <c r="V21" s="328"/>
      <c r="W21" s="328"/>
    </row>
    <row r="22" spans="1:29" s="79" customFormat="1" x14ac:dyDescent="0.25">
      <c r="A22" s="326" t="s">
        <v>68</v>
      </c>
      <c r="B22" s="327" t="s">
        <v>131</v>
      </c>
      <c r="C22" s="326" t="s">
        <v>144</v>
      </c>
      <c r="D22" s="326" t="s">
        <v>449</v>
      </c>
      <c r="E22" s="326" t="s">
        <v>37</v>
      </c>
      <c r="F22" s="328"/>
      <c r="G22" s="328"/>
      <c r="H22" s="328"/>
      <c r="I22" s="328"/>
      <c r="J22" s="328"/>
      <c r="K22" s="328"/>
      <c r="L22" s="328"/>
      <c r="M22" s="328"/>
      <c r="N22" s="328"/>
      <c r="O22" s="328"/>
      <c r="P22" s="328"/>
      <c r="Q22" s="328"/>
      <c r="R22" s="328"/>
      <c r="S22" s="328"/>
      <c r="T22" s="328"/>
      <c r="U22" s="328"/>
      <c r="V22" s="328"/>
      <c r="W22" s="328"/>
    </row>
    <row r="23" spans="1:29" s="4" customFormat="1" x14ac:dyDescent="0.25">
      <c r="A23" s="275" t="s">
        <v>68</v>
      </c>
      <c r="B23" s="275" t="s">
        <v>73</v>
      </c>
      <c r="C23" s="275" t="s">
        <v>74</v>
      </c>
      <c r="D23" s="275" t="s">
        <v>449</v>
      </c>
      <c r="E23" s="275" t="s">
        <v>37</v>
      </c>
      <c r="F23" s="271">
        <f t="shared" ref="F23:T23" si="10">SUM(F24:F28)</f>
        <v>41062.912555550676</v>
      </c>
      <c r="G23" s="271">
        <f t="shared" si="10"/>
        <v>41482.804159400686</v>
      </c>
      <c r="H23" s="271">
        <f t="shared" si="10"/>
        <v>41733.143727516072</v>
      </c>
      <c r="I23" s="271">
        <f t="shared" si="10"/>
        <v>43253.937216189966</v>
      </c>
      <c r="J23" s="271">
        <f t="shared" si="10"/>
        <v>45275.431116930537</v>
      </c>
      <c r="K23" s="271">
        <f t="shared" si="10"/>
        <v>47500.371012462274</v>
      </c>
      <c r="L23" s="271">
        <f t="shared" si="10"/>
        <v>47448.179699768552</v>
      </c>
      <c r="M23" s="271">
        <f t="shared" si="10"/>
        <v>54329.817437637583</v>
      </c>
      <c r="N23" s="271">
        <f t="shared" si="10"/>
        <v>55155.121421656957</v>
      </c>
      <c r="O23" s="271">
        <f t="shared" si="10"/>
        <v>53451.649185892522</v>
      </c>
      <c r="P23" s="271">
        <f t="shared" si="10"/>
        <v>50162.294732588205</v>
      </c>
      <c r="Q23" s="271">
        <f t="shared" si="10"/>
        <v>50529.036124410821</v>
      </c>
      <c r="R23" s="271">
        <f t="shared" si="10"/>
        <v>47570.214473234046</v>
      </c>
      <c r="S23" s="271">
        <f t="shared" si="10"/>
        <v>54365.824533592197</v>
      </c>
      <c r="T23" s="271">
        <f t="shared" si="10"/>
        <v>56070.009612027978</v>
      </c>
      <c r="U23" s="271">
        <f t="shared" ref="U23:V23" si="11">SUM(U24:U28)</f>
        <v>57369.735868025222</v>
      </c>
      <c r="V23" s="271">
        <f t="shared" si="11"/>
        <v>52195.441199504239</v>
      </c>
      <c r="W23" s="271">
        <f>SUM(W24:W28)</f>
        <v>54694.549008113652</v>
      </c>
    </row>
    <row r="24" spans="1:29" s="79" customFormat="1" x14ac:dyDescent="0.25">
      <c r="A24" s="326" t="s">
        <v>68</v>
      </c>
      <c r="B24" s="327" t="s">
        <v>145</v>
      </c>
      <c r="C24" s="326" t="s">
        <v>150</v>
      </c>
      <c r="D24" s="326" t="s">
        <v>449</v>
      </c>
      <c r="E24" s="326" t="s">
        <v>37</v>
      </c>
      <c r="F24" s="272">
        <f t="shared" ref="F24:W24" si="12">+F57+F90+F123</f>
        <v>2256.9199342700003</v>
      </c>
      <c r="G24" s="272">
        <f t="shared" si="12"/>
        <v>2162.7944127000001</v>
      </c>
      <c r="H24" s="272">
        <f t="shared" si="12"/>
        <v>1606.5975729700001</v>
      </c>
      <c r="I24" s="272">
        <f t="shared" si="12"/>
        <v>1617.4952827299999</v>
      </c>
      <c r="J24" s="272">
        <f t="shared" si="12"/>
        <v>1523.82589082</v>
      </c>
      <c r="K24" s="272">
        <f t="shared" si="12"/>
        <v>1562.2315946600002</v>
      </c>
      <c r="L24" s="272">
        <f t="shared" si="12"/>
        <v>1507.3876627499999</v>
      </c>
      <c r="M24" s="272">
        <f t="shared" si="12"/>
        <v>1667.3177514250999</v>
      </c>
      <c r="N24" s="272">
        <f t="shared" si="12"/>
        <v>1641.249106</v>
      </c>
      <c r="O24" s="272">
        <f t="shared" si="12"/>
        <v>1474.2366890000003</v>
      </c>
      <c r="P24" s="272">
        <f t="shared" si="12"/>
        <v>1404.695408</v>
      </c>
      <c r="Q24" s="272">
        <f t="shared" si="12"/>
        <v>1545.8146890000003</v>
      </c>
      <c r="R24" s="272">
        <f t="shared" si="12"/>
        <v>1510.7054219999998</v>
      </c>
      <c r="S24" s="272">
        <f t="shared" si="12"/>
        <v>1347.7043792284001</v>
      </c>
      <c r="T24" s="272">
        <f t="shared" si="12"/>
        <v>1420.0486600040001</v>
      </c>
      <c r="U24" s="272">
        <f t="shared" ref="U24:V24" si="13">+U57+U90+U123</f>
        <v>1505.1642627796</v>
      </c>
      <c r="V24" s="272">
        <f t="shared" si="13"/>
        <v>1540.9415060000001</v>
      </c>
      <c r="W24" s="272">
        <f t="shared" si="12"/>
        <v>1527.3794449999998</v>
      </c>
      <c r="Z24" s="4"/>
      <c r="AA24" s="4"/>
      <c r="AB24" s="4"/>
      <c r="AC24" s="4"/>
    </row>
    <row r="25" spans="1:29" s="79" customFormat="1" x14ac:dyDescent="0.25">
      <c r="A25" s="326" t="s">
        <v>68</v>
      </c>
      <c r="B25" s="327" t="s">
        <v>146</v>
      </c>
      <c r="C25" s="326" t="s">
        <v>151</v>
      </c>
      <c r="D25" s="326" t="s">
        <v>449</v>
      </c>
      <c r="E25" s="326" t="s">
        <v>37</v>
      </c>
      <c r="F25" s="272">
        <f>+F58+F91+F124</f>
        <v>37963.950554488307</v>
      </c>
      <c r="G25" s="272">
        <f t="shared" ref="G25:W25" si="14">+G58+G91+G124</f>
        <v>38465.009430252001</v>
      </c>
      <c r="H25" s="272">
        <f t="shared" si="14"/>
        <v>39265.537939796995</v>
      </c>
      <c r="I25" s="272">
        <f t="shared" si="14"/>
        <v>40776.597434035401</v>
      </c>
      <c r="J25" s="272">
        <f t="shared" si="14"/>
        <v>42844.825843233295</v>
      </c>
      <c r="K25" s="272">
        <f t="shared" si="14"/>
        <v>45022.578617213621</v>
      </c>
      <c r="L25" s="272">
        <f t="shared" si="14"/>
        <v>45058.696953314444</v>
      </c>
      <c r="M25" s="272">
        <f t="shared" si="14"/>
        <v>51587.037053201086</v>
      </c>
      <c r="N25" s="272">
        <f t="shared" si="14"/>
        <v>52372.161505478878</v>
      </c>
      <c r="O25" s="272">
        <f t="shared" si="14"/>
        <v>50981.042265018405</v>
      </c>
      <c r="P25" s="272">
        <f t="shared" si="14"/>
        <v>47607.6971143642</v>
      </c>
      <c r="Q25" s="272">
        <f t="shared" si="14"/>
        <v>48021.504188325045</v>
      </c>
      <c r="R25" s="272">
        <f t="shared" si="14"/>
        <v>45183.110143704289</v>
      </c>
      <c r="S25" s="272">
        <f t="shared" si="14"/>
        <v>52109.488475728002</v>
      </c>
      <c r="T25" s="272">
        <f t="shared" si="14"/>
        <v>53649.429902315002</v>
      </c>
      <c r="U25" s="272">
        <f t="shared" ref="U25:V25" si="15">+U58+U91+U124</f>
        <v>54892.585425014797</v>
      </c>
      <c r="V25" s="272">
        <f t="shared" si="15"/>
        <v>49793.88643931345</v>
      </c>
      <c r="W25" s="272">
        <f t="shared" si="14"/>
        <v>52318.429219152262</v>
      </c>
      <c r="Z25" s="4"/>
      <c r="AA25" s="4"/>
      <c r="AB25" s="4"/>
      <c r="AC25" s="4"/>
    </row>
    <row r="26" spans="1:29" s="79" customFormat="1" x14ac:dyDescent="0.25">
      <c r="A26" s="326" t="s">
        <v>68</v>
      </c>
      <c r="B26" s="327" t="s">
        <v>147</v>
      </c>
      <c r="C26" s="326" t="s">
        <v>152</v>
      </c>
      <c r="D26" s="326" t="s">
        <v>449</v>
      </c>
      <c r="E26" s="326" t="s">
        <v>37</v>
      </c>
      <c r="F26" s="272">
        <f t="shared" ref="F26:W27" si="16">+F59+F92+F125</f>
        <v>618.08154229999991</v>
      </c>
      <c r="G26" s="272">
        <f t="shared" si="16"/>
        <v>606.86936705000005</v>
      </c>
      <c r="H26" s="272">
        <f t="shared" si="16"/>
        <v>591.58758745</v>
      </c>
      <c r="I26" s="272">
        <f t="shared" si="16"/>
        <v>560.52570934999994</v>
      </c>
      <c r="J26" s="272">
        <f t="shared" si="16"/>
        <v>584.94333544999995</v>
      </c>
      <c r="K26" s="272">
        <f t="shared" si="16"/>
        <v>582.11952835</v>
      </c>
      <c r="L26" s="272">
        <f t="shared" si="16"/>
        <v>537.10472104999997</v>
      </c>
      <c r="M26" s="272">
        <f t="shared" si="16"/>
        <v>720.19804980000004</v>
      </c>
      <c r="N26" s="272">
        <f t="shared" si="16"/>
        <v>779.20619355000008</v>
      </c>
      <c r="O26" s="272">
        <f t="shared" si="16"/>
        <v>634.36951260000001</v>
      </c>
      <c r="P26" s="272">
        <f t="shared" si="16"/>
        <v>792.01946390000012</v>
      </c>
      <c r="Q26" s="272">
        <f t="shared" si="16"/>
        <v>603.70704324999986</v>
      </c>
      <c r="R26" s="272">
        <f t="shared" si="16"/>
        <v>514.68384140000001</v>
      </c>
      <c r="S26" s="272">
        <f t="shared" si="16"/>
        <v>546.59017453283093</v>
      </c>
      <c r="T26" s="272">
        <f t="shared" si="16"/>
        <v>637.05317726221563</v>
      </c>
      <c r="U26" s="272">
        <f t="shared" ref="U26:V26" si="17">+U59+U92+U125</f>
        <v>611.20100161747007</v>
      </c>
      <c r="V26" s="272">
        <f t="shared" si="17"/>
        <v>504.02248114999998</v>
      </c>
      <c r="W26" s="272">
        <f t="shared" si="16"/>
        <v>490.27314625000002</v>
      </c>
      <c r="Z26" s="4"/>
      <c r="AA26" s="4"/>
      <c r="AB26" s="4"/>
      <c r="AC26" s="4"/>
    </row>
    <row r="27" spans="1:29" s="79" customFormat="1" x14ac:dyDescent="0.25">
      <c r="A27" s="326" t="s">
        <v>68</v>
      </c>
      <c r="B27" s="327" t="s">
        <v>148</v>
      </c>
      <c r="C27" s="326" t="s">
        <v>153</v>
      </c>
      <c r="D27" s="326" t="s">
        <v>449</v>
      </c>
      <c r="E27" s="326" t="s">
        <v>37</v>
      </c>
      <c r="F27" s="272">
        <f t="shared" si="16"/>
        <v>223.9605244923645</v>
      </c>
      <c r="G27" s="272">
        <f t="shared" si="16"/>
        <v>248.13094939868256</v>
      </c>
      <c r="H27" s="272">
        <f t="shared" si="16"/>
        <v>269.42062729907565</v>
      </c>
      <c r="I27" s="272">
        <f t="shared" si="16"/>
        <v>299.31879007456678</v>
      </c>
      <c r="J27" s="272">
        <f t="shared" si="16"/>
        <v>321.83604742724094</v>
      </c>
      <c r="K27" s="272">
        <f t="shared" si="16"/>
        <v>333.44127223865559</v>
      </c>
      <c r="L27" s="272">
        <f t="shared" si="16"/>
        <v>344.99036265411155</v>
      </c>
      <c r="M27" s="272">
        <f t="shared" si="16"/>
        <v>355.26458321139984</v>
      </c>
      <c r="N27" s="272">
        <f t="shared" si="16"/>
        <v>362.50461662807641</v>
      </c>
      <c r="O27" s="272">
        <f t="shared" si="16"/>
        <v>362.00071927411614</v>
      </c>
      <c r="P27" s="272">
        <f t="shared" si="16"/>
        <v>357.88274632400942</v>
      </c>
      <c r="Q27" s="272">
        <f t="shared" si="16"/>
        <v>358.01020383577725</v>
      </c>
      <c r="R27" s="272">
        <f t="shared" si="16"/>
        <v>361.7150661297577</v>
      </c>
      <c r="S27" s="272">
        <f t="shared" si="16"/>
        <v>362.0415041029662</v>
      </c>
      <c r="T27" s="272">
        <f t="shared" si="16"/>
        <v>363.47787244676095</v>
      </c>
      <c r="U27" s="272">
        <f t="shared" ref="U27:V27" si="18">+U60+U93+U126</f>
        <v>360.78517861335263</v>
      </c>
      <c r="V27" s="272">
        <f t="shared" si="18"/>
        <v>356.59077304078289</v>
      </c>
      <c r="W27" s="272">
        <f t="shared" si="16"/>
        <v>358.46719771138777</v>
      </c>
      <c r="Z27" s="4"/>
      <c r="AA27" s="4"/>
      <c r="AB27" s="4"/>
      <c r="AC27" s="4"/>
    </row>
    <row r="28" spans="1:29" s="79" customFormat="1" x14ac:dyDescent="0.25">
      <c r="A28" s="326" t="s">
        <v>68</v>
      </c>
      <c r="B28" s="327" t="s">
        <v>149</v>
      </c>
      <c r="C28" s="326" t="s">
        <v>154</v>
      </c>
      <c r="D28" s="326" t="s">
        <v>449</v>
      </c>
      <c r="E28" s="326" t="s">
        <v>37</v>
      </c>
      <c r="F28" s="371"/>
      <c r="G28" s="371"/>
      <c r="H28" s="371"/>
      <c r="I28" s="371"/>
      <c r="J28" s="371"/>
      <c r="K28" s="371"/>
      <c r="L28" s="371"/>
      <c r="M28" s="371"/>
      <c r="N28" s="371"/>
      <c r="O28" s="371"/>
      <c r="P28" s="371"/>
      <c r="Q28" s="371"/>
      <c r="R28" s="371"/>
      <c r="S28" s="371"/>
      <c r="T28" s="371"/>
      <c r="U28" s="371"/>
      <c r="V28" s="371"/>
      <c r="W28" s="371"/>
    </row>
    <row r="29" spans="1:29" s="4" customFormat="1" x14ac:dyDescent="0.25">
      <c r="A29" s="275" t="s">
        <v>68</v>
      </c>
      <c r="B29" s="275" t="s">
        <v>75</v>
      </c>
      <c r="C29" s="275" t="s">
        <v>76</v>
      </c>
      <c r="D29" s="275" t="s">
        <v>449</v>
      </c>
      <c r="E29" s="275" t="s">
        <v>37</v>
      </c>
      <c r="F29" s="271">
        <f>SUM(F30:F32)</f>
        <v>26123.290135299263</v>
      </c>
      <c r="G29" s="271">
        <f t="shared" ref="G29:T29" si="19">SUM(G30:G32)</f>
        <v>25744.187881027257</v>
      </c>
      <c r="H29" s="271">
        <f t="shared" si="19"/>
        <v>25504.229952174919</v>
      </c>
      <c r="I29" s="271">
        <f t="shared" si="19"/>
        <v>26537.669582583425</v>
      </c>
      <c r="J29" s="271">
        <f t="shared" si="19"/>
        <v>28262.641509667061</v>
      </c>
      <c r="K29" s="271">
        <f t="shared" si="19"/>
        <v>27529.34562837964</v>
      </c>
      <c r="L29" s="271">
        <f t="shared" si="19"/>
        <v>27655.260070883822</v>
      </c>
      <c r="M29" s="271">
        <f t="shared" si="19"/>
        <v>28343.086437275411</v>
      </c>
      <c r="N29" s="271">
        <f t="shared" si="19"/>
        <v>30408.366682500753</v>
      </c>
      <c r="O29" s="271">
        <f t="shared" si="19"/>
        <v>37381.346160327194</v>
      </c>
      <c r="P29" s="271">
        <f t="shared" si="19"/>
        <v>29773.992873524352</v>
      </c>
      <c r="Q29" s="271">
        <f t="shared" si="19"/>
        <v>20758.771637463746</v>
      </c>
      <c r="R29" s="271">
        <f t="shared" si="19"/>
        <v>26434.547938763633</v>
      </c>
      <c r="S29" s="271">
        <f t="shared" si="19"/>
        <v>31309.34651519121</v>
      </c>
      <c r="T29" s="271">
        <f t="shared" si="19"/>
        <v>29522.688994191292</v>
      </c>
      <c r="U29" s="271">
        <f t="shared" ref="U29:V29" si="20">SUM(U30:U32)</f>
        <v>27808.017655853426</v>
      </c>
      <c r="V29" s="271">
        <f t="shared" si="20"/>
        <v>25173.810565120213</v>
      </c>
      <c r="W29" s="271">
        <f>SUM(W30:W32)</f>
        <v>38022.313155417913</v>
      </c>
      <c r="Y29" s="441">
        <f>(W29-U29)</f>
        <v>10214.295499564487</v>
      </c>
    </row>
    <row r="30" spans="1:29" s="79" customFormat="1" x14ac:dyDescent="0.25">
      <c r="A30" s="326" t="s">
        <v>68</v>
      </c>
      <c r="B30" s="327" t="s">
        <v>155</v>
      </c>
      <c r="C30" s="326" t="s">
        <v>158</v>
      </c>
      <c r="D30" s="326" t="s">
        <v>449</v>
      </c>
      <c r="E30" s="326" t="s">
        <v>37</v>
      </c>
      <c r="F30" s="272">
        <f t="shared" ref="F30:W30" si="21">+F63+F96+F129</f>
        <v>16604.169938441755</v>
      </c>
      <c r="G30" s="272">
        <f t="shared" si="21"/>
        <v>14009.989835231614</v>
      </c>
      <c r="H30" s="272">
        <f t="shared" si="21"/>
        <v>11789.69191782565</v>
      </c>
      <c r="I30" s="272">
        <f t="shared" si="21"/>
        <v>11501.812416677642</v>
      </c>
      <c r="J30" s="272">
        <f t="shared" si="21"/>
        <v>11465.339101019783</v>
      </c>
      <c r="K30" s="272">
        <f t="shared" si="21"/>
        <v>9714.4599308712332</v>
      </c>
      <c r="L30" s="272">
        <f t="shared" si="21"/>
        <v>7327.8735596003617</v>
      </c>
      <c r="M30" s="272">
        <f t="shared" si="21"/>
        <v>3815.7520867413145</v>
      </c>
      <c r="N30" s="272">
        <f t="shared" si="21"/>
        <v>4450.1058699610539</v>
      </c>
      <c r="O30" s="272">
        <f t="shared" si="21"/>
        <v>9853.8556104243999</v>
      </c>
      <c r="P30" s="272">
        <f t="shared" si="21"/>
        <v>15718.564304070627</v>
      </c>
      <c r="Q30" s="272">
        <f t="shared" si="21"/>
        <v>4841.893902888206</v>
      </c>
      <c r="R30" s="272">
        <f t="shared" si="21"/>
        <v>6341.4678438346155</v>
      </c>
      <c r="S30" s="272">
        <f t="shared" si="21"/>
        <v>8178.2815548351218</v>
      </c>
      <c r="T30" s="272">
        <f t="shared" si="21"/>
        <v>22206.157961074081</v>
      </c>
      <c r="U30" s="272">
        <f t="shared" ref="U30:V30" si="22">+U63+U96+U129</f>
        <v>20560.565633564227</v>
      </c>
      <c r="V30" s="272">
        <f t="shared" si="22"/>
        <v>18060.06230581049</v>
      </c>
      <c r="W30" s="272">
        <f t="shared" si="21"/>
        <v>30209.815941421992</v>
      </c>
      <c r="Y30" s="414">
        <f>(W30-U30)/U30</f>
        <v>0.46930860171014871</v>
      </c>
      <c r="Z30" s="4"/>
      <c r="AA30" s="4"/>
      <c r="AB30" s="4"/>
      <c r="AC30" s="4"/>
    </row>
    <row r="31" spans="1:29" s="79" customFormat="1" x14ac:dyDescent="0.25">
      <c r="A31" s="326" t="s">
        <v>68</v>
      </c>
      <c r="B31" s="327" t="s">
        <v>156</v>
      </c>
      <c r="C31" s="326" t="s">
        <v>159</v>
      </c>
      <c r="D31" s="326" t="s">
        <v>449</v>
      </c>
      <c r="E31" s="326" t="s">
        <v>37</v>
      </c>
      <c r="F31" s="272">
        <f t="shared" ref="F31:W31" si="23">+F64+F97+F130</f>
        <v>7103.0182627927643</v>
      </c>
      <c r="G31" s="272">
        <f t="shared" si="23"/>
        <v>9231.1637599516234</v>
      </c>
      <c r="H31" s="272">
        <f t="shared" si="23"/>
        <v>11114.097307649488</v>
      </c>
      <c r="I31" s="272">
        <f t="shared" si="23"/>
        <v>12309.430049098319</v>
      </c>
      <c r="J31" s="272">
        <f t="shared" si="23"/>
        <v>13990.498527167099</v>
      </c>
      <c r="K31" s="272">
        <f t="shared" si="23"/>
        <v>15023.02841392098</v>
      </c>
      <c r="L31" s="272">
        <f t="shared" si="23"/>
        <v>17444.389539198059</v>
      </c>
      <c r="M31" s="272">
        <f t="shared" si="23"/>
        <v>21389.886647206316</v>
      </c>
      <c r="N31" s="272">
        <f t="shared" si="23"/>
        <v>22832.506113260719</v>
      </c>
      <c r="O31" s="272">
        <f t="shared" si="23"/>
        <v>24283.483516342232</v>
      </c>
      <c r="P31" s="272">
        <f t="shared" si="23"/>
        <v>10436.212674971481</v>
      </c>
      <c r="Q31" s="272">
        <f t="shared" si="23"/>
        <v>12075.218882636813</v>
      </c>
      <c r="R31" s="272">
        <f t="shared" si="23"/>
        <v>16406.292226200156</v>
      </c>
      <c r="S31" s="272">
        <f t="shared" si="23"/>
        <v>19247.461743483473</v>
      </c>
      <c r="T31" s="272">
        <f t="shared" si="23"/>
        <v>3379.5110304549562</v>
      </c>
      <c r="U31" s="272">
        <f t="shared" ref="U31:V31" si="24">+U64+U97+U130</f>
        <v>3236.5161611921799</v>
      </c>
      <c r="V31" s="272">
        <f t="shared" si="24"/>
        <v>3006.615707010742</v>
      </c>
      <c r="W31" s="272">
        <f t="shared" si="23"/>
        <v>3532.9831577554178</v>
      </c>
      <c r="Y31" s="414">
        <f t="shared" ref="Y31:Y32" si="25">(W31-U31)/U31</f>
        <v>9.1600653850600094E-2</v>
      </c>
      <c r="Z31" s="4"/>
      <c r="AA31" s="4"/>
      <c r="AB31" s="4"/>
      <c r="AC31" s="4"/>
    </row>
    <row r="32" spans="1:29" s="79" customFormat="1" x14ac:dyDescent="0.25">
      <c r="A32" s="326" t="s">
        <v>68</v>
      </c>
      <c r="B32" s="327" t="s">
        <v>157</v>
      </c>
      <c r="C32" s="326" t="s">
        <v>160</v>
      </c>
      <c r="D32" s="326" t="s">
        <v>449</v>
      </c>
      <c r="E32" s="326" t="s">
        <v>37</v>
      </c>
      <c r="F32" s="272">
        <f t="shared" ref="F32:V32" si="26">+F65+F98+F131</f>
        <v>2416.1019340647449</v>
      </c>
      <c r="G32" s="272">
        <f t="shared" si="26"/>
        <v>2503.0342858440213</v>
      </c>
      <c r="H32" s="272">
        <f t="shared" si="26"/>
        <v>2600.440726699781</v>
      </c>
      <c r="I32" s="272">
        <f t="shared" si="26"/>
        <v>2726.4271168074638</v>
      </c>
      <c r="J32" s="272">
        <f t="shared" si="26"/>
        <v>2806.8038814801785</v>
      </c>
      <c r="K32" s="272">
        <f t="shared" si="26"/>
        <v>2791.8572835874311</v>
      </c>
      <c r="L32" s="272">
        <f t="shared" si="26"/>
        <v>2882.9969720854037</v>
      </c>
      <c r="M32" s="272">
        <f t="shared" si="26"/>
        <v>3137.447703327779</v>
      </c>
      <c r="N32" s="272">
        <f t="shared" si="26"/>
        <v>3125.7546992789812</v>
      </c>
      <c r="O32" s="272">
        <f t="shared" si="26"/>
        <v>3244.007033560566</v>
      </c>
      <c r="P32" s="272">
        <f t="shared" si="26"/>
        <v>3619.2158944822422</v>
      </c>
      <c r="Q32" s="272">
        <f t="shared" si="26"/>
        <v>3841.6588519387278</v>
      </c>
      <c r="R32" s="272">
        <f t="shared" si="26"/>
        <v>3686.7878687288598</v>
      </c>
      <c r="S32" s="272">
        <f t="shared" si="26"/>
        <v>3883.6032168726151</v>
      </c>
      <c r="T32" s="272">
        <f t="shared" si="26"/>
        <v>3937.0200026622565</v>
      </c>
      <c r="U32" s="272">
        <f t="shared" si="26"/>
        <v>4010.9358610970203</v>
      </c>
      <c r="V32" s="272">
        <f t="shared" si="26"/>
        <v>4107.1325522989782</v>
      </c>
      <c r="W32" s="272">
        <f>+W65+W98+W131</f>
        <v>4279.5140562405013</v>
      </c>
      <c r="Y32" s="414">
        <f t="shared" si="25"/>
        <v>6.6961478429132235E-2</v>
      </c>
      <c r="Z32" s="4"/>
      <c r="AA32" s="4"/>
      <c r="AB32" s="4"/>
      <c r="AC32" s="4"/>
    </row>
    <row r="33" spans="1:29" s="4" customFormat="1" x14ac:dyDescent="0.25">
      <c r="A33" s="275" t="s">
        <v>68</v>
      </c>
      <c r="B33" s="275" t="s">
        <v>77</v>
      </c>
      <c r="C33" s="275" t="s">
        <v>78</v>
      </c>
      <c r="D33" s="275" t="s">
        <v>449</v>
      </c>
      <c r="E33" s="275" t="s">
        <v>37</v>
      </c>
      <c r="F33" s="271">
        <f>SUM(F34:F35)</f>
        <v>4257.0282979866988</v>
      </c>
      <c r="G33" s="271">
        <f t="shared" ref="G33:T33" si="27">SUM(G34:G35)</f>
        <v>3979.7209175402445</v>
      </c>
      <c r="H33" s="271">
        <f t="shared" si="27"/>
        <v>3920.7359392908415</v>
      </c>
      <c r="I33" s="271">
        <f t="shared" si="27"/>
        <v>4497.9757339370972</v>
      </c>
      <c r="J33" s="271">
        <f t="shared" si="27"/>
        <v>5610.5209487925158</v>
      </c>
      <c r="K33" s="271">
        <f t="shared" si="27"/>
        <v>5756.7494453280515</v>
      </c>
      <c r="L33" s="271">
        <f t="shared" si="27"/>
        <v>5587.2165643985736</v>
      </c>
      <c r="M33" s="271">
        <f t="shared" si="27"/>
        <v>5569.7464213913099</v>
      </c>
      <c r="N33" s="271">
        <f t="shared" si="27"/>
        <v>6279.6349582128223</v>
      </c>
      <c r="O33" s="271">
        <f t="shared" si="27"/>
        <v>1545.3318608974409</v>
      </c>
      <c r="P33" s="271">
        <f t="shared" si="27"/>
        <v>3517.3893403686275</v>
      </c>
      <c r="Q33" s="271">
        <f t="shared" si="27"/>
        <v>5217.0291101044804</v>
      </c>
      <c r="R33" s="271">
        <f t="shared" si="27"/>
        <v>10773.252469154464</v>
      </c>
      <c r="S33" s="271">
        <f t="shared" si="27"/>
        <v>16071.075719569364</v>
      </c>
      <c r="T33" s="271">
        <f t="shared" si="27"/>
        <v>10946.24653318224</v>
      </c>
      <c r="U33" s="271">
        <f t="shared" ref="U33:V33" si="28">SUM(U34:U35)</f>
        <v>5782.4606705823753</v>
      </c>
      <c r="V33" s="271">
        <f t="shared" si="28"/>
        <v>3785.3921467758755</v>
      </c>
      <c r="W33" s="271">
        <f>SUM(W34:W35)</f>
        <v>9726.0921490648652</v>
      </c>
      <c r="Y33" s="413">
        <f>(W33-U33)/U33</f>
        <v>0.68199884152178947</v>
      </c>
      <c r="Z33" s="491">
        <f>(W33-F33)/F33</f>
        <v>1.2847139995909078</v>
      </c>
    </row>
    <row r="34" spans="1:29" s="79" customFormat="1" x14ac:dyDescent="0.25">
      <c r="A34" s="326" t="s">
        <v>68</v>
      </c>
      <c r="B34" s="327" t="s">
        <v>161</v>
      </c>
      <c r="C34" s="326" t="s">
        <v>163</v>
      </c>
      <c r="D34" s="326" t="s">
        <v>449</v>
      </c>
      <c r="E34" s="326" t="s">
        <v>37</v>
      </c>
      <c r="F34" s="272">
        <f t="shared" ref="F34:W34" si="29">+F67+F100+F133</f>
        <v>4257.0282979866988</v>
      </c>
      <c r="G34" s="272">
        <f t="shared" si="29"/>
        <v>3979.7209175402445</v>
      </c>
      <c r="H34" s="272">
        <f t="shared" si="29"/>
        <v>3920.7359392908415</v>
      </c>
      <c r="I34" s="272">
        <f t="shared" si="29"/>
        <v>4497.9757339370972</v>
      </c>
      <c r="J34" s="272">
        <f t="shared" si="29"/>
        <v>5610.5209487925158</v>
      </c>
      <c r="K34" s="272">
        <f t="shared" si="29"/>
        <v>5756.7494453280515</v>
      </c>
      <c r="L34" s="272">
        <f t="shared" si="29"/>
        <v>5587.2165643985736</v>
      </c>
      <c r="M34" s="272">
        <f t="shared" si="29"/>
        <v>5569.7464213913099</v>
      </c>
      <c r="N34" s="272">
        <f t="shared" si="29"/>
        <v>6279.6349582128223</v>
      </c>
      <c r="O34" s="272">
        <f t="shared" si="29"/>
        <v>1545.3318608974409</v>
      </c>
      <c r="P34" s="272">
        <f t="shared" si="29"/>
        <v>3517.3893403686275</v>
      </c>
      <c r="Q34" s="272">
        <f t="shared" si="29"/>
        <v>5217.0291101044804</v>
      </c>
      <c r="R34" s="272">
        <f t="shared" si="29"/>
        <v>10773.252469154464</v>
      </c>
      <c r="S34" s="272">
        <f t="shared" si="29"/>
        <v>16071.075719569364</v>
      </c>
      <c r="T34" s="272">
        <f t="shared" si="29"/>
        <v>10946.24653318224</v>
      </c>
      <c r="U34" s="272">
        <f t="shared" ref="U34:V34" si="30">+U67+U100+U133</f>
        <v>5782.4606705823753</v>
      </c>
      <c r="V34" s="272">
        <f t="shared" si="30"/>
        <v>3785.3921467758755</v>
      </c>
      <c r="W34" s="272">
        <f t="shared" si="29"/>
        <v>9726.0921490648652</v>
      </c>
      <c r="Y34" s="413"/>
      <c r="Z34" s="4"/>
      <c r="AA34" s="4"/>
      <c r="AB34" s="4"/>
      <c r="AC34" s="4"/>
    </row>
    <row r="35" spans="1:29" s="79" customFormat="1" x14ac:dyDescent="0.25">
      <c r="A35" s="326" t="s">
        <v>68</v>
      </c>
      <c r="B35" s="327" t="s">
        <v>162</v>
      </c>
      <c r="C35" s="326" t="s">
        <v>164</v>
      </c>
      <c r="D35" s="326" t="s">
        <v>449</v>
      </c>
      <c r="E35" s="326" t="s">
        <v>37</v>
      </c>
      <c r="F35" s="371"/>
      <c r="G35" s="371"/>
      <c r="H35" s="371"/>
      <c r="I35" s="371"/>
      <c r="J35" s="371"/>
      <c r="K35" s="371"/>
      <c r="L35" s="371"/>
      <c r="M35" s="371"/>
      <c r="N35" s="371"/>
      <c r="O35" s="371"/>
      <c r="P35" s="371"/>
      <c r="Q35" s="371"/>
      <c r="R35" s="371"/>
      <c r="S35" s="371"/>
      <c r="T35" s="371"/>
      <c r="U35" s="371"/>
      <c r="V35" s="371"/>
      <c r="W35" s="371"/>
    </row>
    <row r="36" spans="1:29" x14ac:dyDescent="0.25">
      <c r="A36" s="326"/>
      <c r="B36" s="242"/>
      <c r="C36" s="242"/>
      <c r="D36" s="242"/>
      <c r="E36" s="242"/>
      <c r="F36" s="345"/>
      <c r="G36" s="345"/>
      <c r="H36" s="345"/>
      <c r="I36" s="345"/>
      <c r="J36" s="345"/>
      <c r="K36" s="345"/>
      <c r="L36" s="345"/>
      <c r="M36" s="345"/>
      <c r="N36" s="345"/>
      <c r="O36" s="345"/>
      <c r="P36" s="345"/>
      <c r="Q36" s="345"/>
      <c r="R36" s="345"/>
      <c r="S36" s="345"/>
      <c r="T36" s="345"/>
      <c r="U36" s="345"/>
      <c r="V36" s="345"/>
      <c r="W36" s="345"/>
      <c r="X36" s="345"/>
    </row>
    <row r="37" spans="1:29" s="115" customFormat="1" x14ac:dyDescent="0.25">
      <c r="A37" s="324" t="s">
        <v>68</v>
      </c>
      <c r="B37" s="324" t="s">
        <v>443</v>
      </c>
      <c r="C37" s="324" t="s">
        <v>192</v>
      </c>
      <c r="D37" s="325"/>
      <c r="E37" s="324" t="s">
        <v>37</v>
      </c>
      <c r="F37" s="271">
        <f t="shared" ref="F37:W37" si="31">+F38+F42+F56+F62+F66</f>
        <v>313579.62354644883</v>
      </c>
      <c r="G37" s="271">
        <f t="shared" si="31"/>
        <v>309023.84029519471</v>
      </c>
      <c r="H37" s="271">
        <f t="shared" si="31"/>
        <v>315098.2664581564</v>
      </c>
      <c r="I37" s="271">
        <f t="shared" si="31"/>
        <v>336954.25015401875</v>
      </c>
      <c r="J37" s="271">
        <f t="shared" si="31"/>
        <v>349713.96387909749</v>
      </c>
      <c r="K37" s="271">
        <f t="shared" si="31"/>
        <v>346649.57673430577</v>
      </c>
      <c r="L37" s="271">
        <f t="shared" si="31"/>
        <v>349567.89225886966</v>
      </c>
      <c r="M37" s="271">
        <f t="shared" si="31"/>
        <v>381487.44541242952</v>
      </c>
      <c r="N37" s="271">
        <f t="shared" si="31"/>
        <v>376821.44527145143</v>
      </c>
      <c r="O37" s="271">
        <f t="shared" si="31"/>
        <v>395861.66165753728</v>
      </c>
      <c r="P37" s="271">
        <f t="shared" si="31"/>
        <v>384286.60866701289</v>
      </c>
      <c r="Q37" s="271">
        <f t="shared" si="31"/>
        <v>371259.04097833793</v>
      </c>
      <c r="R37" s="271">
        <f t="shared" si="31"/>
        <v>384972.85206693533</v>
      </c>
      <c r="S37" s="271">
        <f t="shared" si="31"/>
        <v>383631.45283354586</v>
      </c>
      <c r="T37" s="271">
        <f t="shared" si="31"/>
        <v>384314.3117067953</v>
      </c>
      <c r="U37" s="271">
        <f t="shared" ref="U37:V37" si="32">+U38+U42+U56+U62+U66</f>
        <v>381900.56034747662</v>
      </c>
      <c r="V37" s="271">
        <f t="shared" si="32"/>
        <v>372665.46732121363</v>
      </c>
      <c r="W37" s="271">
        <f t="shared" si="31"/>
        <v>377563.18968136125</v>
      </c>
      <c r="X37" s="4"/>
    </row>
    <row r="38" spans="1:29" s="4" customFormat="1" x14ac:dyDescent="0.25">
      <c r="A38" s="275" t="s">
        <v>68</v>
      </c>
      <c r="B38" s="275" t="s">
        <v>69</v>
      </c>
      <c r="C38" s="275" t="s">
        <v>70</v>
      </c>
      <c r="D38" s="275" t="s">
        <v>13</v>
      </c>
      <c r="E38" s="275" t="s">
        <v>37</v>
      </c>
      <c r="F38" s="271">
        <f t="shared" ref="F38:W38" si="33">SUM(F39:F41)</f>
        <v>219524.75081730218</v>
      </c>
      <c r="G38" s="271">
        <f t="shared" si="33"/>
        <v>214845.39985879016</v>
      </c>
      <c r="H38" s="271">
        <f t="shared" si="33"/>
        <v>220110.089316784</v>
      </c>
      <c r="I38" s="271">
        <f t="shared" si="33"/>
        <v>237730.34046233291</v>
      </c>
      <c r="J38" s="271">
        <f t="shared" si="33"/>
        <v>245486.58354010741</v>
      </c>
      <c r="K38" s="271">
        <f t="shared" si="33"/>
        <v>241609.59912919326</v>
      </c>
      <c r="L38" s="271">
        <f t="shared" si="33"/>
        <v>243646.70599798107</v>
      </c>
      <c r="M38" s="271">
        <f t="shared" si="33"/>
        <v>266709.09625400661</v>
      </c>
      <c r="N38" s="271">
        <f t="shared" si="33"/>
        <v>255965.85760072363</v>
      </c>
      <c r="O38" s="271">
        <f t="shared" si="33"/>
        <v>264723.71826803189</v>
      </c>
      <c r="P38" s="271">
        <f t="shared" si="33"/>
        <v>266542.23572418262</v>
      </c>
      <c r="Q38" s="271">
        <f t="shared" si="33"/>
        <v>266586.30338526028</v>
      </c>
      <c r="R38" s="271">
        <f t="shared" si="33"/>
        <v>277964.06061191019</v>
      </c>
      <c r="S38" s="271">
        <f t="shared" si="33"/>
        <v>272404.62547346501</v>
      </c>
      <c r="T38" s="271">
        <f t="shared" si="33"/>
        <v>267462.4666374813</v>
      </c>
      <c r="U38" s="271">
        <f t="shared" ref="U38:V38" si="34">SUM(U39:U41)</f>
        <v>259835.9841188869</v>
      </c>
      <c r="V38" s="271">
        <f t="shared" si="34"/>
        <v>250918.98551534413</v>
      </c>
      <c r="W38" s="271">
        <f t="shared" si="33"/>
        <v>248093.6347202021</v>
      </c>
    </row>
    <row r="39" spans="1:29" s="79" customFormat="1" x14ac:dyDescent="0.25">
      <c r="A39" s="326" t="s">
        <v>68</v>
      </c>
      <c r="B39" s="327" t="s">
        <v>113</v>
      </c>
      <c r="C39" s="326" t="s">
        <v>116</v>
      </c>
      <c r="D39" s="326" t="s">
        <v>13</v>
      </c>
      <c r="E39" s="326" t="s">
        <v>37</v>
      </c>
      <c r="F39" s="272">
        <f>+SUM('1A1 Energy Industries'!F75:F79)</f>
        <v>185027.44057874999</v>
      </c>
      <c r="G39" s="272">
        <f>+SUM('1A1 Energy Industries'!G75:G79)</f>
        <v>180032.20339253187</v>
      </c>
      <c r="H39" s="272">
        <f>+SUM('1A1 Energy Industries'!H75:H79)</f>
        <v>186245.69828853451</v>
      </c>
      <c r="I39" s="272">
        <f>+SUM('1A1 Energy Industries'!I75:I79)</f>
        <v>202881.19562023197</v>
      </c>
      <c r="J39" s="272">
        <f>+SUM('1A1 Energy Industries'!J75:J79)</f>
        <v>210882.02128475788</v>
      </c>
      <c r="K39" s="272">
        <f>+SUM('1A1 Energy Industries'!K75:K79)</f>
        <v>208906.69142896243</v>
      </c>
      <c r="L39" s="272">
        <f>+SUM('1A1 Energy Industries'!L75:L79)</f>
        <v>211278.7455625</v>
      </c>
      <c r="M39" s="272">
        <f>+SUM('1A1 Energy Industries'!M75:M79)</f>
        <v>232753.8459477</v>
      </c>
      <c r="N39" s="272">
        <f>+SUM('1A1 Energy Industries'!N75:N79)</f>
        <v>222398.90405062496</v>
      </c>
      <c r="O39" s="272">
        <f>+SUM('1A1 Energy Industries'!O75:O79)</f>
        <v>231160.40200280637</v>
      </c>
      <c r="P39" s="272">
        <f>+SUM('1A1 Energy Industries'!P75:P79)</f>
        <v>233581.48915721252</v>
      </c>
      <c r="Q39" s="272">
        <f>+SUM('1A1 Energy Industries'!Q75:Q79)</f>
        <v>234071.15565894416</v>
      </c>
      <c r="R39" s="272">
        <f>+SUM('1A1 Energy Industries'!R75:R79)</f>
        <v>244681.73418997892</v>
      </c>
      <c r="S39" s="272">
        <f>+SUM('1A1 Energy Industries'!S75:S79)</f>
        <v>238640.16284631338</v>
      </c>
      <c r="T39" s="272">
        <f>+SUM('1A1 Energy Industries'!T75:T79)</f>
        <v>233320.93293259721</v>
      </c>
      <c r="U39" s="272">
        <f>+SUM('1A1 Energy Industries'!U75:U79)</f>
        <v>225188.29325474997</v>
      </c>
      <c r="V39" s="272">
        <f>+SUM('1A1 Energy Industries'!V75:V79)</f>
        <v>217323.46365507704</v>
      </c>
      <c r="W39" s="272">
        <f>+SUM('1A1 Energy Industries'!W75:W79)</f>
        <v>215396.15863020212</v>
      </c>
    </row>
    <row r="40" spans="1:29" s="79" customFormat="1" x14ac:dyDescent="0.25">
      <c r="A40" s="326" t="s">
        <v>68</v>
      </c>
      <c r="B40" s="327" t="s">
        <v>114</v>
      </c>
      <c r="C40" s="326" t="s">
        <v>117</v>
      </c>
      <c r="D40" s="326" t="s">
        <v>13</v>
      </c>
      <c r="E40" s="326" t="s">
        <v>37</v>
      </c>
      <c r="F40" s="272">
        <f>+SUM('1A1 Energy Industries'!F81:F83)</f>
        <v>4042.5790572000005</v>
      </c>
      <c r="G40" s="272">
        <f>+SUM('1A1 Energy Industries'!G81:G83)</f>
        <v>3897.6137316000004</v>
      </c>
      <c r="H40" s="272">
        <f>+SUM('1A1 Energy Industries'!H81:H83)</f>
        <v>3384.5744394000003</v>
      </c>
      <c r="I40" s="272">
        <f>+SUM('1A1 Energy Industries'!I81:I83)</f>
        <v>3878.9162207999998</v>
      </c>
      <c r="J40" s="272">
        <f>+SUM('1A1 Energy Industries'!J81:J83)</f>
        <v>3562.9620881999999</v>
      </c>
      <c r="K40" s="272">
        <f>+SUM('1A1 Energy Industries'!K81:K83)</f>
        <v>3412.5198270000001</v>
      </c>
      <c r="L40" s="272">
        <f>+SUM('1A1 Energy Industries'!L81:L83)</f>
        <v>3669.0287268000002</v>
      </c>
      <c r="M40" s="272">
        <f>+SUM('1A1 Energy Industries'!M81:M83)</f>
        <v>3760.8129407999995</v>
      </c>
      <c r="N40" s="272">
        <f>+SUM('1A1 Energy Industries'!N81:N83)</f>
        <v>3867.8021556000003</v>
      </c>
      <c r="O40" s="272">
        <f>+SUM('1A1 Energy Industries'!O81:O83)</f>
        <v>3796.4489718000004</v>
      </c>
      <c r="P40" s="272">
        <f>+SUM('1A1 Energy Industries'!P81:P83)</f>
        <v>3545.5820628000001</v>
      </c>
      <c r="Q40" s="272">
        <f>+SUM('1A1 Energy Industries'!Q81:Q83)</f>
        <v>3336.2548320000001</v>
      </c>
      <c r="R40" s="272">
        <f>+SUM('1A1 Energy Industries'!R81:R83)</f>
        <v>3379.0117020000002</v>
      </c>
      <c r="S40" s="272">
        <f>+SUM('1A1 Energy Industries'!S81:S83)</f>
        <v>3447.5040570000001</v>
      </c>
      <c r="T40" s="272">
        <f>+SUM('1A1 Energy Industries'!T81:T83)</f>
        <v>3417.6490725000003</v>
      </c>
      <c r="U40" s="272">
        <f>+SUM('1A1 Energy Industries'!U81:U83)</f>
        <v>3387.7940880000001</v>
      </c>
      <c r="V40" s="272">
        <f>+SUM('1A1 Energy Industries'!V81:V83)</f>
        <v>3357.9228599999997</v>
      </c>
      <c r="W40" s="272">
        <f>+SUM('1A1 Energy Industries'!W81:W83)</f>
        <v>3328.0271399999997</v>
      </c>
    </row>
    <row r="41" spans="1:29" s="79" customFormat="1" x14ac:dyDescent="0.25">
      <c r="A41" s="326" t="s">
        <v>68</v>
      </c>
      <c r="B41" s="327" t="s">
        <v>115</v>
      </c>
      <c r="C41" s="326" t="s">
        <v>118</v>
      </c>
      <c r="D41" s="326" t="s">
        <v>13</v>
      </c>
      <c r="E41" s="326" t="s">
        <v>37</v>
      </c>
      <c r="F41" s="272">
        <f>+SUM('1A1 Energy Industries'!F86:F87)</f>
        <v>30454.731181352203</v>
      </c>
      <c r="G41" s="272">
        <f>+SUM('1A1 Energy Industries'!G86:G87)</f>
        <v>30915.582734658299</v>
      </c>
      <c r="H41" s="272">
        <f>+SUM('1A1 Energy Industries'!H86:H87)</f>
        <v>30479.816588849506</v>
      </c>
      <c r="I41" s="272">
        <f>+SUM('1A1 Energy Industries'!I86:I87)</f>
        <v>30970.228621300943</v>
      </c>
      <c r="J41" s="272">
        <f>+SUM('1A1 Energy Industries'!J86:J87)</f>
        <v>31041.600167149532</v>
      </c>
      <c r="K41" s="272">
        <f>+SUM('1A1 Energy Industries'!K86:K87)</f>
        <v>29290.387873230829</v>
      </c>
      <c r="L41" s="272">
        <f>+SUM('1A1 Energy Industries'!L86:L87)</f>
        <v>28698.931708681062</v>
      </c>
      <c r="M41" s="272">
        <f>+SUM('1A1 Energy Industries'!M86:M87)</f>
        <v>30194.437365506579</v>
      </c>
      <c r="N41" s="272">
        <f>+SUM('1A1 Energy Industries'!N86:N87)</f>
        <v>29699.151394498665</v>
      </c>
      <c r="O41" s="272">
        <f>+SUM('1A1 Energy Industries'!O86:O87)</f>
        <v>29766.867293425497</v>
      </c>
      <c r="P41" s="272">
        <f>+SUM('1A1 Energy Industries'!P86:P87)</f>
        <v>29415.164504170079</v>
      </c>
      <c r="Q41" s="272">
        <f>+SUM('1A1 Energy Industries'!Q86:Q87)</f>
        <v>29178.892894316097</v>
      </c>
      <c r="R41" s="272">
        <f>+SUM('1A1 Energy Industries'!R86:R87)</f>
        <v>29903.314719931259</v>
      </c>
      <c r="S41" s="272">
        <f>+SUM('1A1 Energy Industries'!S86:S87)</f>
        <v>30316.958570151597</v>
      </c>
      <c r="T41" s="272">
        <f>+SUM('1A1 Energy Industries'!T86:T87)</f>
        <v>30723.884632384077</v>
      </c>
      <c r="U41" s="272">
        <f>+SUM('1A1 Energy Industries'!U86:U87)</f>
        <v>31259.896776136931</v>
      </c>
      <c r="V41" s="272">
        <f>+SUM('1A1 Energy Industries'!V86:V87)</f>
        <v>30237.59900026711</v>
      </c>
      <c r="W41" s="272">
        <f>+SUM('1A1 Energy Industries'!W86:W87)</f>
        <v>29369.448950000002</v>
      </c>
    </row>
    <row r="42" spans="1:29" s="4" customFormat="1" x14ac:dyDescent="0.25">
      <c r="A42" s="275" t="s">
        <v>68</v>
      </c>
      <c r="B42" s="275" t="s">
        <v>71</v>
      </c>
      <c r="C42" s="275" t="s">
        <v>72</v>
      </c>
      <c r="D42" s="275" t="s">
        <v>13</v>
      </c>
      <c r="E42" s="275" t="s">
        <v>37</v>
      </c>
      <c r="F42" s="271">
        <f>+'1A2 Manufacturing Construction'!F67</f>
        <v>24304.282804323684</v>
      </c>
      <c r="G42" s="271">
        <f>+'1A2 Manufacturing Construction'!G67</f>
        <v>24665.939807317798</v>
      </c>
      <c r="H42" s="271">
        <f>+'1A2 Manufacturing Construction'!H67</f>
        <v>25532.250247327582</v>
      </c>
      <c r="I42" s="271">
        <f>+'1A2 Manufacturing Construction'!I67</f>
        <v>26677.348919934157</v>
      </c>
      <c r="J42" s="271">
        <f>+'1A2 Manufacturing Construction'!J67</f>
        <v>26884.766833577643</v>
      </c>
      <c r="K42" s="271">
        <f>+'1A2 Manufacturing Construction'!K67</f>
        <v>26094.814893987568</v>
      </c>
      <c r="L42" s="271">
        <f>+'1A2 Manufacturing Construction'!L67</f>
        <v>26721.966829572633</v>
      </c>
      <c r="M42" s="271">
        <f>+'1A2 Manufacturing Construction'!M67</f>
        <v>28151.939662551809</v>
      </c>
      <c r="N42" s="271">
        <f>+'1A2 Manufacturing Construction'!N67</f>
        <v>30671.360009201398</v>
      </c>
      <c r="O42" s="271">
        <f>+'1A2 Manufacturing Construction'!O67</f>
        <v>40440.792138524266</v>
      </c>
      <c r="P42" s="271">
        <f>+'1A2 Manufacturing Construction'!P67</f>
        <v>35825.571433629717</v>
      </c>
      <c r="Q42" s="271">
        <f>+'1A2 Manufacturing Construction'!Q67</f>
        <v>29628.530799142009</v>
      </c>
      <c r="R42" s="271">
        <f>+'1A2 Manufacturing Construction'!R67</f>
        <v>23702.516600366311</v>
      </c>
      <c r="S42" s="271">
        <f>+'1A2 Manufacturing Construction'!S67</f>
        <v>11111.609059205857</v>
      </c>
      <c r="T42" s="271">
        <f>+'1A2 Manufacturing Construction'!T67</f>
        <v>21930.024882152662</v>
      </c>
      <c r="U42" s="271">
        <f>+'1A2 Manufacturing Construction'!U67</f>
        <v>32703.89820654321</v>
      </c>
      <c r="V42" s="271">
        <f>+'1A2 Manufacturing Construction'!V67</f>
        <v>42021.472214224159</v>
      </c>
      <c r="W42" s="271">
        <f>+'1A2 Manufacturing Construction'!W67</f>
        <v>28645.288444439349</v>
      </c>
    </row>
    <row r="43" spans="1:29" s="79" customFormat="1" x14ac:dyDescent="0.25">
      <c r="A43" s="326" t="s">
        <v>68</v>
      </c>
      <c r="B43" s="327" t="s">
        <v>119</v>
      </c>
      <c r="C43" s="326" t="s">
        <v>132</v>
      </c>
      <c r="D43" s="326" t="s">
        <v>13</v>
      </c>
      <c r="E43" s="326" t="s">
        <v>37</v>
      </c>
      <c r="F43" s="371"/>
      <c r="G43" s="371"/>
      <c r="H43" s="371"/>
      <c r="I43" s="371"/>
      <c r="J43" s="371"/>
      <c r="K43" s="371"/>
      <c r="L43" s="371"/>
      <c r="M43" s="371"/>
      <c r="N43" s="371"/>
      <c r="O43" s="371"/>
      <c r="P43" s="371"/>
      <c r="Q43" s="371"/>
      <c r="R43" s="371"/>
      <c r="S43" s="371"/>
      <c r="T43" s="371"/>
      <c r="U43" s="371"/>
      <c r="V43" s="371"/>
      <c r="W43" s="371"/>
    </row>
    <row r="44" spans="1:29" s="79" customFormat="1" x14ac:dyDescent="0.25">
      <c r="A44" s="326" t="s">
        <v>68</v>
      </c>
      <c r="B44" s="327" t="s">
        <v>120</v>
      </c>
      <c r="C44" s="326" t="s">
        <v>133</v>
      </c>
      <c r="D44" s="326" t="s">
        <v>13</v>
      </c>
      <c r="E44" s="326" t="s">
        <v>37</v>
      </c>
      <c r="F44" s="371"/>
      <c r="G44" s="371"/>
      <c r="H44" s="371"/>
      <c r="I44" s="371"/>
      <c r="J44" s="371"/>
      <c r="K44" s="371"/>
      <c r="L44" s="371"/>
      <c r="M44" s="371"/>
      <c r="N44" s="371"/>
      <c r="O44" s="371"/>
      <c r="P44" s="371"/>
      <c r="Q44" s="371"/>
      <c r="R44" s="371"/>
      <c r="S44" s="371"/>
      <c r="T44" s="371"/>
      <c r="U44" s="371"/>
      <c r="V44" s="371"/>
      <c r="W44" s="371"/>
    </row>
    <row r="45" spans="1:29" s="79" customFormat="1" x14ac:dyDescent="0.25">
      <c r="A45" s="326" t="s">
        <v>68</v>
      </c>
      <c r="B45" s="327" t="s">
        <v>121</v>
      </c>
      <c r="C45" s="326" t="s">
        <v>134</v>
      </c>
      <c r="D45" s="326" t="s">
        <v>13</v>
      </c>
      <c r="E45" s="326" t="s">
        <v>37</v>
      </c>
      <c r="F45" s="371"/>
      <c r="G45" s="371"/>
      <c r="H45" s="371"/>
      <c r="I45" s="371"/>
      <c r="J45" s="371"/>
      <c r="K45" s="371"/>
      <c r="L45" s="371"/>
      <c r="M45" s="371"/>
      <c r="N45" s="371"/>
      <c r="O45" s="371"/>
      <c r="P45" s="371"/>
      <c r="Q45" s="371"/>
      <c r="R45" s="371"/>
      <c r="S45" s="371"/>
      <c r="T45" s="371"/>
      <c r="U45" s="371"/>
      <c r="V45" s="371"/>
      <c r="W45" s="371"/>
    </row>
    <row r="46" spans="1:29" s="79" customFormat="1" x14ac:dyDescent="0.25">
      <c r="A46" s="326" t="s">
        <v>68</v>
      </c>
      <c r="B46" s="327" t="s">
        <v>122</v>
      </c>
      <c r="C46" s="326" t="s">
        <v>135</v>
      </c>
      <c r="D46" s="326" t="s">
        <v>13</v>
      </c>
      <c r="E46" s="326" t="s">
        <v>37</v>
      </c>
      <c r="F46" s="371"/>
      <c r="G46" s="371"/>
      <c r="H46" s="371"/>
      <c r="I46" s="371"/>
      <c r="J46" s="371"/>
      <c r="K46" s="371"/>
      <c r="L46" s="371"/>
      <c r="M46" s="371"/>
      <c r="N46" s="371"/>
      <c r="O46" s="371"/>
      <c r="P46" s="371"/>
      <c r="Q46" s="371"/>
      <c r="R46" s="371"/>
      <c r="S46" s="371"/>
      <c r="T46" s="371"/>
      <c r="U46" s="371"/>
      <c r="V46" s="371"/>
      <c r="W46" s="371"/>
    </row>
    <row r="47" spans="1:29" s="79" customFormat="1" x14ac:dyDescent="0.25">
      <c r="A47" s="326" t="s">
        <v>68</v>
      </c>
      <c r="B47" s="327" t="s">
        <v>123</v>
      </c>
      <c r="C47" s="326" t="s">
        <v>136</v>
      </c>
      <c r="D47" s="326" t="s">
        <v>13</v>
      </c>
      <c r="E47" s="326" t="s">
        <v>37</v>
      </c>
      <c r="F47" s="371"/>
      <c r="G47" s="371"/>
      <c r="H47" s="371"/>
      <c r="I47" s="371"/>
      <c r="J47" s="371"/>
      <c r="K47" s="371"/>
      <c r="L47" s="371"/>
      <c r="M47" s="371"/>
      <c r="N47" s="371"/>
      <c r="O47" s="371"/>
      <c r="P47" s="371"/>
      <c r="Q47" s="371"/>
      <c r="R47" s="371"/>
      <c r="S47" s="371"/>
      <c r="T47" s="371"/>
      <c r="U47" s="371"/>
      <c r="V47" s="371"/>
      <c r="W47" s="371"/>
    </row>
    <row r="48" spans="1:29" s="79" customFormat="1" x14ac:dyDescent="0.25">
      <c r="A48" s="326" t="s">
        <v>68</v>
      </c>
      <c r="B48" s="327" t="s">
        <v>124</v>
      </c>
      <c r="C48" s="326" t="s">
        <v>137</v>
      </c>
      <c r="D48" s="326" t="s">
        <v>13</v>
      </c>
      <c r="E48" s="326" t="s">
        <v>37</v>
      </c>
      <c r="F48" s="371"/>
      <c r="G48" s="371"/>
      <c r="H48" s="371"/>
      <c r="I48" s="371"/>
      <c r="J48" s="371"/>
      <c r="K48" s="371"/>
      <c r="L48" s="371"/>
      <c r="M48" s="371"/>
      <c r="N48" s="371"/>
      <c r="O48" s="371"/>
      <c r="P48" s="371"/>
      <c r="Q48" s="371"/>
      <c r="R48" s="371"/>
      <c r="S48" s="371"/>
      <c r="T48" s="371"/>
      <c r="U48" s="371"/>
      <c r="V48" s="371"/>
      <c r="W48" s="371"/>
    </row>
    <row r="49" spans="1:23" s="79" customFormat="1" x14ac:dyDescent="0.25">
      <c r="A49" s="326" t="s">
        <v>68</v>
      </c>
      <c r="B49" s="327" t="s">
        <v>125</v>
      </c>
      <c r="C49" s="326" t="s">
        <v>138</v>
      </c>
      <c r="D49" s="326" t="s">
        <v>13</v>
      </c>
      <c r="E49" s="326" t="s">
        <v>37</v>
      </c>
      <c r="F49" s="371"/>
      <c r="G49" s="371"/>
      <c r="H49" s="371"/>
      <c r="I49" s="371"/>
      <c r="J49" s="371"/>
      <c r="K49" s="371"/>
      <c r="L49" s="371"/>
      <c r="M49" s="371"/>
      <c r="N49" s="371"/>
      <c r="O49" s="371"/>
      <c r="P49" s="371"/>
      <c r="Q49" s="371"/>
      <c r="R49" s="371"/>
      <c r="S49" s="371"/>
      <c r="T49" s="371"/>
      <c r="U49" s="371"/>
      <c r="V49" s="371"/>
      <c r="W49" s="371"/>
    </row>
    <row r="50" spans="1:23" s="79" customFormat="1" x14ac:dyDescent="0.25">
      <c r="A50" s="326" t="s">
        <v>68</v>
      </c>
      <c r="B50" s="327" t="s">
        <v>126</v>
      </c>
      <c r="C50" s="326" t="s">
        <v>139</v>
      </c>
      <c r="D50" s="326" t="s">
        <v>13</v>
      </c>
      <c r="E50" s="326" t="s">
        <v>37</v>
      </c>
      <c r="F50" s="371"/>
      <c r="G50" s="371"/>
      <c r="H50" s="371"/>
      <c r="I50" s="371"/>
      <c r="J50" s="371"/>
      <c r="K50" s="371"/>
      <c r="L50" s="371"/>
      <c r="M50" s="371"/>
      <c r="N50" s="371"/>
      <c r="O50" s="371"/>
      <c r="P50" s="371"/>
      <c r="Q50" s="371"/>
      <c r="R50" s="371"/>
      <c r="S50" s="371"/>
      <c r="T50" s="371"/>
      <c r="U50" s="371"/>
      <c r="V50" s="371"/>
      <c r="W50" s="371"/>
    </row>
    <row r="51" spans="1:23" s="79" customFormat="1" x14ac:dyDescent="0.25">
      <c r="A51" s="326" t="s">
        <v>68</v>
      </c>
      <c r="B51" s="327" t="s">
        <v>127</v>
      </c>
      <c r="C51" s="326" t="s">
        <v>140</v>
      </c>
      <c r="D51" s="326" t="s">
        <v>13</v>
      </c>
      <c r="E51" s="326" t="s">
        <v>37</v>
      </c>
      <c r="F51" s="371"/>
      <c r="G51" s="371"/>
      <c r="H51" s="371"/>
      <c r="I51" s="371"/>
      <c r="J51" s="371"/>
      <c r="K51" s="371"/>
      <c r="L51" s="371"/>
      <c r="M51" s="371"/>
      <c r="N51" s="371"/>
      <c r="O51" s="371"/>
      <c r="P51" s="371"/>
      <c r="Q51" s="371"/>
      <c r="R51" s="371"/>
      <c r="S51" s="371"/>
      <c r="T51" s="371"/>
      <c r="U51" s="371"/>
      <c r="V51" s="371"/>
      <c r="W51" s="371"/>
    </row>
    <row r="52" spans="1:23" s="79" customFormat="1" x14ac:dyDescent="0.25">
      <c r="A52" s="326" t="s">
        <v>68</v>
      </c>
      <c r="B52" s="327" t="s">
        <v>128</v>
      </c>
      <c r="C52" s="326" t="s">
        <v>141</v>
      </c>
      <c r="D52" s="326" t="s">
        <v>13</v>
      </c>
      <c r="E52" s="326" t="s">
        <v>37</v>
      </c>
      <c r="F52" s="371"/>
      <c r="G52" s="371"/>
      <c r="H52" s="371"/>
      <c r="I52" s="371"/>
      <c r="J52" s="371"/>
      <c r="K52" s="371"/>
      <c r="L52" s="371"/>
      <c r="M52" s="371"/>
      <c r="N52" s="371"/>
      <c r="O52" s="371"/>
      <c r="P52" s="371"/>
      <c r="Q52" s="371"/>
      <c r="R52" s="371"/>
      <c r="S52" s="371"/>
      <c r="T52" s="371"/>
      <c r="U52" s="371"/>
      <c r="V52" s="371"/>
      <c r="W52" s="371"/>
    </row>
    <row r="53" spans="1:23" s="79" customFormat="1" x14ac:dyDescent="0.25">
      <c r="A53" s="326" t="s">
        <v>68</v>
      </c>
      <c r="B53" s="327" t="s">
        <v>129</v>
      </c>
      <c r="C53" s="326" t="s">
        <v>142</v>
      </c>
      <c r="D53" s="326" t="s">
        <v>13</v>
      </c>
      <c r="E53" s="326" t="s">
        <v>37</v>
      </c>
      <c r="F53" s="371"/>
      <c r="G53" s="371"/>
      <c r="H53" s="371"/>
      <c r="I53" s="371"/>
      <c r="J53" s="371"/>
      <c r="K53" s="371"/>
      <c r="L53" s="371"/>
      <c r="M53" s="371"/>
      <c r="N53" s="371"/>
      <c r="O53" s="371"/>
      <c r="P53" s="371"/>
      <c r="Q53" s="371"/>
      <c r="R53" s="371"/>
      <c r="S53" s="371"/>
      <c r="T53" s="371"/>
      <c r="U53" s="371"/>
      <c r="V53" s="371"/>
      <c r="W53" s="371"/>
    </row>
    <row r="54" spans="1:23" s="79" customFormat="1" x14ac:dyDescent="0.25">
      <c r="A54" s="326" t="s">
        <v>68</v>
      </c>
      <c r="B54" s="327" t="s">
        <v>130</v>
      </c>
      <c r="C54" s="326" t="s">
        <v>143</v>
      </c>
      <c r="D54" s="326" t="s">
        <v>13</v>
      </c>
      <c r="E54" s="326" t="s">
        <v>37</v>
      </c>
      <c r="F54" s="371"/>
      <c r="G54" s="371"/>
      <c r="H54" s="371"/>
      <c r="I54" s="371"/>
      <c r="J54" s="371"/>
      <c r="K54" s="371"/>
      <c r="L54" s="371"/>
      <c r="M54" s="371"/>
      <c r="N54" s="371"/>
      <c r="O54" s="371"/>
      <c r="P54" s="371"/>
      <c r="Q54" s="371"/>
      <c r="R54" s="371"/>
      <c r="S54" s="371"/>
      <c r="T54" s="371"/>
      <c r="U54" s="371"/>
      <c r="V54" s="371"/>
      <c r="W54" s="371"/>
    </row>
    <row r="55" spans="1:23" s="79" customFormat="1" x14ac:dyDescent="0.25">
      <c r="A55" s="326" t="s">
        <v>68</v>
      </c>
      <c r="B55" s="327" t="s">
        <v>131</v>
      </c>
      <c r="C55" s="326" t="s">
        <v>144</v>
      </c>
      <c r="D55" s="326" t="s">
        <v>13</v>
      </c>
      <c r="E55" s="326" t="s">
        <v>37</v>
      </c>
      <c r="F55" s="371"/>
      <c r="G55" s="371"/>
      <c r="H55" s="371"/>
      <c r="I55" s="371"/>
      <c r="J55" s="371"/>
      <c r="K55" s="371"/>
      <c r="L55" s="371"/>
      <c r="M55" s="371"/>
      <c r="N55" s="371"/>
      <c r="O55" s="371"/>
      <c r="P55" s="371"/>
      <c r="Q55" s="371"/>
      <c r="R55" s="371"/>
      <c r="S55" s="371"/>
      <c r="T55" s="371"/>
      <c r="U55" s="371"/>
      <c r="V55" s="371"/>
      <c r="W55" s="371"/>
    </row>
    <row r="56" spans="1:23" s="4" customFormat="1" x14ac:dyDescent="0.25">
      <c r="A56" s="275" t="s">
        <v>68</v>
      </c>
      <c r="B56" s="275" t="s">
        <v>73</v>
      </c>
      <c r="C56" s="275" t="s">
        <v>74</v>
      </c>
      <c r="D56" s="275" t="s">
        <v>13</v>
      </c>
      <c r="E56" s="275" t="s">
        <v>37</v>
      </c>
      <c r="F56" s="271">
        <f t="shared" ref="F56:W56" si="35">SUM(F57:F61)</f>
        <v>40178.466608343035</v>
      </c>
      <c r="G56" s="271">
        <f t="shared" si="35"/>
        <v>40591.966988018656</v>
      </c>
      <c r="H56" s="271">
        <f t="shared" si="35"/>
        <v>40832.066984075725</v>
      </c>
      <c r="I56" s="271">
        <f t="shared" si="35"/>
        <v>42325.005685390897</v>
      </c>
      <c r="J56" s="271">
        <f t="shared" si="35"/>
        <v>44303.77685284461</v>
      </c>
      <c r="K56" s="271">
        <f t="shared" si="35"/>
        <v>46488.709913665261</v>
      </c>
      <c r="L56" s="271">
        <f t="shared" si="35"/>
        <v>46432.902523061297</v>
      </c>
      <c r="M56" s="271">
        <f t="shared" si="35"/>
        <v>53194.507722317561</v>
      </c>
      <c r="N56" s="271">
        <f t="shared" si="35"/>
        <v>54003.839605936293</v>
      </c>
      <c r="O56" s="271">
        <f t="shared" si="35"/>
        <v>52321.172951382345</v>
      </c>
      <c r="P56" s="271">
        <f t="shared" si="35"/>
        <v>49108.232043591495</v>
      </c>
      <c r="Q56" s="271">
        <f t="shared" si="35"/>
        <v>49467.431157739651</v>
      </c>
      <c r="R56" s="271">
        <f t="shared" si="35"/>
        <v>46580.800108960939</v>
      </c>
      <c r="S56" s="271">
        <f t="shared" si="35"/>
        <v>53240.732808471999</v>
      </c>
      <c r="T56" s="271">
        <f t="shared" si="35"/>
        <v>54909.778329482535</v>
      </c>
      <c r="U56" s="271">
        <f t="shared" ref="U56:V56" si="36">SUM(U57:U61)</f>
        <v>56179.339397181437</v>
      </c>
      <c r="V56" s="271">
        <f t="shared" si="36"/>
        <v>51137.400600519511</v>
      </c>
      <c r="W56" s="271">
        <f t="shared" si="35"/>
        <v>53597.625156210634</v>
      </c>
    </row>
    <row r="57" spans="1:23" s="79" customFormat="1" x14ac:dyDescent="0.25">
      <c r="A57" s="326" t="s">
        <v>68</v>
      </c>
      <c r="B57" s="327" t="s">
        <v>145</v>
      </c>
      <c r="C57" s="326" t="s">
        <v>150</v>
      </c>
      <c r="D57" s="326" t="s">
        <v>13</v>
      </c>
      <c r="E57" s="326" t="s">
        <v>37</v>
      </c>
      <c r="F57" s="272">
        <f>+SUM('1A3 Transport'!F96:F97)</f>
        <v>2249.0831000000003</v>
      </c>
      <c r="G57" s="272">
        <f>+SUM('1A3 Transport'!G96:G97)</f>
        <v>2155.2840000000001</v>
      </c>
      <c r="H57" s="272">
        <f>+SUM('1A3 Transport'!H96:H97)</f>
        <v>1601.0176000000001</v>
      </c>
      <c r="I57" s="272">
        <f>+SUM('1A3 Transport'!I96:I97)</f>
        <v>1611.8779</v>
      </c>
      <c r="J57" s="272">
        <f>+SUM('1A3 Transport'!J96:J97)</f>
        <v>1518.5336</v>
      </c>
      <c r="K57" s="272">
        <f>+SUM('1A3 Transport'!K96:K97)</f>
        <v>1556.8058000000001</v>
      </c>
      <c r="L57" s="272">
        <f>+SUM('1A3 Transport'!L96:L97)</f>
        <v>1502.1524999999999</v>
      </c>
      <c r="M57" s="272">
        <f>+SUM('1A3 Transport'!M96:M97)</f>
        <v>1661.527493</v>
      </c>
      <c r="N57" s="272">
        <f>+SUM('1A3 Transport'!N96:N97)</f>
        <v>1635.5484999999999</v>
      </c>
      <c r="O57" s="272">
        <f>+SUM('1A3 Transport'!O96:O97)</f>
        <v>1469.1170000000002</v>
      </c>
      <c r="P57" s="272">
        <f>+SUM('1A3 Transport'!P96:P97)</f>
        <v>1399.817</v>
      </c>
      <c r="Q57" s="272">
        <f>+SUM('1A3 Transport'!Q96:Q97)</f>
        <v>1540.4460000000001</v>
      </c>
      <c r="R57" s="272">
        <f>+SUM('1A3 Transport'!R96:R97)</f>
        <v>1505.4569999999999</v>
      </c>
      <c r="S57" s="272">
        <f>+SUM('1A3 Transport'!S96:S97)</f>
        <v>1343.0230120000001</v>
      </c>
      <c r="T57" s="272">
        <f>+SUM('1A3 Transport'!T96:T97)</f>
        <v>1415.1162200000001</v>
      </c>
      <c r="U57" s="272">
        <f>+SUM('1A3 Transport'!U96:U97)</f>
        <v>1499.936428</v>
      </c>
      <c r="V57" s="272">
        <f>+SUM('1A3 Transport'!V96:V97)</f>
        <v>1535.5895</v>
      </c>
      <c r="W57" s="272">
        <f>+SUM('1A3 Transport'!W96:W97)</f>
        <v>1522.0744999999999</v>
      </c>
    </row>
    <row r="58" spans="1:23" s="79" customFormat="1" x14ac:dyDescent="0.25">
      <c r="A58" s="326" t="s">
        <v>68</v>
      </c>
      <c r="B58" s="327" t="s">
        <v>146</v>
      </c>
      <c r="C58" s="326" t="s">
        <v>151</v>
      </c>
      <c r="D58" s="326" t="s">
        <v>13</v>
      </c>
      <c r="E58" s="326" t="s">
        <v>37</v>
      </c>
      <c r="F58" s="272">
        <f>+SUM('1A3 Transport'!F99:F104)</f>
        <v>37155.727742280003</v>
      </c>
      <c r="G58" s="272">
        <f>+SUM('1A3 Transport'!G99:G104)</f>
        <v>37649.049912750001</v>
      </c>
      <c r="H58" s="272">
        <f>+SUM('1A3 Transport'!H99:H104)</f>
        <v>38435.928047299996</v>
      </c>
      <c r="I58" s="272">
        <f>+SUM('1A3 Transport'!I99:I104)</f>
        <v>39916.056235339995</v>
      </c>
      <c r="J58" s="272">
        <f>+SUM('1A3 Transport'!J99:J104)</f>
        <v>41944.045692129999</v>
      </c>
      <c r="K58" s="272">
        <f>+SUM('1A3 Transport'!K99:K104)</f>
        <v>44081.711770512004</v>
      </c>
      <c r="L58" s="272">
        <f>+SUM('1A3 Transport'!L99:L104)</f>
        <v>44109.261391494001</v>
      </c>
      <c r="M58" s="272">
        <f>+SUM('1A3 Transport'!M99:M104)</f>
        <v>50520.911577908002</v>
      </c>
      <c r="N58" s="272">
        <f>+SUM('1A3 Transport'!N99:N104)</f>
        <v>51287.317118788</v>
      </c>
      <c r="O58" s="272">
        <f>+SUM('1A3 Transport'!O99:O104)</f>
        <v>49917.251208540001</v>
      </c>
      <c r="P58" s="272">
        <f>+SUM('1A3 Transport'!P99:P104)</f>
        <v>46616.631768419997</v>
      </c>
      <c r="Q58" s="272">
        <f>+SUM('1A3 Transport'!Q99:Q104)</f>
        <v>47022.476224953803</v>
      </c>
      <c r="R58" s="272">
        <f>+SUM('1A3 Transport'!R99:R104)</f>
        <v>44254.530478329194</v>
      </c>
      <c r="S58" s="272">
        <f>+SUM('1A3 Transport'!S99:S104)</f>
        <v>51043.994087200001</v>
      </c>
      <c r="T58" s="272">
        <f>+SUM('1A3 Transport'!T99:T104)</f>
        <v>52559.221716500004</v>
      </c>
      <c r="U58" s="272">
        <f>+SUM('1A3 Transport'!U99:U104)</f>
        <v>53770.084369424643</v>
      </c>
      <c r="V58" s="272">
        <f>+SUM('1A3 Transport'!V99:V104)</f>
        <v>48792.6422631694</v>
      </c>
      <c r="W58" s="272">
        <f>+SUM('1A3 Transport'!W99:W104)</f>
        <v>51277.124114641876</v>
      </c>
    </row>
    <row r="59" spans="1:23" s="79" customFormat="1" x14ac:dyDescent="0.25">
      <c r="A59" s="326" t="s">
        <v>68</v>
      </c>
      <c r="B59" s="327" t="s">
        <v>147</v>
      </c>
      <c r="C59" s="326" t="s">
        <v>152</v>
      </c>
      <c r="D59" s="326" t="s">
        <v>13</v>
      </c>
      <c r="E59" s="326" t="s">
        <v>37</v>
      </c>
      <c r="F59" s="272">
        <f>+SUM('1A3 Transport'!F106:F107)</f>
        <v>551.45219999999995</v>
      </c>
      <c r="G59" s="272">
        <f>+SUM('1A3 Transport'!G106:G107)</f>
        <v>541.44870000000003</v>
      </c>
      <c r="H59" s="272">
        <f>+SUM('1A3 Transport'!H106:H107)</f>
        <v>527.8143</v>
      </c>
      <c r="I59" s="272">
        <f>+SUM('1A3 Transport'!I106:I107)</f>
        <v>500.10090000000002</v>
      </c>
      <c r="J59" s="272">
        <f>+SUM('1A3 Transport'!J106:J107)</f>
        <v>521.88630000000001</v>
      </c>
      <c r="K59" s="272">
        <f>+SUM('1A3 Transport'!K106:K107)</f>
        <v>519.36689999999999</v>
      </c>
      <c r="L59" s="272">
        <f>+SUM('1A3 Transport'!L106:L107)</f>
        <v>479.2047</v>
      </c>
      <c r="M59" s="272">
        <f>+SUM('1A3 Transport'!M106:M107)</f>
        <v>659.59109999999998</v>
      </c>
      <c r="N59" s="272">
        <f>+SUM('1A3 Transport'!N106:N107)</f>
        <v>721.31320000000005</v>
      </c>
      <c r="O59" s="272">
        <f>+SUM('1A3 Transport'!O106:O107)</f>
        <v>575.64390000000003</v>
      </c>
      <c r="P59" s="272">
        <f>+SUM('1A3 Transport'!P106:P107)</f>
        <v>736.70810000000006</v>
      </c>
      <c r="Q59" s="272">
        <f>+SUM('1A3 Transport'!Q106:Q107)</f>
        <v>549.30729999999994</v>
      </c>
      <c r="R59" s="272">
        <f>+SUM('1A3 Transport'!R106:R107)</f>
        <v>461.93520000000001</v>
      </c>
      <c r="S59" s="272">
        <f>+SUM('1A3 Transport'!S106:S107)</f>
        <v>494.51440155563211</v>
      </c>
      <c r="T59" s="272">
        <f>+SUM('1A3 Transport'!T106:T107)</f>
        <v>574.81398515579485</v>
      </c>
      <c r="U59" s="272">
        <f>+SUM('1A3 Transport'!U106:U107)</f>
        <v>551.3637617232398</v>
      </c>
      <c r="V59" s="272">
        <f>+SUM('1A3 Transport'!V106:V107)</f>
        <v>455.37549999999999</v>
      </c>
      <c r="W59" s="272">
        <f>+SUM('1A3 Transport'!W106:W107)</f>
        <v>442.7715</v>
      </c>
    </row>
    <row r="60" spans="1:23" s="79" customFormat="1" x14ac:dyDescent="0.25">
      <c r="A60" s="326" t="s">
        <v>68</v>
      </c>
      <c r="B60" s="327" t="s">
        <v>148</v>
      </c>
      <c r="C60" s="326" t="s">
        <v>153</v>
      </c>
      <c r="D60" s="326" t="s">
        <v>13</v>
      </c>
      <c r="E60" s="326" t="s">
        <v>37</v>
      </c>
      <c r="F60" s="272">
        <f>+'1A3 Transport'!F111</f>
        <v>222.20356606302894</v>
      </c>
      <c r="G60" s="272">
        <f>+'1A3 Transport'!G111</f>
        <v>246.18437526865137</v>
      </c>
      <c r="H60" s="272">
        <f>+'1A3 Transport'!H111</f>
        <v>267.30703677573263</v>
      </c>
      <c r="I60" s="272">
        <f>+'1A3 Transport'!I111</f>
        <v>296.97065005090843</v>
      </c>
      <c r="J60" s="272">
        <f>+'1A3 Transport'!J111</f>
        <v>319.31126071461375</v>
      </c>
      <c r="K60" s="272">
        <f>+'1A3 Transport'!K111</f>
        <v>330.82544315325777</v>
      </c>
      <c r="L60" s="272">
        <f>+'1A3 Transport'!L111</f>
        <v>342.28393156730033</v>
      </c>
      <c r="M60" s="272">
        <f>+'1A3 Transport'!M111</f>
        <v>352.47755140955684</v>
      </c>
      <c r="N60" s="272">
        <f>+'1A3 Transport'!N111</f>
        <v>359.66078714829916</v>
      </c>
      <c r="O60" s="272">
        <f>+'1A3 Transport'!O111</f>
        <v>359.16084284233949</v>
      </c>
      <c r="P60" s="272">
        <f>+'1A3 Transport'!P111</f>
        <v>355.07517517149063</v>
      </c>
      <c r="Q60" s="272">
        <f>+'1A3 Transport'!Q111</f>
        <v>355.20163278584266</v>
      </c>
      <c r="R60" s="272">
        <f>+'1A3 Transport'!R111</f>
        <v>358.87743063173929</v>
      </c>
      <c r="S60" s="272">
        <f>+'1A3 Transport'!S111</f>
        <v>359.20130771637167</v>
      </c>
      <c r="T60" s="272">
        <f>+'1A3 Transport'!T111</f>
        <v>360.6264078267356</v>
      </c>
      <c r="U60" s="272">
        <f>+'1A3 Transport'!U111</f>
        <v>357.95483803355245</v>
      </c>
      <c r="V60" s="272">
        <f>+'1A3 Transport'!V111</f>
        <v>353.79333735010761</v>
      </c>
      <c r="W60" s="272">
        <f>+'1A3 Transport'!W111</f>
        <v>355.65504156875113</v>
      </c>
    </row>
    <row r="61" spans="1:23" s="79" customFormat="1" x14ac:dyDescent="0.25">
      <c r="A61" s="326" t="s">
        <v>68</v>
      </c>
      <c r="B61" s="327" t="s">
        <v>149</v>
      </c>
      <c r="C61" s="326" t="s">
        <v>154</v>
      </c>
      <c r="D61" s="326" t="s">
        <v>13</v>
      </c>
      <c r="E61" s="326" t="s">
        <v>37</v>
      </c>
      <c r="F61" s="371"/>
      <c r="G61" s="371"/>
      <c r="H61" s="371"/>
      <c r="I61" s="371"/>
      <c r="J61" s="371"/>
      <c r="K61" s="371"/>
      <c r="L61" s="371"/>
      <c r="M61" s="371"/>
      <c r="N61" s="371"/>
      <c r="O61" s="371"/>
      <c r="P61" s="371"/>
      <c r="Q61" s="371"/>
      <c r="R61" s="371"/>
      <c r="S61" s="371"/>
      <c r="T61" s="371"/>
      <c r="U61" s="371"/>
      <c r="V61" s="371"/>
      <c r="W61" s="371"/>
    </row>
    <row r="62" spans="1:23" s="4" customFormat="1" x14ac:dyDescent="0.25">
      <c r="A62" s="275" t="s">
        <v>68</v>
      </c>
      <c r="B62" s="275" t="s">
        <v>75</v>
      </c>
      <c r="C62" s="275" t="s">
        <v>76</v>
      </c>
      <c r="D62" s="275" t="s">
        <v>13</v>
      </c>
      <c r="E62" s="275" t="s">
        <v>37</v>
      </c>
      <c r="F62" s="271">
        <f>SUM(F63:F65)</f>
        <v>25335.015686017468</v>
      </c>
      <c r="G62" s="271">
        <f t="shared" ref="G62:T62" si="37">SUM(G63:G65)</f>
        <v>24959.346169132215</v>
      </c>
      <c r="H62" s="271">
        <f t="shared" si="37"/>
        <v>24721.359777359714</v>
      </c>
      <c r="I62" s="271">
        <f t="shared" si="37"/>
        <v>25744.6669217085</v>
      </c>
      <c r="J62" s="271">
        <f t="shared" si="37"/>
        <v>27454.946529949855</v>
      </c>
      <c r="K62" s="271">
        <f t="shared" si="37"/>
        <v>26727.041293573733</v>
      </c>
      <c r="L62" s="271">
        <f t="shared" si="37"/>
        <v>27205.56724219476</v>
      </c>
      <c r="M62" s="271">
        <f t="shared" si="37"/>
        <v>27888.487287903466</v>
      </c>
      <c r="N62" s="271">
        <f t="shared" si="37"/>
        <v>29930.717166821203</v>
      </c>
      <c r="O62" s="271">
        <f t="shared" si="37"/>
        <v>36836.797795331047</v>
      </c>
      <c r="P62" s="271">
        <f t="shared" si="37"/>
        <v>29307.0580779136</v>
      </c>
      <c r="Q62" s="271">
        <f t="shared" si="37"/>
        <v>20380.282870295974</v>
      </c>
      <c r="R62" s="271">
        <f t="shared" si="37"/>
        <v>26000.838095188505</v>
      </c>
      <c r="S62" s="271">
        <f t="shared" si="37"/>
        <v>30878.93823295175</v>
      </c>
      <c r="T62" s="271">
        <f t="shared" si="37"/>
        <v>29115.118097304694</v>
      </c>
      <c r="U62" s="271">
        <f t="shared" ref="U62:V62" si="38">SUM(U63:U65)</f>
        <v>27421.902572927513</v>
      </c>
      <c r="V62" s="271">
        <f t="shared" si="38"/>
        <v>24819.094722306283</v>
      </c>
      <c r="W62" s="271">
        <f>SUM(W63:W65)</f>
        <v>37547.253866200175</v>
      </c>
    </row>
    <row r="63" spans="1:23" s="79" customFormat="1" x14ac:dyDescent="0.25">
      <c r="A63" s="326" t="s">
        <v>68</v>
      </c>
      <c r="B63" s="327" t="s">
        <v>155</v>
      </c>
      <c r="C63" s="326" t="s">
        <v>158</v>
      </c>
      <c r="D63" s="326" t="s">
        <v>13</v>
      </c>
      <c r="E63" s="326" t="s">
        <v>37</v>
      </c>
      <c r="F63" s="272">
        <f>+SUM('1A4 Other Sectors'!F111:F116)</f>
        <v>16455.279146807938</v>
      </c>
      <c r="G63" s="272">
        <f>+SUM('1A4 Other Sectors'!G111:G116)</f>
        <v>13886.408749815959</v>
      </c>
      <c r="H63" s="272">
        <f>+SUM('1A4 Other Sectors'!H111:H116)</f>
        <v>11687.564751966012</v>
      </c>
      <c r="I63" s="272">
        <f>+SUM('1A4 Other Sectors'!I111:I116)</f>
        <v>11402.439776423565</v>
      </c>
      <c r="J63" s="272">
        <f>+SUM('1A4 Other Sectors'!J111:J116)</f>
        <v>11367.304655715387</v>
      </c>
      <c r="K63" s="272">
        <f>+SUM('1A4 Other Sectors'!K111:K116)</f>
        <v>9632.267310238065</v>
      </c>
      <c r="L63" s="272">
        <f>+SUM('1A4 Other Sectors'!L111:L116)</f>
        <v>7268.9878668855708</v>
      </c>
      <c r="M63" s="272">
        <f>+SUM('1A4 Other Sectors'!M111:M116)</f>
        <v>3791.6058116444128</v>
      </c>
      <c r="N63" s="272">
        <f>+SUM('1A4 Other Sectors'!N111:N116)</f>
        <v>4419.7461348640791</v>
      </c>
      <c r="O63" s="272">
        <f>+SUM('1A4 Other Sectors'!O111:O116)</f>
        <v>9772.6533324540196</v>
      </c>
      <c r="P63" s="272">
        <f>+SUM('1A4 Other Sectors'!P111:P116)</f>
        <v>15580.932411827267</v>
      </c>
      <c r="Q63" s="272">
        <f>+SUM('1A4 Other Sectors'!Q111:Q116)</f>
        <v>4808.1255160510982</v>
      </c>
      <c r="R63" s="272">
        <f>+SUM('1A4 Other Sectors'!R111:R116)</f>
        <v>6295.9247575369591</v>
      </c>
      <c r="S63" s="272">
        <f>+SUM('1A4 Other Sectors'!S111:S116)</f>
        <v>8113.4384673829381</v>
      </c>
      <c r="T63" s="272">
        <f>+SUM('1A4 Other Sectors'!T111:T116)</f>
        <v>22004.29190536918</v>
      </c>
      <c r="U63" s="272">
        <f>+SUM('1A4 Other Sectors'!U111:U116)</f>
        <v>20375.039703028247</v>
      </c>
      <c r="V63" s="272">
        <f>+SUM('1A4 Other Sectors'!V111:V116)</f>
        <v>17899.251982770445</v>
      </c>
      <c r="W63" s="272">
        <f>+SUM('1A4 Other Sectors'!W111:W116)</f>
        <v>29930.400698643436</v>
      </c>
    </row>
    <row r="64" spans="1:23" s="79" customFormat="1" x14ac:dyDescent="0.25">
      <c r="A64" s="326" t="s">
        <v>68</v>
      </c>
      <c r="B64" s="327" t="s">
        <v>156</v>
      </c>
      <c r="C64" s="326" t="s">
        <v>159</v>
      </c>
      <c r="D64" s="326" t="s">
        <v>13</v>
      </c>
      <c r="E64" s="326" t="s">
        <v>37</v>
      </c>
      <c r="F64" s="272">
        <f>+SUM('1A4 Other Sectors'!F118:F121)</f>
        <v>6473.0705516079997</v>
      </c>
      <c r="G64" s="272">
        <f>+SUM('1A4 Other Sectors'!G118:G121)</f>
        <v>8579.922974000001</v>
      </c>
      <c r="H64" s="272">
        <f>+SUM('1A4 Other Sectors'!H118:H121)</f>
        <v>10443.865516891998</v>
      </c>
      <c r="I64" s="272">
        <f>+SUM('1A4 Other Sectors'!I118:I121)</f>
        <v>11626.765279402</v>
      </c>
      <c r="J64" s="272">
        <f>+SUM('1A4 Other Sectors'!J118:J121)</f>
        <v>13291.738576016</v>
      </c>
      <c r="K64" s="272">
        <f>+SUM('1A4 Other Sectors'!K118:K121)</f>
        <v>14313.137546348</v>
      </c>
      <c r="L64" s="272">
        <f>+SUM('1A4 Other Sectors'!L118:L121)</f>
        <v>17063.763199056</v>
      </c>
      <c r="M64" s="272">
        <f>+SUM('1A4 Other Sectors'!M118:M121)</f>
        <v>20970.415790632</v>
      </c>
      <c r="N64" s="272">
        <f>+SUM('1A4 Other Sectors'!N118:N121)</f>
        <v>22396.405519132</v>
      </c>
      <c r="O64" s="272">
        <f>+SUM('1A4 Other Sectors'!O118:O121)</f>
        <v>23832.197463797249</v>
      </c>
      <c r="P64" s="272">
        <f>+SUM('1A4 Other Sectors'!P118:P121)</f>
        <v>10121.080098225764</v>
      </c>
      <c r="Q64" s="272">
        <f>+SUM('1A4 Other Sectors'!Q118:Q121)</f>
        <v>11746.065849971201</v>
      </c>
      <c r="R64" s="272">
        <f>+SUM('1A4 Other Sectors'!R118:R121)</f>
        <v>16032.156762148299</v>
      </c>
      <c r="S64" s="272">
        <f>+SUM('1A4 Other Sectors'!S118:S121)</f>
        <v>18895.774279128749</v>
      </c>
      <c r="T64" s="272">
        <f>+SUM('1A4 Other Sectors'!T118:T121)</f>
        <v>3187.5738257690628</v>
      </c>
      <c r="U64" s="272">
        <f>+SUM('1A4 Other Sectors'!U118:U121)</f>
        <v>3049.9722179386717</v>
      </c>
      <c r="V64" s="272">
        <f>+SUM('1A4 Other Sectors'!V118:V121)</f>
        <v>2827.0628737792968</v>
      </c>
      <c r="W64" s="272">
        <f>+SUM('1A4 Other Sectors'!W118:W121)</f>
        <v>3352.4002482876613</v>
      </c>
    </row>
    <row r="65" spans="1:24" s="79" customFormat="1" x14ac:dyDescent="0.25">
      <c r="A65" s="326" t="s">
        <v>68</v>
      </c>
      <c r="B65" s="327" t="s">
        <v>157</v>
      </c>
      <c r="C65" s="326" t="s">
        <v>160</v>
      </c>
      <c r="D65" s="326" t="s">
        <v>13</v>
      </c>
      <c r="E65" s="326" t="s">
        <v>37</v>
      </c>
      <c r="F65" s="272">
        <f>+SUM('1A4 Other Sectors'!F126:F131)</f>
        <v>2406.665987601531</v>
      </c>
      <c r="G65" s="272">
        <f>+SUM('1A4 Other Sectors'!G126:G131)</f>
        <v>2493.0144453162579</v>
      </c>
      <c r="H65" s="272">
        <f>+SUM('1A4 Other Sectors'!H126:H131)</f>
        <v>2589.9295085017047</v>
      </c>
      <c r="I65" s="272">
        <f>+SUM('1A4 Other Sectors'!I126:I131)</f>
        <v>2715.4618658829354</v>
      </c>
      <c r="J65" s="272">
        <f>+SUM('1A4 Other Sectors'!J126:J131)</f>
        <v>2795.9032982184681</v>
      </c>
      <c r="K65" s="272">
        <f>+SUM('1A4 Other Sectors'!K126:K131)</f>
        <v>2781.6364369876701</v>
      </c>
      <c r="L65" s="272">
        <f>+SUM('1A4 Other Sectors'!L126:L131)</f>
        <v>2872.81617625319</v>
      </c>
      <c r="M65" s="272">
        <f>+SUM('1A4 Other Sectors'!M126:M131)</f>
        <v>3126.4656856270512</v>
      </c>
      <c r="N65" s="272">
        <f>+SUM('1A4 Other Sectors'!N126:N131)</f>
        <v>3114.5655128251242</v>
      </c>
      <c r="O65" s="272">
        <f>+SUM('1A4 Other Sectors'!O126:O131)</f>
        <v>3231.946999079777</v>
      </c>
      <c r="P65" s="272">
        <f>+SUM('1A4 Other Sectors'!P126:P131)</f>
        <v>3605.0455678605676</v>
      </c>
      <c r="Q65" s="272">
        <f>+SUM('1A4 Other Sectors'!Q126:Q131)</f>
        <v>3826.0915042736724</v>
      </c>
      <c r="R65" s="272">
        <f>+SUM('1A4 Other Sectors'!R126:R131)</f>
        <v>3672.7565755032465</v>
      </c>
      <c r="S65" s="272">
        <f>+SUM('1A4 Other Sectors'!S126:S131)</f>
        <v>3869.7254864400638</v>
      </c>
      <c r="T65" s="272">
        <f>+SUM('1A4 Other Sectors'!T126:T131)</f>
        <v>3923.2523661664509</v>
      </c>
      <c r="U65" s="272">
        <f>+SUM('1A4 Other Sectors'!U126:U131)</f>
        <v>3996.8906519605903</v>
      </c>
      <c r="V65" s="272">
        <f>+SUM('1A4 Other Sectors'!V126:V131)</f>
        <v>4092.7798657565418</v>
      </c>
      <c r="W65" s="272">
        <f>+SUM('1A4 Other Sectors'!W126:W131)</f>
        <v>4264.4529192690734</v>
      </c>
    </row>
    <row r="66" spans="1:24" s="4" customFormat="1" x14ac:dyDescent="0.25">
      <c r="A66" s="275" t="s">
        <v>68</v>
      </c>
      <c r="B66" s="275" t="s">
        <v>77</v>
      </c>
      <c r="C66" s="275" t="s">
        <v>78</v>
      </c>
      <c r="D66" s="275" t="s">
        <v>13</v>
      </c>
      <c r="E66" s="275" t="s">
        <v>37</v>
      </c>
      <c r="F66" s="271">
        <f>SUM(F67:F68)</f>
        <v>4237.1076304624476</v>
      </c>
      <c r="G66" s="271">
        <f t="shared" ref="G66:T66" si="39">SUM(G67:G68)</f>
        <v>3961.187471935863</v>
      </c>
      <c r="H66" s="271">
        <f t="shared" si="39"/>
        <v>3902.5001326093638</v>
      </c>
      <c r="I66" s="271">
        <f t="shared" si="39"/>
        <v>4476.888164652265</v>
      </c>
      <c r="J66" s="271">
        <f t="shared" si="39"/>
        <v>5583.890122617926</v>
      </c>
      <c r="K66" s="271">
        <f t="shared" si="39"/>
        <v>5729.4115038859472</v>
      </c>
      <c r="L66" s="271">
        <f t="shared" si="39"/>
        <v>5560.7496660598499</v>
      </c>
      <c r="M66" s="271">
        <f t="shared" si="39"/>
        <v>5543.4144856501443</v>
      </c>
      <c r="N66" s="271">
        <f t="shared" si="39"/>
        <v>6249.6708887688947</v>
      </c>
      <c r="O66" s="271">
        <f t="shared" si="39"/>
        <v>1539.1805042676988</v>
      </c>
      <c r="P66" s="271">
        <f t="shared" si="39"/>
        <v>3503.5113876954615</v>
      </c>
      <c r="Q66" s="271">
        <f t="shared" si="39"/>
        <v>5196.4927659000004</v>
      </c>
      <c r="R66" s="271">
        <f t="shared" si="39"/>
        <v>10724.636650509376</v>
      </c>
      <c r="S66" s="271">
        <f t="shared" si="39"/>
        <v>15995.547259451254</v>
      </c>
      <c r="T66" s="271">
        <f t="shared" si="39"/>
        <v>10896.923760374064</v>
      </c>
      <c r="U66" s="271">
        <f t="shared" ref="U66:W66" si="40">SUM(U67:U68)</f>
        <v>5759.4360519375005</v>
      </c>
      <c r="V66" s="271">
        <f t="shared" si="40"/>
        <v>3768.5142688195497</v>
      </c>
      <c r="W66" s="271">
        <f t="shared" si="40"/>
        <v>9679.387494309045</v>
      </c>
    </row>
    <row r="67" spans="1:24" s="79" customFormat="1" x14ac:dyDescent="0.25">
      <c r="A67" s="326" t="s">
        <v>68</v>
      </c>
      <c r="B67" s="327" t="s">
        <v>161</v>
      </c>
      <c r="C67" s="326" t="s">
        <v>163</v>
      </c>
      <c r="D67" s="326" t="s">
        <v>13</v>
      </c>
      <c r="E67" s="326" t="s">
        <v>37</v>
      </c>
      <c r="F67" s="272">
        <f>+SUM('1A5 Non-Specified'!F38:F40)</f>
        <v>4237.1076304624476</v>
      </c>
      <c r="G67" s="272">
        <f>+SUM('1A5 Non-Specified'!G38:G40)</f>
        <v>3961.187471935863</v>
      </c>
      <c r="H67" s="272">
        <f>+SUM('1A5 Non-Specified'!H38:H40)</f>
        <v>3902.5001326093638</v>
      </c>
      <c r="I67" s="272">
        <f>+SUM('1A5 Non-Specified'!I38:I40)</f>
        <v>4476.888164652265</v>
      </c>
      <c r="J67" s="272">
        <f>+SUM('1A5 Non-Specified'!J38:J40)</f>
        <v>5583.890122617926</v>
      </c>
      <c r="K67" s="272">
        <f>+SUM('1A5 Non-Specified'!K38:K40)</f>
        <v>5729.4115038859472</v>
      </c>
      <c r="L67" s="272">
        <f>+SUM('1A5 Non-Specified'!L38:L40)</f>
        <v>5560.7496660598499</v>
      </c>
      <c r="M67" s="272">
        <f>+SUM('1A5 Non-Specified'!M38:M40)</f>
        <v>5543.4144856501443</v>
      </c>
      <c r="N67" s="272">
        <f>+SUM('1A5 Non-Specified'!N38:N40)</f>
        <v>6249.6708887688947</v>
      </c>
      <c r="O67" s="272">
        <f>+SUM('1A5 Non-Specified'!O38:O40)</f>
        <v>1539.1805042676988</v>
      </c>
      <c r="P67" s="272">
        <f>+SUM('1A5 Non-Specified'!P38:P40)</f>
        <v>3503.5113876954615</v>
      </c>
      <c r="Q67" s="272">
        <f>+SUM('1A5 Non-Specified'!Q38:Q40)</f>
        <v>5196.4927659000004</v>
      </c>
      <c r="R67" s="272">
        <f>+SUM('1A5 Non-Specified'!R38:R40)</f>
        <v>10724.636650509376</v>
      </c>
      <c r="S67" s="272">
        <f>+SUM('1A5 Non-Specified'!S38:S40)</f>
        <v>15995.547259451254</v>
      </c>
      <c r="T67" s="272">
        <f>+SUM('1A5 Non-Specified'!T38:T40)</f>
        <v>10896.923760374064</v>
      </c>
      <c r="U67" s="272">
        <f>+SUM('1A5 Non-Specified'!U38:U40)</f>
        <v>5759.4360519375005</v>
      </c>
      <c r="V67" s="272">
        <f>+SUM('1A5 Non-Specified'!V38:V40)</f>
        <v>3768.5142688195497</v>
      </c>
      <c r="W67" s="272">
        <f>+SUM('1A5 Non-Specified'!W38:W40)</f>
        <v>9679.387494309045</v>
      </c>
    </row>
    <row r="68" spans="1:24" s="79" customFormat="1" x14ac:dyDescent="0.25">
      <c r="A68" s="326" t="s">
        <v>68</v>
      </c>
      <c r="B68" s="327" t="s">
        <v>162</v>
      </c>
      <c r="C68" s="326" t="s">
        <v>164</v>
      </c>
      <c r="D68" s="326" t="s">
        <v>13</v>
      </c>
      <c r="E68" s="326" t="s">
        <v>37</v>
      </c>
      <c r="F68" s="371"/>
      <c r="G68" s="371"/>
      <c r="H68" s="371"/>
      <c r="I68" s="371"/>
      <c r="J68" s="371"/>
      <c r="K68" s="371"/>
      <c r="L68" s="371"/>
      <c r="M68" s="371"/>
      <c r="N68" s="371"/>
      <c r="O68" s="371"/>
      <c r="P68" s="371"/>
      <c r="Q68" s="371"/>
      <c r="R68" s="371"/>
      <c r="S68" s="371"/>
      <c r="T68" s="371"/>
      <c r="U68" s="371"/>
      <c r="V68" s="371"/>
      <c r="W68" s="371"/>
    </row>
    <row r="69" spans="1:24" x14ac:dyDescent="0.25">
      <c r="A69" s="242"/>
      <c r="B69" s="242"/>
      <c r="C69" s="242"/>
      <c r="D69" s="242"/>
      <c r="E69" s="242"/>
      <c r="F69" s="345"/>
      <c r="G69" s="345"/>
      <c r="H69" s="345"/>
      <c r="I69" s="345"/>
      <c r="J69" s="345"/>
      <c r="K69" s="345"/>
      <c r="L69" s="345"/>
      <c r="M69" s="345"/>
      <c r="N69" s="345"/>
      <c r="O69" s="345"/>
      <c r="P69" s="345"/>
      <c r="Q69" s="345"/>
      <c r="R69" s="345"/>
      <c r="S69" s="345"/>
      <c r="T69" s="345"/>
      <c r="U69" s="345"/>
      <c r="V69" s="345"/>
      <c r="W69" s="345"/>
    </row>
    <row r="70" spans="1:24" s="115" customFormat="1" x14ac:dyDescent="0.25">
      <c r="A70" s="324" t="s">
        <v>68</v>
      </c>
      <c r="B70" s="324" t="s">
        <v>443</v>
      </c>
      <c r="C70" s="324" t="s">
        <v>448</v>
      </c>
      <c r="D70" s="325"/>
      <c r="E70" s="324" t="s">
        <v>37</v>
      </c>
      <c r="F70" s="271">
        <f t="shared" ref="F70:W70" si="41">+F71+F75+F89+F95+F99</f>
        <v>521.58604234339987</v>
      </c>
      <c r="G70" s="271">
        <f t="shared" si="41"/>
        <v>519.87415620525962</v>
      </c>
      <c r="H70" s="271">
        <f t="shared" si="41"/>
        <v>521.12428992739899</v>
      </c>
      <c r="I70" s="271">
        <f t="shared" si="41"/>
        <v>535.15738354088228</v>
      </c>
      <c r="J70" s="271">
        <f t="shared" si="41"/>
        <v>545.76254077578278</v>
      </c>
      <c r="K70" s="271">
        <f t="shared" si="41"/>
        <v>550.53620283083342</v>
      </c>
      <c r="L70" s="271">
        <f t="shared" si="41"/>
        <v>441.70160704050318</v>
      </c>
      <c r="M70" s="271">
        <f t="shared" si="41"/>
        <v>461.68935040264256</v>
      </c>
      <c r="N70" s="271">
        <f t="shared" si="41"/>
        <v>468.52687581587361</v>
      </c>
      <c r="O70" s="271">
        <f t="shared" si="41"/>
        <v>475.24552057362592</v>
      </c>
      <c r="P70" s="271">
        <f t="shared" si="41"/>
        <v>450.91887166828178</v>
      </c>
      <c r="Q70" s="271">
        <f t="shared" si="41"/>
        <v>450.59056206503419</v>
      </c>
      <c r="R70" s="271">
        <f t="shared" si="41"/>
        <v>421.22196489256959</v>
      </c>
      <c r="S70" s="271">
        <f t="shared" si="41"/>
        <v>434.85697035348056</v>
      </c>
      <c r="T70" s="271">
        <f t="shared" si="41"/>
        <v>433.74078379084182</v>
      </c>
      <c r="U70" s="271">
        <f t="shared" ref="U70:V70" si="42">+U71+U75+U89+U95+U99</f>
        <v>449.31375914181501</v>
      </c>
      <c r="V70" s="271">
        <f t="shared" si="42"/>
        <v>391.59150782597868</v>
      </c>
      <c r="W70" s="271">
        <f t="shared" si="41"/>
        <v>389.65168636770125</v>
      </c>
      <c r="X70" s="4"/>
    </row>
    <row r="71" spans="1:24" s="4" customFormat="1" x14ac:dyDescent="0.25">
      <c r="A71" s="275" t="s">
        <v>68</v>
      </c>
      <c r="B71" s="275" t="s">
        <v>69</v>
      </c>
      <c r="C71" s="275" t="s">
        <v>70</v>
      </c>
      <c r="D71" s="275" t="s">
        <v>36</v>
      </c>
      <c r="E71" s="275" t="s">
        <v>37</v>
      </c>
      <c r="F71" s="271">
        <f t="shared" ref="F71:W71" si="43">SUM(F72:F74)</f>
        <v>53.077168888469501</v>
      </c>
      <c r="G71" s="271">
        <f t="shared" si="43"/>
        <v>52.117291432808415</v>
      </c>
      <c r="H71" s="271">
        <f t="shared" si="43"/>
        <v>52.938869816894879</v>
      </c>
      <c r="I71" s="271">
        <f t="shared" si="43"/>
        <v>57.553383229847867</v>
      </c>
      <c r="J71" s="271">
        <f t="shared" si="43"/>
        <v>58.530986179102129</v>
      </c>
      <c r="K71" s="271">
        <f t="shared" si="43"/>
        <v>57.362481972497228</v>
      </c>
      <c r="L71" s="271">
        <f t="shared" si="43"/>
        <v>57.834542659191236</v>
      </c>
      <c r="M71" s="271">
        <f t="shared" si="43"/>
        <v>63.253500418281206</v>
      </c>
      <c r="N71" s="271">
        <f t="shared" si="43"/>
        <v>61.02557930925969</v>
      </c>
      <c r="O71" s="271">
        <f t="shared" si="43"/>
        <v>63.123940750808494</v>
      </c>
      <c r="P71" s="271">
        <f t="shared" si="43"/>
        <v>63.298806641827397</v>
      </c>
      <c r="Q71" s="271">
        <f t="shared" si="43"/>
        <v>63.329539209386034</v>
      </c>
      <c r="R71" s="271">
        <f t="shared" si="43"/>
        <v>64.262210202542306</v>
      </c>
      <c r="S71" s="271">
        <f t="shared" si="43"/>
        <v>63.827796097224208</v>
      </c>
      <c r="T71" s="271">
        <f t="shared" si="43"/>
        <v>63.533706856515771</v>
      </c>
      <c r="U71" s="271">
        <f t="shared" ref="U71:V71" si="44">SUM(U72:U74)</f>
        <v>62.42707908879872</v>
      </c>
      <c r="V71" s="271">
        <f t="shared" si="44"/>
        <v>58.053667730733359</v>
      </c>
      <c r="W71" s="271">
        <f t="shared" si="43"/>
        <v>57.148804565690256</v>
      </c>
    </row>
    <row r="72" spans="1:24" s="79" customFormat="1" x14ac:dyDescent="0.25">
      <c r="A72" s="326" t="s">
        <v>68</v>
      </c>
      <c r="B72" s="327" t="s">
        <v>113</v>
      </c>
      <c r="C72" s="326" t="s">
        <v>116</v>
      </c>
      <c r="D72" s="326" t="s">
        <v>36</v>
      </c>
      <c r="E72" s="326" t="s">
        <v>37</v>
      </c>
      <c r="F72" s="272">
        <f>+SUM('1A1 Energy Industries'!F91:F95)*'Conversion Factors'!$I$4</f>
        <v>40.369623399000005</v>
      </c>
      <c r="G72" s="272">
        <f>+SUM('1A1 Energy Industries'!G91:G95)*'Conversion Factors'!$I$4</f>
        <v>39.279887170833746</v>
      </c>
      <c r="H72" s="272">
        <f>+SUM('1A1 Energy Industries'!H91:H95)*'Conversion Factors'!$I$4</f>
        <v>40.635436965878995</v>
      </c>
      <c r="I72" s="272">
        <f>+SUM('1A1 Energy Industries'!I91:I95)*'Conversion Factors'!$I$4</f>
        <v>44.265190770211944</v>
      </c>
      <c r="J72" s="272">
        <f>+SUM('1A1 Energy Industries'!J91:J95)*'Conversion Factors'!$I$4</f>
        <v>46.010720280667805</v>
      </c>
      <c r="K72" s="272">
        <f>+SUM('1A1 Energy Industries'!K91:K95)*'Conversion Factors'!$I$4</f>
        <v>45.625957802940896</v>
      </c>
      <c r="L72" s="272">
        <f>+SUM('1A1 Energy Industries'!L91:L95)*'Conversion Factors'!$I$4</f>
        <v>46.097180850000001</v>
      </c>
      <c r="M72" s="272">
        <f>+SUM('1A1 Energy Industries'!M91:M95)*'Conversion Factors'!$I$4</f>
        <v>50.782657297680004</v>
      </c>
      <c r="N72" s="272">
        <f>+SUM('1A1 Energy Industries'!N91:N95)*'Conversion Factors'!$I$4</f>
        <v>48.806957146499997</v>
      </c>
      <c r="O72" s="272">
        <f>+SUM('1A1 Energy Industries'!O91:O95)*'Conversion Factors'!$I$4</f>
        <v>50.852048393558654</v>
      </c>
      <c r="P72" s="272">
        <f>+SUM('1A1 Energy Industries'!P91:P95)*'Conversion Factors'!$I$4</f>
        <v>51.564603225961918</v>
      </c>
      <c r="Q72" s="272">
        <f>+SUM('1A1 Energy Industries'!Q91:Q95)*'Conversion Factors'!$I$4</f>
        <v>51.975269146117988</v>
      </c>
      <c r="R72" s="272">
        <f>+SUM('1A1 Energy Industries'!R91:R95)*'Conversion Factors'!$I$4</f>
        <v>54.961952012424696</v>
      </c>
      <c r="S72" s="272">
        <f>+SUM('1A1 Energy Industries'!S91:S95)*'Conversion Factors'!$I$4</f>
        <v>54.266577125162542</v>
      </c>
      <c r="T72" s="272">
        <f>+SUM('1A1 Energy Industries'!T91:T95)*'Conversion Factors'!$I$4</f>
        <v>53.44952186986027</v>
      </c>
      <c r="U72" s="272">
        <f>+SUM('1A1 Energy Industries'!U91:U95)*'Conversion Factors'!$I$4</f>
        <v>52.594724888911401</v>
      </c>
      <c r="V72" s="272">
        <f>+SUM('1A1 Energy Industries'!V91:V95)*'Conversion Factors'!$I$4</f>
        <v>48.182797821632519</v>
      </c>
      <c r="W72" s="272">
        <f>+SUM('1A1 Energy Industries'!W91:W95)*'Conversion Factors'!$I$4</f>
        <v>47.723691665690254</v>
      </c>
    </row>
    <row r="73" spans="1:24" s="79" customFormat="1" x14ac:dyDescent="0.25">
      <c r="A73" s="326" t="s">
        <v>68</v>
      </c>
      <c r="B73" s="327" t="s">
        <v>114</v>
      </c>
      <c r="C73" s="326" t="s">
        <v>117</v>
      </c>
      <c r="D73" s="326" t="s">
        <v>36</v>
      </c>
      <c r="E73" s="326" t="s">
        <v>37</v>
      </c>
      <c r="F73" s="272">
        <f>+SUM('1A1 Energy Industries'!F97:F99)*'Conversion Factors'!$I$4</f>
        <v>2.07494834274</v>
      </c>
      <c r="G73" s="272">
        <f>+SUM('1A1 Energy Industries'!G97:G99)*'Conversion Factors'!$I$4</f>
        <v>2.0375939745</v>
      </c>
      <c r="H73" s="272">
        <f>+SUM('1A1 Energy Industries'!H97:H99)*'Conversion Factors'!$I$4</f>
        <v>1.6524426277799997</v>
      </c>
      <c r="I73" s="272">
        <f>+SUM('1A1 Energy Industries'!I97:I99)*'Conversion Factors'!$I$4</f>
        <v>1.93633762014</v>
      </c>
      <c r="J73" s="272">
        <f>+SUM('1A1 Energy Industries'!J97:J99)*'Conversion Factors'!$I$4</f>
        <v>1.7210306295000004</v>
      </c>
      <c r="K73" s="272">
        <f>+SUM('1A1 Energy Industries'!K97:K99)*'Conversion Factors'!$I$4</f>
        <v>1.6164428880600001</v>
      </c>
      <c r="L73" s="272">
        <f>+SUM('1A1 Energy Industries'!L97:L99)*'Conversion Factors'!$I$4</f>
        <v>1.7936764448399998</v>
      </c>
      <c r="M73" s="272">
        <f>+SUM('1A1 Energy Industries'!M97:M99)*'Conversion Factors'!$I$4</f>
        <v>1.8535663729799998</v>
      </c>
      <c r="N73" s="272">
        <f>+SUM('1A1 Energy Industries'!N97:N99)*'Conversion Factors'!$I$4</f>
        <v>1.8959038963200001</v>
      </c>
      <c r="O73" s="272">
        <f>+SUM('1A1 Energy Industries'!O97:O99)*'Conversion Factors'!$I$4</f>
        <v>1.8885519147600001</v>
      </c>
      <c r="P73" s="272">
        <f>+SUM('1A1 Energy Industries'!P97:P99)*'Conversion Factors'!$I$4</f>
        <v>1.7478235668600002</v>
      </c>
      <c r="Q73" s="272">
        <f>+SUM('1A1 Energy Industries'!Q97:Q99)*'Conversion Factors'!$I$4</f>
        <v>1.6053839550000002</v>
      </c>
      <c r="R73" s="272">
        <f>+SUM('1A1 Energy Industries'!R97:R99)*'Conversion Factors'!$I$4</f>
        <v>1.6177632848999999</v>
      </c>
      <c r="S73" s="272">
        <f>+SUM('1A1 Energy Industries'!S97:S99)*'Conversion Factors'!$I$4</f>
        <v>1.6463143619999998</v>
      </c>
      <c r="T73" s="272">
        <f>+SUM('1A1 Energy Industries'!T97:T99)*'Conversion Factors'!$I$4</f>
        <v>1.6239015450000001</v>
      </c>
      <c r="U73" s="272">
        <f>+SUM('1A1 Energy Industries'!U97:U99)*'Conversion Factors'!$I$4</f>
        <v>1.6014887279999999</v>
      </c>
      <c r="V73" s="272">
        <f>+SUM('1A1 Energy Industries'!V97:V99)*'Conversion Factors'!$I$4</f>
        <v>1.5790603499999998</v>
      </c>
      <c r="W73" s="272">
        <f>+SUM('1A1 Energy Industries'!W97:W99)*'Conversion Factors'!$I$4</f>
        <v>1.5566228999999998</v>
      </c>
    </row>
    <row r="74" spans="1:24" s="79" customFormat="1" x14ac:dyDescent="0.25">
      <c r="A74" s="326" t="s">
        <v>68</v>
      </c>
      <c r="B74" s="327" t="s">
        <v>115</v>
      </c>
      <c r="C74" s="326" t="s">
        <v>118</v>
      </c>
      <c r="D74" s="326" t="s">
        <v>36</v>
      </c>
      <c r="E74" s="326" t="s">
        <v>37</v>
      </c>
      <c r="F74" s="272">
        <f>+SUM('1A1 Energy Industries'!F102:F103)*'Conversion Factors'!$I$4</f>
        <v>10.632597146729498</v>
      </c>
      <c r="G74" s="272">
        <f>+SUM('1A1 Energy Industries'!G102:G103)*'Conversion Factors'!$I$4</f>
        <v>10.799810287474671</v>
      </c>
      <c r="H74" s="272">
        <f>+SUM('1A1 Energy Industries'!H102:H103)*'Conversion Factors'!$I$4</f>
        <v>10.650990223235883</v>
      </c>
      <c r="I74" s="272">
        <f>+SUM('1A1 Energy Industries'!I102:I103)*'Conversion Factors'!$I$4</f>
        <v>11.351854839495919</v>
      </c>
      <c r="J74" s="272">
        <f>+SUM('1A1 Energy Industries'!J102:J103)*'Conversion Factors'!$I$4</f>
        <v>10.799235268934325</v>
      </c>
      <c r="K74" s="272">
        <f>+SUM('1A1 Energy Industries'!K102:K103)*'Conversion Factors'!$I$4</f>
        <v>10.120081281496333</v>
      </c>
      <c r="L74" s="272">
        <f>+SUM('1A1 Energy Industries'!L102:L103)*'Conversion Factors'!$I$4</f>
        <v>9.9436853643512304</v>
      </c>
      <c r="M74" s="272">
        <f>+SUM('1A1 Energy Industries'!M102:M103)*'Conversion Factors'!$I$4</f>
        <v>10.617276747621204</v>
      </c>
      <c r="N74" s="272">
        <f>+SUM('1A1 Energy Industries'!N102:N103)*'Conversion Factors'!$I$4</f>
        <v>10.322718266439695</v>
      </c>
      <c r="O74" s="272">
        <f>+SUM('1A1 Energy Industries'!O102:O103)*'Conversion Factors'!$I$4</f>
        <v>10.383340442489839</v>
      </c>
      <c r="P74" s="272">
        <f>+SUM('1A1 Energy Industries'!P102:P103)*'Conversion Factors'!$I$4</f>
        <v>9.9863798490054823</v>
      </c>
      <c r="Q74" s="272">
        <f>+SUM('1A1 Energy Industries'!Q102:Q103)*'Conversion Factors'!$I$4</f>
        <v>9.7488861082680458</v>
      </c>
      <c r="R74" s="272">
        <f>+SUM('1A1 Energy Industries'!R102:R103)*'Conversion Factors'!$I$4</f>
        <v>7.6824949052176077</v>
      </c>
      <c r="S74" s="272">
        <f>+SUM('1A1 Energy Industries'!S102:S103)*'Conversion Factors'!$I$4</f>
        <v>7.914904610061666</v>
      </c>
      <c r="T74" s="272">
        <f>+SUM('1A1 Energy Industries'!T102:T103)*'Conversion Factors'!$I$4</f>
        <v>8.4602834416554984</v>
      </c>
      <c r="U74" s="272">
        <f>+SUM('1A1 Energy Industries'!U102:U103)*'Conversion Factors'!$I$4</f>
        <v>8.2308654718873164</v>
      </c>
      <c r="V74" s="272">
        <f>+SUM('1A1 Energy Industries'!V102:V103)*'Conversion Factors'!$I$4</f>
        <v>8.2918095591008392</v>
      </c>
      <c r="W74" s="272">
        <f>+SUM('1A1 Energy Industries'!W102:W103)*'Conversion Factors'!$I$4</f>
        <v>7.8684900000000013</v>
      </c>
    </row>
    <row r="75" spans="1:24" s="4" customFormat="1" x14ac:dyDescent="0.25">
      <c r="A75" s="275" t="s">
        <v>68</v>
      </c>
      <c r="B75" s="275" t="s">
        <v>71</v>
      </c>
      <c r="C75" s="275" t="s">
        <v>72</v>
      </c>
      <c r="D75" s="275" t="s">
        <v>36</v>
      </c>
      <c r="E75" s="275" t="s">
        <v>37</v>
      </c>
      <c r="F75" s="271">
        <f>+SUM('1A2 Manufacturing Construction'!F70:F76)*'Conversion Factors'!$I$4</f>
        <v>7.2434362501754608</v>
      </c>
      <c r="G75" s="271">
        <f>+SUM('1A2 Manufacturing Construction'!G70:G76)*'Conversion Factors'!$I$4</f>
        <v>7.4179938848504836</v>
      </c>
      <c r="H75" s="271">
        <f>+SUM('1A2 Manufacturing Construction'!H70:H76)*'Conversion Factors'!$I$4</f>
        <v>7.7152938359948395</v>
      </c>
      <c r="I75" s="271">
        <f>+SUM('1A2 Manufacturing Construction'!I70:I76)*'Conversion Factors'!$I$4</f>
        <v>8.1128712917463712</v>
      </c>
      <c r="J75" s="271">
        <f>+SUM('1A2 Manufacturing Construction'!J70:J76)*'Conversion Factors'!$I$4</f>
        <v>8.2656367169712635</v>
      </c>
      <c r="K75" s="271">
        <f>+SUM('1A2 Manufacturing Construction'!K70:K76)*'Conversion Factors'!$I$4</f>
        <v>8.2392418622777175</v>
      </c>
      <c r="L75" s="271">
        <f>+SUM('1A2 Manufacturing Construction'!L70:L76)*'Conversion Factors'!$I$4</f>
        <v>8.3736445069533012</v>
      </c>
      <c r="M75" s="271">
        <f>+SUM('1A2 Manufacturing Construction'!M70:M76)*'Conversion Factors'!$I$4</f>
        <v>8.8323632958222138</v>
      </c>
      <c r="N75" s="271">
        <f>+SUM('1A2 Manufacturing Construction'!N70:N76)*'Conversion Factors'!$I$4</f>
        <v>9.97241335541597</v>
      </c>
      <c r="O75" s="271">
        <f>+SUM('1A2 Manufacturing Construction'!O70:O76)*'Conversion Factors'!$I$4</f>
        <v>11.862763171194512</v>
      </c>
      <c r="P75" s="271">
        <f>+SUM('1A2 Manufacturing Construction'!P70:P76)*'Conversion Factors'!$I$4</f>
        <v>10.674427446072752</v>
      </c>
      <c r="Q75" s="271">
        <f>+SUM('1A2 Manufacturing Construction'!Q70:Q76)*'Conversion Factors'!$I$4</f>
        <v>9.5747688892800014</v>
      </c>
      <c r="R75" s="271">
        <f>+SUM('1A2 Manufacturing Construction'!R70:R76)*'Conversion Factors'!$I$4</f>
        <v>8.477754012669374</v>
      </c>
      <c r="S75" s="271">
        <f>+SUM('1A2 Manufacturing Construction'!S70:S76)*'Conversion Factors'!$I$4</f>
        <v>5.9098809306947819</v>
      </c>
      <c r="T75" s="271">
        <f>+SUM('1A2 Manufacturing Construction'!T70:T76)*'Conversion Factors'!$I$4</f>
        <v>8.7222171703629385</v>
      </c>
      <c r="U75" s="271">
        <f>+SUM('1A2 Manufacturing Construction'!U70:U76)*'Conversion Factors'!$I$4</f>
        <v>11.620820550658594</v>
      </c>
      <c r="V75" s="271">
        <f>+SUM('1A2 Manufacturing Construction'!V70:V76)*'Conversion Factors'!$I$4</f>
        <v>12.429084212071114</v>
      </c>
      <c r="W75" s="271">
        <f>+SUM('1A2 Manufacturing Construction'!W70:W76)*'Conversion Factors'!$I$4</f>
        <v>9.9405203355881024</v>
      </c>
    </row>
    <row r="76" spans="1:24" s="79" customFormat="1" x14ac:dyDescent="0.25">
      <c r="A76" s="326" t="s">
        <v>68</v>
      </c>
      <c r="B76" s="327" t="s">
        <v>119</v>
      </c>
      <c r="C76" s="326" t="s">
        <v>132</v>
      </c>
      <c r="D76" s="326" t="s">
        <v>36</v>
      </c>
      <c r="E76" s="326" t="s">
        <v>37</v>
      </c>
      <c r="F76" s="371"/>
      <c r="G76" s="371"/>
      <c r="H76" s="371"/>
      <c r="I76" s="371"/>
      <c r="J76" s="371"/>
      <c r="K76" s="371"/>
      <c r="L76" s="371"/>
      <c r="M76" s="371"/>
      <c r="N76" s="371"/>
      <c r="O76" s="371"/>
      <c r="P76" s="371"/>
      <c r="Q76" s="371"/>
      <c r="R76" s="371"/>
      <c r="S76" s="371"/>
      <c r="T76" s="371"/>
      <c r="U76" s="371"/>
      <c r="V76" s="371"/>
      <c r="W76" s="371"/>
    </row>
    <row r="77" spans="1:24" s="79" customFormat="1" x14ac:dyDescent="0.25">
      <c r="A77" s="326" t="s">
        <v>68</v>
      </c>
      <c r="B77" s="327" t="s">
        <v>120</v>
      </c>
      <c r="C77" s="326" t="s">
        <v>133</v>
      </c>
      <c r="D77" s="326" t="s">
        <v>36</v>
      </c>
      <c r="E77" s="326" t="s">
        <v>37</v>
      </c>
      <c r="F77" s="371"/>
      <c r="G77" s="371"/>
      <c r="H77" s="371"/>
      <c r="I77" s="371"/>
      <c r="J77" s="371"/>
      <c r="K77" s="371"/>
      <c r="L77" s="371"/>
      <c r="M77" s="371"/>
      <c r="N77" s="371"/>
      <c r="O77" s="371"/>
      <c r="P77" s="371"/>
      <c r="Q77" s="371"/>
      <c r="R77" s="371"/>
      <c r="S77" s="371"/>
      <c r="T77" s="371"/>
      <c r="U77" s="371"/>
      <c r="V77" s="371"/>
      <c r="W77" s="371"/>
    </row>
    <row r="78" spans="1:24" s="79" customFormat="1" x14ac:dyDescent="0.25">
      <c r="A78" s="326" t="s">
        <v>68</v>
      </c>
      <c r="B78" s="327" t="s">
        <v>121</v>
      </c>
      <c r="C78" s="326" t="s">
        <v>134</v>
      </c>
      <c r="D78" s="326" t="s">
        <v>36</v>
      </c>
      <c r="E78" s="326" t="s">
        <v>37</v>
      </c>
      <c r="F78" s="371"/>
      <c r="G78" s="371"/>
      <c r="H78" s="371"/>
      <c r="I78" s="371"/>
      <c r="J78" s="371"/>
      <c r="K78" s="371"/>
      <c r="L78" s="371"/>
      <c r="M78" s="371"/>
      <c r="N78" s="371"/>
      <c r="O78" s="371"/>
      <c r="P78" s="371"/>
      <c r="Q78" s="371"/>
      <c r="R78" s="371"/>
      <c r="S78" s="371"/>
      <c r="T78" s="371"/>
      <c r="U78" s="371"/>
      <c r="V78" s="371"/>
      <c r="W78" s="371"/>
    </row>
    <row r="79" spans="1:24" s="79" customFormat="1" x14ac:dyDescent="0.25">
      <c r="A79" s="326" t="s">
        <v>68</v>
      </c>
      <c r="B79" s="327" t="s">
        <v>122</v>
      </c>
      <c r="C79" s="326" t="s">
        <v>135</v>
      </c>
      <c r="D79" s="326" t="s">
        <v>36</v>
      </c>
      <c r="E79" s="326" t="s">
        <v>37</v>
      </c>
      <c r="F79" s="371"/>
      <c r="G79" s="371"/>
      <c r="H79" s="371"/>
      <c r="I79" s="371"/>
      <c r="J79" s="371"/>
      <c r="K79" s="371"/>
      <c r="L79" s="371"/>
      <c r="M79" s="371"/>
      <c r="N79" s="371"/>
      <c r="O79" s="371"/>
      <c r="P79" s="371"/>
      <c r="Q79" s="371"/>
      <c r="R79" s="371"/>
      <c r="S79" s="371"/>
      <c r="T79" s="371"/>
      <c r="U79" s="371"/>
      <c r="V79" s="371"/>
      <c r="W79" s="371"/>
    </row>
    <row r="80" spans="1:24" s="79" customFormat="1" x14ac:dyDescent="0.25">
      <c r="A80" s="326" t="s">
        <v>68</v>
      </c>
      <c r="B80" s="327" t="s">
        <v>123</v>
      </c>
      <c r="C80" s="326" t="s">
        <v>136</v>
      </c>
      <c r="D80" s="326" t="s">
        <v>36</v>
      </c>
      <c r="E80" s="326" t="s">
        <v>37</v>
      </c>
      <c r="F80" s="371"/>
      <c r="G80" s="371"/>
      <c r="H80" s="371"/>
      <c r="I80" s="371"/>
      <c r="J80" s="371"/>
      <c r="K80" s="371"/>
      <c r="L80" s="371"/>
      <c r="M80" s="371"/>
      <c r="N80" s="371"/>
      <c r="O80" s="371"/>
      <c r="P80" s="371"/>
      <c r="Q80" s="371"/>
      <c r="R80" s="371"/>
      <c r="S80" s="371"/>
      <c r="T80" s="371"/>
      <c r="U80" s="371"/>
      <c r="V80" s="371"/>
      <c r="W80" s="371"/>
    </row>
    <row r="81" spans="1:23" s="79" customFormat="1" x14ac:dyDescent="0.25">
      <c r="A81" s="326" t="s">
        <v>68</v>
      </c>
      <c r="B81" s="327" t="s">
        <v>124</v>
      </c>
      <c r="C81" s="326" t="s">
        <v>137</v>
      </c>
      <c r="D81" s="326" t="s">
        <v>36</v>
      </c>
      <c r="E81" s="326" t="s">
        <v>37</v>
      </c>
      <c r="F81" s="371"/>
      <c r="G81" s="371"/>
      <c r="H81" s="371"/>
      <c r="I81" s="371"/>
      <c r="J81" s="371"/>
      <c r="K81" s="371"/>
      <c r="L81" s="371"/>
      <c r="M81" s="371"/>
      <c r="N81" s="371"/>
      <c r="O81" s="371"/>
      <c r="P81" s="371"/>
      <c r="Q81" s="371"/>
      <c r="R81" s="371"/>
      <c r="S81" s="371"/>
      <c r="T81" s="371"/>
      <c r="U81" s="371"/>
      <c r="V81" s="371"/>
      <c r="W81" s="371"/>
    </row>
    <row r="82" spans="1:23" s="79" customFormat="1" x14ac:dyDescent="0.25">
      <c r="A82" s="326" t="s">
        <v>68</v>
      </c>
      <c r="B82" s="327" t="s">
        <v>125</v>
      </c>
      <c r="C82" s="326" t="s">
        <v>138</v>
      </c>
      <c r="D82" s="326" t="s">
        <v>36</v>
      </c>
      <c r="E82" s="326" t="s">
        <v>37</v>
      </c>
      <c r="F82" s="371"/>
      <c r="G82" s="371"/>
      <c r="H82" s="371"/>
      <c r="I82" s="371"/>
      <c r="J82" s="371"/>
      <c r="K82" s="371"/>
      <c r="L82" s="371"/>
      <c r="M82" s="371"/>
      <c r="N82" s="371"/>
      <c r="O82" s="371"/>
      <c r="P82" s="371"/>
      <c r="Q82" s="371"/>
      <c r="R82" s="371"/>
      <c r="S82" s="371"/>
      <c r="T82" s="371"/>
      <c r="U82" s="371"/>
      <c r="V82" s="371"/>
      <c r="W82" s="371"/>
    </row>
    <row r="83" spans="1:23" s="79" customFormat="1" x14ac:dyDescent="0.25">
      <c r="A83" s="326" t="s">
        <v>68</v>
      </c>
      <c r="B83" s="327" t="s">
        <v>126</v>
      </c>
      <c r="C83" s="326" t="s">
        <v>139</v>
      </c>
      <c r="D83" s="326" t="s">
        <v>36</v>
      </c>
      <c r="E83" s="326" t="s">
        <v>37</v>
      </c>
      <c r="F83" s="371"/>
      <c r="G83" s="371"/>
      <c r="H83" s="371"/>
      <c r="I83" s="371"/>
      <c r="J83" s="371"/>
      <c r="K83" s="371"/>
      <c r="L83" s="371"/>
      <c r="M83" s="371"/>
      <c r="N83" s="371"/>
      <c r="O83" s="371"/>
      <c r="P83" s="371"/>
      <c r="Q83" s="371"/>
      <c r="R83" s="371"/>
      <c r="S83" s="371"/>
      <c r="T83" s="371"/>
      <c r="U83" s="371"/>
      <c r="V83" s="371"/>
      <c r="W83" s="371"/>
    </row>
    <row r="84" spans="1:23" s="79" customFormat="1" x14ac:dyDescent="0.25">
      <c r="A84" s="326" t="s">
        <v>68</v>
      </c>
      <c r="B84" s="327" t="s">
        <v>127</v>
      </c>
      <c r="C84" s="326" t="s">
        <v>140</v>
      </c>
      <c r="D84" s="326" t="s">
        <v>36</v>
      </c>
      <c r="E84" s="326" t="s">
        <v>37</v>
      </c>
      <c r="F84" s="371"/>
      <c r="G84" s="371"/>
      <c r="H84" s="371"/>
      <c r="I84" s="371"/>
      <c r="J84" s="371"/>
      <c r="K84" s="371"/>
      <c r="L84" s="371"/>
      <c r="M84" s="371"/>
      <c r="N84" s="371"/>
      <c r="O84" s="371"/>
      <c r="P84" s="371"/>
      <c r="Q84" s="371"/>
      <c r="R84" s="371"/>
      <c r="S84" s="371"/>
      <c r="T84" s="371"/>
      <c r="U84" s="371"/>
      <c r="V84" s="371"/>
      <c r="W84" s="371"/>
    </row>
    <row r="85" spans="1:23" s="79" customFormat="1" x14ac:dyDescent="0.25">
      <c r="A85" s="326" t="s">
        <v>68</v>
      </c>
      <c r="B85" s="327" t="s">
        <v>128</v>
      </c>
      <c r="C85" s="326" t="s">
        <v>141</v>
      </c>
      <c r="D85" s="326" t="s">
        <v>36</v>
      </c>
      <c r="E85" s="326" t="s">
        <v>37</v>
      </c>
      <c r="F85" s="371"/>
      <c r="G85" s="371"/>
      <c r="H85" s="371"/>
      <c r="I85" s="371"/>
      <c r="J85" s="371"/>
      <c r="K85" s="371"/>
      <c r="L85" s="371"/>
      <c r="M85" s="371"/>
      <c r="N85" s="371"/>
      <c r="O85" s="371"/>
      <c r="P85" s="371"/>
      <c r="Q85" s="371"/>
      <c r="R85" s="371"/>
      <c r="S85" s="371"/>
      <c r="T85" s="371"/>
      <c r="U85" s="371"/>
      <c r="V85" s="371"/>
      <c r="W85" s="371"/>
    </row>
    <row r="86" spans="1:23" s="79" customFormat="1" x14ac:dyDescent="0.25">
      <c r="A86" s="326" t="s">
        <v>68</v>
      </c>
      <c r="B86" s="327" t="s">
        <v>129</v>
      </c>
      <c r="C86" s="326" t="s">
        <v>142</v>
      </c>
      <c r="D86" s="326" t="s">
        <v>36</v>
      </c>
      <c r="E86" s="326" t="s">
        <v>37</v>
      </c>
      <c r="F86" s="371"/>
      <c r="G86" s="371"/>
      <c r="H86" s="371"/>
      <c r="I86" s="371"/>
      <c r="J86" s="371"/>
      <c r="K86" s="371"/>
      <c r="L86" s="371"/>
      <c r="M86" s="371"/>
      <c r="N86" s="371"/>
      <c r="O86" s="371"/>
      <c r="P86" s="371"/>
      <c r="Q86" s="371"/>
      <c r="R86" s="371"/>
      <c r="S86" s="371"/>
      <c r="T86" s="371"/>
      <c r="U86" s="371"/>
      <c r="V86" s="371"/>
      <c r="W86" s="371"/>
    </row>
    <row r="87" spans="1:23" s="79" customFormat="1" x14ac:dyDescent="0.25">
      <c r="A87" s="326" t="s">
        <v>68</v>
      </c>
      <c r="B87" s="327" t="s">
        <v>130</v>
      </c>
      <c r="C87" s="326" t="s">
        <v>143</v>
      </c>
      <c r="D87" s="326" t="s">
        <v>36</v>
      </c>
      <c r="E87" s="326" t="s">
        <v>37</v>
      </c>
      <c r="F87" s="371"/>
      <c r="G87" s="371"/>
      <c r="H87" s="371"/>
      <c r="I87" s="371"/>
      <c r="J87" s="371"/>
      <c r="K87" s="371"/>
      <c r="L87" s="371"/>
      <c r="M87" s="371"/>
      <c r="N87" s="371"/>
      <c r="O87" s="371"/>
      <c r="P87" s="371"/>
      <c r="Q87" s="371"/>
      <c r="R87" s="371"/>
      <c r="S87" s="371"/>
      <c r="T87" s="371"/>
      <c r="U87" s="371"/>
      <c r="V87" s="371"/>
      <c r="W87" s="371"/>
    </row>
    <row r="88" spans="1:23" s="79" customFormat="1" x14ac:dyDescent="0.25">
      <c r="A88" s="326" t="s">
        <v>68</v>
      </c>
      <c r="B88" s="327" t="s">
        <v>131</v>
      </c>
      <c r="C88" s="326" t="s">
        <v>144</v>
      </c>
      <c r="D88" s="326" t="s">
        <v>36</v>
      </c>
      <c r="E88" s="326" t="s">
        <v>37</v>
      </c>
      <c r="F88" s="371"/>
      <c r="G88" s="371"/>
      <c r="H88" s="371"/>
      <c r="I88" s="371"/>
      <c r="J88" s="371"/>
      <c r="K88" s="371"/>
      <c r="L88" s="371"/>
      <c r="M88" s="371"/>
      <c r="N88" s="371"/>
      <c r="O88" s="371"/>
      <c r="P88" s="371"/>
      <c r="Q88" s="371"/>
      <c r="R88" s="371"/>
      <c r="S88" s="371"/>
      <c r="T88" s="371"/>
      <c r="U88" s="371"/>
      <c r="V88" s="371"/>
      <c r="W88" s="371"/>
    </row>
    <row r="89" spans="1:23" s="4" customFormat="1" x14ac:dyDescent="0.25">
      <c r="A89" s="275" t="s">
        <v>68</v>
      </c>
      <c r="B89" s="275" t="s">
        <v>73</v>
      </c>
      <c r="C89" s="275" t="s">
        <v>74</v>
      </c>
      <c r="D89" s="275" t="s">
        <v>36</v>
      </c>
      <c r="E89" s="275" t="s">
        <v>37</v>
      </c>
      <c r="F89" s="271">
        <f t="shared" ref="F89:T89" si="45">SUM(F90:F94)</f>
        <v>252.37960061679337</v>
      </c>
      <c r="G89" s="271">
        <f t="shared" si="45"/>
        <v>251.6886220964094</v>
      </c>
      <c r="H89" s="271">
        <f t="shared" si="45"/>
        <v>251.99422403411671</v>
      </c>
      <c r="I89" s="271">
        <f t="shared" si="45"/>
        <v>260.31217242509047</v>
      </c>
      <c r="J89" s="271">
        <f t="shared" si="45"/>
        <v>268.89895692434868</v>
      </c>
      <c r="K89" s="271">
        <f t="shared" si="45"/>
        <v>274.99488479109931</v>
      </c>
      <c r="L89" s="271">
        <f t="shared" si="45"/>
        <v>285.32610673987682</v>
      </c>
      <c r="M89" s="271">
        <f t="shared" si="45"/>
        <v>299.08300697492626</v>
      </c>
      <c r="N89" s="271">
        <f t="shared" si="45"/>
        <v>306.77639426132998</v>
      </c>
      <c r="O89" s="271">
        <f t="shared" si="45"/>
        <v>308.73371691894243</v>
      </c>
      <c r="P89" s="271">
        <f t="shared" si="45"/>
        <v>285.42436363015202</v>
      </c>
      <c r="Q89" s="271">
        <f t="shared" si="45"/>
        <v>287.11045430469619</v>
      </c>
      <c r="R89" s="271">
        <f t="shared" si="45"/>
        <v>255.41338336284568</v>
      </c>
      <c r="S89" s="271">
        <f t="shared" si="45"/>
        <v>287.00316240031293</v>
      </c>
      <c r="T89" s="271">
        <f t="shared" si="45"/>
        <v>286.89800375173127</v>
      </c>
      <c r="U89" s="271">
        <f t="shared" ref="U89:W89" si="46">SUM(U90:U94)</f>
        <v>302.95862157183655</v>
      </c>
      <c r="V89" s="271">
        <f t="shared" si="46"/>
        <v>253.00217679550815</v>
      </c>
      <c r="W89" s="271">
        <f t="shared" si="46"/>
        <v>251.91421760897134</v>
      </c>
    </row>
    <row r="90" spans="1:23" s="79" customFormat="1" x14ac:dyDescent="0.25">
      <c r="A90" s="326" t="s">
        <v>68</v>
      </c>
      <c r="B90" s="327" t="s">
        <v>145</v>
      </c>
      <c r="C90" s="326" t="s">
        <v>150</v>
      </c>
      <c r="D90" s="326" t="s">
        <v>36</v>
      </c>
      <c r="E90" s="326" t="s">
        <v>37</v>
      </c>
      <c r="F90" s="272">
        <f>+SUM('1A3 Transport'!F116:F117)*'Conversion Factors'!$I$4</f>
        <v>1.9828134900000001</v>
      </c>
      <c r="G90" s="272">
        <f>+SUM('1A3 Transport'!G116:G117)*'Conversion Factors'!$I$4</f>
        <v>1.9002249</v>
      </c>
      <c r="H90" s="272">
        <f>+SUM('1A3 Transport'!H116:H117)*'Conversion Factors'!$I$4</f>
        <v>1.4118003899999998</v>
      </c>
      <c r="I90" s="272">
        <f>+SUM('1A3 Transport'!I116:I117)*'Conversion Factors'!$I$4</f>
        <v>1.4212655100000002</v>
      </c>
      <c r="J90" s="272">
        <f>+SUM('1A3 Transport'!J116:J117)*'Conversion Factors'!$I$4</f>
        <v>1.3390133400000002</v>
      </c>
      <c r="K90" s="272">
        <f>+SUM('1A3 Transport'!K116:K117)*'Conversion Factors'!$I$4</f>
        <v>1.37279142</v>
      </c>
      <c r="L90" s="272">
        <f>+SUM('1A3 Transport'!L116:L117)*'Conversion Factors'!$I$4</f>
        <v>1.3245592500000001</v>
      </c>
      <c r="M90" s="272">
        <f>+SUM('1A3 Transport'!M116:M117)*'Conversion Factors'!$I$4</f>
        <v>1.4650051437000002</v>
      </c>
      <c r="N90" s="272">
        <f>+SUM('1A3 Transport'!N116:N117)*'Conversion Factors'!$I$4</f>
        <v>1.4423219999999999</v>
      </c>
      <c r="O90" s="272">
        <f>+SUM('1A3 Transport'!O116:O117)*'Conversion Factors'!$I$4</f>
        <v>1.2953429999999999</v>
      </c>
      <c r="P90" s="272">
        <f>+SUM('1A3 Transport'!P116:P117)*'Conversion Factors'!$I$4</f>
        <v>1.2342960000000001</v>
      </c>
      <c r="Q90" s="272">
        <f>+SUM('1A3 Transport'!Q116:Q117)*'Conversion Factors'!$I$4</f>
        <v>1.3583430000000001</v>
      </c>
      <c r="R90" s="272">
        <f>+SUM('1A3 Transport'!R116:R117)*'Conversion Factors'!$I$4</f>
        <v>1.327914</v>
      </c>
      <c r="S90" s="272">
        <f>+SUM('1A3 Transport'!S116:S117)*'Conversion Factors'!$I$4</f>
        <v>1.1844423108</v>
      </c>
      <c r="T90" s="272">
        <f>+SUM('1A3 Transport'!T116:T117)*'Conversion Factors'!$I$4</f>
        <v>1.2479667480000001</v>
      </c>
      <c r="U90" s="272">
        <f>+SUM('1A3 Transport'!U116:U117)*'Conversion Factors'!$I$4</f>
        <v>1.3227051851999998</v>
      </c>
      <c r="V90" s="272">
        <f>+SUM('1A3 Transport'!V116:V117)*'Conversion Factors'!$I$4</f>
        <v>1.354122</v>
      </c>
      <c r="W90" s="272">
        <f>+SUM('1A3 Transport'!W116:W117)*'Conversion Factors'!$I$4</f>
        <v>1.3422149999999999</v>
      </c>
    </row>
    <row r="91" spans="1:23" s="79" customFormat="1" x14ac:dyDescent="0.25">
      <c r="A91" s="326" t="s">
        <v>68</v>
      </c>
      <c r="B91" s="327" t="s">
        <v>146</v>
      </c>
      <c r="C91" s="326" t="s">
        <v>151</v>
      </c>
      <c r="D91" s="326" t="s">
        <v>36</v>
      </c>
      <c r="E91" s="326" t="s">
        <v>37</v>
      </c>
      <c r="F91" s="272">
        <f>+SUM('1A3 Transport'!F119:F124)*'Conversion Factors'!$I$4</f>
        <v>249.32620230210003</v>
      </c>
      <c r="G91" s="272">
        <f>+SUM('1A3 Transport'!G119:G124)*'Conversion Factors'!$I$4</f>
        <v>248.68403267399995</v>
      </c>
      <c r="H91" s="272">
        <f>+SUM('1A3 Transport'!H119:H124)*'Conversion Factors'!$I$4</f>
        <v>249.45397803899999</v>
      </c>
      <c r="I91" s="272">
        <f>+SUM('1A3 Transport'!I119:I124)*'Conversion Factors'!$I$4</f>
        <v>257.73871753980001</v>
      </c>
      <c r="J91" s="272">
        <f>+SUM('1A3 Transport'!J119:J124)*'Conversion Factors'!$I$4</f>
        <v>266.33970226709999</v>
      </c>
      <c r="K91" s="272">
        <f>+SUM('1A3 Transport'!K119:K124)*'Conversion Factors'!$I$4</f>
        <v>272.38294713294005</v>
      </c>
      <c r="L91" s="272">
        <f>+SUM('1A3 Transport'!L119:L124)*'Conversion Factors'!$I$4</f>
        <v>282.78787430628</v>
      </c>
      <c r="M91" s="272">
        <f>+SUM('1A3 Transport'!M119:M124)*'Conversion Factors'!$I$4</f>
        <v>296.29490492196004</v>
      </c>
      <c r="N91" s="272">
        <f>+SUM('1A3 Transport'!N119:N124)*'Conversion Factors'!$I$4</f>
        <v>303.98979902255996</v>
      </c>
      <c r="O91" s="272">
        <f>+SUM('1A3 Transport'!O119:O124)*'Conversion Factors'!$I$4</f>
        <v>306.14847313680002</v>
      </c>
      <c r="P91" s="272">
        <f>+SUM('1A3 Transport'!P119:P124)*'Conversion Factors'!$I$4</f>
        <v>282.86480714940001</v>
      </c>
      <c r="Q91" s="272">
        <f>+SUM('1A3 Transport'!Q119:Q124)*'Conversion Factors'!$I$4</f>
        <v>284.508020302506</v>
      </c>
      <c r="R91" s="272">
        <f>+SUM('1A3 Transport'!R119:R124)*'Conversion Factors'!$I$4</f>
        <v>252.88019504420402</v>
      </c>
      <c r="S91" s="272">
        <f>+SUM('1A3 Transport'!S119:S124)*'Conversion Factors'!$I$4</f>
        <v>284.60399519999993</v>
      </c>
      <c r="T91" s="272">
        <f>+SUM('1A3 Transport'!T119:T124)*'Conversion Factors'!$I$4</f>
        <v>284.335214205</v>
      </c>
      <c r="U91" s="272">
        <f>+SUM('1A3 Transport'!U119:U124)*'Conversion Factors'!$I$4</f>
        <v>300.35098816349648</v>
      </c>
      <c r="V91" s="272">
        <f>+SUM('1A3 Transport'!V119:V124)*'Conversion Factors'!$I$4</f>
        <v>250.48131656294402</v>
      </c>
      <c r="W91" s="272">
        <f>+SUM('1A3 Transport'!W119:W124)*'Conversion Factors'!$I$4</f>
        <v>249.41413748157333</v>
      </c>
    </row>
    <row r="92" spans="1:23" s="79" customFormat="1" x14ac:dyDescent="0.25">
      <c r="A92" s="326" t="s">
        <v>68</v>
      </c>
      <c r="B92" s="327" t="s">
        <v>147</v>
      </c>
      <c r="C92" s="326" t="s">
        <v>152</v>
      </c>
      <c r="D92" s="326" t="s">
        <v>36</v>
      </c>
      <c r="E92" s="326" t="s">
        <v>37</v>
      </c>
      <c r="F92" s="272">
        <f>+SUM('1A3 Transport'!F126:F127)*'Conversion Factors'!$I$4</f>
        <v>0.64857030000000004</v>
      </c>
      <c r="G92" s="272">
        <f>+SUM('1A3 Transport'!G126:G127)*'Conversion Factors'!$I$4</f>
        <v>0.63680504999999998</v>
      </c>
      <c r="H92" s="272">
        <f>+SUM('1A3 Transport'!H126:H127)*'Conversion Factors'!$I$4</f>
        <v>0.62076945000000006</v>
      </c>
      <c r="I92" s="272">
        <f>+SUM('1A3 Transport'!I126:I127)*'Conversion Factors'!$I$4</f>
        <v>0.58817534999999999</v>
      </c>
      <c r="J92" s="272">
        <f>+SUM('1A3 Transport'!J126:J127)*'Conversion Factors'!$I$4</f>
        <v>0.61379744999999997</v>
      </c>
      <c r="K92" s="272">
        <f>+SUM('1A3 Transport'!K126:K127)*'Conversion Factors'!$I$4</f>
        <v>0.61083435000000008</v>
      </c>
      <c r="L92" s="272">
        <f>+SUM('1A3 Transport'!L126:L127)*'Conversion Factors'!$I$4</f>
        <v>0.5635990500000001</v>
      </c>
      <c r="M92" s="272">
        <f>+SUM('1A3 Transport'!M126:M127)*'Conversion Factors'!$I$4</f>
        <v>0.6536628000000001</v>
      </c>
      <c r="N92" s="272">
        <f>+SUM('1A3 Transport'!N126:N127)*'Conversion Factors'!$I$4</f>
        <v>0.66119654999999999</v>
      </c>
      <c r="O92" s="272">
        <f>+SUM('1A3 Transport'!O126:O127)*'Conversion Factors'!$I$4</f>
        <v>0.60777360000000002</v>
      </c>
      <c r="P92" s="272">
        <f>+SUM('1A3 Transport'!P126:P127)*'Conversion Factors'!$I$4</f>
        <v>0.6508929</v>
      </c>
      <c r="Q92" s="272">
        <f>+SUM('1A3 Transport'!Q126:Q127)*'Conversion Factors'!$I$4</f>
        <v>0.56948325000000011</v>
      </c>
      <c r="R92" s="272">
        <f>+SUM('1A3 Transport'!R126:R127)*'Conversion Factors'!$I$4</f>
        <v>0.52368540000000008</v>
      </c>
      <c r="S92" s="272">
        <f>+SUM('1A3 Transport'!S126:S127)*'Conversion Factors'!$I$4</f>
        <v>0.53252085547800787</v>
      </c>
      <c r="T92" s="272">
        <f>+SUM('1A3 Transport'!T126:T127)*'Conversion Factors'!$I$4</f>
        <v>0.62991217921533171</v>
      </c>
      <c r="U92" s="272">
        <f>+SUM('1A3 Transport'!U126:U127)*'Conversion Factors'!$I$4</f>
        <v>0.60509151524688942</v>
      </c>
      <c r="V92" s="272">
        <f>+SUM('1A3 Transport'!V126:V127)*'Conversion Factors'!$I$4</f>
        <v>0.49480515000000003</v>
      </c>
      <c r="W92" s="272">
        <f>+SUM('1A3 Transport'!W126:W127)*'Conversion Factors'!$I$4</f>
        <v>0.48239625000000014</v>
      </c>
    </row>
    <row r="93" spans="1:23" s="79" customFormat="1" x14ac:dyDescent="0.25">
      <c r="A93" s="326" t="s">
        <v>68</v>
      </c>
      <c r="B93" s="327" t="s">
        <v>148</v>
      </c>
      <c r="C93" s="326" t="s">
        <v>153</v>
      </c>
      <c r="D93" s="326" t="s">
        <v>36</v>
      </c>
      <c r="E93" s="326" t="s">
        <v>37</v>
      </c>
      <c r="F93" s="272">
        <f>+'1A3 Transport'!F131*'Conversion Factors'!$I$4</f>
        <v>0.42201452469334949</v>
      </c>
      <c r="G93" s="272">
        <f>+'1A3 Transport'!G131*'Conversion Factors'!$I$4</f>
        <v>0.46755947240945417</v>
      </c>
      <c r="H93" s="272">
        <f>+'1A3 Transport'!H131*'Conversion Factors'!$I$4</f>
        <v>0.50767615511670139</v>
      </c>
      <c r="I93" s="272">
        <f>+'1A3 Transport'!I131*'Conversion Factors'!$I$4</f>
        <v>0.56401402529048494</v>
      </c>
      <c r="J93" s="272">
        <f>+'1A3 Transport'!J131*'Conversion Factors'!$I$4</f>
        <v>0.60644386724868493</v>
      </c>
      <c r="K93" s="272">
        <f>+'1A3 Transport'!K131*'Conversion Factors'!$I$4</f>
        <v>0.62831188815928807</v>
      </c>
      <c r="L93" s="272">
        <f>+'1A3 Transport'!L131*'Conversion Factors'!$I$4</f>
        <v>0.65007413359681065</v>
      </c>
      <c r="M93" s="272">
        <f>+'1A3 Transport'!M131*'Conversion Factors'!$I$4</f>
        <v>0.6694341092662125</v>
      </c>
      <c r="N93" s="272">
        <f>+'1A3 Transport'!N131*'Conversion Factors'!$I$4</f>
        <v>0.68307668877002559</v>
      </c>
      <c r="O93" s="272">
        <f>+'1A3 Transport'!O131*'Conversion Factors'!$I$4</f>
        <v>0.68212718214242773</v>
      </c>
      <c r="P93" s="272">
        <f>+'1A3 Transport'!P131*'Conversion Factors'!$I$4</f>
        <v>0.67436758075205572</v>
      </c>
      <c r="Q93" s="272">
        <f>+'1A3 Transport'!Q131*'Conversion Factors'!$I$4</f>
        <v>0.67460775219016633</v>
      </c>
      <c r="R93" s="272">
        <f>+'1A3 Transport'!R131*'Conversion Factors'!$I$4</f>
        <v>0.68158891864167537</v>
      </c>
      <c r="S93" s="272">
        <f>+'1A3 Transport'!S131*'Conversion Factors'!$I$4</f>
        <v>0.68220403403496943</v>
      </c>
      <c r="T93" s="272">
        <f>+'1A3 Transport'!T131*'Conversion Factors'!$I$4</f>
        <v>0.68491061951589327</v>
      </c>
      <c r="U93" s="272">
        <f>+'1A3 Transport'!U131*'Conversion Factors'!$I$4</f>
        <v>0.67983670789318107</v>
      </c>
      <c r="V93" s="272">
        <f>+'1A3 Transport'!V131*'Conversion Factors'!$I$4</f>
        <v>0.67193308256415785</v>
      </c>
      <c r="W93" s="272">
        <f>+'1A3 Transport'!W131*'Conversion Factors'!$I$4</f>
        <v>0.67546887739801575</v>
      </c>
    </row>
    <row r="94" spans="1:23" s="79" customFormat="1" x14ac:dyDescent="0.25">
      <c r="A94" s="326" t="s">
        <v>68</v>
      </c>
      <c r="B94" s="327" t="s">
        <v>149</v>
      </c>
      <c r="C94" s="326" t="s">
        <v>154</v>
      </c>
      <c r="D94" s="326" t="s">
        <v>36</v>
      </c>
      <c r="E94" s="326" t="s">
        <v>37</v>
      </c>
      <c r="F94" s="371"/>
      <c r="G94" s="371"/>
      <c r="H94" s="371"/>
      <c r="I94" s="371"/>
      <c r="J94" s="371"/>
      <c r="K94" s="371"/>
      <c r="L94" s="371"/>
      <c r="M94" s="371"/>
      <c r="N94" s="371"/>
      <c r="O94" s="371"/>
      <c r="P94" s="371"/>
      <c r="Q94" s="371"/>
      <c r="R94" s="371"/>
      <c r="S94" s="371"/>
      <c r="T94" s="371"/>
      <c r="U94" s="371"/>
      <c r="V94" s="371"/>
      <c r="W94" s="371"/>
    </row>
    <row r="95" spans="1:23" s="4" customFormat="1" x14ac:dyDescent="0.25">
      <c r="A95" s="275" t="s">
        <v>68</v>
      </c>
      <c r="B95" s="275" t="s">
        <v>75</v>
      </c>
      <c r="C95" s="275" t="s">
        <v>76</v>
      </c>
      <c r="D95" s="275" t="s">
        <v>36</v>
      </c>
      <c r="E95" s="275" t="s">
        <v>37</v>
      </c>
      <c r="F95" s="271">
        <f t="shared" ref="F95:T95" si="47">SUM(F96:F98)</f>
        <v>207.26595246717997</v>
      </c>
      <c r="G95" s="271">
        <f t="shared" si="47"/>
        <v>207.09358400771299</v>
      </c>
      <c r="H95" s="271">
        <f t="shared" si="47"/>
        <v>206.9316224813391</v>
      </c>
      <c r="I95" s="271">
        <f t="shared" si="47"/>
        <v>207.4866037929844</v>
      </c>
      <c r="J95" s="271">
        <f t="shared" si="47"/>
        <v>208.11132904132933</v>
      </c>
      <c r="K95" s="271">
        <f t="shared" si="47"/>
        <v>207.93935990820995</v>
      </c>
      <c r="L95" s="271">
        <f t="shared" si="47"/>
        <v>88.195036913479484</v>
      </c>
      <c r="M95" s="271">
        <f t="shared" si="47"/>
        <v>88.530376158050075</v>
      </c>
      <c r="N95" s="271">
        <f t="shared" si="47"/>
        <v>88.639756216764354</v>
      </c>
      <c r="O95" s="271">
        <f t="shared" si="47"/>
        <v>90.426332900063827</v>
      </c>
      <c r="P95" s="271">
        <f t="shared" si="47"/>
        <v>89.164588778793998</v>
      </c>
      <c r="Q95" s="271">
        <f t="shared" si="47"/>
        <v>87.142601522391942</v>
      </c>
      <c r="R95" s="271">
        <f t="shared" si="47"/>
        <v>88.494817228910989</v>
      </c>
      <c r="S95" s="271">
        <f t="shared" si="47"/>
        <v>72.498477661883101</v>
      </c>
      <c r="T95" s="271">
        <f t="shared" si="47"/>
        <v>69.907239863646012</v>
      </c>
      <c r="U95" s="271">
        <f t="shared" ref="U95:W95" si="48">SUM(U96:U98)</f>
        <v>68.612969094396206</v>
      </c>
      <c r="V95" s="271">
        <f t="shared" si="48"/>
        <v>66.306428580364923</v>
      </c>
      <c r="W95" s="271">
        <f t="shared" si="48"/>
        <v>67.549216311253872</v>
      </c>
    </row>
    <row r="96" spans="1:23" s="79" customFormat="1" x14ac:dyDescent="0.25">
      <c r="A96" s="326" t="s">
        <v>68</v>
      </c>
      <c r="B96" s="327" t="s">
        <v>155</v>
      </c>
      <c r="C96" s="326" t="s">
        <v>158</v>
      </c>
      <c r="D96" s="326" t="s">
        <v>36</v>
      </c>
      <c r="E96" s="326" t="s">
        <v>37</v>
      </c>
      <c r="F96" s="272">
        <f>+SUM('1A4 Other Sectors'!F135:F140)*'Conversion Factors'!$I$4</f>
        <v>4.8201459327810987</v>
      </c>
      <c r="G96" s="272">
        <f>+SUM('1A4 Other Sectors'!G135:G140)*'Conversion Factors'!$I$4</f>
        <v>4.2631537275006819</v>
      </c>
      <c r="H96" s="272">
        <f>+SUM('1A4 Other Sectors'!H135:H140)*'Conversion Factors'!$I$4</f>
        <v>3.7592662651807611</v>
      </c>
      <c r="I96" s="272">
        <f>+SUM('1A4 Other Sectors'!I135:I140)*'Conversion Factors'!$I$4</f>
        <v>3.6984559944597537</v>
      </c>
      <c r="J96" s="272">
        <f>+SUM('1A4 Other Sectors'!J135:J140)*'Conversion Factors'!$I$4</f>
        <v>3.7719859195378866</v>
      </c>
      <c r="K96" s="272">
        <f>+SUM('1A4 Other Sectors'!K135:K140)*'Conversion Factors'!$I$4</f>
        <v>3.2766151457281079</v>
      </c>
      <c r="L96" s="272">
        <f>+SUM('1A4 Other Sectors'!L135:L140)*'Conversion Factors'!$I$4</f>
        <v>2.7577664726361446</v>
      </c>
      <c r="M96" s="272">
        <f>+SUM('1A4 Other Sectors'!M135:M140)*'Conversion Factors'!$I$4</f>
        <v>2.0359193890529887</v>
      </c>
      <c r="N96" s="272">
        <f>+SUM('1A4 Other Sectors'!N135:N140)*'Conversion Factors'!$I$4</f>
        <v>2.1708872976680338</v>
      </c>
      <c r="O96" s="272">
        <f>+SUM('1A4 Other Sectors'!O135:O140)*'Conversion Factors'!$I$4</f>
        <v>3.5186398847202822</v>
      </c>
      <c r="P96" s="272">
        <f>+SUM('1A4 Other Sectors'!P135:P140)*'Conversion Factors'!$I$4</f>
        <v>4.872937159436324</v>
      </c>
      <c r="Q96" s="272">
        <f>+SUM('1A4 Other Sectors'!Q135:Q140)*'Conversion Factors'!$I$4</f>
        <v>2.299269438669747</v>
      </c>
      <c r="R96" s="272">
        <f>+SUM('1A4 Other Sectors'!R135:R140)*'Conversion Factors'!$I$4</f>
        <v>2.886377159454109</v>
      </c>
      <c r="S96" s="272">
        <f>+SUM('1A4 Other Sectors'!S135:S140)*'Conversion Factors'!$I$4</f>
        <v>3.1606845721400871</v>
      </c>
      <c r="T96" s="272">
        <f>+SUM('1A4 Other Sectors'!T135:T140)*'Conversion Factors'!$I$4</f>
        <v>6.2124700323920834</v>
      </c>
      <c r="U96" s="272">
        <f>+SUM('1A4 Other Sectors'!U135:U140)*'Conversion Factors'!$I$4</f>
        <v>5.8796109442007207</v>
      </c>
      <c r="V96" s="272">
        <f>+SUM('1A4 Other Sectors'!V135:V140)*'Conversion Factors'!$I$4</f>
        <v>5.3631749781025659</v>
      </c>
      <c r="W96" s="272">
        <f>+SUM('1A4 Other Sectors'!W135:W140)*'Conversion Factors'!$I$4</f>
        <v>8.0133617274233071</v>
      </c>
    </row>
    <row r="97" spans="1:24" s="79" customFormat="1" x14ac:dyDescent="0.25">
      <c r="A97" s="326" t="s">
        <v>68</v>
      </c>
      <c r="B97" s="327" t="s">
        <v>156</v>
      </c>
      <c r="C97" s="326" t="s">
        <v>159</v>
      </c>
      <c r="D97" s="326" t="s">
        <v>36</v>
      </c>
      <c r="E97" s="326" t="s">
        <v>37</v>
      </c>
      <c r="F97" s="272">
        <f>+SUM('1A4 Other Sectors'!F142:F148)*'Conversion Factors'!$I$4</f>
        <v>200.51378518299813</v>
      </c>
      <c r="G97" s="272">
        <f>+SUM('1A4 Other Sectors'!G142:G148)*'Conversion Factors'!$I$4</f>
        <v>200.8543718825791</v>
      </c>
      <c r="H97" s="272">
        <f>+SUM('1A4 Other Sectors'!H142:H148)*'Conversion Factors'!$I$4</f>
        <v>201.12999136190643</v>
      </c>
      <c r="I97" s="272">
        <f>+SUM('1A4 Other Sectors'!I142:I148)*'Conversion Factors'!$I$4</f>
        <v>201.64105991559197</v>
      </c>
      <c r="J97" s="272">
        <f>+SUM('1A4 Other Sectors'!J142:J148)*'Conversion Factors'!$I$4</f>
        <v>202.09115110025834</v>
      </c>
      <c r="K97" s="272">
        <f>+SUM('1A4 Other Sectors'!K142:K148)*'Conversion Factors'!$I$4</f>
        <v>202.36418865726</v>
      </c>
      <c r="L97" s="272">
        <f>+SUM('1A4 Other Sectors'!L142:L148)*'Conversion Factors'!$I$4</f>
        <v>83.027700185219999</v>
      </c>
      <c r="M97" s="272">
        <f>+SUM('1A4 Other Sectors'!M142:M148)*'Conversion Factors'!$I$4</f>
        <v>83.864173827839991</v>
      </c>
      <c r="N97" s="272">
        <f>+SUM('1A4 Other Sectors'!N142:N148)*'Conversion Factors'!$I$4</f>
        <v>83.874940813439991</v>
      </c>
      <c r="O97" s="272">
        <f>+SUM('1A4 Other Sectors'!O142:O148)*'Conversion Factors'!$I$4</f>
        <v>84.260983394595002</v>
      </c>
      <c r="P97" s="272">
        <f>+SUM('1A4 Other Sectors'!P142:P148)*'Conversion Factors'!$I$4</f>
        <v>81.409878039717867</v>
      </c>
      <c r="Q97" s="272">
        <f>+SUM('1A4 Other Sectors'!Q142:Q148)*'Conversion Factors'!$I$4</f>
        <v>81.835586151143985</v>
      </c>
      <c r="R97" s="272">
        <f>+SUM('1A4 Other Sectors'!R142:R148)*'Conversion Factors'!$I$4</f>
        <v>82.634552627045991</v>
      </c>
      <c r="S97" s="272">
        <f>+SUM('1A4 Other Sectors'!S142:S148)*'Conversion Factors'!$I$4</f>
        <v>66.113327008574998</v>
      </c>
      <c r="T97" s="272">
        <f>+SUM('1A4 Other Sectors'!T142:T148)*'Conversion Factors'!$I$4</f>
        <v>60.39412686838125</v>
      </c>
      <c r="U97" s="272">
        <f>+SUM('1A4 Other Sectors'!U142:U148)*'Conversion Factors'!$I$4</f>
        <v>59.369022185648447</v>
      </c>
      <c r="V97" s="272">
        <f>+SUM('1A4 Other Sectors'!V142:V148)*'Conversion Factors'!$I$4</f>
        <v>57.502885022460937</v>
      </c>
      <c r="W97" s="272">
        <f>+SUM('1A4 Other Sectors'!W142:W148)*'Conversion Factors'!$I$4</f>
        <v>55.960813723262767</v>
      </c>
    </row>
    <row r="98" spans="1:24" s="79" customFormat="1" x14ac:dyDescent="0.25">
      <c r="A98" s="326" t="s">
        <v>68</v>
      </c>
      <c r="B98" s="327" t="s">
        <v>157</v>
      </c>
      <c r="C98" s="326" t="s">
        <v>160</v>
      </c>
      <c r="D98" s="326" t="s">
        <v>36</v>
      </c>
      <c r="E98" s="326" t="s">
        <v>37</v>
      </c>
      <c r="F98" s="272">
        <f>+SUM('1A4 Other Sectors'!F150:F155)*'Conversion Factors'!$I$4</f>
        <v>1.9320213514007518</v>
      </c>
      <c r="G98" s="272">
        <f>+SUM('1A4 Other Sectors'!G150:G155)*'Conversion Factors'!$I$4</f>
        <v>1.9760583976332018</v>
      </c>
      <c r="H98" s="272">
        <f>+SUM('1A4 Other Sectors'!H150:H155)*'Conversion Factors'!$I$4</f>
        <v>2.0423648542518995</v>
      </c>
      <c r="I98" s="272">
        <f>+SUM('1A4 Other Sectors'!I150:I155)*'Conversion Factors'!$I$4</f>
        <v>2.1470878829326767</v>
      </c>
      <c r="J98" s="272">
        <f>+SUM('1A4 Other Sectors'!J150:J155)*'Conversion Factors'!$I$4</f>
        <v>2.2481920215331024</v>
      </c>
      <c r="K98" s="272">
        <f>+SUM('1A4 Other Sectors'!K150:K155)*'Conversion Factors'!$I$4</f>
        <v>2.2985561052218553</v>
      </c>
      <c r="L98" s="272">
        <f>+SUM('1A4 Other Sectors'!L150:L155)*'Conversion Factors'!$I$4</f>
        <v>2.4095702556233323</v>
      </c>
      <c r="M98" s="272">
        <f>+SUM('1A4 Other Sectors'!M150:M155)*'Conversion Factors'!$I$4</f>
        <v>2.6302829411570841</v>
      </c>
      <c r="N98" s="272">
        <f>+SUM('1A4 Other Sectors'!N150:N155)*'Conversion Factors'!$I$4</f>
        <v>2.5939281056563361</v>
      </c>
      <c r="O98" s="272">
        <f>+SUM('1A4 Other Sectors'!O150:O155)*'Conversion Factors'!$I$4</f>
        <v>2.646709620748533</v>
      </c>
      <c r="P98" s="272">
        <f>+SUM('1A4 Other Sectors'!P150:P155)*'Conversion Factors'!$I$4</f>
        <v>2.881773579639809</v>
      </c>
      <c r="Q98" s="272">
        <f>+SUM('1A4 Other Sectors'!Q150:Q155)*'Conversion Factors'!$I$4</f>
        <v>3.0077459325782017</v>
      </c>
      <c r="R98" s="272">
        <f>+SUM('1A4 Other Sectors'!R150:R155)*'Conversion Factors'!$I$4</f>
        <v>2.9738874424108901</v>
      </c>
      <c r="S98" s="272">
        <f>+SUM('1A4 Other Sectors'!S150:S155)*'Conversion Factors'!$I$4</f>
        <v>3.2244660811680141</v>
      </c>
      <c r="T98" s="272">
        <f>+SUM('1A4 Other Sectors'!T150:T155)*'Conversion Factors'!$I$4</f>
        <v>3.3006429628726797</v>
      </c>
      <c r="U98" s="272">
        <f>+SUM('1A4 Other Sectors'!U150:U155)*'Conversion Factors'!$I$4</f>
        <v>3.3643359645470374</v>
      </c>
      <c r="V98" s="272">
        <f>+SUM('1A4 Other Sectors'!V150:V155)*'Conversion Factors'!$I$4</f>
        <v>3.4403685798014267</v>
      </c>
      <c r="W98" s="272">
        <f>+SUM('1A4 Other Sectors'!W150:W155)*'Conversion Factors'!$I$4</f>
        <v>3.575040860567797</v>
      </c>
    </row>
    <row r="99" spans="1:24" s="4" customFormat="1" x14ac:dyDescent="0.25">
      <c r="A99" s="275" t="s">
        <v>68</v>
      </c>
      <c r="B99" s="275" t="s">
        <v>77</v>
      </c>
      <c r="C99" s="275" t="s">
        <v>78</v>
      </c>
      <c r="D99" s="275" t="s">
        <v>36</v>
      </c>
      <c r="E99" s="275" t="s">
        <v>37</v>
      </c>
      <c r="F99" s="271">
        <f>SUM(F100:F101)</f>
        <v>1.6198841207815338</v>
      </c>
      <c r="G99" s="271">
        <f t="shared" ref="G99:T99" si="49">SUM(G100:G101)</f>
        <v>1.5566647834782334</v>
      </c>
      <c r="H99" s="271">
        <f t="shared" si="49"/>
        <v>1.5442797590533943</v>
      </c>
      <c r="I99" s="271">
        <f t="shared" si="49"/>
        <v>1.6923528012131261</v>
      </c>
      <c r="J99" s="271">
        <f t="shared" si="49"/>
        <v>1.9556319140314342</v>
      </c>
      <c r="K99" s="271">
        <f t="shared" si="49"/>
        <v>2.0002342967491846</v>
      </c>
      <c r="L99" s="271">
        <f t="shared" si="49"/>
        <v>1.9722762210023015</v>
      </c>
      <c r="M99" s="271">
        <f t="shared" si="49"/>
        <v>1.9901035555628128</v>
      </c>
      <c r="N99" s="271">
        <f t="shared" si="49"/>
        <v>2.1127326731035949</v>
      </c>
      <c r="O99" s="271">
        <f t="shared" si="49"/>
        <v>1.0987668326166666</v>
      </c>
      <c r="P99" s="271">
        <f t="shared" si="49"/>
        <v>2.3566851714356463</v>
      </c>
      <c r="Q99" s="271">
        <f t="shared" si="49"/>
        <v>3.4331981392800004</v>
      </c>
      <c r="R99" s="271">
        <f t="shared" si="49"/>
        <v>4.5738000856012508</v>
      </c>
      <c r="S99" s="271">
        <f t="shared" si="49"/>
        <v>5.6176532633655007</v>
      </c>
      <c r="T99" s="271">
        <f t="shared" si="49"/>
        <v>4.6796161485858754</v>
      </c>
      <c r="U99" s="271">
        <f t="shared" ref="U99:W99" si="50">SUM(U100:U101)</f>
        <v>3.6942688361250005</v>
      </c>
      <c r="V99" s="271">
        <f t="shared" si="50"/>
        <v>1.8001505073011355</v>
      </c>
      <c r="W99" s="271">
        <f t="shared" si="50"/>
        <v>3.0989275461976908</v>
      </c>
    </row>
    <row r="100" spans="1:24" s="79" customFormat="1" x14ac:dyDescent="0.25">
      <c r="A100" s="326" t="s">
        <v>68</v>
      </c>
      <c r="B100" s="327" t="s">
        <v>161</v>
      </c>
      <c r="C100" s="326" t="s">
        <v>163</v>
      </c>
      <c r="D100" s="326" t="s">
        <v>36</v>
      </c>
      <c r="E100" s="326" t="s">
        <v>37</v>
      </c>
      <c r="F100" s="272">
        <f>+SUM('1A5 Non-Specified'!F44:F46)*'Conversion Factors'!$I$4</f>
        <v>1.6198841207815338</v>
      </c>
      <c r="G100" s="272">
        <f>+SUM('1A5 Non-Specified'!G44:G46)*'Conversion Factors'!$I$4</f>
        <v>1.5566647834782334</v>
      </c>
      <c r="H100" s="272">
        <f>+SUM('1A5 Non-Specified'!H44:H46)*'Conversion Factors'!$I$4</f>
        <v>1.5442797590533943</v>
      </c>
      <c r="I100" s="272">
        <f>+SUM('1A5 Non-Specified'!I44:I46)*'Conversion Factors'!$I$4</f>
        <v>1.6923528012131261</v>
      </c>
      <c r="J100" s="272">
        <f>+SUM('1A5 Non-Specified'!J44:J46)*'Conversion Factors'!$I$4</f>
        <v>1.9556319140314342</v>
      </c>
      <c r="K100" s="272">
        <f>+SUM('1A5 Non-Specified'!K44:K46)*'Conversion Factors'!$I$4</f>
        <v>2.0002342967491846</v>
      </c>
      <c r="L100" s="272">
        <f>+SUM('1A5 Non-Specified'!L44:L46)*'Conversion Factors'!$I$4</f>
        <v>1.9722762210023015</v>
      </c>
      <c r="M100" s="272">
        <f>+SUM('1A5 Non-Specified'!M44:M46)*'Conversion Factors'!$I$4</f>
        <v>1.9901035555628128</v>
      </c>
      <c r="N100" s="272">
        <f>+SUM('1A5 Non-Specified'!N44:N46)*'Conversion Factors'!$I$4</f>
        <v>2.1127326731035949</v>
      </c>
      <c r="O100" s="272">
        <f>+SUM('1A5 Non-Specified'!O44:O46)*'Conversion Factors'!$I$4</f>
        <v>1.0987668326166666</v>
      </c>
      <c r="P100" s="272">
        <f>+SUM('1A5 Non-Specified'!P44:P46)*'Conversion Factors'!$I$4</f>
        <v>2.3566851714356463</v>
      </c>
      <c r="Q100" s="272">
        <f>+SUM('1A5 Non-Specified'!Q44:Q46)*'Conversion Factors'!$I$4</f>
        <v>3.4331981392800004</v>
      </c>
      <c r="R100" s="272">
        <f>+SUM('1A5 Non-Specified'!R44:R46)*'Conversion Factors'!$I$4</f>
        <v>4.5738000856012508</v>
      </c>
      <c r="S100" s="272">
        <f>+SUM('1A5 Non-Specified'!S44:S46)*'Conversion Factors'!$I$4</f>
        <v>5.6176532633655007</v>
      </c>
      <c r="T100" s="272">
        <f>+SUM('1A5 Non-Specified'!T44:T46)*'Conversion Factors'!$I$4</f>
        <v>4.6796161485858754</v>
      </c>
      <c r="U100" s="272">
        <f>+SUM('1A5 Non-Specified'!U44:U46)*'Conversion Factors'!$I$4</f>
        <v>3.6942688361250005</v>
      </c>
      <c r="V100" s="272">
        <f>+SUM('1A5 Non-Specified'!V44:V46)*'Conversion Factors'!$I$4</f>
        <v>1.8001505073011355</v>
      </c>
      <c r="W100" s="272">
        <f>+SUM('1A5 Non-Specified'!W44:W46)*'Conversion Factors'!$I$4</f>
        <v>3.0989275461976908</v>
      </c>
    </row>
    <row r="101" spans="1:24" s="79" customFormat="1" x14ac:dyDescent="0.25">
      <c r="A101" s="326" t="s">
        <v>68</v>
      </c>
      <c r="B101" s="327" t="s">
        <v>162</v>
      </c>
      <c r="C101" s="326" t="s">
        <v>164</v>
      </c>
      <c r="D101" s="326" t="s">
        <v>36</v>
      </c>
      <c r="E101" s="326" t="s">
        <v>37</v>
      </c>
      <c r="F101" s="371"/>
      <c r="G101" s="371"/>
      <c r="H101" s="371"/>
      <c r="I101" s="371"/>
      <c r="J101" s="371"/>
      <c r="K101" s="371"/>
      <c r="L101" s="371"/>
      <c r="M101" s="371"/>
      <c r="N101" s="371"/>
      <c r="O101" s="371"/>
      <c r="P101" s="371"/>
      <c r="Q101" s="371"/>
      <c r="R101" s="371"/>
      <c r="S101" s="371"/>
      <c r="T101" s="371"/>
      <c r="U101" s="371"/>
      <c r="V101" s="371"/>
      <c r="W101" s="371"/>
    </row>
    <row r="102" spans="1:24" x14ac:dyDescent="0.25">
      <c r="A102" s="242"/>
      <c r="B102" s="242"/>
      <c r="C102" s="242"/>
      <c r="D102" s="242"/>
      <c r="E102" s="242"/>
      <c r="F102" s="345"/>
      <c r="G102" s="345"/>
      <c r="H102" s="345"/>
      <c r="I102" s="345"/>
      <c r="J102" s="345"/>
      <c r="K102" s="345"/>
      <c r="L102" s="345"/>
      <c r="M102" s="345"/>
      <c r="N102" s="345"/>
      <c r="O102" s="345"/>
      <c r="P102" s="345"/>
      <c r="Q102" s="345"/>
      <c r="R102" s="345"/>
      <c r="S102" s="345"/>
      <c r="T102" s="345"/>
      <c r="U102" s="345"/>
      <c r="V102" s="345"/>
      <c r="W102" s="345"/>
    </row>
    <row r="103" spans="1:24" s="115" customFormat="1" x14ac:dyDescent="0.25">
      <c r="A103" s="324" t="s">
        <v>68</v>
      </c>
      <c r="B103" s="324" t="s">
        <v>443</v>
      </c>
      <c r="C103" s="324" t="s">
        <v>196</v>
      </c>
      <c r="D103" s="325"/>
      <c r="E103" s="324" t="s">
        <v>37</v>
      </c>
      <c r="F103" s="271">
        <f t="shared" ref="F103:T103" si="51">+F104+F108+F122+F128+F132</f>
        <v>2342.3708905949279</v>
      </c>
      <c r="G103" s="271">
        <f t="shared" si="51"/>
        <v>2323.3566172342389</v>
      </c>
      <c r="H103" s="271">
        <f t="shared" si="51"/>
        <v>2362.1320872814099</v>
      </c>
      <c r="I103" s="271">
        <f t="shared" si="51"/>
        <v>2485.5462212581619</v>
      </c>
      <c r="J103" s="271">
        <f t="shared" si="51"/>
        <v>2572.2636835844264</v>
      </c>
      <c r="K103" s="271">
        <f t="shared" si="51"/>
        <v>2580.7990713581407</v>
      </c>
      <c r="L103" s="271">
        <f t="shared" si="51"/>
        <v>2353.2086887669966</v>
      </c>
      <c r="M103" s="271">
        <f t="shared" si="51"/>
        <v>2580.1212782838102</v>
      </c>
      <c r="N103" s="271">
        <f t="shared" si="51"/>
        <v>2570.9019644036453</v>
      </c>
      <c r="O103" s="271">
        <f t="shared" si="51"/>
        <v>2680.7479845964494</v>
      </c>
      <c r="P103" s="271">
        <f t="shared" si="51"/>
        <v>2545.7068329113008</v>
      </c>
      <c r="Q103" s="271">
        <f t="shared" si="51"/>
        <v>2444.2352969556878</v>
      </c>
      <c r="R103" s="271">
        <f t="shared" si="51"/>
        <v>2544.0383038670916</v>
      </c>
      <c r="S103" s="271">
        <f t="shared" si="51"/>
        <v>2589.3836015956526</v>
      </c>
      <c r="T103" s="271">
        <f t="shared" si="51"/>
        <v>2609.5273739666654</v>
      </c>
      <c r="U103" s="271">
        <f t="shared" ref="U103:W103" si="52">+U104+U108+U122+U128+U132</f>
        <v>2581.0188624051443</v>
      </c>
      <c r="V103" s="271">
        <f t="shared" si="52"/>
        <v>2484.6680556116803</v>
      </c>
      <c r="W103" s="271">
        <f t="shared" si="52"/>
        <v>2589.2720168552878</v>
      </c>
      <c r="X103" s="4"/>
    </row>
    <row r="104" spans="1:24" s="4" customFormat="1" x14ac:dyDescent="0.25">
      <c r="A104" s="275" t="s">
        <v>68</v>
      </c>
      <c r="B104" s="275" t="s">
        <v>69</v>
      </c>
      <c r="C104" s="275" t="s">
        <v>70</v>
      </c>
      <c r="D104" s="275" t="s">
        <v>190</v>
      </c>
      <c r="E104" s="275" t="s">
        <v>37</v>
      </c>
      <c r="F104" s="271">
        <f t="shared" ref="F104:T104" si="53">SUM(F105:F107)</f>
        <v>1009.1309996583353</v>
      </c>
      <c r="G104" s="271">
        <f t="shared" si="53"/>
        <v>986.60013471394336</v>
      </c>
      <c r="H104" s="271">
        <f t="shared" si="53"/>
        <v>1014.1455633150958</v>
      </c>
      <c r="I104" s="271">
        <f t="shared" si="53"/>
        <v>1101.9397176515777</v>
      </c>
      <c r="J104" s="271">
        <f t="shared" si="53"/>
        <v>1134.905636349838</v>
      </c>
      <c r="K104" s="271">
        <f t="shared" si="53"/>
        <v>1119.045299109551</v>
      </c>
      <c r="L104" s="271">
        <f t="shared" si="53"/>
        <v>1129.4489767539787</v>
      </c>
      <c r="M104" s="271">
        <f t="shared" si="53"/>
        <v>1239.9137592296047</v>
      </c>
      <c r="N104" s="271">
        <f t="shared" si="53"/>
        <v>1186.5499229575971</v>
      </c>
      <c r="O104" s="271">
        <f t="shared" si="53"/>
        <v>1229.3602416808574</v>
      </c>
      <c r="P104" s="271">
        <f t="shared" si="53"/>
        <v>1239.736783844952</v>
      </c>
      <c r="Q104" s="271">
        <f t="shared" si="53"/>
        <v>1240.5652128709069</v>
      </c>
      <c r="R104" s="271">
        <f t="shared" si="53"/>
        <v>1328.0596976446866</v>
      </c>
      <c r="S104" s="271">
        <f t="shared" si="53"/>
        <v>1295.9262040980607</v>
      </c>
      <c r="T104" s="271">
        <f t="shared" si="53"/>
        <v>1276.0396212767471</v>
      </c>
      <c r="U104" s="271">
        <f t="shared" ref="U104:W104" si="54">SUM(U105:U107)</f>
        <v>1229.1691441665228</v>
      </c>
      <c r="V104" s="271">
        <f t="shared" si="54"/>
        <v>1199.3571445550817</v>
      </c>
      <c r="W104" s="271">
        <f t="shared" si="54"/>
        <v>1182.8690294555329</v>
      </c>
    </row>
    <row r="105" spans="1:24" s="79" customFormat="1" x14ac:dyDescent="0.25">
      <c r="A105" s="326" t="s">
        <v>68</v>
      </c>
      <c r="B105" s="327" t="s">
        <v>113</v>
      </c>
      <c r="C105" s="326" t="s">
        <v>116</v>
      </c>
      <c r="D105" s="326" t="s">
        <v>190</v>
      </c>
      <c r="E105" s="326" t="s">
        <v>37</v>
      </c>
      <c r="F105" s="272">
        <f>+SUM('1A1 Energy Industries'!F107:F111)*'Conversion Factors'!$I$5</f>
        <v>893.89880383499997</v>
      </c>
      <c r="G105" s="272">
        <f>+SUM('1A1 Energy Industries'!G107:G111)*'Conversion Factors'!$I$5</f>
        <v>869.76551992910231</v>
      </c>
      <c r="H105" s="272">
        <f>+SUM('1A1 Energy Industries'!H107:H111)*'Conversion Factors'!$I$5</f>
        <v>899.78437253683796</v>
      </c>
      <c r="I105" s="272">
        <f>+SUM('1A1 Energy Industries'!I107:I111)*'Conversion Factors'!$I$5</f>
        <v>980.15262715396284</v>
      </c>
      <c r="J105" s="272">
        <f>+SUM('1A1 Energy Industries'!J107:J111)*'Conversion Factors'!$I$5</f>
        <v>1018.8063204979717</v>
      </c>
      <c r="K105" s="272">
        <f>+SUM('1A1 Energy Industries'!K107:K111)*'Conversion Factors'!$I$5</f>
        <v>1009.1077135632196</v>
      </c>
      <c r="L105" s="272">
        <f>+SUM('1A1 Energy Industries'!L107:L111)*'Conversion Factors'!$I$5</f>
        <v>1020.72329025</v>
      </c>
      <c r="M105" s="272">
        <f>+SUM('1A1 Energy Industries'!M107:M111)*'Conversion Factors'!$I$5</f>
        <v>1124.4731258771999</v>
      </c>
      <c r="N105" s="272">
        <f>+SUM('1A1 Energy Industries'!N107:N111)*'Conversion Factors'!$I$5</f>
        <v>1073.2994994225</v>
      </c>
      <c r="O105" s="272">
        <f>+SUM('1A1 Energy Industries'!O107:O111)*'Conversion Factors'!$I$5</f>
        <v>1115.1016081315092</v>
      </c>
      <c r="P105" s="272">
        <f>+SUM('1A1 Energy Industries'!P107:P111)*'Conversion Factors'!$I$5</f>
        <v>1126.1258866008084</v>
      </c>
      <c r="Q105" s="272">
        <f>+SUM('1A1 Energy Industries'!Q107:Q111)*'Conversion Factors'!$I$5</f>
        <v>1127.3757571919593</v>
      </c>
      <c r="R105" s="272">
        <f>+SUM('1A1 Energy Industries'!R107:R111)*'Conversion Factors'!$I$5</f>
        <v>1176.1706791924694</v>
      </c>
      <c r="S105" s="272">
        <f>+SUM('1A1 Energy Industries'!S107:S111)*'Conversion Factors'!$I$5</f>
        <v>1144.6303537939471</v>
      </c>
      <c r="T105" s="272">
        <f>+SUM('1A1 Energy Industries'!T107:T111)*'Conversion Factors'!$I$5</f>
        <v>1117.6639804080555</v>
      </c>
      <c r="U105" s="272">
        <f>+SUM('1A1 Energy Industries'!U107:U111)*'Conversion Factors'!$I$5</f>
        <v>1074.9961482341785</v>
      </c>
      <c r="V105" s="272">
        <f>+SUM('1A1 Energy Industries'!V107:V111)*'Conversion Factors'!$I$5</f>
        <v>1046.8359725036914</v>
      </c>
      <c r="W105" s="272">
        <f>+SUM('1A1 Energy Industries'!W107:W111)*'Conversion Factors'!$I$5</f>
        <v>1037.6558875555329</v>
      </c>
    </row>
    <row r="106" spans="1:24" s="79" customFormat="1" x14ac:dyDescent="0.25">
      <c r="A106" s="326" t="s">
        <v>68</v>
      </c>
      <c r="B106" s="327" t="s">
        <v>114</v>
      </c>
      <c r="C106" s="326" t="s">
        <v>117</v>
      </c>
      <c r="D106" s="326" t="s">
        <v>190</v>
      </c>
      <c r="E106" s="326" t="s">
        <v>37</v>
      </c>
      <c r="F106" s="272">
        <f>+SUM('1A1 Energy Industries'!F113:F115)*'Conversion Factors'!$I$5</f>
        <v>4.8843860827799999</v>
      </c>
      <c r="G106" s="272">
        <f>+SUM('1A1 Energy Industries'!G113:G115)*'Conversion Factors'!$I$5</f>
        <v>4.8413506154999997</v>
      </c>
      <c r="H106" s="272">
        <f>+SUM('1A1 Energy Industries'!H113:H115)*'Conversion Factors'!$I$5</f>
        <v>3.7416757536599996</v>
      </c>
      <c r="I106" s="272">
        <f>+SUM('1A1 Energy Industries'!I113:I115)*'Conversion Factors'!$I$5</f>
        <v>4.4728855045799989</v>
      </c>
      <c r="J106" s="272">
        <f>+SUM('1A1 Energy Industries'!J113:J115)*'Conversion Factors'!$I$5</f>
        <v>3.8733585345000003</v>
      </c>
      <c r="K106" s="272">
        <f>+SUM('1A1 Energy Industries'!K113:K115)*'Conversion Factors'!$I$5</f>
        <v>3.5655789628199996</v>
      </c>
      <c r="L106" s="272">
        <f>+SUM('1A1 Energy Industries'!L113:L115)*'Conversion Factors'!$I$5</f>
        <v>4.0563730354800001</v>
      </c>
      <c r="M106" s="272">
        <f>+SUM('1A1 Energy Industries'!M113:M115)*'Conversion Factors'!$I$5</f>
        <v>4.2331577640600004</v>
      </c>
      <c r="N106" s="272">
        <f>+SUM('1A1 Energy Industries'!N113:N115)*'Conversion Factors'!$I$5</f>
        <v>4.3058350190399999</v>
      </c>
      <c r="O106" s="272">
        <f>+SUM('1A1 Energy Industries'!O113:O115)*'Conversion Factors'!$I$5</f>
        <v>4.3413192397199998</v>
      </c>
      <c r="P106" s="272">
        <f>+SUM('1A1 Energy Industries'!P113:P115)*'Conversion Factors'!$I$5</f>
        <v>4.0081379884200006</v>
      </c>
      <c r="Q106" s="272">
        <f>+SUM('1A1 Energy Industries'!Q113:Q115)*'Conversion Factors'!$I$5</f>
        <v>3.5887105050000003</v>
      </c>
      <c r="R106" s="272">
        <f>+SUM('1A1 Energy Industries'!R113:R115)*'Conversion Factors'!$I$5</f>
        <v>3.5965227002999995</v>
      </c>
      <c r="S106" s="272">
        <f>+SUM('1A1 Energy Industries'!S113:S115)*'Conversion Factors'!$I$5</f>
        <v>3.662809464</v>
      </c>
      <c r="T106" s="272">
        <f>+SUM('1A1 Energy Industries'!T113:T115)*'Conversion Factors'!$I$5</f>
        <v>3.5980472399999996</v>
      </c>
      <c r="U106" s="272">
        <f>+SUM('1A1 Energy Industries'!U113:U115)*'Conversion Factors'!$I$5</f>
        <v>3.5332850159999998</v>
      </c>
      <c r="V106" s="272">
        <f>+SUM('1A1 Energy Industries'!V113:V115)*'Conversion Factors'!$I$5</f>
        <v>3.4684768499999996</v>
      </c>
      <c r="W106" s="272">
        <f>+SUM('1A1 Energy Industries'!W113:W115)*'Conversion Factors'!$I$5</f>
        <v>3.4036418999999998</v>
      </c>
    </row>
    <row r="107" spans="1:24" s="79" customFormat="1" x14ac:dyDescent="0.25">
      <c r="A107" s="326" t="s">
        <v>68</v>
      </c>
      <c r="B107" s="327" t="s">
        <v>115</v>
      </c>
      <c r="C107" s="326" t="s">
        <v>118</v>
      </c>
      <c r="D107" s="326" t="s">
        <v>190</v>
      </c>
      <c r="E107" s="326" t="s">
        <v>37</v>
      </c>
      <c r="F107" s="272">
        <f>+SUM('1A1 Energy Industries'!F118:F119)*'Conversion Factors'!$I$5</f>
        <v>110.34780974055533</v>
      </c>
      <c r="G107" s="272">
        <f>+SUM('1A1 Energy Industries'!G118:G119)*'Conversion Factors'!$I$5</f>
        <v>111.99326416934103</v>
      </c>
      <c r="H107" s="272">
        <f>+SUM('1A1 Energy Industries'!H118:H119)*'Conversion Factors'!$I$5</f>
        <v>110.61951502459789</v>
      </c>
      <c r="I107" s="272">
        <f>+SUM('1A1 Energy Industries'!I118:I119)*'Conversion Factors'!$I$5</f>
        <v>117.31420499303481</v>
      </c>
      <c r="J107" s="272">
        <f>+SUM('1A1 Energy Industries'!J118:J119)*'Conversion Factors'!$I$5</f>
        <v>112.22595731736628</v>
      </c>
      <c r="K107" s="272">
        <f>+SUM('1A1 Energy Industries'!K118:K119)*'Conversion Factors'!$I$5</f>
        <v>106.37200658351149</v>
      </c>
      <c r="L107" s="272">
        <f>+SUM('1A1 Energy Industries'!L118:L119)*'Conversion Factors'!$I$5</f>
        <v>104.66931346849879</v>
      </c>
      <c r="M107" s="272">
        <f>+SUM('1A1 Energy Industries'!M118:M119)*'Conversion Factors'!$I$5</f>
        <v>111.20747558834466</v>
      </c>
      <c r="N107" s="272">
        <f>+SUM('1A1 Energy Industries'!N118:N119)*'Conversion Factors'!$I$5</f>
        <v>108.94458851605725</v>
      </c>
      <c r="O107" s="272">
        <f>+SUM('1A1 Energy Industries'!O118:O119)*'Conversion Factors'!$I$5</f>
        <v>109.91731430962818</v>
      </c>
      <c r="P107" s="272">
        <f>+SUM('1A1 Energy Industries'!P118:P119)*'Conversion Factors'!$I$5</f>
        <v>109.60275925572354</v>
      </c>
      <c r="Q107" s="272">
        <f>+SUM('1A1 Energy Industries'!Q118:Q119)*'Conversion Factors'!$I$5</f>
        <v>109.60074517394743</v>
      </c>
      <c r="R107" s="272">
        <f>+SUM('1A1 Energy Industries'!R118:R119)*'Conversion Factors'!$I$5</f>
        <v>148.2924957519171</v>
      </c>
      <c r="S107" s="272">
        <f>+SUM('1A1 Energy Industries'!S118:S119)*'Conversion Factors'!$I$5</f>
        <v>147.63304084011361</v>
      </c>
      <c r="T107" s="272">
        <f>+SUM('1A1 Energy Industries'!T118:T119)*'Conversion Factors'!$I$5</f>
        <v>154.77759362869156</v>
      </c>
      <c r="U107" s="272">
        <f>+SUM('1A1 Energy Industries'!U118:U119)*'Conversion Factors'!$I$5</f>
        <v>150.63971091634428</v>
      </c>
      <c r="V107" s="272">
        <f>+SUM('1A1 Energy Industries'!V118:V119)*'Conversion Factors'!$I$5</f>
        <v>149.05269520139032</v>
      </c>
      <c r="W107" s="272">
        <f>+SUM('1A1 Energy Industries'!W118:W119)*'Conversion Factors'!$I$5</f>
        <v>141.80949999999999</v>
      </c>
    </row>
    <row r="108" spans="1:24" s="4" customFormat="1" x14ac:dyDescent="0.25">
      <c r="A108" s="275" t="s">
        <v>68</v>
      </c>
      <c r="B108" s="275" t="s">
        <v>71</v>
      </c>
      <c r="C108" s="275" t="s">
        <v>72</v>
      </c>
      <c r="D108" s="275" t="s">
        <v>190</v>
      </c>
      <c r="E108" s="275" t="s">
        <v>37</v>
      </c>
      <c r="F108" s="271">
        <f>+SUM('1A2 Manufacturing Construction'!F82:F88)*'Conversion Factors'!$I$5</f>
        <v>101.86426412766662</v>
      </c>
      <c r="G108" s="271">
        <f>+SUM('1A2 Manufacturing Construction'!G82:G88)*'Conversion Factors'!$I$5</f>
        <v>102.8830245264415</v>
      </c>
      <c r="H108" s="271">
        <f>+SUM('1A2 Manufacturing Construction'!H82:H88)*'Conversion Factors'!$I$5</f>
        <v>106.27392530379565</v>
      </c>
      <c r="I108" s="271">
        <f>+SUM('1A2 Manufacturing Construction'!I82:I88)*'Conversion Factors'!$I$5</f>
        <v>110.07587166705785</v>
      </c>
      <c r="J108" s="271">
        <f>+SUM('1A2 Manufacturing Construction'!J82:J88)*'Conversion Factors'!$I$5</f>
        <v>110.34389513657408</v>
      </c>
      <c r="K108" s="271">
        <f>+SUM('1A2 Manufacturing Construction'!K82:K88)*'Conversion Factors'!$I$5</f>
        <v>105.38487619961839</v>
      </c>
      <c r="L108" s="271">
        <f>+SUM('1A2 Manufacturing Construction'!L82:L88)*'Conversion Factors'!$I$5</f>
        <v>107.81622815233737</v>
      </c>
      <c r="M108" s="271">
        <f>+SUM('1A2 Manufacturing Construction'!M82:M88)*'Conversion Factors'!$I$5</f>
        <v>113.57020530960614</v>
      </c>
      <c r="N108" s="271">
        <f>+SUM('1A2 Manufacturing Construction'!N82:N88)*'Conversion Factors'!$I$5</f>
        <v>122.98552375310943</v>
      </c>
      <c r="O108" s="271">
        <f>+SUM('1A2 Manufacturing Construction'!O82:O88)*'Conversion Factors'!$I$5</f>
        <v>170.47060343114092</v>
      </c>
      <c r="P108" s="271">
        <f>+SUM('1A2 Manufacturing Construction'!P82:P88)*'Conversion Factors'!$I$5</f>
        <v>148.04024936609471</v>
      </c>
      <c r="Q108" s="271">
        <f>+SUM('1A2 Manufacturing Construction'!Q82:Q88)*'Conversion Factors'!$I$5</f>
        <v>120.72626000772006</v>
      </c>
      <c r="R108" s="271">
        <f>+SUM('1A2 Manufacturing Construction'!R82:R88)*'Conversion Factors'!$I$5</f>
        <v>92.720580406436227</v>
      </c>
      <c r="S108" s="271">
        <f>+SUM('1A2 Manufacturing Construction'!S82:S88)*'Conversion Factors'!$I$5</f>
        <v>27.548223345389683</v>
      </c>
      <c r="T108" s="271">
        <f>+SUM('1A2 Manufacturing Construction'!T82:T88)*'Conversion Factors'!$I$5</f>
        <v>77.847660213658145</v>
      </c>
      <c r="U108" s="271">
        <f>+SUM('1A2 Manufacturing Construction'!U82:U88)*'Conversion Factors'!$I$5</f>
        <v>127.57940532640158</v>
      </c>
      <c r="V108" s="271">
        <f>+SUM('1A2 Manufacturing Construction'!V82:V88)*'Conversion Factors'!$I$5</f>
        <v>176.7853471847996</v>
      </c>
      <c r="W108" s="271">
        <f>+SUM('1A2 Manufacturing Construction'!W82:W88)*'Conversion Factors'!$I$5</f>
        <v>110.2775529895944</v>
      </c>
    </row>
    <row r="109" spans="1:24" s="79" customFormat="1" x14ac:dyDescent="0.25">
      <c r="A109" s="326" t="s">
        <v>68</v>
      </c>
      <c r="B109" s="327" t="s">
        <v>119</v>
      </c>
      <c r="C109" s="326" t="s">
        <v>132</v>
      </c>
      <c r="D109" s="326" t="s">
        <v>190</v>
      </c>
      <c r="E109" s="326" t="s">
        <v>37</v>
      </c>
      <c r="F109" s="371"/>
      <c r="G109" s="371"/>
      <c r="H109" s="371"/>
      <c r="I109" s="371"/>
      <c r="J109" s="371"/>
      <c r="K109" s="371"/>
      <c r="L109" s="371"/>
      <c r="M109" s="371"/>
      <c r="N109" s="371"/>
      <c r="O109" s="371"/>
      <c r="P109" s="371"/>
      <c r="Q109" s="371"/>
      <c r="R109" s="371"/>
      <c r="S109" s="371"/>
      <c r="T109" s="371"/>
      <c r="U109" s="371"/>
      <c r="V109" s="371"/>
      <c r="W109" s="371"/>
    </row>
    <row r="110" spans="1:24" s="79" customFormat="1" x14ac:dyDescent="0.25">
      <c r="A110" s="326" t="s">
        <v>68</v>
      </c>
      <c r="B110" s="327" t="s">
        <v>120</v>
      </c>
      <c r="C110" s="326" t="s">
        <v>133</v>
      </c>
      <c r="D110" s="326" t="s">
        <v>190</v>
      </c>
      <c r="E110" s="326" t="s">
        <v>37</v>
      </c>
      <c r="F110" s="371"/>
      <c r="G110" s="371"/>
      <c r="H110" s="371"/>
      <c r="I110" s="371"/>
      <c r="J110" s="371"/>
      <c r="K110" s="371"/>
      <c r="L110" s="371"/>
      <c r="M110" s="371"/>
      <c r="N110" s="371"/>
      <c r="O110" s="371"/>
      <c r="P110" s="371"/>
      <c r="Q110" s="371"/>
      <c r="R110" s="371"/>
      <c r="S110" s="371"/>
      <c r="T110" s="371"/>
      <c r="U110" s="371"/>
      <c r="V110" s="371"/>
      <c r="W110" s="371"/>
    </row>
    <row r="111" spans="1:24" s="79" customFormat="1" x14ac:dyDescent="0.25">
      <c r="A111" s="326" t="s">
        <v>68</v>
      </c>
      <c r="B111" s="327" t="s">
        <v>121</v>
      </c>
      <c r="C111" s="326" t="s">
        <v>134</v>
      </c>
      <c r="D111" s="326" t="s">
        <v>190</v>
      </c>
      <c r="E111" s="326" t="s">
        <v>37</v>
      </c>
      <c r="F111" s="371"/>
      <c r="G111" s="371"/>
      <c r="H111" s="371"/>
      <c r="I111" s="371"/>
      <c r="J111" s="371"/>
      <c r="K111" s="371"/>
      <c r="L111" s="371"/>
      <c r="M111" s="371"/>
      <c r="N111" s="371"/>
      <c r="O111" s="371"/>
      <c r="P111" s="371"/>
      <c r="Q111" s="371"/>
      <c r="R111" s="371"/>
      <c r="S111" s="371"/>
      <c r="T111" s="371"/>
      <c r="U111" s="371"/>
      <c r="V111" s="371"/>
      <c r="W111" s="371"/>
    </row>
    <row r="112" spans="1:24" s="79" customFormat="1" x14ac:dyDescent="0.25">
      <c r="A112" s="326" t="s">
        <v>68</v>
      </c>
      <c r="B112" s="327" t="s">
        <v>122</v>
      </c>
      <c r="C112" s="326" t="s">
        <v>135</v>
      </c>
      <c r="D112" s="326" t="s">
        <v>190</v>
      </c>
      <c r="E112" s="326" t="s">
        <v>37</v>
      </c>
      <c r="F112" s="371"/>
      <c r="G112" s="371"/>
      <c r="H112" s="371"/>
      <c r="I112" s="371"/>
      <c r="J112" s="371"/>
      <c r="K112" s="371"/>
      <c r="L112" s="371"/>
      <c r="M112" s="371"/>
      <c r="N112" s="371"/>
      <c r="O112" s="371"/>
      <c r="P112" s="371"/>
      <c r="Q112" s="371"/>
      <c r="R112" s="371"/>
      <c r="S112" s="371"/>
      <c r="T112" s="371"/>
      <c r="U112" s="371"/>
      <c r="V112" s="371"/>
      <c r="W112" s="371"/>
    </row>
    <row r="113" spans="1:23" s="79" customFormat="1" x14ac:dyDescent="0.25">
      <c r="A113" s="326" t="s">
        <v>68</v>
      </c>
      <c r="B113" s="327" t="s">
        <v>123</v>
      </c>
      <c r="C113" s="326" t="s">
        <v>136</v>
      </c>
      <c r="D113" s="326" t="s">
        <v>190</v>
      </c>
      <c r="E113" s="326" t="s">
        <v>37</v>
      </c>
      <c r="F113" s="371"/>
      <c r="G113" s="371"/>
      <c r="H113" s="371"/>
      <c r="I113" s="371"/>
      <c r="J113" s="371"/>
      <c r="K113" s="371"/>
      <c r="L113" s="371"/>
      <c r="M113" s="371"/>
      <c r="N113" s="371"/>
      <c r="O113" s="371"/>
      <c r="P113" s="371"/>
      <c r="Q113" s="371"/>
      <c r="R113" s="371"/>
      <c r="S113" s="371"/>
      <c r="T113" s="371"/>
      <c r="U113" s="371"/>
      <c r="V113" s="371"/>
      <c r="W113" s="371"/>
    </row>
    <row r="114" spans="1:23" s="79" customFormat="1" x14ac:dyDescent="0.25">
      <c r="A114" s="326" t="s">
        <v>68</v>
      </c>
      <c r="B114" s="327" t="s">
        <v>124</v>
      </c>
      <c r="C114" s="326" t="s">
        <v>137</v>
      </c>
      <c r="D114" s="326" t="s">
        <v>190</v>
      </c>
      <c r="E114" s="326" t="s">
        <v>37</v>
      </c>
      <c r="F114" s="371"/>
      <c r="G114" s="371"/>
      <c r="H114" s="371"/>
      <c r="I114" s="371"/>
      <c r="J114" s="371"/>
      <c r="K114" s="371"/>
      <c r="L114" s="371"/>
      <c r="M114" s="371"/>
      <c r="N114" s="371"/>
      <c r="O114" s="371"/>
      <c r="P114" s="371"/>
      <c r="Q114" s="371"/>
      <c r="R114" s="371"/>
      <c r="S114" s="371"/>
      <c r="T114" s="371"/>
      <c r="U114" s="371"/>
      <c r="V114" s="371"/>
      <c r="W114" s="371"/>
    </row>
    <row r="115" spans="1:23" s="79" customFormat="1" x14ac:dyDescent="0.25">
      <c r="A115" s="326" t="s">
        <v>68</v>
      </c>
      <c r="B115" s="327" t="s">
        <v>125</v>
      </c>
      <c r="C115" s="326" t="s">
        <v>138</v>
      </c>
      <c r="D115" s="326" t="s">
        <v>190</v>
      </c>
      <c r="E115" s="326" t="s">
        <v>37</v>
      </c>
      <c r="F115" s="371"/>
      <c r="G115" s="371"/>
      <c r="H115" s="371"/>
      <c r="I115" s="371"/>
      <c r="J115" s="371"/>
      <c r="K115" s="371"/>
      <c r="L115" s="371"/>
      <c r="M115" s="371"/>
      <c r="N115" s="371"/>
      <c r="O115" s="371"/>
      <c r="P115" s="371"/>
      <c r="Q115" s="371"/>
      <c r="R115" s="371"/>
      <c r="S115" s="371"/>
      <c r="T115" s="371"/>
      <c r="U115" s="371"/>
      <c r="V115" s="371"/>
      <c r="W115" s="371"/>
    </row>
    <row r="116" spans="1:23" s="79" customFormat="1" x14ac:dyDescent="0.25">
      <c r="A116" s="326" t="s">
        <v>68</v>
      </c>
      <c r="B116" s="327" t="s">
        <v>126</v>
      </c>
      <c r="C116" s="326" t="s">
        <v>139</v>
      </c>
      <c r="D116" s="326" t="s">
        <v>190</v>
      </c>
      <c r="E116" s="326" t="s">
        <v>37</v>
      </c>
      <c r="F116" s="371"/>
      <c r="G116" s="371"/>
      <c r="H116" s="371"/>
      <c r="I116" s="371"/>
      <c r="J116" s="371"/>
      <c r="K116" s="371"/>
      <c r="L116" s="371"/>
      <c r="M116" s="371"/>
      <c r="N116" s="371"/>
      <c r="O116" s="371"/>
      <c r="P116" s="371"/>
      <c r="Q116" s="371"/>
      <c r="R116" s="371"/>
      <c r="S116" s="371"/>
      <c r="T116" s="371"/>
      <c r="U116" s="371"/>
      <c r="V116" s="371"/>
      <c r="W116" s="371"/>
    </row>
    <row r="117" spans="1:23" s="79" customFormat="1" x14ac:dyDescent="0.25">
      <c r="A117" s="326" t="s">
        <v>68</v>
      </c>
      <c r="B117" s="327" t="s">
        <v>127</v>
      </c>
      <c r="C117" s="326" t="s">
        <v>140</v>
      </c>
      <c r="D117" s="326" t="s">
        <v>190</v>
      </c>
      <c r="E117" s="326" t="s">
        <v>37</v>
      </c>
      <c r="F117" s="371"/>
      <c r="G117" s="371"/>
      <c r="H117" s="371"/>
      <c r="I117" s="371"/>
      <c r="J117" s="371"/>
      <c r="K117" s="371"/>
      <c r="L117" s="371"/>
      <c r="M117" s="371"/>
      <c r="N117" s="371"/>
      <c r="O117" s="371"/>
      <c r="P117" s="371"/>
      <c r="Q117" s="371"/>
      <c r="R117" s="371"/>
      <c r="S117" s="371"/>
      <c r="T117" s="371"/>
      <c r="U117" s="371"/>
      <c r="V117" s="371"/>
      <c r="W117" s="371"/>
    </row>
    <row r="118" spans="1:23" s="79" customFormat="1" x14ac:dyDescent="0.25">
      <c r="A118" s="326" t="s">
        <v>68</v>
      </c>
      <c r="B118" s="327" t="s">
        <v>128</v>
      </c>
      <c r="C118" s="326" t="s">
        <v>141</v>
      </c>
      <c r="D118" s="326" t="s">
        <v>190</v>
      </c>
      <c r="E118" s="326" t="s">
        <v>37</v>
      </c>
      <c r="F118" s="371"/>
      <c r="G118" s="371"/>
      <c r="H118" s="371"/>
      <c r="I118" s="371"/>
      <c r="J118" s="371"/>
      <c r="K118" s="371"/>
      <c r="L118" s="371"/>
      <c r="M118" s="371"/>
      <c r="N118" s="371"/>
      <c r="O118" s="371"/>
      <c r="P118" s="371"/>
      <c r="Q118" s="371"/>
      <c r="R118" s="371"/>
      <c r="S118" s="371"/>
      <c r="T118" s="371"/>
      <c r="U118" s="371"/>
      <c r="V118" s="371"/>
      <c r="W118" s="371"/>
    </row>
    <row r="119" spans="1:23" s="79" customFormat="1" x14ac:dyDescent="0.25">
      <c r="A119" s="326" t="s">
        <v>68</v>
      </c>
      <c r="B119" s="327" t="s">
        <v>129</v>
      </c>
      <c r="C119" s="326" t="s">
        <v>142</v>
      </c>
      <c r="D119" s="326" t="s">
        <v>190</v>
      </c>
      <c r="E119" s="326" t="s">
        <v>37</v>
      </c>
      <c r="F119" s="371"/>
      <c r="G119" s="371"/>
      <c r="H119" s="371"/>
      <c r="I119" s="371"/>
      <c r="J119" s="371"/>
      <c r="K119" s="371"/>
      <c r="L119" s="371"/>
      <c r="M119" s="371"/>
      <c r="N119" s="371"/>
      <c r="O119" s="371"/>
      <c r="P119" s="371"/>
      <c r="Q119" s="371"/>
      <c r="R119" s="371"/>
      <c r="S119" s="371"/>
      <c r="T119" s="371"/>
      <c r="U119" s="371"/>
      <c r="V119" s="371"/>
      <c r="W119" s="371"/>
    </row>
    <row r="120" spans="1:23" s="79" customFormat="1" x14ac:dyDescent="0.25">
      <c r="A120" s="326" t="s">
        <v>68</v>
      </c>
      <c r="B120" s="327" t="s">
        <v>130</v>
      </c>
      <c r="C120" s="326" t="s">
        <v>143</v>
      </c>
      <c r="D120" s="326" t="s">
        <v>190</v>
      </c>
      <c r="E120" s="326" t="s">
        <v>37</v>
      </c>
      <c r="F120" s="371"/>
      <c r="G120" s="371"/>
      <c r="H120" s="371"/>
      <c r="I120" s="371"/>
      <c r="J120" s="371"/>
      <c r="K120" s="371"/>
      <c r="L120" s="371"/>
      <c r="M120" s="371"/>
      <c r="N120" s="371"/>
      <c r="O120" s="371"/>
      <c r="P120" s="371"/>
      <c r="Q120" s="371"/>
      <c r="R120" s="371"/>
      <c r="S120" s="371"/>
      <c r="T120" s="371"/>
      <c r="U120" s="371"/>
      <c r="V120" s="371"/>
      <c r="W120" s="371"/>
    </row>
    <row r="121" spans="1:23" s="79" customFormat="1" x14ac:dyDescent="0.25">
      <c r="A121" s="326" t="s">
        <v>68</v>
      </c>
      <c r="B121" s="327" t="s">
        <v>131</v>
      </c>
      <c r="C121" s="326" t="s">
        <v>144</v>
      </c>
      <c r="D121" s="326" t="s">
        <v>190</v>
      </c>
      <c r="E121" s="326" t="s">
        <v>37</v>
      </c>
      <c r="F121" s="371"/>
      <c r="G121" s="371"/>
      <c r="H121" s="371"/>
      <c r="I121" s="371"/>
      <c r="J121" s="371"/>
      <c r="K121" s="371"/>
      <c r="L121" s="371"/>
      <c r="M121" s="371"/>
      <c r="N121" s="371"/>
      <c r="O121" s="371"/>
      <c r="P121" s="371"/>
      <c r="Q121" s="371"/>
      <c r="R121" s="371"/>
      <c r="S121" s="371"/>
      <c r="T121" s="371"/>
      <c r="U121" s="371"/>
      <c r="V121" s="371"/>
      <c r="W121" s="371"/>
    </row>
    <row r="122" spans="1:23" s="4" customFormat="1" x14ac:dyDescent="0.25">
      <c r="A122" s="275" t="s">
        <v>68</v>
      </c>
      <c r="B122" s="275" t="s">
        <v>73</v>
      </c>
      <c r="C122" s="275" t="s">
        <v>74</v>
      </c>
      <c r="D122" s="275" t="s">
        <v>190</v>
      </c>
      <c r="E122" s="275" t="s">
        <v>37</v>
      </c>
      <c r="F122" s="271">
        <f t="shared" ref="F122:T122" si="55">SUM(F123:F127)</f>
        <v>632.06634659084227</v>
      </c>
      <c r="G122" s="271">
        <f t="shared" si="55"/>
        <v>639.1485492856217</v>
      </c>
      <c r="H122" s="271">
        <f t="shared" si="55"/>
        <v>649.08251940622631</v>
      </c>
      <c r="I122" s="271">
        <f t="shared" si="55"/>
        <v>668.61935837396777</v>
      </c>
      <c r="J122" s="271">
        <f t="shared" si="55"/>
        <v>702.75530716157846</v>
      </c>
      <c r="K122" s="271">
        <f t="shared" si="55"/>
        <v>736.66621400591862</v>
      </c>
      <c r="L122" s="271">
        <f t="shared" si="55"/>
        <v>729.95106996737445</v>
      </c>
      <c r="M122" s="271">
        <f t="shared" si="55"/>
        <v>836.22670834509688</v>
      </c>
      <c r="N122" s="271">
        <f t="shared" si="55"/>
        <v>844.50542145932729</v>
      </c>
      <c r="O122" s="271">
        <f t="shared" si="55"/>
        <v>821.74251759123422</v>
      </c>
      <c r="P122" s="271">
        <f t="shared" si="55"/>
        <v>768.63832536656662</v>
      </c>
      <c r="Q122" s="271">
        <f t="shared" si="55"/>
        <v>774.49451236647656</v>
      </c>
      <c r="R122" s="271">
        <f t="shared" si="55"/>
        <v>734.00098091026473</v>
      </c>
      <c r="S122" s="271">
        <f t="shared" si="55"/>
        <v>838.08856271988054</v>
      </c>
      <c r="T122" s="271">
        <f t="shared" si="55"/>
        <v>873.33327879371495</v>
      </c>
      <c r="U122" s="271">
        <f t="shared" ref="U122:W122" si="56">SUM(U123:U127)</f>
        <v>887.43784927194986</v>
      </c>
      <c r="V122" s="271">
        <f t="shared" si="56"/>
        <v>805.03842218921204</v>
      </c>
      <c r="W122" s="271">
        <f t="shared" si="56"/>
        <v>845.00963429405124</v>
      </c>
    </row>
    <row r="123" spans="1:23" s="79" customFormat="1" x14ac:dyDescent="0.25">
      <c r="A123" s="326" t="s">
        <v>68</v>
      </c>
      <c r="B123" s="327" t="s">
        <v>145</v>
      </c>
      <c r="C123" s="326" t="s">
        <v>150</v>
      </c>
      <c r="D123" s="326" t="s">
        <v>190</v>
      </c>
      <c r="E123" s="326" t="s">
        <v>37</v>
      </c>
      <c r="F123" s="272">
        <f>+SUM('1A3 Transport'!F136:F137)*'Conversion Factors'!$I$5</f>
        <v>5.854020779999999</v>
      </c>
      <c r="G123" s="272">
        <f>+SUM('1A3 Transport'!G136:G137)*'Conversion Factors'!$I$5</f>
        <v>5.6101878000000003</v>
      </c>
      <c r="H123" s="272">
        <f>+SUM('1A3 Transport'!H136:H137)*'Conversion Factors'!$I$5</f>
        <v>4.1681725799999993</v>
      </c>
      <c r="I123" s="272">
        <f>+SUM('1A3 Transport'!I136:I137)*'Conversion Factors'!$I$5</f>
        <v>4.1961172199999996</v>
      </c>
      <c r="J123" s="272">
        <f>+SUM('1A3 Transport'!J136:J137)*'Conversion Factors'!$I$5</f>
        <v>3.9532774799999997</v>
      </c>
      <c r="K123" s="272">
        <f>+SUM('1A3 Transport'!K136:K137)*'Conversion Factors'!$I$5</f>
        <v>4.0530032399999998</v>
      </c>
      <c r="L123" s="272">
        <f>+SUM('1A3 Transport'!L136:L137)*'Conversion Factors'!$I$5</f>
        <v>3.9106035000000001</v>
      </c>
      <c r="M123" s="272">
        <f>+SUM('1A3 Transport'!M136:M137)*'Conversion Factors'!$I$5</f>
        <v>4.3252532814000002</v>
      </c>
      <c r="N123" s="272">
        <f>+SUM('1A3 Transport'!N136:N137)*'Conversion Factors'!$I$5</f>
        <v>4.2582839999999997</v>
      </c>
      <c r="O123" s="272">
        <f>+SUM('1A3 Transport'!O136:O137)*'Conversion Factors'!$I$5</f>
        <v>3.8243459999999998</v>
      </c>
      <c r="P123" s="272">
        <f>+SUM('1A3 Transport'!P136:P137)*'Conversion Factors'!$I$5</f>
        <v>3.6441119999999998</v>
      </c>
      <c r="Q123" s="272">
        <f>+SUM('1A3 Transport'!Q136:Q137)*'Conversion Factors'!$I$5</f>
        <v>4.0103460000000002</v>
      </c>
      <c r="R123" s="272">
        <f>+SUM('1A3 Transport'!R136:R137)*'Conversion Factors'!$I$5</f>
        <v>3.9205079999999994</v>
      </c>
      <c r="S123" s="272">
        <f>+SUM('1A3 Transport'!S136:S137)*'Conversion Factors'!$I$5</f>
        <v>3.4969249175999999</v>
      </c>
      <c r="T123" s="272">
        <f>+SUM('1A3 Transport'!T136:T137)*'Conversion Factors'!$I$5</f>
        <v>3.684473256</v>
      </c>
      <c r="U123" s="272">
        <f>+SUM('1A3 Transport'!U136:U137)*'Conversion Factors'!$I$5</f>
        <v>3.9051295944000004</v>
      </c>
      <c r="V123" s="272">
        <f>+SUM('1A3 Transport'!V136:V137)*'Conversion Factors'!$I$5</f>
        <v>3.9978839999999995</v>
      </c>
      <c r="W123" s="272">
        <f>+SUM('1A3 Transport'!W136:W137)*'Conversion Factors'!$I$5</f>
        <v>3.9627299999999996</v>
      </c>
    </row>
    <row r="124" spans="1:23" s="79" customFormat="1" x14ac:dyDescent="0.25">
      <c r="A124" s="326" t="s">
        <v>68</v>
      </c>
      <c r="B124" s="327" t="s">
        <v>146</v>
      </c>
      <c r="C124" s="326" t="s">
        <v>151</v>
      </c>
      <c r="D124" s="326" t="s">
        <v>190</v>
      </c>
      <c r="E124" s="326" t="s">
        <v>37</v>
      </c>
      <c r="F124" s="272">
        <f>+SUM('1A3 Transport'!F139:F144)*'Conversion Factors'!$I$5</f>
        <v>558.89660990619996</v>
      </c>
      <c r="G124" s="272">
        <f>+SUM('1A3 Transport'!G139:G144)*'Conversion Factors'!$I$5</f>
        <v>567.275484828</v>
      </c>
      <c r="H124" s="272">
        <f>+SUM('1A3 Transport'!H139:H144)*'Conversion Factors'!$I$5</f>
        <v>580.15591445799998</v>
      </c>
      <c r="I124" s="272">
        <f>+SUM('1A3 Transport'!I139:I144)*'Conversion Factors'!$I$5</f>
        <v>602.80248115559993</v>
      </c>
      <c r="J124" s="272">
        <f>+SUM('1A3 Transport'!J139:J144)*'Conversion Factors'!$I$5</f>
        <v>634.44044883620006</v>
      </c>
      <c r="K124" s="272">
        <f>+SUM('1A3 Transport'!K139:K144)*'Conversion Factors'!$I$5</f>
        <v>668.48389956868004</v>
      </c>
      <c r="L124" s="272">
        <f>+SUM('1A3 Transport'!L139:L144)*'Conversion Factors'!$I$5</f>
        <v>666.64768751416011</v>
      </c>
      <c r="M124" s="272">
        <f>+SUM('1A3 Transport'!M139:M144)*'Conversion Factors'!$I$5</f>
        <v>769.83057037111996</v>
      </c>
      <c r="N124" s="272">
        <f>+SUM('1A3 Transport'!N139:N144)*'Conversion Factors'!$I$5</f>
        <v>780.85458766832005</v>
      </c>
      <c r="O124" s="272">
        <f>+SUM('1A3 Transport'!O139:O144)*'Conversion Factors'!$I$5</f>
        <v>757.64258334160002</v>
      </c>
      <c r="P124" s="272">
        <f>+SUM('1A3 Transport'!P139:P144)*'Conversion Factors'!$I$5</f>
        <v>708.20053879479997</v>
      </c>
      <c r="Q124" s="272">
        <f>+SUM('1A3 Transport'!Q139:Q144)*'Conversion Factors'!$I$5</f>
        <v>714.51994306873212</v>
      </c>
      <c r="R124" s="272">
        <f>+SUM('1A3 Transport'!R139:R144)*'Conversion Factors'!$I$5</f>
        <v>675.69947033088795</v>
      </c>
      <c r="S124" s="272">
        <f>+SUM('1A3 Transport'!S139:S144)*'Conversion Factors'!$I$5</f>
        <v>780.89039332800007</v>
      </c>
      <c r="T124" s="272">
        <f>+SUM('1A3 Transport'!T139:T144)*'Conversion Factors'!$I$5</f>
        <v>805.87297161000004</v>
      </c>
      <c r="U124" s="272">
        <f>+SUM('1A3 Transport'!U139:U144)*'Conversion Factors'!$I$5</f>
        <v>822.15006742665946</v>
      </c>
      <c r="V124" s="272">
        <f>+SUM('1A3 Transport'!V139:V144)*'Conversion Factors'!$I$5</f>
        <v>750.76285958110088</v>
      </c>
      <c r="W124" s="272">
        <f>+SUM('1A3 Transport'!W139:W144)*'Conversion Factors'!$I$5</f>
        <v>791.89096702881272</v>
      </c>
    </row>
    <row r="125" spans="1:23" s="79" customFormat="1" x14ac:dyDescent="0.25">
      <c r="A125" s="326" t="s">
        <v>68</v>
      </c>
      <c r="B125" s="327" t="s">
        <v>147</v>
      </c>
      <c r="C125" s="326" t="s">
        <v>152</v>
      </c>
      <c r="D125" s="326" t="s">
        <v>190</v>
      </c>
      <c r="E125" s="326" t="s">
        <v>37</v>
      </c>
      <c r="F125" s="272">
        <f>+SUM('1A3 Transport'!F146:F147)*'Conversion Factors'!$I$5</f>
        <v>65.980772000000002</v>
      </c>
      <c r="G125" s="272">
        <f>+SUM('1A3 Transport'!G146:G147)*'Conversion Factors'!$I$5</f>
        <v>64.783861999999999</v>
      </c>
      <c r="H125" s="272">
        <f>+SUM('1A3 Transport'!H146:H147)*'Conversion Factors'!$I$5</f>
        <v>63.152518000000001</v>
      </c>
      <c r="I125" s="272">
        <f>+SUM('1A3 Transport'!I146:I147)*'Conversion Factors'!$I$5</f>
        <v>59.836634000000004</v>
      </c>
      <c r="J125" s="272">
        <f>+SUM('1A3 Transport'!J146:J147)*'Conversion Factors'!$I$5</f>
        <v>62.443238000000008</v>
      </c>
      <c r="K125" s="272">
        <f>+SUM('1A3 Transport'!K146:K147)*'Conversion Factors'!$I$5</f>
        <v>62.141794000000012</v>
      </c>
      <c r="L125" s="272">
        <f>+SUM('1A3 Transport'!L146:L147)*'Conversion Factors'!$I$5</f>
        <v>57.336422000000006</v>
      </c>
      <c r="M125" s="272">
        <f>+SUM('1A3 Transport'!M146:M147)*'Conversion Factors'!$I$5</f>
        <v>59.95328700000001</v>
      </c>
      <c r="N125" s="272">
        <f>+SUM('1A3 Transport'!N146:N147)*'Conversion Factors'!$I$5</f>
        <v>57.231797</v>
      </c>
      <c r="O125" s="272">
        <f>+SUM('1A3 Transport'!O146:O147)*'Conversion Factors'!$I$5</f>
        <v>58.117839000000011</v>
      </c>
      <c r="P125" s="272">
        <f>+SUM('1A3 Transport'!P146:P147)*'Conversion Factors'!$I$5</f>
        <v>54.660470999999994</v>
      </c>
      <c r="Q125" s="272">
        <f>+SUM('1A3 Transport'!Q146:Q147)*'Conversion Factors'!$I$5</f>
        <v>53.830259999999996</v>
      </c>
      <c r="R125" s="272">
        <f>+SUM('1A3 Transport'!R146:R147)*'Conversion Factors'!$I$5</f>
        <v>52.224955999999999</v>
      </c>
      <c r="S125" s="272">
        <f>+SUM('1A3 Transport'!S146:S147)*'Conversion Factors'!$I$5</f>
        <v>51.543252121720798</v>
      </c>
      <c r="T125" s="272">
        <f>+SUM('1A3 Transport'!T146:T147)*'Conversion Factors'!$I$5</f>
        <v>61.609279927205463</v>
      </c>
      <c r="U125" s="272">
        <f>+SUM('1A3 Transport'!U146:U147)*'Conversion Factors'!$I$5</f>
        <v>59.232148378983418</v>
      </c>
      <c r="V125" s="272">
        <f>+SUM('1A3 Transport'!V146:V147)*'Conversion Factors'!$I$5</f>
        <v>48.152176000000004</v>
      </c>
      <c r="W125" s="272">
        <f>+SUM('1A3 Transport'!W146:W147)*'Conversion Factors'!$I$5</f>
        <v>47.01925</v>
      </c>
    </row>
    <row r="126" spans="1:23" s="79" customFormat="1" x14ac:dyDescent="0.25">
      <c r="A126" s="326" t="s">
        <v>68</v>
      </c>
      <c r="B126" s="327" t="s">
        <v>148</v>
      </c>
      <c r="C126" s="326" t="s">
        <v>153</v>
      </c>
      <c r="D126" s="326" t="s">
        <v>190</v>
      </c>
      <c r="E126" s="326" t="s">
        <v>37</v>
      </c>
      <c r="F126" s="272">
        <f>+'1A3 Transport'!F151*'Conversion Factors'!$I$5</f>
        <v>1.3349439046422282</v>
      </c>
      <c r="G126" s="272">
        <f>+'1A3 Transport'!G151*'Conversion Factors'!$I$5</f>
        <v>1.4790146576217427</v>
      </c>
      <c r="H126" s="272">
        <f>+'1A3 Transport'!H151*'Conversion Factors'!$I$5</f>
        <v>1.6059143682263004</v>
      </c>
      <c r="I126" s="272">
        <f>+'1A3 Transport'!I151*'Conversion Factors'!$I$5</f>
        <v>1.7841259983678608</v>
      </c>
      <c r="J126" s="272">
        <f>+'1A3 Transport'!J151*'Conversion Factors'!$I$5</f>
        <v>1.9183428453784936</v>
      </c>
      <c r="K126" s="272">
        <f>+'1A3 Transport'!K151*'Conversion Factors'!$I$5</f>
        <v>1.9875171972385641</v>
      </c>
      <c r="L126" s="272">
        <f>+'1A3 Transport'!L151*'Conversion Factors'!$I$5</f>
        <v>2.0563569532144013</v>
      </c>
      <c r="M126" s="272">
        <f>+'1A3 Transport'!M151*'Conversion Factors'!$I$5</f>
        <v>2.117597692576795</v>
      </c>
      <c r="N126" s="272">
        <f>+'1A3 Transport'!N151*'Conversion Factors'!$I$5</f>
        <v>2.1607527910072237</v>
      </c>
      <c r="O126" s="272">
        <f>+'1A3 Transport'!O151*'Conversion Factors'!$I$5</f>
        <v>2.1577492496342101</v>
      </c>
      <c r="P126" s="272">
        <f>+'1A3 Transport'!P151*'Conversion Factors'!$I$5</f>
        <v>2.1332035717667068</v>
      </c>
      <c r="Q126" s="272">
        <f>+'1A3 Transport'!Q151*'Conversion Factors'!$I$5</f>
        <v>2.1339632977444039</v>
      </c>
      <c r="R126" s="272">
        <f>+'1A3 Transport'!R151*'Conversion Factors'!$I$5</f>
        <v>2.1560465793767283</v>
      </c>
      <c r="S126" s="272">
        <f>+'1A3 Transport'!S151*'Conversion Factors'!$I$5</f>
        <v>2.1579923525595972</v>
      </c>
      <c r="T126" s="272">
        <f>+'1A3 Transport'!T151*'Conversion Factors'!$I$5</f>
        <v>2.1665540005094583</v>
      </c>
      <c r="U126" s="272">
        <f>+'1A3 Transport'!U151*'Conversion Factors'!$I$5</f>
        <v>2.1505038719070013</v>
      </c>
      <c r="V126" s="272">
        <f>+'1A3 Transport'!V151*'Conversion Factors'!$I$5</f>
        <v>2.1255026081111117</v>
      </c>
      <c r="W126" s="272">
        <f>+'1A3 Transport'!W151*'Conversion Factors'!$I$5</f>
        <v>2.1366872652386211</v>
      </c>
    </row>
    <row r="127" spans="1:23" s="79" customFormat="1" x14ac:dyDescent="0.25">
      <c r="A127" s="326" t="s">
        <v>68</v>
      </c>
      <c r="B127" s="327" t="s">
        <v>149</v>
      </c>
      <c r="C127" s="326" t="s">
        <v>154</v>
      </c>
      <c r="D127" s="326" t="s">
        <v>190</v>
      </c>
      <c r="E127" s="326" t="s">
        <v>37</v>
      </c>
      <c r="F127" s="371"/>
      <c r="G127" s="371"/>
      <c r="H127" s="371"/>
      <c r="I127" s="371"/>
      <c r="J127" s="371"/>
      <c r="K127" s="371"/>
      <c r="L127" s="371"/>
      <c r="M127" s="371"/>
      <c r="N127" s="371"/>
      <c r="O127" s="371"/>
      <c r="P127" s="371"/>
      <c r="Q127" s="371"/>
      <c r="R127" s="371"/>
      <c r="S127" s="371"/>
      <c r="T127" s="371"/>
      <c r="U127" s="371"/>
      <c r="V127" s="371"/>
      <c r="W127" s="371"/>
    </row>
    <row r="128" spans="1:23" s="4" customFormat="1" x14ac:dyDescent="0.25">
      <c r="A128" s="275" t="s">
        <v>68</v>
      </c>
      <c r="B128" s="275" t="s">
        <v>75</v>
      </c>
      <c r="C128" s="275" t="s">
        <v>76</v>
      </c>
      <c r="D128" s="275" t="s">
        <v>190</v>
      </c>
      <c r="E128" s="275" t="s">
        <v>37</v>
      </c>
      <c r="F128" s="271">
        <f>SUM(F129:F131)</f>
        <v>581.00849681461375</v>
      </c>
      <c r="G128" s="271">
        <f t="shared" ref="G128:T128" si="57">SUM(G129:G131)</f>
        <v>577.74812788732891</v>
      </c>
      <c r="H128" s="271">
        <f t="shared" si="57"/>
        <v>575.93855233386785</v>
      </c>
      <c r="I128" s="271">
        <f t="shared" si="57"/>
        <v>585.51605708193972</v>
      </c>
      <c r="J128" s="271">
        <f t="shared" si="57"/>
        <v>599.58365067587738</v>
      </c>
      <c r="K128" s="271">
        <f t="shared" si="57"/>
        <v>594.36497489769783</v>
      </c>
      <c r="L128" s="271">
        <f t="shared" si="57"/>
        <v>361.49779177558509</v>
      </c>
      <c r="M128" s="271">
        <f t="shared" si="57"/>
        <v>366.06877321389936</v>
      </c>
      <c r="N128" s="271">
        <f t="shared" si="57"/>
        <v>389.00975946278754</v>
      </c>
      <c r="O128" s="271">
        <f t="shared" si="57"/>
        <v>454.1220320960914</v>
      </c>
      <c r="P128" s="271">
        <f t="shared" si="57"/>
        <v>377.77020683195718</v>
      </c>
      <c r="Q128" s="271">
        <f t="shared" si="57"/>
        <v>291.34616564538402</v>
      </c>
      <c r="R128" s="271">
        <f t="shared" si="57"/>
        <v>345.21502634621652</v>
      </c>
      <c r="S128" s="271">
        <f t="shared" si="57"/>
        <v>357.90980457757695</v>
      </c>
      <c r="T128" s="271">
        <f t="shared" si="57"/>
        <v>337.66365702295366</v>
      </c>
      <c r="U128" s="271">
        <f t="shared" ref="U128:W128" si="58">SUM(U129:U131)</f>
        <v>317.50211383152009</v>
      </c>
      <c r="V128" s="271">
        <f t="shared" si="58"/>
        <v>288.40941423356219</v>
      </c>
      <c r="W128" s="271">
        <f t="shared" si="58"/>
        <v>407.51007290648664</v>
      </c>
    </row>
    <row r="129" spans="1:23" s="79" customFormat="1" x14ac:dyDescent="0.25">
      <c r="A129" s="326" t="s">
        <v>68</v>
      </c>
      <c r="B129" s="327" t="s">
        <v>155</v>
      </c>
      <c r="C129" s="326" t="s">
        <v>158</v>
      </c>
      <c r="D129" s="326" t="s">
        <v>190</v>
      </c>
      <c r="E129" s="326" t="s">
        <v>37</v>
      </c>
      <c r="F129" s="272">
        <f>+SUM('1A4 Other Sectors'!F159:F164)*'Conversion Factors'!$I$5</f>
        <v>144.0706457010339</v>
      </c>
      <c r="G129" s="272">
        <f>+SUM('1A4 Other Sectors'!G159:G164)*'Conversion Factors'!$I$5</f>
        <v>119.31793168815405</v>
      </c>
      <c r="H129" s="272">
        <f>+SUM('1A4 Other Sectors'!H159:H164)*'Conversion Factors'!$I$5</f>
        <v>98.367899594458322</v>
      </c>
      <c r="I129" s="272">
        <f>+SUM('1A4 Other Sectors'!I159:I164)*'Conversion Factors'!$I$5</f>
        <v>95.674184259617263</v>
      </c>
      <c r="J129" s="272">
        <f>+SUM('1A4 Other Sectors'!J159:J164)*'Conversion Factors'!$I$5</f>
        <v>94.262459384857493</v>
      </c>
      <c r="K129" s="272">
        <f>+SUM('1A4 Other Sectors'!K159:K164)*'Conversion Factors'!$I$5</f>
        <v>78.916005487438483</v>
      </c>
      <c r="L129" s="272">
        <f>+SUM('1A4 Other Sectors'!L159:L164)*'Conversion Factors'!$I$5</f>
        <v>56.127926242154587</v>
      </c>
      <c r="M129" s="272">
        <f>+SUM('1A4 Other Sectors'!M159:M164)*'Conversion Factors'!$I$5</f>
        <v>22.110355707848537</v>
      </c>
      <c r="N129" s="272">
        <f>+SUM('1A4 Other Sectors'!N159:N164)*'Conversion Factors'!$I$5</f>
        <v>28.188847799306906</v>
      </c>
      <c r="O129" s="272">
        <f>+SUM('1A4 Other Sectors'!O159:O164)*'Conversion Factors'!$I$5</f>
        <v>77.683638085660675</v>
      </c>
      <c r="P129" s="272">
        <f>+SUM('1A4 Other Sectors'!P159:P164)*'Conversion Factors'!$I$5</f>
        <v>132.75895508392441</v>
      </c>
      <c r="Q129" s="272">
        <f>+SUM('1A4 Other Sectors'!Q159:Q164)*'Conversion Factors'!$I$5</f>
        <v>31.469117398438531</v>
      </c>
      <c r="R129" s="272">
        <f>+SUM('1A4 Other Sectors'!R159:R164)*'Conversion Factors'!$I$5</f>
        <v>42.656709138202217</v>
      </c>
      <c r="S129" s="272">
        <f>+SUM('1A4 Other Sectors'!S159:S164)*'Conversion Factors'!$I$5</f>
        <v>61.682402880043469</v>
      </c>
      <c r="T129" s="272">
        <f>+SUM('1A4 Other Sectors'!T159:T164)*'Conversion Factors'!$I$5</f>
        <v>195.6535856725082</v>
      </c>
      <c r="U129" s="272">
        <f>+SUM('1A4 Other Sectors'!U159:U164)*'Conversion Factors'!$I$5</f>
        <v>179.6463195917776</v>
      </c>
      <c r="V129" s="272">
        <f>+SUM('1A4 Other Sectors'!V159:V164)*'Conversion Factors'!$I$5</f>
        <v>155.44714806194318</v>
      </c>
      <c r="W129" s="272">
        <f>+SUM('1A4 Other Sectors'!W159:W164)*'Conversion Factors'!$I$5</f>
        <v>271.40188105113327</v>
      </c>
    </row>
    <row r="130" spans="1:23" s="79" customFormat="1" x14ac:dyDescent="0.25">
      <c r="A130" s="326" t="s">
        <v>68</v>
      </c>
      <c r="B130" s="327" t="s">
        <v>156</v>
      </c>
      <c r="C130" s="326" t="s">
        <v>159</v>
      </c>
      <c r="D130" s="326" t="s">
        <v>190</v>
      </c>
      <c r="E130" s="326" t="s">
        <v>37</v>
      </c>
      <c r="F130" s="272">
        <f>+SUM('1A4 Other Sectors'!F166:F172)*'Conversion Factors'!$I$5</f>
        <v>429.43392600176657</v>
      </c>
      <c r="G130" s="272">
        <f>+SUM('1A4 Other Sectors'!G166:G172)*'Conversion Factors'!$I$5</f>
        <v>450.38641406904452</v>
      </c>
      <c r="H130" s="272">
        <f>+SUM('1A4 Other Sectors'!H166:H172)*'Conversion Factors'!$I$5</f>
        <v>469.10179939558543</v>
      </c>
      <c r="I130" s="272">
        <f>+SUM('1A4 Other Sectors'!I166:I172)*'Conversion Factors'!$I$5</f>
        <v>481.02370978072679</v>
      </c>
      <c r="J130" s="272">
        <f>+SUM('1A4 Other Sectors'!J166:J172)*'Conversion Factors'!$I$5</f>
        <v>496.66880005084244</v>
      </c>
      <c r="K130" s="272">
        <f>+SUM('1A4 Other Sectors'!K166:K172)*'Conversion Factors'!$I$5</f>
        <v>507.52667891572003</v>
      </c>
      <c r="L130" s="272">
        <f>+SUM('1A4 Other Sectors'!L166:L172)*'Conversion Factors'!$I$5</f>
        <v>297.59863995684003</v>
      </c>
      <c r="M130" s="272">
        <f>+SUM('1A4 Other Sectors'!M166:M172)*'Conversion Factors'!$I$5</f>
        <v>335.60668274647998</v>
      </c>
      <c r="N130" s="272">
        <f>+SUM('1A4 Other Sectors'!N166:N172)*'Conversion Factors'!$I$5</f>
        <v>352.22565331528</v>
      </c>
      <c r="O130" s="272">
        <f>+SUM('1A4 Other Sectors'!O166:O172)*'Conversion Factors'!$I$5</f>
        <v>367.02506915038998</v>
      </c>
      <c r="P130" s="272">
        <f>+SUM('1A4 Other Sectors'!P166:P172)*'Conversion Factors'!$I$5</f>
        <v>233.72269870599803</v>
      </c>
      <c r="Q130" s="272">
        <f>+SUM('1A4 Other Sectors'!Q166:Q172)*'Conversion Factors'!$I$5</f>
        <v>247.317446514468</v>
      </c>
      <c r="R130" s="272">
        <f>+SUM('1A4 Other Sectors'!R166:R172)*'Conversion Factors'!$I$5</f>
        <v>291.50091142481199</v>
      </c>
      <c r="S130" s="272">
        <f>+SUM('1A4 Other Sectors'!S166:S172)*'Conversion Factors'!$I$5</f>
        <v>285.57413734615</v>
      </c>
      <c r="T130" s="272">
        <f>+SUM('1A4 Other Sectors'!T166:T172)*'Conversion Factors'!$I$5</f>
        <v>131.54307781751248</v>
      </c>
      <c r="U130" s="272">
        <f>+SUM('1A4 Other Sectors'!U166:U172)*'Conversion Factors'!$I$5</f>
        <v>127.17492106785939</v>
      </c>
      <c r="V130" s="272">
        <f>+SUM('1A4 Other Sectors'!V166:V172)*'Conversion Factors'!$I$5</f>
        <v>122.04994820898438</v>
      </c>
      <c r="W130" s="272">
        <f>+SUM('1A4 Other Sectors'!W166:W172)*'Conversion Factors'!$I$5</f>
        <v>124.62209574449376</v>
      </c>
    </row>
    <row r="131" spans="1:23" s="79" customFormat="1" x14ac:dyDescent="0.25">
      <c r="A131" s="326" t="s">
        <v>68</v>
      </c>
      <c r="B131" s="327" t="s">
        <v>157</v>
      </c>
      <c r="C131" s="326" t="s">
        <v>160</v>
      </c>
      <c r="D131" s="326" t="s">
        <v>190</v>
      </c>
      <c r="E131" s="326" t="s">
        <v>37</v>
      </c>
      <c r="F131" s="272">
        <f>+SUM('1A4 Other Sectors'!F174:F179)*'Conversion Factors'!$I$5</f>
        <v>7.5039251118133086</v>
      </c>
      <c r="G131" s="272">
        <f>+SUM('1A4 Other Sectors'!G174:G179)*'Conversion Factors'!$I$5</f>
        <v>8.0437821301303636</v>
      </c>
      <c r="H131" s="272">
        <f>+SUM('1A4 Other Sectors'!H174:H179)*'Conversion Factors'!$I$5</f>
        <v>8.4688533438241063</v>
      </c>
      <c r="I131" s="272">
        <f>+SUM('1A4 Other Sectors'!I174:I179)*'Conversion Factors'!$I$5</f>
        <v>8.8181630415956889</v>
      </c>
      <c r="J131" s="272">
        <f>+SUM('1A4 Other Sectors'!J174:J179)*'Conversion Factors'!$I$5</f>
        <v>8.6523912401773764</v>
      </c>
      <c r="K131" s="272">
        <f>+SUM('1A4 Other Sectors'!K174:K179)*'Conversion Factors'!$I$5</f>
        <v>7.9222904945393013</v>
      </c>
      <c r="L131" s="272">
        <f>+SUM('1A4 Other Sectors'!L174:L179)*'Conversion Factors'!$I$5</f>
        <v>7.7712255765904334</v>
      </c>
      <c r="M131" s="272">
        <f>+SUM('1A4 Other Sectors'!M174:M179)*'Conversion Factors'!$I$5</f>
        <v>8.3517347595708546</v>
      </c>
      <c r="N131" s="272">
        <f>+SUM('1A4 Other Sectors'!N174:N179)*'Conversion Factors'!$I$5</f>
        <v>8.5952583482006002</v>
      </c>
      <c r="O131" s="272">
        <f>+SUM('1A4 Other Sectors'!O174:O179)*'Conversion Factors'!$I$5</f>
        <v>9.413324860040758</v>
      </c>
      <c r="P131" s="272">
        <f>+SUM('1A4 Other Sectors'!P174:P179)*'Conversion Factors'!$I$5</f>
        <v>11.288553042034737</v>
      </c>
      <c r="Q131" s="272">
        <f>+SUM('1A4 Other Sectors'!Q174:Q179)*'Conversion Factors'!$I$5</f>
        <v>12.559601732477484</v>
      </c>
      <c r="R131" s="272">
        <f>+SUM('1A4 Other Sectors'!R174:R179)*'Conversion Factors'!$I$5</f>
        <v>11.057405783202274</v>
      </c>
      <c r="S131" s="272">
        <f>+SUM('1A4 Other Sectors'!S174:S179)*'Conversion Factors'!$I$5</f>
        <v>10.653264351383481</v>
      </c>
      <c r="T131" s="272">
        <f>+SUM('1A4 Other Sectors'!T174:T179)*'Conversion Factors'!$I$5</f>
        <v>10.46699353293298</v>
      </c>
      <c r="U131" s="272">
        <f>+SUM('1A4 Other Sectors'!U174:U179)*'Conversion Factors'!$I$5</f>
        <v>10.680873171883102</v>
      </c>
      <c r="V131" s="272">
        <f>+SUM('1A4 Other Sectors'!V174:V179)*'Conversion Factors'!$I$5</f>
        <v>10.912317962634642</v>
      </c>
      <c r="W131" s="272">
        <f>+SUM('1A4 Other Sectors'!W174:W179)*'Conversion Factors'!$I$5</f>
        <v>11.486096110859613</v>
      </c>
    </row>
    <row r="132" spans="1:23" s="4" customFormat="1" x14ac:dyDescent="0.25">
      <c r="A132" s="275" t="s">
        <v>68</v>
      </c>
      <c r="B132" s="275" t="s">
        <v>77</v>
      </c>
      <c r="C132" s="275" t="s">
        <v>78</v>
      </c>
      <c r="D132" s="275" t="s">
        <v>190</v>
      </c>
      <c r="E132" s="275" t="s">
        <v>37</v>
      </c>
      <c r="F132" s="271">
        <f>SUM(F133:F134)</f>
        <v>18.300783403469566</v>
      </c>
      <c r="G132" s="271">
        <f t="shared" ref="G132:T132" si="59">SUM(G133:G134)</f>
        <v>16.97678082090334</v>
      </c>
      <c r="H132" s="271">
        <f t="shared" si="59"/>
        <v>16.691526922424156</v>
      </c>
      <c r="I132" s="271">
        <f t="shared" si="59"/>
        <v>19.39521648361924</v>
      </c>
      <c r="J132" s="271">
        <f t="shared" si="59"/>
        <v>24.67519426055842</v>
      </c>
      <c r="K132" s="271">
        <f t="shared" si="59"/>
        <v>25.337707145354738</v>
      </c>
      <c r="L132" s="271">
        <f t="shared" si="59"/>
        <v>24.494622117721082</v>
      </c>
      <c r="M132" s="271">
        <f t="shared" si="59"/>
        <v>24.341832185602861</v>
      </c>
      <c r="N132" s="271">
        <f t="shared" si="59"/>
        <v>27.851336770823952</v>
      </c>
      <c r="O132" s="271">
        <f t="shared" si="59"/>
        <v>5.0525897971253979</v>
      </c>
      <c r="P132" s="271">
        <f t="shared" si="59"/>
        <v>11.521267501730243</v>
      </c>
      <c r="Q132" s="271">
        <f t="shared" si="59"/>
        <v>17.103146065200001</v>
      </c>
      <c r="R132" s="271">
        <f t="shared" si="59"/>
        <v>44.042018559487502</v>
      </c>
      <c r="S132" s="271">
        <f t="shared" si="59"/>
        <v>69.910806854745005</v>
      </c>
      <c r="T132" s="271">
        <f t="shared" si="59"/>
        <v>44.643156659591256</v>
      </c>
      <c r="U132" s="271">
        <f t="shared" ref="U132:W132" si="60">SUM(U133:U134)</f>
        <v>19.330349808750004</v>
      </c>
      <c r="V132" s="271">
        <f t="shared" si="60"/>
        <v>15.077727449024781</v>
      </c>
      <c r="W132" s="271">
        <f t="shared" si="60"/>
        <v>43.605727209622707</v>
      </c>
    </row>
    <row r="133" spans="1:23" s="79" customFormat="1" x14ac:dyDescent="0.25">
      <c r="A133" s="326" t="s">
        <v>68</v>
      </c>
      <c r="B133" s="327" t="s">
        <v>161</v>
      </c>
      <c r="C133" s="326" t="s">
        <v>163</v>
      </c>
      <c r="D133" s="326" t="s">
        <v>190</v>
      </c>
      <c r="E133" s="326" t="s">
        <v>37</v>
      </c>
      <c r="F133" s="272">
        <f>+SUM('1A5 Non-Specified'!F50:F52)*'Conversion Factors'!$I$5</f>
        <v>18.300783403469566</v>
      </c>
      <c r="G133" s="272">
        <f>+SUM('1A5 Non-Specified'!G50:G52)*'Conversion Factors'!$I$5</f>
        <v>16.97678082090334</v>
      </c>
      <c r="H133" s="272">
        <f>+SUM('1A5 Non-Specified'!H50:H52)*'Conversion Factors'!$I$5</f>
        <v>16.691526922424156</v>
      </c>
      <c r="I133" s="272">
        <f>+SUM('1A5 Non-Specified'!I50:I52)*'Conversion Factors'!$I$5</f>
        <v>19.39521648361924</v>
      </c>
      <c r="J133" s="272">
        <f>+SUM('1A5 Non-Specified'!J50:J52)*'Conversion Factors'!$I$5</f>
        <v>24.67519426055842</v>
      </c>
      <c r="K133" s="272">
        <f>+SUM('1A5 Non-Specified'!K50:K52)*'Conversion Factors'!$I$5</f>
        <v>25.337707145354738</v>
      </c>
      <c r="L133" s="272">
        <f>+SUM('1A5 Non-Specified'!L50:L52)*'Conversion Factors'!$I$5</f>
        <v>24.494622117721082</v>
      </c>
      <c r="M133" s="272">
        <f>+SUM('1A5 Non-Specified'!M50:M52)*'Conversion Factors'!$I$5</f>
        <v>24.341832185602861</v>
      </c>
      <c r="N133" s="272">
        <f>+SUM('1A5 Non-Specified'!N50:N52)*'Conversion Factors'!$I$5</f>
        <v>27.851336770823952</v>
      </c>
      <c r="O133" s="272">
        <f>+SUM('1A5 Non-Specified'!O50:O52)*'Conversion Factors'!$I$5</f>
        <v>5.0525897971253979</v>
      </c>
      <c r="P133" s="272">
        <f>+SUM('1A5 Non-Specified'!P50:P52)*'Conversion Factors'!$I$5</f>
        <v>11.521267501730243</v>
      </c>
      <c r="Q133" s="272">
        <f>+SUM('1A5 Non-Specified'!Q50:Q52)*'Conversion Factors'!$I$5</f>
        <v>17.103146065200001</v>
      </c>
      <c r="R133" s="272">
        <f>+SUM('1A5 Non-Specified'!R50:R52)*'Conversion Factors'!$I$5</f>
        <v>44.042018559487502</v>
      </c>
      <c r="S133" s="272">
        <f>+SUM('1A5 Non-Specified'!S50:S52)*'Conversion Factors'!$I$5</f>
        <v>69.910806854745005</v>
      </c>
      <c r="T133" s="272">
        <f>+SUM('1A5 Non-Specified'!T50:T52)*'Conversion Factors'!$I$5</f>
        <v>44.643156659591256</v>
      </c>
      <c r="U133" s="272">
        <f>+SUM('1A5 Non-Specified'!U50:U52)*'Conversion Factors'!$I$5</f>
        <v>19.330349808750004</v>
      </c>
      <c r="V133" s="272">
        <f>+SUM('1A5 Non-Specified'!V50:V52)*'Conversion Factors'!$I$5</f>
        <v>15.077727449024781</v>
      </c>
      <c r="W133" s="272">
        <f>+SUM('1A5 Non-Specified'!W50:W52)*'Conversion Factors'!$I$5</f>
        <v>43.605727209622707</v>
      </c>
    </row>
    <row r="134" spans="1:23" s="79" customFormat="1" x14ac:dyDescent="0.25">
      <c r="A134" s="326" t="s">
        <v>68</v>
      </c>
      <c r="B134" s="327" t="s">
        <v>162</v>
      </c>
      <c r="C134" s="326" t="s">
        <v>164</v>
      </c>
      <c r="D134" s="326" t="s">
        <v>190</v>
      </c>
      <c r="E134" s="326" t="s">
        <v>37</v>
      </c>
      <c r="F134" s="328"/>
      <c r="G134" s="328"/>
      <c r="H134" s="328"/>
      <c r="I134" s="328"/>
      <c r="J134" s="328"/>
      <c r="K134" s="328"/>
      <c r="L134" s="328"/>
      <c r="M134" s="328"/>
      <c r="N134" s="328"/>
      <c r="O134" s="328"/>
      <c r="P134" s="328"/>
      <c r="Q134" s="328"/>
      <c r="R134" s="328"/>
      <c r="S134" s="328"/>
      <c r="T134" s="328"/>
      <c r="U134" s="328"/>
      <c r="V134" s="328"/>
      <c r="W134" s="328"/>
    </row>
    <row r="135" spans="1:23" ht="16.5" x14ac:dyDescent="0.3">
      <c r="F135" s="330"/>
      <c r="G135" s="330"/>
      <c r="H135" s="330"/>
      <c r="I135" s="330"/>
      <c r="J135" s="330"/>
      <c r="K135" s="330"/>
      <c r="L135" s="330"/>
      <c r="M135" s="330"/>
      <c r="N135" s="330"/>
      <c r="O135" s="330"/>
      <c r="P135" s="330"/>
      <c r="Q135" s="330"/>
      <c r="R135" s="330"/>
      <c r="S135" s="330"/>
      <c r="T135" s="330"/>
      <c r="U135" s="330"/>
    </row>
    <row r="136" spans="1:23" s="3" customFormat="1" ht="21" x14ac:dyDescent="0.35">
      <c r="A136" s="333" t="s">
        <v>19</v>
      </c>
      <c r="B136" s="333"/>
      <c r="C136" s="238" t="s">
        <v>33</v>
      </c>
      <c r="D136" s="333"/>
      <c r="E136" s="333"/>
      <c r="F136" s="333"/>
      <c r="G136" s="333"/>
      <c r="H136" s="333"/>
      <c r="I136" s="333"/>
      <c r="J136" s="333"/>
      <c r="K136" s="333"/>
      <c r="L136" s="333"/>
      <c r="M136" s="333"/>
      <c r="N136" s="333"/>
      <c r="O136" s="333"/>
      <c r="P136" s="333"/>
      <c r="Q136" s="333"/>
      <c r="R136" s="333"/>
      <c r="S136" s="333"/>
      <c r="T136" s="333"/>
      <c r="U136" s="333"/>
      <c r="V136" s="333"/>
      <c r="W136" s="333"/>
    </row>
    <row r="137" spans="1:23" s="19" customFormat="1" x14ac:dyDescent="0.25">
      <c r="A137" s="323" t="s">
        <v>21</v>
      </c>
      <c r="B137" s="334"/>
      <c r="C137" s="334"/>
      <c r="D137" s="334"/>
      <c r="E137" s="334"/>
      <c r="F137" s="334"/>
      <c r="G137" s="334"/>
      <c r="H137" s="334"/>
      <c r="I137" s="334"/>
      <c r="J137" s="334"/>
      <c r="K137" s="334"/>
      <c r="L137" s="334"/>
      <c r="M137" s="334"/>
      <c r="N137" s="334"/>
      <c r="O137" s="334"/>
      <c r="P137" s="334"/>
      <c r="Q137" s="334"/>
      <c r="R137" s="334"/>
      <c r="S137" s="334"/>
      <c r="T137" s="334"/>
      <c r="U137" s="334"/>
      <c r="V137" s="334"/>
      <c r="W137" s="334"/>
    </row>
    <row r="138" spans="1:23" s="4" customFormat="1" x14ac:dyDescent="0.25">
      <c r="A138" s="335" t="s">
        <v>1</v>
      </c>
      <c r="B138" s="335" t="s">
        <v>28</v>
      </c>
      <c r="C138" s="335" t="s">
        <v>29</v>
      </c>
      <c r="D138" s="335" t="s">
        <v>30</v>
      </c>
      <c r="E138" s="335" t="s">
        <v>10</v>
      </c>
      <c r="F138" s="335">
        <v>2000</v>
      </c>
      <c r="G138" s="335">
        <v>2001</v>
      </c>
      <c r="H138" s="335">
        <v>2002</v>
      </c>
      <c r="I138" s="335">
        <v>2003</v>
      </c>
      <c r="J138" s="335">
        <v>2004</v>
      </c>
      <c r="K138" s="335">
        <v>2005</v>
      </c>
      <c r="L138" s="335">
        <v>2006</v>
      </c>
      <c r="M138" s="335">
        <v>2007</v>
      </c>
      <c r="N138" s="335">
        <v>2008</v>
      </c>
      <c r="O138" s="335">
        <v>2009</v>
      </c>
      <c r="P138" s="335">
        <v>2010</v>
      </c>
      <c r="Q138" s="335">
        <v>2011</v>
      </c>
      <c r="R138" s="335">
        <v>2012</v>
      </c>
      <c r="S138" s="335">
        <v>2013</v>
      </c>
      <c r="T138" s="335">
        <v>2014</v>
      </c>
      <c r="U138" s="335">
        <v>2015</v>
      </c>
      <c r="V138" s="335"/>
      <c r="W138" s="335"/>
    </row>
    <row r="139" spans="1:23" s="4" customFormat="1" x14ac:dyDescent="0.25">
      <c r="A139" s="335" t="s">
        <v>68</v>
      </c>
      <c r="B139" s="335" t="s">
        <v>443</v>
      </c>
      <c r="C139" s="335" t="s">
        <v>447</v>
      </c>
      <c r="D139" s="335" t="s">
        <v>449</v>
      </c>
      <c r="E139" s="335" t="s">
        <v>37</v>
      </c>
      <c r="F139" s="339">
        <v>310823.44376901136</v>
      </c>
      <c r="G139" s="339">
        <v>309198.68666505144</v>
      </c>
      <c r="H139" s="339">
        <v>319310.85714363708</v>
      </c>
      <c r="I139" s="339">
        <v>343401.41308432678</v>
      </c>
      <c r="J139" s="339">
        <v>358012.31458513916</v>
      </c>
      <c r="K139" s="339">
        <v>356658.49088422558</v>
      </c>
      <c r="L139" s="339">
        <v>363123.30462644581</v>
      </c>
      <c r="M139" s="339">
        <v>391538.34001166193</v>
      </c>
      <c r="N139" s="339">
        <v>385133.18871529994</v>
      </c>
      <c r="O139" s="339">
        <v>392659.11165274656</v>
      </c>
      <c r="P139" s="339">
        <v>406889.14220723696</v>
      </c>
      <c r="Q139" s="339">
        <v>387311.82128632005</v>
      </c>
      <c r="R139" s="339">
        <v>399874.72902546299</v>
      </c>
      <c r="S139" s="339">
        <v>411395.75943353347</v>
      </c>
      <c r="T139" s="339">
        <v>407000.54631346028</v>
      </c>
      <c r="U139" s="339">
        <v>400948.32178794313</v>
      </c>
      <c r="V139" s="348">
        <v>408876.49624997762</v>
      </c>
      <c r="W139" s="348">
        <v>406771.10165746009</v>
      </c>
    </row>
    <row r="140" spans="1:23" s="4" customFormat="1" x14ac:dyDescent="0.25">
      <c r="A140" s="335" t="s">
        <v>68</v>
      </c>
      <c r="B140" s="335" t="s">
        <v>69</v>
      </c>
      <c r="C140" s="335" t="s">
        <v>70</v>
      </c>
      <c r="D140" s="335" t="s">
        <v>449</v>
      </c>
      <c r="E140" s="335" t="s">
        <v>37</v>
      </c>
      <c r="F140" s="339">
        <v>220586.95898584899</v>
      </c>
      <c r="G140" s="339">
        <v>215884.11728493692</v>
      </c>
      <c r="H140" s="339">
        <v>221177.17374991602</v>
      </c>
      <c r="I140" s="339">
        <v>238889.83356321434</v>
      </c>
      <c r="J140" s="339">
        <v>246680.02016263636</v>
      </c>
      <c r="K140" s="339">
        <v>242786.00691027529</v>
      </c>
      <c r="L140" s="339">
        <v>244833.98951739422</v>
      </c>
      <c r="M140" s="339">
        <v>268012.26351365447</v>
      </c>
      <c r="N140" s="339">
        <v>257213.43310299047</v>
      </c>
      <c r="O140" s="339">
        <v>263672.18436305359</v>
      </c>
      <c r="P140" s="339">
        <v>269930.7422605938</v>
      </c>
      <c r="Q140" s="339">
        <v>267890.19813734054</v>
      </c>
      <c r="R140" s="339">
        <v>279356.38298454363</v>
      </c>
      <c r="S140" s="339">
        <v>273022.35618126567</v>
      </c>
      <c r="T140" s="339">
        <v>267531.87732945249</v>
      </c>
      <c r="U140" s="339">
        <v>259981.19402993057</v>
      </c>
      <c r="V140" s="348">
        <v>263428.43764312763</v>
      </c>
      <c r="W140" s="348">
        <v>258001.31330641001</v>
      </c>
    </row>
    <row r="141" spans="1:23" s="79" customFormat="1" x14ac:dyDescent="0.25">
      <c r="A141" s="336" t="s">
        <v>68</v>
      </c>
      <c r="B141" s="336" t="s">
        <v>113</v>
      </c>
      <c r="C141" s="336" t="s">
        <v>116</v>
      </c>
      <c r="D141" s="336" t="s">
        <v>449</v>
      </c>
      <c r="E141" s="336" t="s">
        <v>37</v>
      </c>
      <c r="F141" s="340">
        <v>185961.70900598398</v>
      </c>
      <c r="G141" s="340">
        <v>180941.24879963178</v>
      </c>
      <c r="H141" s="340">
        <v>187186.11809803723</v>
      </c>
      <c r="I141" s="340">
        <v>203905.61343815614</v>
      </c>
      <c r="J141" s="340">
        <v>211946.83832553652</v>
      </c>
      <c r="K141" s="340">
        <v>209961.42510032858</v>
      </c>
      <c r="L141" s="340">
        <v>212345.56603359999</v>
      </c>
      <c r="M141" s="340">
        <v>233929.10173087489</v>
      </c>
      <c r="N141" s="340">
        <v>223521.01050719395</v>
      </c>
      <c r="O141" s="340">
        <v>229982.33757192147</v>
      </c>
      <c r="P141" s="340">
        <v>236844.65059296374</v>
      </c>
      <c r="Q141" s="340">
        <v>235250.50668528225</v>
      </c>
      <c r="R141" s="340">
        <v>245912.86728597005</v>
      </c>
      <c r="S141" s="340">
        <v>238858.96954483789</v>
      </c>
      <c r="T141" s="340">
        <v>233361.10028871303</v>
      </c>
      <c r="U141" s="340">
        <v>225130.8836256614</v>
      </c>
      <c r="V141" s="349">
        <v>229702.91364090002</v>
      </c>
      <c r="W141" s="349">
        <v>225248.74620161002</v>
      </c>
    </row>
    <row r="142" spans="1:23" s="79" customFormat="1" x14ac:dyDescent="0.25">
      <c r="A142" s="336" t="s">
        <v>68</v>
      </c>
      <c r="B142" s="336" t="s">
        <v>114</v>
      </c>
      <c r="C142" s="336" t="s">
        <v>117</v>
      </c>
      <c r="D142" s="336" t="s">
        <v>449</v>
      </c>
      <c r="E142" s="336" t="s">
        <v>37</v>
      </c>
      <c r="F142" s="340">
        <v>4049.5383916255205</v>
      </c>
      <c r="G142" s="340">
        <v>3904.4926761900001</v>
      </c>
      <c r="H142" s="340">
        <v>3389.9685577814403</v>
      </c>
      <c r="I142" s="340">
        <v>3885.3254439247198</v>
      </c>
      <c r="J142" s="340">
        <v>3568.5564773639999</v>
      </c>
      <c r="K142" s="340">
        <v>3417.7018488508802</v>
      </c>
      <c r="L142" s="340">
        <v>3674.8787762803204</v>
      </c>
      <c r="M142" s="340">
        <v>3766.8996649370392</v>
      </c>
      <c r="N142" s="340">
        <v>3874.0038945153601</v>
      </c>
      <c r="O142" s="340">
        <v>3802.6788429544804</v>
      </c>
      <c r="P142" s="340">
        <v>3551.3380243552801</v>
      </c>
      <c r="Q142" s="340">
        <v>3341.4489264600002</v>
      </c>
      <c r="R142" s="340">
        <v>3384.2259879851999</v>
      </c>
      <c r="S142" s="340">
        <v>3452.813180826</v>
      </c>
      <c r="T142" s="340">
        <v>3422.8710212850006</v>
      </c>
      <c r="U142" s="340">
        <v>3392.9288617439997</v>
      </c>
      <c r="V142" s="349">
        <v>3362.9703971999998</v>
      </c>
      <c r="W142" s="349">
        <v>3332.9874047999997</v>
      </c>
    </row>
    <row r="143" spans="1:23" s="79" customFormat="1" x14ac:dyDescent="0.25">
      <c r="A143" s="336" t="s">
        <v>68</v>
      </c>
      <c r="B143" s="336" t="s">
        <v>115</v>
      </c>
      <c r="C143" s="336" t="s">
        <v>118</v>
      </c>
      <c r="D143" s="336" t="s">
        <v>449</v>
      </c>
      <c r="E143" s="336" t="s">
        <v>37</v>
      </c>
      <c r="F143" s="340">
        <v>30575.71158823949</v>
      </c>
      <c r="G143" s="340">
        <v>31038.375809115114</v>
      </c>
      <c r="H143" s="340">
        <v>30601.08709409734</v>
      </c>
      <c r="I143" s="340">
        <v>31098.894681133475</v>
      </c>
      <c r="J143" s="340">
        <v>31164.62535973583</v>
      </c>
      <c r="K143" s="340">
        <v>29406.879961095838</v>
      </c>
      <c r="L143" s="340">
        <v>28813.544707513913</v>
      </c>
      <c r="M143" s="340">
        <v>30316.262117842543</v>
      </c>
      <c r="N143" s="340">
        <v>29818.418701281164</v>
      </c>
      <c r="O143" s="340">
        <v>29887.167948177615</v>
      </c>
      <c r="P143" s="340">
        <v>29534.753643274806</v>
      </c>
      <c r="Q143" s="340">
        <v>29298.242525598311</v>
      </c>
      <c r="R143" s="340">
        <v>30059.289710588393</v>
      </c>
      <c r="S143" s="340">
        <v>30710.573455601771</v>
      </c>
      <c r="T143" s="340">
        <v>30747.906019454425</v>
      </c>
      <c r="U143" s="340">
        <v>31457.381542525163</v>
      </c>
      <c r="V143" s="349">
        <v>30362.553605027599</v>
      </c>
      <c r="W143" s="349">
        <v>29419.579700000002</v>
      </c>
    </row>
    <row r="144" spans="1:23" s="4" customFormat="1" x14ac:dyDescent="0.25">
      <c r="A144" s="335" t="s">
        <v>68</v>
      </c>
      <c r="B144" s="335" t="s">
        <v>71</v>
      </c>
      <c r="C144" s="335" t="s">
        <v>72</v>
      </c>
      <c r="D144" s="335" t="s">
        <v>449</v>
      </c>
      <c r="E144" s="335" t="s">
        <v>37</v>
      </c>
      <c r="F144" s="339">
        <v>32658.283083353857</v>
      </c>
      <c r="G144" s="339">
        <v>32186.298948681917</v>
      </c>
      <c r="H144" s="339">
        <v>33395.368536852664</v>
      </c>
      <c r="I144" s="339">
        <v>35905.076635797945</v>
      </c>
      <c r="J144" s="339">
        <v>37884.312814810808</v>
      </c>
      <c r="K144" s="339">
        <v>37154.910485666864</v>
      </c>
      <c r="L144" s="339">
        <v>38078.342826536071</v>
      </c>
      <c r="M144" s="339">
        <v>39469.342110748723</v>
      </c>
      <c r="N144" s="339">
        <v>42284.599768044223</v>
      </c>
      <c r="O144" s="339">
        <v>40135.490951971071</v>
      </c>
      <c r="P144" s="339">
        <v>41124.460727425416</v>
      </c>
      <c r="Q144" s="339">
        <v>28417.210021410519</v>
      </c>
      <c r="R144" s="339">
        <v>29217.017662341645</v>
      </c>
      <c r="S144" s="339">
        <v>38429.559482567201</v>
      </c>
      <c r="T144" s="339">
        <v>37011.238484596994</v>
      </c>
      <c r="U144" s="339">
        <v>36870.316366626801</v>
      </c>
      <c r="V144" s="348">
        <v>37309.464957000011</v>
      </c>
      <c r="W144" s="348">
        <v>37432.487830000005</v>
      </c>
    </row>
    <row r="145" spans="1:23" s="79" customFormat="1" x14ac:dyDescent="0.25">
      <c r="A145" s="336" t="s">
        <v>68</v>
      </c>
      <c r="B145" s="336" t="s">
        <v>119</v>
      </c>
      <c r="C145" s="336" t="s">
        <v>132</v>
      </c>
      <c r="D145" s="336" t="s">
        <v>449</v>
      </c>
      <c r="E145" s="336" t="s">
        <v>37</v>
      </c>
      <c r="F145" s="340"/>
      <c r="G145" s="340"/>
      <c r="H145" s="340"/>
      <c r="I145" s="340"/>
      <c r="J145" s="340"/>
      <c r="K145" s="340"/>
      <c r="L145" s="340"/>
      <c r="M145" s="340"/>
      <c r="N145" s="340"/>
      <c r="O145" s="340"/>
      <c r="P145" s="340"/>
      <c r="Q145" s="340"/>
      <c r="R145" s="340"/>
      <c r="S145" s="340"/>
      <c r="T145" s="340"/>
      <c r="U145" s="340"/>
      <c r="V145" s="349"/>
      <c r="W145" s="349"/>
    </row>
    <row r="146" spans="1:23" s="79" customFormat="1" x14ac:dyDescent="0.25">
      <c r="A146" s="336" t="s">
        <v>68</v>
      </c>
      <c r="B146" s="336" t="s">
        <v>120</v>
      </c>
      <c r="C146" s="336" t="s">
        <v>133</v>
      </c>
      <c r="D146" s="336" t="s">
        <v>449</v>
      </c>
      <c r="E146" s="336" t="s">
        <v>37</v>
      </c>
      <c r="F146" s="340"/>
      <c r="G146" s="340"/>
      <c r="H146" s="340"/>
      <c r="I146" s="340"/>
      <c r="J146" s="340"/>
      <c r="K146" s="340"/>
      <c r="L146" s="340"/>
      <c r="M146" s="340"/>
      <c r="N146" s="340"/>
      <c r="O146" s="340"/>
      <c r="P146" s="340"/>
      <c r="Q146" s="340"/>
      <c r="R146" s="340"/>
      <c r="S146" s="340"/>
      <c r="T146" s="340"/>
      <c r="U146" s="340"/>
      <c r="V146" s="349"/>
      <c r="W146" s="349"/>
    </row>
    <row r="147" spans="1:23" s="79" customFormat="1" x14ac:dyDescent="0.25">
      <c r="A147" s="336" t="s">
        <v>68</v>
      </c>
      <c r="B147" s="336" t="s">
        <v>121</v>
      </c>
      <c r="C147" s="336" t="s">
        <v>134</v>
      </c>
      <c r="D147" s="336" t="s">
        <v>449</v>
      </c>
      <c r="E147" s="336" t="s">
        <v>37</v>
      </c>
      <c r="F147" s="340"/>
      <c r="G147" s="340"/>
      <c r="H147" s="340"/>
      <c r="I147" s="340"/>
      <c r="J147" s="340"/>
      <c r="K147" s="340"/>
      <c r="L147" s="340"/>
      <c r="M147" s="340"/>
      <c r="N147" s="340"/>
      <c r="O147" s="340"/>
      <c r="P147" s="340"/>
      <c r="Q147" s="340"/>
      <c r="R147" s="340"/>
      <c r="S147" s="340"/>
      <c r="T147" s="340"/>
      <c r="U147" s="340"/>
      <c r="V147" s="349"/>
      <c r="W147" s="349"/>
    </row>
    <row r="148" spans="1:23" s="79" customFormat="1" x14ac:dyDescent="0.25">
      <c r="A148" s="336" t="s">
        <v>68</v>
      </c>
      <c r="B148" s="336" t="s">
        <v>122</v>
      </c>
      <c r="C148" s="336" t="s">
        <v>135</v>
      </c>
      <c r="D148" s="336" t="s">
        <v>449</v>
      </c>
      <c r="E148" s="336" t="s">
        <v>37</v>
      </c>
      <c r="F148" s="340"/>
      <c r="G148" s="340"/>
      <c r="H148" s="340"/>
      <c r="I148" s="340"/>
      <c r="J148" s="340"/>
      <c r="K148" s="340"/>
      <c r="L148" s="340"/>
      <c r="M148" s="340"/>
      <c r="N148" s="340"/>
      <c r="O148" s="340"/>
      <c r="P148" s="340"/>
      <c r="Q148" s="340"/>
      <c r="R148" s="340"/>
      <c r="S148" s="340"/>
      <c r="T148" s="340"/>
      <c r="U148" s="340"/>
      <c r="V148" s="349"/>
      <c r="W148" s="349"/>
    </row>
    <row r="149" spans="1:23" s="79" customFormat="1" x14ac:dyDescent="0.25">
      <c r="A149" s="336" t="s">
        <v>68</v>
      </c>
      <c r="B149" s="336" t="s">
        <v>123</v>
      </c>
      <c r="C149" s="336" t="s">
        <v>136</v>
      </c>
      <c r="D149" s="336" t="s">
        <v>449</v>
      </c>
      <c r="E149" s="336" t="s">
        <v>37</v>
      </c>
      <c r="F149" s="340"/>
      <c r="G149" s="340"/>
      <c r="H149" s="340"/>
      <c r="I149" s="340"/>
      <c r="J149" s="340"/>
      <c r="K149" s="340"/>
      <c r="L149" s="340"/>
      <c r="M149" s="340"/>
      <c r="N149" s="340"/>
      <c r="O149" s="340"/>
      <c r="P149" s="340"/>
      <c r="Q149" s="340"/>
      <c r="R149" s="340"/>
      <c r="S149" s="340"/>
      <c r="T149" s="340"/>
      <c r="U149" s="340"/>
      <c r="V149" s="349"/>
      <c r="W149" s="349"/>
    </row>
    <row r="150" spans="1:23" s="79" customFormat="1" x14ac:dyDescent="0.25">
      <c r="A150" s="336" t="s">
        <v>68</v>
      </c>
      <c r="B150" s="336" t="s">
        <v>124</v>
      </c>
      <c r="C150" s="336" t="s">
        <v>137</v>
      </c>
      <c r="D150" s="336" t="s">
        <v>449</v>
      </c>
      <c r="E150" s="336" t="s">
        <v>37</v>
      </c>
      <c r="F150" s="340"/>
      <c r="G150" s="340"/>
      <c r="H150" s="340"/>
      <c r="I150" s="340"/>
      <c r="J150" s="340"/>
      <c r="K150" s="340"/>
      <c r="L150" s="340"/>
      <c r="M150" s="340"/>
      <c r="N150" s="340"/>
      <c r="O150" s="340"/>
      <c r="P150" s="340"/>
      <c r="Q150" s="340"/>
      <c r="R150" s="340"/>
      <c r="S150" s="340"/>
      <c r="T150" s="340"/>
      <c r="U150" s="340"/>
      <c r="V150" s="349"/>
      <c r="W150" s="349"/>
    </row>
    <row r="151" spans="1:23" s="79" customFormat="1" x14ac:dyDescent="0.25">
      <c r="A151" s="336" t="s">
        <v>68</v>
      </c>
      <c r="B151" s="336" t="s">
        <v>125</v>
      </c>
      <c r="C151" s="336" t="s">
        <v>138</v>
      </c>
      <c r="D151" s="336" t="s">
        <v>449</v>
      </c>
      <c r="E151" s="336" t="s">
        <v>37</v>
      </c>
      <c r="F151" s="340"/>
      <c r="G151" s="340"/>
      <c r="H151" s="340"/>
      <c r="I151" s="340"/>
      <c r="J151" s="340"/>
      <c r="K151" s="340"/>
      <c r="L151" s="340"/>
      <c r="M151" s="340"/>
      <c r="N151" s="340"/>
      <c r="O151" s="340"/>
      <c r="P151" s="340"/>
      <c r="Q151" s="340"/>
      <c r="R151" s="340"/>
      <c r="S151" s="340"/>
      <c r="T151" s="340"/>
      <c r="U151" s="340"/>
      <c r="V151" s="349"/>
      <c r="W151" s="349"/>
    </row>
    <row r="152" spans="1:23" s="79" customFormat="1" x14ac:dyDescent="0.25">
      <c r="A152" s="336" t="s">
        <v>68</v>
      </c>
      <c r="B152" s="336" t="s">
        <v>126</v>
      </c>
      <c r="C152" s="336" t="s">
        <v>139</v>
      </c>
      <c r="D152" s="336" t="s">
        <v>449</v>
      </c>
      <c r="E152" s="336" t="s">
        <v>37</v>
      </c>
      <c r="F152" s="340"/>
      <c r="G152" s="340"/>
      <c r="H152" s="340"/>
      <c r="I152" s="340"/>
      <c r="J152" s="340"/>
      <c r="K152" s="340"/>
      <c r="L152" s="340"/>
      <c r="M152" s="340"/>
      <c r="N152" s="340"/>
      <c r="O152" s="340"/>
      <c r="P152" s="340"/>
      <c r="Q152" s="340"/>
      <c r="R152" s="340"/>
      <c r="S152" s="340"/>
      <c r="T152" s="340"/>
      <c r="U152" s="340"/>
      <c r="V152" s="349"/>
      <c r="W152" s="349"/>
    </row>
    <row r="153" spans="1:23" s="79" customFormat="1" x14ac:dyDescent="0.25">
      <c r="A153" s="336" t="s">
        <v>68</v>
      </c>
      <c r="B153" s="336" t="s">
        <v>127</v>
      </c>
      <c r="C153" s="336" t="s">
        <v>140</v>
      </c>
      <c r="D153" s="336" t="s">
        <v>449</v>
      </c>
      <c r="E153" s="336" t="s">
        <v>37</v>
      </c>
      <c r="F153" s="340"/>
      <c r="G153" s="340"/>
      <c r="H153" s="340"/>
      <c r="I153" s="340"/>
      <c r="J153" s="340"/>
      <c r="K153" s="340"/>
      <c r="L153" s="340"/>
      <c r="M153" s="340"/>
      <c r="N153" s="340"/>
      <c r="O153" s="340"/>
      <c r="P153" s="340"/>
      <c r="Q153" s="340"/>
      <c r="R153" s="340"/>
      <c r="S153" s="340"/>
      <c r="T153" s="340"/>
      <c r="U153" s="340"/>
      <c r="V153" s="349"/>
      <c r="W153" s="349"/>
    </row>
    <row r="154" spans="1:23" s="79" customFormat="1" x14ac:dyDescent="0.25">
      <c r="A154" s="336" t="s">
        <v>68</v>
      </c>
      <c r="B154" s="336" t="s">
        <v>128</v>
      </c>
      <c r="C154" s="336" t="s">
        <v>141</v>
      </c>
      <c r="D154" s="336" t="s">
        <v>449</v>
      </c>
      <c r="E154" s="336" t="s">
        <v>37</v>
      </c>
      <c r="F154" s="340"/>
      <c r="G154" s="340"/>
      <c r="H154" s="340"/>
      <c r="I154" s="340"/>
      <c r="J154" s="340"/>
      <c r="K154" s="340"/>
      <c r="L154" s="340"/>
      <c r="M154" s="340"/>
      <c r="N154" s="340"/>
      <c r="O154" s="340"/>
      <c r="P154" s="340"/>
      <c r="Q154" s="340"/>
      <c r="R154" s="340"/>
      <c r="S154" s="340"/>
      <c r="T154" s="340"/>
      <c r="U154" s="340"/>
      <c r="V154" s="349"/>
      <c r="W154" s="349"/>
    </row>
    <row r="155" spans="1:23" s="79" customFormat="1" x14ac:dyDescent="0.25">
      <c r="A155" s="336" t="s">
        <v>68</v>
      </c>
      <c r="B155" s="336" t="s">
        <v>129</v>
      </c>
      <c r="C155" s="336" t="s">
        <v>142</v>
      </c>
      <c r="D155" s="336" t="s">
        <v>449</v>
      </c>
      <c r="E155" s="336" t="s">
        <v>37</v>
      </c>
      <c r="F155" s="340"/>
      <c r="G155" s="340"/>
      <c r="H155" s="340"/>
      <c r="I155" s="340"/>
      <c r="J155" s="340"/>
      <c r="K155" s="340"/>
      <c r="L155" s="340"/>
      <c r="M155" s="340"/>
      <c r="N155" s="340"/>
      <c r="O155" s="340"/>
      <c r="P155" s="340"/>
      <c r="Q155" s="340"/>
      <c r="R155" s="340"/>
      <c r="S155" s="340"/>
      <c r="T155" s="340"/>
      <c r="U155" s="340"/>
      <c r="V155" s="349"/>
      <c r="W155" s="349"/>
    </row>
    <row r="156" spans="1:23" s="79" customFormat="1" x14ac:dyDescent="0.25">
      <c r="A156" s="336" t="s">
        <v>68</v>
      </c>
      <c r="B156" s="336" t="s">
        <v>130</v>
      </c>
      <c r="C156" s="336" t="s">
        <v>143</v>
      </c>
      <c r="D156" s="336" t="s">
        <v>449</v>
      </c>
      <c r="E156" s="336" t="s">
        <v>37</v>
      </c>
      <c r="F156" s="340"/>
      <c r="G156" s="340"/>
      <c r="H156" s="340"/>
      <c r="I156" s="340"/>
      <c r="J156" s="340"/>
      <c r="K156" s="340"/>
      <c r="L156" s="340"/>
      <c r="M156" s="340"/>
      <c r="N156" s="340"/>
      <c r="O156" s="340"/>
      <c r="P156" s="340"/>
      <c r="Q156" s="340"/>
      <c r="R156" s="340"/>
      <c r="S156" s="340"/>
      <c r="T156" s="340"/>
      <c r="U156" s="340"/>
      <c r="V156" s="349"/>
      <c r="W156" s="349"/>
    </row>
    <row r="157" spans="1:23" s="79" customFormat="1" x14ac:dyDescent="0.25">
      <c r="A157" s="336" t="s">
        <v>68</v>
      </c>
      <c r="B157" s="336" t="s">
        <v>131</v>
      </c>
      <c r="C157" s="336" t="s">
        <v>144</v>
      </c>
      <c r="D157" s="336" t="s">
        <v>449</v>
      </c>
      <c r="E157" s="336" t="s">
        <v>37</v>
      </c>
      <c r="F157" s="340"/>
      <c r="G157" s="340"/>
      <c r="H157" s="340"/>
      <c r="I157" s="340"/>
      <c r="J157" s="340"/>
      <c r="K157" s="340"/>
      <c r="L157" s="340"/>
      <c r="M157" s="340"/>
      <c r="N157" s="340"/>
      <c r="O157" s="340"/>
      <c r="P157" s="340"/>
      <c r="Q157" s="340"/>
      <c r="R157" s="340"/>
      <c r="S157" s="340"/>
      <c r="T157" s="340"/>
      <c r="U157" s="340"/>
      <c r="V157" s="349"/>
      <c r="W157" s="349"/>
    </row>
    <row r="158" spans="1:23" s="4" customFormat="1" x14ac:dyDescent="0.25">
      <c r="A158" s="335" t="s">
        <v>68</v>
      </c>
      <c r="B158" s="335" t="s">
        <v>73</v>
      </c>
      <c r="C158" s="335" t="s">
        <v>74</v>
      </c>
      <c r="D158" s="335" t="s">
        <v>449</v>
      </c>
      <c r="E158" s="335" t="s">
        <v>37</v>
      </c>
      <c r="F158" s="339">
        <v>37543.289345347308</v>
      </c>
      <c r="G158" s="339">
        <v>37606.234863990998</v>
      </c>
      <c r="H158" s="339">
        <v>38095.001011385</v>
      </c>
      <c r="I158" s="339">
        <v>39626.544780032389</v>
      </c>
      <c r="J158" s="339">
        <v>41366.812393479304</v>
      </c>
      <c r="K158" s="339">
        <v>42734.182900636617</v>
      </c>
      <c r="L158" s="339">
        <v>43581.761360490447</v>
      </c>
      <c r="M158" s="339">
        <v>46277.299489983176</v>
      </c>
      <c r="N158" s="339">
        <v>45855.610446077881</v>
      </c>
      <c r="O158" s="339">
        <v>46258.3222350504</v>
      </c>
      <c r="P158" s="339">
        <v>49422.25262155167</v>
      </c>
      <c r="Q158" s="339">
        <v>50178.156451916533</v>
      </c>
      <c r="R158" s="339">
        <v>49472.435867125205</v>
      </c>
      <c r="S158" s="339">
        <v>51739.819337003231</v>
      </c>
      <c r="T158" s="339">
        <v>52991.056381031216</v>
      </c>
      <c r="U158" s="339">
        <v>54125.978246685067</v>
      </c>
      <c r="V158" s="348">
        <v>55179.594675849999</v>
      </c>
      <c r="W158" s="348">
        <v>56326.560287050008</v>
      </c>
    </row>
    <row r="159" spans="1:23" s="79" customFormat="1" x14ac:dyDescent="0.25">
      <c r="A159" s="336" t="s">
        <v>68</v>
      </c>
      <c r="B159" s="336" t="s">
        <v>145</v>
      </c>
      <c r="C159" s="336" t="s">
        <v>150</v>
      </c>
      <c r="D159" s="336" t="s">
        <v>449</v>
      </c>
      <c r="E159" s="336" t="s">
        <v>37</v>
      </c>
      <c r="F159" s="340">
        <v>2047.1545578700002</v>
      </c>
      <c r="G159" s="340">
        <v>2078.9270065999999</v>
      </c>
      <c r="H159" s="340">
        <v>2203.6475491000001</v>
      </c>
      <c r="I159" s="340">
        <v>2626.1326798700006</v>
      </c>
      <c r="J159" s="340">
        <v>2837.4646995100002</v>
      </c>
      <c r="K159" s="340">
        <v>3146.5800978399998</v>
      </c>
      <c r="L159" s="340">
        <v>3117.9274208900001</v>
      </c>
      <c r="M159" s="340">
        <v>3374.2264614250998</v>
      </c>
      <c r="N159" s="340">
        <v>3425.0225197</v>
      </c>
      <c r="O159" s="340">
        <v>3462.7666814099998</v>
      </c>
      <c r="P159" s="340">
        <v>3662.2722124070233</v>
      </c>
      <c r="Q159" s="340">
        <v>3554.1671050425075</v>
      </c>
      <c r="R159" s="340">
        <v>3479.1205457373121</v>
      </c>
      <c r="S159" s="340">
        <v>3990.2917982284002</v>
      </c>
      <c r="T159" s="340">
        <v>4131.5868680039994</v>
      </c>
      <c r="U159" s="340">
        <v>4272.8819377795999</v>
      </c>
      <c r="V159" s="349">
        <v>4414.2019599999994</v>
      </c>
      <c r="W159" s="349">
        <v>4555.4742409999999</v>
      </c>
    </row>
    <row r="160" spans="1:23" s="79" customFormat="1" x14ac:dyDescent="0.25">
      <c r="A160" s="336" t="s">
        <v>68</v>
      </c>
      <c r="B160" s="336" t="s">
        <v>146</v>
      </c>
      <c r="C160" s="336" t="s">
        <v>151</v>
      </c>
      <c r="D160" s="336" t="s">
        <v>449</v>
      </c>
      <c r="E160" s="336" t="s">
        <v>37</v>
      </c>
      <c r="F160" s="340">
        <v>33352.606597177306</v>
      </c>
      <c r="G160" s="340">
        <v>33567.632398340997</v>
      </c>
      <c r="H160" s="340">
        <v>34067.020250834998</v>
      </c>
      <c r="I160" s="340">
        <v>35478.466502812393</v>
      </c>
      <c r="J160" s="340">
        <v>36833.045406519304</v>
      </c>
      <c r="K160" s="340">
        <v>37902.237570446618</v>
      </c>
      <c r="L160" s="340">
        <v>39046.597834550448</v>
      </c>
      <c r="M160" s="340">
        <v>41255.702358758084</v>
      </c>
      <c r="N160" s="340">
        <v>40131.005864827879</v>
      </c>
      <c r="O160" s="340">
        <v>40696.042669040398</v>
      </c>
      <c r="P160" s="340">
        <v>43441.266105244657</v>
      </c>
      <c r="Q160" s="340">
        <v>44379.455907624033</v>
      </c>
      <c r="R160" s="340">
        <v>43858.946335987886</v>
      </c>
      <c r="S160" s="340">
        <v>45700.941123442004</v>
      </c>
      <c r="T160" s="340">
        <v>46691.157793765</v>
      </c>
      <c r="U160" s="340">
        <v>47681.374464087996</v>
      </c>
      <c r="V160" s="349">
        <v>48671.587090300003</v>
      </c>
      <c r="W160" s="349">
        <v>49661.767454200002</v>
      </c>
    </row>
    <row r="161" spans="1:23" s="79" customFormat="1" x14ac:dyDescent="0.25">
      <c r="A161" s="336" t="s">
        <v>68</v>
      </c>
      <c r="B161" s="336" t="s">
        <v>147</v>
      </c>
      <c r="C161" s="336" t="s">
        <v>152</v>
      </c>
      <c r="D161" s="336" t="s">
        <v>449</v>
      </c>
      <c r="E161" s="336" t="s">
        <v>37</v>
      </c>
      <c r="F161" s="340">
        <v>618.08154229999991</v>
      </c>
      <c r="G161" s="340">
        <v>606.86936705000005</v>
      </c>
      <c r="H161" s="340">
        <v>591.58758745</v>
      </c>
      <c r="I161" s="340">
        <v>560.52570934999994</v>
      </c>
      <c r="J161" s="340">
        <v>584.94333544999995</v>
      </c>
      <c r="K161" s="340">
        <v>582.11952835</v>
      </c>
      <c r="L161" s="340">
        <v>537.10472104999997</v>
      </c>
      <c r="M161" s="340">
        <v>720.19804980000004</v>
      </c>
      <c r="N161" s="340">
        <v>779.20619355000008</v>
      </c>
      <c r="O161" s="340">
        <v>634.36951260000001</v>
      </c>
      <c r="P161" s="340">
        <v>792.01946390000012</v>
      </c>
      <c r="Q161" s="340">
        <v>603.70704324999986</v>
      </c>
      <c r="R161" s="340">
        <v>514.68384140000001</v>
      </c>
      <c r="S161" s="340">
        <v>546.59017453283093</v>
      </c>
      <c r="T161" s="340">
        <v>637.05317726221563</v>
      </c>
      <c r="U161" s="340">
        <v>611.20100161747007</v>
      </c>
      <c r="V161" s="349">
        <v>504.02248114999998</v>
      </c>
      <c r="W161" s="349">
        <v>490.27314625000002</v>
      </c>
    </row>
    <row r="162" spans="1:23" s="79" customFormat="1" x14ac:dyDescent="0.25">
      <c r="A162" s="336" t="s">
        <v>68</v>
      </c>
      <c r="B162" s="336" t="s">
        <v>148</v>
      </c>
      <c r="C162" s="336" t="s">
        <v>153</v>
      </c>
      <c r="D162" s="336" t="s">
        <v>449</v>
      </c>
      <c r="E162" s="336" t="s">
        <v>37</v>
      </c>
      <c r="F162" s="340">
        <v>1525.4466479999999</v>
      </c>
      <c r="G162" s="340">
        <v>1352.806092</v>
      </c>
      <c r="H162" s="340">
        <v>1232.7456239999999</v>
      </c>
      <c r="I162" s="340">
        <v>961.41988800000001</v>
      </c>
      <c r="J162" s="340">
        <v>1111.358952</v>
      </c>
      <c r="K162" s="340">
        <v>1103.2457039999999</v>
      </c>
      <c r="L162" s="340">
        <v>880.13138400000003</v>
      </c>
      <c r="M162" s="340">
        <v>927.17261999999994</v>
      </c>
      <c r="N162" s="340">
        <v>1520.3758679999999</v>
      </c>
      <c r="O162" s="340">
        <v>1465.143372</v>
      </c>
      <c r="P162" s="340">
        <v>1526.6948400000001</v>
      </c>
      <c r="Q162" s="340">
        <v>1640.8263959999997</v>
      </c>
      <c r="R162" s="340">
        <v>1619.6851440000003</v>
      </c>
      <c r="S162" s="340">
        <v>1501.9962408000001</v>
      </c>
      <c r="T162" s="340">
        <v>1531.2585419999998</v>
      </c>
      <c r="U162" s="340">
        <v>1560.5208431999999</v>
      </c>
      <c r="V162" s="349">
        <v>1589.7831444000001</v>
      </c>
      <c r="W162" s="349">
        <v>1619.0454456</v>
      </c>
    </row>
    <row r="163" spans="1:23" s="79" customFormat="1" x14ac:dyDescent="0.25">
      <c r="A163" s="336" t="s">
        <v>68</v>
      </c>
      <c r="B163" s="336" t="s">
        <v>149</v>
      </c>
      <c r="C163" s="336" t="s">
        <v>154</v>
      </c>
      <c r="D163" s="336" t="s">
        <v>449</v>
      </c>
      <c r="E163" s="336" t="s">
        <v>37</v>
      </c>
      <c r="F163" s="340"/>
      <c r="G163" s="340"/>
      <c r="H163" s="340"/>
      <c r="I163" s="340"/>
      <c r="J163" s="340"/>
      <c r="K163" s="340"/>
      <c r="L163" s="340"/>
      <c r="M163" s="340"/>
      <c r="N163" s="340"/>
      <c r="O163" s="340"/>
      <c r="P163" s="340"/>
      <c r="Q163" s="340"/>
      <c r="R163" s="340"/>
      <c r="S163" s="340"/>
      <c r="T163" s="340"/>
      <c r="U163" s="340"/>
      <c r="V163" s="349"/>
      <c r="W163" s="349"/>
    </row>
    <row r="164" spans="1:23" s="4" customFormat="1" x14ac:dyDescent="0.25">
      <c r="A164" s="335" t="s">
        <v>68</v>
      </c>
      <c r="B164" s="335" t="s">
        <v>75</v>
      </c>
      <c r="C164" s="335" t="s">
        <v>76</v>
      </c>
      <c r="D164" s="335" t="s">
        <v>449</v>
      </c>
      <c r="E164" s="335" t="s">
        <v>37</v>
      </c>
      <c r="F164" s="339">
        <v>19045.8052546912</v>
      </c>
      <c r="G164" s="339">
        <v>22538.256616561637</v>
      </c>
      <c r="H164" s="339">
        <v>25660.010609763376</v>
      </c>
      <c r="I164" s="339">
        <v>27965.067104742149</v>
      </c>
      <c r="J164" s="339">
        <v>31036.064737092718</v>
      </c>
      <c r="K164" s="339">
        <v>32921.11863536678</v>
      </c>
      <c r="L164" s="339">
        <v>35556.092803195068</v>
      </c>
      <c r="M164" s="339">
        <v>36679.772011615489</v>
      </c>
      <c r="N164" s="339">
        <v>38726.407316077355</v>
      </c>
      <c r="O164" s="339">
        <v>41516.76125985149</v>
      </c>
      <c r="P164" s="339">
        <v>45272.71799319108</v>
      </c>
      <c r="Q164" s="339">
        <v>39688.060583836406</v>
      </c>
      <c r="R164" s="339">
        <v>40714.387034604486</v>
      </c>
      <c r="S164" s="339">
        <v>47052.857730577387</v>
      </c>
      <c r="T164" s="339">
        <v>48302.102993679524</v>
      </c>
      <c r="U164" s="339">
        <v>48793.457597420682</v>
      </c>
      <c r="V164" s="348">
        <v>51768.528741000002</v>
      </c>
      <c r="W164" s="348">
        <v>53807.125240000001</v>
      </c>
    </row>
    <row r="165" spans="1:23" s="79" customFormat="1" x14ac:dyDescent="0.25">
      <c r="A165" s="336" t="s">
        <v>68</v>
      </c>
      <c r="B165" s="336" t="s">
        <v>155</v>
      </c>
      <c r="C165" s="336" t="s">
        <v>158</v>
      </c>
      <c r="D165" s="336" t="s">
        <v>449</v>
      </c>
      <c r="E165" s="336" t="s">
        <v>37</v>
      </c>
      <c r="F165" s="340">
        <v>9558.0548314570005</v>
      </c>
      <c r="G165" s="340">
        <v>11053.985491575997</v>
      </c>
      <c r="H165" s="340">
        <v>12220.986752814997</v>
      </c>
      <c r="I165" s="340">
        <v>13200.342517548999</v>
      </c>
      <c r="J165" s="340">
        <v>14462.613115069997</v>
      </c>
      <c r="K165" s="340">
        <v>15229.0133102198</v>
      </c>
      <c r="L165" s="340">
        <v>16519.536054883203</v>
      </c>
      <c r="M165" s="340">
        <v>15177.450556053664</v>
      </c>
      <c r="N165" s="340">
        <v>15410.820972616133</v>
      </c>
      <c r="O165" s="340">
        <v>15994.391977999376</v>
      </c>
      <c r="P165" s="340">
        <v>17139.21609024403</v>
      </c>
      <c r="Q165" s="340">
        <v>15598.213331580599</v>
      </c>
      <c r="R165" s="340">
        <v>16214.129856114001</v>
      </c>
      <c r="S165" s="340">
        <v>17963.893432686586</v>
      </c>
      <c r="T165" s="340">
        <v>18185.435163427224</v>
      </c>
      <c r="U165" s="340">
        <v>18407.540129656481</v>
      </c>
      <c r="V165" s="349">
        <v>18629.314266999994</v>
      </c>
      <c r="W165" s="349">
        <v>18851.391816000003</v>
      </c>
    </row>
    <row r="166" spans="1:23" s="79" customFormat="1" x14ac:dyDescent="0.25">
      <c r="A166" s="336" t="s">
        <v>68</v>
      </c>
      <c r="B166" s="336" t="s">
        <v>156</v>
      </c>
      <c r="C166" s="336" t="s">
        <v>159</v>
      </c>
      <c r="D166" s="336" t="s">
        <v>449</v>
      </c>
      <c r="E166" s="336" t="s">
        <v>37</v>
      </c>
      <c r="F166" s="340">
        <v>7099.90879692608</v>
      </c>
      <c r="G166" s="340">
        <v>9228.5559247000001</v>
      </c>
      <c r="H166" s="340">
        <v>11111.583708531418</v>
      </c>
      <c r="I166" s="340">
        <v>12315.79768855027</v>
      </c>
      <c r="J166" s="340">
        <v>13992.15664587516</v>
      </c>
      <c r="K166" s="340">
        <v>15027.34998392098</v>
      </c>
      <c r="L166" s="340">
        <v>16227.030135778061</v>
      </c>
      <c r="M166" s="340">
        <v>18430.373546279228</v>
      </c>
      <c r="N166" s="340">
        <v>20294.626112226535</v>
      </c>
      <c r="O166" s="340">
        <v>22457.329706332835</v>
      </c>
      <c r="P166" s="340">
        <v>24825.523892349051</v>
      </c>
      <c r="Q166" s="340">
        <v>20660.083654900805</v>
      </c>
      <c r="R166" s="340">
        <v>21068.351930730409</v>
      </c>
      <c r="S166" s="340">
        <v>25291.541790061598</v>
      </c>
      <c r="T166" s="340">
        <v>26197.515045982302</v>
      </c>
      <c r="U166" s="340">
        <v>26322.232505033</v>
      </c>
      <c r="V166" s="349">
        <v>28980.134449000001</v>
      </c>
      <c r="W166" s="349">
        <v>30644.000368999998</v>
      </c>
    </row>
    <row r="167" spans="1:23" s="79" customFormat="1" x14ac:dyDescent="0.25">
      <c r="A167" s="336" t="s">
        <v>68</v>
      </c>
      <c r="B167" s="336" t="s">
        <v>157</v>
      </c>
      <c r="C167" s="336" t="s">
        <v>160</v>
      </c>
      <c r="D167" s="336" t="s">
        <v>449</v>
      </c>
      <c r="E167" s="336" t="s">
        <v>37</v>
      </c>
      <c r="F167" s="340">
        <v>2387.8416263081199</v>
      </c>
      <c r="G167" s="340">
        <v>2255.7152002856401</v>
      </c>
      <c r="H167" s="340">
        <v>2327.4401484169603</v>
      </c>
      <c r="I167" s="340">
        <v>2448.9268986428797</v>
      </c>
      <c r="J167" s="340">
        <v>2581.2949761475602</v>
      </c>
      <c r="K167" s="340">
        <v>2664.7553412260004</v>
      </c>
      <c r="L167" s="340">
        <v>2809.5266125338003</v>
      </c>
      <c r="M167" s="340">
        <v>3071.9479092826</v>
      </c>
      <c r="N167" s="340">
        <v>3020.9602312346801</v>
      </c>
      <c r="O167" s="340">
        <v>3065.0395755192794</v>
      </c>
      <c r="P167" s="340">
        <v>3307.9780105980012</v>
      </c>
      <c r="Q167" s="340">
        <v>3429.763597355</v>
      </c>
      <c r="R167" s="340">
        <v>3431.9052477600803</v>
      </c>
      <c r="S167" s="340">
        <v>3797.4225078291993</v>
      </c>
      <c r="T167" s="340">
        <v>3919.1527842700002</v>
      </c>
      <c r="U167" s="340">
        <v>4063.6849627312004</v>
      </c>
      <c r="V167" s="349">
        <v>4159.0800249999993</v>
      </c>
      <c r="W167" s="349">
        <v>4311.7330549999997</v>
      </c>
    </row>
    <row r="168" spans="1:23" s="4" customFormat="1" x14ac:dyDescent="0.25">
      <c r="A168" s="335" t="s">
        <v>68</v>
      </c>
      <c r="B168" s="335" t="s">
        <v>77</v>
      </c>
      <c r="C168" s="335" t="s">
        <v>78</v>
      </c>
      <c r="D168" s="335" t="s">
        <v>449</v>
      </c>
      <c r="E168" s="335" t="s">
        <v>37</v>
      </c>
      <c r="F168" s="339">
        <v>989.10709976999999</v>
      </c>
      <c r="G168" s="339">
        <v>983.77895088000002</v>
      </c>
      <c r="H168" s="339">
        <v>983.30323571999998</v>
      </c>
      <c r="I168" s="339">
        <v>1014.8910005399999</v>
      </c>
      <c r="J168" s="339">
        <v>1045.10447712</v>
      </c>
      <c r="K168" s="339">
        <v>1062.2719522800003</v>
      </c>
      <c r="L168" s="339">
        <v>1073.11811883</v>
      </c>
      <c r="M168" s="339">
        <v>1099.66288566</v>
      </c>
      <c r="N168" s="339">
        <v>1053.1380821099999</v>
      </c>
      <c r="O168" s="339">
        <v>1076.35284282</v>
      </c>
      <c r="P168" s="339">
        <v>1138.9686044749767</v>
      </c>
      <c r="Q168" s="339">
        <v>1138.196091816</v>
      </c>
      <c r="R168" s="339">
        <v>1114.5054768480002</v>
      </c>
      <c r="S168" s="339">
        <v>1151.1667021199999</v>
      </c>
      <c r="T168" s="339">
        <v>1164.2711247</v>
      </c>
      <c r="U168" s="339">
        <v>1177.3755472800001</v>
      </c>
      <c r="V168" s="348">
        <v>1190.470233</v>
      </c>
      <c r="W168" s="348">
        <v>1203.614994</v>
      </c>
    </row>
    <row r="169" spans="1:23" s="79" customFormat="1" x14ac:dyDescent="0.25">
      <c r="A169" s="336" t="s">
        <v>68</v>
      </c>
      <c r="B169" s="336" t="s">
        <v>161</v>
      </c>
      <c r="C169" s="336" t="s">
        <v>163</v>
      </c>
      <c r="D169" s="336" t="s">
        <v>449</v>
      </c>
      <c r="E169" s="336" t="s">
        <v>37</v>
      </c>
      <c r="F169" s="340">
        <v>989.10709976999999</v>
      </c>
      <c r="G169" s="340">
        <v>983.77895088000002</v>
      </c>
      <c r="H169" s="340">
        <v>983.30323571999998</v>
      </c>
      <c r="I169" s="340">
        <v>1014.8910005399999</v>
      </c>
      <c r="J169" s="340">
        <v>1045.10447712</v>
      </c>
      <c r="K169" s="340">
        <v>1062.2719522800003</v>
      </c>
      <c r="L169" s="340">
        <v>1073.11811883</v>
      </c>
      <c r="M169" s="340">
        <v>1099.66288566</v>
      </c>
      <c r="N169" s="340">
        <v>1053.1380821099999</v>
      </c>
      <c r="O169" s="340">
        <v>1076.35284282</v>
      </c>
      <c r="P169" s="340">
        <v>1138.9686044749767</v>
      </c>
      <c r="Q169" s="340">
        <v>1138.196091816</v>
      </c>
      <c r="R169" s="340">
        <v>1114.5054768480002</v>
      </c>
      <c r="S169" s="340">
        <v>1151.1667021199999</v>
      </c>
      <c r="T169" s="340">
        <v>1164.2711247</v>
      </c>
      <c r="U169" s="340">
        <v>1177.3755472800001</v>
      </c>
      <c r="V169" s="349">
        <v>1190.470233</v>
      </c>
      <c r="W169" s="349">
        <v>1203.614994</v>
      </c>
    </row>
    <row r="170" spans="1:23" s="79" customFormat="1" x14ac:dyDescent="0.25">
      <c r="A170" s="337" t="s">
        <v>68</v>
      </c>
      <c r="B170" s="337" t="s">
        <v>162</v>
      </c>
      <c r="C170" s="337" t="s">
        <v>164</v>
      </c>
      <c r="D170" s="337" t="s">
        <v>449</v>
      </c>
      <c r="E170" s="337" t="s">
        <v>37</v>
      </c>
      <c r="F170" s="340"/>
      <c r="G170" s="340"/>
      <c r="H170" s="340"/>
      <c r="I170" s="340"/>
      <c r="J170" s="340"/>
      <c r="K170" s="340"/>
      <c r="L170" s="340"/>
      <c r="M170" s="340"/>
      <c r="N170" s="340"/>
      <c r="O170" s="340"/>
      <c r="P170" s="340"/>
      <c r="Q170" s="340"/>
      <c r="R170" s="340"/>
      <c r="S170" s="340"/>
      <c r="T170" s="340"/>
      <c r="U170" s="340"/>
      <c r="V170" s="349"/>
      <c r="W170" s="349"/>
    </row>
    <row r="171" spans="1:23" s="20" customFormat="1" x14ac:dyDescent="0.25">
      <c r="A171" s="240"/>
      <c r="B171" s="240"/>
      <c r="C171" s="240"/>
      <c r="D171" s="240"/>
      <c r="E171" s="240"/>
      <c r="F171" s="341"/>
      <c r="G171" s="341"/>
      <c r="H171" s="341"/>
      <c r="I171" s="341"/>
      <c r="J171" s="341"/>
      <c r="K171" s="341"/>
      <c r="L171" s="341"/>
      <c r="M171" s="341"/>
      <c r="N171" s="341"/>
      <c r="O171" s="341"/>
      <c r="P171" s="341"/>
      <c r="Q171" s="341"/>
      <c r="R171" s="341"/>
      <c r="S171" s="341"/>
      <c r="T171" s="341"/>
      <c r="U171" s="341"/>
      <c r="V171" s="341"/>
      <c r="W171" s="341"/>
    </row>
    <row r="172" spans="1:23" s="4" customFormat="1" x14ac:dyDescent="0.25">
      <c r="A172" s="335" t="s">
        <v>68</v>
      </c>
      <c r="B172" s="335" t="s">
        <v>443</v>
      </c>
      <c r="C172" s="335" t="s">
        <v>192</v>
      </c>
      <c r="D172" s="335" t="s">
        <v>13</v>
      </c>
      <c r="E172" s="335" t="s">
        <v>37</v>
      </c>
      <c r="F172" s="339">
        <v>308110.42817297118</v>
      </c>
      <c r="G172" s="339">
        <v>306478.13299358718</v>
      </c>
      <c r="H172" s="339">
        <v>316521.09276162402</v>
      </c>
      <c r="I172" s="339">
        <v>340453.8723955389</v>
      </c>
      <c r="J172" s="339">
        <v>354967.92154914176</v>
      </c>
      <c r="K172" s="339">
        <v>353593.42642991326</v>
      </c>
      <c r="L172" s="339">
        <v>360359.90600799606</v>
      </c>
      <c r="M172" s="339">
        <v>388602.52032696875</v>
      </c>
      <c r="N172" s="339">
        <v>382213.73746082408</v>
      </c>
      <c r="O172" s="339">
        <v>389679.1588565174</v>
      </c>
      <c r="P172" s="339">
        <v>403789.0348540991</v>
      </c>
      <c r="Q172" s="339">
        <v>384324.32895675249</v>
      </c>
      <c r="R172" s="339">
        <v>396799.01762129139</v>
      </c>
      <c r="S172" s="339">
        <v>408279.66333652084</v>
      </c>
      <c r="T172" s="339">
        <v>403879.17398555204</v>
      </c>
      <c r="U172" s="339">
        <v>397861.47572935891</v>
      </c>
      <c r="V172" s="348">
        <v>405736.76599026716</v>
      </c>
      <c r="W172" s="348">
        <v>403630.50949500001</v>
      </c>
    </row>
    <row r="173" spans="1:23" s="4" customFormat="1" x14ac:dyDescent="0.25">
      <c r="A173" s="335" t="s">
        <v>68</v>
      </c>
      <c r="B173" s="335" t="s">
        <v>69</v>
      </c>
      <c r="C173" s="335" t="s">
        <v>70</v>
      </c>
      <c r="D173" s="335" t="s">
        <v>13</v>
      </c>
      <c r="E173" s="335" t="s">
        <v>37</v>
      </c>
      <c r="F173" s="339">
        <v>219524.75081730218</v>
      </c>
      <c r="G173" s="339">
        <v>214845.39985879016</v>
      </c>
      <c r="H173" s="339">
        <v>220110.089316784</v>
      </c>
      <c r="I173" s="339">
        <v>237730.34046233291</v>
      </c>
      <c r="J173" s="339">
        <v>245486.58354010741</v>
      </c>
      <c r="K173" s="339">
        <v>241609.59912919326</v>
      </c>
      <c r="L173" s="339">
        <v>243646.70599798107</v>
      </c>
      <c r="M173" s="339">
        <v>266709.09625400661</v>
      </c>
      <c r="N173" s="339">
        <v>255965.85760072363</v>
      </c>
      <c r="O173" s="339">
        <v>262391.47648717253</v>
      </c>
      <c r="P173" s="339">
        <v>268617.22929994785</v>
      </c>
      <c r="Q173" s="339">
        <v>266586.30338526028</v>
      </c>
      <c r="R173" s="339">
        <v>277964.06107436132</v>
      </c>
      <c r="S173" s="339">
        <v>271667.94500023266</v>
      </c>
      <c r="T173" s="339">
        <v>266198.72562842193</v>
      </c>
      <c r="U173" s="339">
        <v>258696.23147703958</v>
      </c>
      <c r="V173" s="348">
        <v>262121.74671026712</v>
      </c>
      <c r="W173" s="348">
        <v>256724.48532500002</v>
      </c>
    </row>
    <row r="174" spans="1:23" s="79" customFormat="1" x14ac:dyDescent="0.25">
      <c r="A174" s="336" t="s">
        <v>68</v>
      </c>
      <c r="B174" s="336" t="s">
        <v>113</v>
      </c>
      <c r="C174" s="336" t="s">
        <v>116</v>
      </c>
      <c r="D174" s="336" t="s">
        <v>13</v>
      </c>
      <c r="E174" s="336" t="s">
        <v>37</v>
      </c>
      <c r="F174" s="340">
        <v>185027.44057874999</v>
      </c>
      <c r="G174" s="340">
        <v>180032.20339253187</v>
      </c>
      <c r="H174" s="340">
        <v>186245.69828853451</v>
      </c>
      <c r="I174" s="340">
        <v>202881.19562023197</v>
      </c>
      <c r="J174" s="340">
        <v>210882.02128475788</v>
      </c>
      <c r="K174" s="340">
        <v>208906.69142896243</v>
      </c>
      <c r="L174" s="340">
        <v>211278.7455625</v>
      </c>
      <c r="M174" s="340">
        <v>232753.8459477</v>
      </c>
      <c r="N174" s="340">
        <v>222398.90405062496</v>
      </c>
      <c r="O174" s="340">
        <v>228828.16022194701</v>
      </c>
      <c r="P174" s="340">
        <v>235656.48273297778</v>
      </c>
      <c r="Q174" s="340">
        <v>234071.15565894416</v>
      </c>
      <c r="R174" s="340">
        <v>244681.73465243008</v>
      </c>
      <c r="S174" s="340">
        <v>237664.99665308103</v>
      </c>
      <c r="T174" s="340">
        <v>232195.66854353787</v>
      </c>
      <c r="U174" s="340">
        <v>224009.24617290264</v>
      </c>
      <c r="V174" s="349">
        <v>228557.98095000003</v>
      </c>
      <c r="W174" s="349">
        <v>224125.87818500001</v>
      </c>
    </row>
    <row r="175" spans="1:23" s="79" customFormat="1" x14ac:dyDescent="0.25">
      <c r="A175" s="336" t="s">
        <v>68</v>
      </c>
      <c r="B175" s="336" t="s">
        <v>114</v>
      </c>
      <c r="C175" s="336" t="s">
        <v>117</v>
      </c>
      <c r="D175" s="336" t="s">
        <v>13</v>
      </c>
      <c r="E175" s="336" t="s">
        <v>37</v>
      </c>
      <c r="F175" s="340">
        <v>4042.5790572000005</v>
      </c>
      <c r="G175" s="340">
        <v>3897.6137316000004</v>
      </c>
      <c r="H175" s="340">
        <v>3384.5744394000003</v>
      </c>
      <c r="I175" s="340">
        <v>3878.9162207999998</v>
      </c>
      <c r="J175" s="340">
        <v>3562.9620881999999</v>
      </c>
      <c r="K175" s="340">
        <v>3412.5198270000001</v>
      </c>
      <c r="L175" s="340">
        <v>3669.0287268000002</v>
      </c>
      <c r="M175" s="340">
        <v>3760.8129407999995</v>
      </c>
      <c r="N175" s="340">
        <v>3867.8021556000003</v>
      </c>
      <c r="O175" s="340">
        <v>3796.4489718000004</v>
      </c>
      <c r="P175" s="340">
        <v>3545.5820628000001</v>
      </c>
      <c r="Q175" s="340">
        <v>3336.2548320000001</v>
      </c>
      <c r="R175" s="340">
        <v>3379.0117020000002</v>
      </c>
      <c r="S175" s="340">
        <v>3447.5040570000001</v>
      </c>
      <c r="T175" s="340">
        <v>3417.6490725000003</v>
      </c>
      <c r="U175" s="340">
        <v>3387.7940880000001</v>
      </c>
      <c r="V175" s="349">
        <v>3357.9228599999997</v>
      </c>
      <c r="W175" s="349">
        <v>3328.0271399999997</v>
      </c>
    </row>
    <row r="176" spans="1:23" s="79" customFormat="1" x14ac:dyDescent="0.25">
      <c r="A176" s="336" t="s">
        <v>68</v>
      </c>
      <c r="B176" s="336" t="s">
        <v>115</v>
      </c>
      <c r="C176" s="336" t="s">
        <v>118</v>
      </c>
      <c r="D176" s="336" t="s">
        <v>13</v>
      </c>
      <c r="E176" s="336" t="s">
        <v>37</v>
      </c>
      <c r="F176" s="340">
        <v>30454.731181352203</v>
      </c>
      <c r="G176" s="340">
        <v>30915.582734658299</v>
      </c>
      <c r="H176" s="340">
        <v>30479.816588849506</v>
      </c>
      <c r="I176" s="340">
        <v>30970.228621300943</v>
      </c>
      <c r="J176" s="340">
        <v>31041.600167149532</v>
      </c>
      <c r="K176" s="340">
        <v>29290.387873230829</v>
      </c>
      <c r="L176" s="340">
        <v>28698.931708681062</v>
      </c>
      <c r="M176" s="340">
        <v>30194.437365506579</v>
      </c>
      <c r="N176" s="340">
        <v>29699.151394498665</v>
      </c>
      <c r="O176" s="340">
        <v>29766.867293425497</v>
      </c>
      <c r="P176" s="340">
        <v>29415.164504170079</v>
      </c>
      <c r="Q176" s="340">
        <v>29178.892894316097</v>
      </c>
      <c r="R176" s="340">
        <v>29903.314719931259</v>
      </c>
      <c r="S176" s="340">
        <v>30555.444290151594</v>
      </c>
      <c r="T176" s="340">
        <v>30585.408012384079</v>
      </c>
      <c r="U176" s="340">
        <v>31299.191216136933</v>
      </c>
      <c r="V176" s="349">
        <v>30205.842900267107</v>
      </c>
      <c r="W176" s="349">
        <v>29270.58</v>
      </c>
    </row>
    <row r="177" spans="1:23" s="4" customFormat="1" x14ac:dyDescent="0.25">
      <c r="A177" s="335" t="s">
        <v>68</v>
      </c>
      <c r="B177" s="335" t="s">
        <v>71</v>
      </c>
      <c r="C177" s="335" t="s">
        <v>72</v>
      </c>
      <c r="D177" s="335" t="s">
        <v>13</v>
      </c>
      <c r="E177" s="335" t="s">
        <v>37</v>
      </c>
      <c r="F177" s="339">
        <v>32505.424188270001</v>
      </c>
      <c r="G177" s="339">
        <v>32036.327715879997</v>
      </c>
      <c r="H177" s="339">
        <v>33239.889434409997</v>
      </c>
      <c r="I177" s="339">
        <v>35738.401213949997</v>
      </c>
      <c r="J177" s="339">
        <v>37708.165127845343</v>
      </c>
      <c r="K177" s="339">
        <v>36983.250960970006</v>
      </c>
      <c r="L177" s="339">
        <v>37902.850186589989</v>
      </c>
      <c r="M177" s="339">
        <v>39287.790950300005</v>
      </c>
      <c r="N177" s="339">
        <v>42089.51306587772</v>
      </c>
      <c r="O177" s="339">
        <v>39951.885072950361</v>
      </c>
      <c r="P177" s="339">
        <v>40936.983508587917</v>
      </c>
      <c r="Q177" s="339">
        <v>28289.698180192001</v>
      </c>
      <c r="R177" s="339">
        <v>29084.264397346004</v>
      </c>
      <c r="S177" s="339">
        <v>38254.640028540001</v>
      </c>
      <c r="T177" s="339">
        <v>36843.900086149995</v>
      </c>
      <c r="U177" s="339">
        <v>36704.141393760001</v>
      </c>
      <c r="V177" s="348">
        <v>37141.539000000004</v>
      </c>
      <c r="W177" s="348">
        <v>37264.399400000002</v>
      </c>
    </row>
    <row r="178" spans="1:23" s="79" customFormat="1" x14ac:dyDescent="0.25">
      <c r="A178" s="336" t="s">
        <v>68</v>
      </c>
      <c r="B178" s="336" t="s">
        <v>119</v>
      </c>
      <c r="C178" s="336" t="s">
        <v>132</v>
      </c>
      <c r="D178" s="336" t="s">
        <v>13</v>
      </c>
      <c r="E178" s="336" t="s">
        <v>37</v>
      </c>
      <c r="F178" s="340"/>
      <c r="G178" s="340"/>
      <c r="H178" s="340"/>
      <c r="I178" s="340"/>
      <c r="J178" s="340"/>
      <c r="K178" s="340"/>
      <c r="L178" s="340"/>
      <c r="M178" s="340"/>
      <c r="N178" s="340"/>
      <c r="O178" s="340"/>
      <c r="P178" s="340"/>
      <c r="Q178" s="340"/>
      <c r="R178" s="340"/>
      <c r="S178" s="340"/>
      <c r="T178" s="340"/>
      <c r="U178" s="340"/>
      <c r="V178" s="349"/>
      <c r="W178" s="349"/>
    </row>
    <row r="179" spans="1:23" s="79" customFormat="1" x14ac:dyDescent="0.25">
      <c r="A179" s="336" t="s">
        <v>68</v>
      </c>
      <c r="B179" s="336" t="s">
        <v>120</v>
      </c>
      <c r="C179" s="336" t="s">
        <v>133</v>
      </c>
      <c r="D179" s="336" t="s">
        <v>13</v>
      </c>
      <c r="E179" s="336" t="s">
        <v>37</v>
      </c>
      <c r="F179" s="340"/>
      <c r="G179" s="340"/>
      <c r="H179" s="340"/>
      <c r="I179" s="340"/>
      <c r="J179" s="340"/>
      <c r="K179" s="340"/>
      <c r="L179" s="340"/>
      <c r="M179" s="340"/>
      <c r="N179" s="340"/>
      <c r="O179" s="340"/>
      <c r="P179" s="340"/>
      <c r="Q179" s="340"/>
      <c r="R179" s="340"/>
      <c r="S179" s="340"/>
      <c r="T179" s="340"/>
      <c r="U179" s="340"/>
      <c r="V179" s="349"/>
      <c r="W179" s="349"/>
    </row>
    <row r="180" spans="1:23" s="79" customFormat="1" x14ac:dyDescent="0.25">
      <c r="A180" s="336" t="s">
        <v>68</v>
      </c>
      <c r="B180" s="336" t="s">
        <v>121</v>
      </c>
      <c r="C180" s="336" t="s">
        <v>134</v>
      </c>
      <c r="D180" s="336" t="s">
        <v>13</v>
      </c>
      <c r="E180" s="336" t="s">
        <v>37</v>
      </c>
      <c r="F180" s="340"/>
      <c r="G180" s="340"/>
      <c r="H180" s="340"/>
      <c r="I180" s="340"/>
      <c r="J180" s="340"/>
      <c r="K180" s="340"/>
      <c r="L180" s="340"/>
      <c r="M180" s="340"/>
      <c r="N180" s="340"/>
      <c r="O180" s="340"/>
      <c r="P180" s="340"/>
      <c r="Q180" s="340"/>
      <c r="R180" s="340"/>
      <c r="S180" s="340"/>
      <c r="T180" s="340"/>
      <c r="U180" s="340"/>
      <c r="V180" s="349"/>
      <c r="W180" s="349"/>
    </row>
    <row r="181" spans="1:23" s="79" customFormat="1" x14ac:dyDescent="0.25">
      <c r="A181" s="336" t="s">
        <v>68</v>
      </c>
      <c r="B181" s="336" t="s">
        <v>122</v>
      </c>
      <c r="C181" s="336" t="s">
        <v>135</v>
      </c>
      <c r="D181" s="336" t="s">
        <v>13</v>
      </c>
      <c r="E181" s="336" t="s">
        <v>37</v>
      </c>
      <c r="F181" s="340"/>
      <c r="G181" s="340"/>
      <c r="H181" s="340"/>
      <c r="I181" s="340"/>
      <c r="J181" s="340"/>
      <c r="K181" s="340"/>
      <c r="L181" s="340"/>
      <c r="M181" s="340"/>
      <c r="N181" s="340"/>
      <c r="O181" s="340"/>
      <c r="P181" s="340"/>
      <c r="Q181" s="340"/>
      <c r="R181" s="340"/>
      <c r="S181" s="340"/>
      <c r="T181" s="340"/>
      <c r="U181" s="340"/>
      <c r="V181" s="349"/>
      <c r="W181" s="349"/>
    </row>
    <row r="182" spans="1:23" s="79" customFormat="1" x14ac:dyDescent="0.25">
      <c r="A182" s="336" t="s">
        <v>68</v>
      </c>
      <c r="B182" s="336" t="s">
        <v>123</v>
      </c>
      <c r="C182" s="336" t="s">
        <v>136</v>
      </c>
      <c r="D182" s="336" t="s">
        <v>13</v>
      </c>
      <c r="E182" s="336" t="s">
        <v>37</v>
      </c>
      <c r="F182" s="340"/>
      <c r="G182" s="340"/>
      <c r="H182" s="340"/>
      <c r="I182" s="340"/>
      <c r="J182" s="340"/>
      <c r="K182" s="340"/>
      <c r="L182" s="340"/>
      <c r="M182" s="340"/>
      <c r="N182" s="340"/>
      <c r="O182" s="340"/>
      <c r="P182" s="340"/>
      <c r="Q182" s="340"/>
      <c r="R182" s="340"/>
      <c r="S182" s="340"/>
      <c r="T182" s="340"/>
      <c r="U182" s="340"/>
      <c r="V182" s="349"/>
      <c r="W182" s="349"/>
    </row>
    <row r="183" spans="1:23" s="79" customFormat="1" x14ac:dyDescent="0.25">
      <c r="A183" s="336" t="s">
        <v>68</v>
      </c>
      <c r="B183" s="336" t="s">
        <v>124</v>
      </c>
      <c r="C183" s="336" t="s">
        <v>137</v>
      </c>
      <c r="D183" s="336" t="s">
        <v>13</v>
      </c>
      <c r="E183" s="336" t="s">
        <v>37</v>
      </c>
      <c r="F183" s="340"/>
      <c r="G183" s="340"/>
      <c r="H183" s="340"/>
      <c r="I183" s="340"/>
      <c r="J183" s="340"/>
      <c r="K183" s="340"/>
      <c r="L183" s="340"/>
      <c r="M183" s="340"/>
      <c r="N183" s="340"/>
      <c r="O183" s="340"/>
      <c r="P183" s="340"/>
      <c r="Q183" s="340"/>
      <c r="R183" s="340"/>
      <c r="S183" s="340"/>
      <c r="T183" s="340"/>
      <c r="U183" s="340"/>
      <c r="V183" s="349"/>
      <c r="W183" s="349"/>
    </row>
    <row r="184" spans="1:23" s="79" customFormat="1" x14ac:dyDescent="0.25">
      <c r="A184" s="336" t="s">
        <v>68</v>
      </c>
      <c r="B184" s="336" t="s">
        <v>125</v>
      </c>
      <c r="C184" s="336" t="s">
        <v>138</v>
      </c>
      <c r="D184" s="336" t="s">
        <v>13</v>
      </c>
      <c r="E184" s="336" t="s">
        <v>37</v>
      </c>
      <c r="F184" s="340"/>
      <c r="G184" s="340"/>
      <c r="H184" s="340"/>
      <c r="I184" s="340"/>
      <c r="J184" s="340"/>
      <c r="K184" s="340"/>
      <c r="L184" s="340"/>
      <c r="M184" s="340"/>
      <c r="N184" s="340"/>
      <c r="O184" s="340"/>
      <c r="P184" s="340"/>
      <c r="Q184" s="340"/>
      <c r="R184" s="340"/>
      <c r="S184" s="340"/>
      <c r="T184" s="340"/>
      <c r="U184" s="340"/>
      <c r="V184" s="349"/>
      <c r="W184" s="349"/>
    </row>
    <row r="185" spans="1:23" s="79" customFormat="1" x14ac:dyDescent="0.25">
      <c r="A185" s="336" t="s">
        <v>68</v>
      </c>
      <c r="B185" s="336" t="s">
        <v>126</v>
      </c>
      <c r="C185" s="336" t="s">
        <v>139</v>
      </c>
      <c r="D185" s="336" t="s">
        <v>13</v>
      </c>
      <c r="E185" s="336" t="s">
        <v>37</v>
      </c>
      <c r="F185" s="340"/>
      <c r="G185" s="340"/>
      <c r="H185" s="340"/>
      <c r="I185" s="340"/>
      <c r="J185" s="340"/>
      <c r="K185" s="340"/>
      <c r="L185" s="340"/>
      <c r="M185" s="340"/>
      <c r="N185" s="340"/>
      <c r="O185" s="340"/>
      <c r="P185" s="340"/>
      <c r="Q185" s="340"/>
      <c r="R185" s="340"/>
      <c r="S185" s="340"/>
      <c r="T185" s="340"/>
      <c r="U185" s="340"/>
      <c r="V185" s="349"/>
      <c r="W185" s="349"/>
    </row>
    <row r="186" spans="1:23" s="79" customFormat="1" x14ac:dyDescent="0.25">
      <c r="A186" s="336" t="s">
        <v>68</v>
      </c>
      <c r="B186" s="336" t="s">
        <v>127</v>
      </c>
      <c r="C186" s="336" t="s">
        <v>140</v>
      </c>
      <c r="D186" s="336" t="s">
        <v>13</v>
      </c>
      <c r="E186" s="336" t="s">
        <v>37</v>
      </c>
      <c r="F186" s="340"/>
      <c r="G186" s="340"/>
      <c r="H186" s="340"/>
      <c r="I186" s="340"/>
      <c r="J186" s="340"/>
      <c r="K186" s="340"/>
      <c r="L186" s="340"/>
      <c r="M186" s="340"/>
      <c r="N186" s="340"/>
      <c r="O186" s="340"/>
      <c r="P186" s="340"/>
      <c r="Q186" s="340"/>
      <c r="R186" s="340"/>
      <c r="S186" s="340"/>
      <c r="T186" s="340"/>
      <c r="U186" s="340"/>
      <c r="V186" s="349"/>
      <c r="W186" s="349"/>
    </row>
    <row r="187" spans="1:23" s="79" customFormat="1" x14ac:dyDescent="0.25">
      <c r="A187" s="336" t="s">
        <v>68</v>
      </c>
      <c r="B187" s="336" t="s">
        <v>128</v>
      </c>
      <c r="C187" s="336" t="s">
        <v>141</v>
      </c>
      <c r="D187" s="336" t="s">
        <v>13</v>
      </c>
      <c r="E187" s="336" t="s">
        <v>37</v>
      </c>
      <c r="F187" s="340"/>
      <c r="G187" s="340"/>
      <c r="H187" s="340"/>
      <c r="I187" s="340"/>
      <c r="J187" s="340"/>
      <c r="K187" s="340"/>
      <c r="L187" s="340"/>
      <c r="M187" s="340"/>
      <c r="N187" s="340"/>
      <c r="O187" s="340"/>
      <c r="P187" s="340"/>
      <c r="Q187" s="340"/>
      <c r="R187" s="340"/>
      <c r="S187" s="340"/>
      <c r="T187" s="340"/>
      <c r="U187" s="340"/>
      <c r="V187" s="349"/>
      <c r="W187" s="349"/>
    </row>
    <row r="188" spans="1:23" s="79" customFormat="1" x14ac:dyDescent="0.25">
      <c r="A188" s="336" t="s">
        <v>68</v>
      </c>
      <c r="B188" s="336" t="s">
        <v>129</v>
      </c>
      <c r="C188" s="336" t="s">
        <v>142</v>
      </c>
      <c r="D188" s="336" t="s">
        <v>13</v>
      </c>
      <c r="E188" s="336" t="s">
        <v>37</v>
      </c>
      <c r="F188" s="340"/>
      <c r="G188" s="340"/>
      <c r="H188" s="340"/>
      <c r="I188" s="340"/>
      <c r="J188" s="340"/>
      <c r="K188" s="340"/>
      <c r="L188" s="340"/>
      <c r="M188" s="340"/>
      <c r="N188" s="340"/>
      <c r="O188" s="340"/>
      <c r="P188" s="340"/>
      <c r="Q188" s="340"/>
      <c r="R188" s="340"/>
      <c r="S188" s="340"/>
      <c r="T188" s="340"/>
      <c r="U188" s="340"/>
      <c r="V188" s="349"/>
      <c r="W188" s="349"/>
    </row>
    <row r="189" spans="1:23" s="79" customFormat="1" x14ac:dyDescent="0.25">
      <c r="A189" s="336" t="s">
        <v>68</v>
      </c>
      <c r="B189" s="336" t="s">
        <v>130</v>
      </c>
      <c r="C189" s="336" t="s">
        <v>143</v>
      </c>
      <c r="D189" s="336" t="s">
        <v>13</v>
      </c>
      <c r="E189" s="336" t="s">
        <v>37</v>
      </c>
      <c r="F189" s="340"/>
      <c r="G189" s="340"/>
      <c r="H189" s="340"/>
      <c r="I189" s="340"/>
      <c r="J189" s="340"/>
      <c r="K189" s="340"/>
      <c r="L189" s="340"/>
      <c r="M189" s="340"/>
      <c r="N189" s="340"/>
      <c r="O189" s="340"/>
      <c r="P189" s="340"/>
      <c r="Q189" s="340"/>
      <c r="R189" s="340"/>
      <c r="S189" s="340"/>
      <c r="T189" s="340"/>
      <c r="U189" s="340"/>
      <c r="V189" s="349"/>
      <c r="W189" s="349"/>
    </row>
    <row r="190" spans="1:23" s="79" customFormat="1" x14ac:dyDescent="0.25">
      <c r="A190" s="336" t="s">
        <v>68</v>
      </c>
      <c r="B190" s="336" t="s">
        <v>131</v>
      </c>
      <c r="C190" s="336" t="s">
        <v>144</v>
      </c>
      <c r="D190" s="336" t="s">
        <v>13</v>
      </c>
      <c r="E190" s="336" t="s">
        <v>37</v>
      </c>
      <c r="F190" s="340"/>
      <c r="G190" s="340"/>
      <c r="H190" s="340"/>
      <c r="I190" s="340"/>
      <c r="J190" s="340"/>
      <c r="K190" s="340"/>
      <c r="L190" s="340"/>
      <c r="M190" s="340"/>
      <c r="N190" s="340"/>
      <c r="O190" s="340"/>
      <c r="P190" s="340"/>
      <c r="Q190" s="340"/>
      <c r="R190" s="340"/>
      <c r="S190" s="340"/>
      <c r="T190" s="340"/>
      <c r="U190" s="340"/>
      <c r="V190" s="349"/>
      <c r="W190" s="349"/>
    </row>
    <row r="191" spans="1:23" s="4" customFormat="1" x14ac:dyDescent="0.25">
      <c r="A191" s="335" t="s">
        <v>68</v>
      </c>
      <c r="B191" s="335" t="s">
        <v>73</v>
      </c>
      <c r="C191" s="335" t="s">
        <v>74</v>
      </c>
      <c r="D191" s="335" t="s">
        <v>13</v>
      </c>
      <c r="E191" s="335" t="s">
        <v>37</v>
      </c>
      <c r="F191" s="339">
        <v>36728.320203280004</v>
      </c>
      <c r="G191" s="339">
        <v>36790.879223750002</v>
      </c>
      <c r="H191" s="339">
        <v>37273.307964300002</v>
      </c>
      <c r="I191" s="339">
        <v>38779.637298339992</v>
      </c>
      <c r="J191" s="339">
        <v>40487.34372112999</v>
      </c>
      <c r="K191" s="339">
        <v>41832.904217511998</v>
      </c>
      <c r="L191" s="339">
        <v>42665.854443494005</v>
      </c>
      <c r="M191" s="339">
        <v>45315.328649907999</v>
      </c>
      <c r="N191" s="339">
        <v>44918.180680787998</v>
      </c>
      <c r="O191" s="339">
        <v>45306.998016540005</v>
      </c>
      <c r="P191" s="339">
        <v>48416.129321762688</v>
      </c>
      <c r="Q191" s="339">
        <v>49156.463379220077</v>
      </c>
      <c r="R191" s="339">
        <v>48465.509542333253</v>
      </c>
      <c r="S191" s="339">
        <v>50695.294154755626</v>
      </c>
      <c r="T191" s="339">
        <v>51916.580696655794</v>
      </c>
      <c r="U191" s="339">
        <v>53034.117431523235</v>
      </c>
      <c r="V191" s="348">
        <v>54079.136879999998</v>
      </c>
      <c r="W191" s="348">
        <v>55207.461320000002</v>
      </c>
    </row>
    <row r="192" spans="1:23" s="79" customFormat="1" x14ac:dyDescent="0.25">
      <c r="A192" s="336" t="s">
        <v>68</v>
      </c>
      <c r="B192" s="336" t="s">
        <v>145</v>
      </c>
      <c r="C192" s="336" t="s">
        <v>150</v>
      </c>
      <c r="D192" s="336" t="s">
        <v>13</v>
      </c>
      <c r="E192" s="336" t="s">
        <v>37</v>
      </c>
      <c r="F192" s="340">
        <v>2040.0457000000001</v>
      </c>
      <c r="G192" s="340">
        <v>2071.7076499999998</v>
      </c>
      <c r="H192" s="340">
        <v>2195.995555</v>
      </c>
      <c r="I192" s="340">
        <v>2617.0148900000004</v>
      </c>
      <c r="J192" s="340">
        <v>2827.613515</v>
      </c>
      <c r="K192" s="340">
        <v>3135.6559299999999</v>
      </c>
      <c r="L192" s="340">
        <v>3107.1029900000003</v>
      </c>
      <c r="M192" s="340">
        <v>3362.5124930000002</v>
      </c>
      <c r="N192" s="340">
        <v>3413.1314500000003</v>
      </c>
      <c r="O192" s="340">
        <v>3450.7459349999995</v>
      </c>
      <c r="P192" s="340">
        <v>3649.5590384270463</v>
      </c>
      <c r="Q192" s="340">
        <v>3541.8285662662797</v>
      </c>
      <c r="R192" s="340">
        <v>3467.0408736040613</v>
      </c>
      <c r="S192" s="340">
        <v>3976.4395119999999</v>
      </c>
      <c r="T192" s="340">
        <v>4117.2442199999996</v>
      </c>
      <c r="U192" s="340">
        <v>4258.0489280000002</v>
      </c>
      <c r="V192" s="349">
        <v>4398.8784999999998</v>
      </c>
      <c r="W192" s="349">
        <v>4539.6605</v>
      </c>
    </row>
    <row r="193" spans="1:23" s="79" customFormat="1" x14ac:dyDescent="0.25">
      <c r="A193" s="336" t="s">
        <v>68</v>
      </c>
      <c r="B193" s="336" t="s">
        <v>146</v>
      </c>
      <c r="C193" s="336" t="s">
        <v>151</v>
      </c>
      <c r="D193" s="336" t="s">
        <v>13</v>
      </c>
      <c r="E193" s="336" t="s">
        <v>37</v>
      </c>
      <c r="F193" s="340">
        <v>32623.342703280003</v>
      </c>
      <c r="G193" s="340">
        <v>32835.529473750001</v>
      </c>
      <c r="H193" s="340">
        <v>33326.4233093</v>
      </c>
      <c r="I193" s="340">
        <v>34708.643908339996</v>
      </c>
      <c r="J193" s="340">
        <v>36035.203506129998</v>
      </c>
      <c r="K193" s="340">
        <v>37083.290587511998</v>
      </c>
      <c r="L193" s="340">
        <v>38206.319953494007</v>
      </c>
      <c r="M193" s="340">
        <v>40373.326056908001</v>
      </c>
      <c r="N193" s="340">
        <v>39275.287430787997</v>
      </c>
      <c r="O193" s="340">
        <v>39826.958781540001</v>
      </c>
      <c r="P193" s="340">
        <v>42515.144183335637</v>
      </c>
      <c r="Q193" s="340">
        <v>43437.373312953794</v>
      </c>
      <c r="R193" s="340">
        <v>42929.554668729194</v>
      </c>
      <c r="S193" s="340">
        <v>44734.1270812</v>
      </c>
      <c r="T193" s="340">
        <v>45705.276591499998</v>
      </c>
      <c r="U193" s="340">
        <v>46676.426101799996</v>
      </c>
      <c r="V193" s="349">
        <v>47647.571499999998</v>
      </c>
      <c r="W193" s="349">
        <v>48618.6852</v>
      </c>
    </row>
    <row r="194" spans="1:23" s="79" customFormat="1" x14ac:dyDescent="0.25">
      <c r="A194" s="336" t="s">
        <v>68</v>
      </c>
      <c r="B194" s="336" t="s">
        <v>147</v>
      </c>
      <c r="C194" s="336" t="s">
        <v>152</v>
      </c>
      <c r="D194" s="336" t="s">
        <v>13</v>
      </c>
      <c r="E194" s="336" t="s">
        <v>37</v>
      </c>
      <c r="F194" s="340">
        <v>551.45219999999995</v>
      </c>
      <c r="G194" s="340">
        <v>541.44870000000003</v>
      </c>
      <c r="H194" s="340">
        <v>527.8143</v>
      </c>
      <c r="I194" s="340">
        <v>500.10090000000002</v>
      </c>
      <c r="J194" s="340">
        <v>521.88630000000001</v>
      </c>
      <c r="K194" s="340">
        <v>519.36689999999999</v>
      </c>
      <c r="L194" s="340">
        <v>479.2047</v>
      </c>
      <c r="M194" s="340">
        <v>659.59109999999998</v>
      </c>
      <c r="N194" s="340">
        <v>721.31320000000005</v>
      </c>
      <c r="O194" s="340">
        <v>575.64390000000003</v>
      </c>
      <c r="P194" s="340">
        <v>736.70810000000006</v>
      </c>
      <c r="Q194" s="340">
        <v>549.30729999999994</v>
      </c>
      <c r="R194" s="340">
        <v>461.93520000000001</v>
      </c>
      <c r="S194" s="340">
        <v>494.51440155563211</v>
      </c>
      <c r="T194" s="340">
        <v>574.81398515579485</v>
      </c>
      <c r="U194" s="340">
        <v>551.3637617232398</v>
      </c>
      <c r="V194" s="349">
        <v>455.37549999999999</v>
      </c>
      <c r="W194" s="349">
        <v>442.7715</v>
      </c>
    </row>
    <row r="195" spans="1:23" s="79" customFormat="1" x14ac:dyDescent="0.25">
      <c r="A195" s="336" t="s">
        <v>68</v>
      </c>
      <c r="B195" s="336" t="s">
        <v>148</v>
      </c>
      <c r="C195" s="336" t="s">
        <v>153</v>
      </c>
      <c r="D195" s="336" t="s">
        <v>13</v>
      </c>
      <c r="E195" s="336" t="s">
        <v>37</v>
      </c>
      <c r="F195" s="340">
        <v>1513.4795999999999</v>
      </c>
      <c r="G195" s="340">
        <v>1342.1934000000001</v>
      </c>
      <c r="H195" s="340">
        <v>1223.0748000000001</v>
      </c>
      <c r="I195" s="340">
        <v>953.87760000000003</v>
      </c>
      <c r="J195" s="340">
        <v>1102.6404</v>
      </c>
      <c r="K195" s="340">
        <v>1094.5907999999999</v>
      </c>
      <c r="L195" s="340">
        <v>873.22680000000003</v>
      </c>
      <c r="M195" s="340">
        <v>919.899</v>
      </c>
      <c r="N195" s="340">
        <v>1508.4485999999999</v>
      </c>
      <c r="O195" s="340">
        <v>1453.6494</v>
      </c>
      <c r="P195" s="340">
        <v>1514.7180000000001</v>
      </c>
      <c r="Q195" s="340">
        <v>1627.9541999999999</v>
      </c>
      <c r="R195" s="340">
        <v>1606.9788000000001</v>
      </c>
      <c r="S195" s="340">
        <v>1490.21316</v>
      </c>
      <c r="T195" s="340">
        <v>1519.2458999999999</v>
      </c>
      <c r="U195" s="340">
        <v>1548.27864</v>
      </c>
      <c r="V195" s="349">
        <v>1577.3113800000001</v>
      </c>
      <c r="W195" s="349">
        <v>1606.34412</v>
      </c>
    </row>
    <row r="196" spans="1:23" s="79" customFormat="1" x14ac:dyDescent="0.25">
      <c r="A196" s="336" t="s">
        <v>68</v>
      </c>
      <c r="B196" s="336" t="s">
        <v>149</v>
      </c>
      <c r="C196" s="336" t="s">
        <v>154</v>
      </c>
      <c r="D196" s="336" t="s">
        <v>13</v>
      </c>
      <c r="E196" s="336" t="s">
        <v>37</v>
      </c>
      <c r="F196" s="340"/>
      <c r="G196" s="340"/>
      <c r="H196" s="340"/>
      <c r="I196" s="340"/>
      <c r="J196" s="340"/>
      <c r="K196" s="340"/>
      <c r="L196" s="340"/>
      <c r="M196" s="340"/>
      <c r="N196" s="340"/>
      <c r="O196" s="340"/>
      <c r="P196" s="340"/>
      <c r="Q196" s="340"/>
      <c r="R196" s="340"/>
      <c r="S196" s="340"/>
      <c r="T196" s="340"/>
      <c r="U196" s="340"/>
      <c r="V196" s="349"/>
      <c r="W196" s="349"/>
    </row>
    <row r="197" spans="1:23" s="4" customFormat="1" x14ac:dyDescent="0.25">
      <c r="A197" s="335" t="s">
        <v>68</v>
      </c>
      <c r="B197" s="335" t="s">
        <v>75</v>
      </c>
      <c r="C197" s="335" t="s">
        <v>76</v>
      </c>
      <c r="D197" s="335" t="s">
        <v>13</v>
      </c>
      <c r="E197" s="335" t="s">
        <v>37</v>
      </c>
      <c r="F197" s="339">
        <v>18366.367075119</v>
      </c>
      <c r="G197" s="339">
        <v>21825.269379166995</v>
      </c>
      <c r="H197" s="339">
        <v>24918.023242129995</v>
      </c>
      <c r="I197" s="339">
        <v>27194.235942915999</v>
      </c>
      <c r="J197" s="339">
        <v>30244.466376058997</v>
      </c>
      <c r="K197" s="339">
        <v>32109.203326237999</v>
      </c>
      <c r="L197" s="339">
        <v>35075.219248931004</v>
      </c>
      <c r="M197" s="339">
        <v>36194.578610754092</v>
      </c>
      <c r="N197" s="339">
        <v>38190.818486434713</v>
      </c>
      <c r="O197" s="339">
        <v>40956.300005854471</v>
      </c>
      <c r="P197" s="339">
        <v>44683.801865698864</v>
      </c>
      <c r="Q197" s="339">
        <v>39157.742900880199</v>
      </c>
      <c r="R197" s="339">
        <v>40174.667293650804</v>
      </c>
      <c r="S197" s="339">
        <v>46514.738868992608</v>
      </c>
      <c r="T197" s="339">
        <v>47759.864784324374</v>
      </c>
      <c r="U197" s="339">
        <v>48253.825131036094</v>
      </c>
      <c r="V197" s="348">
        <v>51208.135300000002</v>
      </c>
      <c r="W197" s="348">
        <v>53234.857649999998</v>
      </c>
    </row>
    <row r="198" spans="1:23" s="79" customFormat="1" x14ac:dyDescent="0.25">
      <c r="A198" s="336" t="s">
        <v>68</v>
      </c>
      <c r="B198" s="336" t="s">
        <v>155</v>
      </c>
      <c r="C198" s="336" t="s">
        <v>158</v>
      </c>
      <c r="D198" s="336" t="s">
        <v>13</v>
      </c>
      <c r="E198" s="336" t="s">
        <v>37</v>
      </c>
      <c r="F198" s="340">
        <v>9514.6151707000008</v>
      </c>
      <c r="G198" s="340">
        <v>10997.232180599998</v>
      </c>
      <c r="H198" s="340">
        <v>12154.558647499998</v>
      </c>
      <c r="I198" s="340">
        <v>13126.7948039</v>
      </c>
      <c r="J198" s="340">
        <v>14380.127877999998</v>
      </c>
      <c r="K198" s="340">
        <v>15140.288535939999</v>
      </c>
      <c r="L198" s="340">
        <v>16421.608024410001</v>
      </c>
      <c r="M198" s="340">
        <v>15099.024483900248</v>
      </c>
      <c r="N198" s="340">
        <v>15330.049480640018</v>
      </c>
      <c r="O198" s="340">
        <v>15910.273124903917</v>
      </c>
      <c r="P198" s="340">
        <v>17049.677542645295</v>
      </c>
      <c r="Q198" s="340">
        <v>15524.802883859998</v>
      </c>
      <c r="R198" s="340">
        <v>16137.806320200001</v>
      </c>
      <c r="S198" s="340">
        <v>17881.627674912608</v>
      </c>
      <c r="T198" s="340">
        <v>18103.858201844374</v>
      </c>
      <c r="U198" s="340">
        <v>18326.650158116099</v>
      </c>
      <c r="V198" s="349">
        <v>18549.112299999997</v>
      </c>
      <c r="W198" s="349">
        <v>18771.876950000002</v>
      </c>
    </row>
    <row r="199" spans="1:23" s="79" customFormat="1" x14ac:dyDescent="0.25">
      <c r="A199" s="336" t="s">
        <v>68</v>
      </c>
      <c r="B199" s="336" t="s">
        <v>156</v>
      </c>
      <c r="C199" s="336" t="s">
        <v>159</v>
      </c>
      <c r="D199" s="336" t="s">
        <v>13</v>
      </c>
      <c r="E199" s="336" t="s">
        <v>37</v>
      </c>
      <c r="F199" s="340">
        <v>6473.0705516079997</v>
      </c>
      <c r="G199" s="340">
        <v>8579.922974000001</v>
      </c>
      <c r="H199" s="340">
        <v>10443.865516891998</v>
      </c>
      <c r="I199" s="340">
        <v>11626.765279402</v>
      </c>
      <c r="J199" s="340">
        <v>13291.738576016</v>
      </c>
      <c r="K199" s="340">
        <v>14313.137546348</v>
      </c>
      <c r="L199" s="340">
        <v>15853.547461556</v>
      </c>
      <c r="M199" s="340">
        <v>18033.948315298847</v>
      </c>
      <c r="N199" s="340">
        <v>19849.973555965698</v>
      </c>
      <c r="O199" s="340">
        <v>21991.297143266551</v>
      </c>
      <c r="P199" s="340">
        <v>24337.272374627537</v>
      </c>
      <c r="Q199" s="340">
        <v>20214.714884971196</v>
      </c>
      <c r="R199" s="340">
        <v>20616.494236210801</v>
      </c>
      <c r="S199" s="340">
        <v>24848.723986159999</v>
      </c>
      <c r="T199" s="340">
        <v>25750.44731698</v>
      </c>
      <c r="U199" s="340">
        <v>25878.052150799998</v>
      </c>
      <c r="V199" s="349">
        <v>28514.804750000003</v>
      </c>
      <c r="W199" s="349">
        <v>30166.62485</v>
      </c>
    </row>
    <row r="200" spans="1:23" s="79" customFormat="1" x14ac:dyDescent="0.25">
      <c r="A200" s="336" t="s">
        <v>68</v>
      </c>
      <c r="B200" s="336" t="s">
        <v>157</v>
      </c>
      <c r="C200" s="336" t="s">
        <v>160</v>
      </c>
      <c r="D200" s="336" t="s">
        <v>13</v>
      </c>
      <c r="E200" s="336" t="s">
        <v>37</v>
      </c>
      <c r="F200" s="340">
        <v>2378.6813528110001</v>
      </c>
      <c r="G200" s="340">
        <v>2248.1142245669998</v>
      </c>
      <c r="H200" s="340">
        <v>2319.5990777380002</v>
      </c>
      <c r="I200" s="340">
        <v>2440.6758596139998</v>
      </c>
      <c r="J200" s="340">
        <v>2572.5999220430003</v>
      </c>
      <c r="K200" s="340">
        <v>2655.7772439500004</v>
      </c>
      <c r="L200" s="340">
        <v>2800.063762965</v>
      </c>
      <c r="M200" s="340">
        <v>3061.6058115550004</v>
      </c>
      <c r="N200" s="340">
        <v>3010.7954498290001</v>
      </c>
      <c r="O200" s="340">
        <v>3054.7297376839997</v>
      </c>
      <c r="P200" s="340">
        <v>3296.8519484260314</v>
      </c>
      <c r="Q200" s="340">
        <v>3418.2251320490004</v>
      </c>
      <c r="R200" s="340">
        <v>3420.3667372400005</v>
      </c>
      <c r="S200" s="340">
        <v>3784.3872079199996</v>
      </c>
      <c r="T200" s="340">
        <v>3905.5592655</v>
      </c>
      <c r="U200" s="340">
        <v>4049.1228221200004</v>
      </c>
      <c r="V200" s="349">
        <v>4144.2182499999999</v>
      </c>
      <c r="W200" s="349">
        <v>4296.3558499999999</v>
      </c>
    </row>
    <row r="201" spans="1:23" s="4" customFormat="1" x14ac:dyDescent="0.25">
      <c r="A201" s="335" t="s">
        <v>68</v>
      </c>
      <c r="B201" s="335" t="s">
        <v>77</v>
      </c>
      <c r="C201" s="335" t="s">
        <v>78</v>
      </c>
      <c r="D201" s="335" t="s">
        <v>13</v>
      </c>
      <c r="E201" s="335" t="s">
        <v>37</v>
      </c>
      <c r="F201" s="339">
        <v>985.56588899999997</v>
      </c>
      <c r="G201" s="339">
        <v>980.25681599999996</v>
      </c>
      <c r="H201" s="339">
        <v>979.78280400000006</v>
      </c>
      <c r="I201" s="339">
        <v>1011.2574779999999</v>
      </c>
      <c r="J201" s="339">
        <v>1041.3627839999999</v>
      </c>
      <c r="K201" s="339">
        <v>1058.4687960000001</v>
      </c>
      <c r="L201" s="339">
        <v>1069.2761310000001</v>
      </c>
      <c r="M201" s="339">
        <v>1095.725862</v>
      </c>
      <c r="N201" s="339">
        <v>1049.3676270000001</v>
      </c>
      <c r="O201" s="339">
        <v>1072.499274</v>
      </c>
      <c r="P201" s="339">
        <v>1134.8908581017108</v>
      </c>
      <c r="Q201" s="339">
        <v>1134.1211112000001</v>
      </c>
      <c r="R201" s="339">
        <v>1110.5153136000001</v>
      </c>
      <c r="S201" s="339">
        <v>1147.045284</v>
      </c>
      <c r="T201" s="339">
        <v>1160.1027899999999</v>
      </c>
      <c r="U201" s="339">
        <v>1173.160296</v>
      </c>
      <c r="V201" s="348">
        <v>1186.2081000000001</v>
      </c>
      <c r="W201" s="348">
        <v>1199.3058000000001</v>
      </c>
    </row>
    <row r="202" spans="1:23" s="79" customFormat="1" x14ac:dyDescent="0.25">
      <c r="A202" s="336" t="s">
        <v>68</v>
      </c>
      <c r="B202" s="336" t="s">
        <v>161</v>
      </c>
      <c r="C202" s="336" t="s">
        <v>163</v>
      </c>
      <c r="D202" s="336" t="s">
        <v>13</v>
      </c>
      <c r="E202" s="336" t="s">
        <v>37</v>
      </c>
      <c r="F202" s="340">
        <v>985.56588899999997</v>
      </c>
      <c r="G202" s="340">
        <v>980.25681599999996</v>
      </c>
      <c r="H202" s="340">
        <v>979.78280400000006</v>
      </c>
      <c r="I202" s="340">
        <v>1011.2574779999999</v>
      </c>
      <c r="J202" s="340">
        <v>1041.3627839999999</v>
      </c>
      <c r="K202" s="340">
        <v>1058.4687960000001</v>
      </c>
      <c r="L202" s="340">
        <v>1069.2761310000001</v>
      </c>
      <c r="M202" s="340">
        <v>1095.725862</v>
      </c>
      <c r="N202" s="340">
        <v>1049.3676270000001</v>
      </c>
      <c r="O202" s="340">
        <v>1072.499274</v>
      </c>
      <c r="P202" s="340">
        <v>1134.8908581017108</v>
      </c>
      <c r="Q202" s="340">
        <v>1134.1211112000001</v>
      </c>
      <c r="R202" s="340">
        <v>1110.5153136000001</v>
      </c>
      <c r="S202" s="340">
        <v>1147.045284</v>
      </c>
      <c r="T202" s="340">
        <v>1160.1027899999999</v>
      </c>
      <c r="U202" s="340">
        <v>1173.160296</v>
      </c>
      <c r="V202" s="349">
        <v>1186.2081000000001</v>
      </c>
      <c r="W202" s="349">
        <v>1199.3058000000001</v>
      </c>
    </row>
    <row r="203" spans="1:23" s="79" customFormat="1" x14ac:dyDescent="0.25">
      <c r="A203" s="337" t="s">
        <v>68</v>
      </c>
      <c r="B203" s="337" t="s">
        <v>162</v>
      </c>
      <c r="C203" s="337" t="s">
        <v>164</v>
      </c>
      <c r="D203" s="337" t="s">
        <v>13</v>
      </c>
      <c r="E203" s="337" t="s">
        <v>37</v>
      </c>
      <c r="F203" s="340"/>
      <c r="G203" s="340"/>
      <c r="H203" s="340"/>
      <c r="I203" s="340"/>
      <c r="J203" s="340"/>
      <c r="K203" s="340"/>
      <c r="L203" s="340"/>
      <c r="M203" s="340"/>
      <c r="N203" s="340"/>
      <c r="O203" s="340"/>
      <c r="P203" s="340"/>
      <c r="Q203" s="340"/>
      <c r="R203" s="340"/>
      <c r="S203" s="340"/>
      <c r="T203" s="340"/>
      <c r="U203" s="340"/>
      <c r="V203" s="349"/>
      <c r="W203" s="349"/>
    </row>
    <row r="204" spans="1:23" s="20" customFormat="1" x14ac:dyDescent="0.25">
      <c r="A204" s="240"/>
      <c r="B204" s="240"/>
      <c r="C204" s="240"/>
      <c r="D204" s="240"/>
      <c r="E204" s="240"/>
      <c r="F204" s="341"/>
      <c r="G204" s="341"/>
      <c r="H204" s="341"/>
      <c r="I204" s="341"/>
      <c r="J204" s="341"/>
      <c r="K204" s="341"/>
      <c r="L204" s="341"/>
      <c r="M204" s="341"/>
      <c r="N204" s="341"/>
      <c r="O204" s="341"/>
      <c r="P204" s="341"/>
      <c r="Q204" s="341"/>
      <c r="R204" s="341"/>
      <c r="S204" s="341"/>
      <c r="T204" s="341"/>
      <c r="U204" s="341">
        <v>1.1766385828704039E-3</v>
      </c>
      <c r="V204" s="341"/>
      <c r="W204" s="341"/>
    </row>
    <row r="205" spans="1:23" s="4" customFormat="1" x14ac:dyDescent="0.25">
      <c r="A205" s="335" t="s">
        <v>68</v>
      </c>
      <c r="B205" s="335" t="s">
        <v>443</v>
      </c>
      <c r="C205" s="335" t="s">
        <v>448</v>
      </c>
      <c r="D205" s="335" t="s">
        <v>36</v>
      </c>
      <c r="E205" s="335" t="s">
        <v>37</v>
      </c>
      <c r="F205" s="339">
        <v>520.04651206725543</v>
      </c>
      <c r="G205" s="339">
        <v>518.7351745212984</v>
      </c>
      <c r="H205" s="339">
        <v>520.98694992651883</v>
      </c>
      <c r="I205" s="339">
        <v>538.33298595840597</v>
      </c>
      <c r="J205" s="339">
        <v>547.70592934826459</v>
      </c>
      <c r="K205" s="339">
        <v>553.11013778561335</v>
      </c>
      <c r="L205" s="339">
        <v>438.1374353595092</v>
      </c>
      <c r="M205" s="339">
        <v>453.79485411983933</v>
      </c>
      <c r="N205" s="339">
        <v>451.74974364521375</v>
      </c>
      <c r="O205" s="339">
        <v>458.9524622244225</v>
      </c>
      <c r="P205" s="339">
        <v>478.53249223728523</v>
      </c>
      <c r="Q205" s="339">
        <v>475.15234240978538</v>
      </c>
      <c r="R205" s="339">
        <v>470.91099546955155</v>
      </c>
      <c r="S205" s="339">
        <v>467.74410284138634</v>
      </c>
      <c r="T205" s="339">
        <v>469.44496895995007</v>
      </c>
      <c r="U205" s="339">
        <v>471.77126515283209</v>
      </c>
      <c r="V205" s="348">
        <v>475.86730955910087</v>
      </c>
      <c r="W205" s="348">
        <v>477.55265501999997</v>
      </c>
    </row>
    <row r="206" spans="1:23" s="4" customFormat="1" x14ac:dyDescent="0.25">
      <c r="A206" s="335" t="s">
        <v>68</v>
      </c>
      <c r="B206" s="335" t="s">
        <v>69</v>
      </c>
      <c r="C206" s="335" t="s">
        <v>70</v>
      </c>
      <c r="D206" s="335" t="s">
        <v>36</v>
      </c>
      <c r="E206" s="335" t="s">
        <v>37</v>
      </c>
      <c r="F206" s="339">
        <v>53.077168888469501</v>
      </c>
      <c r="G206" s="339">
        <v>52.117291432808415</v>
      </c>
      <c r="H206" s="339">
        <v>52.938869816894879</v>
      </c>
      <c r="I206" s="339">
        <v>57.553383229847867</v>
      </c>
      <c r="J206" s="339">
        <v>58.530986179102129</v>
      </c>
      <c r="K206" s="339">
        <v>57.362481972497228</v>
      </c>
      <c r="L206" s="339">
        <v>57.834542659191236</v>
      </c>
      <c r="M206" s="339">
        <v>63.253500418281206</v>
      </c>
      <c r="N206" s="339">
        <v>61.02557930925969</v>
      </c>
      <c r="O206" s="339">
        <v>62.615087998621</v>
      </c>
      <c r="P206" s="339">
        <v>63.751532512903452</v>
      </c>
      <c r="Q206" s="339">
        <v>63.329539209386034</v>
      </c>
      <c r="R206" s="339">
        <v>64.262210303440739</v>
      </c>
      <c r="S206" s="339">
        <v>63.441179776370248</v>
      </c>
      <c r="T206" s="339">
        <v>62.988491167063749</v>
      </c>
      <c r="U206" s="339">
        <v>61.889485837611538</v>
      </c>
      <c r="V206" s="348">
        <v>62.798436209100828</v>
      </c>
      <c r="W206" s="348">
        <v>61.266482970000013</v>
      </c>
    </row>
    <row r="207" spans="1:23" s="79" customFormat="1" x14ac:dyDescent="0.25">
      <c r="A207" s="336" t="s">
        <v>68</v>
      </c>
      <c r="B207" s="336" t="s">
        <v>113</v>
      </c>
      <c r="C207" s="336" t="s">
        <v>116</v>
      </c>
      <c r="D207" s="336" t="s">
        <v>36</v>
      </c>
      <c r="E207" s="336" t="s">
        <v>37</v>
      </c>
      <c r="F207" s="340">
        <v>40.369623399000005</v>
      </c>
      <c r="G207" s="340">
        <v>39.279887170833746</v>
      </c>
      <c r="H207" s="340">
        <v>40.635436965878995</v>
      </c>
      <c r="I207" s="340">
        <v>44.265190770211944</v>
      </c>
      <c r="J207" s="340">
        <v>46.010720280667805</v>
      </c>
      <c r="K207" s="340">
        <v>45.625957802940896</v>
      </c>
      <c r="L207" s="340">
        <v>46.097180850000001</v>
      </c>
      <c r="M207" s="340">
        <v>50.782657297680004</v>
      </c>
      <c r="N207" s="340">
        <v>48.806957146499997</v>
      </c>
      <c r="O207" s="340">
        <v>50.34319564137116</v>
      </c>
      <c r="P207" s="340">
        <v>52.017329097037972</v>
      </c>
      <c r="Q207" s="340">
        <v>51.975269146117988</v>
      </c>
      <c r="R207" s="340">
        <v>54.961952113323129</v>
      </c>
      <c r="S207" s="340">
        <v>54.053840804308585</v>
      </c>
      <c r="T207" s="340">
        <v>53.203976180408247</v>
      </c>
      <c r="U207" s="340">
        <v>52.337481637724224</v>
      </c>
      <c r="V207" s="349">
        <v>53.211066299999992</v>
      </c>
      <c r="W207" s="349">
        <v>52.141460070000008</v>
      </c>
    </row>
    <row r="208" spans="1:23" s="79" customFormat="1" x14ac:dyDescent="0.25">
      <c r="A208" s="336" t="s">
        <v>68</v>
      </c>
      <c r="B208" s="336" t="s">
        <v>114</v>
      </c>
      <c r="C208" s="336" t="s">
        <v>117</v>
      </c>
      <c r="D208" s="336" t="s">
        <v>36</v>
      </c>
      <c r="E208" s="336" t="s">
        <v>37</v>
      </c>
      <c r="F208" s="340">
        <v>2.07494834274</v>
      </c>
      <c r="G208" s="340">
        <v>2.0375939745</v>
      </c>
      <c r="H208" s="340">
        <v>1.6524426277799997</v>
      </c>
      <c r="I208" s="340">
        <v>1.93633762014</v>
      </c>
      <c r="J208" s="340">
        <v>1.7210306295000004</v>
      </c>
      <c r="K208" s="340">
        <v>1.6164428880600001</v>
      </c>
      <c r="L208" s="340">
        <v>1.7936764448399998</v>
      </c>
      <c r="M208" s="340">
        <v>1.8535663729799998</v>
      </c>
      <c r="N208" s="340">
        <v>1.8959038963200001</v>
      </c>
      <c r="O208" s="340">
        <v>1.8885519147600001</v>
      </c>
      <c r="P208" s="340">
        <v>1.7478235668600002</v>
      </c>
      <c r="Q208" s="340">
        <v>1.6053839550000002</v>
      </c>
      <c r="R208" s="340">
        <v>1.6177632848999999</v>
      </c>
      <c r="S208" s="340">
        <v>1.6463143619999998</v>
      </c>
      <c r="T208" s="340">
        <v>1.6239015450000001</v>
      </c>
      <c r="U208" s="340">
        <v>1.6014887279999999</v>
      </c>
      <c r="V208" s="349">
        <v>1.5790603499999998</v>
      </c>
      <c r="W208" s="349">
        <v>1.5566228999999998</v>
      </c>
    </row>
    <row r="209" spans="1:23" s="79" customFormat="1" x14ac:dyDescent="0.25">
      <c r="A209" s="336" t="s">
        <v>68</v>
      </c>
      <c r="B209" s="336" t="s">
        <v>115</v>
      </c>
      <c r="C209" s="336" t="s">
        <v>118</v>
      </c>
      <c r="D209" s="336" t="s">
        <v>36</v>
      </c>
      <c r="E209" s="336" t="s">
        <v>37</v>
      </c>
      <c r="F209" s="340">
        <v>10.632597146729498</v>
      </c>
      <c r="G209" s="340">
        <v>10.799810287474671</v>
      </c>
      <c r="H209" s="340">
        <v>10.650990223235883</v>
      </c>
      <c r="I209" s="340">
        <v>11.351854839495919</v>
      </c>
      <c r="J209" s="340">
        <v>10.799235268934325</v>
      </c>
      <c r="K209" s="340">
        <v>10.120081281496333</v>
      </c>
      <c r="L209" s="340">
        <v>9.9436853643512304</v>
      </c>
      <c r="M209" s="340">
        <v>10.617276747621204</v>
      </c>
      <c r="N209" s="340">
        <v>10.322718266439695</v>
      </c>
      <c r="O209" s="340">
        <v>10.383340442489839</v>
      </c>
      <c r="P209" s="340">
        <v>9.9863798490054823</v>
      </c>
      <c r="Q209" s="340">
        <v>9.7488861082680458</v>
      </c>
      <c r="R209" s="340">
        <v>7.6824949052176077</v>
      </c>
      <c r="S209" s="340">
        <v>7.7410246100616664</v>
      </c>
      <c r="T209" s="340">
        <v>8.1606134416554976</v>
      </c>
      <c r="U209" s="340">
        <v>7.9505154718873152</v>
      </c>
      <c r="V209" s="349">
        <v>8.0083095591008391</v>
      </c>
      <c r="W209" s="349">
        <v>7.5684000000000013</v>
      </c>
    </row>
    <row r="210" spans="1:23" s="4" customFormat="1" x14ac:dyDescent="0.25">
      <c r="A210" s="335" t="s">
        <v>68</v>
      </c>
      <c r="B210" s="335" t="s">
        <v>71</v>
      </c>
      <c r="C210" s="335" t="s">
        <v>72</v>
      </c>
      <c r="D210" s="335" t="s">
        <v>36</v>
      </c>
      <c r="E210" s="335" t="s">
        <v>37</v>
      </c>
      <c r="F210" s="339">
        <v>8.1568835417160006</v>
      </c>
      <c r="G210" s="339">
        <v>8.1076083085200015</v>
      </c>
      <c r="H210" s="339">
        <v>8.4347963285039995</v>
      </c>
      <c r="I210" s="339">
        <v>9.0666937025279992</v>
      </c>
      <c r="J210" s="339">
        <v>9.5468044070125</v>
      </c>
      <c r="K210" s="339">
        <v>9.471416138016</v>
      </c>
      <c r="L210" s="339">
        <v>9.7479469795680007</v>
      </c>
      <c r="M210" s="339">
        <v>10.16944700352</v>
      </c>
      <c r="N210" s="339">
        <v>10.789321393316257</v>
      </c>
      <c r="O210" s="339">
        <v>10.356173864844326</v>
      </c>
      <c r="P210" s="339">
        <v>10.68456899190204</v>
      </c>
      <c r="Q210" s="339">
        <v>7.7967249569999995</v>
      </c>
      <c r="R210" s="339">
        <v>8.0127676893600004</v>
      </c>
      <c r="S210" s="339">
        <v>10.183055799</v>
      </c>
      <c r="T210" s="339">
        <v>9.9318909375000004</v>
      </c>
      <c r="U210" s="339">
        <v>9.9580310759999993</v>
      </c>
      <c r="V210" s="348">
        <v>10.110072000000001</v>
      </c>
      <c r="W210" s="348">
        <v>10.193526</v>
      </c>
    </row>
    <row r="211" spans="1:23" s="79" customFormat="1" x14ac:dyDescent="0.25">
      <c r="A211" s="336" t="s">
        <v>68</v>
      </c>
      <c r="B211" s="336" t="s">
        <v>119</v>
      </c>
      <c r="C211" s="336" t="s">
        <v>132</v>
      </c>
      <c r="D211" s="336" t="s">
        <v>36</v>
      </c>
      <c r="E211" s="336" t="s">
        <v>37</v>
      </c>
      <c r="F211" s="340"/>
      <c r="G211" s="340"/>
      <c r="H211" s="340"/>
      <c r="I211" s="340"/>
      <c r="J211" s="340"/>
      <c r="K211" s="340"/>
      <c r="L211" s="340"/>
      <c r="M211" s="340"/>
      <c r="N211" s="340"/>
      <c r="O211" s="340"/>
      <c r="P211" s="340"/>
      <c r="Q211" s="340"/>
      <c r="R211" s="340"/>
      <c r="S211" s="340"/>
      <c r="T211" s="340"/>
      <c r="U211" s="340"/>
      <c r="V211" s="349"/>
      <c r="W211" s="349"/>
    </row>
    <row r="212" spans="1:23" s="79" customFormat="1" x14ac:dyDescent="0.25">
      <c r="A212" s="336" t="s">
        <v>68</v>
      </c>
      <c r="B212" s="336" t="s">
        <v>120</v>
      </c>
      <c r="C212" s="336" t="s">
        <v>133</v>
      </c>
      <c r="D212" s="336" t="s">
        <v>36</v>
      </c>
      <c r="E212" s="336" t="s">
        <v>37</v>
      </c>
      <c r="F212" s="340"/>
      <c r="G212" s="340"/>
      <c r="H212" s="340"/>
      <c r="I212" s="340"/>
      <c r="J212" s="340"/>
      <c r="K212" s="340"/>
      <c r="L212" s="340"/>
      <c r="M212" s="340"/>
      <c r="N212" s="340"/>
      <c r="O212" s="340"/>
      <c r="P212" s="340"/>
      <c r="Q212" s="340"/>
      <c r="R212" s="340"/>
      <c r="S212" s="340"/>
      <c r="T212" s="340"/>
      <c r="U212" s="340"/>
      <c r="V212" s="349"/>
      <c r="W212" s="349"/>
    </row>
    <row r="213" spans="1:23" s="79" customFormat="1" x14ac:dyDescent="0.25">
      <c r="A213" s="336" t="s">
        <v>68</v>
      </c>
      <c r="B213" s="336" t="s">
        <v>121</v>
      </c>
      <c r="C213" s="336" t="s">
        <v>134</v>
      </c>
      <c r="D213" s="336" t="s">
        <v>36</v>
      </c>
      <c r="E213" s="336" t="s">
        <v>37</v>
      </c>
      <c r="F213" s="340"/>
      <c r="G213" s="340"/>
      <c r="H213" s="340"/>
      <c r="I213" s="340"/>
      <c r="J213" s="340"/>
      <c r="K213" s="340"/>
      <c r="L213" s="340"/>
      <c r="M213" s="340"/>
      <c r="N213" s="340"/>
      <c r="O213" s="340"/>
      <c r="P213" s="340"/>
      <c r="Q213" s="340"/>
      <c r="R213" s="340"/>
      <c r="S213" s="340"/>
      <c r="T213" s="340"/>
      <c r="U213" s="340"/>
      <c r="V213" s="349"/>
      <c r="W213" s="349"/>
    </row>
    <row r="214" spans="1:23" s="79" customFormat="1" x14ac:dyDescent="0.25">
      <c r="A214" s="336" t="s">
        <v>68</v>
      </c>
      <c r="B214" s="336" t="s">
        <v>122</v>
      </c>
      <c r="C214" s="336" t="s">
        <v>135</v>
      </c>
      <c r="D214" s="336" t="s">
        <v>36</v>
      </c>
      <c r="E214" s="336" t="s">
        <v>37</v>
      </c>
      <c r="F214" s="340"/>
      <c r="G214" s="340"/>
      <c r="H214" s="340"/>
      <c r="I214" s="340"/>
      <c r="J214" s="340"/>
      <c r="K214" s="340"/>
      <c r="L214" s="340"/>
      <c r="M214" s="340"/>
      <c r="N214" s="340"/>
      <c r="O214" s="340"/>
      <c r="P214" s="340"/>
      <c r="Q214" s="340"/>
      <c r="R214" s="340"/>
      <c r="S214" s="340"/>
      <c r="T214" s="340"/>
      <c r="U214" s="340"/>
      <c r="V214" s="349"/>
      <c r="W214" s="349"/>
    </row>
    <row r="215" spans="1:23" s="79" customFormat="1" x14ac:dyDescent="0.25">
      <c r="A215" s="336" t="s">
        <v>68</v>
      </c>
      <c r="B215" s="336" t="s">
        <v>123</v>
      </c>
      <c r="C215" s="336" t="s">
        <v>136</v>
      </c>
      <c r="D215" s="336" t="s">
        <v>36</v>
      </c>
      <c r="E215" s="336" t="s">
        <v>37</v>
      </c>
      <c r="F215" s="340"/>
      <c r="G215" s="340"/>
      <c r="H215" s="340"/>
      <c r="I215" s="340"/>
      <c r="J215" s="340"/>
      <c r="K215" s="340"/>
      <c r="L215" s="340"/>
      <c r="M215" s="340"/>
      <c r="N215" s="340"/>
      <c r="O215" s="340"/>
      <c r="P215" s="340"/>
      <c r="Q215" s="340"/>
      <c r="R215" s="340"/>
      <c r="S215" s="340"/>
      <c r="T215" s="340"/>
      <c r="U215" s="340"/>
      <c r="V215" s="349"/>
      <c r="W215" s="349"/>
    </row>
    <row r="216" spans="1:23" s="79" customFormat="1" x14ac:dyDescent="0.25">
      <c r="A216" s="336" t="s">
        <v>68</v>
      </c>
      <c r="B216" s="336" t="s">
        <v>124</v>
      </c>
      <c r="C216" s="336" t="s">
        <v>137</v>
      </c>
      <c r="D216" s="336" t="s">
        <v>36</v>
      </c>
      <c r="E216" s="336" t="s">
        <v>37</v>
      </c>
      <c r="F216" s="340"/>
      <c r="G216" s="340"/>
      <c r="H216" s="340"/>
      <c r="I216" s="340"/>
      <c r="J216" s="340"/>
      <c r="K216" s="340"/>
      <c r="L216" s="340"/>
      <c r="M216" s="340"/>
      <c r="N216" s="340"/>
      <c r="O216" s="340"/>
      <c r="P216" s="340"/>
      <c r="Q216" s="340"/>
      <c r="R216" s="340"/>
      <c r="S216" s="340"/>
      <c r="T216" s="340"/>
      <c r="U216" s="340"/>
      <c r="V216" s="349"/>
      <c r="W216" s="349"/>
    </row>
    <row r="217" spans="1:23" s="79" customFormat="1" x14ac:dyDescent="0.25">
      <c r="A217" s="336" t="s">
        <v>68</v>
      </c>
      <c r="B217" s="336" t="s">
        <v>125</v>
      </c>
      <c r="C217" s="336" t="s">
        <v>138</v>
      </c>
      <c r="D217" s="336" t="s">
        <v>36</v>
      </c>
      <c r="E217" s="336" t="s">
        <v>37</v>
      </c>
      <c r="F217" s="340"/>
      <c r="G217" s="340"/>
      <c r="H217" s="340"/>
      <c r="I217" s="340"/>
      <c r="J217" s="340"/>
      <c r="K217" s="340"/>
      <c r="L217" s="340"/>
      <c r="M217" s="340"/>
      <c r="N217" s="340"/>
      <c r="O217" s="340"/>
      <c r="P217" s="340"/>
      <c r="Q217" s="340"/>
      <c r="R217" s="340"/>
      <c r="S217" s="340"/>
      <c r="T217" s="340"/>
      <c r="U217" s="340"/>
      <c r="V217" s="349"/>
      <c r="W217" s="349"/>
    </row>
    <row r="218" spans="1:23" s="79" customFormat="1" x14ac:dyDescent="0.25">
      <c r="A218" s="336" t="s">
        <v>68</v>
      </c>
      <c r="B218" s="336" t="s">
        <v>126</v>
      </c>
      <c r="C218" s="336" t="s">
        <v>139</v>
      </c>
      <c r="D218" s="336" t="s">
        <v>36</v>
      </c>
      <c r="E218" s="336" t="s">
        <v>37</v>
      </c>
      <c r="F218" s="340"/>
      <c r="G218" s="340"/>
      <c r="H218" s="340"/>
      <c r="I218" s="340"/>
      <c r="J218" s="340"/>
      <c r="K218" s="340"/>
      <c r="L218" s="340"/>
      <c r="M218" s="340"/>
      <c r="N218" s="340"/>
      <c r="O218" s="340"/>
      <c r="P218" s="340"/>
      <c r="Q218" s="340"/>
      <c r="R218" s="340"/>
      <c r="S218" s="340"/>
      <c r="T218" s="340"/>
      <c r="U218" s="340"/>
      <c r="V218" s="349"/>
      <c r="W218" s="349"/>
    </row>
    <row r="219" spans="1:23" s="79" customFormat="1" x14ac:dyDescent="0.25">
      <c r="A219" s="336" t="s">
        <v>68</v>
      </c>
      <c r="B219" s="336" t="s">
        <v>127</v>
      </c>
      <c r="C219" s="336" t="s">
        <v>140</v>
      </c>
      <c r="D219" s="336" t="s">
        <v>36</v>
      </c>
      <c r="E219" s="336" t="s">
        <v>37</v>
      </c>
      <c r="F219" s="340"/>
      <c r="G219" s="340"/>
      <c r="H219" s="340"/>
      <c r="I219" s="340"/>
      <c r="J219" s="340"/>
      <c r="K219" s="340"/>
      <c r="L219" s="340"/>
      <c r="M219" s="340"/>
      <c r="N219" s="340"/>
      <c r="O219" s="340"/>
      <c r="P219" s="340"/>
      <c r="Q219" s="340"/>
      <c r="R219" s="340"/>
      <c r="S219" s="340"/>
      <c r="T219" s="340"/>
      <c r="U219" s="340"/>
      <c r="V219" s="349"/>
      <c r="W219" s="349"/>
    </row>
    <row r="220" spans="1:23" s="79" customFormat="1" x14ac:dyDescent="0.25">
      <c r="A220" s="336" t="s">
        <v>68</v>
      </c>
      <c r="B220" s="336" t="s">
        <v>128</v>
      </c>
      <c r="C220" s="336" t="s">
        <v>141</v>
      </c>
      <c r="D220" s="336" t="s">
        <v>36</v>
      </c>
      <c r="E220" s="336" t="s">
        <v>37</v>
      </c>
      <c r="F220" s="340"/>
      <c r="G220" s="340"/>
      <c r="H220" s="340"/>
      <c r="I220" s="340"/>
      <c r="J220" s="340"/>
      <c r="K220" s="340"/>
      <c r="L220" s="340"/>
      <c r="M220" s="340"/>
      <c r="N220" s="340"/>
      <c r="O220" s="340"/>
      <c r="P220" s="340"/>
      <c r="Q220" s="340"/>
      <c r="R220" s="340"/>
      <c r="S220" s="340"/>
      <c r="T220" s="340"/>
      <c r="U220" s="340"/>
      <c r="V220" s="349"/>
      <c r="W220" s="349"/>
    </row>
    <row r="221" spans="1:23" s="79" customFormat="1" x14ac:dyDescent="0.25">
      <c r="A221" s="336" t="s">
        <v>68</v>
      </c>
      <c r="B221" s="336" t="s">
        <v>129</v>
      </c>
      <c r="C221" s="336" t="s">
        <v>142</v>
      </c>
      <c r="D221" s="336" t="s">
        <v>36</v>
      </c>
      <c r="E221" s="336" t="s">
        <v>37</v>
      </c>
      <c r="F221" s="340"/>
      <c r="G221" s="340"/>
      <c r="H221" s="340"/>
      <c r="I221" s="340"/>
      <c r="J221" s="340"/>
      <c r="K221" s="340"/>
      <c r="L221" s="340"/>
      <c r="M221" s="340"/>
      <c r="N221" s="340"/>
      <c r="O221" s="340"/>
      <c r="P221" s="340"/>
      <c r="Q221" s="340"/>
      <c r="R221" s="340"/>
      <c r="S221" s="340"/>
      <c r="T221" s="340"/>
      <c r="U221" s="340"/>
      <c r="V221" s="349"/>
      <c r="W221" s="349"/>
    </row>
    <row r="222" spans="1:23" s="79" customFormat="1" x14ac:dyDescent="0.25">
      <c r="A222" s="336" t="s">
        <v>68</v>
      </c>
      <c r="B222" s="336" t="s">
        <v>130</v>
      </c>
      <c r="C222" s="336" t="s">
        <v>143</v>
      </c>
      <c r="D222" s="336" t="s">
        <v>36</v>
      </c>
      <c r="E222" s="336" t="s">
        <v>37</v>
      </c>
      <c r="F222" s="340"/>
      <c r="G222" s="340"/>
      <c r="H222" s="340"/>
      <c r="I222" s="340"/>
      <c r="J222" s="340"/>
      <c r="K222" s="340"/>
      <c r="L222" s="340"/>
      <c r="M222" s="340"/>
      <c r="N222" s="340"/>
      <c r="O222" s="340"/>
      <c r="P222" s="340"/>
      <c r="Q222" s="340"/>
      <c r="R222" s="340"/>
      <c r="S222" s="340"/>
      <c r="T222" s="340"/>
      <c r="U222" s="340"/>
      <c r="V222" s="349"/>
      <c r="W222" s="349"/>
    </row>
    <row r="223" spans="1:23" s="79" customFormat="1" x14ac:dyDescent="0.25">
      <c r="A223" s="336" t="s">
        <v>68</v>
      </c>
      <c r="B223" s="336" t="s">
        <v>131</v>
      </c>
      <c r="C223" s="336" t="s">
        <v>144</v>
      </c>
      <c r="D223" s="336" t="s">
        <v>36</v>
      </c>
      <c r="E223" s="336" t="s">
        <v>37</v>
      </c>
      <c r="F223" s="340"/>
      <c r="G223" s="340"/>
      <c r="H223" s="340"/>
      <c r="I223" s="340"/>
      <c r="J223" s="340"/>
      <c r="K223" s="340"/>
      <c r="L223" s="340"/>
      <c r="M223" s="340"/>
      <c r="N223" s="340"/>
      <c r="O223" s="340"/>
      <c r="P223" s="340"/>
      <c r="Q223" s="340"/>
      <c r="R223" s="340"/>
      <c r="S223" s="340"/>
      <c r="T223" s="340"/>
      <c r="U223" s="340"/>
      <c r="V223" s="349"/>
      <c r="W223" s="349"/>
    </row>
    <row r="224" spans="1:23" s="4" customFormat="1" x14ac:dyDescent="0.25">
      <c r="A224" s="335" t="s">
        <v>68</v>
      </c>
      <c r="B224" s="335" t="s">
        <v>73</v>
      </c>
      <c r="C224" s="335" t="s">
        <v>74</v>
      </c>
      <c r="D224" s="335" t="s">
        <v>36</v>
      </c>
      <c r="E224" s="335" t="s">
        <v>37</v>
      </c>
      <c r="F224" s="339">
        <v>249.6383590911</v>
      </c>
      <c r="G224" s="339">
        <v>248.37634212299997</v>
      </c>
      <c r="H224" s="339">
        <v>248.686340847</v>
      </c>
      <c r="I224" s="339">
        <v>256.6898705868</v>
      </c>
      <c r="J224" s="339">
        <v>265.00930451309995</v>
      </c>
      <c r="K224" s="339">
        <v>270.10150446594002</v>
      </c>
      <c r="L224" s="339">
        <v>273.06674154228</v>
      </c>
      <c r="M224" s="339">
        <v>281.45342701266003</v>
      </c>
      <c r="N224" s="339">
        <v>271.61773599156004</v>
      </c>
      <c r="O224" s="339">
        <v>276.98875790879998</v>
      </c>
      <c r="P224" s="339">
        <v>293.47419123026123</v>
      </c>
      <c r="Q224" s="339">
        <v>294.37022704898538</v>
      </c>
      <c r="R224" s="339">
        <v>288.67135171973479</v>
      </c>
      <c r="S224" s="339">
        <v>298.61390422027796</v>
      </c>
      <c r="T224" s="339">
        <v>302.72241008221533</v>
      </c>
      <c r="U224" s="339">
        <v>306.70870395644693</v>
      </c>
      <c r="V224" s="348">
        <v>310.60936935000007</v>
      </c>
      <c r="W224" s="348">
        <v>314.60807805000002</v>
      </c>
    </row>
    <row r="225" spans="1:23" s="79" customFormat="1" x14ac:dyDescent="0.25">
      <c r="A225" s="336" t="s">
        <v>68</v>
      </c>
      <c r="B225" s="336" t="s">
        <v>145</v>
      </c>
      <c r="C225" s="336" t="s">
        <v>150</v>
      </c>
      <c r="D225" s="336" t="s">
        <v>36</v>
      </c>
      <c r="E225" s="336" t="s">
        <v>37</v>
      </c>
      <c r="F225" s="340">
        <v>1.7986266900000003</v>
      </c>
      <c r="G225" s="340">
        <v>1.8265841999999999</v>
      </c>
      <c r="H225" s="340">
        <v>1.9360467000000001</v>
      </c>
      <c r="I225" s="340">
        <v>2.30691069</v>
      </c>
      <c r="J225" s="340">
        <v>2.4924683699999997</v>
      </c>
      <c r="K225" s="340">
        <v>2.7639460800000002</v>
      </c>
      <c r="L225" s="340">
        <v>2.7387114299999995</v>
      </c>
      <c r="M225" s="340">
        <v>2.9637751437000004</v>
      </c>
      <c r="N225" s="340">
        <v>3.0085839000000005</v>
      </c>
      <c r="O225" s="340">
        <v>3.0413936699999997</v>
      </c>
      <c r="P225" s="340">
        <v>3.2165861877049493</v>
      </c>
      <c r="Q225" s="340">
        <v>3.1217989674793789</v>
      </c>
      <c r="R225" s="340">
        <v>3.0563025879308516</v>
      </c>
      <c r="S225" s="340">
        <v>3.5047953108000005</v>
      </c>
      <c r="T225" s="340">
        <v>3.628862748</v>
      </c>
      <c r="U225" s="340">
        <v>3.7529301851999999</v>
      </c>
      <c r="V225" s="349">
        <v>3.8770199999999999</v>
      </c>
      <c r="W225" s="349">
        <v>4.0010669999999999</v>
      </c>
    </row>
    <row r="226" spans="1:23" s="79" customFormat="1" x14ac:dyDescent="0.25">
      <c r="A226" s="336" t="s">
        <v>68</v>
      </c>
      <c r="B226" s="336" t="s">
        <v>146</v>
      </c>
      <c r="C226" s="336" t="s">
        <v>151</v>
      </c>
      <c r="D226" s="336" t="s">
        <v>36</v>
      </c>
      <c r="E226" s="336" t="s">
        <v>37</v>
      </c>
      <c r="F226" s="340">
        <v>244.31672410110002</v>
      </c>
      <c r="G226" s="340">
        <v>243.36382587299997</v>
      </c>
      <c r="H226" s="340">
        <v>243.806630697</v>
      </c>
      <c r="I226" s="340">
        <v>251.98315654680002</v>
      </c>
      <c r="J226" s="340">
        <v>259.80887669309999</v>
      </c>
      <c r="K226" s="340">
        <v>264.64785003594005</v>
      </c>
      <c r="L226" s="340">
        <v>268.10597706227998</v>
      </c>
      <c r="M226" s="340">
        <v>276.08889406896003</v>
      </c>
      <c r="N226" s="340">
        <v>265.08307254156</v>
      </c>
      <c r="O226" s="340">
        <v>270.57878363880002</v>
      </c>
      <c r="P226" s="340">
        <v>286.72992214255629</v>
      </c>
      <c r="Q226" s="340">
        <v>287.58709383150597</v>
      </c>
      <c r="R226" s="340">
        <v>282.03934973180395</v>
      </c>
      <c r="S226" s="340">
        <v>291.74633825399997</v>
      </c>
      <c r="T226" s="340">
        <v>295.57824565499999</v>
      </c>
      <c r="U226" s="340">
        <v>299.41015305600001</v>
      </c>
      <c r="V226" s="349">
        <v>303.24187530000006</v>
      </c>
      <c r="W226" s="349">
        <v>307.07380620000004</v>
      </c>
    </row>
    <row r="227" spans="1:23" s="79" customFormat="1" x14ac:dyDescent="0.25">
      <c r="A227" s="336" t="s">
        <v>68</v>
      </c>
      <c r="B227" s="336" t="s">
        <v>147</v>
      </c>
      <c r="C227" s="336" t="s">
        <v>152</v>
      </c>
      <c r="D227" s="336" t="s">
        <v>36</v>
      </c>
      <c r="E227" s="336" t="s">
        <v>37</v>
      </c>
      <c r="F227" s="340">
        <v>0.64857030000000004</v>
      </c>
      <c r="G227" s="340">
        <v>0.63680504999999998</v>
      </c>
      <c r="H227" s="340">
        <v>0.62076945000000006</v>
      </c>
      <c r="I227" s="340">
        <v>0.58817534999999999</v>
      </c>
      <c r="J227" s="340">
        <v>0.61379744999999997</v>
      </c>
      <c r="K227" s="340">
        <v>0.61083435000000008</v>
      </c>
      <c r="L227" s="340">
        <v>0.5635990500000001</v>
      </c>
      <c r="M227" s="340">
        <v>0.6536628000000001</v>
      </c>
      <c r="N227" s="340">
        <v>0.66119654999999999</v>
      </c>
      <c r="O227" s="340">
        <v>0.60777360000000002</v>
      </c>
      <c r="P227" s="340">
        <v>0.6508929</v>
      </c>
      <c r="Q227" s="340">
        <v>0.56948325000000011</v>
      </c>
      <c r="R227" s="340">
        <v>0.52368540000000008</v>
      </c>
      <c r="S227" s="340">
        <v>0.53252085547800787</v>
      </c>
      <c r="T227" s="340">
        <v>0.62991217921533171</v>
      </c>
      <c r="U227" s="340">
        <v>0.60509151524688942</v>
      </c>
      <c r="V227" s="349">
        <v>0.49480515000000003</v>
      </c>
      <c r="W227" s="349">
        <v>0.48239625000000014</v>
      </c>
    </row>
    <row r="228" spans="1:23" s="79" customFormat="1" x14ac:dyDescent="0.25">
      <c r="A228" s="336" t="s">
        <v>68</v>
      </c>
      <c r="B228" s="336" t="s">
        <v>148</v>
      </c>
      <c r="C228" s="336" t="s">
        <v>153</v>
      </c>
      <c r="D228" s="336" t="s">
        <v>36</v>
      </c>
      <c r="E228" s="336" t="s">
        <v>37</v>
      </c>
      <c r="F228" s="340">
        <v>2.874438</v>
      </c>
      <c r="G228" s="340">
        <v>2.5491269999999999</v>
      </c>
      <c r="H228" s="340">
        <v>2.3228940000000002</v>
      </c>
      <c r="I228" s="340">
        <v>1.811628</v>
      </c>
      <c r="J228" s="340">
        <v>2.0941620000000003</v>
      </c>
      <c r="K228" s="340">
        <v>2.0788739999999999</v>
      </c>
      <c r="L228" s="340">
        <v>1.6584540000000001</v>
      </c>
      <c r="M228" s="340">
        <v>1.7470950000000001</v>
      </c>
      <c r="N228" s="340">
        <v>2.8648829999999998</v>
      </c>
      <c r="O228" s="340">
        <v>2.7608069999999998</v>
      </c>
      <c r="P228" s="340">
        <v>2.8767900000000002</v>
      </c>
      <c r="Q228" s="340">
        <v>3.0918510000000001</v>
      </c>
      <c r="R228" s="340">
        <v>3.0520139999999998</v>
      </c>
      <c r="S228" s="340">
        <v>2.8302498000000007</v>
      </c>
      <c r="T228" s="340">
        <v>2.8853895000000001</v>
      </c>
      <c r="U228" s="340">
        <v>2.9405291999999998</v>
      </c>
      <c r="V228" s="349">
        <v>2.9956689000000001</v>
      </c>
      <c r="W228" s="349">
        <v>3.0508086000000003</v>
      </c>
    </row>
    <row r="229" spans="1:23" s="79" customFormat="1" x14ac:dyDescent="0.25">
      <c r="A229" s="336" t="s">
        <v>68</v>
      </c>
      <c r="B229" s="336" t="s">
        <v>149</v>
      </c>
      <c r="C229" s="336" t="s">
        <v>154</v>
      </c>
      <c r="D229" s="336" t="s">
        <v>36</v>
      </c>
      <c r="E229" s="336" t="s">
        <v>37</v>
      </c>
      <c r="F229" s="340"/>
      <c r="G229" s="340"/>
      <c r="H229" s="340"/>
      <c r="I229" s="340"/>
      <c r="J229" s="340"/>
      <c r="K229" s="340"/>
      <c r="L229" s="340"/>
      <c r="M229" s="340"/>
      <c r="N229" s="340"/>
      <c r="O229" s="340"/>
      <c r="P229" s="340"/>
      <c r="Q229" s="340"/>
      <c r="R229" s="340"/>
      <c r="S229" s="340"/>
      <c r="T229" s="340"/>
      <c r="U229" s="340"/>
      <c r="V229" s="349"/>
      <c r="W229" s="349"/>
    </row>
    <row r="230" spans="1:23" s="4" customFormat="1" x14ac:dyDescent="0.25">
      <c r="A230" s="335" t="s">
        <v>68</v>
      </c>
      <c r="B230" s="335" t="s">
        <v>75</v>
      </c>
      <c r="C230" s="335" t="s">
        <v>76</v>
      </c>
      <c r="D230" s="335" t="s">
        <v>36</v>
      </c>
      <c r="E230" s="335" t="s">
        <v>37</v>
      </c>
      <c r="F230" s="339">
        <v>208.27813155596996</v>
      </c>
      <c r="G230" s="339">
        <v>209.24279009697</v>
      </c>
      <c r="H230" s="339">
        <v>210.03623129412</v>
      </c>
      <c r="I230" s="339">
        <v>214.10371345922999</v>
      </c>
      <c r="J230" s="339">
        <v>213.67214080904998</v>
      </c>
      <c r="K230" s="339">
        <v>215.21249084916002</v>
      </c>
      <c r="L230" s="339">
        <v>96.516134968469999</v>
      </c>
      <c r="M230" s="339">
        <v>97.922365265378076</v>
      </c>
      <c r="N230" s="339">
        <v>107.36313638107769</v>
      </c>
      <c r="O230" s="339">
        <v>108.01744311215717</v>
      </c>
      <c r="P230" s="339">
        <v>109.59048054030787</v>
      </c>
      <c r="Q230" s="339">
        <v>108.62483200241398</v>
      </c>
      <c r="R230" s="339">
        <v>108.95510638101599</v>
      </c>
      <c r="S230" s="339">
        <v>94.463194605738167</v>
      </c>
      <c r="T230" s="339">
        <v>92.747537873171012</v>
      </c>
      <c r="U230" s="339">
        <v>92.148534922773592</v>
      </c>
      <c r="V230" s="348">
        <v>91.271061000000003</v>
      </c>
      <c r="W230" s="348">
        <v>90.394289999999984</v>
      </c>
    </row>
    <row r="231" spans="1:23" s="79" customFormat="1" x14ac:dyDescent="0.25">
      <c r="A231" s="336" t="s">
        <v>68</v>
      </c>
      <c r="B231" s="336" t="s">
        <v>155</v>
      </c>
      <c r="C231" s="336" t="s">
        <v>158</v>
      </c>
      <c r="D231" s="336" t="s">
        <v>36</v>
      </c>
      <c r="E231" s="336" t="s">
        <v>37</v>
      </c>
      <c r="F231" s="340">
        <v>6.8851750589999989</v>
      </c>
      <c r="G231" s="340">
        <v>7.3434915119999991</v>
      </c>
      <c r="H231" s="340">
        <v>7.768826204999999</v>
      </c>
      <c r="I231" s="340">
        <v>8.2294548629999991</v>
      </c>
      <c r="J231" s="340">
        <v>8.8220766899999994</v>
      </c>
      <c r="K231" s="340">
        <v>9.1204713894000005</v>
      </c>
      <c r="L231" s="340">
        <v>9.7361062281000006</v>
      </c>
      <c r="M231" s="340">
        <v>10.071137778288053</v>
      </c>
      <c r="N231" s="340">
        <v>10.114066527847639</v>
      </c>
      <c r="O231" s="340">
        <v>10.453326702147036</v>
      </c>
      <c r="P231" s="340">
        <v>11.261896625813181</v>
      </c>
      <c r="Q231" s="340">
        <v>11.058694924199999</v>
      </c>
      <c r="R231" s="340">
        <v>11.476086342000002</v>
      </c>
      <c r="S231" s="340">
        <v>12.958543386138167</v>
      </c>
      <c r="T231" s="340">
        <v>13.285796043071002</v>
      </c>
      <c r="U231" s="340">
        <v>13.613505677373574</v>
      </c>
      <c r="V231" s="349">
        <v>13.940954999999999</v>
      </c>
      <c r="W231" s="349">
        <v>14.268638999999999</v>
      </c>
    </row>
    <row r="232" spans="1:23" s="79" customFormat="1" x14ac:dyDescent="0.25">
      <c r="A232" s="336" t="s">
        <v>68</v>
      </c>
      <c r="B232" s="336" t="s">
        <v>156</v>
      </c>
      <c r="C232" s="336" t="s">
        <v>159</v>
      </c>
      <c r="D232" s="336" t="s">
        <v>36</v>
      </c>
      <c r="E232" s="336" t="s">
        <v>37</v>
      </c>
      <c r="F232" s="340">
        <v>199.46621112095997</v>
      </c>
      <c r="G232" s="340">
        <v>199.97579637000001</v>
      </c>
      <c r="H232" s="340">
        <v>200.28316385154</v>
      </c>
      <c r="I232" s="340">
        <v>203.78630743149</v>
      </c>
      <c r="J232" s="340">
        <v>202.64976863292</v>
      </c>
      <c r="K232" s="340">
        <v>203.82011865726002</v>
      </c>
      <c r="L232" s="340">
        <v>84.385446365220005</v>
      </c>
      <c r="M232" s="340">
        <v>85.23416651504003</v>
      </c>
      <c r="N232" s="340">
        <v>94.676885407840061</v>
      </c>
      <c r="O232" s="340">
        <v>94.955270415570126</v>
      </c>
      <c r="P232" s="340">
        <v>95.513203968205531</v>
      </c>
      <c r="Q232" s="340">
        <v>94.64633089514399</v>
      </c>
      <c r="R232" s="340">
        <v>94.559239462295992</v>
      </c>
      <c r="S232" s="340">
        <v>78.298048399199999</v>
      </c>
      <c r="T232" s="340">
        <v>76.164259880100005</v>
      </c>
      <c r="U232" s="340">
        <v>75.158446671000007</v>
      </c>
      <c r="V232" s="349">
        <v>73.877663999999996</v>
      </c>
      <c r="W232" s="349">
        <v>72.542798999999988</v>
      </c>
    </row>
    <row r="233" spans="1:23" s="79" customFormat="1" x14ac:dyDescent="0.25">
      <c r="A233" s="336" t="s">
        <v>68</v>
      </c>
      <c r="B233" s="336" t="s">
        <v>157</v>
      </c>
      <c r="C233" s="336" t="s">
        <v>160</v>
      </c>
      <c r="D233" s="336" t="s">
        <v>36</v>
      </c>
      <c r="E233" s="336" t="s">
        <v>37</v>
      </c>
      <c r="F233" s="340">
        <v>1.9267453760099997</v>
      </c>
      <c r="G233" s="340">
        <v>1.9235022149700001</v>
      </c>
      <c r="H233" s="340">
        <v>1.98424123758</v>
      </c>
      <c r="I233" s="340">
        <v>2.0879511647399993</v>
      </c>
      <c r="J233" s="340">
        <v>2.2002954861300004</v>
      </c>
      <c r="K233" s="340">
        <v>2.2719008024999998</v>
      </c>
      <c r="L233" s="340">
        <v>2.3945823751499997</v>
      </c>
      <c r="M233" s="340">
        <v>2.6170609720500004</v>
      </c>
      <c r="N233" s="340">
        <v>2.57218444539</v>
      </c>
      <c r="O233" s="340">
        <v>2.6088459944400002</v>
      </c>
      <c r="P233" s="340">
        <v>2.8153799462891489</v>
      </c>
      <c r="Q233" s="340">
        <v>2.9198061830700004</v>
      </c>
      <c r="R233" s="340">
        <v>2.9197805767199996</v>
      </c>
      <c r="S233" s="340">
        <v>3.2066028204000001</v>
      </c>
      <c r="T233" s="340">
        <v>3.2974819499999999</v>
      </c>
      <c r="U233" s="340">
        <v>3.3765825743999995</v>
      </c>
      <c r="V233" s="349">
        <v>3.4524419999999991</v>
      </c>
      <c r="W233" s="349">
        <v>3.582851999999999</v>
      </c>
    </row>
    <row r="234" spans="1:23" s="4" customFormat="1" x14ac:dyDescent="0.25">
      <c r="A234" s="335" t="s">
        <v>68</v>
      </c>
      <c r="B234" s="335" t="s">
        <v>77</v>
      </c>
      <c r="C234" s="335" t="s">
        <v>78</v>
      </c>
      <c r="D234" s="335" t="s">
        <v>36</v>
      </c>
      <c r="E234" s="335" t="s">
        <v>37</v>
      </c>
      <c r="F234" s="339">
        <v>0.89596899000000008</v>
      </c>
      <c r="G234" s="339">
        <v>0.89114255999999992</v>
      </c>
      <c r="H234" s="339">
        <v>0.89071164000000003</v>
      </c>
      <c r="I234" s="339">
        <v>0.91932497999999996</v>
      </c>
      <c r="J234" s="339">
        <v>0.94669344</v>
      </c>
      <c r="K234" s="339">
        <v>0.96224436000000002</v>
      </c>
      <c r="L234" s="339">
        <v>0.97206921000000013</v>
      </c>
      <c r="M234" s="339">
        <v>0.99611442000000017</v>
      </c>
      <c r="N234" s="339">
        <v>0.95397056999999996</v>
      </c>
      <c r="O234" s="339">
        <v>0.9749993400000001</v>
      </c>
      <c r="P234" s="339">
        <v>1.0317189619106464</v>
      </c>
      <c r="Q234" s="339">
        <v>1.031019192</v>
      </c>
      <c r="R234" s="339">
        <v>1.0095593760000001</v>
      </c>
      <c r="S234" s="339">
        <v>1.0427684400000001</v>
      </c>
      <c r="T234" s="339">
        <v>1.0546388999999998</v>
      </c>
      <c r="U234" s="339">
        <v>1.0665093600000002</v>
      </c>
      <c r="V234" s="348">
        <v>1.078371</v>
      </c>
      <c r="W234" s="348">
        <v>1.0902780000000001</v>
      </c>
    </row>
    <row r="235" spans="1:23" s="79" customFormat="1" x14ac:dyDescent="0.25">
      <c r="A235" s="336" t="s">
        <v>68</v>
      </c>
      <c r="B235" s="336" t="s">
        <v>161</v>
      </c>
      <c r="C235" s="336" t="s">
        <v>163</v>
      </c>
      <c r="D235" s="336" t="s">
        <v>36</v>
      </c>
      <c r="E235" s="336" t="s">
        <v>37</v>
      </c>
      <c r="F235" s="340">
        <v>0.89596899000000008</v>
      </c>
      <c r="G235" s="340">
        <v>0.89114255999999992</v>
      </c>
      <c r="H235" s="340">
        <v>0.89071164000000003</v>
      </c>
      <c r="I235" s="340">
        <v>0.91932497999999996</v>
      </c>
      <c r="J235" s="340">
        <v>0.94669344</v>
      </c>
      <c r="K235" s="340">
        <v>0.96224436000000002</v>
      </c>
      <c r="L235" s="340">
        <v>0.97206921000000013</v>
      </c>
      <c r="M235" s="340">
        <v>0.99611442000000017</v>
      </c>
      <c r="N235" s="340">
        <v>0.95397056999999996</v>
      </c>
      <c r="O235" s="340">
        <v>0.9749993400000001</v>
      </c>
      <c r="P235" s="340">
        <v>1.0317189619106464</v>
      </c>
      <c r="Q235" s="340">
        <v>1.031019192</v>
      </c>
      <c r="R235" s="340">
        <v>1.0095593760000001</v>
      </c>
      <c r="S235" s="340">
        <v>1.0427684400000001</v>
      </c>
      <c r="T235" s="340">
        <v>1.0546388999999998</v>
      </c>
      <c r="U235" s="340">
        <v>1.0665093600000002</v>
      </c>
      <c r="V235" s="349">
        <v>1.078371</v>
      </c>
      <c r="W235" s="349">
        <v>1.0902780000000001</v>
      </c>
    </row>
    <row r="236" spans="1:23" s="79" customFormat="1" x14ac:dyDescent="0.25">
      <c r="A236" s="337" t="s">
        <v>68</v>
      </c>
      <c r="B236" s="337" t="s">
        <v>162</v>
      </c>
      <c r="C236" s="337" t="s">
        <v>164</v>
      </c>
      <c r="D236" s="337" t="s">
        <v>36</v>
      </c>
      <c r="E236" s="337" t="s">
        <v>37</v>
      </c>
      <c r="F236" s="340"/>
      <c r="G236" s="340"/>
      <c r="H236" s="340"/>
      <c r="I236" s="340"/>
      <c r="J236" s="340"/>
      <c r="K236" s="340"/>
      <c r="L236" s="340"/>
      <c r="M236" s="340"/>
      <c r="N236" s="340"/>
      <c r="O236" s="340"/>
      <c r="P236" s="340"/>
      <c r="Q236" s="340"/>
      <c r="R236" s="340"/>
      <c r="S236" s="340"/>
      <c r="T236" s="340"/>
      <c r="U236" s="340"/>
      <c r="V236" s="349"/>
      <c r="W236" s="349"/>
    </row>
    <row r="237" spans="1:23" s="20" customFormat="1" x14ac:dyDescent="0.25">
      <c r="A237" s="240"/>
      <c r="B237" s="240"/>
      <c r="C237" s="240"/>
      <c r="D237" s="240"/>
      <c r="E237" s="240"/>
      <c r="F237" s="341"/>
      <c r="G237" s="341"/>
      <c r="H237" s="341"/>
      <c r="I237" s="341"/>
      <c r="J237" s="341"/>
      <c r="K237" s="341"/>
      <c r="L237" s="341"/>
      <c r="M237" s="341"/>
      <c r="N237" s="341"/>
      <c r="O237" s="341"/>
      <c r="P237" s="341"/>
      <c r="Q237" s="341"/>
      <c r="R237" s="341"/>
      <c r="S237" s="341"/>
      <c r="T237" s="341"/>
      <c r="U237" s="341">
        <v>6.5222240656102647E-3</v>
      </c>
      <c r="V237" s="341"/>
      <c r="W237" s="341"/>
    </row>
    <row r="238" spans="1:23" s="4" customFormat="1" x14ac:dyDescent="0.25">
      <c r="A238" s="335" t="s">
        <v>68</v>
      </c>
      <c r="B238" s="335" t="s">
        <v>443</v>
      </c>
      <c r="C238" s="335" t="s">
        <v>196</v>
      </c>
      <c r="D238" s="335" t="s">
        <v>190</v>
      </c>
      <c r="E238" s="335" t="s">
        <v>37</v>
      </c>
      <c r="F238" s="339">
        <v>2192.9690839729055</v>
      </c>
      <c r="G238" s="339">
        <v>2201.8184969430135</v>
      </c>
      <c r="H238" s="339">
        <v>2268.777432086516</v>
      </c>
      <c r="I238" s="339">
        <v>2409.2077028295171</v>
      </c>
      <c r="J238" s="339">
        <v>2496.6871066491576</v>
      </c>
      <c r="K238" s="339">
        <v>2511.9543165266909</v>
      </c>
      <c r="L238" s="339">
        <v>2325.2611830902488</v>
      </c>
      <c r="M238" s="339">
        <v>2482.0248305733421</v>
      </c>
      <c r="N238" s="339">
        <v>2467.7015108306591</v>
      </c>
      <c r="O238" s="339">
        <v>2521.000334004756</v>
      </c>
      <c r="P238" s="339">
        <v>2621.5748609006682</v>
      </c>
      <c r="Q238" s="339">
        <v>2512.3399871577053</v>
      </c>
      <c r="R238" s="339">
        <v>2604.8004087020258</v>
      </c>
      <c r="S238" s="339">
        <v>2648.3519941712184</v>
      </c>
      <c r="T238" s="339">
        <v>2651.9273589481331</v>
      </c>
      <c r="U238" s="339">
        <v>2615.0747934313713</v>
      </c>
      <c r="V238" s="348">
        <v>2663.8629501513901</v>
      </c>
      <c r="W238" s="348">
        <v>2663.0395074399994</v>
      </c>
    </row>
    <row r="239" spans="1:23" s="4" customFormat="1" x14ac:dyDescent="0.25">
      <c r="A239" s="335" t="s">
        <v>68</v>
      </c>
      <c r="B239" s="335" t="s">
        <v>69</v>
      </c>
      <c r="C239" s="335" t="s">
        <v>70</v>
      </c>
      <c r="D239" s="335" t="s">
        <v>190</v>
      </c>
      <c r="E239" s="335" t="s">
        <v>37</v>
      </c>
      <c r="F239" s="339">
        <v>1009.1309996583353</v>
      </c>
      <c r="G239" s="339">
        <v>986.60013471394336</v>
      </c>
      <c r="H239" s="339">
        <v>1014.1455633150958</v>
      </c>
      <c r="I239" s="339">
        <v>1101.9397176515777</v>
      </c>
      <c r="J239" s="339">
        <v>1134.905636349838</v>
      </c>
      <c r="K239" s="339">
        <v>1119.045299109551</v>
      </c>
      <c r="L239" s="339">
        <v>1129.4489767539787</v>
      </c>
      <c r="M239" s="339">
        <v>1239.9137592296047</v>
      </c>
      <c r="N239" s="339">
        <v>1186.5499229575971</v>
      </c>
      <c r="O239" s="339">
        <v>1218.0927878824198</v>
      </c>
      <c r="P239" s="339">
        <v>1249.7614281330646</v>
      </c>
      <c r="Q239" s="339">
        <v>1240.5652128709069</v>
      </c>
      <c r="R239" s="339">
        <v>1328.0596998788665</v>
      </c>
      <c r="S239" s="339">
        <v>1290.9700012566609</v>
      </c>
      <c r="T239" s="339">
        <v>1270.1632098634459</v>
      </c>
      <c r="U239" s="339">
        <v>1223.0730670533808</v>
      </c>
      <c r="V239" s="348">
        <v>1243.8924966513903</v>
      </c>
      <c r="W239" s="348">
        <v>1215.5614984399999</v>
      </c>
    </row>
    <row r="240" spans="1:23" s="79" customFormat="1" x14ac:dyDescent="0.25">
      <c r="A240" s="336" t="s">
        <v>68</v>
      </c>
      <c r="B240" s="336" t="s">
        <v>113</v>
      </c>
      <c r="C240" s="336" t="s">
        <v>116</v>
      </c>
      <c r="D240" s="336" t="s">
        <v>190</v>
      </c>
      <c r="E240" s="336" t="s">
        <v>37</v>
      </c>
      <c r="F240" s="340">
        <v>893.89880383499997</v>
      </c>
      <c r="G240" s="340">
        <v>869.76551992910231</v>
      </c>
      <c r="H240" s="340">
        <v>899.78437253683796</v>
      </c>
      <c r="I240" s="340">
        <v>980.15262715396284</v>
      </c>
      <c r="J240" s="340">
        <v>1018.8063204979717</v>
      </c>
      <c r="K240" s="340">
        <v>1009.1077135632196</v>
      </c>
      <c r="L240" s="340">
        <v>1020.72329025</v>
      </c>
      <c r="M240" s="340">
        <v>1124.4731258771999</v>
      </c>
      <c r="N240" s="340">
        <v>1073.2994994225</v>
      </c>
      <c r="O240" s="340">
        <v>1103.8341543330716</v>
      </c>
      <c r="P240" s="340">
        <v>1136.1505308889209</v>
      </c>
      <c r="Q240" s="340">
        <v>1127.3757571919593</v>
      </c>
      <c r="R240" s="340">
        <v>1176.1706814266493</v>
      </c>
      <c r="S240" s="340">
        <v>1139.9190509525472</v>
      </c>
      <c r="T240" s="340">
        <v>1112.2277689947543</v>
      </c>
      <c r="U240" s="340">
        <v>1069.2999711210364</v>
      </c>
      <c r="V240" s="349">
        <v>1091.7216246</v>
      </c>
      <c r="W240" s="349">
        <v>1070.72655654</v>
      </c>
    </row>
    <row r="241" spans="1:23" s="79" customFormat="1" x14ac:dyDescent="0.25">
      <c r="A241" s="336" t="s">
        <v>68</v>
      </c>
      <c r="B241" s="336" t="s">
        <v>114</v>
      </c>
      <c r="C241" s="336" t="s">
        <v>117</v>
      </c>
      <c r="D241" s="336" t="s">
        <v>190</v>
      </c>
      <c r="E241" s="336" t="s">
        <v>37</v>
      </c>
      <c r="F241" s="340">
        <v>4.8843860827799999</v>
      </c>
      <c r="G241" s="340">
        <v>4.8413506154999997</v>
      </c>
      <c r="H241" s="340">
        <v>3.7416757536599996</v>
      </c>
      <c r="I241" s="340">
        <v>4.4728855045799989</v>
      </c>
      <c r="J241" s="340">
        <v>3.8733585345000003</v>
      </c>
      <c r="K241" s="340">
        <v>3.5655789628199996</v>
      </c>
      <c r="L241" s="340">
        <v>4.0563730354800001</v>
      </c>
      <c r="M241" s="340">
        <v>4.2331577640600004</v>
      </c>
      <c r="N241" s="340">
        <v>4.3058350190399999</v>
      </c>
      <c r="O241" s="340">
        <v>4.3413192397199998</v>
      </c>
      <c r="P241" s="340">
        <v>4.0081379884200006</v>
      </c>
      <c r="Q241" s="340">
        <v>3.5887105050000003</v>
      </c>
      <c r="R241" s="340">
        <v>3.5965227002999995</v>
      </c>
      <c r="S241" s="340">
        <v>3.662809464</v>
      </c>
      <c r="T241" s="340">
        <v>3.5980472399999996</v>
      </c>
      <c r="U241" s="340">
        <v>3.5332850159999998</v>
      </c>
      <c r="V241" s="349">
        <v>3.4684768499999996</v>
      </c>
      <c r="W241" s="349">
        <v>3.4036418999999998</v>
      </c>
    </row>
    <row r="242" spans="1:23" s="79" customFormat="1" x14ac:dyDescent="0.25">
      <c r="A242" s="336" t="s">
        <v>68</v>
      </c>
      <c r="B242" s="336" t="s">
        <v>115</v>
      </c>
      <c r="C242" s="336" t="s">
        <v>118</v>
      </c>
      <c r="D242" s="336" t="s">
        <v>190</v>
      </c>
      <c r="E242" s="336" t="s">
        <v>37</v>
      </c>
      <c r="F242" s="340">
        <v>110.34780974055533</v>
      </c>
      <c r="G242" s="340">
        <v>111.99326416934103</v>
      </c>
      <c r="H242" s="340">
        <v>110.61951502459789</v>
      </c>
      <c r="I242" s="340">
        <v>117.31420499303481</v>
      </c>
      <c r="J242" s="340">
        <v>112.22595731736628</v>
      </c>
      <c r="K242" s="340">
        <v>106.37200658351149</v>
      </c>
      <c r="L242" s="340">
        <v>104.66931346849879</v>
      </c>
      <c r="M242" s="340">
        <v>111.20747558834466</v>
      </c>
      <c r="N242" s="340">
        <v>108.94458851605725</v>
      </c>
      <c r="O242" s="340">
        <v>109.91731430962818</v>
      </c>
      <c r="P242" s="340">
        <v>109.60275925572354</v>
      </c>
      <c r="Q242" s="340">
        <v>109.60074517394743</v>
      </c>
      <c r="R242" s="340">
        <v>148.2924957519171</v>
      </c>
      <c r="S242" s="340">
        <v>147.38814084011361</v>
      </c>
      <c r="T242" s="340">
        <v>154.33739362869156</v>
      </c>
      <c r="U242" s="340">
        <v>150.23981091634428</v>
      </c>
      <c r="V242" s="349">
        <v>148.70239520139032</v>
      </c>
      <c r="W242" s="349">
        <v>141.43129999999999</v>
      </c>
    </row>
    <row r="243" spans="1:23" s="4" customFormat="1" x14ac:dyDescent="0.25">
      <c r="A243" s="335" t="s">
        <v>68</v>
      </c>
      <c r="B243" s="335" t="s">
        <v>71</v>
      </c>
      <c r="C243" s="335" t="s">
        <v>72</v>
      </c>
      <c r="D243" s="335" t="s">
        <v>190</v>
      </c>
      <c r="E243" s="335" t="s">
        <v>37</v>
      </c>
      <c r="F243" s="339">
        <v>144.70201154214001</v>
      </c>
      <c r="G243" s="339">
        <v>141.86362449339998</v>
      </c>
      <c r="H243" s="339">
        <v>147.04430611415998</v>
      </c>
      <c r="I243" s="339">
        <v>157.60872814542</v>
      </c>
      <c r="J243" s="339">
        <v>166.60088255845025</v>
      </c>
      <c r="K243" s="339">
        <v>162.18810855883999</v>
      </c>
      <c r="L243" s="339">
        <v>165.74469296651998</v>
      </c>
      <c r="M243" s="339">
        <v>171.38171344519998</v>
      </c>
      <c r="N243" s="339">
        <v>184.2973807731872</v>
      </c>
      <c r="O243" s="339">
        <v>173.24970515586782</v>
      </c>
      <c r="P243" s="339">
        <v>176.79264984560302</v>
      </c>
      <c r="Q243" s="339">
        <v>119.71511626151998</v>
      </c>
      <c r="R243" s="339">
        <v>124.74049730628002</v>
      </c>
      <c r="S243" s="339">
        <v>164.73639822819999</v>
      </c>
      <c r="T243" s="339">
        <v>157.40650750949999</v>
      </c>
      <c r="U243" s="339">
        <v>156.21694179079998</v>
      </c>
      <c r="V243" s="348">
        <v>157.81588500000001</v>
      </c>
      <c r="W243" s="348">
        <v>157.894904</v>
      </c>
    </row>
    <row r="244" spans="1:23" s="79" customFormat="1" x14ac:dyDescent="0.25">
      <c r="A244" s="336" t="s">
        <v>68</v>
      </c>
      <c r="B244" s="336" t="s">
        <v>119</v>
      </c>
      <c r="C244" s="336" t="s">
        <v>132</v>
      </c>
      <c r="D244" s="336" t="s">
        <v>190</v>
      </c>
      <c r="E244" s="336" t="s">
        <v>37</v>
      </c>
      <c r="F244" s="340"/>
      <c r="G244" s="340"/>
      <c r="H244" s="340"/>
      <c r="I244" s="340"/>
      <c r="J244" s="340"/>
      <c r="K244" s="340"/>
      <c r="L244" s="340"/>
      <c r="M244" s="340"/>
      <c r="N244" s="340"/>
      <c r="O244" s="340"/>
      <c r="P244" s="340"/>
      <c r="Q244" s="340"/>
      <c r="R244" s="340"/>
      <c r="S244" s="340"/>
      <c r="T244" s="340"/>
      <c r="U244" s="340"/>
      <c r="V244" s="349"/>
      <c r="W244" s="349"/>
    </row>
    <row r="245" spans="1:23" s="79" customFormat="1" x14ac:dyDescent="0.25">
      <c r="A245" s="336" t="s">
        <v>68</v>
      </c>
      <c r="B245" s="336" t="s">
        <v>120</v>
      </c>
      <c r="C245" s="336" t="s">
        <v>133</v>
      </c>
      <c r="D245" s="336" t="s">
        <v>190</v>
      </c>
      <c r="E245" s="336" t="s">
        <v>37</v>
      </c>
      <c r="F245" s="340"/>
      <c r="G245" s="340"/>
      <c r="H245" s="340"/>
      <c r="I245" s="340"/>
      <c r="J245" s="340"/>
      <c r="K245" s="340"/>
      <c r="L245" s="340"/>
      <c r="M245" s="340"/>
      <c r="N245" s="340"/>
      <c r="O245" s="340"/>
      <c r="P245" s="340"/>
      <c r="Q245" s="340"/>
      <c r="R245" s="340"/>
      <c r="S245" s="340"/>
      <c r="T245" s="340"/>
      <c r="U245" s="340"/>
      <c r="V245" s="349"/>
      <c r="W245" s="349"/>
    </row>
    <row r="246" spans="1:23" s="79" customFormat="1" x14ac:dyDescent="0.25">
      <c r="A246" s="336" t="s">
        <v>68</v>
      </c>
      <c r="B246" s="336" t="s">
        <v>121</v>
      </c>
      <c r="C246" s="336" t="s">
        <v>134</v>
      </c>
      <c r="D246" s="336" t="s">
        <v>190</v>
      </c>
      <c r="E246" s="336" t="s">
        <v>37</v>
      </c>
      <c r="F246" s="340"/>
      <c r="G246" s="340"/>
      <c r="H246" s="340"/>
      <c r="I246" s="340"/>
      <c r="J246" s="340"/>
      <c r="K246" s="340"/>
      <c r="L246" s="340"/>
      <c r="M246" s="340"/>
      <c r="N246" s="340"/>
      <c r="O246" s="340"/>
      <c r="P246" s="340"/>
      <c r="Q246" s="340"/>
      <c r="R246" s="340"/>
      <c r="S246" s="340"/>
      <c r="T246" s="340"/>
      <c r="U246" s="340"/>
      <c r="V246" s="349"/>
      <c r="W246" s="349"/>
    </row>
    <row r="247" spans="1:23" s="79" customFormat="1" x14ac:dyDescent="0.25">
      <c r="A247" s="336" t="s">
        <v>68</v>
      </c>
      <c r="B247" s="336" t="s">
        <v>122</v>
      </c>
      <c r="C247" s="336" t="s">
        <v>135</v>
      </c>
      <c r="D247" s="336" t="s">
        <v>190</v>
      </c>
      <c r="E247" s="336" t="s">
        <v>37</v>
      </c>
      <c r="F247" s="340"/>
      <c r="G247" s="340"/>
      <c r="H247" s="340"/>
      <c r="I247" s="340"/>
      <c r="J247" s="340"/>
      <c r="K247" s="340"/>
      <c r="L247" s="340"/>
      <c r="M247" s="340"/>
      <c r="N247" s="340"/>
      <c r="O247" s="340"/>
      <c r="P247" s="340"/>
      <c r="Q247" s="340"/>
      <c r="R247" s="340"/>
      <c r="S247" s="340"/>
      <c r="T247" s="340"/>
      <c r="U247" s="340"/>
      <c r="V247" s="349"/>
      <c r="W247" s="349"/>
    </row>
    <row r="248" spans="1:23" s="79" customFormat="1" x14ac:dyDescent="0.25">
      <c r="A248" s="336" t="s">
        <v>68</v>
      </c>
      <c r="B248" s="336" t="s">
        <v>123</v>
      </c>
      <c r="C248" s="336" t="s">
        <v>136</v>
      </c>
      <c r="D248" s="336" t="s">
        <v>190</v>
      </c>
      <c r="E248" s="336" t="s">
        <v>37</v>
      </c>
      <c r="F248" s="340"/>
      <c r="G248" s="340"/>
      <c r="H248" s="340"/>
      <c r="I248" s="340"/>
      <c r="J248" s="340"/>
      <c r="K248" s="340"/>
      <c r="L248" s="340"/>
      <c r="M248" s="340"/>
      <c r="N248" s="340"/>
      <c r="O248" s="340"/>
      <c r="P248" s="340"/>
      <c r="Q248" s="340"/>
      <c r="R248" s="340"/>
      <c r="S248" s="340"/>
      <c r="T248" s="340"/>
      <c r="U248" s="340"/>
      <c r="V248" s="349"/>
      <c r="W248" s="349"/>
    </row>
    <row r="249" spans="1:23" s="79" customFormat="1" x14ac:dyDescent="0.25">
      <c r="A249" s="336" t="s">
        <v>68</v>
      </c>
      <c r="B249" s="336" t="s">
        <v>124</v>
      </c>
      <c r="C249" s="336" t="s">
        <v>137</v>
      </c>
      <c r="D249" s="336" t="s">
        <v>190</v>
      </c>
      <c r="E249" s="336" t="s">
        <v>37</v>
      </c>
      <c r="F249" s="340"/>
      <c r="G249" s="340"/>
      <c r="H249" s="340"/>
      <c r="I249" s="340"/>
      <c r="J249" s="340"/>
      <c r="K249" s="340"/>
      <c r="L249" s="340"/>
      <c r="M249" s="340"/>
      <c r="N249" s="340"/>
      <c r="O249" s="340"/>
      <c r="P249" s="340"/>
      <c r="Q249" s="340"/>
      <c r="R249" s="340"/>
      <c r="S249" s="340"/>
      <c r="T249" s="340"/>
      <c r="U249" s="340"/>
      <c r="V249" s="349"/>
      <c r="W249" s="349"/>
    </row>
    <row r="250" spans="1:23" s="79" customFormat="1" x14ac:dyDescent="0.25">
      <c r="A250" s="336" t="s">
        <v>68</v>
      </c>
      <c r="B250" s="336" t="s">
        <v>125</v>
      </c>
      <c r="C250" s="336" t="s">
        <v>138</v>
      </c>
      <c r="D250" s="336" t="s">
        <v>190</v>
      </c>
      <c r="E250" s="336" t="s">
        <v>37</v>
      </c>
      <c r="F250" s="340"/>
      <c r="G250" s="340"/>
      <c r="H250" s="340"/>
      <c r="I250" s="340"/>
      <c r="J250" s="340"/>
      <c r="K250" s="340"/>
      <c r="L250" s="340"/>
      <c r="M250" s="340"/>
      <c r="N250" s="340"/>
      <c r="O250" s="340"/>
      <c r="P250" s="340"/>
      <c r="Q250" s="340"/>
      <c r="R250" s="340"/>
      <c r="S250" s="340"/>
      <c r="T250" s="340"/>
      <c r="U250" s="340"/>
      <c r="V250" s="349"/>
      <c r="W250" s="349"/>
    </row>
    <row r="251" spans="1:23" s="79" customFormat="1" x14ac:dyDescent="0.25">
      <c r="A251" s="336" t="s">
        <v>68</v>
      </c>
      <c r="B251" s="336" t="s">
        <v>126</v>
      </c>
      <c r="C251" s="336" t="s">
        <v>139</v>
      </c>
      <c r="D251" s="336" t="s">
        <v>190</v>
      </c>
      <c r="E251" s="336" t="s">
        <v>37</v>
      </c>
      <c r="F251" s="340"/>
      <c r="G251" s="340"/>
      <c r="H251" s="340"/>
      <c r="I251" s="340"/>
      <c r="J251" s="340"/>
      <c r="K251" s="340"/>
      <c r="L251" s="340"/>
      <c r="M251" s="340"/>
      <c r="N251" s="340"/>
      <c r="O251" s="340"/>
      <c r="P251" s="340"/>
      <c r="Q251" s="340"/>
      <c r="R251" s="340"/>
      <c r="S251" s="340"/>
      <c r="T251" s="340"/>
      <c r="U251" s="340"/>
      <c r="V251" s="349"/>
      <c r="W251" s="349"/>
    </row>
    <row r="252" spans="1:23" s="79" customFormat="1" x14ac:dyDescent="0.25">
      <c r="A252" s="336" t="s">
        <v>68</v>
      </c>
      <c r="B252" s="336" t="s">
        <v>127</v>
      </c>
      <c r="C252" s="336" t="s">
        <v>140</v>
      </c>
      <c r="D252" s="336" t="s">
        <v>190</v>
      </c>
      <c r="E252" s="336" t="s">
        <v>37</v>
      </c>
      <c r="F252" s="340"/>
      <c r="G252" s="340"/>
      <c r="H252" s="340"/>
      <c r="I252" s="340"/>
      <c r="J252" s="340"/>
      <c r="K252" s="340"/>
      <c r="L252" s="340"/>
      <c r="M252" s="340"/>
      <c r="N252" s="340"/>
      <c r="O252" s="340"/>
      <c r="P252" s="340"/>
      <c r="Q252" s="340"/>
      <c r="R252" s="340"/>
      <c r="S252" s="340"/>
      <c r="T252" s="340"/>
      <c r="U252" s="340"/>
      <c r="V252" s="349"/>
      <c r="W252" s="349"/>
    </row>
    <row r="253" spans="1:23" s="79" customFormat="1" x14ac:dyDescent="0.25">
      <c r="A253" s="336" t="s">
        <v>68</v>
      </c>
      <c r="B253" s="336" t="s">
        <v>128</v>
      </c>
      <c r="C253" s="336" t="s">
        <v>141</v>
      </c>
      <c r="D253" s="336" t="s">
        <v>190</v>
      </c>
      <c r="E253" s="336" t="s">
        <v>37</v>
      </c>
      <c r="F253" s="340"/>
      <c r="G253" s="340"/>
      <c r="H253" s="340"/>
      <c r="I253" s="340"/>
      <c r="J253" s="340"/>
      <c r="K253" s="340"/>
      <c r="L253" s="340"/>
      <c r="M253" s="340"/>
      <c r="N253" s="340"/>
      <c r="O253" s="340"/>
      <c r="P253" s="340"/>
      <c r="Q253" s="340"/>
      <c r="R253" s="340"/>
      <c r="S253" s="340"/>
      <c r="T253" s="340"/>
      <c r="U253" s="340"/>
      <c r="V253" s="349"/>
      <c r="W253" s="349"/>
    </row>
    <row r="254" spans="1:23" s="79" customFormat="1" x14ac:dyDescent="0.25">
      <c r="A254" s="336" t="s">
        <v>68</v>
      </c>
      <c r="B254" s="336" t="s">
        <v>129</v>
      </c>
      <c r="C254" s="336" t="s">
        <v>142</v>
      </c>
      <c r="D254" s="336" t="s">
        <v>190</v>
      </c>
      <c r="E254" s="336" t="s">
        <v>37</v>
      </c>
      <c r="F254" s="340"/>
      <c r="G254" s="340"/>
      <c r="H254" s="340"/>
      <c r="I254" s="340"/>
      <c r="J254" s="340"/>
      <c r="K254" s="340"/>
      <c r="L254" s="340"/>
      <c r="M254" s="340"/>
      <c r="N254" s="340"/>
      <c r="O254" s="340"/>
      <c r="P254" s="340"/>
      <c r="Q254" s="340"/>
      <c r="R254" s="340"/>
      <c r="S254" s="340"/>
      <c r="T254" s="340"/>
      <c r="U254" s="340"/>
      <c r="V254" s="349"/>
      <c r="W254" s="349"/>
    </row>
    <row r="255" spans="1:23" s="79" customFormat="1" x14ac:dyDescent="0.25">
      <c r="A255" s="336" t="s">
        <v>68</v>
      </c>
      <c r="B255" s="336" t="s">
        <v>130</v>
      </c>
      <c r="C255" s="336" t="s">
        <v>143</v>
      </c>
      <c r="D255" s="336" t="s">
        <v>190</v>
      </c>
      <c r="E255" s="336" t="s">
        <v>37</v>
      </c>
      <c r="F255" s="340"/>
      <c r="G255" s="340"/>
      <c r="H255" s="340"/>
      <c r="I255" s="340"/>
      <c r="J255" s="340"/>
      <c r="K255" s="340"/>
      <c r="L255" s="340"/>
      <c r="M255" s="340"/>
      <c r="N255" s="340"/>
      <c r="O255" s="340"/>
      <c r="P255" s="340"/>
      <c r="Q255" s="340"/>
      <c r="R255" s="340"/>
      <c r="S255" s="340"/>
      <c r="T255" s="340"/>
      <c r="U255" s="340"/>
      <c r="V255" s="349"/>
      <c r="W255" s="349"/>
    </row>
    <row r="256" spans="1:23" s="79" customFormat="1" x14ac:dyDescent="0.25">
      <c r="A256" s="336" t="s">
        <v>68</v>
      </c>
      <c r="B256" s="336" t="s">
        <v>131</v>
      </c>
      <c r="C256" s="336" t="s">
        <v>144</v>
      </c>
      <c r="D256" s="336" t="s">
        <v>190</v>
      </c>
      <c r="E256" s="336" t="s">
        <v>37</v>
      </c>
      <c r="F256" s="340"/>
      <c r="G256" s="340"/>
      <c r="H256" s="340"/>
      <c r="I256" s="340"/>
      <c r="J256" s="340"/>
      <c r="K256" s="340"/>
      <c r="L256" s="340"/>
      <c r="M256" s="340"/>
      <c r="N256" s="340"/>
      <c r="O256" s="340"/>
      <c r="P256" s="340"/>
      <c r="Q256" s="340"/>
      <c r="R256" s="340"/>
      <c r="S256" s="340"/>
      <c r="T256" s="340"/>
      <c r="U256" s="340"/>
      <c r="V256" s="349"/>
      <c r="W256" s="349"/>
    </row>
    <row r="257" spans="1:23" s="4" customFormat="1" x14ac:dyDescent="0.25">
      <c r="A257" s="335" t="s">
        <v>68</v>
      </c>
      <c r="B257" s="335" t="s">
        <v>73</v>
      </c>
      <c r="C257" s="335" t="s">
        <v>74</v>
      </c>
      <c r="D257" s="335" t="s">
        <v>190</v>
      </c>
      <c r="E257" s="335" t="s">
        <v>37</v>
      </c>
      <c r="F257" s="339">
        <v>565.33078297620011</v>
      </c>
      <c r="G257" s="339">
        <v>566.97929811799997</v>
      </c>
      <c r="H257" s="339">
        <v>573.00670623800011</v>
      </c>
      <c r="I257" s="339">
        <v>590.21761110559999</v>
      </c>
      <c r="J257" s="339">
        <v>614.45936783619982</v>
      </c>
      <c r="K257" s="339">
        <v>631.17717865867996</v>
      </c>
      <c r="L257" s="339">
        <v>642.84017545415986</v>
      </c>
      <c r="M257" s="339">
        <v>680.51741306252006</v>
      </c>
      <c r="N257" s="339">
        <v>665.81202929832</v>
      </c>
      <c r="O257" s="339">
        <v>674.33546060159995</v>
      </c>
      <c r="P257" s="339">
        <v>712.64910855873563</v>
      </c>
      <c r="Q257" s="339">
        <v>727.32284564748045</v>
      </c>
      <c r="R257" s="339">
        <v>718.25497307220746</v>
      </c>
      <c r="S257" s="339">
        <v>745.9112780273208</v>
      </c>
      <c r="T257" s="339">
        <v>771.75327429320566</v>
      </c>
      <c r="U257" s="339">
        <v>785.15211120538345</v>
      </c>
      <c r="V257" s="348">
        <v>789.84842650000007</v>
      </c>
      <c r="W257" s="348">
        <v>804.49088899999992</v>
      </c>
    </row>
    <row r="258" spans="1:23" s="79" customFormat="1" x14ac:dyDescent="0.25">
      <c r="A258" s="336" t="s">
        <v>68</v>
      </c>
      <c r="B258" s="336" t="s">
        <v>145</v>
      </c>
      <c r="C258" s="336" t="s">
        <v>150</v>
      </c>
      <c r="D258" s="336" t="s">
        <v>190</v>
      </c>
      <c r="E258" s="336" t="s">
        <v>37</v>
      </c>
      <c r="F258" s="340">
        <v>5.3102311799999997</v>
      </c>
      <c r="G258" s="340">
        <v>5.3927723999999992</v>
      </c>
      <c r="H258" s="340">
        <v>5.7159473999999992</v>
      </c>
      <c r="I258" s="340">
        <v>6.8108791800000006</v>
      </c>
      <c r="J258" s="340">
        <v>7.3587161400000003</v>
      </c>
      <c r="K258" s="340">
        <v>8.1602217600000007</v>
      </c>
      <c r="L258" s="340">
        <v>8.0857194599999982</v>
      </c>
      <c r="M258" s="340">
        <v>8.7501932813999979</v>
      </c>
      <c r="N258" s="340">
        <v>8.8824857999999995</v>
      </c>
      <c r="O258" s="340">
        <v>8.9793527399999995</v>
      </c>
      <c r="P258" s="340">
        <v>9.4965877922717556</v>
      </c>
      <c r="Q258" s="340">
        <v>9.2167398087486436</v>
      </c>
      <c r="R258" s="340">
        <v>9.0233695453196567</v>
      </c>
      <c r="S258" s="340">
        <v>10.3474909176</v>
      </c>
      <c r="T258" s="340">
        <v>10.713785256</v>
      </c>
      <c r="U258" s="340">
        <v>11.080079594399999</v>
      </c>
      <c r="V258" s="349">
        <v>11.446440000000001</v>
      </c>
      <c r="W258" s="349">
        <v>11.812673999999999</v>
      </c>
    </row>
    <row r="259" spans="1:23" s="79" customFormat="1" x14ac:dyDescent="0.25">
      <c r="A259" s="336" t="s">
        <v>68</v>
      </c>
      <c r="B259" s="336" t="s">
        <v>146</v>
      </c>
      <c r="C259" s="336" t="s">
        <v>151</v>
      </c>
      <c r="D259" s="336" t="s">
        <v>190</v>
      </c>
      <c r="E259" s="336" t="s">
        <v>37</v>
      </c>
      <c r="F259" s="340">
        <v>484.9471697962</v>
      </c>
      <c r="G259" s="340">
        <v>488.73909871799987</v>
      </c>
      <c r="H259" s="340">
        <v>496.79031083800004</v>
      </c>
      <c r="I259" s="340">
        <v>517.83943792560001</v>
      </c>
      <c r="J259" s="340">
        <v>538.03302369619996</v>
      </c>
      <c r="K259" s="340">
        <v>554.29913289868</v>
      </c>
      <c r="L259" s="340">
        <v>572.17190399415995</v>
      </c>
      <c r="M259" s="340">
        <v>606.28740778112001</v>
      </c>
      <c r="N259" s="340">
        <v>590.63536149831998</v>
      </c>
      <c r="O259" s="340">
        <v>598.50510386159999</v>
      </c>
      <c r="P259" s="340">
        <v>639.39199976646387</v>
      </c>
      <c r="Q259" s="340">
        <v>654.4955008387318</v>
      </c>
      <c r="R259" s="340">
        <v>647.35231752688787</v>
      </c>
      <c r="S259" s="340">
        <v>675.06770398800006</v>
      </c>
      <c r="T259" s="340">
        <v>690.30295661000014</v>
      </c>
      <c r="U259" s="340">
        <v>705.53820923199999</v>
      </c>
      <c r="V259" s="349">
        <v>720.77371499999992</v>
      </c>
      <c r="W259" s="349">
        <v>736.00844799999993</v>
      </c>
    </row>
    <row r="260" spans="1:23" s="79" customFormat="1" x14ac:dyDescent="0.25">
      <c r="A260" s="336" t="s">
        <v>68</v>
      </c>
      <c r="B260" s="336" t="s">
        <v>147</v>
      </c>
      <c r="C260" s="336" t="s">
        <v>152</v>
      </c>
      <c r="D260" s="336" t="s">
        <v>190</v>
      </c>
      <c r="E260" s="336" t="s">
        <v>37</v>
      </c>
      <c r="F260" s="340">
        <v>65.980772000000002</v>
      </c>
      <c r="G260" s="340">
        <v>64.783861999999999</v>
      </c>
      <c r="H260" s="340">
        <v>63.152518000000001</v>
      </c>
      <c r="I260" s="340">
        <v>59.836634000000004</v>
      </c>
      <c r="J260" s="340">
        <v>62.443238000000008</v>
      </c>
      <c r="K260" s="340">
        <v>62.141794000000012</v>
      </c>
      <c r="L260" s="340">
        <v>57.336422000000006</v>
      </c>
      <c r="M260" s="340">
        <v>59.95328700000001</v>
      </c>
      <c r="N260" s="340">
        <v>57.231797</v>
      </c>
      <c r="O260" s="340">
        <v>58.117839000000011</v>
      </c>
      <c r="P260" s="340">
        <v>54.660470999999994</v>
      </c>
      <c r="Q260" s="340">
        <v>53.830259999999996</v>
      </c>
      <c r="R260" s="340">
        <v>52.224955999999999</v>
      </c>
      <c r="S260" s="340">
        <v>51.543252121720798</v>
      </c>
      <c r="T260" s="340">
        <v>61.609279927205463</v>
      </c>
      <c r="U260" s="340">
        <v>59.232148378983418</v>
      </c>
      <c r="V260" s="349">
        <v>48.152176000000004</v>
      </c>
      <c r="W260" s="349">
        <v>47.01925</v>
      </c>
    </row>
    <row r="261" spans="1:23" s="79" customFormat="1" x14ac:dyDescent="0.25">
      <c r="A261" s="336" t="s">
        <v>68</v>
      </c>
      <c r="B261" s="336" t="s">
        <v>148</v>
      </c>
      <c r="C261" s="336" t="s">
        <v>153</v>
      </c>
      <c r="D261" s="336" t="s">
        <v>190</v>
      </c>
      <c r="E261" s="336" t="s">
        <v>37</v>
      </c>
      <c r="F261" s="340">
        <v>9.0926100000000005</v>
      </c>
      <c r="G261" s="340">
        <v>8.0635650000000005</v>
      </c>
      <c r="H261" s="340">
        <v>7.3479299999999999</v>
      </c>
      <c r="I261" s="340">
        <v>5.7306599999999994</v>
      </c>
      <c r="J261" s="340">
        <v>6.62439</v>
      </c>
      <c r="K261" s="340">
        <v>6.5760299999999994</v>
      </c>
      <c r="L261" s="340">
        <v>5.24613</v>
      </c>
      <c r="M261" s="340">
        <v>5.5265249999999995</v>
      </c>
      <c r="N261" s="340">
        <v>9.062384999999999</v>
      </c>
      <c r="O261" s="340">
        <v>8.7331649999999996</v>
      </c>
      <c r="P261" s="340">
        <v>9.1000499999999995</v>
      </c>
      <c r="Q261" s="340">
        <v>9.7803450000000005</v>
      </c>
      <c r="R261" s="340">
        <v>9.6543299999999999</v>
      </c>
      <c r="S261" s="340">
        <v>8.9528310000000015</v>
      </c>
      <c r="T261" s="340">
        <v>9.1272525000000009</v>
      </c>
      <c r="U261" s="340">
        <v>9.3016740000000002</v>
      </c>
      <c r="V261" s="349">
        <v>9.4760955000000013</v>
      </c>
      <c r="W261" s="349">
        <v>9.6505169999999989</v>
      </c>
    </row>
    <row r="262" spans="1:23" s="79" customFormat="1" x14ac:dyDescent="0.25">
      <c r="A262" s="336" t="s">
        <v>68</v>
      </c>
      <c r="B262" s="336" t="s">
        <v>149</v>
      </c>
      <c r="C262" s="336" t="s">
        <v>154</v>
      </c>
      <c r="D262" s="336" t="s">
        <v>190</v>
      </c>
      <c r="E262" s="336" t="s">
        <v>37</v>
      </c>
      <c r="F262" s="340"/>
      <c r="G262" s="340"/>
      <c r="H262" s="340"/>
      <c r="I262" s="340"/>
      <c r="J262" s="340"/>
      <c r="K262" s="340"/>
      <c r="L262" s="340"/>
      <c r="M262" s="340"/>
      <c r="N262" s="340"/>
      <c r="O262" s="340"/>
      <c r="P262" s="340"/>
      <c r="Q262" s="340"/>
      <c r="R262" s="340"/>
      <c r="S262" s="340"/>
      <c r="T262" s="340"/>
      <c r="U262" s="340"/>
      <c r="V262" s="349"/>
      <c r="W262" s="349"/>
    </row>
    <row r="263" spans="1:23" s="4" customFormat="1" x14ac:dyDescent="0.25">
      <c r="A263" s="335" t="s">
        <v>68</v>
      </c>
      <c r="B263" s="335" t="s">
        <v>75</v>
      </c>
      <c r="C263" s="335" t="s">
        <v>76</v>
      </c>
      <c r="D263" s="335" t="s">
        <v>190</v>
      </c>
      <c r="E263" s="335" t="s">
        <v>37</v>
      </c>
      <c r="F263" s="339">
        <v>471.16004801623001</v>
      </c>
      <c r="G263" s="339">
        <v>503.74444729767004</v>
      </c>
      <c r="H263" s="339">
        <v>531.95113633925996</v>
      </c>
      <c r="I263" s="339">
        <v>556.72744836692004</v>
      </c>
      <c r="J263" s="339">
        <v>577.92622022466992</v>
      </c>
      <c r="K263" s="339">
        <v>596.70281827962003</v>
      </c>
      <c r="L263" s="339">
        <v>384.35741929558998</v>
      </c>
      <c r="M263" s="339">
        <v>387.27103559601699</v>
      </c>
      <c r="N263" s="339">
        <v>428.22569326155468</v>
      </c>
      <c r="O263" s="339">
        <v>452.44381088486836</v>
      </c>
      <c r="P263" s="339">
        <v>479.32564695191019</v>
      </c>
      <c r="Q263" s="339">
        <v>421.69285095379792</v>
      </c>
      <c r="R263" s="339">
        <v>430.76463457267198</v>
      </c>
      <c r="S263" s="339">
        <v>443.65566697903648</v>
      </c>
      <c r="T263" s="339">
        <v>449.49067148198105</v>
      </c>
      <c r="U263" s="339">
        <v>447.48393146180769</v>
      </c>
      <c r="V263" s="348">
        <v>469.12238000000002</v>
      </c>
      <c r="W263" s="348">
        <v>481.87329999999997</v>
      </c>
    </row>
    <row r="264" spans="1:23" s="79" customFormat="1" x14ac:dyDescent="0.25">
      <c r="A264" s="336" t="s">
        <v>68</v>
      </c>
      <c r="B264" s="336" t="s">
        <v>155</v>
      </c>
      <c r="C264" s="336" t="s">
        <v>158</v>
      </c>
      <c r="D264" s="336" t="s">
        <v>190</v>
      </c>
      <c r="E264" s="336" t="s">
        <v>37</v>
      </c>
      <c r="F264" s="340">
        <v>36.554485698000001</v>
      </c>
      <c r="G264" s="340">
        <v>49.409819463999995</v>
      </c>
      <c r="H264" s="340">
        <v>58.659279109999993</v>
      </c>
      <c r="I264" s="340">
        <v>65.318258786000001</v>
      </c>
      <c r="J264" s="340">
        <v>73.663160379999994</v>
      </c>
      <c r="K264" s="340">
        <v>79.604302890400007</v>
      </c>
      <c r="L264" s="340">
        <v>88.191924245099983</v>
      </c>
      <c r="M264" s="340">
        <v>68.354934375128082</v>
      </c>
      <c r="N264" s="340">
        <v>70.65742544826692</v>
      </c>
      <c r="O264" s="340">
        <v>73.665526393311637</v>
      </c>
      <c r="P264" s="340">
        <v>78.276650972921246</v>
      </c>
      <c r="Q264" s="340">
        <v>62.3517527964</v>
      </c>
      <c r="R264" s="340">
        <v>64.847449572000002</v>
      </c>
      <c r="S264" s="340">
        <v>69.307214387836495</v>
      </c>
      <c r="T264" s="340">
        <v>68.291165539781048</v>
      </c>
      <c r="U264" s="340">
        <v>67.276465863007687</v>
      </c>
      <c r="V264" s="349">
        <v>66.261012000000008</v>
      </c>
      <c r="W264" s="349">
        <v>65.24622699999999</v>
      </c>
    </row>
    <row r="265" spans="1:23" s="79" customFormat="1" x14ac:dyDescent="0.25">
      <c r="A265" s="336" t="s">
        <v>68</v>
      </c>
      <c r="B265" s="336" t="s">
        <v>156</v>
      </c>
      <c r="C265" s="336" t="s">
        <v>159</v>
      </c>
      <c r="D265" s="336" t="s">
        <v>190</v>
      </c>
      <c r="E265" s="336" t="s">
        <v>37</v>
      </c>
      <c r="F265" s="340">
        <v>427.37203419712</v>
      </c>
      <c r="G265" s="340">
        <v>448.65715433000003</v>
      </c>
      <c r="H265" s="340">
        <v>467.43502778788002</v>
      </c>
      <c r="I265" s="340">
        <v>485.24610171678</v>
      </c>
      <c r="J265" s="340">
        <v>497.76830122624</v>
      </c>
      <c r="K265" s="340">
        <v>510.39231891572007</v>
      </c>
      <c r="L265" s="340">
        <v>289.09722785683999</v>
      </c>
      <c r="M265" s="340">
        <v>311.19106446533891</v>
      </c>
      <c r="N265" s="340">
        <v>349.97567085299778</v>
      </c>
      <c r="O265" s="340">
        <v>371.07729265071674</v>
      </c>
      <c r="P265" s="340">
        <v>392.73831375330872</v>
      </c>
      <c r="Q265" s="340">
        <v>350.72243903446793</v>
      </c>
      <c r="R265" s="340">
        <v>357.29845505731197</v>
      </c>
      <c r="S265" s="340">
        <v>364.51975550239996</v>
      </c>
      <c r="T265" s="340">
        <v>370.90346912220002</v>
      </c>
      <c r="U265" s="340">
        <v>369.02190756200002</v>
      </c>
      <c r="V265" s="349">
        <v>391.45203500000002</v>
      </c>
      <c r="W265" s="349">
        <v>404.83271999999999</v>
      </c>
    </row>
    <row r="266" spans="1:23" s="79" customFormat="1" x14ac:dyDescent="0.25">
      <c r="A266" s="336" t="s">
        <v>68</v>
      </c>
      <c r="B266" s="336" t="s">
        <v>157</v>
      </c>
      <c r="C266" s="336" t="s">
        <v>160</v>
      </c>
      <c r="D266" s="336" t="s">
        <v>190</v>
      </c>
      <c r="E266" s="336" t="s">
        <v>37</v>
      </c>
      <c r="F266" s="340">
        <v>7.2335281211099991</v>
      </c>
      <c r="G266" s="340">
        <v>5.6774735036699999</v>
      </c>
      <c r="H266" s="340">
        <v>5.8568294413799986</v>
      </c>
      <c r="I266" s="340">
        <v>6.1630878641399995</v>
      </c>
      <c r="J266" s="340">
        <v>6.4947586184300006</v>
      </c>
      <c r="K266" s="340">
        <v>6.7061964734999995</v>
      </c>
      <c r="L266" s="340">
        <v>7.0682671936499997</v>
      </c>
      <c r="M266" s="340">
        <v>7.7250367555499997</v>
      </c>
      <c r="N266" s="340">
        <v>7.5925969602899999</v>
      </c>
      <c r="O266" s="340">
        <v>7.7009918408399995</v>
      </c>
      <c r="P266" s="340">
        <v>8.3106822256802548</v>
      </c>
      <c r="Q266" s="340">
        <v>8.6186591229300014</v>
      </c>
      <c r="R266" s="340">
        <v>8.6187299433599982</v>
      </c>
      <c r="S266" s="340">
        <v>9.8286970888000003</v>
      </c>
      <c r="T266" s="340">
        <v>10.296036819999998</v>
      </c>
      <c r="U266" s="340">
        <v>11.185558036799998</v>
      </c>
      <c r="V266" s="349">
        <v>11.409333</v>
      </c>
      <c r="W266" s="349">
        <v>11.794352999999997</v>
      </c>
    </row>
    <row r="267" spans="1:23" s="4" customFormat="1" x14ac:dyDescent="0.25">
      <c r="A267" s="335" t="s">
        <v>68</v>
      </c>
      <c r="B267" s="335" t="s">
        <v>77</v>
      </c>
      <c r="C267" s="335" t="s">
        <v>78</v>
      </c>
      <c r="D267" s="335" t="s">
        <v>190</v>
      </c>
      <c r="E267" s="335" t="s">
        <v>37</v>
      </c>
      <c r="F267" s="339">
        <v>2.6452417799999992</v>
      </c>
      <c r="G267" s="339">
        <v>2.6309923199999998</v>
      </c>
      <c r="H267" s="339">
        <v>2.6297200800000002</v>
      </c>
      <c r="I267" s="339">
        <v>2.7141975599999992</v>
      </c>
      <c r="J267" s="339">
        <v>2.7949996799999997</v>
      </c>
      <c r="K267" s="339">
        <v>2.8409119199999999</v>
      </c>
      <c r="L267" s="339">
        <v>2.8699186199999995</v>
      </c>
      <c r="M267" s="339">
        <v>2.9409092399999999</v>
      </c>
      <c r="N267" s="339">
        <v>2.8164845399999998</v>
      </c>
      <c r="O267" s="339">
        <v>2.8785694799999999</v>
      </c>
      <c r="P267" s="339">
        <v>3.046027411355241</v>
      </c>
      <c r="Q267" s="339">
        <v>3.0439614239999999</v>
      </c>
      <c r="R267" s="339">
        <v>2.9806038720000001</v>
      </c>
      <c r="S267" s="339">
        <v>3.0786496800000003</v>
      </c>
      <c r="T267" s="339">
        <v>3.1136957999999995</v>
      </c>
      <c r="U267" s="339">
        <v>3.14874192</v>
      </c>
      <c r="V267" s="348">
        <v>3.1837619999999993</v>
      </c>
      <c r="W267" s="348">
        <v>3.2189160000000001</v>
      </c>
    </row>
    <row r="268" spans="1:23" s="79" customFormat="1" x14ac:dyDescent="0.25">
      <c r="A268" s="336" t="s">
        <v>68</v>
      </c>
      <c r="B268" s="336" t="s">
        <v>161</v>
      </c>
      <c r="C268" s="336" t="s">
        <v>163</v>
      </c>
      <c r="D268" s="336" t="s">
        <v>190</v>
      </c>
      <c r="E268" s="336" t="s">
        <v>37</v>
      </c>
      <c r="F268" s="340">
        <v>2.6452417799999992</v>
      </c>
      <c r="G268" s="340">
        <v>2.6309923199999998</v>
      </c>
      <c r="H268" s="340">
        <v>2.6297200800000002</v>
      </c>
      <c r="I268" s="340">
        <v>2.7141975599999992</v>
      </c>
      <c r="J268" s="340">
        <v>2.7949996799999997</v>
      </c>
      <c r="K268" s="340">
        <v>2.8409119199999999</v>
      </c>
      <c r="L268" s="340">
        <v>2.8699186199999995</v>
      </c>
      <c r="M268" s="340">
        <v>2.9409092399999999</v>
      </c>
      <c r="N268" s="340">
        <v>2.8164845399999998</v>
      </c>
      <c r="O268" s="340">
        <v>2.8785694799999999</v>
      </c>
      <c r="P268" s="340">
        <v>3.046027411355241</v>
      </c>
      <c r="Q268" s="340">
        <v>3.0439614239999999</v>
      </c>
      <c r="R268" s="340">
        <v>2.9806038720000001</v>
      </c>
      <c r="S268" s="340">
        <v>3.0786496800000003</v>
      </c>
      <c r="T268" s="340">
        <v>3.1136957999999995</v>
      </c>
      <c r="U268" s="340">
        <v>3.14874192</v>
      </c>
      <c r="V268" s="349">
        <v>3.1837619999999993</v>
      </c>
      <c r="W268" s="349">
        <v>3.2189160000000001</v>
      </c>
    </row>
    <row r="269" spans="1:23" s="79" customFormat="1" x14ac:dyDescent="0.25">
      <c r="A269" s="337" t="s">
        <v>68</v>
      </c>
      <c r="B269" s="337" t="s">
        <v>162</v>
      </c>
      <c r="C269" s="337" t="s">
        <v>164</v>
      </c>
      <c r="D269" s="337" t="s">
        <v>190</v>
      </c>
      <c r="E269" s="337" t="s">
        <v>37</v>
      </c>
      <c r="F269" s="340"/>
      <c r="G269" s="340"/>
      <c r="H269" s="340"/>
      <c r="I269" s="340"/>
      <c r="J269" s="340"/>
      <c r="K269" s="340"/>
      <c r="L269" s="340"/>
      <c r="M269" s="340"/>
      <c r="N269" s="340"/>
      <c r="O269" s="340"/>
      <c r="P269" s="340"/>
      <c r="Q269" s="340"/>
      <c r="R269" s="340"/>
      <c r="S269" s="340"/>
      <c r="T269" s="340"/>
      <c r="U269" s="340"/>
      <c r="V269" s="349"/>
      <c r="W269" s="349"/>
    </row>
    <row r="270" spans="1:23" s="20" customFormat="1" x14ac:dyDescent="0.25">
      <c r="A270" s="240"/>
      <c r="B270" s="240"/>
      <c r="C270" s="240"/>
      <c r="D270" s="240"/>
      <c r="E270" s="240"/>
      <c r="F270" s="341"/>
      <c r="G270" s="341"/>
      <c r="H270" s="341"/>
      <c r="I270" s="341"/>
      <c r="J270" s="341"/>
      <c r="K270" s="341"/>
      <c r="L270" s="341"/>
      <c r="M270" s="341"/>
      <c r="N270" s="341"/>
      <c r="O270" s="341"/>
      <c r="P270" s="341"/>
      <c r="Q270" s="341"/>
      <c r="R270" s="341"/>
      <c r="S270" s="341"/>
      <c r="T270" s="341"/>
      <c r="U270" s="341"/>
      <c r="V270" s="341"/>
      <c r="W270" s="341"/>
    </row>
    <row r="271" spans="1:23" s="19" customFormat="1" x14ac:dyDescent="0.25">
      <c r="A271" s="323" t="s">
        <v>454</v>
      </c>
      <c r="B271" s="334"/>
      <c r="C271" s="334"/>
      <c r="D271" s="334"/>
      <c r="E271" s="334"/>
      <c r="F271" s="342"/>
      <c r="G271" s="342"/>
      <c r="H271" s="342"/>
      <c r="I271" s="342"/>
      <c r="J271" s="342"/>
      <c r="K271" s="342"/>
      <c r="L271" s="342"/>
      <c r="M271" s="342"/>
      <c r="N271" s="342"/>
      <c r="O271" s="342"/>
      <c r="P271" s="342"/>
      <c r="Q271" s="342"/>
      <c r="R271" s="342"/>
      <c r="S271" s="342"/>
      <c r="T271" s="342"/>
      <c r="U271" s="342"/>
      <c r="V271" s="342"/>
      <c r="W271" s="342"/>
    </row>
    <row r="272" spans="1:23" s="4" customFormat="1" x14ac:dyDescent="0.25">
      <c r="A272" s="335" t="s">
        <v>1</v>
      </c>
      <c r="B272" s="335" t="s">
        <v>28</v>
      </c>
      <c r="C272" s="335" t="s">
        <v>29</v>
      </c>
      <c r="D272" s="335" t="s">
        <v>30</v>
      </c>
      <c r="E272" s="335" t="s">
        <v>10</v>
      </c>
      <c r="F272" s="343">
        <v>2000</v>
      </c>
      <c r="G272" s="343">
        <v>2001</v>
      </c>
      <c r="H272" s="343">
        <v>2002</v>
      </c>
      <c r="I272" s="343">
        <v>2003</v>
      </c>
      <c r="J272" s="343">
        <v>2004</v>
      </c>
      <c r="K272" s="343">
        <v>2005</v>
      </c>
      <c r="L272" s="343">
        <v>2006</v>
      </c>
      <c r="M272" s="343">
        <v>2007</v>
      </c>
      <c r="N272" s="343">
        <v>2008</v>
      </c>
      <c r="O272" s="343">
        <v>2009</v>
      </c>
      <c r="P272" s="343">
        <v>2010</v>
      </c>
      <c r="Q272" s="343">
        <v>2011</v>
      </c>
      <c r="R272" s="343">
        <v>2012</v>
      </c>
      <c r="S272" s="343">
        <v>2013</v>
      </c>
      <c r="T272" s="343">
        <v>2014</v>
      </c>
      <c r="U272" s="343">
        <v>2015</v>
      </c>
      <c r="V272" s="348"/>
      <c r="W272" s="348"/>
    </row>
    <row r="273" spans="1:23" s="4" customFormat="1" x14ac:dyDescent="0.25">
      <c r="A273" s="335" t="s">
        <v>68</v>
      </c>
      <c r="B273" s="335" t="s">
        <v>443</v>
      </c>
      <c r="C273" s="335" t="s">
        <v>447</v>
      </c>
      <c r="D273" s="335" t="s">
        <v>449</v>
      </c>
      <c r="E273" s="335" t="s">
        <v>37</v>
      </c>
      <c r="F273" s="344">
        <f>IFERROR(((F4/F139)-1),"CHECK")</f>
        <v>1.8081444057844065E-2</v>
      </c>
      <c r="G273" s="344">
        <f t="shared" ref="G273:T273" si="61">IFERROR(((G4/G139)-1),"CHECK")</f>
        <v>8.6299991515594865E-3</v>
      </c>
      <c r="H273" s="344">
        <f t="shared" si="61"/>
        <v>-4.1631353226233569E-3</v>
      </c>
      <c r="I273" s="344">
        <f t="shared" si="61"/>
        <v>-9.9780000749954967E-3</v>
      </c>
      <c r="J273" s="344">
        <f t="shared" si="61"/>
        <v>-1.4469682384206317E-2</v>
      </c>
      <c r="K273" s="344">
        <f t="shared" si="61"/>
        <v>-1.9283373455318609E-2</v>
      </c>
      <c r="L273" s="344">
        <f t="shared" si="61"/>
        <v>-2.9633190529697151E-2</v>
      </c>
      <c r="M273" s="344">
        <f t="shared" si="61"/>
        <v>-1.7901398801295265E-2</v>
      </c>
      <c r="N273" s="344">
        <f t="shared" si="61"/>
        <v>-1.3689587805236769E-2</v>
      </c>
      <c r="O273" s="344">
        <f t="shared" si="61"/>
        <v>1.6193546313485241E-2</v>
      </c>
      <c r="P273" s="344">
        <f t="shared" si="61"/>
        <v>-4.8184888221123212E-2</v>
      </c>
      <c r="Q273" s="344">
        <f t="shared" si="61"/>
        <v>-3.3972509295641662E-2</v>
      </c>
      <c r="R273" s="344">
        <f t="shared" si="61"/>
        <v>-2.9850890349732317E-2</v>
      </c>
      <c r="S273" s="344">
        <f t="shared" si="61"/>
        <v>-6.0136900929907644E-2</v>
      </c>
      <c r="T273" s="344">
        <f t="shared" si="61"/>
        <v>-4.8262752045003632E-2</v>
      </c>
      <c r="U273" s="344">
        <f t="shared" ref="U273" si="62">IFERROR(((U4/U139)-1),"CHECK")</f>
        <v>-3.9948861108816569E-2</v>
      </c>
      <c r="V273" s="348"/>
      <c r="W273" s="348"/>
    </row>
    <row r="274" spans="1:23" s="4" customFormat="1" x14ac:dyDescent="0.25">
      <c r="A274" s="335" t="s">
        <v>68</v>
      </c>
      <c r="B274" s="335" t="s">
        <v>69</v>
      </c>
      <c r="C274" s="335" t="s">
        <v>70</v>
      </c>
      <c r="D274" s="335" t="s">
        <v>449</v>
      </c>
      <c r="E274" s="335" t="s">
        <v>37</v>
      </c>
      <c r="F274" s="344">
        <f t="shared" ref="F274:T304" si="63">IFERROR(((F5/F140)-1),"CHECK")</f>
        <v>0</v>
      </c>
      <c r="G274" s="344">
        <f t="shared" si="63"/>
        <v>0</v>
      </c>
      <c r="H274" s="344">
        <f t="shared" si="63"/>
        <v>0</v>
      </c>
      <c r="I274" s="344">
        <f t="shared" si="63"/>
        <v>0</v>
      </c>
      <c r="J274" s="344">
        <f t="shared" si="63"/>
        <v>0</v>
      </c>
      <c r="K274" s="344">
        <f t="shared" si="63"/>
        <v>0</v>
      </c>
      <c r="L274" s="344">
        <f t="shared" si="63"/>
        <v>0</v>
      </c>
      <c r="M274" s="344">
        <f t="shared" si="63"/>
        <v>0</v>
      </c>
      <c r="N274" s="344">
        <f t="shared" si="63"/>
        <v>0</v>
      </c>
      <c r="O274" s="344">
        <f t="shared" si="63"/>
        <v>8.8898952048064306E-3</v>
      </c>
      <c r="P274" s="344">
        <f t="shared" si="63"/>
        <v>-7.7259482504999921E-3</v>
      </c>
      <c r="Q274" s="344">
        <f t="shared" si="63"/>
        <v>0</v>
      </c>
      <c r="R274" s="344">
        <f t="shared" si="63"/>
        <v>-1.6637753397219512E-9</v>
      </c>
      <c r="S274" s="344">
        <f t="shared" si="63"/>
        <v>2.7178114743906523E-3</v>
      </c>
      <c r="T274" s="344">
        <f t="shared" si="63"/>
        <v>4.7477057644160769E-3</v>
      </c>
      <c r="U274" s="344">
        <f t="shared" ref="U274" si="64">IFERROR(((U5/U140)-1),"CHECK")</f>
        <v>4.4094970656980426E-3</v>
      </c>
      <c r="V274" s="348"/>
      <c r="W274" s="348"/>
    </row>
    <row r="275" spans="1:23" s="79" customFormat="1" x14ac:dyDescent="0.25">
      <c r="A275" s="336" t="s">
        <v>68</v>
      </c>
      <c r="B275" s="336" t="s">
        <v>113</v>
      </c>
      <c r="C275" s="336" t="s">
        <v>116</v>
      </c>
      <c r="D275" s="336" t="s">
        <v>449</v>
      </c>
      <c r="E275" s="336" t="s">
        <v>37</v>
      </c>
      <c r="F275" s="344">
        <f t="shared" si="63"/>
        <v>0</v>
      </c>
      <c r="G275" s="344">
        <f t="shared" si="63"/>
        <v>0</v>
      </c>
      <c r="H275" s="344">
        <f t="shared" si="63"/>
        <v>0</v>
      </c>
      <c r="I275" s="344">
        <f t="shared" si="63"/>
        <v>0</v>
      </c>
      <c r="J275" s="344">
        <f t="shared" si="63"/>
        <v>0</v>
      </c>
      <c r="K275" s="344">
        <f t="shared" si="63"/>
        <v>0</v>
      </c>
      <c r="L275" s="344">
        <f t="shared" si="63"/>
        <v>0</v>
      </c>
      <c r="M275" s="344">
        <f t="shared" si="63"/>
        <v>0</v>
      </c>
      <c r="N275" s="344">
        <f t="shared" si="63"/>
        <v>0</v>
      </c>
      <c r="O275" s="344">
        <f t="shared" si="63"/>
        <v>1.0192165677405329E-2</v>
      </c>
      <c r="P275" s="344">
        <f t="shared" si="63"/>
        <v>-8.8052271423620931E-3</v>
      </c>
      <c r="Q275" s="344">
        <f t="shared" si="63"/>
        <v>0</v>
      </c>
      <c r="R275" s="344">
        <f t="shared" si="63"/>
        <v>-1.8900444542779837E-9</v>
      </c>
      <c r="S275" s="344">
        <f t="shared" si="63"/>
        <v>4.1032172007700041E-3</v>
      </c>
      <c r="T275" s="344">
        <f t="shared" si="63"/>
        <v>4.846335335078944E-3</v>
      </c>
      <c r="U275" s="344">
        <f t="shared" ref="U275" si="65">IFERROR(((U6/U141)-1),"CHECK")</f>
        <v>5.2636070321743222E-3</v>
      </c>
      <c r="V275" s="349"/>
      <c r="W275" s="349"/>
    </row>
    <row r="276" spans="1:23" s="79" customFormat="1" x14ac:dyDescent="0.25">
      <c r="A276" s="336" t="s">
        <v>68</v>
      </c>
      <c r="B276" s="336" t="s">
        <v>114</v>
      </c>
      <c r="C276" s="336" t="s">
        <v>117</v>
      </c>
      <c r="D276" s="336" t="s">
        <v>449</v>
      </c>
      <c r="E276" s="336" t="s">
        <v>37</v>
      </c>
      <c r="F276" s="344">
        <f t="shared" si="63"/>
        <v>0</v>
      </c>
      <c r="G276" s="344">
        <f t="shared" si="63"/>
        <v>0</v>
      </c>
      <c r="H276" s="344">
        <f t="shared" si="63"/>
        <v>0</v>
      </c>
      <c r="I276" s="344">
        <f t="shared" si="63"/>
        <v>0</v>
      </c>
      <c r="J276" s="344">
        <f t="shared" si="63"/>
        <v>0</v>
      </c>
      <c r="K276" s="344">
        <f t="shared" si="63"/>
        <v>0</v>
      </c>
      <c r="L276" s="344">
        <f t="shared" si="63"/>
        <v>0</v>
      </c>
      <c r="M276" s="344">
        <f t="shared" si="63"/>
        <v>0</v>
      </c>
      <c r="N276" s="344">
        <f t="shared" si="63"/>
        <v>0</v>
      </c>
      <c r="O276" s="344">
        <f t="shared" si="63"/>
        <v>0</v>
      </c>
      <c r="P276" s="344">
        <f t="shared" si="63"/>
        <v>0</v>
      </c>
      <c r="Q276" s="344">
        <f t="shared" si="63"/>
        <v>0</v>
      </c>
      <c r="R276" s="344">
        <f t="shared" si="63"/>
        <v>0</v>
      </c>
      <c r="S276" s="344">
        <f t="shared" si="63"/>
        <v>0</v>
      </c>
      <c r="T276" s="344">
        <f t="shared" si="63"/>
        <v>0</v>
      </c>
      <c r="U276" s="344">
        <f t="shared" ref="U276" si="66">IFERROR(((U7/U142)-1),"CHECK")</f>
        <v>0</v>
      </c>
      <c r="V276" s="349"/>
      <c r="W276" s="349"/>
    </row>
    <row r="277" spans="1:23" s="79" customFormat="1" x14ac:dyDescent="0.25">
      <c r="A277" s="336" t="s">
        <v>68</v>
      </c>
      <c r="B277" s="336" t="s">
        <v>115</v>
      </c>
      <c r="C277" s="336" t="s">
        <v>118</v>
      </c>
      <c r="D277" s="336" t="s">
        <v>449</v>
      </c>
      <c r="E277" s="336" t="s">
        <v>37</v>
      </c>
      <c r="F277" s="344">
        <f t="shared" si="63"/>
        <v>0</v>
      </c>
      <c r="G277" s="344">
        <f t="shared" si="63"/>
        <v>0</v>
      </c>
      <c r="H277" s="344">
        <f t="shared" si="63"/>
        <v>0</v>
      </c>
      <c r="I277" s="344">
        <f t="shared" si="63"/>
        <v>0</v>
      </c>
      <c r="J277" s="344">
        <f t="shared" si="63"/>
        <v>0</v>
      </c>
      <c r="K277" s="344">
        <f t="shared" si="63"/>
        <v>0</v>
      </c>
      <c r="L277" s="344">
        <f t="shared" si="63"/>
        <v>0</v>
      </c>
      <c r="M277" s="344">
        <f t="shared" si="63"/>
        <v>0</v>
      </c>
      <c r="N277" s="344">
        <f t="shared" si="63"/>
        <v>0</v>
      </c>
      <c r="O277" s="344">
        <f t="shared" si="63"/>
        <v>0</v>
      </c>
      <c r="P277" s="344">
        <f t="shared" si="63"/>
        <v>0</v>
      </c>
      <c r="Q277" s="344">
        <f t="shared" si="63"/>
        <v>0</v>
      </c>
      <c r="R277" s="344">
        <f t="shared" si="63"/>
        <v>0</v>
      </c>
      <c r="S277" s="344">
        <f t="shared" si="63"/>
        <v>-7.751953585111937E-3</v>
      </c>
      <c r="T277" s="344">
        <f t="shared" si="63"/>
        <v>4.5276738491366597E-3</v>
      </c>
      <c r="U277" s="344">
        <f t="shared" ref="U277" si="67">IFERROR(((U8/U143)-1),"CHECK")</f>
        <v>-1.2275080793930915E-3</v>
      </c>
      <c r="V277" s="349"/>
      <c r="W277" s="349"/>
    </row>
    <row r="278" spans="1:23" s="4" customFormat="1" x14ac:dyDescent="0.25">
      <c r="A278" s="335" t="s">
        <v>68</v>
      </c>
      <c r="B278" s="335" t="s">
        <v>71</v>
      </c>
      <c r="C278" s="335" t="s">
        <v>72</v>
      </c>
      <c r="D278" s="335" t="s">
        <v>449</v>
      </c>
      <c r="E278" s="335" t="s">
        <v>37</v>
      </c>
      <c r="F278" s="344">
        <f t="shared" si="63"/>
        <v>-0.25245946204853631</v>
      </c>
      <c r="G278" s="344">
        <f t="shared" si="63"/>
        <v>-0.23022398862222349</v>
      </c>
      <c r="H278" s="344">
        <f t="shared" si="63"/>
        <v>-0.23204202887696623</v>
      </c>
      <c r="I278" s="344">
        <f t="shared" si="63"/>
        <v>-0.25371172620817151</v>
      </c>
      <c r="J278" s="344">
        <f t="shared" si="63"/>
        <v>-0.28721482959368161</v>
      </c>
      <c r="K278" s="344">
        <f t="shared" si="63"/>
        <v>-0.29461708642361517</v>
      </c>
      <c r="L278" s="344">
        <f t="shared" si="63"/>
        <v>-0.29518580090284496</v>
      </c>
      <c r="M278" s="344">
        <f t="shared" si="63"/>
        <v>-0.28363786374191269</v>
      </c>
      <c r="N278" s="344">
        <f t="shared" si="63"/>
        <v>-0.27150030707894524</v>
      </c>
      <c r="O278" s="344">
        <f t="shared" si="63"/>
        <v>1.2149709436445333E-2</v>
      </c>
      <c r="P278" s="344">
        <f t="shared" si="63"/>
        <v>-0.1249906874415404</v>
      </c>
      <c r="Q278" s="344">
        <f t="shared" si="63"/>
        <v>4.7211594861623185E-2</v>
      </c>
      <c r="R278" s="344">
        <f t="shared" si="63"/>
        <v>-0.1852790996712006</v>
      </c>
      <c r="S278" s="344">
        <f t="shared" si="63"/>
        <v>-0.70998712154018628</v>
      </c>
      <c r="T278" s="344">
        <f t="shared" si="63"/>
        <v>-0.40513758358290686</v>
      </c>
      <c r="U278" s="344">
        <f t="shared" ref="U278" si="68">IFERROR(((U9/U144)-1),"CHECK")</f>
        <v>-0.10922656302053779</v>
      </c>
      <c r="V278" s="348"/>
      <c r="W278" s="348"/>
    </row>
    <row r="279" spans="1:23" s="79" customFormat="1" x14ac:dyDescent="0.25">
      <c r="A279" s="337" t="s">
        <v>68</v>
      </c>
      <c r="B279" s="337" t="s">
        <v>119</v>
      </c>
      <c r="C279" s="337" t="s">
        <v>132</v>
      </c>
      <c r="D279" s="337" t="s">
        <v>449</v>
      </c>
      <c r="E279" s="337" t="s">
        <v>37</v>
      </c>
      <c r="F279" s="344" t="str">
        <f t="shared" si="63"/>
        <v>CHECK</v>
      </c>
      <c r="G279" s="344" t="str">
        <f t="shared" si="63"/>
        <v>CHECK</v>
      </c>
      <c r="H279" s="344" t="str">
        <f t="shared" si="63"/>
        <v>CHECK</v>
      </c>
      <c r="I279" s="344" t="str">
        <f t="shared" si="63"/>
        <v>CHECK</v>
      </c>
      <c r="J279" s="344" t="str">
        <f t="shared" si="63"/>
        <v>CHECK</v>
      </c>
      <c r="K279" s="344" t="str">
        <f t="shared" si="63"/>
        <v>CHECK</v>
      </c>
      <c r="L279" s="344" t="str">
        <f t="shared" si="63"/>
        <v>CHECK</v>
      </c>
      <c r="M279" s="344" t="str">
        <f t="shared" si="63"/>
        <v>CHECK</v>
      </c>
      <c r="N279" s="344" t="str">
        <f t="shared" si="63"/>
        <v>CHECK</v>
      </c>
      <c r="O279" s="344" t="str">
        <f t="shared" si="63"/>
        <v>CHECK</v>
      </c>
      <c r="P279" s="344" t="str">
        <f t="shared" si="63"/>
        <v>CHECK</v>
      </c>
      <c r="Q279" s="344" t="str">
        <f t="shared" si="63"/>
        <v>CHECK</v>
      </c>
      <c r="R279" s="344" t="str">
        <f t="shared" si="63"/>
        <v>CHECK</v>
      </c>
      <c r="S279" s="344" t="str">
        <f t="shared" si="63"/>
        <v>CHECK</v>
      </c>
      <c r="T279" s="344" t="str">
        <f t="shared" si="63"/>
        <v>CHECK</v>
      </c>
      <c r="U279" s="344" t="str">
        <f t="shared" ref="U279" si="69">IFERROR(((U10/U145)-1),"CHECK")</f>
        <v>CHECK</v>
      </c>
      <c r="V279" s="349"/>
      <c r="W279" s="349"/>
    </row>
    <row r="280" spans="1:23" s="79" customFormat="1" x14ac:dyDescent="0.25">
      <c r="A280" s="337" t="s">
        <v>68</v>
      </c>
      <c r="B280" s="337" t="s">
        <v>120</v>
      </c>
      <c r="C280" s="337" t="s">
        <v>133</v>
      </c>
      <c r="D280" s="337" t="s">
        <v>449</v>
      </c>
      <c r="E280" s="337" t="s">
        <v>37</v>
      </c>
      <c r="F280" s="344" t="str">
        <f t="shared" si="63"/>
        <v>CHECK</v>
      </c>
      <c r="G280" s="344" t="str">
        <f t="shared" si="63"/>
        <v>CHECK</v>
      </c>
      <c r="H280" s="344" t="str">
        <f t="shared" si="63"/>
        <v>CHECK</v>
      </c>
      <c r="I280" s="344" t="str">
        <f t="shared" si="63"/>
        <v>CHECK</v>
      </c>
      <c r="J280" s="344" t="str">
        <f t="shared" si="63"/>
        <v>CHECK</v>
      </c>
      <c r="K280" s="344" t="str">
        <f t="shared" si="63"/>
        <v>CHECK</v>
      </c>
      <c r="L280" s="344" t="str">
        <f t="shared" si="63"/>
        <v>CHECK</v>
      </c>
      <c r="M280" s="344" t="str">
        <f t="shared" si="63"/>
        <v>CHECK</v>
      </c>
      <c r="N280" s="344" t="str">
        <f t="shared" si="63"/>
        <v>CHECK</v>
      </c>
      <c r="O280" s="344" t="str">
        <f t="shared" si="63"/>
        <v>CHECK</v>
      </c>
      <c r="P280" s="344" t="str">
        <f t="shared" si="63"/>
        <v>CHECK</v>
      </c>
      <c r="Q280" s="344" t="str">
        <f t="shared" si="63"/>
        <v>CHECK</v>
      </c>
      <c r="R280" s="344" t="str">
        <f t="shared" si="63"/>
        <v>CHECK</v>
      </c>
      <c r="S280" s="344" t="str">
        <f t="shared" si="63"/>
        <v>CHECK</v>
      </c>
      <c r="T280" s="344" t="str">
        <f t="shared" si="63"/>
        <v>CHECK</v>
      </c>
      <c r="U280" s="344" t="str">
        <f t="shared" ref="U280" si="70">IFERROR(((U11/U146)-1),"CHECK")</f>
        <v>CHECK</v>
      </c>
      <c r="V280" s="349"/>
      <c r="W280" s="349"/>
    </row>
    <row r="281" spans="1:23" s="79" customFormat="1" x14ac:dyDescent="0.25">
      <c r="A281" s="337" t="s">
        <v>68</v>
      </c>
      <c r="B281" s="337" t="s">
        <v>121</v>
      </c>
      <c r="C281" s="337" t="s">
        <v>134</v>
      </c>
      <c r="D281" s="337" t="s">
        <v>449</v>
      </c>
      <c r="E281" s="337" t="s">
        <v>37</v>
      </c>
      <c r="F281" s="344" t="str">
        <f t="shared" si="63"/>
        <v>CHECK</v>
      </c>
      <c r="G281" s="344" t="str">
        <f t="shared" si="63"/>
        <v>CHECK</v>
      </c>
      <c r="H281" s="344" t="str">
        <f t="shared" si="63"/>
        <v>CHECK</v>
      </c>
      <c r="I281" s="344" t="str">
        <f t="shared" si="63"/>
        <v>CHECK</v>
      </c>
      <c r="J281" s="344" t="str">
        <f t="shared" si="63"/>
        <v>CHECK</v>
      </c>
      <c r="K281" s="344" t="str">
        <f t="shared" si="63"/>
        <v>CHECK</v>
      </c>
      <c r="L281" s="344" t="str">
        <f t="shared" si="63"/>
        <v>CHECK</v>
      </c>
      <c r="M281" s="344" t="str">
        <f t="shared" si="63"/>
        <v>CHECK</v>
      </c>
      <c r="N281" s="344" t="str">
        <f t="shared" si="63"/>
        <v>CHECK</v>
      </c>
      <c r="O281" s="344" t="str">
        <f t="shared" si="63"/>
        <v>CHECK</v>
      </c>
      <c r="P281" s="344" t="str">
        <f t="shared" si="63"/>
        <v>CHECK</v>
      </c>
      <c r="Q281" s="344" t="str">
        <f t="shared" si="63"/>
        <v>CHECK</v>
      </c>
      <c r="R281" s="344" t="str">
        <f t="shared" si="63"/>
        <v>CHECK</v>
      </c>
      <c r="S281" s="344" t="str">
        <f t="shared" si="63"/>
        <v>CHECK</v>
      </c>
      <c r="T281" s="344" t="str">
        <f t="shared" si="63"/>
        <v>CHECK</v>
      </c>
      <c r="U281" s="344" t="str">
        <f t="shared" ref="U281" si="71">IFERROR(((U12/U147)-1),"CHECK")</f>
        <v>CHECK</v>
      </c>
      <c r="V281" s="349"/>
      <c r="W281" s="349"/>
    </row>
    <row r="282" spans="1:23" s="79" customFormat="1" x14ac:dyDescent="0.25">
      <c r="A282" s="337" t="s">
        <v>68</v>
      </c>
      <c r="B282" s="337" t="s">
        <v>122</v>
      </c>
      <c r="C282" s="337" t="s">
        <v>135</v>
      </c>
      <c r="D282" s="337" t="s">
        <v>449</v>
      </c>
      <c r="E282" s="337" t="s">
        <v>37</v>
      </c>
      <c r="F282" s="344" t="str">
        <f t="shared" si="63"/>
        <v>CHECK</v>
      </c>
      <c r="G282" s="344" t="str">
        <f t="shared" si="63"/>
        <v>CHECK</v>
      </c>
      <c r="H282" s="344" t="str">
        <f t="shared" si="63"/>
        <v>CHECK</v>
      </c>
      <c r="I282" s="344" t="str">
        <f t="shared" si="63"/>
        <v>CHECK</v>
      </c>
      <c r="J282" s="344" t="str">
        <f t="shared" si="63"/>
        <v>CHECK</v>
      </c>
      <c r="K282" s="344" t="str">
        <f t="shared" si="63"/>
        <v>CHECK</v>
      </c>
      <c r="L282" s="344" t="str">
        <f t="shared" si="63"/>
        <v>CHECK</v>
      </c>
      <c r="M282" s="344" t="str">
        <f t="shared" si="63"/>
        <v>CHECK</v>
      </c>
      <c r="N282" s="344" t="str">
        <f t="shared" si="63"/>
        <v>CHECK</v>
      </c>
      <c r="O282" s="344" t="str">
        <f t="shared" si="63"/>
        <v>CHECK</v>
      </c>
      <c r="P282" s="344" t="str">
        <f t="shared" si="63"/>
        <v>CHECK</v>
      </c>
      <c r="Q282" s="344" t="str">
        <f t="shared" si="63"/>
        <v>CHECK</v>
      </c>
      <c r="R282" s="344" t="str">
        <f t="shared" si="63"/>
        <v>CHECK</v>
      </c>
      <c r="S282" s="344" t="str">
        <f t="shared" si="63"/>
        <v>CHECK</v>
      </c>
      <c r="T282" s="344" t="str">
        <f t="shared" si="63"/>
        <v>CHECK</v>
      </c>
      <c r="U282" s="344" t="str">
        <f t="shared" ref="U282" si="72">IFERROR(((U13/U148)-1),"CHECK")</f>
        <v>CHECK</v>
      </c>
      <c r="V282" s="349"/>
      <c r="W282" s="349"/>
    </row>
    <row r="283" spans="1:23" s="79" customFormat="1" x14ac:dyDescent="0.25">
      <c r="A283" s="337" t="s">
        <v>68</v>
      </c>
      <c r="B283" s="337" t="s">
        <v>123</v>
      </c>
      <c r="C283" s="337" t="s">
        <v>136</v>
      </c>
      <c r="D283" s="337" t="s">
        <v>449</v>
      </c>
      <c r="E283" s="337" t="s">
        <v>37</v>
      </c>
      <c r="F283" s="344" t="str">
        <f t="shared" si="63"/>
        <v>CHECK</v>
      </c>
      <c r="G283" s="344" t="str">
        <f t="shared" si="63"/>
        <v>CHECK</v>
      </c>
      <c r="H283" s="344" t="str">
        <f t="shared" si="63"/>
        <v>CHECK</v>
      </c>
      <c r="I283" s="344" t="str">
        <f t="shared" si="63"/>
        <v>CHECK</v>
      </c>
      <c r="J283" s="344" t="str">
        <f t="shared" si="63"/>
        <v>CHECK</v>
      </c>
      <c r="K283" s="344" t="str">
        <f t="shared" si="63"/>
        <v>CHECK</v>
      </c>
      <c r="L283" s="344" t="str">
        <f t="shared" si="63"/>
        <v>CHECK</v>
      </c>
      <c r="M283" s="344" t="str">
        <f t="shared" si="63"/>
        <v>CHECK</v>
      </c>
      <c r="N283" s="344" t="str">
        <f t="shared" si="63"/>
        <v>CHECK</v>
      </c>
      <c r="O283" s="344" t="str">
        <f t="shared" si="63"/>
        <v>CHECK</v>
      </c>
      <c r="P283" s="344" t="str">
        <f t="shared" si="63"/>
        <v>CHECK</v>
      </c>
      <c r="Q283" s="344" t="str">
        <f t="shared" si="63"/>
        <v>CHECK</v>
      </c>
      <c r="R283" s="344" t="str">
        <f t="shared" si="63"/>
        <v>CHECK</v>
      </c>
      <c r="S283" s="344" t="str">
        <f t="shared" si="63"/>
        <v>CHECK</v>
      </c>
      <c r="T283" s="344" t="str">
        <f t="shared" si="63"/>
        <v>CHECK</v>
      </c>
      <c r="U283" s="344" t="str">
        <f t="shared" ref="U283" si="73">IFERROR(((U14/U149)-1),"CHECK")</f>
        <v>CHECK</v>
      </c>
      <c r="V283" s="349"/>
      <c r="W283" s="349"/>
    </row>
    <row r="284" spans="1:23" s="79" customFormat="1" x14ac:dyDescent="0.25">
      <c r="A284" s="337" t="s">
        <v>68</v>
      </c>
      <c r="B284" s="337" t="s">
        <v>124</v>
      </c>
      <c r="C284" s="337" t="s">
        <v>137</v>
      </c>
      <c r="D284" s="337" t="s">
        <v>449</v>
      </c>
      <c r="E284" s="337" t="s">
        <v>37</v>
      </c>
      <c r="F284" s="344" t="str">
        <f t="shared" si="63"/>
        <v>CHECK</v>
      </c>
      <c r="G284" s="344" t="str">
        <f t="shared" si="63"/>
        <v>CHECK</v>
      </c>
      <c r="H284" s="344" t="str">
        <f t="shared" si="63"/>
        <v>CHECK</v>
      </c>
      <c r="I284" s="344" t="str">
        <f t="shared" si="63"/>
        <v>CHECK</v>
      </c>
      <c r="J284" s="344" t="str">
        <f t="shared" si="63"/>
        <v>CHECK</v>
      </c>
      <c r="K284" s="344" t="str">
        <f t="shared" si="63"/>
        <v>CHECK</v>
      </c>
      <c r="L284" s="344" t="str">
        <f t="shared" si="63"/>
        <v>CHECK</v>
      </c>
      <c r="M284" s="344" t="str">
        <f t="shared" si="63"/>
        <v>CHECK</v>
      </c>
      <c r="N284" s="344" t="str">
        <f t="shared" si="63"/>
        <v>CHECK</v>
      </c>
      <c r="O284" s="344" t="str">
        <f t="shared" si="63"/>
        <v>CHECK</v>
      </c>
      <c r="P284" s="344" t="str">
        <f t="shared" si="63"/>
        <v>CHECK</v>
      </c>
      <c r="Q284" s="344" t="str">
        <f t="shared" si="63"/>
        <v>CHECK</v>
      </c>
      <c r="R284" s="344" t="str">
        <f t="shared" si="63"/>
        <v>CHECK</v>
      </c>
      <c r="S284" s="344" t="str">
        <f t="shared" si="63"/>
        <v>CHECK</v>
      </c>
      <c r="T284" s="344" t="str">
        <f t="shared" si="63"/>
        <v>CHECK</v>
      </c>
      <c r="U284" s="344" t="str">
        <f t="shared" ref="U284" si="74">IFERROR(((U15/U150)-1),"CHECK")</f>
        <v>CHECK</v>
      </c>
      <c r="V284" s="349"/>
      <c r="W284" s="349"/>
    </row>
    <row r="285" spans="1:23" s="79" customFormat="1" x14ac:dyDescent="0.25">
      <c r="A285" s="337" t="s">
        <v>68</v>
      </c>
      <c r="B285" s="337" t="s">
        <v>125</v>
      </c>
      <c r="C285" s="337" t="s">
        <v>138</v>
      </c>
      <c r="D285" s="337" t="s">
        <v>449</v>
      </c>
      <c r="E285" s="337" t="s">
        <v>37</v>
      </c>
      <c r="F285" s="344" t="str">
        <f t="shared" si="63"/>
        <v>CHECK</v>
      </c>
      <c r="G285" s="344" t="str">
        <f t="shared" si="63"/>
        <v>CHECK</v>
      </c>
      <c r="H285" s="344" t="str">
        <f t="shared" si="63"/>
        <v>CHECK</v>
      </c>
      <c r="I285" s="344" t="str">
        <f t="shared" si="63"/>
        <v>CHECK</v>
      </c>
      <c r="J285" s="344" t="str">
        <f t="shared" si="63"/>
        <v>CHECK</v>
      </c>
      <c r="K285" s="344" t="str">
        <f t="shared" si="63"/>
        <v>CHECK</v>
      </c>
      <c r="L285" s="344" t="str">
        <f t="shared" si="63"/>
        <v>CHECK</v>
      </c>
      <c r="M285" s="344" t="str">
        <f t="shared" si="63"/>
        <v>CHECK</v>
      </c>
      <c r="N285" s="344" t="str">
        <f t="shared" si="63"/>
        <v>CHECK</v>
      </c>
      <c r="O285" s="344" t="str">
        <f t="shared" si="63"/>
        <v>CHECK</v>
      </c>
      <c r="P285" s="344" t="str">
        <f t="shared" si="63"/>
        <v>CHECK</v>
      </c>
      <c r="Q285" s="344" t="str">
        <f t="shared" si="63"/>
        <v>CHECK</v>
      </c>
      <c r="R285" s="344" t="str">
        <f t="shared" si="63"/>
        <v>CHECK</v>
      </c>
      <c r="S285" s="344" t="str">
        <f t="shared" si="63"/>
        <v>CHECK</v>
      </c>
      <c r="T285" s="344" t="str">
        <f t="shared" si="63"/>
        <v>CHECK</v>
      </c>
      <c r="U285" s="344" t="str">
        <f t="shared" ref="U285" si="75">IFERROR(((U16/U151)-1),"CHECK")</f>
        <v>CHECK</v>
      </c>
      <c r="V285" s="349"/>
      <c r="W285" s="349"/>
    </row>
    <row r="286" spans="1:23" s="79" customFormat="1" x14ac:dyDescent="0.25">
      <c r="A286" s="337" t="s">
        <v>68</v>
      </c>
      <c r="B286" s="337" t="s">
        <v>126</v>
      </c>
      <c r="C286" s="337" t="s">
        <v>139</v>
      </c>
      <c r="D286" s="337" t="s">
        <v>449</v>
      </c>
      <c r="E286" s="337" t="s">
        <v>37</v>
      </c>
      <c r="F286" s="344" t="str">
        <f t="shared" si="63"/>
        <v>CHECK</v>
      </c>
      <c r="G286" s="344" t="str">
        <f t="shared" si="63"/>
        <v>CHECK</v>
      </c>
      <c r="H286" s="344" t="str">
        <f t="shared" si="63"/>
        <v>CHECK</v>
      </c>
      <c r="I286" s="344" t="str">
        <f t="shared" si="63"/>
        <v>CHECK</v>
      </c>
      <c r="J286" s="344" t="str">
        <f t="shared" si="63"/>
        <v>CHECK</v>
      </c>
      <c r="K286" s="344" t="str">
        <f t="shared" si="63"/>
        <v>CHECK</v>
      </c>
      <c r="L286" s="344" t="str">
        <f t="shared" si="63"/>
        <v>CHECK</v>
      </c>
      <c r="M286" s="344" t="str">
        <f t="shared" si="63"/>
        <v>CHECK</v>
      </c>
      <c r="N286" s="344" t="str">
        <f t="shared" si="63"/>
        <v>CHECK</v>
      </c>
      <c r="O286" s="344" t="str">
        <f t="shared" si="63"/>
        <v>CHECK</v>
      </c>
      <c r="P286" s="344" t="str">
        <f t="shared" si="63"/>
        <v>CHECK</v>
      </c>
      <c r="Q286" s="344" t="str">
        <f t="shared" si="63"/>
        <v>CHECK</v>
      </c>
      <c r="R286" s="344" t="str">
        <f t="shared" si="63"/>
        <v>CHECK</v>
      </c>
      <c r="S286" s="344" t="str">
        <f t="shared" si="63"/>
        <v>CHECK</v>
      </c>
      <c r="T286" s="344" t="str">
        <f t="shared" si="63"/>
        <v>CHECK</v>
      </c>
      <c r="U286" s="344" t="str">
        <f t="shared" ref="U286" si="76">IFERROR(((U17/U152)-1),"CHECK")</f>
        <v>CHECK</v>
      </c>
      <c r="V286" s="349"/>
      <c r="W286" s="349"/>
    </row>
    <row r="287" spans="1:23" s="79" customFormat="1" x14ac:dyDescent="0.25">
      <c r="A287" s="337" t="s">
        <v>68</v>
      </c>
      <c r="B287" s="337" t="s">
        <v>127</v>
      </c>
      <c r="C287" s="337" t="s">
        <v>140</v>
      </c>
      <c r="D287" s="337" t="s">
        <v>449</v>
      </c>
      <c r="E287" s="337" t="s">
        <v>37</v>
      </c>
      <c r="F287" s="344" t="str">
        <f t="shared" si="63"/>
        <v>CHECK</v>
      </c>
      <c r="G287" s="344" t="str">
        <f t="shared" si="63"/>
        <v>CHECK</v>
      </c>
      <c r="H287" s="344" t="str">
        <f t="shared" si="63"/>
        <v>CHECK</v>
      </c>
      <c r="I287" s="344" t="str">
        <f t="shared" si="63"/>
        <v>CHECK</v>
      </c>
      <c r="J287" s="344" t="str">
        <f t="shared" si="63"/>
        <v>CHECK</v>
      </c>
      <c r="K287" s="344" t="str">
        <f t="shared" si="63"/>
        <v>CHECK</v>
      </c>
      <c r="L287" s="344" t="str">
        <f t="shared" si="63"/>
        <v>CHECK</v>
      </c>
      <c r="M287" s="344" t="str">
        <f t="shared" si="63"/>
        <v>CHECK</v>
      </c>
      <c r="N287" s="344" t="str">
        <f t="shared" si="63"/>
        <v>CHECK</v>
      </c>
      <c r="O287" s="344" t="str">
        <f t="shared" si="63"/>
        <v>CHECK</v>
      </c>
      <c r="P287" s="344" t="str">
        <f t="shared" si="63"/>
        <v>CHECK</v>
      </c>
      <c r="Q287" s="344" t="str">
        <f t="shared" si="63"/>
        <v>CHECK</v>
      </c>
      <c r="R287" s="344" t="str">
        <f t="shared" si="63"/>
        <v>CHECK</v>
      </c>
      <c r="S287" s="344" t="str">
        <f t="shared" si="63"/>
        <v>CHECK</v>
      </c>
      <c r="T287" s="344" t="str">
        <f t="shared" si="63"/>
        <v>CHECK</v>
      </c>
      <c r="U287" s="344" t="str">
        <f t="shared" ref="U287" si="77">IFERROR(((U18/U153)-1),"CHECK")</f>
        <v>CHECK</v>
      </c>
      <c r="V287" s="349"/>
      <c r="W287" s="349"/>
    </row>
    <row r="288" spans="1:23" s="79" customFormat="1" x14ac:dyDescent="0.25">
      <c r="A288" s="337" t="s">
        <v>68</v>
      </c>
      <c r="B288" s="337" t="s">
        <v>128</v>
      </c>
      <c r="C288" s="337" t="s">
        <v>141</v>
      </c>
      <c r="D288" s="337" t="s">
        <v>449</v>
      </c>
      <c r="E288" s="337" t="s">
        <v>37</v>
      </c>
      <c r="F288" s="344" t="str">
        <f t="shared" si="63"/>
        <v>CHECK</v>
      </c>
      <c r="G288" s="344" t="str">
        <f t="shared" si="63"/>
        <v>CHECK</v>
      </c>
      <c r="H288" s="344" t="str">
        <f t="shared" si="63"/>
        <v>CHECK</v>
      </c>
      <c r="I288" s="344" t="str">
        <f t="shared" si="63"/>
        <v>CHECK</v>
      </c>
      <c r="J288" s="344" t="str">
        <f t="shared" si="63"/>
        <v>CHECK</v>
      </c>
      <c r="K288" s="344" t="str">
        <f t="shared" si="63"/>
        <v>CHECK</v>
      </c>
      <c r="L288" s="344" t="str">
        <f t="shared" si="63"/>
        <v>CHECK</v>
      </c>
      <c r="M288" s="344" t="str">
        <f t="shared" si="63"/>
        <v>CHECK</v>
      </c>
      <c r="N288" s="344" t="str">
        <f t="shared" si="63"/>
        <v>CHECK</v>
      </c>
      <c r="O288" s="344" t="str">
        <f t="shared" si="63"/>
        <v>CHECK</v>
      </c>
      <c r="P288" s="344" t="str">
        <f t="shared" si="63"/>
        <v>CHECK</v>
      </c>
      <c r="Q288" s="344" t="str">
        <f t="shared" si="63"/>
        <v>CHECK</v>
      </c>
      <c r="R288" s="344" t="str">
        <f t="shared" si="63"/>
        <v>CHECK</v>
      </c>
      <c r="S288" s="344" t="str">
        <f t="shared" si="63"/>
        <v>CHECK</v>
      </c>
      <c r="T288" s="344" t="str">
        <f t="shared" si="63"/>
        <v>CHECK</v>
      </c>
      <c r="U288" s="344" t="str">
        <f t="shared" ref="U288" si="78">IFERROR(((U19/U154)-1),"CHECK")</f>
        <v>CHECK</v>
      </c>
      <c r="V288" s="349"/>
      <c r="W288" s="349"/>
    </row>
    <row r="289" spans="1:23" s="79" customFormat="1" x14ac:dyDescent="0.25">
      <c r="A289" s="337" t="s">
        <v>68</v>
      </c>
      <c r="B289" s="337" t="s">
        <v>129</v>
      </c>
      <c r="C289" s="337" t="s">
        <v>142</v>
      </c>
      <c r="D289" s="337" t="s">
        <v>449</v>
      </c>
      <c r="E289" s="337" t="s">
        <v>37</v>
      </c>
      <c r="F289" s="344" t="str">
        <f t="shared" si="63"/>
        <v>CHECK</v>
      </c>
      <c r="G289" s="344" t="str">
        <f t="shared" ref="G289:T303" si="79">IFERROR(((G20/G155)-1),"CHECK")</f>
        <v>CHECK</v>
      </c>
      <c r="H289" s="344" t="str">
        <f t="shared" si="79"/>
        <v>CHECK</v>
      </c>
      <c r="I289" s="344" t="str">
        <f t="shared" si="79"/>
        <v>CHECK</v>
      </c>
      <c r="J289" s="344" t="str">
        <f t="shared" si="79"/>
        <v>CHECK</v>
      </c>
      <c r="K289" s="344" t="str">
        <f t="shared" si="79"/>
        <v>CHECK</v>
      </c>
      <c r="L289" s="344" t="str">
        <f t="shared" si="79"/>
        <v>CHECK</v>
      </c>
      <c r="M289" s="344" t="str">
        <f t="shared" si="79"/>
        <v>CHECK</v>
      </c>
      <c r="N289" s="344" t="str">
        <f t="shared" si="79"/>
        <v>CHECK</v>
      </c>
      <c r="O289" s="344" t="str">
        <f t="shared" si="79"/>
        <v>CHECK</v>
      </c>
      <c r="P289" s="344" t="str">
        <f t="shared" si="79"/>
        <v>CHECK</v>
      </c>
      <c r="Q289" s="344" t="str">
        <f t="shared" si="79"/>
        <v>CHECK</v>
      </c>
      <c r="R289" s="344" t="str">
        <f t="shared" si="79"/>
        <v>CHECK</v>
      </c>
      <c r="S289" s="344" t="str">
        <f t="shared" si="79"/>
        <v>CHECK</v>
      </c>
      <c r="T289" s="344" t="str">
        <f t="shared" si="79"/>
        <v>CHECK</v>
      </c>
      <c r="U289" s="344" t="str">
        <f t="shared" ref="U289" si="80">IFERROR(((U20/U155)-1),"CHECK")</f>
        <v>CHECK</v>
      </c>
      <c r="V289" s="349"/>
      <c r="W289" s="349"/>
    </row>
    <row r="290" spans="1:23" s="79" customFormat="1" x14ac:dyDescent="0.25">
      <c r="A290" s="337" t="s">
        <v>68</v>
      </c>
      <c r="B290" s="337" t="s">
        <v>130</v>
      </c>
      <c r="C290" s="337" t="s">
        <v>143</v>
      </c>
      <c r="D290" s="337" t="s">
        <v>449</v>
      </c>
      <c r="E290" s="337" t="s">
        <v>37</v>
      </c>
      <c r="F290" s="344" t="str">
        <f t="shared" si="63"/>
        <v>CHECK</v>
      </c>
      <c r="G290" s="344" t="str">
        <f t="shared" si="79"/>
        <v>CHECK</v>
      </c>
      <c r="H290" s="344" t="str">
        <f t="shared" si="79"/>
        <v>CHECK</v>
      </c>
      <c r="I290" s="344" t="str">
        <f t="shared" si="79"/>
        <v>CHECK</v>
      </c>
      <c r="J290" s="344" t="str">
        <f t="shared" si="79"/>
        <v>CHECK</v>
      </c>
      <c r="K290" s="344" t="str">
        <f t="shared" si="79"/>
        <v>CHECK</v>
      </c>
      <c r="L290" s="344" t="str">
        <f t="shared" si="79"/>
        <v>CHECK</v>
      </c>
      <c r="M290" s="344" t="str">
        <f t="shared" si="79"/>
        <v>CHECK</v>
      </c>
      <c r="N290" s="344" t="str">
        <f t="shared" si="79"/>
        <v>CHECK</v>
      </c>
      <c r="O290" s="344" t="str">
        <f t="shared" si="79"/>
        <v>CHECK</v>
      </c>
      <c r="P290" s="344" t="str">
        <f t="shared" si="79"/>
        <v>CHECK</v>
      </c>
      <c r="Q290" s="344" t="str">
        <f t="shared" si="79"/>
        <v>CHECK</v>
      </c>
      <c r="R290" s="344" t="str">
        <f t="shared" si="79"/>
        <v>CHECK</v>
      </c>
      <c r="S290" s="344" t="str">
        <f t="shared" si="79"/>
        <v>CHECK</v>
      </c>
      <c r="T290" s="344" t="str">
        <f t="shared" si="79"/>
        <v>CHECK</v>
      </c>
      <c r="U290" s="344" t="str">
        <f t="shared" ref="U290" si="81">IFERROR(((U21/U156)-1),"CHECK")</f>
        <v>CHECK</v>
      </c>
      <c r="V290" s="349"/>
      <c r="W290" s="349"/>
    </row>
    <row r="291" spans="1:23" s="79" customFormat="1" x14ac:dyDescent="0.25">
      <c r="A291" s="337" t="s">
        <v>68</v>
      </c>
      <c r="B291" s="337" t="s">
        <v>131</v>
      </c>
      <c r="C291" s="337" t="s">
        <v>144</v>
      </c>
      <c r="D291" s="337" t="s">
        <v>449</v>
      </c>
      <c r="E291" s="337" t="s">
        <v>37</v>
      </c>
      <c r="F291" s="344" t="str">
        <f t="shared" si="63"/>
        <v>CHECK</v>
      </c>
      <c r="G291" s="344" t="str">
        <f t="shared" si="79"/>
        <v>CHECK</v>
      </c>
      <c r="H291" s="344" t="str">
        <f t="shared" si="79"/>
        <v>CHECK</v>
      </c>
      <c r="I291" s="344" t="str">
        <f t="shared" si="79"/>
        <v>CHECK</v>
      </c>
      <c r="J291" s="344" t="str">
        <f t="shared" si="79"/>
        <v>CHECK</v>
      </c>
      <c r="K291" s="344" t="str">
        <f t="shared" si="79"/>
        <v>CHECK</v>
      </c>
      <c r="L291" s="344" t="str">
        <f t="shared" si="79"/>
        <v>CHECK</v>
      </c>
      <c r="M291" s="344" t="str">
        <f t="shared" si="79"/>
        <v>CHECK</v>
      </c>
      <c r="N291" s="344" t="str">
        <f t="shared" si="79"/>
        <v>CHECK</v>
      </c>
      <c r="O291" s="344" t="str">
        <f t="shared" si="79"/>
        <v>CHECK</v>
      </c>
      <c r="P291" s="344" t="str">
        <f t="shared" si="79"/>
        <v>CHECK</v>
      </c>
      <c r="Q291" s="344" t="str">
        <f t="shared" si="79"/>
        <v>CHECK</v>
      </c>
      <c r="R291" s="344" t="str">
        <f t="shared" si="79"/>
        <v>CHECK</v>
      </c>
      <c r="S291" s="344" t="str">
        <f t="shared" si="79"/>
        <v>CHECK</v>
      </c>
      <c r="T291" s="344" t="str">
        <f t="shared" si="79"/>
        <v>CHECK</v>
      </c>
      <c r="U291" s="344" t="str">
        <f t="shared" ref="U291" si="82">IFERROR(((U22/U157)-1),"CHECK")</f>
        <v>CHECK</v>
      </c>
      <c r="V291" s="349"/>
      <c r="W291" s="349"/>
    </row>
    <row r="292" spans="1:23" s="4" customFormat="1" x14ac:dyDescent="0.25">
      <c r="A292" s="338" t="s">
        <v>68</v>
      </c>
      <c r="B292" s="338" t="s">
        <v>73</v>
      </c>
      <c r="C292" s="338" t="s">
        <v>74</v>
      </c>
      <c r="D292" s="338" t="s">
        <v>449</v>
      </c>
      <c r="E292" s="338" t="s">
        <v>37</v>
      </c>
      <c r="F292" s="344">
        <f t="shared" si="63"/>
        <v>9.3748397425372332E-2</v>
      </c>
      <c r="G292" s="344">
        <f t="shared" si="79"/>
        <v>0.10308315388206046</v>
      </c>
      <c r="H292" s="344">
        <f t="shared" si="79"/>
        <v>9.5501840649480085E-2</v>
      </c>
      <c r="I292" s="344">
        <f t="shared" si="79"/>
        <v>9.1539458115596384E-2</v>
      </c>
      <c r="J292" s="344">
        <f t="shared" si="79"/>
        <v>9.4486824033542138E-2</v>
      </c>
      <c r="K292" s="344">
        <f t="shared" si="79"/>
        <v>0.11153104583531537</v>
      </c>
      <c r="L292" s="344">
        <f t="shared" si="79"/>
        <v>8.87164313368769E-2</v>
      </c>
      <c r="M292" s="344">
        <f t="shared" si="79"/>
        <v>0.17400578764103103</v>
      </c>
      <c r="N292" s="344">
        <f t="shared" si="79"/>
        <v>0.20279985120936228</v>
      </c>
      <c r="O292" s="344">
        <f t="shared" si="79"/>
        <v>0.15550341221393604</v>
      </c>
      <c r="P292" s="344">
        <f t="shared" si="79"/>
        <v>1.4973864439230766E-2</v>
      </c>
      <c r="Q292" s="344">
        <f t="shared" si="79"/>
        <v>6.9926776371411759E-3</v>
      </c>
      <c r="R292" s="344">
        <f t="shared" si="79"/>
        <v>-3.8450126025737053E-2</v>
      </c>
      <c r="S292" s="344">
        <f t="shared" si="79"/>
        <v>5.07540465011036E-2</v>
      </c>
      <c r="T292" s="344">
        <f t="shared" si="79"/>
        <v>5.8103261970427811E-2</v>
      </c>
      <c r="U292" s="344">
        <f t="shared" ref="U292" si="83">IFERROR(((U23/U158)-1),"CHECK")</f>
        <v>5.9929773584070478E-2</v>
      </c>
      <c r="V292" s="348"/>
      <c r="W292" s="348"/>
    </row>
    <row r="293" spans="1:23" s="79" customFormat="1" x14ac:dyDescent="0.25">
      <c r="A293" s="337" t="s">
        <v>68</v>
      </c>
      <c r="B293" s="337" t="s">
        <v>145</v>
      </c>
      <c r="C293" s="337" t="s">
        <v>150</v>
      </c>
      <c r="D293" s="337" t="s">
        <v>449</v>
      </c>
      <c r="E293" s="337" t="s">
        <v>37</v>
      </c>
      <c r="F293" s="344">
        <f t="shared" si="63"/>
        <v>0.10246679987770646</v>
      </c>
      <c r="G293" s="344">
        <f t="shared" si="79"/>
        <v>4.0341679065087455E-2</v>
      </c>
      <c r="H293" s="344">
        <f t="shared" si="79"/>
        <v>-0.2709371452680096</v>
      </c>
      <c r="I293" s="344">
        <f t="shared" si="79"/>
        <v>-0.38407708981022637</v>
      </c>
      <c r="J293" s="344">
        <f t="shared" si="79"/>
        <v>-0.46296216792295297</v>
      </c>
      <c r="K293" s="344">
        <f t="shared" si="79"/>
        <v>-0.503514435964173</v>
      </c>
      <c r="L293" s="344">
        <f t="shared" si="79"/>
        <v>-0.51654177302186144</v>
      </c>
      <c r="M293" s="344">
        <f t="shared" si="79"/>
        <v>-0.50586667181760214</v>
      </c>
      <c r="N293" s="344">
        <f t="shared" si="79"/>
        <v>-0.52080633147376854</v>
      </c>
      <c r="O293" s="344">
        <f t="shared" si="79"/>
        <v>-0.57426046146438381</v>
      </c>
      <c r="P293" s="344">
        <f t="shared" si="79"/>
        <v>-0.61644156236088032</v>
      </c>
      <c r="Q293" s="344">
        <f t="shared" si="79"/>
        <v>-0.56506977772461475</v>
      </c>
      <c r="R293" s="344">
        <f t="shared" si="79"/>
        <v>-0.56577951176456187</v>
      </c>
      <c r="S293" s="344">
        <f t="shared" si="79"/>
        <v>-0.6622541790485722</v>
      </c>
      <c r="T293" s="344">
        <f t="shared" si="79"/>
        <v>-0.65629461381988652</v>
      </c>
      <c r="U293" s="344">
        <f t="shared" ref="U293" si="84">IFERROR(((U24/U159)-1),"CHECK")</f>
        <v>-0.64774026413616337</v>
      </c>
      <c r="V293" s="349"/>
      <c r="W293" s="349"/>
    </row>
    <row r="294" spans="1:23" s="79" customFormat="1" x14ac:dyDescent="0.25">
      <c r="A294" s="337" t="s">
        <v>68</v>
      </c>
      <c r="B294" s="337" t="s">
        <v>146</v>
      </c>
      <c r="C294" s="337" t="s">
        <v>151</v>
      </c>
      <c r="D294" s="337" t="s">
        <v>449</v>
      </c>
      <c r="E294" s="337" t="s">
        <v>37</v>
      </c>
      <c r="F294" s="344">
        <f t="shared" si="63"/>
        <v>0.13826037685765957</v>
      </c>
      <c r="G294" s="344">
        <f t="shared" si="79"/>
        <v>0.14589581337744417</v>
      </c>
      <c r="H294" s="344">
        <f t="shared" si="79"/>
        <v>0.15259678277364386</v>
      </c>
      <c r="I294" s="344">
        <f t="shared" si="79"/>
        <v>0.14933370727291795</v>
      </c>
      <c r="J294" s="344">
        <f t="shared" si="79"/>
        <v>0.1632170343332493</v>
      </c>
      <c r="K294" s="344">
        <f t="shared" si="79"/>
        <v>0.18786070435901969</v>
      </c>
      <c r="L294" s="344">
        <f t="shared" si="79"/>
        <v>0.15397241890929037</v>
      </c>
      <c r="M294" s="344">
        <f t="shared" si="79"/>
        <v>0.25042198056894271</v>
      </c>
      <c r="N294" s="344">
        <f t="shared" si="79"/>
        <v>0.30502987345701071</v>
      </c>
      <c r="O294" s="344">
        <f t="shared" si="79"/>
        <v>0.25272726588234939</v>
      </c>
      <c r="P294" s="344">
        <f t="shared" si="79"/>
        <v>9.5909520662348591E-2</v>
      </c>
      <c r="Q294" s="344">
        <f t="shared" si="79"/>
        <v>8.2066086801107829E-2</v>
      </c>
      <c r="R294" s="344">
        <f t="shared" si="79"/>
        <v>3.0191418589321506E-2</v>
      </c>
      <c r="S294" s="344">
        <f t="shared" si="79"/>
        <v>0.14022790766990956</v>
      </c>
      <c r="T294" s="344">
        <f t="shared" si="79"/>
        <v>0.1490276197322995</v>
      </c>
      <c r="U294" s="344">
        <f t="shared" ref="U294" si="85">IFERROR(((U25/U160)-1),"CHECK")</f>
        <v>0.15123748092366851</v>
      </c>
      <c r="V294" s="349"/>
      <c r="W294" s="349"/>
    </row>
    <row r="295" spans="1:23" s="79" customFormat="1" x14ac:dyDescent="0.25">
      <c r="A295" s="337" t="s">
        <v>68</v>
      </c>
      <c r="B295" s="337" t="s">
        <v>147</v>
      </c>
      <c r="C295" s="337" t="s">
        <v>152</v>
      </c>
      <c r="D295" s="337" t="s">
        <v>449</v>
      </c>
      <c r="E295" s="337" t="s">
        <v>37</v>
      </c>
      <c r="F295" s="344">
        <f t="shared" si="63"/>
        <v>0</v>
      </c>
      <c r="G295" s="344">
        <f t="shared" si="79"/>
        <v>0</v>
      </c>
      <c r="H295" s="344">
        <f t="shared" si="79"/>
        <v>0</v>
      </c>
      <c r="I295" s="344">
        <f t="shared" si="79"/>
        <v>0</v>
      </c>
      <c r="J295" s="344">
        <f t="shared" si="79"/>
        <v>0</v>
      </c>
      <c r="K295" s="344">
        <f t="shared" si="79"/>
        <v>0</v>
      </c>
      <c r="L295" s="344">
        <f t="shared" si="79"/>
        <v>0</v>
      </c>
      <c r="M295" s="344">
        <f t="shared" si="79"/>
        <v>0</v>
      </c>
      <c r="N295" s="344">
        <f t="shared" si="79"/>
        <v>0</v>
      </c>
      <c r="O295" s="344">
        <f t="shared" si="79"/>
        <v>0</v>
      </c>
      <c r="P295" s="344">
        <f t="shared" si="79"/>
        <v>0</v>
      </c>
      <c r="Q295" s="344">
        <f t="shared" si="79"/>
        <v>0</v>
      </c>
      <c r="R295" s="344">
        <f t="shared" si="79"/>
        <v>0</v>
      </c>
      <c r="S295" s="344">
        <f t="shared" si="79"/>
        <v>0</v>
      </c>
      <c r="T295" s="344">
        <f t="shared" si="79"/>
        <v>0</v>
      </c>
      <c r="U295" s="344">
        <f t="shared" ref="U295" si="86">IFERROR(((U26/U161)-1),"CHECK")</f>
        <v>0</v>
      </c>
      <c r="V295" s="349"/>
      <c r="W295" s="349"/>
    </row>
    <row r="296" spans="1:23" s="79" customFormat="1" x14ac:dyDescent="0.25">
      <c r="A296" s="337" t="s">
        <v>68</v>
      </c>
      <c r="B296" s="337" t="s">
        <v>148</v>
      </c>
      <c r="C296" s="337" t="s">
        <v>153</v>
      </c>
      <c r="D296" s="337" t="s">
        <v>449</v>
      </c>
      <c r="E296" s="337" t="s">
        <v>37</v>
      </c>
      <c r="F296" s="344">
        <f>IFERROR(((F27/F162)-1),"CHECK")</f>
        <v>-0.85318363983034262</v>
      </c>
      <c r="G296" s="344">
        <f t="shared" si="79"/>
        <v>-0.81658054996496676</v>
      </c>
      <c r="H296" s="344">
        <f t="shared" si="79"/>
        <v>-0.78144669747448592</v>
      </c>
      <c r="I296" s="344">
        <f t="shared" si="79"/>
        <v>-0.6886700662108971</v>
      </c>
      <c r="J296" s="344">
        <f t="shared" si="79"/>
        <v>-0.71041215185420947</v>
      </c>
      <c r="K296" s="344">
        <f t="shared" si="79"/>
        <v>-0.69776336220507451</v>
      </c>
      <c r="L296" s="344">
        <f t="shared" si="79"/>
        <v>-0.6080240189979278</v>
      </c>
      <c r="M296" s="344">
        <f t="shared" si="79"/>
        <v>-0.61683016134428148</v>
      </c>
      <c r="N296" s="344">
        <f t="shared" si="79"/>
        <v>-0.76156908021373804</v>
      </c>
      <c r="O296" s="344">
        <f t="shared" si="79"/>
        <v>-0.75292471290371699</v>
      </c>
      <c r="P296" s="344">
        <f t="shared" si="79"/>
        <v>-0.7655833130843559</v>
      </c>
      <c r="Q296" s="344">
        <f t="shared" si="79"/>
        <v>-0.7818110406387091</v>
      </c>
      <c r="R296" s="344">
        <f t="shared" si="79"/>
        <v>-0.7766756906614205</v>
      </c>
      <c r="S296" s="344">
        <f t="shared" si="79"/>
        <v>-0.75895978014556542</v>
      </c>
      <c r="T296" s="344">
        <f t="shared" si="79"/>
        <v>-0.76262801971245364</v>
      </c>
      <c r="U296" s="344">
        <f t="shared" ref="U296" si="87">IFERROR(((U27/U162)-1),"CHECK")</f>
        <v>-0.76880463969098456</v>
      </c>
      <c r="V296" s="349"/>
      <c r="W296" s="349"/>
    </row>
    <row r="297" spans="1:23" s="79" customFormat="1" x14ac:dyDescent="0.25">
      <c r="A297" s="337" t="s">
        <v>68</v>
      </c>
      <c r="B297" s="337" t="s">
        <v>149</v>
      </c>
      <c r="C297" s="337" t="s">
        <v>154</v>
      </c>
      <c r="D297" s="337" t="s">
        <v>449</v>
      </c>
      <c r="E297" s="337" t="s">
        <v>37</v>
      </c>
      <c r="F297" s="344" t="str">
        <f t="shared" si="63"/>
        <v>CHECK</v>
      </c>
      <c r="G297" s="344" t="str">
        <f t="shared" si="79"/>
        <v>CHECK</v>
      </c>
      <c r="H297" s="344" t="str">
        <f t="shared" si="79"/>
        <v>CHECK</v>
      </c>
      <c r="I297" s="344" t="str">
        <f t="shared" si="79"/>
        <v>CHECK</v>
      </c>
      <c r="J297" s="344" t="str">
        <f t="shared" si="79"/>
        <v>CHECK</v>
      </c>
      <c r="K297" s="344" t="str">
        <f t="shared" si="79"/>
        <v>CHECK</v>
      </c>
      <c r="L297" s="344" t="str">
        <f t="shared" si="79"/>
        <v>CHECK</v>
      </c>
      <c r="M297" s="344" t="str">
        <f t="shared" si="79"/>
        <v>CHECK</v>
      </c>
      <c r="N297" s="344" t="str">
        <f t="shared" si="79"/>
        <v>CHECK</v>
      </c>
      <c r="O297" s="344" t="str">
        <f t="shared" si="79"/>
        <v>CHECK</v>
      </c>
      <c r="P297" s="344" t="str">
        <f t="shared" si="79"/>
        <v>CHECK</v>
      </c>
      <c r="Q297" s="344" t="str">
        <f t="shared" si="79"/>
        <v>CHECK</v>
      </c>
      <c r="R297" s="344" t="str">
        <f t="shared" si="79"/>
        <v>CHECK</v>
      </c>
      <c r="S297" s="344" t="str">
        <f t="shared" si="79"/>
        <v>CHECK</v>
      </c>
      <c r="T297" s="344" t="str">
        <f t="shared" si="79"/>
        <v>CHECK</v>
      </c>
      <c r="U297" s="344" t="str">
        <f t="shared" ref="U297" si="88">IFERROR(((U28/U163)-1),"CHECK")</f>
        <v>CHECK</v>
      </c>
      <c r="V297" s="349"/>
      <c r="W297" s="349"/>
    </row>
    <row r="298" spans="1:23" s="4" customFormat="1" x14ac:dyDescent="0.25">
      <c r="A298" s="338" t="s">
        <v>68</v>
      </c>
      <c r="B298" s="338" t="s">
        <v>75</v>
      </c>
      <c r="C298" s="338" t="s">
        <v>76</v>
      </c>
      <c r="D298" s="338" t="s">
        <v>449</v>
      </c>
      <c r="E298" s="338" t="s">
        <v>37</v>
      </c>
      <c r="F298" s="344">
        <f t="shared" si="63"/>
        <v>0.37160334183637622</v>
      </c>
      <c r="G298" s="344">
        <f t="shared" si="79"/>
        <v>0.1422439773850932</v>
      </c>
      <c r="H298" s="344">
        <f t="shared" si="79"/>
        <v>-6.070950630440608E-3</v>
      </c>
      <c r="I298" s="344">
        <f t="shared" si="79"/>
        <v>-5.1042163310835553E-2</v>
      </c>
      <c r="J298" s="344">
        <f t="shared" si="79"/>
        <v>-8.9361304370234929E-2</v>
      </c>
      <c r="K298" s="344">
        <f t="shared" si="79"/>
        <v>-0.16377854794991142</v>
      </c>
      <c r="L298" s="344">
        <f t="shared" si="79"/>
        <v>-0.22220756302000866</v>
      </c>
      <c r="M298" s="344">
        <f t="shared" si="79"/>
        <v>-0.22728291690853686</v>
      </c>
      <c r="N298" s="344">
        <f t="shared" si="79"/>
        <v>-0.21478988654140785</v>
      </c>
      <c r="O298" s="344">
        <f t="shared" si="79"/>
        <v>-9.9608326228554422E-2</v>
      </c>
      <c r="P298" s="344">
        <f t="shared" si="79"/>
        <v>-0.34234138807388814</v>
      </c>
      <c r="Q298" s="344">
        <f t="shared" si="79"/>
        <v>-0.47695172472302449</v>
      </c>
      <c r="R298" s="344">
        <f t="shared" si="79"/>
        <v>-0.3507320172523769</v>
      </c>
      <c r="S298" s="344">
        <f t="shared" si="79"/>
        <v>-0.33459203063781662</v>
      </c>
      <c r="T298" s="344">
        <f t="shared" si="79"/>
        <v>-0.38879081521451719</v>
      </c>
      <c r="U298" s="344">
        <f t="shared" ref="U298" si="89">IFERROR(((U29/U164)-1),"CHECK")</f>
        <v>-0.43008716690486359</v>
      </c>
      <c r="V298" s="348"/>
      <c r="W298" s="348"/>
    </row>
    <row r="299" spans="1:23" s="79" customFormat="1" x14ac:dyDescent="0.25">
      <c r="A299" s="337" t="s">
        <v>68</v>
      </c>
      <c r="B299" s="337" t="s">
        <v>155</v>
      </c>
      <c r="C299" s="337" t="s">
        <v>158</v>
      </c>
      <c r="D299" s="337" t="s">
        <v>449</v>
      </c>
      <c r="E299" s="337" t="s">
        <v>37</v>
      </c>
      <c r="F299" s="344">
        <f t="shared" si="63"/>
        <v>0.73719132514232144</v>
      </c>
      <c r="G299" s="344">
        <f t="shared" si="79"/>
        <v>0.26741525451687309</v>
      </c>
      <c r="H299" s="344">
        <f t="shared" si="79"/>
        <v>-3.5291326609940166E-2</v>
      </c>
      <c r="I299" s="344">
        <f t="shared" si="79"/>
        <v>-0.12867318394301297</v>
      </c>
      <c r="J299" s="344">
        <f t="shared" si="79"/>
        <v>-0.20724290902361642</v>
      </c>
      <c r="K299" s="344">
        <f t="shared" si="79"/>
        <v>-0.36210838266507339</v>
      </c>
      <c r="L299" s="344">
        <f t="shared" si="79"/>
        <v>-0.55641166100217265</v>
      </c>
      <c r="M299" s="344">
        <f t="shared" si="79"/>
        <v>-0.74859070878545098</v>
      </c>
      <c r="N299" s="344">
        <f t="shared" si="79"/>
        <v>-0.71123499014954772</v>
      </c>
      <c r="O299" s="344">
        <f t="shared" si="79"/>
        <v>-0.38391808679075845</v>
      </c>
      <c r="P299" s="344">
        <f t="shared" si="79"/>
        <v>-8.2888959372072191E-2</v>
      </c>
      <c r="Q299" s="344">
        <f t="shared" si="79"/>
        <v>-0.68958663406114806</v>
      </c>
      <c r="R299" s="344">
        <f t="shared" si="79"/>
        <v>-0.60889249684629954</v>
      </c>
      <c r="S299" s="344">
        <f t="shared" si="79"/>
        <v>-0.54473780500422286</v>
      </c>
      <c r="T299" s="344">
        <f t="shared" si="79"/>
        <v>0.22109577040713013</v>
      </c>
      <c r="U299" s="344">
        <f t="shared" ref="U299" si="90">IFERROR(((U30/U165)-1),"CHECK")</f>
        <v>0.11696432487679309</v>
      </c>
      <c r="V299" s="349"/>
      <c r="W299" s="349"/>
    </row>
    <row r="300" spans="1:23" s="79" customFormat="1" x14ac:dyDescent="0.25">
      <c r="A300" s="337" t="s">
        <v>68</v>
      </c>
      <c r="B300" s="337" t="s">
        <v>156</v>
      </c>
      <c r="C300" s="337" t="s">
        <v>159</v>
      </c>
      <c r="D300" s="337" t="s">
        <v>449</v>
      </c>
      <c r="E300" s="337" t="s">
        <v>37</v>
      </c>
      <c r="F300" s="344">
        <f t="shared" si="63"/>
        <v>4.3795856476780415E-4</v>
      </c>
      <c r="G300" s="344">
        <f t="shared" si="79"/>
        <v>2.8258324193974893E-4</v>
      </c>
      <c r="H300" s="344">
        <f t="shared" si="79"/>
        <v>2.2621429887981215E-4</v>
      </c>
      <c r="I300" s="344">
        <f t="shared" si="79"/>
        <v>-5.1703020892190921E-4</v>
      </c>
      <c r="J300" s="344">
        <f t="shared" si="79"/>
        <v>-1.1850344089381348E-4</v>
      </c>
      <c r="K300" s="344">
        <f t="shared" si="79"/>
        <v>-2.8758031220565972E-4</v>
      </c>
      <c r="L300" s="344">
        <f t="shared" si="79"/>
        <v>7.5020468516658001E-2</v>
      </c>
      <c r="M300" s="344">
        <f t="shared" si="79"/>
        <v>0.16057803134025805</v>
      </c>
      <c r="N300" s="344">
        <f t="shared" si="79"/>
        <v>0.12505182342360244</v>
      </c>
      <c r="O300" s="344">
        <f t="shared" si="79"/>
        <v>8.1316605041178658E-2</v>
      </c>
      <c r="P300" s="344">
        <f t="shared" si="79"/>
        <v>-0.57961762578602394</v>
      </c>
      <c r="Q300" s="344">
        <f t="shared" si="79"/>
        <v>-0.41552904216956377</v>
      </c>
      <c r="R300" s="344">
        <f t="shared" si="79"/>
        <v>-0.22128260054979187</v>
      </c>
      <c r="S300" s="344">
        <f t="shared" si="79"/>
        <v>-0.23897633828528275</v>
      </c>
      <c r="T300" s="344">
        <f t="shared" si="79"/>
        <v>-0.87099879417863935</v>
      </c>
      <c r="U300" s="344">
        <f t="shared" ref="U300" si="91">IFERROR(((U31/U166)-1),"CHECK")</f>
        <v>-0.87704249020012515</v>
      </c>
      <c r="V300" s="349"/>
      <c r="W300" s="349"/>
    </row>
    <row r="301" spans="1:23" s="79" customFormat="1" x14ac:dyDescent="0.25">
      <c r="A301" s="337" t="s">
        <v>68</v>
      </c>
      <c r="B301" s="337" t="s">
        <v>157</v>
      </c>
      <c r="C301" s="337" t="s">
        <v>160</v>
      </c>
      <c r="D301" s="337" t="s">
        <v>449</v>
      </c>
      <c r="E301" s="337" t="s">
        <v>37</v>
      </c>
      <c r="F301" s="344">
        <f t="shared" si="63"/>
        <v>1.1835084640985372E-2</v>
      </c>
      <c r="G301" s="344">
        <f t="shared" si="79"/>
        <v>0.10964109543929279</v>
      </c>
      <c r="H301" s="344">
        <f t="shared" si="79"/>
        <v>0.11729649781477969</v>
      </c>
      <c r="I301" s="344">
        <f t="shared" si="79"/>
        <v>0.11331502721390585</v>
      </c>
      <c r="J301" s="344">
        <f t="shared" si="79"/>
        <v>8.7362702603318132E-2</v>
      </c>
      <c r="K301" s="344">
        <f t="shared" si="79"/>
        <v>4.7697415366828366E-2</v>
      </c>
      <c r="L301" s="344">
        <f t="shared" si="79"/>
        <v>2.6150440869233682E-2</v>
      </c>
      <c r="M301" s="344">
        <f t="shared" si="79"/>
        <v>2.1321909088124924E-2</v>
      </c>
      <c r="N301" s="344">
        <f t="shared" si="79"/>
        <v>3.4689125318763558E-2</v>
      </c>
      <c r="O301" s="344">
        <f t="shared" si="79"/>
        <v>5.8389933843175923E-2</v>
      </c>
      <c r="P301" s="344">
        <f t="shared" si="79"/>
        <v>9.4087047400891466E-2</v>
      </c>
      <c r="Q301" s="344">
        <f t="shared" si="79"/>
        <v>0.1200943572033295</v>
      </c>
      <c r="R301" s="344">
        <f t="shared" si="79"/>
        <v>7.4268548391636102E-2</v>
      </c>
      <c r="S301" s="344">
        <f t="shared" si="79"/>
        <v>2.2694527371061701E-2</v>
      </c>
      <c r="T301" s="344">
        <f t="shared" si="79"/>
        <v>4.5589491851321107E-3</v>
      </c>
      <c r="U301" s="344">
        <f t="shared" ref="U301" si="92">IFERROR(((U32/U167)-1),"CHECK")</f>
        <v>-1.298060802398604E-2</v>
      </c>
      <c r="V301" s="349"/>
      <c r="W301" s="349"/>
    </row>
    <row r="302" spans="1:23" s="4" customFormat="1" x14ac:dyDescent="0.25">
      <c r="A302" s="338" t="s">
        <v>68</v>
      </c>
      <c r="B302" s="338" t="s">
        <v>77</v>
      </c>
      <c r="C302" s="338" t="s">
        <v>78</v>
      </c>
      <c r="D302" s="338" t="s">
        <v>449</v>
      </c>
      <c r="E302" s="338" t="s">
        <v>37</v>
      </c>
      <c r="F302" s="344">
        <f t="shared" si="63"/>
        <v>3.3039103641826033</v>
      </c>
      <c r="G302" s="344">
        <f t="shared" si="79"/>
        <v>3.0453405858911138</v>
      </c>
      <c r="H302" s="344">
        <f t="shared" si="79"/>
        <v>2.9873111333961773</v>
      </c>
      <c r="I302" s="344">
        <f t="shared" si="79"/>
        <v>3.4319791303143186</v>
      </c>
      <c r="J302" s="344">
        <f t="shared" si="79"/>
        <v>4.3683828474770854</v>
      </c>
      <c r="K302" s="344">
        <f t="shared" si="79"/>
        <v>4.4192802822027737</v>
      </c>
      <c r="L302" s="344">
        <f t="shared" si="79"/>
        <v>4.2065252336715817</v>
      </c>
      <c r="M302" s="344">
        <f t="shared" si="79"/>
        <v>4.0649580830841963</v>
      </c>
      <c r="N302" s="344">
        <f t="shared" si="79"/>
        <v>4.9627840497718481</v>
      </c>
      <c r="O302" s="344">
        <f t="shared" si="79"/>
        <v>0.43571122722985089</v>
      </c>
      <c r="P302" s="344">
        <f t="shared" si="79"/>
        <v>2.0882232631776683</v>
      </c>
      <c r="Q302" s="344">
        <f t="shared" si="79"/>
        <v>3.5835942924216804</v>
      </c>
      <c r="R302" s="344">
        <f t="shared" si="79"/>
        <v>8.6663970639452987</v>
      </c>
      <c r="S302" s="344">
        <f t="shared" si="79"/>
        <v>12.960685007629836</v>
      </c>
      <c r="T302" s="344">
        <f t="shared" si="79"/>
        <v>8.4018019522753189</v>
      </c>
      <c r="U302" s="344">
        <f t="shared" ref="U302" si="93">IFERROR(((U33/U168)-1),"CHECK")</f>
        <v>3.9113137128940281</v>
      </c>
      <c r="V302" s="348"/>
      <c r="W302" s="348"/>
    </row>
    <row r="303" spans="1:23" s="79" customFormat="1" x14ac:dyDescent="0.25">
      <c r="A303" s="337" t="s">
        <v>68</v>
      </c>
      <c r="B303" s="337" t="s">
        <v>161</v>
      </c>
      <c r="C303" s="337" t="s">
        <v>163</v>
      </c>
      <c r="D303" s="337" t="s">
        <v>449</v>
      </c>
      <c r="E303" s="337" t="s">
        <v>37</v>
      </c>
      <c r="F303" s="344">
        <f t="shared" si="63"/>
        <v>3.3039103641826033</v>
      </c>
      <c r="G303" s="344">
        <f t="shared" si="79"/>
        <v>3.0453405858911138</v>
      </c>
      <c r="H303" s="344">
        <f t="shared" si="79"/>
        <v>2.9873111333961773</v>
      </c>
      <c r="I303" s="344">
        <f t="shared" si="79"/>
        <v>3.4319791303143186</v>
      </c>
      <c r="J303" s="344">
        <f t="shared" si="79"/>
        <v>4.3683828474770854</v>
      </c>
      <c r="K303" s="344">
        <f t="shared" si="79"/>
        <v>4.4192802822027737</v>
      </c>
      <c r="L303" s="344">
        <f t="shared" si="79"/>
        <v>4.2065252336715817</v>
      </c>
      <c r="M303" s="344">
        <f t="shared" si="79"/>
        <v>4.0649580830841963</v>
      </c>
      <c r="N303" s="344">
        <f t="shared" si="79"/>
        <v>4.9627840497718481</v>
      </c>
      <c r="O303" s="344">
        <f t="shared" si="79"/>
        <v>0.43571122722985089</v>
      </c>
      <c r="P303" s="344">
        <f t="shared" si="79"/>
        <v>2.0882232631776683</v>
      </c>
      <c r="Q303" s="344">
        <f t="shared" si="79"/>
        <v>3.5835942924216804</v>
      </c>
      <c r="R303" s="344">
        <f t="shared" si="79"/>
        <v>8.6663970639452987</v>
      </c>
      <c r="S303" s="344">
        <f t="shared" si="79"/>
        <v>12.960685007629836</v>
      </c>
      <c r="T303" s="344">
        <f t="shared" si="79"/>
        <v>8.4018019522753189</v>
      </c>
      <c r="U303" s="344">
        <f t="shared" ref="U303" si="94">IFERROR(((U34/U169)-1),"CHECK")</f>
        <v>3.9113137128940281</v>
      </c>
      <c r="V303" s="349"/>
      <c r="W303" s="349"/>
    </row>
    <row r="304" spans="1:23" s="79" customFormat="1" x14ac:dyDescent="0.25">
      <c r="A304" s="337" t="s">
        <v>68</v>
      </c>
      <c r="B304" s="337" t="s">
        <v>162</v>
      </c>
      <c r="C304" s="337" t="s">
        <v>164</v>
      </c>
      <c r="D304" s="337" t="s">
        <v>449</v>
      </c>
      <c r="E304" s="337" t="s">
        <v>37</v>
      </c>
      <c r="F304" s="344" t="str">
        <f t="shared" si="63"/>
        <v>CHECK</v>
      </c>
      <c r="G304" s="344" t="str">
        <f t="shared" ref="G304:T304" si="95">IFERROR(((G35/G170)-1),"CHECK")</f>
        <v>CHECK</v>
      </c>
      <c r="H304" s="344" t="str">
        <f t="shared" si="95"/>
        <v>CHECK</v>
      </c>
      <c r="I304" s="344" t="str">
        <f t="shared" si="95"/>
        <v>CHECK</v>
      </c>
      <c r="J304" s="344" t="str">
        <f t="shared" si="95"/>
        <v>CHECK</v>
      </c>
      <c r="K304" s="344" t="str">
        <f t="shared" si="95"/>
        <v>CHECK</v>
      </c>
      <c r="L304" s="344" t="str">
        <f t="shared" si="95"/>
        <v>CHECK</v>
      </c>
      <c r="M304" s="344" t="str">
        <f t="shared" si="95"/>
        <v>CHECK</v>
      </c>
      <c r="N304" s="344" t="str">
        <f t="shared" si="95"/>
        <v>CHECK</v>
      </c>
      <c r="O304" s="344" t="str">
        <f t="shared" si="95"/>
        <v>CHECK</v>
      </c>
      <c r="P304" s="344" t="str">
        <f t="shared" si="95"/>
        <v>CHECK</v>
      </c>
      <c r="Q304" s="344" t="str">
        <f t="shared" si="95"/>
        <v>CHECK</v>
      </c>
      <c r="R304" s="344" t="str">
        <f t="shared" si="95"/>
        <v>CHECK</v>
      </c>
      <c r="S304" s="344" t="str">
        <f t="shared" si="95"/>
        <v>CHECK</v>
      </c>
      <c r="T304" s="344" t="str">
        <f t="shared" si="95"/>
        <v>CHECK</v>
      </c>
      <c r="U304" s="344" t="str">
        <f t="shared" ref="U304" si="96">IFERROR(((U35/U170)-1),"CHECK")</f>
        <v>CHECK</v>
      </c>
      <c r="V304" s="349"/>
      <c r="W304" s="349"/>
    </row>
    <row r="305" spans="1:23" x14ac:dyDescent="0.25">
      <c r="A305" s="242"/>
      <c r="B305" s="242"/>
      <c r="C305" s="242"/>
      <c r="D305" s="242"/>
      <c r="E305" s="242"/>
      <c r="F305" s="345"/>
      <c r="G305" s="345"/>
      <c r="H305" s="345"/>
      <c r="I305" s="345"/>
      <c r="J305" s="345"/>
      <c r="K305" s="345"/>
      <c r="L305" s="345"/>
      <c r="M305" s="345"/>
      <c r="N305" s="345"/>
      <c r="O305" s="345"/>
      <c r="P305" s="345"/>
      <c r="Q305" s="345"/>
      <c r="R305" s="345"/>
      <c r="S305" s="345"/>
      <c r="T305" s="345"/>
      <c r="U305" s="345"/>
      <c r="V305" s="345"/>
      <c r="W305" s="345"/>
    </row>
    <row r="306" spans="1:23" s="4" customFormat="1" x14ac:dyDescent="0.25">
      <c r="A306" s="335" t="s">
        <v>68</v>
      </c>
      <c r="B306" s="335" t="s">
        <v>443</v>
      </c>
      <c r="C306" s="335" t="s">
        <v>192</v>
      </c>
      <c r="D306" s="335" t="s">
        <v>13</v>
      </c>
      <c r="E306" s="335" t="s">
        <v>37</v>
      </c>
      <c r="F306" s="344">
        <f>IFERROR(((F37/F172)-1),"CHECK")</f>
        <v>1.7750763600923314E-2</v>
      </c>
      <c r="G306" s="344">
        <f t="shared" ref="G306:T306" si="97">IFERROR(((G37/G172)-1),"CHECK")</f>
        <v>8.3063260557671992E-3</v>
      </c>
      <c r="H306" s="344">
        <f t="shared" si="97"/>
        <v>-4.495202171373669E-3</v>
      </c>
      <c r="I306" s="344">
        <f t="shared" si="97"/>
        <v>-1.0279284582359827E-2</v>
      </c>
      <c r="J306" s="344">
        <f t="shared" si="97"/>
        <v>-1.4801218225903634E-2</v>
      </c>
      <c r="K306" s="344">
        <f t="shared" si="97"/>
        <v>-1.963794905837668E-2</v>
      </c>
      <c r="L306" s="344">
        <f t="shared" si="97"/>
        <v>-2.9947875912940569E-2</v>
      </c>
      <c r="M306" s="344">
        <f t="shared" si="97"/>
        <v>-1.8309389523651687E-2</v>
      </c>
      <c r="N306" s="344">
        <f t="shared" si="97"/>
        <v>-1.4108054370822631E-2</v>
      </c>
      <c r="O306" s="344">
        <f t="shared" si="97"/>
        <v>1.5865623450743271E-2</v>
      </c>
      <c r="P306" s="344">
        <f t="shared" si="97"/>
        <v>-4.8298553213890538E-2</v>
      </c>
      <c r="Q306" s="344">
        <f t="shared" si="97"/>
        <v>-3.3995474639558321E-2</v>
      </c>
      <c r="R306" s="344">
        <f t="shared" si="97"/>
        <v>-2.9803918430168719E-2</v>
      </c>
      <c r="S306" s="344">
        <f t="shared" si="97"/>
        <v>-6.0370899450504667E-2</v>
      </c>
      <c r="T306" s="344">
        <f t="shared" si="97"/>
        <v>-4.8442364793626735E-2</v>
      </c>
      <c r="U306" s="344">
        <f t="shared" ref="U306" si="98">IFERROR(((U37/U172)-1),"CHECK")</f>
        <v>-4.011676514450857E-2</v>
      </c>
      <c r="V306" s="348"/>
      <c r="W306" s="348"/>
    </row>
    <row r="307" spans="1:23" s="4" customFormat="1" x14ac:dyDescent="0.25">
      <c r="A307" s="335" t="s">
        <v>68</v>
      </c>
      <c r="B307" s="335" t="s">
        <v>69</v>
      </c>
      <c r="C307" s="335" t="s">
        <v>70</v>
      </c>
      <c r="D307" s="335" t="s">
        <v>13</v>
      </c>
      <c r="E307" s="335" t="s">
        <v>37</v>
      </c>
      <c r="F307" s="344">
        <f t="shared" ref="F307:T322" si="99">IFERROR(((F38/F173)-1),"CHECK")</f>
        <v>0</v>
      </c>
      <c r="G307" s="344">
        <f t="shared" si="99"/>
        <v>0</v>
      </c>
      <c r="H307" s="344">
        <f t="shared" si="99"/>
        <v>0</v>
      </c>
      <c r="I307" s="344">
        <f t="shared" si="99"/>
        <v>0</v>
      </c>
      <c r="J307" s="344">
        <f t="shared" si="99"/>
        <v>0</v>
      </c>
      <c r="K307" s="344">
        <f t="shared" si="99"/>
        <v>0</v>
      </c>
      <c r="L307" s="344">
        <f t="shared" si="99"/>
        <v>0</v>
      </c>
      <c r="M307" s="344">
        <f t="shared" si="99"/>
        <v>0</v>
      </c>
      <c r="N307" s="344">
        <f t="shared" si="99"/>
        <v>0</v>
      </c>
      <c r="O307" s="344">
        <f t="shared" si="99"/>
        <v>8.8884052640840761E-3</v>
      </c>
      <c r="P307" s="344">
        <f t="shared" si="99"/>
        <v>-7.7247225770772365E-3</v>
      </c>
      <c r="Q307" s="344">
        <f t="shared" si="99"/>
        <v>0</v>
      </c>
      <c r="R307" s="344">
        <f t="shared" si="99"/>
        <v>-1.6637083932735663E-9</v>
      </c>
      <c r="S307" s="344">
        <f t="shared" si="99"/>
        <v>2.7116945034928452E-3</v>
      </c>
      <c r="T307" s="344">
        <f t="shared" si="99"/>
        <v>4.7473593499594013E-3</v>
      </c>
      <c r="U307" s="344">
        <f t="shared" ref="U307" si="100">IFERROR(((U38/U173)-1),"CHECK")</f>
        <v>4.4057566487916144E-3</v>
      </c>
      <c r="V307" s="348"/>
      <c r="W307" s="348"/>
    </row>
    <row r="308" spans="1:23" s="79" customFormat="1" x14ac:dyDescent="0.25">
      <c r="A308" s="336" t="s">
        <v>68</v>
      </c>
      <c r="B308" s="336" t="s">
        <v>113</v>
      </c>
      <c r="C308" s="336" t="s">
        <v>116</v>
      </c>
      <c r="D308" s="336" t="s">
        <v>13</v>
      </c>
      <c r="E308" s="336" t="s">
        <v>37</v>
      </c>
      <c r="F308" s="344">
        <f t="shared" si="99"/>
        <v>0</v>
      </c>
      <c r="G308" s="344">
        <f t="shared" si="99"/>
        <v>0</v>
      </c>
      <c r="H308" s="344">
        <f t="shared" si="99"/>
        <v>0</v>
      </c>
      <c r="I308" s="344">
        <f t="shared" si="99"/>
        <v>0</v>
      </c>
      <c r="J308" s="344">
        <f t="shared" si="99"/>
        <v>0</v>
      </c>
      <c r="K308" s="344">
        <f t="shared" si="99"/>
        <v>0</v>
      </c>
      <c r="L308" s="344">
        <f t="shared" si="99"/>
        <v>0</v>
      </c>
      <c r="M308" s="344">
        <f t="shared" si="99"/>
        <v>0</v>
      </c>
      <c r="N308" s="344">
        <f t="shared" si="99"/>
        <v>0</v>
      </c>
      <c r="O308" s="344">
        <f t="shared" si="99"/>
        <v>1.0192110003407251E-2</v>
      </c>
      <c r="P308" s="344">
        <f t="shared" si="99"/>
        <v>-8.8051622925918727E-3</v>
      </c>
      <c r="Q308" s="344">
        <f t="shared" si="99"/>
        <v>0</v>
      </c>
      <c r="R308" s="344">
        <f t="shared" si="99"/>
        <v>-1.8900109255426401E-9</v>
      </c>
      <c r="S308" s="344">
        <f t="shared" si="99"/>
        <v>4.1031123933483737E-3</v>
      </c>
      <c r="T308" s="344">
        <f t="shared" si="99"/>
        <v>4.8461902675343005E-3</v>
      </c>
      <c r="U308" s="344">
        <f t="shared" ref="U308" si="101">IFERROR(((U39/U174)-1),"CHECK")</f>
        <v>5.2633857842514509E-3</v>
      </c>
      <c r="V308" s="349"/>
      <c r="W308" s="349"/>
    </row>
    <row r="309" spans="1:23" s="79" customFormat="1" x14ac:dyDescent="0.25">
      <c r="A309" s="336" t="s">
        <v>68</v>
      </c>
      <c r="B309" s="336" t="s">
        <v>114</v>
      </c>
      <c r="C309" s="336" t="s">
        <v>117</v>
      </c>
      <c r="D309" s="336" t="s">
        <v>13</v>
      </c>
      <c r="E309" s="336" t="s">
        <v>37</v>
      </c>
      <c r="F309" s="344">
        <f t="shared" si="99"/>
        <v>0</v>
      </c>
      <c r="G309" s="344">
        <f t="shared" si="99"/>
        <v>0</v>
      </c>
      <c r="H309" s="344">
        <f t="shared" si="99"/>
        <v>0</v>
      </c>
      <c r="I309" s="344">
        <f t="shared" si="99"/>
        <v>0</v>
      </c>
      <c r="J309" s="344">
        <f t="shared" si="99"/>
        <v>0</v>
      </c>
      <c r="K309" s="344">
        <f t="shared" si="99"/>
        <v>0</v>
      </c>
      <c r="L309" s="344">
        <f t="shared" si="99"/>
        <v>0</v>
      </c>
      <c r="M309" s="344">
        <f t="shared" si="99"/>
        <v>0</v>
      </c>
      <c r="N309" s="344">
        <f t="shared" si="99"/>
        <v>0</v>
      </c>
      <c r="O309" s="344">
        <f t="shared" si="99"/>
        <v>0</v>
      </c>
      <c r="P309" s="344">
        <f t="shared" si="99"/>
        <v>0</v>
      </c>
      <c r="Q309" s="344">
        <f t="shared" si="99"/>
        <v>0</v>
      </c>
      <c r="R309" s="344">
        <f t="shared" si="99"/>
        <v>0</v>
      </c>
      <c r="S309" s="344">
        <f t="shared" si="99"/>
        <v>0</v>
      </c>
      <c r="T309" s="344">
        <f t="shared" si="99"/>
        <v>0</v>
      </c>
      <c r="U309" s="344">
        <f t="shared" ref="U309" si="102">IFERROR(((U40/U175)-1),"CHECK")</f>
        <v>0</v>
      </c>
      <c r="V309" s="349"/>
      <c r="W309" s="349"/>
    </row>
    <row r="310" spans="1:23" s="79" customFormat="1" x14ac:dyDescent="0.25">
      <c r="A310" s="336" t="s">
        <v>68</v>
      </c>
      <c r="B310" s="336" t="s">
        <v>115</v>
      </c>
      <c r="C310" s="336" t="s">
        <v>118</v>
      </c>
      <c r="D310" s="336" t="s">
        <v>13</v>
      </c>
      <c r="E310" s="336" t="s">
        <v>37</v>
      </c>
      <c r="F310" s="344">
        <f t="shared" si="99"/>
        <v>0</v>
      </c>
      <c r="G310" s="344">
        <f t="shared" si="99"/>
        <v>0</v>
      </c>
      <c r="H310" s="344">
        <f t="shared" si="99"/>
        <v>0</v>
      </c>
      <c r="I310" s="344">
        <f t="shared" si="99"/>
        <v>0</v>
      </c>
      <c r="J310" s="344">
        <f t="shared" si="99"/>
        <v>0</v>
      </c>
      <c r="K310" s="344">
        <f t="shared" si="99"/>
        <v>0</v>
      </c>
      <c r="L310" s="344">
        <f t="shared" si="99"/>
        <v>0</v>
      </c>
      <c r="M310" s="344">
        <f t="shared" si="99"/>
        <v>0</v>
      </c>
      <c r="N310" s="344">
        <f t="shared" si="99"/>
        <v>0</v>
      </c>
      <c r="O310" s="344">
        <f t="shared" si="99"/>
        <v>0</v>
      </c>
      <c r="P310" s="344">
        <f t="shared" si="99"/>
        <v>0</v>
      </c>
      <c r="Q310" s="344">
        <f t="shared" si="99"/>
        <v>0</v>
      </c>
      <c r="R310" s="344">
        <f t="shared" si="99"/>
        <v>0</v>
      </c>
      <c r="S310" s="344">
        <f t="shared" si="99"/>
        <v>-7.8050156212869926E-3</v>
      </c>
      <c r="T310" s="344">
        <f t="shared" si="99"/>
        <v>4.5275387512870857E-3</v>
      </c>
      <c r="U310" s="344">
        <f t="shared" ref="U310" si="103">IFERROR(((U41/U176)-1),"CHECK")</f>
        <v>-1.2554458589250084E-3</v>
      </c>
      <c r="V310" s="349"/>
      <c r="W310" s="349"/>
    </row>
    <row r="311" spans="1:23" s="4" customFormat="1" x14ac:dyDescent="0.25">
      <c r="A311" s="335" t="s">
        <v>68</v>
      </c>
      <c r="B311" s="335" t="s">
        <v>71</v>
      </c>
      <c r="C311" s="335" t="s">
        <v>72</v>
      </c>
      <c r="D311" s="335" t="s">
        <v>13</v>
      </c>
      <c r="E311" s="335" t="s">
        <v>37</v>
      </c>
      <c r="F311" s="344">
        <f t="shared" si="99"/>
        <v>-0.2523007033055672</v>
      </c>
      <c r="G311" s="344">
        <f t="shared" si="99"/>
        <v>-0.23006344465969464</v>
      </c>
      <c r="H311" s="344">
        <f t="shared" si="99"/>
        <v>-0.23187920652658522</v>
      </c>
      <c r="I311" s="344">
        <f t="shared" si="99"/>
        <v>-0.25353826657693301</v>
      </c>
      <c r="J311" s="344">
        <f t="shared" si="99"/>
        <v>-0.28703062738725604</v>
      </c>
      <c r="K311" s="344">
        <f t="shared" si="99"/>
        <v>-0.29441533083377303</v>
      </c>
      <c r="L311" s="344">
        <f t="shared" si="99"/>
        <v>-0.29498793103884169</v>
      </c>
      <c r="M311" s="344">
        <f t="shared" si="99"/>
        <v>-0.28344304982266155</v>
      </c>
      <c r="N311" s="344">
        <f t="shared" si="99"/>
        <v>-0.27128261234110362</v>
      </c>
      <c r="O311" s="344">
        <f t="shared" si="99"/>
        <v>1.2237396675555567E-2</v>
      </c>
      <c r="P311" s="344">
        <f t="shared" si="99"/>
        <v>-0.12486049622796236</v>
      </c>
      <c r="Q311" s="344">
        <f t="shared" si="99"/>
        <v>4.7325800735740442E-2</v>
      </c>
      <c r="R311" s="344">
        <f t="shared" si="99"/>
        <v>-0.18503984572051912</v>
      </c>
      <c r="S311" s="344">
        <f t="shared" si="99"/>
        <v>-0.70953565238318794</v>
      </c>
      <c r="T311" s="344">
        <f t="shared" si="99"/>
        <v>-0.40478546432720386</v>
      </c>
      <c r="U311" s="344">
        <f t="shared" ref="U311" si="104">IFERROR(((U42/U177)-1),"CHECK")</f>
        <v>-0.10898615347795237</v>
      </c>
      <c r="V311" s="348"/>
      <c r="W311" s="348"/>
    </row>
    <row r="312" spans="1:23" s="79" customFormat="1" x14ac:dyDescent="0.25">
      <c r="A312" s="337" t="s">
        <v>68</v>
      </c>
      <c r="B312" s="337" t="s">
        <v>119</v>
      </c>
      <c r="C312" s="337" t="s">
        <v>132</v>
      </c>
      <c r="D312" s="337" t="s">
        <v>13</v>
      </c>
      <c r="E312" s="337" t="s">
        <v>37</v>
      </c>
      <c r="F312" s="344" t="str">
        <f t="shared" si="99"/>
        <v>CHECK</v>
      </c>
      <c r="G312" s="344" t="str">
        <f t="shared" si="99"/>
        <v>CHECK</v>
      </c>
      <c r="H312" s="344" t="str">
        <f t="shared" si="99"/>
        <v>CHECK</v>
      </c>
      <c r="I312" s="344" t="str">
        <f t="shared" si="99"/>
        <v>CHECK</v>
      </c>
      <c r="J312" s="344" t="str">
        <f t="shared" si="99"/>
        <v>CHECK</v>
      </c>
      <c r="K312" s="344" t="str">
        <f t="shared" si="99"/>
        <v>CHECK</v>
      </c>
      <c r="L312" s="344" t="str">
        <f t="shared" si="99"/>
        <v>CHECK</v>
      </c>
      <c r="M312" s="344" t="str">
        <f t="shared" si="99"/>
        <v>CHECK</v>
      </c>
      <c r="N312" s="344" t="str">
        <f t="shared" si="99"/>
        <v>CHECK</v>
      </c>
      <c r="O312" s="344" t="str">
        <f t="shared" si="99"/>
        <v>CHECK</v>
      </c>
      <c r="P312" s="344" t="str">
        <f t="shared" si="99"/>
        <v>CHECK</v>
      </c>
      <c r="Q312" s="344" t="str">
        <f t="shared" si="99"/>
        <v>CHECK</v>
      </c>
      <c r="R312" s="344" t="str">
        <f t="shared" si="99"/>
        <v>CHECK</v>
      </c>
      <c r="S312" s="344" t="str">
        <f t="shared" si="99"/>
        <v>CHECK</v>
      </c>
      <c r="T312" s="344" t="str">
        <f t="shared" si="99"/>
        <v>CHECK</v>
      </c>
      <c r="U312" s="344" t="str">
        <f t="shared" ref="U312" si="105">IFERROR(((U43/U178)-1),"CHECK")</f>
        <v>CHECK</v>
      </c>
      <c r="V312" s="349"/>
      <c r="W312" s="349"/>
    </row>
    <row r="313" spans="1:23" s="79" customFormat="1" x14ac:dyDescent="0.25">
      <c r="A313" s="337" t="s">
        <v>68</v>
      </c>
      <c r="B313" s="337" t="s">
        <v>120</v>
      </c>
      <c r="C313" s="337" t="s">
        <v>133</v>
      </c>
      <c r="D313" s="337" t="s">
        <v>13</v>
      </c>
      <c r="E313" s="337" t="s">
        <v>37</v>
      </c>
      <c r="F313" s="344" t="str">
        <f t="shared" si="99"/>
        <v>CHECK</v>
      </c>
      <c r="G313" s="344" t="str">
        <f t="shared" si="99"/>
        <v>CHECK</v>
      </c>
      <c r="H313" s="344" t="str">
        <f t="shared" si="99"/>
        <v>CHECK</v>
      </c>
      <c r="I313" s="344" t="str">
        <f t="shared" si="99"/>
        <v>CHECK</v>
      </c>
      <c r="J313" s="344" t="str">
        <f t="shared" si="99"/>
        <v>CHECK</v>
      </c>
      <c r="K313" s="344" t="str">
        <f t="shared" si="99"/>
        <v>CHECK</v>
      </c>
      <c r="L313" s="344" t="str">
        <f t="shared" si="99"/>
        <v>CHECK</v>
      </c>
      <c r="M313" s="344" t="str">
        <f t="shared" si="99"/>
        <v>CHECK</v>
      </c>
      <c r="N313" s="344" t="str">
        <f t="shared" si="99"/>
        <v>CHECK</v>
      </c>
      <c r="O313" s="344" t="str">
        <f t="shared" si="99"/>
        <v>CHECK</v>
      </c>
      <c r="P313" s="344" t="str">
        <f t="shared" si="99"/>
        <v>CHECK</v>
      </c>
      <c r="Q313" s="344" t="str">
        <f t="shared" si="99"/>
        <v>CHECK</v>
      </c>
      <c r="R313" s="344" t="str">
        <f t="shared" si="99"/>
        <v>CHECK</v>
      </c>
      <c r="S313" s="344" t="str">
        <f t="shared" si="99"/>
        <v>CHECK</v>
      </c>
      <c r="T313" s="344" t="str">
        <f t="shared" si="99"/>
        <v>CHECK</v>
      </c>
      <c r="U313" s="344" t="str">
        <f t="shared" ref="U313" si="106">IFERROR(((U44/U179)-1),"CHECK")</f>
        <v>CHECK</v>
      </c>
      <c r="V313" s="349"/>
      <c r="W313" s="349"/>
    </row>
    <row r="314" spans="1:23" s="79" customFormat="1" x14ac:dyDescent="0.25">
      <c r="A314" s="337" t="s">
        <v>68</v>
      </c>
      <c r="B314" s="337" t="s">
        <v>121</v>
      </c>
      <c r="C314" s="337" t="s">
        <v>134</v>
      </c>
      <c r="D314" s="337" t="s">
        <v>13</v>
      </c>
      <c r="E314" s="337" t="s">
        <v>37</v>
      </c>
      <c r="F314" s="344" t="str">
        <f t="shared" si="99"/>
        <v>CHECK</v>
      </c>
      <c r="G314" s="344" t="str">
        <f t="shared" si="99"/>
        <v>CHECK</v>
      </c>
      <c r="H314" s="344" t="str">
        <f t="shared" si="99"/>
        <v>CHECK</v>
      </c>
      <c r="I314" s="344" t="str">
        <f t="shared" si="99"/>
        <v>CHECK</v>
      </c>
      <c r="J314" s="344" t="str">
        <f t="shared" si="99"/>
        <v>CHECK</v>
      </c>
      <c r="K314" s="344" t="str">
        <f t="shared" si="99"/>
        <v>CHECK</v>
      </c>
      <c r="L314" s="344" t="str">
        <f t="shared" si="99"/>
        <v>CHECK</v>
      </c>
      <c r="M314" s="344" t="str">
        <f t="shared" si="99"/>
        <v>CHECK</v>
      </c>
      <c r="N314" s="344" t="str">
        <f t="shared" si="99"/>
        <v>CHECK</v>
      </c>
      <c r="O314" s="344" t="str">
        <f t="shared" si="99"/>
        <v>CHECK</v>
      </c>
      <c r="P314" s="344" t="str">
        <f t="shared" si="99"/>
        <v>CHECK</v>
      </c>
      <c r="Q314" s="344" t="str">
        <f t="shared" si="99"/>
        <v>CHECK</v>
      </c>
      <c r="R314" s="344" t="str">
        <f t="shared" si="99"/>
        <v>CHECK</v>
      </c>
      <c r="S314" s="344" t="str">
        <f t="shared" si="99"/>
        <v>CHECK</v>
      </c>
      <c r="T314" s="344" t="str">
        <f t="shared" si="99"/>
        <v>CHECK</v>
      </c>
      <c r="U314" s="344" t="str">
        <f t="shared" ref="U314" si="107">IFERROR(((U45/U180)-1),"CHECK")</f>
        <v>CHECK</v>
      </c>
      <c r="V314" s="349"/>
      <c r="W314" s="349"/>
    </row>
    <row r="315" spans="1:23" s="79" customFormat="1" x14ac:dyDescent="0.25">
      <c r="A315" s="337" t="s">
        <v>68</v>
      </c>
      <c r="B315" s="337" t="s">
        <v>122</v>
      </c>
      <c r="C315" s="337" t="s">
        <v>135</v>
      </c>
      <c r="D315" s="337" t="s">
        <v>13</v>
      </c>
      <c r="E315" s="337" t="s">
        <v>37</v>
      </c>
      <c r="F315" s="344" t="str">
        <f t="shared" si="99"/>
        <v>CHECK</v>
      </c>
      <c r="G315" s="344" t="str">
        <f t="shared" si="99"/>
        <v>CHECK</v>
      </c>
      <c r="H315" s="344" t="str">
        <f t="shared" si="99"/>
        <v>CHECK</v>
      </c>
      <c r="I315" s="344" t="str">
        <f t="shared" si="99"/>
        <v>CHECK</v>
      </c>
      <c r="J315" s="344" t="str">
        <f t="shared" si="99"/>
        <v>CHECK</v>
      </c>
      <c r="K315" s="344" t="str">
        <f t="shared" si="99"/>
        <v>CHECK</v>
      </c>
      <c r="L315" s="344" t="str">
        <f t="shared" si="99"/>
        <v>CHECK</v>
      </c>
      <c r="M315" s="344" t="str">
        <f t="shared" si="99"/>
        <v>CHECK</v>
      </c>
      <c r="N315" s="344" t="str">
        <f t="shared" si="99"/>
        <v>CHECK</v>
      </c>
      <c r="O315" s="344" t="str">
        <f t="shared" si="99"/>
        <v>CHECK</v>
      </c>
      <c r="P315" s="344" t="str">
        <f t="shared" si="99"/>
        <v>CHECK</v>
      </c>
      <c r="Q315" s="344" t="str">
        <f t="shared" si="99"/>
        <v>CHECK</v>
      </c>
      <c r="R315" s="344" t="str">
        <f t="shared" si="99"/>
        <v>CHECK</v>
      </c>
      <c r="S315" s="344" t="str">
        <f t="shared" si="99"/>
        <v>CHECK</v>
      </c>
      <c r="T315" s="344" t="str">
        <f t="shared" si="99"/>
        <v>CHECK</v>
      </c>
      <c r="U315" s="344" t="str">
        <f t="shared" ref="U315" si="108">IFERROR(((U46/U181)-1),"CHECK")</f>
        <v>CHECK</v>
      </c>
      <c r="V315" s="349"/>
      <c r="W315" s="349"/>
    </row>
    <row r="316" spans="1:23" s="79" customFormat="1" x14ac:dyDescent="0.25">
      <c r="A316" s="337" t="s">
        <v>68</v>
      </c>
      <c r="B316" s="337" t="s">
        <v>123</v>
      </c>
      <c r="C316" s="337" t="s">
        <v>136</v>
      </c>
      <c r="D316" s="337" t="s">
        <v>13</v>
      </c>
      <c r="E316" s="337" t="s">
        <v>37</v>
      </c>
      <c r="F316" s="344" t="str">
        <f t="shared" si="99"/>
        <v>CHECK</v>
      </c>
      <c r="G316" s="344" t="str">
        <f t="shared" si="99"/>
        <v>CHECK</v>
      </c>
      <c r="H316" s="344" t="str">
        <f t="shared" si="99"/>
        <v>CHECK</v>
      </c>
      <c r="I316" s="344" t="str">
        <f t="shared" si="99"/>
        <v>CHECK</v>
      </c>
      <c r="J316" s="344" t="str">
        <f t="shared" si="99"/>
        <v>CHECK</v>
      </c>
      <c r="K316" s="344" t="str">
        <f t="shared" si="99"/>
        <v>CHECK</v>
      </c>
      <c r="L316" s="344" t="str">
        <f t="shared" si="99"/>
        <v>CHECK</v>
      </c>
      <c r="M316" s="344" t="str">
        <f t="shared" si="99"/>
        <v>CHECK</v>
      </c>
      <c r="N316" s="344" t="str">
        <f t="shared" si="99"/>
        <v>CHECK</v>
      </c>
      <c r="O316" s="344" t="str">
        <f t="shared" si="99"/>
        <v>CHECK</v>
      </c>
      <c r="P316" s="344" t="str">
        <f t="shared" si="99"/>
        <v>CHECK</v>
      </c>
      <c r="Q316" s="344" t="str">
        <f t="shared" si="99"/>
        <v>CHECK</v>
      </c>
      <c r="R316" s="344" t="str">
        <f t="shared" si="99"/>
        <v>CHECK</v>
      </c>
      <c r="S316" s="344" t="str">
        <f t="shared" si="99"/>
        <v>CHECK</v>
      </c>
      <c r="T316" s="344" t="str">
        <f t="shared" si="99"/>
        <v>CHECK</v>
      </c>
      <c r="U316" s="344" t="str">
        <f t="shared" ref="U316" si="109">IFERROR(((U47/U182)-1),"CHECK")</f>
        <v>CHECK</v>
      </c>
      <c r="V316" s="349"/>
      <c r="W316" s="349"/>
    </row>
    <row r="317" spans="1:23" s="79" customFormat="1" x14ac:dyDescent="0.25">
      <c r="A317" s="337" t="s">
        <v>68</v>
      </c>
      <c r="B317" s="337" t="s">
        <v>124</v>
      </c>
      <c r="C317" s="337" t="s">
        <v>137</v>
      </c>
      <c r="D317" s="337" t="s">
        <v>13</v>
      </c>
      <c r="E317" s="337" t="s">
        <v>37</v>
      </c>
      <c r="F317" s="344" t="str">
        <f t="shared" si="99"/>
        <v>CHECK</v>
      </c>
      <c r="G317" s="344" t="str">
        <f t="shared" si="99"/>
        <v>CHECK</v>
      </c>
      <c r="H317" s="344" t="str">
        <f t="shared" si="99"/>
        <v>CHECK</v>
      </c>
      <c r="I317" s="344" t="str">
        <f t="shared" si="99"/>
        <v>CHECK</v>
      </c>
      <c r="J317" s="344" t="str">
        <f t="shared" si="99"/>
        <v>CHECK</v>
      </c>
      <c r="K317" s="344" t="str">
        <f t="shared" si="99"/>
        <v>CHECK</v>
      </c>
      <c r="L317" s="344" t="str">
        <f t="shared" si="99"/>
        <v>CHECK</v>
      </c>
      <c r="M317" s="344" t="str">
        <f t="shared" si="99"/>
        <v>CHECK</v>
      </c>
      <c r="N317" s="344" t="str">
        <f t="shared" si="99"/>
        <v>CHECK</v>
      </c>
      <c r="O317" s="344" t="str">
        <f t="shared" si="99"/>
        <v>CHECK</v>
      </c>
      <c r="P317" s="344" t="str">
        <f t="shared" si="99"/>
        <v>CHECK</v>
      </c>
      <c r="Q317" s="344" t="str">
        <f t="shared" si="99"/>
        <v>CHECK</v>
      </c>
      <c r="R317" s="344" t="str">
        <f t="shared" si="99"/>
        <v>CHECK</v>
      </c>
      <c r="S317" s="344" t="str">
        <f t="shared" si="99"/>
        <v>CHECK</v>
      </c>
      <c r="T317" s="344" t="str">
        <f t="shared" si="99"/>
        <v>CHECK</v>
      </c>
      <c r="U317" s="344" t="str">
        <f t="shared" ref="U317" si="110">IFERROR(((U48/U183)-1),"CHECK")</f>
        <v>CHECK</v>
      </c>
      <c r="V317" s="349"/>
      <c r="W317" s="349"/>
    </row>
    <row r="318" spans="1:23" s="79" customFormat="1" x14ac:dyDescent="0.25">
      <c r="A318" s="337" t="s">
        <v>68</v>
      </c>
      <c r="B318" s="337" t="s">
        <v>125</v>
      </c>
      <c r="C318" s="337" t="s">
        <v>138</v>
      </c>
      <c r="D318" s="337" t="s">
        <v>13</v>
      </c>
      <c r="E318" s="337" t="s">
        <v>37</v>
      </c>
      <c r="F318" s="344" t="str">
        <f t="shared" si="99"/>
        <v>CHECK</v>
      </c>
      <c r="G318" s="344" t="str">
        <f t="shared" si="99"/>
        <v>CHECK</v>
      </c>
      <c r="H318" s="344" t="str">
        <f t="shared" si="99"/>
        <v>CHECK</v>
      </c>
      <c r="I318" s="344" t="str">
        <f t="shared" si="99"/>
        <v>CHECK</v>
      </c>
      <c r="J318" s="344" t="str">
        <f t="shared" si="99"/>
        <v>CHECK</v>
      </c>
      <c r="K318" s="344" t="str">
        <f t="shared" si="99"/>
        <v>CHECK</v>
      </c>
      <c r="L318" s="344" t="str">
        <f t="shared" si="99"/>
        <v>CHECK</v>
      </c>
      <c r="M318" s="344" t="str">
        <f t="shared" si="99"/>
        <v>CHECK</v>
      </c>
      <c r="N318" s="344" t="str">
        <f t="shared" si="99"/>
        <v>CHECK</v>
      </c>
      <c r="O318" s="344" t="str">
        <f t="shared" si="99"/>
        <v>CHECK</v>
      </c>
      <c r="P318" s="344" t="str">
        <f t="shared" si="99"/>
        <v>CHECK</v>
      </c>
      <c r="Q318" s="344" t="str">
        <f t="shared" si="99"/>
        <v>CHECK</v>
      </c>
      <c r="R318" s="344" t="str">
        <f t="shared" si="99"/>
        <v>CHECK</v>
      </c>
      <c r="S318" s="344" t="str">
        <f t="shared" si="99"/>
        <v>CHECK</v>
      </c>
      <c r="T318" s="344" t="str">
        <f t="shared" si="99"/>
        <v>CHECK</v>
      </c>
      <c r="U318" s="344" t="str">
        <f t="shared" ref="U318" si="111">IFERROR(((U49/U184)-1),"CHECK")</f>
        <v>CHECK</v>
      </c>
      <c r="V318" s="349"/>
      <c r="W318" s="349"/>
    </row>
    <row r="319" spans="1:23" s="79" customFormat="1" x14ac:dyDescent="0.25">
      <c r="A319" s="337" t="s">
        <v>68</v>
      </c>
      <c r="B319" s="337" t="s">
        <v>126</v>
      </c>
      <c r="C319" s="337" t="s">
        <v>139</v>
      </c>
      <c r="D319" s="337" t="s">
        <v>13</v>
      </c>
      <c r="E319" s="337" t="s">
        <v>37</v>
      </c>
      <c r="F319" s="344" t="str">
        <f t="shared" si="99"/>
        <v>CHECK</v>
      </c>
      <c r="G319" s="344" t="str">
        <f t="shared" si="99"/>
        <v>CHECK</v>
      </c>
      <c r="H319" s="344" t="str">
        <f t="shared" si="99"/>
        <v>CHECK</v>
      </c>
      <c r="I319" s="344" t="str">
        <f t="shared" si="99"/>
        <v>CHECK</v>
      </c>
      <c r="J319" s="344" t="str">
        <f t="shared" si="99"/>
        <v>CHECK</v>
      </c>
      <c r="K319" s="344" t="str">
        <f t="shared" si="99"/>
        <v>CHECK</v>
      </c>
      <c r="L319" s="344" t="str">
        <f t="shared" si="99"/>
        <v>CHECK</v>
      </c>
      <c r="M319" s="344" t="str">
        <f t="shared" si="99"/>
        <v>CHECK</v>
      </c>
      <c r="N319" s="344" t="str">
        <f t="shared" si="99"/>
        <v>CHECK</v>
      </c>
      <c r="O319" s="344" t="str">
        <f t="shared" si="99"/>
        <v>CHECK</v>
      </c>
      <c r="P319" s="344" t="str">
        <f t="shared" si="99"/>
        <v>CHECK</v>
      </c>
      <c r="Q319" s="344" t="str">
        <f t="shared" si="99"/>
        <v>CHECK</v>
      </c>
      <c r="R319" s="344" t="str">
        <f t="shared" si="99"/>
        <v>CHECK</v>
      </c>
      <c r="S319" s="344" t="str">
        <f t="shared" si="99"/>
        <v>CHECK</v>
      </c>
      <c r="T319" s="344" t="str">
        <f t="shared" si="99"/>
        <v>CHECK</v>
      </c>
      <c r="U319" s="344" t="str">
        <f t="shared" ref="U319" si="112">IFERROR(((U50/U185)-1),"CHECK")</f>
        <v>CHECK</v>
      </c>
      <c r="V319" s="349"/>
      <c r="W319" s="349"/>
    </row>
    <row r="320" spans="1:23" s="79" customFormat="1" x14ac:dyDescent="0.25">
      <c r="A320" s="337" t="s">
        <v>68</v>
      </c>
      <c r="B320" s="337" t="s">
        <v>127</v>
      </c>
      <c r="C320" s="337" t="s">
        <v>140</v>
      </c>
      <c r="D320" s="337" t="s">
        <v>13</v>
      </c>
      <c r="E320" s="337" t="s">
        <v>37</v>
      </c>
      <c r="F320" s="344" t="str">
        <f t="shared" si="99"/>
        <v>CHECK</v>
      </c>
      <c r="G320" s="344" t="str">
        <f t="shared" si="99"/>
        <v>CHECK</v>
      </c>
      <c r="H320" s="344" t="str">
        <f t="shared" si="99"/>
        <v>CHECK</v>
      </c>
      <c r="I320" s="344" t="str">
        <f t="shared" si="99"/>
        <v>CHECK</v>
      </c>
      <c r="J320" s="344" t="str">
        <f t="shared" si="99"/>
        <v>CHECK</v>
      </c>
      <c r="K320" s="344" t="str">
        <f t="shared" si="99"/>
        <v>CHECK</v>
      </c>
      <c r="L320" s="344" t="str">
        <f t="shared" si="99"/>
        <v>CHECK</v>
      </c>
      <c r="M320" s="344" t="str">
        <f t="shared" si="99"/>
        <v>CHECK</v>
      </c>
      <c r="N320" s="344" t="str">
        <f t="shared" si="99"/>
        <v>CHECK</v>
      </c>
      <c r="O320" s="344" t="str">
        <f t="shared" si="99"/>
        <v>CHECK</v>
      </c>
      <c r="P320" s="344" t="str">
        <f t="shared" si="99"/>
        <v>CHECK</v>
      </c>
      <c r="Q320" s="344" t="str">
        <f t="shared" si="99"/>
        <v>CHECK</v>
      </c>
      <c r="R320" s="344" t="str">
        <f t="shared" si="99"/>
        <v>CHECK</v>
      </c>
      <c r="S320" s="344" t="str">
        <f t="shared" si="99"/>
        <v>CHECK</v>
      </c>
      <c r="T320" s="344" t="str">
        <f t="shared" si="99"/>
        <v>CHECK</v>
      </c>
      <c r="U320" s="344" t="str">
        <f t="shared" ref="U320" si="113">IFERROR(((U51/U186)-1),"CHECK")</f>
        <v>CHECK</v>
      </c>
      <c r="V320" s="349"/>
      <c r="W320" s="349"/>
    </row>
    <row r="321" spans="1:23" s="79" customFormat="1" x14ac:dyDescent="0.25">
      <c r="A321" s="337" t="s">
        <v>68</v>
      </c>
      <c r="B321" s="337" t="s">
        <v>128</v>
      </c>
      <c r="C321" s="337" t="s">
        <v>141</v>
      </c>
      <c r="D321" s="337" t="s">
        <v>13</v>
      </c>
      <c r="E321" s="337" t="s">
        <v>37</v>
      </c>
      <c r="F321" s="344" t="str">
        <f t="shared" si="99"/>
        <v>CHECK</v>
      </c>
      <c r="G321" s="344" t="str">
        <f t="shared" si="99"/>
        <v>CHECK</v>
      </c>
      <c r="H321" s="344" t="str">
        <f t="shared" si="99"/>
        <v>CHECK</v>
      </c>
      <c r="I321" s="344" t="str">
        <f t="shared" si="99"/>
        <v>CHECK</v>
      </c>
      <c r="J321" s="344" t="str">
        <f t="shared" si="99"/>
        <v>CHECK</v>
      </c>
      <c r="K321" s="344" t="str">
        <f t="shared" si="99"/>
        <v>CHECK</v>
      </c>
      <c r="L321" s="344" t="str">
        <f t="shared" si="99"/>
        <v>CHECK</v>
      </c>
      <c r="M321" s="344" t="str">
        <f t="shared" si="99"/>
        <v>CHECK</v>
      </c>
      <c r="N321" s="344" t="str">
        <f t="shared" si="99"/>
        <v>CHECK</v>
      </c>
      <c r="O321" s="344" t="str">
        <f t="shared" si="99"/>
        <v>CHECK</v>
      </c>
      <c r="P321" s="344" t="str">
        <f t="shared" si="99"/>
        <v>CHECK</v>
      </c>
      <c r="Q321" s="344" t="str">
        <f t="shared" si="99"/>
        <v>CHECK</v>
      </c>
      <c r="R321" s="344" t="str">
        <f t="shared" si="99"/>
        <v>CHECK</v>
      </c>
      <c r="S321" s="344" t="str">
        <f t="shared" si="99"/>
        <v>CHECK</v>
      </c>
      <c r="T321" s="344" t="str">
        <f t="shared" si="99"/>
        <v>CHECK</v>
      </c>
      <c r="U321" s="344" t="str">
        <f t="shared" ref="U321" si="114">IFERROR(((U52/U187)-1),"CHECK")</f>
        <v>CHECK</v>
      </c>
      <c r="V321" s="349"/>
      <c r="W321" s="349"/>
    </row>
    <row r="322" spans="1:23" s="79" customFormat="1" x14ac:dyDescent="0.25">
      <c r="A322" s="337" t="s">
        <v>68</v>
      </c>
      <c r="B322" s="337" t="s">
        <v>129</v>
      </c>
      <c r="C322" s="337" t="s">
        <v>142</v>
      </c>
      <c r="D322" s="337" t="s">
        <v>13</v>
      </c>
      <c r="E322" s="337" t="s">
        <v>37</v>
      </c>
      <c r="F322" s="344" t="str">
        <f t="shared" si="99"/>
        <v>CHECK</v>
      </c>
      <c r="G322" s="344" t="str">
        <f t="shared" si="99"/>
        <v>CHECK</v>
      </c>
      <c r="H322" s="344" t="str">
        <f t="shared" si="99"/>
        <v>CHECK</v>
      </c>
      <c r="I322" s="344" t="str">
        <f t="shared" si="99"/>
        <v>CHECK</v>
      </c>
      <c r="J322" s="344" t="str">
        <f t="shared" si="99"/>
        <v>CHECK</v>
      </c>
      <c r="K322" s="344" t="str">
        <f t="shared" si="99"/>
        <v>CHECK</v>
      </c>
      <c r="L322" s="344" t="str">
        <f t="shared" si="99"/>
        <v>CHECK</v>
      </c>
      <c r="M322" s="344" t="str">
        <f t="shared" si="99"/>
        <v>CHECK</v>
      </c>
      <c r="N322" s="344" t="str">
        <f t="shared" si="99"/>
        <v>CHECK</v>
      </c>
      <c r="O322" s="344" t="str">
        <f t="shared" si="99"/>
        <v>CHECK</v>
      </c>
      <c r="P322" s="344" t="str">
        <f t="shared" si="99"/>
        <v>CHECK</v>
      </c>
      <c r="Q322" s="344" t="str">
        <f t="shared" si="99"/>
        <v>CHECK</v>
      </c>
      <c r="R322" s="344" t="str">
        <f t="shared" si="99"/>
        <v>CHECK</v>
      </c>
      <c r="S322" s="344" t="str">
        <f t="shared" si="99"/>
        <v>CHECK</v>
      </c>
      <c r="T322" s="344" t="str">
        <f t="shared" si="99"/>
        <v>CHECK</v>
      </c>
      <c r="U322" s="344" t="str">
        <f t="shared" ref="U322" si="115">IFERROR(((U53/U188)-1),"CHECK")</f>
        <v>CHECK</v>
      </c>
      <c r="V322" s="349"/>
      <c r="W322" s="349"/>
    </row>
    <row r="323" spans="1:23" s="79" customFormat="1" x14ac:dyDescent="0.25">
      <c r="A323" s="337" t="s">
        <v>68</v>
      </c>
      <c r="B323" s="337" t="s">
        <v>130</v>
      </c>
      <c r="C323" s="337" t="s">
        <v>143</v>
      </c>
      <c r="D323" s="337" t="s">
        <v>13</v>
      </c>
      <c r="E323" s="337" t="s">
        <v>37</v>
      </c>
      <c r="F323" s="344" t="str">
        <f t="shared" ref="F323:T337" si="116">IFERROR(((F54/F189)-1),"CHECK")</f>
        <v>CHECK</v>
      </c>
      <c r="G323" s="344" t="str">
        <f t="shared" si="116"/>
        <v>CHECK</v>
      </c>
      <c r="H323" s="344" t="str">
        <f t="shared" si="116"/>
        <v>CHECK</v>
      </c>
      <c r="I323" s="344" t="str">
        <f t="shared" si="116"/>
        <v>CHECK</v>
      </c>
      <c r="J323" s="344" t="str">
        <f t="shared" si="116"/>
        <v>CHECK</v>
      </c>
      <c r="K323" s="344" t="str">
        <f t="shared" si="116"/>
        <v>CHECK</v>
      </c>
      <c r="L323" s="344" t="str">
        <f t="shared" si="116"/>
        <v>CHECK</v>
      </c>
      <c r="M323" s="344" t="str">
        <f t="shared" si="116"/>
        <v>CHECK</v>
      </c>
      <c r="N323" s="344" t="str">
        <f t="shared" si="116"/>
        <v>CHECK</v>
      </c>
      <c r="O323" s="344" t="str">
        <f t="shared" si="116"/>
        <v>CHECK</v>
      </c>
      <c r="P323" s="344" t="str">
        <f t="shared" si="116"/>
        <v>CHECK</v>
      </c>
      <c r="Q323" s="344" t="str">
        <f t="shared" si="116"/>
        <v>CHECK</v>
      </c>
      <c r="R323" s="344" t="str">
        <f t="shared" si="116"/>
        <v>CHECK</v>
      </c>
      <c r="S323" s="344" t="str">
        <f t="shared" si="116"/>
        <v>CHECK</v>
      </c>
      <c r="T323" s="344" t="str">
        <f t="shared" si="116"/>
        <v>CHECK</v>
      </c>
      <c r="U323" s="344" t="str">
        <f t="shared" ref="U323" si="117">IFERROR(((U54/U189)-1),"CHECK")</f>
        <v>CHECK</v>
      </c>
      <c r="V323" s="349"/>
      <c r="W323" s="349"/>
    </row>
    <row r="324" spans="1:23" s="79" customFormat="1" x14ac:dyDescent="0.25">
      <c r="A324" s="337" t="s">
        <v>68</v>
      </c>
      <c r="B324" s="337" t="s">
        <v>131</v>
      </c>
      <c r="C324" s="337" t="s">
        <v>144</v>
      </c>
      <c r="D324" s="337" t="s">
        <v>13</v>
      </c>
      <c r="E324" s="337" t="s">
        <v>37</v>
      </c>
      <c r="F324" s="344" t="str">
        <f t="shared" si="116"/>
        <v>CHECK</v>
      </c>
      <c r="G324" s="344" t="str">
        <f t="shared" si="116"/>
        <v>CHECK</v>
      </c>
      <c r="H324" s="344" t="str">
        <f t="shared" si="116"/>
        <v>CHECK</v>
      </c>
      <c r="I324" s="344" t="str">
        <f t="shared" si="116"/>
        <v>CHECK</v>
      </c>
      <c r="J324" s="344" t="str">
        <f t="shared" si="116"/>
        <v>CHECK</v>
      </c>
      <c r="K324" s="344" t="str">
        <f t="shared" si="116"/>
        <v>CHECK</v>
      </c>
      <c r="L324" s="344" t="str">
        <f t="shared" si="116"/>
        <v>CHECK</v>
      </c>
      <c r="M324" s="344" t="str">
        <f t="shared" si="116"/>
        <v>CHECK</v>
      </c>
      <c r="N324" s="344" t="str">
        <f t="shared" si="116"/>
        <v>CHECK</v>
      </c>
      <c r="O324" s="344" t="str">
        <f t="shared" si="116"/>
        <v>CHECK</v>
      </c>
      <c r="P324" s="344" t="str">
        <f t="shared" si="116"/>
        <v>CHECK</v>
      </c>
      <c r="Q324" s="344" t="str">
        <f t="shared" si="116"/>
        <v>CHECK</v>
      </c>
      <c r="R324" s="344" t="str">
        <f t="shared" si="116"/>
        <v>CHECK</v>
      </c>
      <c r="S324" s="344" t="str">
        <f t="shared" si="116"/>
        <v>CHECK</v>
      </c>
      <c r="T324" s="344" t="str">
        <f t="shared" si="116"/>
        <v>CHECK</v>
      </c>
      <c r="U324" s="344" t="str">
        <f t="shared" ref="U324" si="118">IFERROR(((U55/U190)-1),"CHECK")</f>
        <v>CHECK</v>
      </c>
      <c r="V324" s="349"/>
      <c r="W324" s="349"/>
    </row>
    <row r="325" spans="1:23" s="4" customFormat="1" x14ac:dyDescent="0.25">
      <c r="A325" s="338" t="s">
        <v>68</v>
      </c>
      <c r="B325" s="338" t="s">
        <v>73</v>
      </c>
      <c r="C325" s="338" t="s">
        <v>74</v>
      </c>
      <c r="D325" s="338" t="s">
        <v>13</v>
      </c>
      <c r="E325" s="338" t="s">
        <v>37</v>
      </c>
      <c r="F325" s="344">
        <f t="shared" si="116"/>
        <v>9.3936950722699253E-2</v>
      </c>
      <c r="G325" s="344">
        <f t="shared" si="116"/>
        <v>0.10331603496485342</v>
      </c>
      <c r="H325" s="344">
        <f t="shared" si="116"/>
        <v>9.5477413037347469E-2</v>
      </c>
      <c r="I325" s="344">
        <f t="shared" si="116"/>
        <v>9.142345400952645E-2</v>
      </c>
      <c r="J325" s="344">
        <f t="shared" si="116"/>
        <v>9.4262373891494722E-2</v>
      </c>
      <c r="K325" s="344">
        <f t="shared" si="116"/>
        <v>0.11129530170664692</v>
      </c>
      <c r="L325" s="344">
        <f t="shared" si="116"/>
        <v>8.8291870131332217E-2</v>
      </c>
      <c r="M325" s="344">
        <f t="shared" si="116"/>
        <v>0.1738744770733458</v>
      </c>
      <c r="N325" s="344">
        <f t="shared" si="116"/>
        <v>0.20227130278752203</v>
      </c>
      <c r="O325" s="344">
        <f t="shared" si="116"/>
        <v>0.15481438280862725</v>
      </c>
      <c r="P325" s="344">
        <f t="shared" si="116"/>
        <v>1.4294879238058167E-2</v>
      </c>
      <c r="Q325" s="344">
        <f t="shared" si="116"/>
        <v>6.3260811934453542E-3</v>
      </c>
      <c r="R325" s="344">
        <f t="shared" si="116"/>
        <v>-3.8887643009841377E-2</v>
      </c>
      <c r="S325" s="344">
        <f t="shared" si="116"/>
        <v>5.0210551021678818E-2</v>
      </c>
      <c r="T325" s="344">
        <f t="shared" si="116"/>
        <v>5.7653982459201947E-2</v>
      </c>
      <c r="U325" s="344">
        <f t="shared" ref="U325" si="119">IFERROR(((U56/U191)-1),"CHECK")</f>
        <v>5.9305634146156194E-2</v>
      </c>
      <c r="V325" s="348"/>
      <c r="W325" s="348"/>
    </row>
    <row r="326" spans="1:23" s="79" customFormat="1" x14ac:dyDescent="0.25">
      <c r="A326" s="337" t="s">
        <v>68</v>
      </c>
      <c r="B326" s="337" t="s">
        <v>145</v>
      </c>
      <c r="C326" s="337" t="s">
        <v>150</v>
      </c>
      <c r="D326" s="337" t="s">
        <v>13</v>
      </c>
      <c r="E326" s="337" t="s">
        <v>37</v>
      </c>
      <c r="F326" s="344">
        <f t="shared" si="116"/>
        <v>0.10246701826336535</v>
      </c>
      <c r="G326" s="344">
        <f t="shared" si="116"/>
        <v>4.0341768299209768E-2</v>
      </c>
      <c r="H326" s="344">
        <f t="shared" si="116"/>
        <v>-0.27093768639253912</v>
      </c>
      <c r="I326" s="344">
        <f t="shared" si="116"/>
        <v>-0.38407767332191234</v>
      </c>
      <c r="J326" s="344">
        <f t="shared" si="116"/>
        <v>-0.46296281583588339</v>
      </c>
      <c r="K326" s="344">
        <f t="shared" si="116"/>
        <v>-0.50351510664628307</v>
      </c>
      <c r="L326" s="344">
        <f t="shared" si="116"/>
        <v>-0.51654241753988339</v>
      </c>
      <c r="M326" s="344">
        <f t="shared" si="116"/>
        <v>-0.50586726548706396</v>
      </c>
      <c r="N326" s="344">
        <f t="shared" si="116"/>
        <v>-0.52080705828074692</v>
      </c>
      <c r="O326" s="344">
        <f t="shared" si="116"/>
        <v>-0.57426103582441801</v>
      </c>
      <c r="P326" s="344">
        <f t="shared" si="116"/>
        <v>-0.61644215499434174</v>
      </c>
      <c r="Q326" s="344">
        <f t="shared" si="116"/>
        <v>-0.56507042303746924</v>
      </c>
      <c r="R326" s="344">
        <f t="shared" si="116"/>
        <v>-0.56578042922377025</v>
      </c>
      <c r="S326" s="344">
        <f t="shared" si="116"/>
        <v>-0.66225488707999736</v>
      </c>
      <c r="T326" s="344">
        <f t="shared" si="116"/>
        <v>-0.65629529258286257</v>
      </c>
      <c r="U326" s="344">
        <f t="shared" ref="U326" si="120">IFERROR(((U57/U192)-1),"CHECK")</f>
        <v>-0.6477409129480064</v>
      </c>
      <c r="V326" s="349"/>
      <c r="W326" s="349"/>
    </row>
    <row r="327" spans="1:23" s="79" customFormat="1" x14ac:dyDescent="0.25">
      <c r="A327" s="337" t="s">
        <v>68</v>
      </c>
      <c r="B327" s="337" t="s">
        <v>146</v>
      </c>
      <c r="C327" s="337" t="s">
        <v>151</v>
      </c>
      <c r="D327" s="337" t="s">
        <v>13</v>
      </c>
      <c r="E327" s="337" t="s">
        <v>37</v>
      </c>
      <c r="F327" s="344">
        <f t="shared" si="116"/>
        <v>0.13893073681086365</v>
      </c>
      <c r="G327" s="344">
        <f t="shared" si="116"/>
        <v>0.14659487805269333</v>
      </c>
      <c r="H327" s="344">
        <f t="shared" si="116"/>
        <v>0.15331692484906267</v>
      </c>
      <c r="I327" s="344">
        <f t="shared" si="116"/>
        <v>0.15003214590440184</v>
      </c>
      <c r="J327" s="344">
        <f t="shared" si="116"/>
        <v>0.16397415890810341</v>
      </c>
      <c r="K327" s="344">
        <f t="shared" si="116"/>
        <v>0.18872168764216313</v>
      </c>
      <c r="L327" s="344">
        <f t="shared" si="116"/>
        <v>0.15450170142492792</v>
      </c>
      <c r="M327" s="344">
        <f t="shared" si="116"/>
        <v>0.25134380820387525</v>
      </c>
      <c r="N327" s="344">
        <f t="shared" si="116"/>
        <v>0.30584192946182598</v>
      </c>
      <c r="O327" s="344">
        <f t="shared" si="116"/>
        <v>0.25335332487593565</v>
      </c>
      <c r="P327" s="344">
        <f t="shared" si="116"/>
        <v>9.6471214290083207E-2</v>
      </c>
      <c r="Q327" s="344">
        <f t="shared" si="116"/>
        <v>8.2534984014120072E-2</v>
      </c>
      <c r="R327" s="344">
        <f t="shared" si="116"/>
        <v>3.0863954211133304E-2</v>
      </c>
      <c r="S327" s="344">
        <f t="shared" si="116"/>
        <v>0.14105264632852954</v>
      </c>
      <c r="T327" s="344">
        <f t="shared" si="116"/>
        <v>0.14995960283226162</v>
      </c>
      <c r="U327" s="344">
        <f t="shared" ref="U327" si="121">IFERROR(((U58/U193)-1),"CHECK")</f>
        <v>0.15197518019382139</v>
      </c>
      <c r="V327" s="349"/>
      <c r="W327" s="349"/>
    </row>
    <row r="328" spans="1:23" s="79" customFormat="1" x14ac:dyDescent="0.25">
      <c r="A328" s="337" t="s">
        <v>68</v>
      </c>
      <c r="B328" s="337" t="s">
        <v>147</v>
      </c>
      <c r="C328" s="337" t="s">
        <v>152</v>
      </c>
      <c r="D328" s="337" t="s">
        <v>13</v>
      </c>
      <c r="E328" s="337" t="s">
        <v>37</v>
      </c>
      <c r="F328" s="344">
        <f t="shared" si="116"/>
        <v>0</v>
      </c>
      <c r="G328" s="344">
        <f t="shared" si="116"/>
        <v>0</v>
      </c>
      <c r="H328" s="344">
        <f t="shared" si="116"/>
        <v>0</v>
      </c>
      <c r="I328" s="344">
        <f t="shared" si="116"/>
        <v>0</v>
      </c>
      <c r="J328" s="344">
        <f t="shared" si="116"/>
        <v>0</v>
      </c>
      <c r="K328" s="344">
        <f t="shared" si="116"/>
        <v>0</v>
      </c>
      <c r="L328" s="344">
        <f t="shared" si="116"/>
        <v>0</v>
      </c>
      <c r="M328" s="344">
        <f t="shared" si="116"/>
        <v>0</v>
      </c>
      <c r="N328" s="344">
        <f t="shared" si="116"/>
        <v>0</v>
      </c>
      <c r="O328" s="344">
        <f t="shared" si="116"/>
        <v>0</v>
      </c>
      <c r="P328" s="344">
        <f t="shared" si="116"/>
        <v>0</v>
      </c>
      <c r="Q328" s="344">
        <f t="shared" si="116"/>
        <v>0</v>
      </c>
      <c r="R328" s="344">
        <f t="shared" si="116"/>
        <v>0</v>
      </c>
      <c r="S328" s="344">
        <f t="shared" si="116"/>
        <v>0</v>
      </c>
      <c r="T328" s="344">
        <f t="shared" si="116"/>
        <v>0</v>
      </c>
      <c r="U328" s="344">
        <f t="shared" ref="U328" si="122">IFERROR(((U59/U194)-1),"CHECK")</f>
        <v>0</v>
      </c>
      <c r="V328" s="349"/>
      <c r="W328" s="349"/>
    </row>
    <row r="329" spans="1:23" s="79" customFormat="1" x14ac:dyDescent="0.25">
      <c r="A329" s="337" t="s">
        <v>68</v>
      </c>
      <c r="B329" s="337" t="s">
        <v>148</v>
      </c>
      <c r="C329" s="337" t="s">
        <v>153</v>
      </c>
      <c r="D329" s="337" t="s">
        <v>13</v>
      </c>
      <c r="E329" s="337" t="s">
        <v>37</v>
      </c>
      <c r="F329" s="344">
        <f t="shared" si="116"/>
        <v>-0.85318363983034262</v>
      </c>
      <c r="G329" s="344">
        <f t="shared" si="116"/>
        <v>-0.81658054996496676</v>
      </c>
      <c r="H329" s="344">
        <f t="shared" si="116"/>
        <v>-0.78144669747448592</v>
      </c>
      <c r="I329" s="344">
        <f t="shared" si="116"/>
        <v>-0.6886700662108971</v>
      </c>
      <c r="J329" s="344">
        <f t="shared" si="116"/>
        <v>-0.71041215185420947</v>
      </c>
      <c r="K329" s="344">
        <f t="shared" si="116"/>
        <v>-0.69776336220507451</v>
      </c>
      <c r="L329" s="344">
        <f t="shared" si="116"/>
        <v>-0.6080240189979278</v>
      </c>
      <c r="M329" s="344">
        <f t="shared" si="116"/>
        <v>-0.61683016134428148</v>
      </c>
      <c r="N329" s="344">
        <f t="shared" si="116"/>
        <v>-0.76156908021373804</v>
      </c>
      <c r="O329" s="344">
        <f t="shared" si="116"/>
        <v>-0.75292471290371699</v>
      </c>
      <c r="P329" s="344">
        <f t="shared" si="116"/>
        <v>-0.7655833130843559</v>
      </c>
      <c r="Q329" s="344">
        <f t="shared" si="116"/>
        <v>-0.78181104063870921</v>
      </c>
      <c r="R329" s="344">
        <f t="shared" si="116"/>
        <v>-0.7766756906614205</v>
      </c>
      <c r="S329" s="344">
        <f t="shared" si="116"/>
        <v>-0.75895978014556542</v>
      </c>
      <c r="T329" s="344">
        <f t="shared" si="116"/>
        <v>-0.76262801971245364</v>
      </c>
      <c r="U329" s="344">
        <f t="shared" ref="U329" si="123">IFERROR(((U60/U195)-1),"CHECK")</f>
        <v>-0.76880463969098456</v>
      </c>
      <c r="V329" s="349"/>
      <c r="W329" s="349"/>
    </row>
    <row r="330" spans="1:23" s="79" customFormat="1" x14ac:dyDescent="0.25">
      <c r="A330" s="337" t="s">
        <v>68</v>
      </c>
      <c r="B330" s="337" t="s">
        <v>149</v>
      </c>
      <c r="C330" s="337" t="s">
        <v>154</v>
      </c>
      <c r="D330" s="337" t="s">
        <v>13</v>
      </c>
      <c r="E330" s="337" t="s">
        <v>37</v>
      </c>
      <c r="F330" s="344" t="str">
        <f t="shared" si="116"/>
        <v>CHECK</v>
      </c>
      <c r="G330" s="344" t="str">
        <f t="shared" si="116"/>
        <v>CHECK</v>
      </c>
      <c r="H330" s="344" t="str">
        <f t="shared" si="116"/>
        <v>CHECK</v>
      </c>
      <c r="I330" s="344" t="str">
        <f t="shared" si="116"/>
        <v>CHECK</v>
      </c>
      <c r="J330" s="344" t="str">
        <f t="shared" si="116"/>
        <v>CHECK</v>
      </c>
      <c r="K330" s="344" t="str">
        <f t="shared" si="116"/>
        <v>CHECK</v>
      </c>
      <c r="L330" s="344" t="str">
        <f t="shared" si="116"/>
        <v>CHECK</v>
      </c>
      <c r="M330" s="344" t="str">
        <f t="shared" si="116"/>
        <v>CHECK</v>
      </c>
      <c r="N330" s="344" t="str">
        <f t="shared" si="116"/>
        <v>CHECK</v>
      </c>
      <c r="O330" s="344" t="str">
        <f t="shared" si="116"/>
        <v>CHECK</v>
      </c>
      <c r="P330" s="344" t="str">
        <f t="shared" si="116"/>
        <v>CHECK</v>
      </c>
      <c r="Q330" s="344" t="str">
        <f t="shared" si="116"/>
        <v>CHECK</v>
      </c>
      <c r="R330" s="344" t="str">
        <f t="shared" si="116"/>
        <v>CHECK</v>
      </c>
      <c r="S330" s="344" t="str">
        <f t="shared" si="116"/>
        <v>CHECK</v>
      </c>
      <c r="T330" s="344" t="str">
        <f t="shared" si="116"/>
        <v>CHECK</v>
      </c>
      <c r="U330" s="344" t="str">
        <f t="shared" ref="U330" si="124">IFERROR(((U61/U196)-1),"CHECK")</f>
        <v>CHECK</v>
      </c>
      <c r="V330" s="349"/>
      <c r="W330" s="349"/>
    </row>
    <row r="331" spans="1:23" s="4" customFormat="1" x14ac:dyDescent="0.25">
      <c r="A331" s="338" t="s">
        <v>68</v>
      </c>
      <c r="B331" s="338" t="s">
        <v>75</v>
      </c>
      <c r="C331" s="338" t="s">
        <v>76</v>
      </c>
      <c r="D331" s="338" t="s">
        <v>13</v>
      </c>
      <c r="E331" s="338" t="s">
        <v>37</v>
      </c>
      <c r="F331" s="344">
        <f t="shared" si="116"/>
        <v>0.37942444373438056</v>
      </c>
      <c r="G331" s="344">
        <f t="shared" si="116"/>
        <v>0.1435985387175478</v>
      </c>
      <c r="H331" s="344">
        <f t="shared" si="116"/>
        <v>-7.8924183856515784E-3</v>
      </c>
      <c r="I331" s="344">
        <f t="shared" si="116"/>
        <v>-5.3304274635636806E-2</v>
      </c>
      <c r="J331" s="344">
        <f t="shared" si="116"/>
        <v>-9.2232404150376368E-2</v>
      </c>
      <c r="K331" s="344">
        <f t="shared" si="116"/>
        <v>-0.16762054100128476</v>
      </c>
      <c r="L331" s="344">
        <f t="shared" si="116"/>
        <v>-0.22436501254303887</v>
      </c>
      <c r="M331" s="344">
        <f t="shared" si="116"/>
        <v>-0.22948440461695907</v>
      </c>
      <c r="N331" s="344">
        <f t="shared" si="116"/>
        <v>-0.21628500375155557</v>
      </c>
      <c r="O331" s="344">
        <f t="shared" si="116"/>
        <v>-0.10058287027721169</v>
      </c>
      <c r="P331" s="344">
        <f t="shared" si="116"/>
        <v>-0.34412344397196626</v>
      </c>
      <c r="Q331" s="344">
        <f t="shared" si="116"/>
        <v>-0.47953376879039011</v>
      </c>
      <c r="R331" s="344">
        <f t="shared" si="116"/>
        <v>-0.35280514197817214</v>
      </c>
      <c r="S331" s="344">
        <f t="shared" si="116"/>
        <v>-0.33614723023768078</v>
      </c>
      <c r="T331" s="344">
        <f t="shared" si="116"/>
        <v>-0.39038524860185986</v>
      </c>
      <c r="U331" s="344">
        <f t="shared" ref="U331" si="125">IFERROR(((U62/U197)-1),"CHECK")</f>
        <v>-0.43171546507532355</v>
      </c>
      <c r="V331" s="348"/>
      <c r="W331" s="348"/>
    </row>
    <row r="332" spans="1:23" s="79" customFormat="1" x14ac:dyDescent="0.25">
      <c r="A332" s="337" t="s">
        <v>68</v>
      </c>
      <c r="B332" s="337" t="s">
        <v>155</v>
      </c>
      <c r="C332" s="337" t="s">
        <v>158</v>
      </c>
      <c r="D332" s="337" t="s">
        <v>13</v>
      </c>
      <c r="E332" s="337" t="s">
        <v>37</v>
      </c>
      <c r="F332" s="344">
        <f t="shared" si="116"/>
        <v>0.72947395681136151</v>
      </c>
      <c r="G332" s="344">
        <f t="shared" si="116"/>
        <v>0.26271852060309331</v>
      </c>
      <c r="H332" s="344">
        <f t="shared" si="116"/>
        <v>-3.8421295999097382E-2</v>
      </c>
      <c r="I332" s="344">
        <f t="shared" si="116"/>
        <v>-0.13136146738304499</v>
      </c>
      <c r="J332" s="344">
        <f t="shared" si="116"/>
        <v>-0.20951296454699109</v>
      </c>
      <c r="K332" s="344">
        <f t="shared" si="116"/>
        <v>-0.36379896014709356</v>
      </c>
      <c r="L332" s="344">
        <f t="shared" si="116"/>
        <v>-0.55735224856904764</v>
      </c>
      <c r="M332" s="344">
        <f t="shared" si="116"/>
        <v>-0.7488840543515034</v>
      </c>
      <c r="N332" s="344">
        <f t="shared" si="116"/>
        <v>-0.71169394198983649</v>
      </c>
      <c r="O332" s="344">
        <f t="shared" si="116"/>
        <v>-0.38576457765786865</v>
      </c>
      <c r="P332" s="344">
        <f t="shared" si="116"/>
        <v>-8.6145038646293859E-2</v>
      </c>
      <c r="Q332" s="344">
        <f t="shared" si="116"/>
        <v>-0.69029394111987374</v>
      </c>
      <c r="R332" s="344">
        <f t="shared" si="116"/>
        <v>-0.60986489535097288</v>
      </c>
      <c r="S332" s="344">
        <f t="shared" si="116"/>
        <v>-0.54626957820143796</v>
      </c>
      <c r="T332" s="344">
        <f t="shared" si="116"/>
        <v>0.21544764988975884</v>
      </c>
      <c r="U332" s="344">
        <f t="shared" ref="U332" si="126">IFERROR(((U63/U198)-1),"CHECK")</f>
        <v>0.11177108348985443</v>
      </c>
      <c r="V332" s="349"/>
      <c r="W332" s="349"/>
    </row>
    <row r="333" spans="1:23" s="79" customFormat="1" x14ac:dyDescent="0.25">
      <c r="A333" s="337" t="s">
        <v>68</v>
      </c>
      <c r="B333" s="337" t="s">
        <v>156</v>
      </c>
      <c r="C333" s="337" t="s">
        <v>159</v>
      </c>
      <c r="D333" s="337" t="s">
        <v>13</v>
      </c>
      <c r="E333" s="337" t="s">
        <v>37</v>
      </c>
      <c r="F333" s="344">
        <f t="shared" si="116"/>
        <v>0</v>
      </c>
      <c r="G333" s="344">
        <f t="shared" si="116"/>
        <v>0</v>
      </c>
      <c r="H333" s="344">
        <f t="shared" si="116"/>
        <v>0</v>
      </c>
      <c r="I333" s="344">
        <f t="shared" si="116"/>
        <v>0</v>
      </c>
      <c r="J333" s="344">
        <f t="shared" si="116"/>
        <v>0</v>
      </c>
      <c r="K333" s="344">
        <f t="shared" si="116"/>
        <v>0</v>
      </c>
      <c r="L333" s="344">
        <f t="shared" si="116"/>
        <v>7.6337219820024949E-2</v>
      </c>
      <c r="M333" s="344">
        <f t="shared" si="116"/>
        <v>0.16282998176511576</v>
      </c>
      <c r="N333" s="344">
        <f t="shared" si="116"/>
        <v>0.12828389700302645</v>
      </c>
      <c r="O333" s="344">
        <f t="shared" si="116"/>
        <v>8.3710401825676684E-2</v>
      </c>
      <c r="P333" s="344">
        <f t="shared" si="116"/>
        <v>-0.58413252140871186</v>
      </c>
      <c r="Q333" s="344">
        <f t="shared" si="116"/>
        <v>-0.41893487408502039</v>
      </c>
      <c r="R333" s="344">
        <f t="shared" si="116"/>
        <v>-0.22236261032249482</v>
      </c>
      <c r="S333" s="344">
        <f t="shared" si="116"/>
        <v>-0.23956762167533696</v>
      </c>
      <c r="T333" s="344">
        <f t="shared" si="116"/>
        <v>-0.87621287558499394</v>
      </c>
      <c r="U333" s="344">
        <f t="shared" ref="U333" si="127">IFERROR(((U64/U199)-1),"CHECK")</f>
        <v>-0.88214057997234596</v>
      </c>
      <c r="V333" s="349"/>
      <c r="W333" s="349"/>
    </row>
    <row r="334" spans="1:23" s="79" customFormat="1" x14ac:dyDescent="0.25">
      <c r="A334" s="337" t="s">
        <v>68</v>
      </c>
      <c r="B334" s="337" t="s">
        <v>157</v>
      </c>
      <c r="C334" s="337" t="s">
        <v>160</v>
      </c>
      <c r="D334" s="337" t="s">
        <v>13</v>
      </c>
      <c r="E334" s="337" t="s">
        <v>37</v>
      </c>
      <c r="F334" s="344">
        <f t="shared" si="116"/>
        <v>1.1764768222300992E-2</v>
      </c>
      <c r="G334" s="344">
        <f t="shared" si="116"/>
        <v>0.10893584412794999</v>
      </c>
      <c r="H334" s="344">
        <f t="shared" si="116"/>
        <v>0.11654187715375453</v>
      </c>
      <c r="I334" s="344">
        <f t="shared" si="116"/>
        <v>0.11258603029424563</v>
      </c>
      <c r="J334" s="344">
        <f t="shared" si="116"/>
        <v>8.6800661953738256E-2</v>
      </c>
      <c r="K334" s="344">
        <f t="shared" si="116"/>
        <v>4.7390718978552737E-2</v>
      </c>
      <c r="L334" s="344">
        <f t="shared" si="116"/>
        <v>2.5982413061605536E-2</v>
      </c>
      <c r="M334" s="344">
        <f t="shared" si="116"/>
        <v>2.1184919961694249E-2</v>
      </c>
      <c r="N334" s="344">
        <f t="shared" si="116"/>
        <v>3.4465995689616724E-2</v>
      </c>
      <c r="O334" s="344">
        <f t="shared" si="116"/>
        <v>5.8014055780311935E-2</v>
      </c>
      <c r="P334" s="344">
        <f t="shared" si="116"/>
        <v>9.3481182733022861E-2</v>
      </c>
      <c r="Q334" s="344">
        <f t="shared" si="116"/>
        <v>0.11932109690510151</v>
      </c>
      <c r="R334" s="344">
        <f t="shared" si="116"/>
        <v>7.3790285560696001E-2</v>
      </c>
      <c r="S334" s="344">
        <f t="shared" si="116"/>
        <v>2.2550091687623119E-2</v>
      </c>
      <c r="T334" s="344">
        <f t="shared" si="116"/>
        <v>4.5302348431233153E-3</v>
      </c>
      <c r="U334" s="344">
        <f t="shared" ref="U334" si="128">IFERROR(((U65/U200)-1),"CHECK")</f>
        <v>-1.2899626031117273E-2</v>
      </c>
      <c r="V334" s="349"/>
      <c r="W334" s="349"/>
    </row>
    <row r="335" spans="1:23" s="4" customFormat="1" x14ac:dyDescent="0.25">
      <c r="A335" s="338" t="s">
        <v>68</v>
      </c>
      <c r="B335" s="338" t="s">
        <v>77</v>
      </c>
      <c r="C335" s="338" t="s">
        <v>78</v>
      </c>
      <c r="D335" s="338" t="s">
        <v>13</v>
      </c>
      <c r="E335" s="338" t="s">
        <v>37</v>
      </c>
      <c r="F335" s="344">
        <f t="shared" si="116"/>
        <v>3.299162215081946</v>
      </c>
      <c r="G335" s="344">
        <f t="shared" si="116"/>
        <v>3.0409690677793391</v>
      </c>
      <c r="H335" s="344">
        <f t="shared" si="116"/>
        <v>2.9830257447643098</v>
      </c>
      <c r="I335" s="344">
        <f t="shared" si="116"/>
        <v>3.4270507383602906</v>
      </c>
      <c r="J335" s="344">
        <f t="shared" si="116"/>
        <v>4.3620987886368772</v>
      </c>
      <c r="K335" s="344">
        <f t="shared" si="116"/>
        <v>4.4129243351694862</v>
      </c>
      <c r="L335" s="344">
        <f t="shared" si="116"/>
        <v>4.2004804978292825</v>
      </c>
      <c r="M335" s="344">
        <f t="shared" si="116"/>
        <v>4.0591253505068261</v>
      </c>
      <c r="N335" s="344">
        <f t="shared" si="116"/>
        <v>4.9556543655114051</v>
      </c>
      <c r="O335" s="344">
        <f t="shared" si="116"/>
        <v>0.43513430878807169</v>
      </c>
      <c r="P335" s="344">
        <f t="shared" si="116"/>
        <v>2.0870910296657539</v>
      </c>
      <c r="Q335" s="344">
        <f t="shared" si="116"/>
        <v>3.5819557669653577</v>
      </c>
      <c r="R335" s="344">
        <f t="shared" si="116"/>
        <v>8.6573514288091253</v>
      </c>
      <c r="S335" s="344">
        <f t="shared" si="116"/>
        <v>12.945000674839315</v>
      </c>
      <c r="T335" s="344">
        <f t="shared" si="116"/>
        <v>8.3930674542848607</v>
      </c>
      <c r="U335" s="344">
        <f t="shared" ref="U335" si="129">IFERROR(((U66/U201)-1),"CHECK")</f>
        <v>3.9093342756099378</v>
      </c>
      <c r="V335" s="348"/>
      <c r="W335" s="348"/>
    </row>
    <row r="336" spans="1:23" s="79" customFormat="1" x14ac:dyDescent="0.25">
      <c r="A336" s="337" t="s">
        <v>68</v>
      </c>
      <c r="B336" s="337" t="s">
        <v>161</v>
      </c>
      <c r="C336" s="337" t="s">
        <v>163</v>
      </c>
      <c r="D336" s="337" t="s">
        <v>13</v>
      </c>
      <c r="E336" s="337" t="s">
        <v>37</v>
      </c>
      <c r="F336" s="344">
        <f t="shared" si="116"/>
        <v>3.299162215081946</v>
      </c>
      <c r="G336" s="344">
        <f t="shared" si="116"/>
        <v>3.0409690677793391</v>
      </c>
      <c r="H336" s="344">
        <f t="shared" si="116"/>
        <v>2.9830257447643098</v>
      </c>
      <c r="I336" s="344">
        <f t="shared" si="116"/>
        <v>3.4270507383602906</v>
      </c>
      <c r="J336" s="344">
        <f t="shared" si="116"/>
        <v>4.3620987886368772</v>
      </c>
      <c r="K336" s="344">
        <f t="shared" si="116"/>
        <v>4.4129243351694862</v>
      </c>
      <c r="L336" s="344">
        <f t="shared" si="116"/>
        <v>4.2004804978292825</v>
      </c>
      <c r="M336" s="344">
        <f t="shared" si="116"/>
        <v>4.0591253505068261</v>
      </c>
      <c r="N336" s="344">
        <f t="shared" si="116"/>
        <v>4.9556543655114051</v>
      </c>
      <c r="O336" s="344">
        <f t="shared" si="116"/>
        <v>0.43513430878807169</v>
      </c>
      <c r="P336" s="344">
        <f t="shared" si="116"/>
        <v>2.0870910296657539</v>
      </c>
      <c r="Q336" s="344">
        <f t="shared" si="116"/>
        <v>3.5819557669653577</v>
      </c>
      <c r="R336" s="344">
        <f t="shared" si="116"/>
        <v>8.6573514288091253</v>
      </c>
      <c r="S336" s="344">
        <f t="shared" si="116"/>
        <v>12.945000674839315</v>
      </c>
      <c r="T336" s="344">
        <f t="shared" si="116"/>
        <v>8.3930674542848607</v>
      </c>
      <c r="U336" s="344">
        <f t="shared" ref="U336" si="130">IFERROR(((U67/U202)-1),"CHECK")</f>
        <v>3.9093342756099378</v>
      </c>
      <c r="V336" s="349"/>
      <c r="W336" s="349"/>
    </row>
    <row r="337" spans="1:23" s="79" customFormat="1" x14ac:dyDescent="0.25">
      <c r="A337" s="337" t="s">
        <v>68</v>
      </c>
      <c r="B337" s="337" t="s">
        <v>162</v>
      </c>
      <c r="C337" s="337" t="s">
        <v>164</v>
      </c>
      <c r="D337" s="337" t="s">
        <v>13</v>
      </c>
      <c r="E337" s="337" t="s">
        <v>37</v>
      </c>
      <c r="F337" s="344" t="str">
        <f t="shared" si="116"/>
        <v>CHECK</v>
      </c>
      <c r="G337" s="344" t="str">
        <f t="shared" si="116"/>
        <v>CHECK</v>
      </c>
      <c r="H337" s="344" t="str">
        <f t="shared" si="116"/>
        <v>CHECK</v>
      </c>
      <c r="I337" s="344" t="str">
        <f t="shared" si="116"/>
        <v>CHECK</v>
      </c>
      <c r="J337" s="344" t="str">
        <f t="shared" si="116"/>
        <v>CHECK</v>
      </c>
      <c r="K337" s="344" t="str">
        <f t="shared" si="116"/>
        <v>CHECK</v>
      </c>
      <c r="L337" s="344" t="str">
        <f t="shared" si="116"/>
        <v>CHECK</v>
      </c>
      <c r="M337" s="344" t="str">
        <f t="shared" si="116"/>
        <v>CHECK</v>
      </c>
      <c r="N337" s="344" t="str">
        <f t="shared" si="116"/>
        <v>CHECK</v>
      </c>
      <c r="O337" s="344" t="str">
        <f t="shared" si="116"/>
        <v>CHECK</v>
      </c>
      <c r="P337" s="344" t="str">
        <f t="shared" si="116"/>
        <v>CHECK</v>
      </c>
      <c r="Q337" s="344" t="str">
        <f t="shared" si="116"/>
        <v>CHECK</v>
      </c>
      <c r="R337" s="344" t="str">
        <f t="shared" si="116"/>
        <v>CHECK</v>
      </c>
      <c r="S337" s="344" t="str">
        <f t="shared" si="116"/>
        <v>CHECK</v>
      </c>
      <c r="T337" s="344" t="str">
        <f t="shared" si="116"/>
        <v>CHECK</v>
      </c>
      <c r="U337" s="344" t="str">
        <f t="shared" ref="U337" si="131">IFERROR(((U68/U203)-1),"CHECK")</f>
        <v>CHECK</v>
      </c>
      <c r="V337" s="349"/>
      <c r="W337" s="349"/>
    </row>
    <row r="338" spans="1:23" x14ac:dyDescent="0.25">
      <c r="A338" s="242"/>
      <c r="B338" s="242"/>
      <c r="C338" s="242"/>
      <c r="D338" s="242"/>
      <c r="E338" s="242"/>
      <c r="F338" s="345"/>
      <c r="G338" s="345"/>
      <c r="H338" s="345"/>
      <c r="I338" s="345"/>
      <c r="J338" s="345"/>
      <c r="K338" s="345"/>
      <c r="L338" s="345"/>
      <c r="M338" s="345"/>
      <c r="N338" s="345"/>
      <c r="O338" s="345"/>
      <c r="P338" s="345"/>
      <c r="Q338" s="345"/>
      <c r="R338" s="345"/>
      <c r="S338" s="345"/>
      <c r="T338" s="345"/>
      <c r="U338" s="345"/>
      <c r="V338" s="345"/>
      <c r="W338" s="345"/>
    </row>
    <row r="339" spans="1:23" s="4" customFormat="1" x14ac:dyDescent="0.25">
      <c r="A339" s="335" t="s">
        <v>68</v>
      </c>
      <c r="B339" s="335" t="s">
        <v>443</v>
      </c>
      <c r="C339" s="335" t="s">
        <v>448</v>
      </c>
      <c r="D339" s="335" t="s">
        <v>36</v>
      </c>
      <c r="E339" s="335" t="s">
        <v>37</v>
      </c>
      <c r="F339" s="344">
        <f>IFERROR(((F70/F205)-1),"CHECK")</f>
        <v>2.9603703523066738E-3</v>
      </c>
      <c r="G339" s="344">
        <f t="shared" ref="G339:T339" si="132">IFERROR(((G70/G205)-1),"CHECK")</f>
        <v>2.1956900937212254E-3</v>
      </c>
      <c r="H339" s="344">
        <f t="shared" si="132"/>
        <v>2.6361505004968144E-4</v>
      </c>
      <c r="I339" s="344">
        <f t="shared" si="132"/>
        <v>-5.8989556656464659E-3</v>
      </c>
      <c r="J339" s="344">
        <f t="shared" si="132"/>
        <v>-3.5482335836574119E-3</v>
      </c>
      <c r="K339" s="344">
        <f t="shared" si="132"/>
        <v>-4.6535667653547774E-3</v>
      </c>
      <c r="L339" s="344">
        <f t="shared" si="132"/>
        <v>8.1348257267024326E-3</v>
      </c>
      <c r="M339" s="344">
        <f t="shared" si="132"/>
        <v>1.7396619223712939E-2</v>
      </c>
      <c r="N339" s="344">
        <f t="shared" si="132"/>
        <v>3.7138111103912408E-2</v>
      </c>
      <c r="O339" s="344">
        <f t="shared" si="132"/>
        <v>3.5500535873007832E-2</v>
      </c>
      <c r="P339" s="344">
        <f t="shared" si="132"/>
        <v>-5.7704797515214401E-2</v>
      </c>
      <c r="Q339" s="344">
        <f t="shared" si="132"/>
        <v>-5.1692432410589628E-2</v>
      </c>
      <c r="R339" s="344">
        <f t="shared" si="132"/>
        <v>-0.10551681964324566</v>
      </c>
      <c r="S339" s="344">
        <f t="shared" si="132"/>
        <v>-7.0310095387900451E-2</v>
      </c>
      <c r="T339" s="344">
        <f t="shared" si="132"/>
        <v>-7.6056167452833612E-2</v>
      </c>
      <c r="U339" s="344">
        <f t="shared" ref="U339" si="133">IFERROR(((U70/U205)-1),"CHECK")</f>
        <v>-4.7602530441827273E-2</v>
      </c>
      <c r="V339" s="348"/>
      <c r="W339" s="348"/>
    </row>
    <row r="340" spans="1:23" s="4" customFormat="1" x14ac:dyDescent="0.25">
      <c r="A340" s="335" t="s">
        <v>68</v>
      </c>
      <c r="B340" s="335" t="s">
        <v>69</v>
      </c>
      <c r="C340" s="335" t="s">
        <v>70</v>
      </c>
      <c r="D340" s="335" t="s">
        <v>36</v>
      </c>
      <c r="E340" s="335" t="s">
        <v>37</v>
      </c>
      <c r="F340" s="344">
        <f t="shared" ref="F340:T355" si="134">IFERROR(((F71/F206)-1),"CHECK")</f>
        <v>0</v>
      </c>
      <c r="G340" s="344">
        <f t="shared" si="134"/>
        <v>0</v>
      </c>
      <c r="H340" s="344">
        <f t="shared" si="134"/>
        <v>0</v>
      </c>
      <c r="I340" s="344">
        <f t="shared" si="134"/>
        <v>0</v>
      </c>
      <c r="J340" s="344">
        <f t="shared" si="134"/>
        <v>0</v>
      </c>
      <c r="K340" s="344">
        <f t="shared" si="134"/>
        <v>0</v>
      </c>
      <c r="L340" s="344">
        <f t="shared" si="134"/>
        <v>0</v>
      </c>
      <c r="M340" s="344">
        <f t="shared" si="134"/>
        <v>0</v>
      </c>
      <c r="N340" s="344">
        <f t="shared" si="134"/>
        <v>0</v>
      </c>
      <c r="O340" s="344">
        <f t="shared" si="134"/>
        <v>8.1266795025298766E-3</v>
      </c>
      <c r="P340" s="344">
        <f t="shared" si="134"/>
        <v>-7.1014115775871467E-3</v>
      </c>
      <c r="Q340" s="344">
        <f t="shared" si="134"/>
        <v>0</v>
      </c>
      <c r="R340" s="344">
        <f t="shared" si="134"/>
        <v>-1.5701052680228145E-9</v>
      </c>
      <c r="S340" s="344">
        <f t="shared" si="134"/>
        <v>6.0940909708295798E-3</v>
      </c>
      <c r="T340" s="344">
        <f t="shared" si="134"/>
        <v>8.6557985331947584E-3</v>
      </c>
      <c r="U340" s="344">
        <f t="shared" ref="U340" si="135">IFERROR(((U71/U206)-1),"CHECK")</f>
        <v>8.6863421776963712E-3</v>
      </c>
      <c r="V340" s="348"/>
      <c r="W340" s="348"/>
    </row>
    <row r="341" spans="1:23" s="79" customFormat="1" x14ac:dyDescent="0.25">
      <c r="A341" s="336" t="s">
        <v>68</v>
      </c>
      <c r="B341" s="336" t="s">
        <v>113</v>
      </c>
      <c r="C341" s="336" t="s">
        <v>116</v>
      </c>
      <c r="D341" s="336" t="s">
        <v>36</v>
      </c>
      <c r="E341" s="336" t="s">
        <v>37</v>
      </c>
      <c r="F341" s="344">
        <f t="shared" si="134"/>
        <v>0</v>
      </c>
      <c r="G341" s="344">
        <f t="shared" si="134"/>
        <v>0</v>
      </c>
      <c r="H341" s="344">
        <f t="shared" si="134"/>
        <v>0</v>
      </c>
      <c r="I341" s="344">
        <f t="shared" si="134"/>
        <v>0</v>
      </c>
      <c r="J341" s="344">
        <f t="shared" si="134"/>
        <v>0</v>
      </c>
      <c r="K341" s="344">
        <f t="shared" si="134"/>
        <v>0</v>
      </c>
      <c r="L341" s="344">
        <f t="shared" si="134"/>
        <v>0</v>
      </c>
      <c r="M341" s="344">
        <f t="shared" si="134"/>
        <v>0</v>
      </c>
      <c r="N341" s="344">
        <f t="shared" si="134"/>
        <v>0</v>
      </c>
      <c r="O341" s="344">
        <f t="shared" si="134"/>
        <v>1.0107676831093482E-2</v>
      </c>
      <c r="P341" s="344">
        <f t="shared" si="134"/>
        <v>-8.7033663383888626E-3</v>
      </c>
      <c r="Q341" s="344">
        <f t="shared" si="134"/>
        <v>0</v>
      </c>
      <c r="R341" s="344">
        <f t="shared" si="134"/>
        <v>-1.8357869668861326E-9</v>
      </c>
      <c r="S341" s="344">
        <f t="shared" si="134"/>
        <v>3.9356374623613632E-3</v>
      </c>
      <c r="T341" s="344">
        <f t="shared" si="134"/>
        <v>4.6151755391252713E-3</v>
      </c>
      <c r="U341" s="344">
        <f t="shared" ref="U341" si="136">IFERROR(((U72/U207)-1),"CHECK")</f>
        <v>4.9150865333527083E-3</v>
      </c>
      <c r="V341" s="349"/>
      <c r="W341" s="349"/>
    </row>
    <row r="342" spans="1:23" s="79" customFormat="1" x14ac:dyDescent="0.25">
      <c r="A342" s="336" t="s">
        <v>68</v>
      </c>
      <c r="B342" s="336" t="s">
        <v>114</v>
      </c>
      <c r="C342" s="336" t="s">
        <v>117</v>
      </c>
      <c r="D342" s="336" t="s">
        <v>36</v>
      </c>
      <c r="E342" s="336" t="s">
        <v>37</v>
      </c>
      <c r="F342" s="344">
        <f t="shared" si="134"/>
        <v>0</v>
      </c>
      <c r="G342" s="344">
        <f t="shared" si="134"/>
        <v>0</v>
      </c>
      <c r="H342" s="344">
        <f t="shared" si="134"/>
        <v>0</v>
      </c>
      <c r="I342" s="344">
        <f t="shared" si="134"/>
        <v>0</v>
      </c>
      <c r="J342" s="344">
        <f t="shared" si="134"/>
        <v>0</v>
      </c>
      <c r="K342" s="344">
        <f t="shared" si="134"/>
        <v>0</v>
      </c>
      <c r="L342" s="344">
        <f t="shared" si="134"/>
        <v>0</v>
      </c>
      <c r="M342" s="344">
        <f t="shared" si="134"/>
        <v>0</v>
      </c>
      <c r="N342" s="344">
        <f t="shared" si="134"/>
        <v>0</v>
      </c>
      <c r="O342" s="344">
        <f t="shared" si="134"/>
        <v>0</v>
      </c>
      <c r="P342" s="344">
        <f t="shared" si="134"/>
        <v>0</v>
      </c>
      <c r="Q342" s="344">
        <f t="shared" si="134"/>
        <v>0</v>
      </c>
      <c r="R342" s="344">
        <f t="shared" si="134"/>
        <v>0</v>
      </c>
      <c r="S342" s="344">
        <f t="shared" si="134"/>
        <v>0</v>
      </c>
      <c r="T342" s="344">
        <f t="shared" si="134"/>
        <v>0</v>
      </c>
      <c r="U342" s="344">
        <f t="shared" ref="U342" si="137">IFERROR(((U73/U208)-1),"CHECK")</f>
        <v>0</v>
      </c>
      <c r="V342" s="349"/>
      <c r="W342" s="349"/>
    </row>
    <row r="343" spans="1:23" s="79" customFormat="1" x14ac:dyDescent="0.25">
      <c r="A343" s="336" t="s">
        <v>68</v>
      </c>
      <c r="B343" s="336" t="s">
        <v>115</v>
      </c>
      <c r="C343" s="336" t="s">
        <v>118</v>
      </c>
      <c r="D343" s="336" t="s">
        <v>36</v>
      </c>
      <c r="E343" s="336" t="s">
        <v>37</v>
      </c>
      <c r="F343" s="344">
        <f t="shared" si="134"/>
        <v>0</v>
      </c>
      <c r="G343" s="344">
        <f t="shared" si="134"/>
        <v>0</v>
      </c>
      <c r="H343" s="344">
        <f t="shared" si="134"/>
        <v>0</v>
      </c>
      <c r="I343" s="344">
        <f t="shared" si="134"/>
        <v>0</v>
      </c>
      <c r="J343" s="344">
        <f t="shared" si="134"/>
        <v>0</v>
      </c>
      <c r="K343" s="344">
        <f t="shared" si="134"/>
        <v>0</v>
      </c>
      <c r="L343" s="344">
        <f t="shared" si="134"/>
        <v>0</v>
      </c>
      <c r="M343" s="344">
        <f t="shared" si="134"/>
        <v>0</v>
      </c>
      <c r="N343" s="344">
        <f t="shared" si="134"/>
        <v>0</v>
      </c>
      <c r="O343" s="344">
        <f t="shared" si="134"/>
        <v>0</v>
      </c>
      <c r="P343" s="344">
        <f t="shared" si="134"/>
        <v>0</v>
      </c>
      <c r="Q343" s="344">
        <f t="shared" si="134"/>
        <v>0</v>
      </c>
      <c r="R343" s="344">
        <f t="shared" si="134"/>
        <v>0</v>
      </c>
      <c r="S343" s="344">
        <f t="shared" si="134"/>
        <v>2.2462142772933902E-2</v>
      </c>
      <c r="T343" s="344">
        <f t="shared" si="134"/>
        <v>3.6721504105359015E-2</v>
      </c>
      <c r="U343" s="344">
        <f t="shared" ref="U343" si="138">IFERROR(((U74/U209)-1),"CHECK")</f>
        <v>3.5261864591208836E-2</v>
      </c>
      <c r="V343" s="349"/>
      <c r="W343" s="349"/>
    </row>
    <row r="344" spans="1:23" s="4" customFormat="1" x14ac:dyDescent="0.25">
      <c r="A344" s="335" t="s">
        <v>68</v>
      </c>
      <c r="B344" s="335" t="s">
        <v>71</v>
      </c>
      <c r="C344" s="335" t="s">
        <v>72</v>
      </c>
      <c r="D344" s="335" t="s">
        <v>36</v>
      </c>
      <c r="E344" s="335" t="s">
        <v>37</v>
      </c>
      <c r="F344" s="344">
        <f t="shared" si="134"/>
        <v>-0.11198483916914836</v>
      </c>
      <c r="G344" s="344">
        <f t="shared" si="134"/>
        <v>-8.5057688707633528E-2</v>
      </c>
      <c r="H344" s="344">
        <f t="shared" si="134"/>
        <v>-8.5301703145779673E-2</v>
      </c>
      <c r="I344" s="344">
        <f t="shared" si="134"/>
        <v>-0.10520068749159139</v>
      </c>
      <c r="J344" s="344">
        <f t="shared" si="134"/>
        <v>-0.13419858995960665</v>
      </c>
      <c r="K344" s="344">
        <f t="shared" si="134"/>
        <v>-0.13009398571272035</v>
      </c>
      <c r="L344" s="344">
        <f t="shared" si="134"/>
        <v>-0.14098378617521001</v>
      </c>
      <c r="M344" s="344">
        <f t="shared" si="134"/>
        <v>-0.13148047354344583</v>
      </c>
      <c r="N344" s="344">
        <f t="shared" si="134"/>
        <v>-7.5714496595341352E-2</v>
      </c>
      <c r="O344" s="344">
        <f t="shared" si="134"/>
        <v>0.14547740565311895</v>
      </c>
      <c r="P344" s="344">
        <f t="shared" si="134"/>
        <v>-9.491768771370257E-4</v>
      </c>
      <c r="Q344" s="344">
        <f t="shared" si="134"/>
        <v>0.22805010335572384</v>
      </c>
      <c r="R344" s="344">
        <f t="shared" si="134"/>
        <v>5.803067570857201E-2</v>
      </c>
      <c r="S344" s="344">
        <f t="shared" si="134"/>
        <v>-0.41963580998199512</v>
      </c>
      <c r="T344" s="344">
        <f t="shared" si="134"/>
        <v>-0.12179692414560017</v>
      </c>
      <c r="U344" s="344">
        <f t="shared" ref="U344" si="139">IFERROR(((U75/U210)-1),"CHECK")</f>
        <v>0.16697974348223399</v>
      </c>
      <c r="V344" s="348"/>
      <c r="W344" s="348"/>
    </row>
    <row r="345" spans="1:23" s="79" customFormat="1" x14ac:dyDescent="0.25">
      <c r="A345" s="337" t="s">
        <v>68</v>
      </c>
      <c r="B345" s="337" t="s">
        <v>119</v>
      </c>
      <c r="C345" s="337" t="s">
        <v>132</v>
      </c>
      <c r="D345" s="337" t="s">
        <v>36</v>
      </c>
      <c r="E345" s="337" t="s">
        <v>37</v>
      </c>
      <c r="F345" s="344" t="str">
        <f t="shared" si="134"/>
        <v>CHECK</v>
      </c>
      <c r="G345" s="344" t="str">
        <f t="shared" si="134"/>
        <v>CHECK</v>
      </c>
      <c r="H345" s="344" t="str">
        <f t="shared" si="134"/>
        <v>CHECK</v>
      </c>
      <c r="I345" s="344" t="str">
        <f t="shared" si="134"/>
        <v>CHECK</v>
      </c>
      <c r="J345" s="344" t="str">
        <f t="shared" si="134"/>
        <v>CHECK</v>
      </c>
      <c r="K345" s="344" t="str">
        <f t="shared" si="134"/>
        <v>CHECK</v>
      </c>
      <c r="L345" s="344" t="str">
        <f t="shared" si="134"/>
        <v>CHECK</v>
      </c>
      <c r="M345" s="344" t="str">
        <f t="shared" si="134"/>
        <v>CHECK</v>
      </c>
      <c r="N345" s="344" t="str">
        <f t="shared" si="134"/>
        <v>CHECK</v>
      </c>
      <c r="O345" s="344" t="str">
        <f t="shared" si="134"/>
        <v>CHECK</v>
      </c>
      <c r="P345" s="344" t="str">
        <f t="shared" si="134"/>
        <v>CHECK</v>
      </c>
      <c r="Q345" s="344" t="str">
        <f t="shared" si="134"/>
        <v>CHECK</v>
      </c>
      <c r="R345" s="344" t="str">
        <f t="shared" si="134"/>
        <v>CHECK</v>
      </c>
      <c r="S345" s="344" t="str">
        <f t="shared" si="134"/>
        <v>CHECK</v>
      </c>
      <c r="T345" s="344" t="str">
        <f t="shared" si="134"/>
        <v>CHECK</v>
      </c>
      <c r="U345" s="344" t="str">
        <f t="shared" ref="U345" si="140">IFERROR(((U76/U211)-1),"CHECK")</f>
        <v>CHECK</v>
      </c>
      <c r="V345" s="349"/>
      <c r="W345" s="349"/>
    </row>
    <row r="346" spans="1:23" s="79" customFormat="1" x14ac:dyDescent="0.25">
      <c r="A346" s="337" t="s">
        <v>68</v>
      </c>
      <c r="B346" s="337" t="s">
        <v>120</v>
      </c>
      <c r="C346" s="337" t="s">
        <v>133</v>
      </c>
      <c r="D346" s="337" t="s">
        <v>36</v>
      </c>
      <c r="E346" s="337" t="s">
        <v>37</v>
      </c>
      <c r="F346" s="344" t="str">
        <f t="shared" si="134"/>
        <v>CHECK</v>
      </c>
      <c r="G346" s="344" t="str">
        <f t="shared" si="134"/>
        <v>CHECK</v>
      </c>
      <c r="H346" s="344" t="str">
        <f t="shared" si="134"/>
        <v>CHECK</v>
      </c>
      <c r="I346" s="344" t="str">
        <f t="shared" si="134"/>
        <v>CHECK</v>
      </c>
      <c r="J346" s="344" t="str">
        <f t="shared" si="134"/>
        <v>CHECK</v>
      </c>
      <c r="K346" s="344" t="str">
        <f t="shared" si="134"/>
        <v>CHECK</v>
      </c>
      <c r="L346" s="344" t="str">
        <f t="shared" si="134"/>
        <v>CHECK</v>
      </c>
      <c r="M346" s="344" t="str">
        <f t="shared" si="134"/>
        <v>CHECK</v>
      </c>
      <c r="N346" s="344" t="str">
        <f t="shared" si="134"/>
        <v>CHECK</v>
      </c>
      <c r="O346" s="344" t="str">
        <f t="shared" si="134"/>
        <v>CHECK</v>
      </c>
      <c r="P346" s="344" t="str">
        <f t="shared" si="134"/>
        <v>CHECK</v>
      </c>
      <c r="Q346" s="344" t="str">
        <f t="shared" si="134"/>
        <v>CHECK</v>
      </c>
      <c r="R346" s="344" t="str">
        <f t="shared" si="134"/>
        <v>CHECK</v>
      </c>
      <c r="S346" s="344" t="str">
        <f t="shared" si="134"/>
        <v>CHECK</v>
      </c>
      <c r="T346" s="344" t="str">
        <f t="shared" si="134"/>
        <v>CHECK</v>
      </c>
      <c r="U346" s="344" t="str">
        <f t="shared" ref="U346" si="141">IFERROR(((U77/U212)-1),"CHECK")</f>
        <v>CHECK</v>
      </c>
      <c r="V346" s="349"/>
      <c r="W346" s="349"/>
    </row>
    <row r="347" spans="1:23" s="79" customFormat="1" x14ac:dyDescent="0.25">
      <c r="A347" s="337" t="s">
        <v>68</v>
      </c>
      <c r="B347" s="337" t="s">
        <v>121</v>
      </c>
      <c r="C347" s="337" t="s">
        <v>134</v>
      </c>
      <c r="D347" s="337" t="s">
        <v>36</v>
      </c>
      <c r="E347" s="337" t="s">
        <v>37</v>
      </c>
      <c r="F347" s="344" t="str">
        <f t="shared" si="134"/>
        <v>CHECK</v>
      </c>
      <c r="G347" s="344" t="str">
        <f t="shared" si="134"/>
        <v>CHECK</v>
      </c>
      <c r="H347" s="344" t="str">
        <f t="shared" si="134"/>
        <v>CHECK</v>
      </c>
      <c r="I347" s="344" t="str">
        <f t="shared" si="134"/>
        <v>CHECK</v>
      </c>
      <c r="J347" s="344" t="str">
        <f t="shared" si="134"/>
        <v>CHECK</v>
      </c>
      <c r="K347" s="344" t="str">
        <f t="shared" si="134"/>
        <v>CHECK</v>
      </c>
      <c r="L347" s="344" t="str">
        <f t="shared" si="134"/>
        <v>CHECK</v>
      </c>
      <c r="M347" s="344" t="str">
        <f t="shared" si="134"/>
        <v>CHECK</v>
      </c>
      <c r="N347" s="344" t="str">
        <f t="shared" si="134"/>
        <v>CHECK</v>
      </c>
      <c r="O347" s="344" t="str">
        <f t="shared" si="134"/>
        <v>CHECK</v>
      </c>
      <c r="P347" s="344" t="str">
        <f t="shared" si="134"/>
        <v>CHECK</v>
      </c>
      <c r="Q347" s="344" t="str">
        <f t="shared" si="134"/>
        <v>CHECK</v>
      </c>
      <c r="R347" s="344" t="str">
        <f t="shared" si="134"/>
        <v>CHECK</v>
      </c>
      <c r="S347" s="344" t="str">
        <f t="shared" si="134"/>
        <v>CHECK</v>
      </c>
      <c r="T347" s="344" t="str">
        <f t="shared" si="134"/>
        <v>CHECK</v>
      </c>
      <c r="U347" s="344" t="str">
        <f t="shared" ref="U347" si="142">IFERROR(((U78/U213)-1),"CHECK")</f>
        <v>CHECK</v>
      </c>
      <c r="V347" s="349"/>
      <c r="W347" s="349"/>
    </row>
    <row r="348" spans="1:23" s="79" customFormat="1" x14ac:dyDescent="0.25">
      <c r="A348" s="337" t="s">
        <v>68</v>
      </c>
      <c r="B348" s="337" t="s">
        <v>122</v>
      </c>
      <c r="C348" s="337" t="s">
        <v>135</v>
      </c>
      <c r="D348" s="337" t="s">
        <v>36</v>
      </c>
      <c r="E348" s="337" t="s">
        <v>37</v>
      </c>
      <c r="F348" s="344" t="str">
        <f t="shared" si="134"/>
        <v>CHECK</v>
      </c>
      <c r="G348" s="344" t="str">
        <f t="shared" si="134"/>
        <v>CHECK</v>
      </c>
      <c r="H348" s="344" t="str">
        <f t="shared" si="134"/>
        <v>CHECK</v>
      </c>
      <c r="I348" s="344" t="str">
        <f t="shared" si="134"/>
        <v>CHECK</v>
      </c>
      <c r="J348" s="344" t="str">
        <f t="shared" si="134"/>
        <v>CHECK</v>
      </c>
      <c r="K348" s="344" t="str">
        <f t="shared" si="134"/>
        <v>CHECK</v>
      </c>
      <c r="L348" s="344" t="str">
        <f t="shared" si="134"/>
        <v>CHECK</v>
      </c>
      <c r="M348" s="344" t="str">
        <f t="shared" si="134"/>
        <v>CHECK</v>
      </c>
      <c r="N348" s="344" t="str">
        <f t="shared" si="134"/>
        <v>CHECK</v>
      </c>
      <c r="O348" s="344" t="str">
        <f t="shared" si="134"/>
        <v>CHECK</v>
      </c>
      <c r="P348" s="344" t="str">
        <f t="shared" si="134"/>
        <v>CHECK</v>
      </c>
      <c r="Q348" s="344" t="str">
        <f t="shared" si="134"/>
        <v>CHECK</v>
      </c>
      <c r="R348" s="344" t="str">
        <f t="shared" si="134"/>
        <v>CHECK</v>
      </c>
      <c r="S348" s="344" t="str">
        <f t="shared" si="134"/>
        <v>CHECK</v>
      </c>
      <c r="T348" s="344" t="str">
        <f t="shared" si="134"/>
        <v>CHECK</v>
      </c>
      <c r="U348" s="344" t="str">
        <f t="shared" ref="U348" si="143">IFERROR(((U79/U214)-1),"CHECK")</f>
        <v>CHECK</v>
      </c>
      <c r="V348" s="349"/>
      <c r="W348" s="349"/>
    </row>
    <row r="349" spans="1:23" s="79" customFormat="1" x14ac:dyDescent="0.25">
      <c r="A349" s="337" t="s">
        <v>68</v>
      </c>
      <c r="B349" s="337" t="s">
        <v>123</v>
      </c>
      <c r="C349" s="337" t="s">
        <v>136</v>
      </c>
      <c r="D349" s="337" t="s">
        <v>36</v>
      </c>
      <c r="E349" s="337" t="s">
        <v>37</v>
      </c>
      <c r="F349" s="344" t="str">
        <f t="shared" si="134"/>
        <v>CHECK</v>
      </c>
      <c r="G349" s="344" t="str">
        <f t="shared" si="134"/>
        <v>CHECK</v>
      </c>
      <c r="H349" s="344" t="str">
        <f t="shared" si="134"/>
        <v>CHECK</v>
      </c>
      <c r="I349" s="344" t="str">
        <f t="shared" si="134"/>
        <v>CHECK</v>
      </c>
      <c r="J349" s="344" t="str">
        <f t="shared" si="134"/>
        <v>CHECK</v>
      </c>
      <c r="K349" s="344" t="str">
        <f t="shared" si="134"/>
        <v>CHECK</v>
      </c>
      <c r="L349" s="344" t="str">
        <f t="shared" si="134"/>
        <v>CHECK</v>
      </c>
      <c r="M349" s="344" t="str">
        <f t="shared" si="134"/>
        <v>CHECK</v>
      </c>
      <c r="N349" s="344" t="str">
        <f t="shared" si="134"/>
        <v>CHECK</v>
      </c>
      <c r="O349" s="344" t="str">
        <f t="shared" si="134"/>
        <v>CHECK</v>
      </c>
      <c r="P349" s="344" t="str">
        <f t="shared" si="134"/>
        <v>CHECK</v>
      </c>
      <c r="Q349" s="344" t="str">
        <f t="shared" si="134"/>
        <v>CHECK</v>
      </c>
      <c r="R349" s="344" t="str">
        <f t="shared" si="134"/>
        <v>CHECK</v>
      </c>
      <c r="S349" s="344" t="str">
        <f t="shared" si="134"/>
        <v>CHECK</v>
      </c>
      <c r="T349" s="344" t="str">
        <f t="shared" si="134"/>
        <v>CHECK</v>
      </c>
      <c r="U349" s="344" t="str">
        <f t="shared" ref="U349" si="144">IFERROR(((U80/U215)-1),"CHECK")</f>
        <v>CHECK</v>
      </c>
      <c r="V349" s="349"/>
      <c r="W349" s="349"/>
    </row>
    <row r="350" spans="1:23" s="79" customFormat="1" x14ac:dyDescent="0.25">
      <c r="A350" s="337" t="s">
        <v>68</v>
      </c>
      <c r="B350" s="337" t="s">
        <v>124</v>
      </c>
      <c r="C350" s="337" t="s">
        <v>137</v>
      </c>
      <c r="D350" s="337" t="s">
        <v>36</v>
      </c>
      <c r="E350" s="337" t="s">
        <v>37</v>
      </c>
      <c r="F350" s="344" t="str">
        <f t="shared" si="134"/>
        <v>CHECK</v>
      </c>
      <c r="G350" s="344" t="str">
        <f t="shared" si="134"/>
        <v>CHECK</v>
      </c>
      <c r="H350" s="344" t="str">
        <f t="shared" si="134"/>
        <v>CHECK</v>
      </c>
      <c r="I350" s="344" t="str">
        <f t="shared" si="134"/>
        <v>CHECK</v>
      </c>
      <c r="J350" s="344" t="str">
        <f t="shared" si="134"/>
        <v>CHECK</v>
      </c>
      <c r="K350" s="344" t="str">
        <f t="shared" si="134"/>
        <v>CHECK</v>
      </c>
      <c r="L350" s="344" t="str">
        <f t="shared" si="134"/>
        <v>CHECK</v>
      </c>
      <c r="M350" s="344" t="str">
        <f t="shared" si="134"/>
        <v>CHECK</v>
      </c>
      <c r="N350" s="344" t="str">
        <f t="shared" si="134"/>
        <v>CHECK</v>
      </c>
      <c r="O350" s="344" t="str">
        <f t="shared" si="134"/>
        <v>CHECK</v>
      </c>
      <c r="P350" s="344" t="str">
        <f t="shared" si="134"/>
        <v>CHECK</v>
      </c>
      <c r="Q350" s="344" t="str">
        <f t="shared" si="134"/>
        <v>CHECK</v>
      </c>
      <c r="R350" s="344" t="str">
        <f t="shared" si="134"/>
        <v>CHECK</v>
      </c>
      <c r="S350" s="344" t="str">
        <f t="shared" si="134"/>
        <v>CHECK</v>
      </c>
      <c r="T350" s="344" t="str">
        <f t="shared" si="134"/>
        <v>CHECK</v>
      </c>
      <c r="U350" s="344" t="str">
        <f t="shared" ref="U350" si="145">IFERROR(((U81/U216)-1),"CHECK")</f>
        <v>CHECK</v>
      </c>
      <c r="V350" s="349"/>
      <c r="W350" s="349"/>
    </row>
    <row r="351" spans="1:23" s="79" customFormat="1" x14ac:dyDescent="0.25">
      <c r="A351" s="337" t="s">
        <v>68</v>
      </c>
      <c r="B351" s="337" t="s">
        <v>125</v>
      </c>
      <c r="C351" s="337" t="s">
        <v>138</v>
      </c>
      <c r="D351" s="337" t="s">
        <v>36</v>
      </c>
      <c r="E351" s="337" t="s">
        <v>37</v>
      </c>
      <c r="F351" s="344" t="str">
        <f t="shared" si="134"/>
        <v>CHECK</v>
      </c>
      <c r="G351" s="344" t="str">
        <f t="shared" si="134"/>
        <v>CHECK</v>
      </c>
      <c r="H351" s="344" t="str">
        <f t="shared" si="134"/>
        <v>CHECK</v>
      </c>
      <c r="I351" s="344" t="str">
        <f t="shared" si="134"/>
        <v>CHECK</v>
      </c>
      <c r="J351" s="344" t="str">
        <f t="shared" si="134"/>
        <v>CHECK</v>
      </c>
      <c r="K351" s="344" t="str">
        <f t="shared" si="134"/>
        <v>CHECK</v>
      </c>
      <c r="L351" s="344" t="str">
        <f t="shared" si="134"/>
        <v>CHECK</v>
      </c>
      <c r="M351" s="344" t="str">
        <f t="shared" si="134"/>
        <v>CHECK</v>
      </c>
      <c r="N351" s="344" t="str">
        <f t="shared" si="134"/>
        <v>CHECK</v>
      </c>
      <c r="O351" s="344" t="str">
        <f t="shared" si="134"/>
        <v>CHECK</v>
      </c>
      <c r="P351" s="344" t="str">
        <f t="shared" si="134"/>
        <v>CHECK</v>
      </c>
      <c r="Q351" s="344" t="str">
        <f t="shared" si="134"/>
        <v>CHECK</v>
      </c>
      <c r="R351" s="344" t="str">
        <f t="shared" si="134"/>
        <v>CHECK</v>
      </c>
      <c r="S351" s="344" t="str">
        <f t="shared" si="134"/>
        <v>CHECK</v>
      </c>
      <c r="T351" s="344" t="str">
        <f t="shared" si="134"/>
        <v>CHECK</v>
      </c>
      <c r="U351" s="344" t="str">
        <f t="shared" ref="U351" si="146">IFERROR(((U82/U217)-1),"CHECK")</f>
        <v>CHECK</v>
      </c>
      <c r="V351" s="349"/>
      <c r="W351" s="349"/>
    </row>
    <row r="352" spans="1:23" s="79" customFormat="1" x14ac:dyDescent="0.25">
      <c r="A352" s="337" t="s">
        <v>68</v>
      </c>
      <c r="B352" s="337" t="s">
        <v>126</v>
      </c>
      <c r="C352" s="337" t="s">
        <v>139</v>
      </c>
      <c r="D352" s="337" t="s">
        <v>36</v>
      </c>
      <c r="E352" s="337" t="s">
        <v>37</v>
      </c>
      <c r="F352" s="344" t="str">
        <f t="shared" si="134"/>
        <v>CHECK</v>
      </c>
      <c r="G352" s="344" t="str">
        <f t="shared" si="134"/>
        <v>CHECK</v>
      </c>
      <c r="H352" s="344" t="str">
        <f t="shared" si="134"/>
        <v>CHECK</v>
      </c>
      <c r="I352" s="344" t="str">
        <f t="shared" si="134"/>
        <v>CHECK</v>
      </c>
      <c r="J352" s="344" t="str">
        <f t="shared" si="134"/>
        <v>CHECK</v>
      </c>
      <c r="K352" s="344" t="str">
        <f t="shared" si="134"/>
        <v>CHECK</v>
      </c>
      <c r="L352" s="344" t="str">
        <f t="shared" si="134"/>
        <v>CHECK</v>
      </c>
      <c r="M352" s="344" t="str">
        <f t="shared" si="134"/>
        <v>CHECK</v>
      </c>
      <c r="N352" s="344" t="str">
        <f t="shared" si="134"/>
        <v>CHECK</v>
      </c>
      <c r="O352" s="344" t="str">
        <f t="shared" si="134"/>
        <v>CHECK</v>
      </c>
      <c r="P352" s="344" t="str">
        <f t="shared" si="134"/>
        <v>CHECK</v>
      </c>
      <c r="Q352" s="344" t="str">
        <f t="shared" si="134"/>
        <v>CHECK</v>
      </c>
      <c r="R352" s="344" t="str">
        <f t="shared" si="134"/>
        <v>CHECK</v>
      </c>
      <c r="S352" s="344" t="str">
        <f t="shared" si="134"/>
        <v>CHECK</v>
      </c>
      <c r="T352" s="344" t="str">
        <f t="shared" si="134"/>
        <v>CHECK</v>
      </c>
      <c r="U352" s="344" t="str">
        <f t="shared" ref="U352" si="147">IFERROR(((U83/U218)-1),"CHECK")</f>
        <v>CHECK</v>
      </c>
      <c r="V352" s="349"/>
      <c r="W352" s="349"/>
    </row>
    <row r="353" spans="1:23" s="79" customFormat="1" x14ac:dyDescent="0.25">
      <c r="A353" s="337" t="s">
        <v>68</v>
      </c>
      <c r="B353" s="337" t="s">
        <v>127</v>
      </c>
      <c r="C353" s="337" t="s">
        <v>140</v>
      </c>
      <c r="D353" s="337" t="s">
        <v>36</v>
      </c>
      <c r="E353" s="337" t="s">
        <v>37</v>
      </c>
      <c r="F353" s="344" t="str">
        <f t="shared" si="134"/>
        <v>CHECK</v>
      </c>
      <c r="G353" s="344" t="str">
        <f t="shared" si="134"/>
        <v>CHECK</v>
      </c>
      <c r="H353" s="344" t="str">
        <f t="shared" si="134"/>
        <v>CHECK</v>
      </c>
      <c r="I353" s="344" t="str">
        <f t="shared" si="134"/>
        <v>CHECK</v>
      </c>
      <c r="J353" s="344" t="str">
        <f t="shared" si="134"/>
        <v>CHECK</v>
      </c>
      <c r="K353" s="344" t="str">
        <f t="shared" si="134"/>
        <v>CHECK</v>
      </c>
      <c r="L353" s="344" t="str">
        <f t="shared" si="134"/>
        <v>CHECK</v>
      </c>
      <c r="M353" s="344" t="str">
        <f t="shared" si="134"/>
        <v>CHECK</v>
      </c>
      <c r="N353" s="344" t="str">
        <f t="shared" si="134"/>
        <v>CHECK</v>
      </c>
      <c r="O353" s="344" t="str">
        <f t="shared" si="134"/>
        <v>CHECK</v>
      </c>
      <c r="P353" s="344" t="str">
        <f t="shared" si="134"/>
        <v>CHECK</v>
      </c>
      <c r="Q353" s="344" t="str">
        <f t="shared" si="134"/>
        <v>CHECK</v>
      </c>
      <c r="R353" s="344" t="str">
        <f t="shared" si="134"/>
        <v>CHECK</v>
      </c>
      <c r="S353" s="344" t="str">
        <f t="shared" si="134"/>
        <v>CHECK</v>
      </c>
      <c r="T353" s="344" t="str">
        <f t="shared" si="134"/>
        <v>CHECK</v>
      </c>
      <c r="U353" s="344" t="str">
        <f t="shared" ref="U353" si="148">IFERROR(((U84/U219)-1),"CHECK")</f>
        <v>CHECK</v>
      </c>
      <c r="V353" s="349"/>
      <c r="W353" s="349"/>
    </row>
    <row r="354" spans="1:23" s="79" customFormat="1" x14ac:dyDescent="0.25">
      <c r="A354" s="337" t="s">
        <v>68</v>
      </c>
      <c r="B354" s="337" t="s">
        <v>128</v>
      </c>
      <c r="C354" s="337" t="s">
        <v>141</v>
      </c>
      <c r="D354" s="337" t="s">
        <v>36</v>
      </c>
      <c r="E354" s="337" t="s">
        <v>37</v>
      </c>
      <c r="F354" s="344" t="str">
        <f t="shared" si="134"/>
        <v>CHECK</v>
      </c>
      <c r="G354" s="344" t="str">
        <f t="shared" si="134"/>
        <v>CHECK</v>
      </c>
      <c r="H354" s="344" t="str">
        <f t="shared" si="134"/>
        <v>CHECK</v>
      </c>
      <c r="I354" s="344" t="str">
        <f t="shared" si="134"/>
        <v>CHECK</v>
      </c>
      <c r="J354" s="344" t="str">
        <f t="shared" si="134"/>
        <v>CHECK</v>
      </c>
      <c r="K354" s="344" t="str">
        <f t="shared" si="134"/>
        <v>CHECK</v>
      </c>
      <c r="L354" s="344" t="str">
        <f t="shared" si="134"/>
        <v>CHECK</v>
      </c>
      <c r="M354" s="344" t="str">
        <f t="shared" si="134"/>
        <v>CHECK</v>
      </c>
      <c r="N354" s="344" t="str">
        <f t="shared" si="134"/>
        <v>CHECK</v>
      </c>
      <c r="O354" s="344" t="str">
        <f t="shared" si="134"/>
        <v>CHECK</v>
      </c>
      <c r="P354" s="344" t="str">
        <f t="shared" si="134"/>
        <v>CHECK</v>
      </c>
      <c r="Q354" s="344" t="str">
        <f t="shared" si="134"/>
        <v>CHECK</v>
      </c>
      <c r="R354" s="344" t="str">
        <f t="shared" si="134"/>
        <v>CHECK</v>
      </c>
      <c r="S354" s="344" t="str">
        <f t="shared" si="134"/>
        <v>CHECK</v>
      </c>
      <c r="T354" s="344" t="str">
        <f t="shared" si="134"/>
        <v>CHECK</v>
      </c>
      <c r="U354" s="344" t="str">
        <f t="shared" ref="U354" si="149">IFERROR(((U85/U220)-1),"CHECK")</f>
        <v>CHECK</v>
      </c>
      <c r="V354" s="349"/>
      <c r="W354" s="349"/>
    </row>
    <row r="355" spans="1:23" s="79" customFormat="1" x14ac:dyDescent="0.25">
      <c r="A355" s="337" t="s">
        <v>68</v>
      </c>
      <c r="B355" s="337" t="s">
        <v>129</v>
      </c>
      <c r="C355" s="337" t="s">
        <v>142</v>
      </c>
      <c r="D355" s="337" t="s">
        <v>36</v>
      </c>
      <c r="E355" s="337" t="s">
        <v>37</v>
      </c>
      <c r="F355" s="344" t="str">
        <f t="shared" si="134"/>
        <v>CHECK</v>
      </c>
      <c r="G355" s="344" t="str">
        <f t="shared" si="134"/>
        <v>CHECK</v>
      </c>
      <c r="H355" s="344" t="str">
        <f t="shared" si="134"/>
        <v>CHECK</v>
      </c>
      <c r="I355" s="344" t="str">
        <f t="shared" si="134"/>
        <v>CHECK</v>
      </c>
      <c r="J355" s="344" t="str">
        <f t="shared" si="134"/>
        <v>CHECK</v>
      </c>
      <c r="K355" s="344" t="str">
        <f t="shared" si="134"/>
        <v>CHECK</v>
      </c>
      <c r="L355" s="344" t="str">
        <f t="shared" si="134"/>
        <v>CHECK</v>
      </c>
      <c r="M355" s="344" t="str">
        <f t="shared" si="134"/>
        <v>CHECK</v>
      </c>
      <c r="N355" s="344" t="str">
        <f t="shared" si="134"/>
        <v>CHECK</v>
      </c>
      <c r="O355" s="344" t="str">
        <f t="shared" si="134"/>
        <v>CHECK</v>
      </c>
      <c r="P355" s="344" t="str">
        <f t="shared" si="134"/>
        <v>CHECK</v>
      </c>
      <c r="Q355" s="344" t="str">
        <f t="shared" si="134"/>
        <v>CHECK</v>
      </c>
      <c r="R355" s="344" t="str">
        <f t="shared" si="134"/>
        <v>CHECK</v>
      </c>
      <c r="S355" s="344" t="str">
        <f t="shared" si="134"/>
        <v>CHECK</v>
      </c>
      <c r="T355" s="344" t="str">
        <f t="shared" si="134"/>
        <v>CHECK</v>
      </c>
      <c r="U355" s="344" t="str">
        <f t="shared" ref="U355" si="150">IFERROR(((U86/U221)-1),"CHECK")</f>
        <v>CHECK</v>
      </c>
      <c r="V355" s="349"/>
      <c r="W355" s="349"/>
    </row>
    <row r="356" spans="1:23" s="79" customFormat="1" x14ac:dyDescent="0.25">
      <c r="A356" s="337" t="s">
        <v>68</v>
      </c>
      <c r="B356" s="337" t="s">
        <v>130</v>
      </c>
      <c r="C356" s="337" t="s">
        <v>143</v>
      </c>
      <c r="D356" s="337" t="s">
        <v>36</v>
      </c>
      <c r="E356" s="337" t="s">
        <v>37</v>
      </c>
      <c r="F356" s="344" t="str">
        <f t="shared" ref="F356:T356" si="151">IFERROR(((F87/F222)-1),"CHECK")</f>
        <v>CHECK</v>
      </c>
      <c r="G356" s="344" t="str">
        <f t="shared" si="151"/>
        <v>CHECK</v>
      </c>
      <c r="H356" s="344" t="str">
        <f t="shared" si="151"/>
        <v>CHECK</v>
      </c>
      <c r="I356" s="344" t="str">
        <f t="shared" si="151"/>
        <v>CHECK</v>
      </c>
      <c r="J356" s="344" t="str">
        <f t="shared" si="151"/>
        <v>CHECK</v>
      </c>
      <c r="K356" s="344" t="str">
        <f t="shared" si="151"/>
        <v>CHECK</v>
      </c>
      <c r="L356" s="344" t="str">
        <f t="shared" si="151"/>
        <v>CHECK</v>
      </c>
      <c r="M356" s="344" t="str">
        <f t="shared" si="151"/>
        <v>CHECK</v>
      </c>
      <c r="N356" s="344" t="str">
        <f t="shared" si="151"/>
        <v>CHECK</v>
      </c>
      <c r="O356" s="344" t="str">
        <f t="shared" si="151"/>
        <v>CHECK</v>
      </c>
      <c r="P356" s="344" t="str">
        <f t="shared" si="151"/>
        <v>CHECK</v>
      </c>
      <c r="Q356" s="344" t="str">
        <f t="shared" si="151"/>
        <v>CHECK</v>
      </c>
      <c r="R356" s="344" t="str">
        <f t="shared" si="151"/>
        <v>CHECK</v>
      </c>
      <c r="S356" s="344" t="str">
        <f t="shared" si="151"/>
        <v>CHECK</v>
      </c>
      <c r="T356" s="344" t="str">
        <f t="shared" si="151"/>
        <v>CHECK</v>
      </c>
      <c r="U356" s="344" t="str">
        <f t="shared" ref="U356" si="152">IFERROR(((U87/U222)-1),"CHECK")</f>
        <v>CHECK</v>
      </c>
      <c r="V356" s="349"/>
      <c r="W356" s="349"/>
    </row>
    <row r="357" spans="1:23" s="79" customFormat="1" x14ac:dyDescent="0.25">
      <c r="A357" s="337" t="s">
        <v>68</v>
      </c>
      <c r="B357" s="337" t="s">
        <v>131</v>
      </c>
      <c r="C357" s="337" t="s">
        <v>144</v>
      </c>
      <c r="D357" s="337" t="s">
        <v>36</v>
      </c>
      <c r="E357" s="337" t="s">
        <v>37</v>
      </c>
      <c r="F357" s="344" t="str">
        <f t="shared" ref="F357:T357" si="153">IFERROR(((F88/F223)-1),"CHECK")</f>
        <v>CHECK</v>
      </c>
      <c r="G357" s="344" t="str">
        <f t="shared" si="153"/>
        <v>CHECK</v>
      </c>
      <c r="H357" s="344" t="str">
        <f t="shared" si="153"/>
        <v>CHECK</v>
      </c>
      <c r="I357" s="344" t="str">
        <f t="shared" si="153"/>
        <v>CHECK</v>
      </c>
      <c r="J357" s="344" t="str">
        <f t="shared" si="153"/>
        <v>CHECK</v>
      </c>
      <c r="K357" s="344" t="str">
        <f t="shared" si="153"/>
        <v>CHECK</v>
      </c>
      <c r="L357" s="344" t="str">
        <f t="shared" si="153"/>
        <v>CHECK</v>
      </c>
      <c r="M357" s="344" t="str">
        <f t="shared" si="153"/>
        <v>CHECK</v>
      </c>
      <c r="N357" s="344" t="str">
        <f t="shared" si="153"/>
        <v>CHECK</v>
      </c>
      <c r="O357" s="344" t="str">
        <f t="shared" si="153"/>
        <v>CHECK</v>
      </c>
      <c r="P357" s="344" t="str">
        <f t="shared" si="153"/>
        <v>CHECK</v>
      </c>
      <c r="Q357" s="344" t="str">
        <f t="shared" si="153"/>
        <v>CHECK</v>
      </c>
      <c r="R357" s="344" t="str">
        <f t="shared" si="153"/>
        <v>CHECK</v>
      </c>
      <c r="S357" s="344" t="str">
        <f t="shared" si="153"/>
        <v>CHECK</v>
      </c>
      <c r="T357" s="344" t="str">
        <f t="shared" si="153"/>
        <v>CHECK</v>
      </c>
      <c r="U357" s="344" t="str">
        <f t="shared" ref="U357" si="154">IFERROR(((U88/U223)-1),"CHECK")</f>
        <v>CHECK</v>
      </c>
      <c r="V357" s="349"/>
      <c r="W357" s="349"/>
    </row>
    <row r="358" spans="1:23" s="4" customFormat="1" x14ac:dyDescent="0.25">
      <c r="A358" s="338" t="s">
        <v>68</v>
      </c>
      <c r="B358" s="338" t="s">
        <v>73</v>
      </c>
      <c r="C358" s="338" t="s">
        <v>74</v>
      </c>
      <c r="D358" s="338" t="s">
        <v>36</v>
      </c>
      <c r="E358" s="338" t="s">
        <v>37</v>
      </c>
      <c r="F358" s="344">
        <f t="shared" ref="F358:T358" si="155">IFERROR(((F89/F224)-1),"CHECK")</f>
        <v>1.0980850601942205E-2</v>
      </c>
      <c r="G358" s="344">
        <f t="shared" si="155"/>
        <v>1.3335730549446367E-2</v>
      </c>
      <c r="H358" s="344">
        <f t="shared" si="155"/>
        <v>1.3301426913317371E-2</v>
      </c>
      <c r="I358" s="344">
        <f t="shared" si="155"/>
        <v>1.4111588548507248E-2</v>
      </c>
      <c r="J358" s="344">
        <f t="shared" si="155"/>
        <v>1.4677418283086885E-2</v>
      </c>
      <c r="K358" s="344">
        <f t="shared" si="155"/>
        <v>1.8116819951946361E-2</v>
      </c>
      <c r="L358" s="344">
        <f t="shared" si="155"/>
        <v>4.4895123911304458E-2</v>
      </c>
      <c r="M358" s="344">
        <f t="shared" si="155"/>
        <v>6.2637645415748455E-2</v>
      </c>
      <c r="N358" s="344">
        <f t="shared" si="155"/>
        <v>0.12944168811885848</v>
      </c>
      <c r="O358" s="344">
        <f t="shared" si="155"/>
        <v>0.11460739146891541</v>
      </c>
      <c r="P358" s="344">
        <f t="shared" si="155"/>
        <v>-2.7429422554548499E-2</v>
      </c>
      <c r="Q358" s="344">
        <f t="shared" si="155"/>
        <v>-2.4662048254904256E-2</v>
      </c>
      <c r="R358" s="344">
        <f t="shared" si="155"/>
        <v>-0.11521049164995978</v>
      </c>
      <c r="S358" s="344">
        <f t="shared" si="155"/>
        <v>-3.8882120543858423E-2</v>
      </c>
      <c r="T358" s="344">
        <f t="shared" si="155"/>
        <v>-5.2273653365095707E-2</v>
      </c>
      <c r="U358" s="344">
        <f t="shared" ref="U358" si="156">IFERROR(((U89/U224)-1),"CHECK")</f>
        <v>-1.2226853480959199E-2</v>
      </c>
      <c r="V358" s="348"/>
      <c r="W358" s="348"/>
    </row>
    <row r="359" spans="1:23" s="79" customFormat="1" x14ac:dyDescent="0.25">
      <c r="A359" s="337" t="s">
        <v>68</v>
      </c>
      <c r="B359" s="337" t="s">
        <v>145</v>
      </c>
      <c r="C359" s="337" t="s">
        <v>150</v>
      </c>
      <c r="D359" s="337" t="s">
        <v>36</v>
      </c>
      <c r="E359" s="337" t="s">
        <v>37</v>
      </c>
      <c r="F359" s="344">
        <f t="shared" ref="F359:T359" si="157">IFERROR(((F90/F225)-1),"CHECK")</f>
        <v>0.1024041292303961</v>
      </c>
      <c r="G359" s="344">
        <f t="shared" si="157"/>
        <v>4.0316071933612641E-2</v>
      </c>
      <c r="H359" s="344">
        <f t="shared" si="157"/>
        <v>-0.2707818514914957</v>
      </c>
      <c r="I359" s="344">
        <f t="shared" si="157"/>
        <v>-0.38390960856833156</v>
      </c>
      <c r="J359" s="344">
        <f t="shared" si="157"/>
        <v>-0.462776195631321</v>
      </c>
      <c r="K359" s="344">
        <f t="shared" si="157"/>
        <v>-0.50332192442770096</v>
      </c>
      <c r="L359" s="344">
        <f t="shared" si="157"/>
        <v>-0.51635676709466227</v>
      </c>
      <c r="M359" s="344">
        <f t="shared" si="157"/>
        <v>-0.50569625809362972</v>
      </c>
      <c r="N359" s="344">
        <f t="shared" si="157"/>
        <v>-0.52059771376161401</v>
      </c>
      <c r="O359" s="344">
        <f t="shared" si="157"/>
        <v>-0.57409558230585778</v>
      </c>
      <c r="P359" s="344">
        <f t="shared" si="157"/>
        <v>-0.61627143562390396</v>
      </c>
      <c r="Q359" s="344">
        <f t="shared" si="157"/>
        <v>-0.56488453800189409</v>
      </c>
      <c r="R359" s="344">
        <f t="shared" si="157"/>
        <v>-0.56551618768251233</v>
      </c>
      <c r="S359" s="344">
        <f t="shared" si="157"/>
        <v>-0.66205093143381299</v>
      </c>
      <c r="T359" s="344">
        <f t="shared" si="157"/>
        <v>-0.65609976605265641</v>
      </c>
      <c r="U359" s="344">
        <f t="shared" ref="U359" si="158">IFERROR(((U90/U225)-1),"CHECK")</f>
        <v>-0.64755401248437816</v>
      </c>
      <c r="V359" s="349"/>
      <c r="W359" s="349"/>
    </row>
    <row r="360" spans="1:23" s="79" customFormat="1" x14ac:dyDescent="0.25">
      <c r="A360" s="337" t="s">
        <v>68</v>
      </c>
      <c r="B360" s="337" t="s">
        <v>146</v>
      </c>
      <c r="C360" s="337" t="s">
        <v>151</v>
      </c>
      <c r="D360" s="337" t="s">
        <v>36</v>
      </c>
      <c r="E360" s="337" t="s">
        <v>37</v>
      </c>
      <c r="F360" s="344">
        <f t="shared" ref="F360:T360" si="159">IFERROR(((F91/F226)-1),"CHECK")</f>
        <v>2.0504033112882736E-2</v>
      </c>
      <c r="G360" s="344">
        <f t="shared" si="159"/>
        <v>2.1861124108791596E-2</v>
      </c>
      <c r="H360" s="344">
        <f t="shared" si="159"/>
        <v>2.3163222943753503E-2</v>
      </c>
      <c r="I360" s="344">
        <f t="shared" si="159"/>
        <v>2.2841054425520868E-2</v>
      </c>
      <c r="J360" s="344">
        <f t="shared" si="159"/>
        <v>2.5137037876171497E-2</v>
      </c>
      <c r="K360" s="344">
        <f t="shared" si="159"/>
        <v>2.9227885644827811E-2</v>
      </c>
      <c r="L360" s="344">
        <f t="shared" si="159"/>
        <v>5.4761543941966861E-2</v>
      </c>
      <c r="M360" s="344">
        <f t="shared" si="159"/>
        <v>7.3186612308835164E-2</v>
      </c>
      <c r="N360" s="344">
        <f t="shared" si="159"/>
        <v>0.14677182555630797</v>
      </c>
      <c r="O360" s="344">
        <f t="shared" si="159"/>
        <v>0.13145779214338749</v>
      </c>
      <c r="P360" s="344">
        <f t="shared" si="159"/>
        <v>-1.3479984803380973E-2</v>
      </c>
      <c r="Q360" s="344">
        <f t="shared" si="159"/>
        <v>-1.0706577572649922E-2</v>
      </c>
      <c r="R360" s="344">
        <f t="shared" si="159"/>
        <v>-0.10338683135997828</v>
      </c>
      <c r="S360" s="344">
        <f t="shared" si="159"/>
        <v>-2.4481346010182925E-2</v>
      </c>
      <c r="T360" s="344">
        <f t="shared" si="159"/>
        <v>-3.8037411803042098E-2</v>
      </c>
      <c r="U360" s="344">
        <f t="shared" ref="U360" si="160">IFERROR(((U91/U226)-1),"CHECK")</f>
        <v>3.14229526919374E-3</v>
      </c>
      <c r="V360" s="349"/>
      <c r="W360" s="349"/>
    </row>
    <row r="361" spans="1:23" s="79" customFormat="1" x14ac:dyDescent="0.25">
      <c r="A361" s="337" t="s">
        <v>68</v>
      </c>
      <c r="B361" s="337" t="s">
        <v>147</v>
      </c>
      <c r="C361" s="337" t="s">
        <v>152</v>
      </c>
      <c r="D361" s="337" t="s">
        <v>36</v>
      </c>
      <c r="E361" s="337" t="s">
        <v>37</v>
      </c>
      <c r="F361" s="344">
        <f t="shared" ref="F361:T361" si="161">IFERROR(((F92/F227)-1),"CHECK")</f>
        <v>0</v>
      </c>
      <c r="G361" s="344">
        <f t="shared" si="161"/>
        <v>0</v>
      </c>
      <c r="H361" s="344">
        <f t="shared" si="161"/>
        <v>0</v>
      </c>
      <c r="I361" s="344">
        <f t="shared" si="161"/>
        <v>0</v>
      </c>
      <c r="J361" s="344">
        <f t="shared" si="161"/>
        <v>0</v>
      </c>
      <c r="K361" s="344">
        <f t="shared" si="161"/>
        <v>0</v>
      </c>
      <c r="L361" s="344">
        <f t="shared" si="161"/>
        <v>0</v>
      </c>
      <c r="M361" s="344">
        <f t="shared" si="161"/>
        <v>0</v>
      </c>
      <c r="N361" s="344">
        <f t="shared" si="161"/>
        <v>0</v>
      </c>
      <c r="O361" s="344">
        <f t="shared" si="161"/>
        <v>0</v>
      </c>
      <c r="P361" s="344">
        <f t="shared" si="161"/>
        <v>0</v>
      </c>
      <c r="Q361" s="344">
        <f t="shared" si="161"/>
        <v>0</v>
      </c>
      <c r="R361" s="344">
        <f t="shared" si="161"/>
        <v>0</v>
      </c>
      <c r="S361" s="344">
        <f t="shared" si="161"/>
        <v>0</v>
      </c>
      <c r="T361" s="344">
        <f t="shared" si="161"/>
        <v>0</v>
      </c>
      <c r="U361" s="344">
        <f t="shared" ref="U361" si="162">IFERROR(((U92/U227)-1),"CHECK")</f>
        <v>0</v>
      </c>
      <c r="V361" s="349"/>
      <c r="W361" s="349"/>
    </row>
    <row r="362" spans="1:23" s="79" customFormat="1" x14ac:dyDescent="0.25">
      <c r="A362" s="337" t="s">
        <v>68</v>
      </c>
      <c r="B362" s="337" t="s">
        <v>148</v>
      </c>
      <c r="C362" s="337" t="s">
        <v>153</v>
      </c>
      <c r="D362" s="337" t="s">
        <v>36</v>
      </c>
      <c r="E362" s="337" t="s">
        <v>37</v>
      </c>
      <c r="F362" s="344">
        <f t="shared" ref="F362:T362" si="163">IFERROR(((F93/F228)-1),"CHECK")</f>
        <v>-0.85318363983034273</v>
      </c>
      <c r="G362" s="344">
        <f t="shared" si="163"/>
        <v>-0.81658054996496676</v>
      </c>
      <c r="H362" s="344">
        <f t="shared" si="163"/>
        <v>-0.78144669747448603</v>
      </c>
      <c r="I362" s="344">
        <f t="shared" si="163"/>
        <v>-0.6886700662108971</v>
      </c>
      <c r="J362" s="344">
        <f t="shared" si="163"/>
        <v>-0.71041215185420947</v>
      </c>
      <c r="K362" s="344">
        <f t="shared" si="163"/>
        <v>-0.69776336220507451</v>
      </c>
      <c r="L362" s="344">
        <f t="shared" si="163"/>
        <v>-0.6080240189979278</v>
      </c>
      <c r="M362" s="344">
        <f t="shared" si="163"/>
        <v>-0.61683016134428148</v>
      </c>
      <c r="N362" s="344">
        <f t="shared" si="163"/>
        <v>-0.76156908021373804</v>
      </c>
      <c r="O362" s="344">
        <f t="shared" si="163"/>
        <v>-0.75292471290371699</v>
      </c>
      <c r="P362" s="344">
        <f t="shared" si="163"/>
        <v>-0.7655833130843559</v>
      </c>
      <c r="Q362" s="344">
        <f t="shared" si="163"/>
        <v>-0.78181104063870921</v>
      </c>
      <c r="R362" s="344">
        <f t="shared" si="163"/>
        <v>-0.7766756906614205</v>
      </c>
      <c r="S362" s="344">
        <f t="shared" si="163"/>
        <v>-0.75895978014556553</v>
      </c>
      <c r="T362" s="344">
        <f t="shared" si="163"/>
        <v>-0.76262801971245364</v>
      </c>
      <c r="U362" s="344">
        <f t="shared" ref="U362" si="164">IFERROR(((U93/U228)-1),"CHECK")</f>
        <v>-0.76880463969098445</v>
      </c>
      <c r="V362" s="349"/>
      <c r="W362" s="349"/>
    </row>
    <row r="363" spans="1:23" s="79" customFormat="1" x14ac:dyDescent="0.25">
      <c r="A363" s="337" t="s">
        <v>68</v>
      </c>
      <c r="B363" s="337" t="s">
        <v>149</v>
      </c>
      <c r="C363" s="337" t="s">
        <v>154</v>
      </c>
      <c r="D363" s="337" t="s">
        <v>36</v>
      </c>
      <c r="E363" s="337" t="s">
        <v>37</v>
      </c>
      <c r="F363" s="344" t="str">
        <f t="shared" ref="F363:T363" si="165">IFERROR(((F94/F229)-1),"CHECK")</f>
        <v>CHECK</v>
      </c>
      <c r="G363" s="344" t="str">
        <f t="shared" si="165"/>
        <v>CHECK</v>
      </c>
      <c r="H363" s="344" t="str">
        <f t="shared" si="165"/>
        <v>CHECK</v>
      </c>
      <c r="I363" s="344" t="str">
        <f t="shared" si="165"/>
        <v>CHECK</v>
      </c>
      <c r="J363" s="344" t="str">
        <f t="shared" si="165"/>
        <v>CHECK</v>
      </c>
      <c r="K363" s="344" t="str">
        <f t="shared" si="165"/>
        <v>CHECK</v>
      </c>
      <c r="L363" s="344" t="str">
        <f t="shared" si="165"/>
        <v>CHECK</v>
      </c>
      <c r="M363" s="344" t="str">
        <f t="shared" si="165"/>
        <v>CHECK</v>
      </c>
      <c r="N363" s="344" t="str">
        <f t="shared" si="165"/>
        <v>CHECK</v>
      </c>
      <c r="O363" s="344" t="str">
        <f t="shared" si="165"/>
        <v>CHECK</v>
      </c>
      <c r="P363" s="344" t="str">
        <f t="shared" si="165"/>
        <v>CHECK</v>
      </c>
      <c r="Q363" s="344" t="str">
        <f t="shared" si="165"/>
        <v>CHECK</v>
      </c>
      <c r="R363" s="344" t="str">
        <f t="shared" si="165"/>
        <v>CHECK</v>
      </c>
      <c r="S363" s="344" t="str">
        <f t="shared" si="165"/>
        <v>CHECK</v>
      </c>
      <c r="T363" s="344" t="str">
        <f t="shared" si="165"/>
        <v>CHECK</v>
      </c>
      <c r="U363" s="344" t="str">
        <f t="shared" ref="U363" si="166">IFERROR(((U94/U229)-1),"CHECK")</f>
        <v>CHECK</v>
      </c>
      <c r="V363" s="349"/>
      <c r="W363" s="349"/>
    </row>
    <row r="364" spans="1:23" s="4" customFormat="1" x14ac:dyDescent="0.25">
      <c r="A364" s="338" t="s">
        <v>68</v>
      </c>
      <c r="B364" s="338" t="s">
        <v>75</v>
      </c>
      <c r="C364" s="338" t="s">
        <v>76</v>
      </c>
      <c r="D364" s="338" t="s">
        <v>36</v>
      </c>
      <c r="E364" s="338" t="s">
        <v>37</v>
      </c>
      <c r="F364" s="344">
        <f t="shared" ref="F364:T364" si="167">IFERROR(((F95/F230)-1),"CHECK")</f>
        <v>-4.8597473062984564E-3</v>
      </c>
      <c r="G364" s="344">
        <f t="shared" si="167"/>
        <v>-1.0271350751254071E-2</v>
      </c>
      <c r="H364" s="344">
        <f t="shared" si="167"/>
        <v>-1.4781301271938219E-2</v>
      </c>
      <c r="I364" s="344">
        <f t="shared" si="167"/>
        <v>-3.090609480486961E-2</v>
      </c>
      <c r="J364" s="344">
        <f t="shared" si="167"/>
        <v>-2.6024973338429347E-2</v>
      </c>
      <c r="K364" s="344">
        <f t="shared" si="167"/>
        <v>-3.3795115293971167E-2</v>
      </c>
      <c r="L364" s="344">
        <f t="shared" si="167"/>
        <v>-8.6214580160186238E-2</v>
      </c>
      <c r="M364" s="344">
        <f t="shared" si="167"/>
        <v>-9.5912604662631407E-2</v>
      </c>
      <c r="N364" s="344">
        <f t="shared" si="167"/>
        <v>-0.17439300671932734</v>
      </c>
      <c r="O364" s="344">
        <f t="shared" si="167"/>
        <v>-0.16285434745782734</v>
      </c>
      <c r="P364" s="344">
        <f t="shared" si="167"/>
        <v>-0.18638381418540395</v>
      </c>
      <c r="Q364" s="344">
        <f t="shared" si="167"/>
        <v>-0.19776537357079305</v>
      </c>
      <c r="R364" s="344">
        <f t="shared" si="167"/>
        <v>-0.18778641801840268</v>
      </c>
      <c r="S364" s="344">
        <f t="shared" si="167"/>
        <v>-0.23252142843071733</v>
      </c>
      <c r="T364" s="344">
        <f t="shared" si="167"/>
        <v>-0.24626311957475677</v>
      </c>
      <c r="U364" s="344">
        <f t="shared" ref="U364" si="168">IFERROR(((U95/U230)-1),"CHECK")</f>
        <v>-0.25540900729568528</v>
      </c>
      <c r="V364" s="348"/>
      <c r="W364" s="348"/>
    </row>
    <row r="365" spans="1:23" s="79" customFormat="1" x14ac:dyDescent="0.25">
      <c r="A365" s="337" t="s">
        <v>68</v>
      </c>
      <c r="B365" s="337" t="s">
        <v>155</v>
      </c>
      <c r="C365" s="337" t="s">
        <v>158</v>
      </c>
      <c r="D365" s="337" t="s">
        <v>36</v>
      </c>
      <c r="E365" s="337" t="s">
        <v>37</v>
      </c>
      <c r="F365" s="344">
        <f t="shared" ref="F365:T365" si="169">IFERROR(((F96/F231)-1),"CHECK")</f>
        <v>-0.29992398283607691</v>
      </c>
      <c r="G365" s="344">
        <f t="shared" si="169"/>
        <v>-0.4194650159894292</v>
      </c>
      <c r="H365" s="344">
        <f t="shared" si="169"/>
        <v>-0.51610884759382236</v>
      </c>
      <c r="I365" s="344">
        <f t="shared" si="169"/>
        <v>-0.55058311200075005</v>
      </c>
      <c r="J365" s="344">
        <f t="shared" si="169"/>
        <v>-0.5724378678533244</v>
      </c>
      <c r="K365" s="344">
        <f t="shared" si="169"/>
        <v>-0.6407405926917048</v>
      </c>
      <c r="L365" s="344">
        <f t="shared" si="169"/>
        <v>-0.71674852266126909</v>
      </c>
      <c r="M365" s="344">
        <f t="shared" si="169"/>
        <v>-0.79784613875086263</v>
      </c>
      <c r="N365" s="344">
        <f t="shared" si="169"/>
        <v>-0.78535959876368167</v>
      </c>
      <c r="O365" s="344">
        <f t="shared" si="169"/>
        <v>-0.66339520566236776</v>
      </c>
      <c r="P365" s="344">
        <f t="shared" si="169"/>
        <v>-0.56730759290871524</v>
      </c>
      <c r="Q365" s="344">
        <f t="shared" si="169"/>
        <v>-0.79208492010768805</v>
      </c>
      <c r="R365" s="344">
        <f t="shared" si="169"/>
        <v>-0.74848767485387491</v>
      </c>
      <c r="S365" s="344">
        <f t="shared" si="169"/>
        <v>-0.7560926040868845</v>
      </c>
      <c r="T365" s="344">
        <f t="shared" si="169"/>
        <v>-0.53239760626672428</v>
      </c>
      <c r="U365" s="344">
        <f t="shared" ref="U365" si="170">IFERROR(((U96/U231)-1),"CHECK")</f>
        <v>-0.56810456589642655</v>
      </c>
      <c r="V365" s="349"/>
      <c r="W365" s="349"/>
    </row>
    <row r="366" spans="1:23" s="79" customFormat="1" x14ac:dyDescent="0.25">
      <c r="A366" s="337" t="s">
        <v>68</v>
      </c>
      <c r="B366" s="337" t="s">
        <v>156</v>
      </c>
      <c r="C366" s="337" t="s">
        <v>159</v>
      </c>
      <c r="D366" s="337" t="s">
        <v>36</v>
      </c>
      <c r="E366" s="337" t="s">
        <v>37</v>
      </c>
      <c r="F366" s="344">
        <f t="shared" ref="F366:T366" si="171">IFERROR(((F97/F232)-1),"CHECK")</f>
        <v>5.251887305378844E-3</v>
      </c>
      <c r="G366" s="344">
        <f t="shared" si="171"/>
        <v>4.3934092451545226E-3</v>
      </c>
      <c r="H366" s="344">
        <f t="shared" si="171"/>
        <v>4.2281512538624444E-3</v>
      </c>
      <c r="I366" s="344">
        <f t="shared" si="171"/>
        <v>-1.0526946304374452E-2</v>
      </c>
      <c r="J366" s="344">
        <f t="shared" si="171"/>
        <v>-2.7565663480896285E-3</v>
      </c>
      <c r="K366" s="344">
        <f t="shared" si="171"/>
        <v>-7.1432104425779297E-3</v>
      </c>
      <c r="L366" s="344">
        <f t="shared" si="171"/>
        <v>-1.6089814517584955E-2</v>
      </c>
      <c r="M366" s="344">
        <f t="shared" si="171"/>
        <v>-1.6073280741922824E-2</v>
      </c>
      <c r="N366" s="344">
        <f t="shared" si="171"/>
        <v>-0.11409273285521049</v>
      </c>
      <c r="O366" s="344">
        <f t="shared" si="171"/>
        <v>-0.11262447017602872</v>
      </c>
      <c r="P366" s="344">
        <f t="shared" si="171"/>
        <v>-0.14765839007120296</v>
      </c>
      <c r="Q366" s="344">
        <f t="shared" si="171"/>
        <v>-0.1353538443893052</v>
      </c>
      <c r="R366" s="344">
        <f t="shared" si="171"/>
        <v>-0.12610810855775523</v>
      </c>
      <c r="S366" s="344">
        <f t="shared" si="171"/>
        <v>-0.15561973305517918</v>
      </c>
      <c r="T366" s="344">
        <f t="shared" si="171"/>
        <v>-0.20705424088075641</v>
      </c>
      <c r="U366" s="344">
        <f t="shared" ref="U366" si="172">IFERROR(((U97/U232)-1),"CHECK")</f>
        <v>-0.21008183623683019</v>
      </c>
      <c r="V366" s="349"/>
      <c r="W366" s="349"/>
    </row>
    <row r="367" spans="1:23" s="79" customFormat="1" x14ac:dyDescent="0.25">
      <c r="A367" s="337" t="s">
        <v>68</v>
      </c>
      <c r="B367" s="337" t="s">
        <v>157</v>
      </c>
      <c r="C367" s="337" t="s">
        <v>160</v>
      </c>
      <c r="D367" s="337" t="s">
        <v>36</v>
      </c>
      <c r="E367" s="337" t="s">
        <v>37</v>
      </c>
      <c r="F367" s="344">
        <f t="shared" ref="F367:T367" si="173">IFERROR(((F98/F233)-1),"CHECK")</f>
        <v>2.7382836655240883E-3</v>
      </c>
      <c r="G367" s="344">
        <f t="shared" si="173"/>
        <v>2.7323172416529484E-2</v>
      </c>
      <c r="H367" s="344">
        <f t="shared" si="173"/>
        <v>2.9292616024242824E-2</v>
      </c>
      <c r="I367" s="344">
        <f t="shared" si="173"/>
        <v>2.8322845472318114E-2</v>
      </c>
      <c r="J367" s="344">
        <f t="shared" si="173"/>
        <v>2.1768228724290628E-2</v>
      </c>
      <c r="K367" s="344">
        <f t="shared" si="173"/>
        <v>1.1732599721133941E-2</v>
      </c>
      <c r="L367" s="344">
        <f t="shared" si="173"/>
        <v>6.2590790898950921E-3</v>
      </c>
      <c r="M367" s="344">
        <f t="shared" si="173"/>
        <v>5.0522205054803759E-3</v>
      </c>
      <c r="N367" s="344">
        <f t="shared" si="173"/>
        <v>8.4533830010931066E-3</v>
      </c>
      <c r="O367" s="344">
        <f t="shared" si="173"/>
        <v>1.4513553651395394E-2</v>
      </c>
      <c r="P367" s="344">
        <f t="shared" si="173"/>
        <v>2.3582477185067452E-2</v>
      </c>
      <c r="Q367" s="344">
        <f t="shared" si="173"/>
        <v>3.0118351696802659E-2</v>
      </c>
      <c r="R367" s="344">
        <f t="shared" si="173"/>
        <v>1.8531141046109978E-2</v>
      </c>
      <c r="S367" s="344">
        <f t="shared" si="173"/>
        <v>5.570774357949837E-3</v>
      </c>
      <c r="T367" s="344">
        <f t="shared" si="173"/>
        <v>9.5861415486431234E-4</v>
      </c>
      <c r="U367" s="344">
        <f t="shared" ref="U367" si="174">IFERROR(((U98/U233)-1),"CHECK")</f>
        <v>-3.6269244370954468E-3</v>
      </c>
      <c r="V367" s="349"/>
      <c r="W367" s="349"/>
    </row>
    <row r="368" spans="1:23" s="4" customFormat="1" x14ac:dyDescent="0.25">
      <c r="A368" s="338" t="s">
        <v>68</v>
      </c>
      <c r="B368" s="338" t="s">
        <v>77</v>
      </c>
      <c r="C368" s="338" t="s">
        <v>78</v>
      </c>
      <c r="D368" s="338" t="s">
        <v>36</v>
      </c>
      <c r="E368" s="338" t="s">
        <v>37</v>
      </c>
      <c r="F368" s="344">
        <f t="shared" ref="F368:T368" si="175">IFERROR(((F99/F234)-1),"CHECK")</f>
        <v>0.80796895747645636</v>
      </c>
      <c r="G368" s="344">
        <f t="shared" si="175"/>
        <v>0.74681903137723959</v>
      </c>
      <c r="H368" s="344">
        <f t="shared" si="175"/>
        <v>0.73375949039286636</v>
      </c>
      <c r="I368" s="344">
        <f t="shared" si="175"/>
        <v>0.84086458872587833</v>
      </c>
      <c r="J368" s="344">
        <f t="shared" si="175"/>
        <v>1.0657499369927335</v>
      </c>
      <c r="K368" s="344">
        <f t="shared" si="175"/>
        <v>1.0787176105133884</v>
      </c>
      <c r="L368" s="344">
        <f t="shared" si="175"/>
        <v>1.0289462938573082</v>
      </c>
      <c r="M368" s="344">
        <f t="shared" si="175"/>
        <v>0.99786642538797143</v>
      </c>
      <c r="N368" s="344">
        <f t="shared" si="175"/>
        <v>1.2146727997107867</v>
      </c>
      <c r="O368" s="344">
        <f t="shared" si="175"/>
        <v>0.12694110399773861</v>
      </c>
      <c r="P368" s="344">
        <f t="shared" si="175"/>
        <v>1.2842317127440279</v>
      </c>
      <c r="Q368" s="344">
        <f t="shared" si="175"/>
        <v>2.3299071112538519</v>
      </c>
      <c r="R368" s="344">
        <f t="shared" si="175"/>
        <v>3.5304914147033291</v>
      </c>
      <c r="S368" s="344">
        <f t="shared" si="175"/>
        <v>4.3872490266060415</v>
      </c>
      <c r="T368" s="344">
        <f t="shared" si="175"/>
        <v>3.4371738502968894</v>
      </c>
      <c r="U368" s="344">
        <f t="shared" ref="U368" si="176">IFERROR(((U99/U234)-1),"CHECK")</f>
        <v>2.4638878707309235</v>
      </c>
      <c r="V368" s="348"/>
      <c r="W368" s="348"/>
    </row>
    <row r="369" spans="1:23" s="79" customFormat="1" x14ac:dyDescent="0.25">
      <c r="A369" s="337" t="s">
        <v>68</v>
      </c>
      <c r="B369" s="337" t="s">
        <v>161</v>
      </c>
      <c r="C369" s="337" t="s">
        <v>163</v>
      </c>
      <c r="D369" s="337" t="s">
        <v>36</v>
      </c>
      <c r="E369" s="337" t="s">
        <v>37</v>
      </c>
      <c r="F369" s="344">
        <f t="shared" ref="F369:T369" si="177">IFERROR(((F100/F235)-1),"CHECK")</f>
        <v>0.80796895747645636</v>
      </c>
      <c r="G369" s="344">
        <f t="shared" si="177"/>
        <v>0.74681903137723959</v>
      </c>
      <c r="H369" s="344">
        <f t="shared" si="177"/>
        <v>0.73375949039286636</v>
      </c>
      <c r="I369" s="344">
        <f t="shared" si="177"/>
        <v>0.84086458872587833</v>
      </c>
      <c r="J369" s="344">
        <f t="shared" si="177"/>
        <v>1.0657499369927335</v>
      </c>
      <c r="K369" s="344">
        <f t="shared" si="177"/>
        <v>1.0787176105133884</v>
      </c>
      <c r="L369" s="344">
        <f t="shared" si="177"/>
        <v>1.0289462938573082</v>
      </c>
      <c r="M369" s="344">
        <f t="shared" si="177"/>
        <v>0.99786642538797143</v>
      </c>
      <c r="N369" s="344">
        <f t="shared" si="177"/>
        <v>1.2146727997107867</v>
      </c>
      <c r="O369" s="344">
        <f t="shared" si="177"/>
        <v>0.12694110399773861</v>
      </c>
      <c r="P369" s="344">
        <f t="shared" si="177"/>
        <v>1.2842317127440279</v>
      </c>
      <c r="Q369" s="344">
        <f t="shared" si="177"/>
        <v>2.3299071112538519</v>
      </c>
      <c r="R369" s="344">
        <f t="shared" si="177"/>
        <v>3.5304914147033291</v>
      </c>
      <c r="S369" s="344">
        <f t="shared" si="177"/>
        <v>4.3872490266060415</v>
      </c>
      <c r="T369" s="344">
        <f t="shared" si="177"/>
        <v>3.4371738502968894</v>
      </c>
      <c r="U369" s="344">
        <f t="shared" ref="U369" si="178">IFERROR(((U100/U235)-1),"CHECK")</f>
        <v>2.4638878707309235</v>
      </c>
      <c r="V369" s="349"/>
      <c r="W369" s="349"/>
    </row>
    <row r="370" spans="1:23" s="79" customFormat="1" x14ac:dyDescent="0.25">
      <c r="A370" s="337" t="s">
        <v>68</v>
      </c>
      <c r="B370" s="337" t="s">
        <v>162</v>
      </c>
      <c r="C370" s="337" t="s">
        <v>164</v>
      </c>
      <c r="D370" s="337" t="s">
        <v>36</v>
      </c>
      <c r="E370" s="337" t="s">
        <v>37</v>
      </c>
      <c r="F370" s="344" t="str">
        <f t="shared" ref="F370:T370" si="179">IFERROR(((F101/F236)-1),"CHECK")</f>
        <v>CHECK</v>
      </c>
      <c r="G370" s="344" t="str">
        <f t="shared" si="179"/>
        <v>CHECK</v>
      </c>
      <c r="H370" s="344" t="str">
        <f t="shared" si="179"/>
        <v>CHECK</v>
      </c>
      <c r="I370" s="344" t="str">
        <f t="shared" si="179"/>
        <v>CHECK</v>
      </c>
      <c r="J370" s="344" t="str">
        <f t="shared" si="179"/>
        <v>CHECK</v>
      </c>
      <c r="K370" s="344" t="str">
        <f t="shared" si="179"/>
        <v>CHECK</v>
      </c>
      <c r="L370" s="344" t="str">
        <f t="shared" si="179"/>
        <v>CHECK</v>
      </c>
      <c r="M370" s="344" t="str">
        <f t="shared" si="179"/>
        <v>CHECK</v>
      </c>
      <c r="N370" s="344" t="str">
        <f t="shared" si="179"/>
        <v>CHECK</v>
      </c>
      <c r="O370" s="344" t="str">
        <f t="shared" si="179"/>
        <v>CHECK</v>
      </c>
      <c r="P370" s="344" t="str">
        <f t="shared" si="179"/>
        <v>CHECK</v>
      </c>
      <c r="Q370" s="344" t="str">
        <f t="shared" si="179"/>
        <v>CHECK</v>
      </c>
      <c r="R370" s="344" t="str">
        <f t="shared" si="179"/>
        <v>CHECK</v>
      </c>
      <c r="S370" s="344" t="str">
        <f t="shared" si="179"/>
        <v>CHECK</v>
      </c>
      <c r="T370" s="344" t="str">
        <f t="shared" si="179"/>
        <v>CHECK</v>
      </c>
      <c r="U370" s="344" t="str">
        <f t="shared" ref="U370" si="180">IFERROR(((U101/U236)-1),"CHECK")</f>
        <v>CHECK</v>
      </c>
      <c r="V370" s="349"/>
      <c r="W370" s="349"/>
    </row>
    <row r="371" spans="1:23" x14ac:dyDescent="0.25">
      <c r="A371" s="242"/>
      <c r="B371" s="242"/>
      <c r="C371" s="242"/>
      <c r="D371" s="242"/>
      <c r="E371" s="242"/>
      <c r="F371" s="345"/>
      <c r="G371" s="345"/>
      <c r="H371" s="345"/>
      <c r="I371" s="345"/>
      <c r="J371" s="345"/>
      <c r="K371" s="345"/>
      <c r="L371" s="345"/>
      <c r="M371" s="345"/>
      <c r="N371" s="345"/>
      <c r="O371" s="345"/>
      <c r="P371" s="345"/>
      <c r="Q371" s="345"/>
      <c r="R371" s="345"/>
      <c r="S371" s="345"/>
      <c r="T371" s="345"/>
      <c r="U371" s="345"/>
      <c r="V371" s="345"/>
      <c r="W371" s="345"/>
    </row>
    <row r="372" spans="1:23" s="4" customFormat="1" x14ac:dyDescent="0.25">
      <c r="A372" s="335" t="s">
        <v>68</v>
      </c>
      <c r="B372" s="335" t="s">
        <v>443</v>
      </c>
      <c r="C372" s="335" t="s">
        <v>462</v>
      </c>
      <c r="D372" s="335" t="s">
        <v>190</v>
      </c>
      <c r="E372" s="335" t="s">
        <v>37</v>
      </c>
      <c r="F372" s="344">
        <f>IFERROR(((F103/F238)-1),"CHECK")</f>
        <v>6.8127639242117288E-2</v>
      </c>
      <c r="G372" s="344">
        <f t="shared" ref="G372:T372" si="181">IFERROR(((G103/G238)-1),"CHECK")</f>
        <v>5.5198973239605209E-2</v>
      </c>
      <c r="H372" s="344">
        <f t="shared" si="181"/>
        <v>4.1147559859601834E-2</v>
      </c>
      <c r="I372" s="344">
        <f t="shared" si="181"/>
        <v>3.1686150737019636E-2</v>
      </c>
      <c r="J372" s="344">
        <f t="shared" si="181"/>
        <v>3.027074427307852E-2</v>
      </c>
      <c r="K372" s="344">
        <f t="shared" si="181"/>
        <v>2.7406849869245242E-2</v>
      </c>
      <c r="L372" s="344">
        <f t="shared" si="181"/>
        <v>1.2019082363730726E-2</v>
      </c>
      <c r="M372" s="344">
        <f t="shared" si="181"/>
        <v>3.9522750337597445E-2</v>
      </c>
      <c r="N372" s="344">
        <f t="shared" si="181"/>
        <v>4.1820476714887533E-2</v>
      </c>
      <c r="O372" s="344">
        <f t="shared" si="181"/>
        <v>6.3366770895236124E-2</v>
      </c>
      <c r="P372" s="344">
        <f t="shared" si="181"/>
        <v>-2.8939867070323588E-2</v>
      </c>
      <c r="Q372" s="344">
        <f t="shared" si="181"/>
        <v>-2.7108070782675631E-2</v>
      </c>
      <c r="R372" s="344">
        <f t="shared" si="181"/>
        <v>-2.3326971476180014E-2</v>
      </c>
      <c r="S372" s="344">
        <f t="shared" si="181"/>
        <v>-2.2266070637645519E-2</v>
      </c>
      <c r="T372" s="344">
        <f t="shared" si="181"/>
        <v>-1.598836590994912E-2</v>
      </c>
      <c r="U372" s="344">
        <f t="shared" ref="U372" si="182">IFERROR(((U103/U238)-1),"CHECK")</f>
        <v>-1.3022928105830722E-2</v>
      </c>
      <c r="V372" s="348"/>
      <c r="W372" s="348"/>
    </row>
    <row r="373" spans="1:23" s="4" customFormat="1" x14ac:dyDescent="0.25">
      <c r="A373" s="335" t="s">
        <v>68</v>
      </c>
      <c r="B373" s="335" t="s">
        <v>69</v>
      </c>
      <c r="C373" s="335" t="s">
        <v>70</v>
      </c>
      <c r="D373" s="335" t="s">
        <v>190</v>
      </c>
      <c r="E373" s="335" t="s">
        <v>37</v>
      </c>
      <c r="F373" s="344">
        <f t="shared" ref="F373:T388" si="183">IFERROR(((F104/F239)-1),"CHECK")</f>
        <v>0</v>
      </c>
      <c r="G373" s="344">
        <f t="shared" si="183"/>
        <v>0</v>
      </c>
      <c r="H373" s="344">
        <f t="shared" si="183"/>
        <v>0</v>
      </c>
      <c r="I373" s="344">
        <f t="shared" si="183"/>
        <v>0</v>
      </c>
      <c r="J373" s="344">
        <f t="shared" si="183"/>
        <v>0</v>
      </c>
      <c r="K373" s="344">
        <f t="shared" si="183"/>
        <v>0</v>
      </c>
      <c r="L373" s="344">
        <f t="shared" si="183"/>
        <v>0</v>
      </c>
      <c r="M373" s="344">
        <f t="shared" si="183"/>
        <v>0</v>
      </c>
      <c r="N373" s="344">
        <f t="shared" si="183"/>
        <v>0</v>
      </c>
      <c r="O373" s="344">
        <f t="shared" si="183"/>
        <v>9.2500784098930033E-3</v>
      </c>
      <c r="P373" s="344">
        <f t="shared" si="183"/>
        <v>-8.0212463454626404E-3</v>
      </c>
      <c r="Q373" s="344">
        <f t="shared" si="183"/>
        <v>0</v>
      </c>
      <c r="R373" s="344">
        <f t="shared" si="183"/>
        <v>-1.6822887527467856E-9</v>
      </c>
      <c r="S373" s="344">
        <f t="shared" si="183"/>
        <v>3.839130914409461E-3</v>
      </c>
      <c r="T373" s="344">
        <f t="shared" si="183"/>
        <v>4.6265010414945351E-3</v>
      </c>
      <c r="U373" s="344">
        <f t="shared" ref="U373" si="184">IFERROR(((U104/U239)-1),"CHECK")</f>
        <v>4.9842297057760554E-3</v>
      </c>
      <c r="V373" s="348"/>
      <c r="W373" s="348"/>
    </row>
    <row r="374" spans="1:23" s="79" customFormat="1" x14ac:dyDescent="0.25">
      <c r="A374" s="336" t="s">
        <v>68</v>
      </c>
      <c r="B374" s="336" t="s">
        <v>113</v>
      </c>
      <c r="C374" s="336" t="s">
        <v>116</v>
      </c>
      <c r="D374" s="336" t="s">
        <v>190</v>
      </c>
      <c r="E374" s="336" t="s">
        <v>37</v>
      </c>
      <c r="F374" s="344">
        <f t="shared" si="183"/>
        <v>0</v>
      </c>
      <c r="G374" s="344">
        <f t="shared" si="183"/>
        <v>0</v>
      </c>
      <c r="H374" s="344">
        <f t="shared" si="183"/>
        <v>0</v>
      </c>
      <c r="I374" s="344">
        <f t="shared" si="183"/>
        <v>0</v>
      </c>
      <c r="J374" s="344">
        <f t="shared" si="183"/>
        <v>0</v>
      </c>
      <c r="K374" s="344">
        <f t="shared" si="183"/>
        <v>0</v>
      </c>
      <c r="L374" s="344">
        <f t="shared" si="183"/>
        <v>0</v>
      </c>
      <c r="M374" s="344">
        <f t="shared" si="183"/>
        <v>0</v>
      </c>
      <c r="N374" s="344">
        <f t="shared" si="183"/>
        <v>0</v>
      </c>
      <c r="O374" s="344">
        <f t="shared" si="183"/>
        <v>1.0207560396829019E-2</v>
      </c>
      <c r="P374" s="344">
        <f t="shared" si="183"/>
        <v>-8.8233416396586994E-3</v>
      </c>
      <c r="Q374" s="344">
        <f t="shared" si="183"/>
        <v>0</v>
      </c>
      <c r="R374" s="344">
        <f t="shared" si="183"/>
        <v>-1.8995370831831337E-9</v>
      </c>
      <c r="S374" s="344">
        <f t="shared" si="183"/>
        <v>4.1330152675866927E-3</v>
      </c>
      <c r="T374" s="344">
        <f t="shared" si="183"/>
        <v>4.887678194021694E-3</v>
      </c>
      <c r="U374" s="344">
        <f t="shared" ref="U374" si="185">IFERROR(((U105/U240)-1),"CHECK")</f>
        <v>5.3270151192188475E-3</v>
      </c>
      <c r="V374" s="349"/>
      <c r="W374" s="349"/>
    </row>
    <row r="375" spans="1:23" s="79" customFormat="1" x14ac:dyDescent="0.25">
      <c r="A375" s="336" t="s">
        <v>68</v>
      </c>
      <c r="B375" s="336" t="s">
        <v>114</v>
      </c>
      <c r="C375" s="336" t="s">
        <v>117</v>
      </c>
      <c r="D375" s="336" t="s">
        <v>190</v>
      </c>
      <c r="E375" s="336" t="s">
        <v>37</v>
      </c>
      <c r="F375" s="344">
        <f t="shared" si="183"/>
        <v>0</v>
      </c>
      <c r="G375" s="344">
        <f t="shared" si="183"/>
        <v>0</v>
      </c>
      <c r="H375" s="344">
        <f t="shared" si="183"/>
        <v>0</v>
      </c>
      <c r="I375" s="344">
        <f t="shared" si="183"/>
        <v>0</v>
      </c>
      <c r="J375" s="344">
        <f t="shared" si="183"/>
        <v>0</v>
      </c>
      <c r="K375" s="344">
        <f t="shared" si="183"/>
        <v>0</v>
      </c>
      <c r="L375" s="344">
        <f t="shared" si="183"/>
        <v>0</v>
      </c>
      <c r="M375" s="344">
        <f t="shared" si="183"/>
        <v>0</v>
      </c>
      <c r="N375" s="344">
        <f t="shared" si="183"/>
        <v>0</v>
      </c>
      <c r="O375" s="344">
        <f t="shared" si="183"/>
        <v>0</v>
      </c>
      <c r="P375" s="344">
        <f t="shared" si="183"/>
        <v>0</v>
      </c>
      <c r="Q375" s="344">
        <f t="shared" si="183"/>
        <v>0</v>
      </c>
      <c r="R375" s="344">
        <f t="shared" si="183"/>
        <v>0</v>
      </c>
      <c r="S375" s="344">
        <f t="shared" si="183"/>
        <v>0</v>
      </c>
      <c r="T375" s="344">
        <f t="shared" si="183"/>
        <v>0</v>
      </c>
      <c r="U375" s="344">
        <f t="shared" ref="U375" si="186">IFERROR(((U106/U241)-1),"CHECK")</f>
        <v>0</v>
      </c>
      <c r="V375" s="349"/>
      <c r="W375" s="349"/>
    </row>
    <row r="376" spans="1:23" s="79" customFormat="1" x14ac:dyDescent="0.25">
      <c r="A376" s="336" t="s">
        <v>68</v>
      </c>
      <c r="B376" s="336" t="s">
        <v>115</v>
      </c>
      <c r="C376" s="336" t="s">
        <v>118</v>
      </c>
      <c r="D376" s="336" t="s">
        <v>190</v>
      </c>
      <c r="E376" s="336" t="s">
        <v>37</v>
      </c>
      <c r="F376" s="344">
        <f t="shared" si="183"/>
        <v>0</v>
      </c>
      <c r="G376" s="344">
        <f t="shared" si="183"/>
        <v>0</v>
      </c>
      <c r="H376" s="344">
        <f t="shared" si="183"/>
        <v>0</v>
      </c>
      <c r="I376" s="344">
        <f t="shared" si="183"/>
        <v>0</v>
      </c>
      <c r="J376" s="344">
        <f t="shared" si="183"/>
        <v>0</v>
      </c>
      <c r="K376" s="344">
        <f t="shared" si="183"/>
        <v>0</v>
      </c>
      <c r="L376" s="344">
        <f t="shared" si="183"/>
        <v>0</v>
      </c>
      <c r="M376" s="344">
        <f t="shared" si="183"/>
        <v>0</v>
      </c>
      <c r="N376" s="344">
        <f t="shared" si="183"/>
        <v>0</v>
      </c>
      <c r="O376" s="344">
        <f t="shared" si="183"/>
        <v>0</v>
      </c>
      <c r="P376" s="344">
        <f t="shared" si="183"/>
        <v>0</v>
      </c>
      <c r="Q376" s="344">
        <f t="shared" si="183"/>
        <v>0</v>
      </c>
      <c r="R376" s="344">
        <f t="shared" si="183"/>
        <v>0</v>
      </c>
      <c r="S376" s="344">
        <f t="shared" si="183"/>
        <v>1.6615990852728579E-3</v>
      </c>
      <c r="T376" s="344">
        <f t="shared" si="183"/>
        <v>2.8521927813491832E-3</v>
      </c>
      <c r="U376" s="344">
        <f t="shared" ref="U376" si="187">IFERROR(((U107/U242)-1),"CHECK")</f>
        <v>2.6617445639802728E-3</v>
      </c>
      <c r="V376" s="349"/>
      <c r="W376" s="349"/>
    </row>
    <row r="377" spans="1:23" s="4" customFormat="1" x14ac:dyDescent="0.25">
      <c r="A377" s="335" t="s">
        <v>68</v>
      </c>
      <c r="B377" s="335" t="s">
        <v>71</v>
      </c>
      <c r="C377" s="335" t="s">
        <v>72</v>
      </c>
      <c r="D377" s="335" t="s">
        <v>190</v>
      </c>
      <c r="E377" s="335" t="s">
        <v>37</v>
      </c>
      <c r="F377" s="344">
        <f t="shared" si="183"/>
        <v>-0.29604113279377753</v>
      </c>
      <c r="G377" s="344">
        <f t="shared" si="183"/>
        <v>-0.27477515893281013</v>
      </c>
      <c r="H377" s="344">
        <f t="shared" si="183"/>
        <v>-0.27726596076907362</v>
      </c>
      <c r="I377" s="344">
        <f t="shared" si="183"/>
        <v>-0.30158771685858199</v>
      </c>
      <c r="J377" s="344">
        <f t="shared" si="183"/>
        <v>-0.33767520650521754</v>
      </c>
      <c r="K377" s="344">
        <f t="shared" si="183"/>
        <v>-0.35023056168519306</v>
      </c>
      <c r="L377" s="344">
        <f t="shared" si="183"/>
        <v>-0.34950419091779916</v>
      </c>
      <c r="M377" s="344">
        <f t="shared" si="183"/>
        <v>-0.33732600155196435</v>
      </c>
      <c r="N377" s="344">
        <f t="shared" si="183"/>
        <v>-0.33267893858748654</v>
      </c>
      <c r="O377" s="344">
        <f t="shared" si="183"/>
        <v>-1.604101849539441E-2</v>
      </c>
      <c r="P377" s="344">
        <f t="shared" si="183"/>
        <v>-0.16263346074974516</v>
      </c>
      <c r="Q377" s="344">
        <f t="shared" si="183"/>
        <v>8.4462495445538632E-3</v>
      </c>
      <c r="R377" s="344">
        <f t="shared" si="183"/>
        <v>-0.25669223380779127</v>
      </c>
      <c r="S377" s="344">
        <f t="shared" si="183"/>
        <v>-0.83277391249486532</v>
      </c>
      <c r="T377" s="344">
        <f t="shared" si="183"/>
        <v>-0.5054355665126502</v>
      </c>
      <c r="U377" s="344">
        <f t="shared" ref="U377" si="188">IFERROR(((U108/U243)-1),"CHECK")</f>
        <v>-0.1833190186423489</v>
      </c>
      <c r="V377" s="348"/>
      <c r="W377" s="348"/>
    </row>
    <row r="378" spans="1:23" s="79" customFormat="1" x14ac:dyDescent="0.25">
      <c r="A378" s="337" t="s">
        <v>68</v>
      </c>
      <c r="B378" s="337" t="s">
        <v>119</v>
      </c>
      <c r="C378" s="337" t="s">
        <v>132</v>
      </c>
      <c r="D378" s="337" t="s">
        <v>190</v>
      </c>
      <c r="E378" s="337" t="s">
        <v>37</v>
      </c>
      <c r="F378" s="344" t="str">
        <f t="shared" si="183"/>
        <v>CHECK</v>
      </c>
      <c r="G378" s="344" t="str">
        <f t="shared" si="183"/>
        <v>CHECK</v>
      </c>
      <c r="H378" s="344" t="str">
        <f t="shared" si="183"/>
        <v>CHECK</v>
      </c>
      <c r="I378" s="344" t="str">
        <f t="shared" si="183"/>
        <v>CHECK</v>
      </c>
      <c r="J378" s="344" t="str">
        <f t="shared" si="183"/>
        <v>CHECK</v>
      </c>
      <c r="K378" s="344" t="str">
        <f t="shared" si="183"/>
        <v>CHECK</v>
      </c>
      <c r="L378" s="344" t="str">
        <f t="shared" si="183"/>
        <v>CHECK</v>
      </c>
      <c r="M378" s="344" t="str">
        <f t="shared" si="183"/>
        <v>CHECK</v>
      </c>
      <c r="N378" s="344" t="str">
        <f t="shared" si="183"/>
        <v>CHECK</v>
      </c>
      <c r="O378" s="344" t="str">
        <f t="shared" si="183"/>
        <v>CHECK</v>
      </c>
      <c r="P378" s="344" t="str">
        <f t="shared" si="183"/>
        <v>CHECK</v>
      </c>
      <c r="Q378" s="344" t="str">
        <f t="shared" si="183"/>
        <v>CHECK</v>
      </c>
      <c r="R378" s="344" t="str">
        <f t="shared" si="183"/>
        <v>CHECK</v>
      </c>
      <c r="S378" s="344" t="str">
        <f t="shared" si="183"/>
        <v>CHECK</v>
      </c>
      <c r="T378" s="344" t="str">
        <f t="shared" si="183"/>
        <v>CHECK</v>
      </c>
      <c r="U378" s="344" t="str">
        <f t="shared" ref="U378" si="189">IFERROR(((U109/U244)-1),"CHECK")</f>
        <v>CHECK</v>
      </c>
      <c r="V378" s="349"/>
      <c r="W378" s="349"/>
    </row>
    <row r="379" spans="1:23" s="79" customFormat="1" x14ac:dyDescent="0.25">
      <c r="A379" s="337" t="s">
        <v>68</v>
      </c>
      <c r="B379" s="337" t="s">
        <v>120</v>
      </c>
      <c r="C379" s="337" t="s">
        <v>133</v>
      </c>
      <c r="D379" s="337" t="s">
        <v>190</v>
      </c>
      <c r="E379" s="337" t="s">
        <v>37</v>
      </c>
      <c r="F379" s="344" t="str">
        <f t="shared" si="183"/>
        <v>CHECK</v>
      </c>
      <c r="G379" s="344" t="str">
        <f t="shared" si="183"/>
        <v>CHECK</v>
      </c>
      <c r="H379" s="344" t="str">
        <f t="shared" si="183"/>
        <v>CHECK</v>
      </c>
      <c r="I379" s="344" t="str">
        <f t="shared" si="183"/>
        <v>CHECK</v>
      </c>
      <c r="J379" s="344" t="str">
        <f t="shared" si="183"/>
        <v>CHECK</v>
      </c>
      <c r="K379" s="344" t="str">
        <f t="shared" si="183"/>
        <v>CHECK</v>
      </c>
      <c r="L379" s="344" t="str">
        <f t="shared" si="183"/>
        <v>CHECK</v>
      </c>
      <c r="M379" s="344" t="str">
        <f t="shared" si="183"/>
        <v>CHECK</v>
      </c>
      <c r="N379" s="344" t="str">
        <f t="shared" si="183"/>
        <v>CHECK</v>
      </c>
      <c r="O379" s="344" t="str">
        <f t="shared" si="183"/>
        <v>CHECK</v>
      </c>
      <c r="P379" s="344" t="str">
        <f t="shared" si="183"/>
        <v>CHECK</v>
      </c>
      <c r="Q379" s="344" t="str">
        <f t="shared" si="183"/>
        <v>CHECK</v>
      </c>
      <c r="R379" s="344" t="str">
        <f t="shared" si="183"/>
        <v>CHECK</v>
      </c>
      <c r="S379" s="344" t="str">
        <f t="shared" si="183"/>
        <v>CHECK</v>
      </c>
      <c r="T379" s="344" t="str">
        <f t="shared" si="183"/>
        <v>CHECK</v>
      </c>
      <c r="U379" s="344" t="str">
        <f t="shared" ref="U379" si="190">IFERROR(((U110/U245)-1),"CHECK")</f>
        <v>CHECK</v>
      </c>
      <c r="V379" s="349"/>
      <c r="W379" s="349"/>
    </row>
    <row r="380" spans="1:23" s="79" customFormat="1" x14ac:dyDescent="0.25">
      <c r="A380" s="337" t="s">
        <v>68</v>
      </c>
      <c r="B380" s="337" t="s">
        <v>121</v>
      </c>
      <c r="C380" s="337" t="s">
        <v>134</v>
      </c>
      <c r="D380" s="337" t="s">
        <v>190</v>
      </c>
      <c r="E380" s="337" t="s">
        <v>37</v>
      </c>
      <c r="F380" s="344" t="str">
        <f t="shared" si="183"/>
        <v>CHECK</v>
      </c>
      <c r="G380" s="344" t="str">
        <f t="shared" si="183"/>
        <v>CHECK</v>
      </c>
      <c r="H380" s="344" t="str">
        <f t="shared" si="183"/>
        <v>CHECK</v>
      </c>
      <c r="I380" s="344" t="str">
        <f t="shared" si="183"/>
        <v>CHECK</v>
      </c>
      <c r="J380" s="344" t="str">
        <f t="shared" si="183"/>
        <v>CHECK</v>
      </c>
      <c r="K380" s="344" t="str">
        <f t="shared" si="183"/>
        <v>CHECK</v>
      </c>
      <c r="L380" s="344" t="str">
        <f t="shared" si="183"/>
        <v>CHECK</v>
      </c>
      <c r="M380" s="344" t="str">
        <f t="shared" si="183"/>
        <v>CHECK</v>
      </c>
      <c r="N380" s="344" t="str">
        <f t="shared" si="183"/>
        <v>CHECK</v>
      </c>
      <c r="O380" s="344" t="str">
        <f t="shared" si="183"/>
        <v>CHECK</v>
      </c>
      <c r="P380" s="344" t="str">
        <f t="shared" si="183"/>
        <v>CHECK</v>
      </c>
      <c r="Q380" s="344" t="str">
        <f t="shared" si="183"/>
        <v>CHECK</v>
      </c>
      <c r="R380" s="344" t="str">
        <f t="shared" si="183"/>
        <v>CHECK</v>
      </c>
      <c r="S380" s="344" t="str">
        <f t="shared" si="183"/>
        <v>CHECK</v>
      </c>
      <c r="T380" s="344" t="str">
        <f t="shared" si="183"/>
        <v>CHECK</v>
      </c>
      <c r="U380" s="344" t="str">
        <f t="shared" ref="U380" si="191">IFERROR(((U111/U246)-1),"CHECK")</f>
        <v>CHECK</v>
      </c>
      <c r="V380" s="349"/>
      <c r="W380" s="349"/>
    </row>
    <row r="381" spans="1:23" s="79" customFormat="1" x14ac:dyDescent="0.25">
      <c r="A381" s="337" t="s">
        <v>68</v>
      </c>
      <c r="B381" s="337" t="s">
        <v>122</v>
      </c>
      <c r="C381" s="337" t="s">
        <v>135</v>
      </c>
      <c r="D381" s="337" t="s">
        <v>190</v>
      </c>
      <c r="E381" s="337" t="s">
        <v>37</v>
      </c>
      <c r="F381" s="344" t="str">
        <f t="shared" si="183"/>
        <v>CHECK</v>
      </c>
      <c r="G381" s="344" t="str">
        <f t="shared" si="183"/>
        <v>CHECK</v>
      </c>
      <c r="H381" s="344" t="str">
        <f t="shared" si="183"/>
        <v>CHECK</v>
      </c>
      <c r="I381" s="344" t="str">
        <f t="shared" si="183"/>
        <v>CHECK</v>
      </c>
      <c r="J381" s="344" t="str">
        <f t="shared" si="183"/>
        <v>CHECK</v>
      </c>
      <c r="K381" s="344" t="str">
        <f t="shared" si="183"/>
        <v>CHECK</v>
      </c>
      <c r="L381" s="344" t="str">
        <f t="shared" si="183"/>
        <v>CHECK</v>
      </c>
      <c r="M381" s="344" t="str">
        <f t="shared" si="183"/>
        <v>CHECK</v>
      </c>
      <c r="N381" s="344" t="str">
        <f t="shared" si="183"/>
        <v>CHECK</v>
      </c>
      <c r="O381" s="344" t="str">
        <f t="shared" si="183"/>
        <v>CHECK</v>
      </c>
      <c r="P381" s="344" t="str">
        <f t="shared" si="183"/>
        <v>CHECK</v>
      </c>
      <c r="Q381" s="344" t="str">
        <f t="shared" si="183"/>
        <v>CHECK</v>
      </c>
      <c r="R381" s="344" t="str">
        <f t="shared" si="183"/>
        <v>CHECK</v>
      </c>
      <c r="S381" s="344" t="str">
        <f t="shared" si="183"/>
        <v>CHECK</v>
      </c>
      <c r="T381" s="344" t="str">
        <f t="shared" si="183"/>
        <v>CHECK</v>
      </c>
      <c r="U381" s="344" t="str">
        <f t="shared" ref="U381" si="192">IFERROR(((U112/U247)-1),"CHECK")</f>
        <v>CHECK</v>
      </c>
      <c r="V381" s="349"/>
      <c r="W381" s="349"/>
    </row>
    <row r="382" spans="1:23" s="79" customFormat="1" x14ac:dyDescent="0.25">
      <c r="A382" s="337" t="s">
        <v>68</v>
      </c>
      <c r="B382" s="337" t="s">
        <v>123</v>
      </c>
      <c r="C382" s="337" t="s">
        <v>136</v>
      </c>
      <c r="D382" s="337" t="s">
        <v>190</v>
      </c>
      <c r="E382" s="337" t="s">
        <v>37</v>
      </c>
      <c r="F382" s="344" t="str">
        <f t="shared" si="183"/>
        <v>CHECK</v>
      </c>
      <c r="G382" s="344" t="str">
        <f t="shared" si="183"/>
        <v>CHECK</v>
      </c>
      <c r="H382" s="344" t="str">
        <f t="shared" si="183"/>
        <v>CHECK</v>
      </c>
      <c r="I382" s="344" t="str">
        <f t="shared" si="183"/>
        <v>CHECK</v>
      </c>
      <c r="J382" s="344" t="str">
        <f t="shared" si="183"/>
        <v>CHECK</v>
      </c>
      <c r="K382" s="344" t="str">
        <f t="shared" si="183"/>
        <v>CHECK</v>
      </c>
      <c r="L382" s="344" t="str">
        <f t="shared" si="183"/>
        <v>CHECK</v>
      </c>
      <c r="M382" s="344" t="str">
        <f t="shared" si="183"/>
        <v>CHECK</v>
      </c>
      <c r="N382" s="344" t="str">
        <f t="shared" si="183"/>
        <v>CHECK</v>
      </c>
      <c r="O382" s="344" t="str">
        <f t="shared" si="183"/>
        <v>CHECK</v>
      </c>
      <c r="P382" s="344" t="str">
        <f t="shared" si="183"/>
        <v>CHECK</v>
      </c>
      <c r="Q382" s="344" t="str">
        <f t="shared" si="183"/>
        <v>CHECK</v>
      </c>
      <c r="R382" s="344" t="str">
        <f t="shared" si="183"/>
        <v>CHECK</v>
      </c>
      <c r="S382" s="344" t="str">
        <f t="shared" si="183"/>
        <v>CHECK</v>
      </c>
      <c r="T382" s="344" t="str">
        <f t="shared" si="183"/>
        <v>CHECK</v>
      </c>
      <c r="U382" s="344" t="str">
        <f t="shared" ref="U382" si="193">IFERROR(((U113/U248)-1),"CHECK")</f>
        <v>CHECK</v>
      </c>
      <c r="V382" s="349"/>
      <c r="W382" s="349"/>
    </row>
    <row r="383" spans="1:23" s="79" customFormat="1" x14ac:dyDescent="0.25">
      <c r="A383" s="337" t="s">
        <v>68</v>
      </c>
      <c r="B383" s="337" t="s">
        <v>124</v>
      </c>
      <c r="C383" s="337" t="s">
        <v>137</v>
      </c>
      <c r="D383" s="337" t="s">
        <v>190</v>
      </c>
      <c r="E383" s="337" t="s">
        <v>37</v>
      </c>
      <c r="F383" s="344" t="str">
        <f t="shared" si="183"/>
        <v>CHECK</v>
      </c>
      <c r="G383" s="344" t="str">
        <f t="shared" si="183"/>
        <v>CHECK</v>
      </c>
      <c r="H383" s="344" t="str">
        <f t="shared" si="183"/>
        <v>CHECK</v>
      </c>
      <c r="I383" s="344" t="str">
        <f t="shared" si="183"/>
        <v>CHECK</v>
      </c>
      <c r="J383" s="344" t="str">
        <f t="shared" si="183"/>
        <v>CHECK</v>
      </c>
      <c r="K383" s="344" t="str">
        <f t="shared" si="183"/>
        <v>CHECK</v>
      </c>
      <c r="L383" s="344" t="str">
        <f t="shared" si="183"/>
        <v>CHECK</v>
      </c>
      <c r="M383" s="344" t="str">
        <f t="shared" si="183"/>
        <v>CHECK</v>
      </c>
      <c r="N383" s="344" t="str">
        <f t="shared" si="183"/>
        <v>CHECK</v>
      </c>
      <c r="O383" s="344" t="str">
        <f t="shared" si="183"/>
        <v>CHECK</v>
      </c>
      <c r="P383" s="344" t="str">
        <f t="shared" si="183"/>
        <v>CHECK</v>
      </c>
      <c r="Q383" s="344" t="str">
        <f t="shared" si="183"/>
        <v>CHECK</v>
      </c>
      <c r="R383" s="344" t="str">
        <f t="shared" si="183"/>
        <v>CHECK</v>
      </c>
      <c r="S383" s="344" t="str">
        <f t="shared" si="183"/>
        <v>CHECK</v>
      </c>
      <c r="T383" s="344" t="str">
        <f t="shared" si="183"/>
        <v>CHECK</v>
      </c>
      <c r="U383" s="344" t="str">
        <f t="shared" ref="U383" si="194">IFERROR(((U114/U249)-1),"CHECK")</f>
        <v>CHECK</v>
      </c>
      <c r="V383" s="349"/>
      <c r="W383" s="349"/>
    </row>
    <row r="384" spans="1:23" s="79" customFormat="1" x14ac:dyDescent="0.25">
      <c r="A384" s="337" t="s">
        <v>68</v>
      </c>
      <c r="B384" s="337" t="s">
        <v>125</v>
      </c>
      <c r="C384" s="337" t="s">
        <v>138</v>
      </c>
      <c r="D384" s="337" t="s">
        <v>190</v>
      </c>
      <c r="E384" s="337" t="s">
        <v>37</v>
      </c>
      <c r="F384" s="344" t="str">
        <f t="shared" si="183"/>
        <v>CHECK</v>
      </c>
      <c r="G384" s="344" t="str">
        <f t="shared" si="183"/>
        <v>CHECK</v>
      </c>
      <c r="H384" s="344" t="str">
        <f t="shared" si="183"/>
        <v>CHECK</v>
      </c>
      <c r="I384" s="344" t="str">
        <f t="shared" si="183"/>
        <v>CHECK</v>
      </c>
      <c r="J384" s="344" t="str">
        <f t="shared" si="183"/>
        <v>CHECK</v>
      </c>
      <c r="K384" s="344" t="str">
        <f t="shared" si="183"/>
        <v>CHECK</v>
      </c>
      <c r="L384" s="344" t="str">
        <f t="shared" si="183"/>
        <v>CHECK</v>
      </c>
      <c r="M384" s="344" t="str">
        <f t="shared" si="183"/>
        <v>CHECK</v>
      </c>
      <c r="N384" s="344" t="str">
        <f t="shared" si="183"/>
        <v>CHECK</v>
      </c>
      <c r="O384" s="344" t="str">
        <f t="shared" si="183"/>
        <v>CHECK</v>
      </c>
      <c r="P384" s="344" t="str">
        <f t="shared" si="183"/>
        <v>CHECK</v>
      </c>
      <c r="Q384" s="344" t="str">
        <f t="shared" si="183"/>
        <v>CHECK</v>
      </c>
      <c r="R384" s="344" t="str">
        <f t="shared" si="183"/>
        <v>CHECK</v>
      </c>
      <c r="S384" s="344" t="str">
        <f t="shared" si="183"/>
        <v>CHECK</v>
      </c>
      <c r="T384" s="344" t="str">
        <f t="shared" si="183"/>
        <v>CHECK</v>
      </c>
      <c r="U384" s="344" t="str">
        <f t="shared" ref="U384" si="195">IFERROR(((U115/U250)-1),"CHECK")</f>
        <v>CHECK</v>
      </c>
      <c r="V384" s="349"/>
      <c r="W384" s="349"/>
    </row>
    <row r="385" spans="1:23" s="79" customFormat="1" x14ac:dyDescent="0.25">
      <c r="A385" s="337" t="s">
        <v>68</v>
      </c>
      <c r="B385" s="337" t="s">
        <v>126</v>
      </c>
      <c r="C385" s="337" t="s">
        <v>139</v>
      </c>
      <c r="D385" s="337" t="s">
        <v>190</v>
      </c>
      <c r="E385" s="337" t="s">
        <v>37</v>
      </c>
      <c r="F385" s="344" t="str">
        <f t="shared" si="183"/>
        <v>CHECK</v>
      </c>
      <c r="G385" s="344" t="str">
        <f t="shared" si="183"/>
        <v>CHECK</v>
      </c>
      <c r="H385" s="344" t="str">
        <f t="shared" si="183"/>
        <v>CHECK</v>
      </c>
      <c r="I385" s="344" t="str">
        <f t="shared" si="183"/>
        <v>CHECK</v>
      </c>
      <c r="J385" s="344" t="str">
        <f t="shared" si="183"/>
        <v>CHECK</v>
      </c>
      <c r="K385" s="344" t="str">
        <f t="shared" si="183"/>
        <v>CHECK</v>
      </c>
      <c r="L385" s="344" t="str">
        <f t="shared" si="183"/>
        <v>CHECK</v>
      </c>
      <c r="M385" s="344" t="str">
        <f t="shared" si="183"/>
        <v>CHECK</v>
      </c>
      <c r="N385" s="344" t="str">
        <f t="shared" si="183"/>
        <v>CHECK</v>
      </c>
      <c r="O385" s="344" t="str">
        <f t="shared" si="183"/>
        <v>CHECK</v>
      </c>
      <c r="P385" s="344" t="str">
        <f t="shared" si="183"/>
        <v>CHECK</v>
      </c>
      <c r="Q385" s="344" t="str">
        <f t="shared" si="183"/>
        <v>CHECK</v>
      </c>
      <c r="R385" s="344" t="str">
        <f t="shared" si="183"/>
        <v>CHECK</v>
      </c>
      <c r="S385" s="344" t="str">
        <f t="shared" si="183"/>
        <v>CHECK</v>
      </c>
      <c r="T385" s="344" t="str">
        <f t="shared" si="183"/>
        <v>CHECK</v>
      </c>
      <c r="U385" s="344" t="str">
        <f t="shared" ref="U385" si="196">IFERROR(((U116/U251)-1),"CHECK")</f>
        <v>CHECK</v>
      </c>
      <c r="V385" s="349"/>
      <c r="W385" s="349"/>
    </row>
    <row r="386" spans="1:23" s="79" customFormat="1" x14ac:dyDescent="0.25">
      <c r="A386" s="337" t="s">
        <v>68</v>
      </c>
      <c r="B386" s="337" t="s">
        <v>127</v>
      </c>
      <c r="C386" s="337" t="s">
        <v>140</v>
      </c>
      <c r="D386" s="337" t="s">
        <v>190</v>
      </c>
      <c r="E386" s="337" t="s">
        <v>37</v>
      </c>
      <c r="F386" s="344" t="str">
        <f t="shared" si="183"/>
        <v>CHECK</v>
      </c>
      <c r="G386" s="344" t="str">
        <f t="shared" si="183"/>
        <v>CHECK</v>
      </c>
      <c r="H386" s="344" t="str">
        <f t="shared" si="183"/>
        <v>CHECK</v>
      </c>
      <c r="I386" s="344" t="str">
        <f t="shared" si="183"/>
        <v>CHECK</v>
      </c>
      <c r="J386" s="344" t="str">
        <f t="shared" si="183"/>
        <v>CHECK</v>
      </c>
      <c r="K386" s="344" t="str">
        <f t="shared" si="183"/>
        <v>CHECK</v>
      </c>
      <c r="L386" s="344" t="str">
        <f t="shared" si="183"/>
        <v>CHECK</v>
      </c>
      <c r="M386" s="344" t="str">
        <f t="shared" si="183"/>
        <v>CHECK</v>
      </c>
      <c r="N386" s="344" t="str">
        <f t="shared" si="183"/>
        <v>CHECK</v>
      </c>
      <c r="O386" s="344" t="str">
        <f t="shared" si="183"/>
        <v>CHECK</v>
      </c>
      <c r="P386" s="344" t="str">
        <f t="shared" si="183"/>
        <v>CHECK</v>
      </c>
      <c r="Q386" s="344" t="str">
        <f t="shared" si="183"/>
        <v>CHECK</v>
      </c>
      <c r="R386" s="344" t="str">
        <f t="shared" si="183"/>
        <v>CHECK</v>
      </c>
      <c r="S386" s="344" t="str">
        <f t="shared" si="183"/>
        <v>CHECK</v>
      </c>
      <c r="T386" s="344" t="str">
        <f t="shared" si="183"/>
        <v>CHECK</v>
      </c>
      <c r="U386" s="344" t="str">
        <f t="shared" ref="U386" si="197">IFERROR(((U117/U252)-1),"CHECK")</f>
        <v>CHECK</v>
      </c>
      <c r="V386" s="349"/>
      <c r="W386" s="349"/>
    </row>
    <row r="387" spans="1:23" s="79" customFormat="1" x14ac:dyDescent="0.25">
      <c r="A387" s="337" t="s">
        <v>68</v>
      </c>
      <c r="B387" s="337" t="s">
        <v>128</v>
      </c>
      <c r="C387" s="337" t="s">
        <v>141</v>
      </c>
      <c r="D387" s="337" t="s">
        <v>190</v>
      </c>
      <c r="E387" s="337" t="s">
        <v>37</v>
      </c>
      <c r="F387" s="344" t="str">
        <f t="shared" si="183"/>
        <v>CHECK</v>
      </c>
      <c r="G387" s="344" t="str">
        <f t="shared" si="183"/>
        <v>CHECK</v>
      </c>
      <c r="H387" s="344" t="str">
        <f t="shared" si="183"/>
        <v>CHECK</v>
      </c>
      <c r="I387" s="344" t="str">
        <f t="shared" si="183"/>
        <v>CHECK</v>
      </c>
      <c r="J387" s="344" t="str">
        <f t="shared" si="183"/>
        <v>CHECK</v>
      </c>
      <c r="K387" s="344" t="str">
        <f t="shared" si="183"/>
        <v>CHECK</v>
      </c>
      <c r="L387" s="344" t="str">
        <f t="shared" si="183"/>
        <v>CHECK</v>
      </c>
      <c r="M387" s="344" t="str">
        <f t="shared" si="183"/>
        <v>CHECK</v>
      </c>
      <c r="N387" s="344" t="str">
        <f t="shared" si="183"/>
        <v>CHECK</v>
      </c>
      <c r="O387" s="344" t="str">
        <f t="shared" si="183"/>
        <v>CHECK</v>
      </c>
      <c r="P387" s="344" t="str">
        <f t="shared" si="183"/>
        <v>CHECK</v>
      </c>
      <c r="Q387" s="344" t="str">
        <f t="shared" si="183"/>
        <v>CHECK</v>
      </c>
      <c r="R387" s="344" t="str">
        <f t="shared" si="183"/>
        <v>CHECK</v>
      </c>
      <c r="S387" s="344" t="str">
        <f t="shared" si="183"/>
        <v>CHECK</v>
      </c>
      <c r="T387" s="344" t="str">
        <f t="shared" si="183"/>
        <v>CHECK</v>
      </c>
      <c r="U387" s="344" t="str">
        <f t="shared" ref="U387" si="198">IFERROR(((U118/U253)-1),"CHECK")</f>
        <v>CHECK</v>
      </c>
      <c r="V387" s="349"/>
      <c r="W387" s="349"/>
    </row>
    <row r="388" spans="1:23" s="79" customFormat="1" x14ac:dyDescent="0.25">
      <c r="A388" s="337" t="s">
        <v>68</v>
      </c>
      <c r="B388" s="337" t="s">
        <v>129</v>
      </c>
      <c r="C388" s="337" t="s">
        <v>142</v>
      </c>
      <c r="D388" s="337" t="s">
        <v>190</v>
      </c>
      <c r="E388" s="337" t="s">
        <v>37</v>
      </c>
      <c r="F388" s="344" t="str">
        <f t="shared" si="183"/>
        <v>CHECK</v>
      </c>
      <c r="G388" s="344" t="str">
        <f t="shared" si="183"/>
        <v>CHECK</v>
      </c>
      <c r="H388" s="344" t="str">
        <f t="shared" si="183"/>
        <v>CHECK</v>
      </c>
      <c r="I388" s="344" t="str">
        <f t="shared" si="183"/>
        <v>CHECK</v>
      </c>
      <c r="J388" s="344" t="str">
        <f t="shared" si="183"/>
        <v>CHECK</v>
      </c>
      <c r="K388" s="344" t="str">
        <f t="shared" si="183"/>
        <v>CHECK</v>
      </c>
      <c r="L388" s="344" t="str">
        <f t="shared" si="183"/>
        <v>CHECK</v>
      </c>
      <c r="M388" s="344" t="str">
        <f t="shared" si="183"/>
        <v>CHECK</v>
      </c>
      <c r="N388" s="344" t="str">
        <f t="shared" si="183"/>
        <v>CHECK</v>
      </c>
      <c r="O388" s="344" t="str">
        <f t="shared" si="183"/>
        <v>CHECK</v>
      </c>
      <c r="P388" s="344" t="str">
        <f t="shared" si="183"/>
        <v>CHECK</v>
      </c>
      <c r="Q388" s="344" t="str">
        <f t="shared" si="183"/>
        <v>CHECK</v>
      </c>
      <c r="R388" s="344" t="str">
        <f t="shared" si="183"/>
        <v>CHECK</v>
      </c>
      <c r="S388" s="344" t="str">
        <f t="shared" si="183"/>
        <v>CHECK</v>
      </c>
      <c r="T388" s="344" t="str">
        <f t="shared" si="183"/>
        <v>CHECK</v>
      </c>
      <c r="U388" s="344" t="str">
        <f t="shared" ref="U388" si="199">IFERROR(((U119/U254)-1),"CHECK")</f>
        <v>CHECK</v>
      </c>
      <c r="V388" s="349"/>
      <c r="W388" s="349"/>
    </row>
    <row r="389" spans="1:23" s="79" customFormat="1" x14ac:dyDescent="0.25">
      <c r="A389" s="337" t="s">
        <v>68</v>
      </c>
      <c r="B389" s="337" t="s">
        <v>130</v>
      </c>
      <c r="C389" s="337" t="s">
        <v>143</v>
      </c>
      <c r="D389" s="337" t="s">
        <v>190</v>
      </c>
      <c r="E389" s="337" t="s">
        <v>37</v>
      </c>
      <c r="F389" s="344" t="str">
        <f t="shared" ref="F389:T389" si="200">IFERROR(((F120/F255)-1),"CHECK")</f>
        <v>CHECK</v>
      </c>
      <c r="G389" s="344" t="str">
        <f t="shared" si="200"/>
        <v>CHECK</v>
      </c>
      <c r="H389" s="344" t="str">
        <f t="shared" si="200"/>
        <v>CHECK</v>
      </c>
      <c r="I389" s="344" t="str">
        <f t="shared" si="200"/>
        <v>CHECK</v>
      </c>
      <c r="J389" s="344" t="str">
        <f t="shared" si="200"/>
        <v>CHECK</v>
      </c>
      <c r="K389" s="344" t="str">
        <f t="shared" si="200"/>
        <v>CHECK</v>
      </c>
      <c r="L389" s="344" t="str">
        <f t="shared" si="200"/>
        <v>CHECK</v>
      </c>
      <c r="M389" s="344" t="str">
        <f t="shared" si="200"/>
        <v>CHECK</v>
      </c>
      <c r="N389" s="344" t="str">
        <f t="shared" si="200"/>
        <v>CHECK</v>
      </c>
      <c r="O389" s="344" t="str">
        <f t="shared" si="200"/>
        <v>CHECK</v>
      </c>
      <c r="P389" s="344" t="str">
        <f t="shared" si="200"/>
        <v>CHECK</v>
      </c>
      <c r="Q389" s="344" t="str">
        <f t="shared" si="200"/>
        <v>CHECK</v>
      </c>
      <c r="R389" s="344" t="str">
        <f t="shared" si="200"/>
        <v>CHECK</v>
      </c>
      <c r="S389" s="344" t="str">
        <f t="shared" si="200"/>
        <v>CHECK</v>
      </c>
      <c r="T389" s="344" t="str">
        <f t="shared" si="200"/>
        <v>CHECK</v>
      </c>
      <c r="U389" s="344" t="str">
        <f t="shared" ref="U389" si="201">IFERROR(((U120/U255)-1),"CHECK")</f>
        <v>CHECK</v>
      </c>
      <c r="V389" s="349"/>
      <c r="W389" s="349"/>
    </row>
    <row r="390" spans="1:23" s="79" customFormat="1" x14ac:dyDescent="0.25">
      <c r="A390" s="337" t="s">
        <v>68</v>
      </c>
      <c r="B390" s="337" t="s">
        <v>131</v>
      </c>
      <c r="C390" s="337" t="s">
        <v>144</v>
      </c>
      <c r="D390" s="337" t="s">
        <v>190</v>
      </c>
      <c r="E390" s="337" t="s">
        <v>37</v>
      </c>
      <c r="F390" s="344" t="str">
        <f t="shared" ref="F390:T390" si="202">IFERROR(((F121/F256)-1),"CHECK")</f>
        <v>CHECK</v>
      </c>
      <c r="G390" s="344" t="str">
        <f t="shared" si="202"/>
        <v>CHECK</v>
      </c>
      <c r="H390" s="344" t="str">
        <f t="shared" si="202"/>
        <v>CHECK</v>
      </c>
      <c r="I390" s="344" t="str">
        <f t="shared" si="202"/>
        <v>CHECK</v>
      </c>
      <c r="J390" s="344" t="str">
        <f t="shared" si="202"/>
        <v>CHECK</v>
      </c>
      <c r="K390" s="344" t="str">
        <f t="shared" si="202"/>
        <v>CHECK</v>
      </c>
      <c r="L390" s="344" t="str">
        <f t="shared" si="202"/>
        <v>CHECK</v>
      </c>
      <c r="M390" s="344" t="str">
        <f t="shared" si="202"/>
        <v>CHECK</v>
      </c>
      <c r="N390" s="344" t="str">
        <f t="shared" si="202"/>
        <v>CHECK</v>
      </c>
      <c r="O390" s="344" t="str">
        <f t="shared" si="202"/>
        <v>CHECK</v>
      </c>
      <c r="P390" s="344" t="str">
        <f t="shared" si="202"/>
        <v>CHECK</v>
      </c>
      <c r="Q390" s="344" t="str">
        <f t="shared" si="202"/>
        <v>CHECK</v>
      </c>
      <c r="R390" s="344" t="str">
        <f t="shared" si="202"/>
        <v>CHECK</v>
      </c>
      <c r="S390" s="344" t="str">
        <f t="shared" si="202"/>
        <v>CHECK</v>
      </c>
      <c r="T390" s="344" t="str">
        <f t="shared" si="202"/>
        <v>CHECK</v>
      </c>
      <c r="U390" s="344" t="str">
        <f t="shared" ref="U390" si="203">IFERROR(((U121/U256)-1),"CHECK")</f>
        <v>CHECK</v>
      </c>
      <c r="V390" s="349"/>
      <c r="W390" s="349"/>
    </row>
    <row r="391" spans="1:23" s="4" customFormat="1" x14ac:dyDescent="0.25">
      <c r="A391" s="338" t="s">
        <v>68</v>
      </c>
      <c r="B391" s="338" t="s">
        <v>73</v>
      </c>
      <c r="C391" s="338" t="s">
        <v>74</v>
      </c>
      <c r="D391" s="338" t="s">
        <v>190</v>
      </c>
      <c r="E391" s="338" t="s">
        <v>37</v>
      </c>
      <c r="F391" s="344">
        <f t="shared" ref="F391:T391" si="204">IFERROR(((F122/F257)-1),"CHECK")</f>
        <v>0.11804693044187498</v>
      </c>
      <c r="G391" s="344">
        <f t="shared" si="204"/>
        <v>0.12728727734359335</v>
      </c>
      <c r="H391" s="344">
        <f t="shared" si="204"/>
        <v>0.13276600839053332</v>
      </c>
      <c r="I391" s="344">
        <f t="shared" si="204"/>
        <v>0.13283532343520732</v>
      </c>
      <c r="J391" s="344">
        <f t="shared" si="204"/>
        <v>0.14369695369168212</v>
      </c>
      <c r="K391" s="344">
        <f t="shared" si="204"/>
        <v>0.16713062340342266</v>
      </c>
      <c r="L391" s="344">
        <f t="shared" si="204"/>
        <v>0.13550941250937165</v>
      </c>
      <c r="M391" s="344">
        <f t="shared" si="204"/>
        <v>0.22881015576345232</v>
      </c>
      <c r="N391" s="344">
        <f t="shared" si="204"/>
        <v>0.26838414492049223</v>
      </c>
      <c r="O391" s="344">
        <f t="shared" si="204"/>
        <v>0.21859603357967705</v>
      </c>
      <c r="P391" s="344">
        <f t="shared" si="204"/>
        <v>7.8564915237266941E-2</v>
      </c>
      <c r="Q391" s="344">
        <f t="shared" si="204"/>
        <v>6.4856572292876002E-2</v>
      </c>
      <c r="R391" s="344">
        <f t="shared" si="204"/>
        <v>2.1922587978342234E-2</v>
      </c>
      <c r="S391" s="344">
        <f t="shared" si="204"/>
        <v>0.12357674083751213</v>
      </c>
      <c r="T391" s="344">
        <f t="shared" si="204"/>
        <v>0.13162238228731749</v>
      </c>
      <c r="U391" s="344">
        <f t="shared" ref="U391" si="205">IFERROR(((U122/U257)-1),"CHECK")</f>
        <v>0.13027505957990093</v>
      </c>
      <c r="V391" s="348"/>
      <c r="W391" s="348"/>
    </row>
    <row r="392" spans="1:23" s="79" customFormat="1" x14ac:dyDescent="0.25">
      <c r="A392" s="337" t="s">
        <v>68</v>
      </c>
      <c r="B392" s="337" t="s">
        <v>145</v>
      </c>
      <c r="C392" s="337" t="s">
        <v>150</v>
      </c>
      <c r="D392" s="337" t="s">
        <v>190</v>
      </c>
      <c r="E392" s="337" t="s">
        <v>37</v>
      </c>
      <c r="F392" s="344">
        <f t="shared" ref="F392:T392" si="206">IFERROR(((F123/F258)-1),"CHECK")</f>
        <v>0.1024041292303961</v>
      </c>
      <c r="G392" s="344">
        <f t="shared" si="206"/>
        <v>4.0316071933612641E-2</v>
      </c>
      <c r="H392" s="344">
        <f t="shared" si="206"/>
        <v>-0.27078185149149558</v>
      </c>
      <c r="I392" s="344">
        <f t="shared" si="206"/>
        <v>-0.38390960856833178</v>
      </c>
      <c r="J392" s="344">
        <f t="shared" si="206"/>
        <v>-0.46277619563132111</v>
      </c>
      <c r="K392" s="344">
        <f t="shared" si="206"/>
        <v>-0.50332192442770096</v>
      </c>
      <c r="L392" s="344">
        <f t="shared" si="206"/>
        <v>-0.51635676709466227</v>
      </c>
      <c r="M392" s="344">
        <f t="shared" si="206"/>
        <v>-0.50569625809362972</v>
      </c>
      <c r="N392" s="344">
        <f t="shared" si="206"/>
        <v>-0.5205977137616139</v>
      </c>
      <c r="O392" s="344">
        <f t="shared" si="206"/>
        <v>-0.57409558230585778</v>
      </c>
      <c r="P392" s="344">
        <f t="shared" si="206"/>
        <v>-0.61627143562390407</v>
      </c>
      <c r="Q392" s="344">
        <f t="shared" si="206"/>
        <v>-0.56488453800189409</v>
      </c>
      <c r="R392" s="344">
        <f t="shared" si="206"/>
        <v>-0.56551618768251233</v>
      </c>
      <c r="S392" s="344">
        <f t="shared" si="206"/>
        <v>-0.66205093143381299</v>
      </c>
      <c r="T392" s="344">
        <f t="shared" si="206"/>
        <v>-0.65609976605265641</v>
      </c>
      <c r="U392" s="344">
        <f t="shared" ref="U392" si="207">IFERROR(((U123/U258)-1),"CHECK")</f>
        <v>-0.64755401248437794</v>
      </c>
      <c r="V392" s="349"/>
      <c r="W392" s="349"/>
    </row>
    <row r="393" spans="1:23" s="79" customFormat="1" x14ac:dyDescent="0.25">
      <c r="A393" s="337" t="s">
        <v>68</v>
      </c>
      <c r="B393" s="337" t="s">
        <v>146</v>
      </c>
      <c r="C393" s="337" t="s">
        <v>151</v>
      </c>
      <c r="D393" s="337" t="s">
        <v>190</v>
      </c>
      <c r="E393" s="337" t="s">
        <v>37</v>
      </c>
      <c r="F393" s="344">
        <f t="shared" ref="F393:T393" si="208">IFERROR(((F124/F259)-1),"CHECK")</f>
        <v>0.15248968282684761</v>
      </c>
      <c r="G393" s="344">
        <f t="shared" si="208"/>
        <v>0.16069184216283716</v>
      </c>
      <c r="H393" s="344">
        <f t="shared" si="208"/>
        <v>0.16780843305775517</v>
      </c>
      <c r="I393" s="344">
        <f t="shared" si="208"/>
        <v>0.1640721756735084</v>
      </c>
      <c r="J393" s="344">
        <f t="shared" si="208"/>
        <v>0.17918495871814089</v>
      </c>
      <c r="K393" s="344">
        <f t="shared" si="208"/>
        <v>0.20599845803993322</v>
      </c>
      <c r="L393" s="344">
        <f t="shared" si="208"/>
        <v>0.16511783060386764</v>
      </c>
      <c r="M393" s="344">
        <f t="shared" si="208"/>
        <v>0.26974527343151045</v>
      </c>
      <c r="N393" s="344">
        <f t="shared" si="208"/>
        <v>0.32205864831298481</v>
      </c>
      <c r="O393" s="344">
        <f t="shared" si="208"/>
        <v>0.26589159967598097</v>
      </c>
      <c r="P393" s="344">
        <f t="shared" si="208"/>
        <v>0.10761557706925995</v>
      </c>
      <c r="Q393" s="344">
        <f t="shared" si="208"/>
        <v>9.1711008178176012E-2</v>
      </c>
      <c r="R393" s="344">
        <f t="shared" si="208"/>
        <v>4.3789374095849487E-2</v>
      </c>
      <c r="S393" s="344">
        <f t="shared" si="208"/>
        <v>0.1567586313414886</v>
      </c>
      <c r="T393" s="344">
        <f t="shared" si="208"/>
        <v>0.16741926699481513</v>
      </c>
      <c r="U393" s="344">
        <f t="shared" ref="U393" si="209">IFERROR(((U124/U259)-1),"CHECK")</f>
        <v>0.16528071289235369</v>
      </c>
      <c r="V393" s="349"/>
      <c r="W393" s="349"/>
    </row>
    <row r="394" spans="1:23" s="79" customFormat="1" x14ac:dyDescent="0.25">
      <c r="A394" s="337" t="s">
        <v>68</v>
      </c>
      <c r="B394" s="337" t="s">
        <v>147</v>
      </c>
      <c r="C394" s="337" t="s">
        <v>152</v>
      </c>
      <c r="D394" s="337" t="s">
        <v>190</v>
      </c>
      <c r="E394" s="337" t="s">
        <v>37</v>
      </c>
      <c r="F394" s="344">
        <f t="shared" ref="F394:T394" si="210">IFERROR(((F125/F260)-1),"CHECK")</f>
        <v>0</v>
      </c>
      <c r="G394" s="344">
        <f t="shared" si="210"/>
        <v>0</v>
      </c>
      <c r="H394" s="344">
        <f t="shared" si="210"/>
        <v>0</v>
      </c>
      <c r="I394" s="344">
        <f t="shared" si="210"/>
        <v>0</v>
      </c>
      <c r="J394" s="344">
        <f t="shared" si="210"/>
        <v>0</v>
      </c>
      <c r="K394" s="344">
        <f t="shared" si="210"/>
        <v>0</v>
      </c>
      <c r="L394" s="344">
        <f t="shared" si="210"/>
        <v>0</v>
      </c>
      <c r="M394" s="344">
        <f t="shared" si="210"/>
        <v>0</v>
      </c>
      <c r="N394" s="344">
        <f t="shared" si="210"/>
        <v>0</v>
      </c>
      <c r="O394" s="344">
        <f t="shared" si="210"/>
        <v>0</v>
      </c>
      <c r="P394" s="344">
        <f t="shared" si="210"/>
        <v>0</v>
      </c>
      <c r="Q394" s="344">
        <f t="shared" si="210"/>
        <v>0</v>
      </c>
      <c r="R394" s="344">
        <f t="shared" si="210"/>
        <v>0</v>
      </c>
      <c r="S394" s="344">
        <f t="shared" si="210"/>
        <v>0</v>
      </c>
      <c r="T394" s="344">
        <f t="shared" si="210"/>
        <v>0</v>
      </c>
      <c r="U394" s="344">
        <f t="shared" ref="U394" si="211">IFERROR(((U125/U260)-1),"CHECK")</f>
        <v>0</v>
      </c>
      <c r="V394" s="349"/>
      <c r="W394" s="349"/>
    </row>
    <row r="395" spans="1:23" s="79" customFormat="1" x14ac:dyDescent="0.25">
      <c r="A395" s="337" t="s">
        <v>68</v>
      </c>
      <c r="B395" s="337" t="s">
        <v>148</v>
      </c>
      <c r="C395" s="337" t="s">
        <v>153</v>
      </c>
      <c r="D395" s="337" t="s">
        <v>190</v>
      </c>
      <c r="E395" s="337" t="s">
        <v>37</v>
      </c>
      <c r="F395" s="344">
        <f t="shared" ref="F395:T395" si="212">IFERROR(((F126/F261)-1),"CHECK")</f>
        <v>-0.85318363983034262</v>
      </c>
      <c r="G395" s="344">
        <f t="shared" si="212"/>
        <v>-0.81658054996496676</v>
      </c>
      <c r="H395" s="344">
        <f t="shared" si="212"/>
        <v>-0.78144669747448592</v>
      </c>
      <c r="I395" s="344">
        <f t="shared" si="212"/>
        <v>-0.68867006621089699</v>
      </c>
      <c r="J395" s="344">
        <f t="shared" si="212"/>
        <v>-0.71041215185420947</v>
      </c>
      <c r="K395" s="344">
        <f t="shared" si="212"/>
        <v>-0.69776336220507451</v>
      </c>
      <c r="L395" s="344">
        <f t="shared" si="212"/>
        <v>-0.6080240189979278</v>
      </c>
      <c r="M395" s="344">
        <f t="shared" si="212"/>
        <v>-0.61683016134428148</v>
      </c>
      <c r="N395" s="344">
        <f t="shared" si="212"/>
        <v>-0.76156908021373804</v>
      </c>
      <c r="O395" s="344">
        <f t="shared" si="212"/>
        <v>-0.75292471290371699</v>
      </c>
      <c r="P395" s="344">
        <f t="shared" si="212"/>
        <v>-0.7655833130843559</v>
      </c>
      <c r="Q395" s="344">
        <f t="shared" si="212"/>
        <v>-0.78181104063870921</v>
      </c>
      <c r="R395" s="344">
        <f t="shared" si="212"/>
        <v>-0.7766756906614205</v>
      </c>
      <c r="S395" s="344">
        <f t="shared" si="212"/>
        <v>-0.75895978014556542</v>
      </c>
      <c r="T395" s="344">
        <f t="shared" si="212"/>
        <v>-0.76262801971245364</v>
      </c>
      <c r="U395" s="344">
        <f t="shared" ref="U395" si="213">IFERROR(((U126/U261)-1),"CHECK")</f>
        <v>-0.76880463969098456</v>
      </c>
      <c r="V395" s="349"/>
      <c r="W395" s="349"/>
    </row>
    <row r="396" spans="1:23" s="79" customFormat="1" x14ac:dyDescent="0.25">
      <c r="A396" s="337" t="s">
        <v>68</v>
      </c>
      <c r="B396" s="337" t="s">
        <v>149</v>
      </c>
      <c r="C396" s="337" t="s">
        <v>154</v>
      </c>
      <c r="D396" s="337" t="s">
        <v>190</v>
      </c>
      <c r="E396" s="337" t="s">
        <v>37</v>
      </c>
      <c r="F396" s="344" t="str">
        <f t="shared" ref="F396:T396" si="214">IFERROR(((F127/F262)-1),"CHECK")</f>
        <v>CHECK</v>
      </c>
      <c r="G396" s="344" t="str">
        <f t="shared" si="214"/>
        <v>CHECK</v>
      </c>
      <c r="H396" s="344" t="str">
        <f t="shared" si="214"/>
        <v>CHECK</v>
      </c>
      <c r="I396" s="344" t="str">
        <f t="shared" si="214"/>
        <v>CHECK</v>
      </c>
      <c r="J396" s="344" t="str">
        <f t="shared" si="214"/>
        <v>CHECK</v>
      </c>
      <c r="K396" s="344" t="str">
        <f t="shared" si="214"/>
        <v>CHECK</v>
      </c>
      <c r="L396" s="344" t="str">
        <f t="shared" si="214"/>
        <v>CHECK</v>
      </c>
      <c r="M396" s="344" t="str">
        <f t="shared" si="214"/>
        <v>CHECK</v>
      </c>
      <c r="N396" s="344" t="str">
        <f t="shared" si="214"/>
        <v>CHECK</v>
      </c>
      <c r="O396" s="344" t="str">
        <f t="shared" si="214"/>
        <v>CHECK</v>
      </c>
      <c r="P396" s="344" t="str">
        <f t="shared" si="214"/>
        <v>CHECK</v>
      </c>
      <c r="Q396" s="344" t="str">
        <f t="shared" si="214"/>
        <v>CHECK</v>
      </c>
      <c r="R396" s="344" t="str">
        <f t="shared" si="214"/>
        <v>CHECK</v>
      </c>
      <c r="S396" s="344" t="str">
        <f t="shared" si="214"/>
        <v>CHECK</v>
      </c>
      <c r="T396" s="344" t="str">
        <f t="shared" si="214"/>
        <v>CHECK</v>
      </c>
      <c r="U396" s="344" t="str">
        <f t="shared" ref="U396" si="215">IFERROR(((U127/U262)-1),"CHECK")</f>
        <v>CHECK</v>
      </c>
      <c r="V396" s="349"/>
      <c r="W396" s="349"/>
    </row>
    <row r="397" spans="1:23" s="4" customFormat="1" x14ac:dyDescent="0.25">
      <c r="A397" s="338" t="s">
        <v>68</v>
      </c>
      <c r="B397" s="338" t="s">
        <v>75</v>
      </c>
      <c r="C397" s="338" t="s">
        <v>76</v>
      </c>
      <c r="D397" s="338" t="s">
        <v>190</v>
      </c>
      <c r="E397" s="338" t="s">
        <v>37</v>
      </c>
      <c r="F397" s="344">
        <f t="shared" ref="F397:T397" si="216">IFERROR(((F128/F263)-1),"CHECK")</f>
        <v>0.23314465914690596</v>
      </c>
      <c r="G397" s="344">
        <f t="shared" si="216"/>
        <v>0.14690718872763875</v>
      </c>
      <c r="H397" s="344">
        <f t="shared" si="216"/>
        <v>8.2690707829514265E-2</v>
      </c>
      <c r="I397" s="344">
        <f t="shared" si="216"/>
        <v>5.1710417367541117E-2</v>
      </c>
      <c r="J397" s="344">
        <f t="shared" si="216"/>
        <v>3.7474386337391197E-2</v>
      </c>
      <c r="K397" s="344">
        <f t="shared" si="216"/>
        <v>-3.9179358808167919E-3</v>
      </c>
      <c r="L397" s="344">
        <f t="shared" si="216"/>
        <v>-5.9474921966901628E-2</v>
      </c>
      <c r="M397" s="344">
        <f t="shared" si="216"/>
        <v>-5.4747865017808484E-2</v>
      </c>
      <c r="N397" s="344">
        <f t="shared" si="216"/>
        <v>-9.1577722719254351E-2</v>
      </c>
      <c r="O397" s="344">
        <f t="shared" si="216"/>
        <v>3.7092367512794322E-3</v>
      </c>
      <c r="P397" s="344">
        <f t="shared" si="216"/>
        <v>-0.21187149230540103</v>
      </c>
      <c r="Q397" s="344">
        <f t="shared" si="216"/>
        <v>-0.30910337942317911</v>
      </c>
      <c r="R397" s="344">
        <f t="shared" si="216"/>
        <v>-0.19859942381603024</v>
      </c>
      <c r="S397" s="344">
        <f t="shared" si="216"/>
        <v>-0.19327119832667705</v>
      </c>
      <c r="T397" s="344">
        <f t="shared" si="216"/>
        <v>-0.24878606287941674</v>
      </c>
      <c r="U397" s="344">
        <f t="shared" ref="U397" si="217">IFERROR(((U128/U263)-1),"CHECK")</f>
        <v>-0.29047259240275403</v>
      </c>
      <c r="V397" s="348"/>
      <c r="W397" s="348"/>
    </row>
    <row r="398" spans="1:23" s="79" customFormat="1" x14ac:dyDescent="0.25">
      <c r="A398" s="337" t="s">
        <v>68</v>
      </c>
      <c r="B398" s="337" t="s">
        <v>155</v>
      </c>
      <c r="C398" s="337" t="s">
        <v>158</v>
      </c>
      <c r="D398" s="337" t="s">
        <v>190</v>
      </c>
      <c r="E398" s="337" t="s">
        <v>37</v>
      </c>
      <c r="F398" s="344">
        <f t="shared" ref="F398:T398" si="218">IFERROR(((F129/F264)-1),"CHECK")</f>
        <v>2.9412576309045542</v>
      </c>
      <c r="G398" s="344">
        <f t="shared" si="218"/>
        <v>1.414862733410494</v>
      </c>
      <c r="H398" s="344">
        <f t="shared" si="218"/>
        <v>0.67693672828803941</v>
      </c>
      <c r="I398" s="344">
        <f t="shared" si="218"/>
        <v>0.46473874285399042</v>
      </c>
      <c r="J398" s="344">
        <f t="shared" si="218"/>
        <v>0.27964180329208821</v>
      </c>
      <c r="K398" s="344">
        <f t="shared" si="218"/>
        <v>-8.646484900560969E-3</v>
      </c>
      <c r="L398" s="344">
        <f t="shared" si="218"/>
        <v>-0.36357068152673744</v>
      </c>
      <c r="M398" s="344">
        <f t="shared" si="218"/>
        <v>-0.67653607000032889</v>
      </c>
      <c r="N398" s="344">
        <f t="shared" si="218"/>
        <v>-0.60104903878862848</v>
      </c>
      <c r="O398" s="344">
        <f t="shared" si="218"/>
        <v>5.4545346908888126E-2</v>
      </c>
      <c r="P398" s="344">
        <f t="shared" si="218"/>
        <v>0.69602242091132105</v>
      </c>
      <c r="Q398" s="344">
        <f t="shared" si="218"/>
        <v>-0.49529698866371785</v>
      </c>
      <c r="R398" s="344">
        <f t="shared" si="218"/>
        <v>-0.34219912394795804</v>
      </c>
      <c r="S398" s="344">
        <f t="shared" si="218"/>
        <v>-0.11001468714534268</v>
      </c>
      <c r="T398" s="344">
        <f t="shared" si="218"/>
        <v>1.8649911613902073</v>
      </c>
      <c r="U398" s="344">
        <f t="shared" ref="U398" si="219">IFERROR(((U129/U264)-1),"CHECK")</f>
        <v>1.6702698675876353</v>
      </c>
      <c r="V398" s="349"/>
      <c r="W398" s="349"/>
    </row>
    <row r="399" spans="1:23" s="79" customFormat="1" x14ac:dyDescent="0.25">
      <c r="A399" s="337" t="s">
        <v>68</v>
      </c>
      <c r="B399" s="337" t="s">
        <v>156</v>
      </c>
      <c r="C399" s="337" t="s">
        <v>159</v>
      </c>
      <c r="D399" s="337" t="s">
        <v>190</v>
      </c>
      <c r="E399" s="337" t="s">
        <v>37</v>
      </c>
      <c r="F399" s="344">
        <f t="shared" ref="F399:T399" si="220">IFERROR(((F130/F265)-1),"CHECK")</f>
        <v>4.8245828918593858E-3</v>
      </c>
      <c r="G399" s="344">
        <f t="shared" si="220"/>
        <v>3.8543010455875937E-3</v>
      </c>
      <c r="H399" s="344">
        <f t="shared" si="220"/>
        <v>3.565782426690145E-3</v>
      </c>
      <c r="I399" s="344">
        <f t="shared" si="220"/>
        <v>-8.7015473614616701E-3</v>
      </c>
      <c r="J399" s="344">
        <f t="shared" si="220"/>
        <v>-2.2088613772491827E-3</v>
      </c>
      <c r="K399" s="344">
        <f t="shared" si="220"/>
        <v>-5.614582927281897E-3</v>
      </c>
      <c r="L399" s="344">
        <f t="shared" si="220"/>
        <v>2.9406757591635913E-2</v>
      </c>
      <c r="M399" s="344">
        <f t="shared" si="220"/>
        <v>7.845860973897123E-2</v>
      </c>
      <c r="N399" s="344">
        <f t="shared" si="220"/>
        <v>6.4289682102711687E-3</v>
      </c>
      <c r="O399" s="344">
        <f t="shared" si="220"/>
        <v>-1.092016024850373E-2</v>
      </c>
      <c r="P399" s="344">
        <f t="shared" si="220"/>
        <v>-0.40488948869702945</v>
      </c>
      <c r="Q399" s="344">
        <f t="shared" si="220"/>
        <v>-0.29483426496654119</v>
      </c>
      <c r="R399" s="344">
        <f t="shared" si="220"/>
        <v>-0.18415289151459058</v>
      </c>
      <c r="S399" s="344">
        <f t="shared" si="220"/>
        <v>-0.21657431994993803</v>
      </c>
      <c r="T399" s="344">
        <f t="shared" si="220"/>
        <v>-0.64534416966002128</v>
      </c>
      <c r="U399" s="344">
        <f t="shared" ref="U399" si="221">IFERROR(((U130/U265)-1),"CHECK")</f>
        <v>-0.65537297796745975</v>
      </c>
      <c r="V399" s="349"/>
      <c r="W399" s="349"/>
    </row>
    <row r="400" spans="1:23" s="79" customFormat="1" x14ac:dyDescent="0.25">
      <c r="A400" s="337" t="s">
        <v>68</v>
      </c>
      <c r="B400" s="337" t="s">
        <v>157</v>
      </c>
      <c r="C400" s="337" t="s">
        <v>160</v>
      </c>
      <c r="D400" s="337" t="s">
        <v>190</v>
      </c>
      <c r="E400" s="337" t="s">
        <v>37</v>
      </c>
      <c r="F400" s="344">
        <f t="shared" ref="F400:T400" si="222">IFERROR(((F131/F266)-1),"CHECK")</f>
        <v>3.7381065805798919E-2</v>
      </c>
      <c r="G400" s="344">
        <f t="shared" si="222"/>
        <v>0.41678902154818487</v>
      </c>
      <c r="H400" s="344">
        <f t="shared" si="222"/>
        <v>0.44597916476609178</v>
      </c>
      <c r="I400" s="344">
        <f t="shared" si="222"/>
        <v>0.43080274628312143</v>
      </c>
      <c r="J400" s="344">
        <f t="shared" si="222"/>
        <v>0.33221136434920306</v>
      </c>
      <c r="K400" s="344">
        <f t="shared" si="222"/>
        <v>0.18133885964194185</v>
      </c>
      <c r="L400" s="344">
        <f t="shared" si="222"/>
        <v>9.9452717855934791E-2</v>
      </c>
      <c r="M400" s="344">
        <f t="shared" si="222"/>
        <v>8.1125569217597393E-2</v>
      </c>
      <c r="N400" s="344">
        <f t="shared" si="222"/>
        <v>0.13205776536731961</v>
      </c>
      <c r="O400" s="344">
        <f t="shared" si="222"/>
        <v>0.22235227027769233</v>
      </c>
      <c r="P400" s="344">
        <f t="shared" si="222"/>
        <v>0.35831845515074234</v>
      </c>
      <c r="Q400" s="344">
        <f t="shared" si="222"/>
        <v>0.45725704582776427</v>
      </c>
      <c r="R400" s="344">
        <f t="shared" si="222"/>
        <v>0.28295071963834628</v>
      </c>
      <c r="S400" s="344">
        <f t="shared" si="222"/>
        <v>8.3893852372670219E-2</v>
      </c>
      <c r="T400" s="344">
        <f t="shared" si="222"/>
        <v>1.6604127969016114E-2</v>
      </c>
      <c r="U400" s="344">
        <f t="shared" ref="U400" si="223">IFERROR(((U131/U266)-1),"CHECK")</f>
        <v>-4.5119328267441361E-2</v>
      </c>
      <c r="V400" s="349"/>
      <c r="W400" s="349"/>
    </row>
    <row r="401" spans="1:23" s="4" customFormat="1" x14ac:dyDescent="0.25">
      <c r="A401" s="338" t="s">
        <v>68</v>
      </c>
      <c r="B401" s="338" t="s">
        <v>77</v>
      </c>
      <c r="C401" s="338" t="s">
        <v>78</v>
      </c>
      <c r="D401" s="338" t="s">
        <v>190</v>
      </c>
      <c r="E401" s="338" t="s">
        <v>37</v>
      </c>
      <c r="F401" s="344">
        <f t="shared" ref="F401:T401" si="224">IFERROR(((F132/F267)-1),"CHECK")</f>
        <v>5.9183783281502427</v>
      </c>
      <c r="G401" s="344">
        <f t="shared" si="224"/>
        <v>5.4526151185813196</v>
      </c>
      <c r="H401" s="344">
        <f t="shared" si="224"/>
        <v>5.3472637446735982</v>
      </c>
      <c r="I401" s="344">
        <f t="shared" si="224"/>
        <v>6.1458381546917487</v>
      </c>
      <c r="J401" s="344">
        <f t="shared" si="224"/>
        <v>7.8283352721380002</v>
      </c>
      <c r="K401" s="344">
        <f t="shared" si="224"/>
        <v>7.9188640334033096</v>
      </c>
      <c r="L401" s="344">
        <f t="shared" si="224"/>
        <v>7.5349535513035164</v>
      </c>
      <c r="M401" s="344">
        <f t="shared" si="224"/>
        <v>7.2769749758081144</v>
      </c>
      <c r="N401" s="344">
        <f t="shared" si="224"/>
        <v>8.8886879637634912</v>
      </c>
      <c r="O401" s="344">
        <f t="shared" si="224"/>
        <v>0.75524330130999595</v>
      </c>
      <c r="P401" s="344">
        <f t="shared" si="224"/>
        <v>2.782391274215156</v>
      </c>
      <c r="Q401" s="344">
        <f t="shared" si="224"/>
        <v>4.6187131447694725</v>
      </c>
      <c r="R401" s="344">
        <f t="shared" si="224"/>
        <v>13.776206584585521</v>
      </c>
      <c r="S401" s="344">
        <f t="shared" si="224"/>
        <v>21.708269573154226</v>
      </c>
      <c r="T401" s="344">
        <f t="shared" si="224"/>
        <v>13.337674431648482</v>
      </c>
      <c r="U401" s="344">
        <f t="shared" ref="U401" si="225">IFERROR(((U132/U267)-1),"CHECK")</f>
        <v>5.1390708733442354</v>
      </c>
      <c r="V401" s="348"/>
      <c r="W401" s="348"/>
    </row>
    <row r="402" spans="1:23" s="79" customFormat="1" x14ac:dyDescent="0.25">
      <c r="A402" s="337" t="s">
        <v>68</v>
      </c>
      <c r="B402" s="337" t="s">
        <v>161</v>
      </c>
      <c r="C402" s="337" t="s">
        <v>163</v>
      </c>
      <c r="D402" s="337" t="s">
        <v>190</v>
      </c>
      <c r="E402" s="337" t="s">
        <v>37</v>
      </c>
      <c r="F402" s="344">
        <f t="shared" ref="F402:T402" si="226">IFERROR(((F133/F268)-1),"CHECK")</f>
        <v>5.9183783281502427</v>
      </c>
      <c r="G402" s="344">
        <f t="shared" si="226"/>
        <v>5.4526151185813196</v>
      </c>
      <c r="H402" s="344">
        <f t="shared" si="226"/>
        <v>5.3472637446735982</v>
      </c>
      <c r="I402" s="344">
        <f t="shared" si="226"/>
        <v>6.1458381546917487</v>
      </c>
      <c r="J402" s="344">
        <f t="shared" si="226"/>
        <v>7.8283352721380002</v>
      </c>
      <c r="K402" s="344">
        <f t="shared" si="226"/>
        <v>7.9188640334033096</v>
      </c>
      <c r="L402" s="344">
        <f t="shared" si="226"/>
        <v>7.5349535513035164</v>
      </c>
      <c r="M402" s="344">
        <f t="shared" si="226"/>
        <v>7.2769749758081144</v>
      </c>
      <c r="N402" s="344">
        <f t="shared" si="226"/>
        <v>8.8886879637634912</v>
      </c>
      <c r="O402" s="344">
        <f t="shared" si="226"/>
        <v>0.75524330130999595</v>
      </c>
      <c r="P402" s="344">
        <f t="shared" si="226"/>
        <v>2.782391274215156</v>
      </c>
      <c r="Q402" s="344">
        <f t="shared" si="226"/>
        <v>4.6187131447694725</v>
      </c>
      <c r="R402" s="344">
        <f t="shared" si="226"/>
        <v>13.776206584585521</v>
      </c>
      <c r="S402" s="344">
        <f t="shared" si="226"/>
        <v>21.708269573154226</v>
      </c>
      <c r="T402" s="344">
        <f t="shared" si="226"/>
        <v>13.337674431648482</v>
      </c>
      <c r="U402" s="344">
        <f t="shared" ref="U402" si="227">IFERROR(((U133/U268)-1),"CHECK")</f>
        <v>5.1390708733442354</v>
      </c>
      <c r="V402" s="349"/>
      <c r="W402" s="349"/>
    </row>
    <row r="403" spans="1:23" s="79" customFormat="1" x14ac:dyDescent="0.25">
      <c r="A403" s="337" t="s">
        <v>68</v>
      </c>
      <c r="B403" s="337" t="s">
        <v>162</v>
      </c>
      <c r="C403" s="337" t="s">
        <v>164</v>
      </c>
      <c r="D403" s="337" t="s">
        <v>190</v>
      </c>
      <c r="E403" s="337" t="s">
        <v>37</v>
      </c>
      <c r="F403" s="344" t="str">
        <f t="shared" ref="F403:T403" si="228">IFERROR(((F134/F269)-1),"CHECK")</f>
        <v>CHECK</v>
      </c>
      <c r="G403" s="344" t="str">
        <f t="shared" si="228"/>
        <v>CHECK</v>
      </c>
      <c r="H403" s="344" t="str">
        <f t="shared" si="228"/>
        <v>CHECK</v>
      </c>
      <c r="I403" s="344" t="str">
        <f t="shared" si="228"/>
        <v>CHECK</v>
      </c>
      <c r="J403" s="344" t="str">
        <f t="shared" si="228"/>
        <v>CHECK</v>
      </c>
      <c r="K403" s="344" t="str">
        <f t="shared" si="228"/>
        <v>CHECK</v>
      </c>
      <c r="L403" s="344" t="str">
        <f t="shared" si="228"/>
        <v>CHECK</v>
      </c>
      <c r="M403" s="344" t="str">
        <f t="shared" si="228"/>
        <v>CHECK</v>
      </c>
      <c r="N403" s="344" t="str">
        <f t="shared" si="228"/>
        <v>CHECK</v>
      </c>
      <c r="O403" s="344" t="str">
        <f t="shared" si="228"/>
        <v>CHECK</v>
      </c>
      <c r="P403" s="344" t="str">
        <f t="shared" si="228"/>
        <v>CHECK</v>
      </c>
      <c r="Q403" s="344" t="str">
        <f t="shared" si="228"/>
        <v>CHECK</v>
      </c>
      <c r="R403" s="344" t="str">
        <f t="shared" si="228"/>
        <v>CHECK</v>
      </c>
      <c r="S403" s="344" t="str">
        <f t="shared" si="228"/>
        <v>CHECK</v>
      </c>
      <c r="T403" s="344" t="str">
        <f t="shared" si="228"/>
        <v>CHECK</v>
      </c>
      <c r="U403" s="344" t="str">
        <f t="shared" ref="U403" si="229">IFERROR(((U134/U269)-1),"CHECK")</f>
        <v>CHECK</v>
      </c>
      <c r="V403" s="349"/>
      <c r="W403" s="349"/>
    </row>
    <row r="404" spans="1:23" x14ac:dyDescent="0.25">
      <c r="F404" s="346"/>
      <c r="G404" s="346"/>
      <c r="H404" s="346"/>
      <c r="I404" s="346"/>
      <c r="J404" s="346"/>
      <c r="K404" s="346"/>
      <c r="L404" s="346"/>
      <c r="M404" s="346"/>
      <c r="N404" s="346"/>
      <c r="O404" s="346"/>
      <c r="P404" s="346"/>
      <c r="Q404" s="346"/>
      <c r="R404" s="346"/>
      <c r="S404" s="346"/>
      <c r="T404" s="346"/>
      <c r="U404" s="346"/>
      <c r="V404" s="345"/>
      <c r="W404" s="345"/>
    </row>
    <row r="405" spans="1:23" x14ac:dyDescent="0.25">
      <c r="F405" s="346"/>
      <c r="G405" s="346"/>
      <c r="H405" s="346"/>
      <c r="I405" s="346"/>
      <c r="J405" s="346"/>
      <c r="K405" s="346"/>
      <c r="L405" s="346"/>
      <c r="M405" s="346"/>
      <c r="N405" s="346"/>
      <c r="O405" s="346"/>
      <c r="P405" s="346"/>
      <c r="Q405" s="346"/>
      <c r="R405" s="346"/>
      <c r="S405" s="346"/>
      <c r="T405" s="346"/>
      <c r="U405" s="346"/>
      <c r="V405" s="345"/>
      <c r="W405" s="345"/>
    </row>
    <row r="406" spans="1:23" x14ac:dyDescent="0.25">
      <c r="F406" s="346"/>
      <c r="G406" s="346"/>
      <c r="H406" s="346"/>
      <c r="I406" s="346"/>
      <c r="J406" s="346"/>
      <c r="K406" s="346"/>
      <c r="L406" s="346"/>
      <c r="M406" s="346"/>
      <c r="N406" s="346"/>
      <c r="O406" s="346"/>
      <c r="P406" s="346"/>
      <c r="Q406" s="346"/>
      <c r="R406" s="346"/>
      <c r="S406" s="346"/>
      <c r="T406" s="346"/>
      <c r="U406" s="346"/>
      <c r="V406" s="345"/>
      <c r="W406" s="345"/>
    </row>
    <row r="407" spans="1:23" x14ac:dyDescent="0.25">
      <c r="F407" s="346"/>
      <c r="G407" s="346"/>
      <c r="H407" s="346"/>
      <c r="I407" s="346"/>
      <c r="J407" s="346"/>
      <c r="K407" s="346"/>
      <c r="L407" s="346"/>
      <c r="M407" s="346"/>
      <c r="N407" s="346"/>
      <c r="O407" s="346"/>
      <c r="P407" s="346"/>
      <c r="Q407" s="346"/>
      <c r="R407" s="346"/>
      <c r="S407" s="346"/>
      <c r="T407" s="346"/>
      <c r="U407" s="346"/>
      <c r="V407" s="345"/>
      <c r="W407" s="345"/>
    </row>
    <row r="408" spans="1:23" x14ac:dyDescent="0.25">
      <c r="F408" s="346"/>
      <c r="G408" s="346"/>
      <c r="H408" s="346"/>
      <c r="I408" s="346"/>
      <c r="J408" s="346"/>
      <c r="K408" s="346"/>
      <c r="L408" s="346"/>
      <c r="M408" s="346"/>
      <c r="N408" s="346"/>
      <c r="O408" s="346"/>
      <c r="P408" s="346"/>
      <c r="Q408" s="346"/>
      <c r="R408" s="346"/>
      <c r="S408" s="346"/>
      <c r="T408" s="346"/>
      <c r="U408" s="346"/>
      <c r="V408" s="345"/>
      <c r="W408" s="345"/>
    </row>
    <row r="409" spans="1:23" x14ac:dyDescent="0.25">
      <c r="F409" s="346"/>
      <c r="G409" s="346"/>
      <c r="H409" s="346"/>
      <c r="I409" s="346"/>
      <c r="J409" s="346"/>
      <c r="K409" s="346"/>
      <c r="L409" s="346"/>
      <c r="M409" s="346"/>
      <c r="N409" s="346"/>
      <c r="O409" s="346"/>
      <c r="P409" s="346"/>
      <c r="Q409" s="346"/>
      <c r="R409" s="346"/>
      <c r="S409" s="346"/>
      <c r="T409" s="346"/>
      <c r="U409" s="346"/>
      <c r="V409" s="345"/>
      <c r="W409" s="345"/>
    </row>
    <row r="410" spans="1:23" x14ac:dyDescent="0.25">
      <c r="F410" s="346"/>
      <c r="G410" s="346"/>
      <c r="H410" s="346"/>
      <c r="I410" s="346"/>
      <c r="J410" s="346"/>
      <c r="K410" s="346"/>
      <c r="L410" s="346"/>
      <c r="M410" s="346"/>
      <c r="N410" s="346"/>
      <c r="O410" s="346"/>
      <c r="P410" s="346"/>
      <c r="Q410" s="346"/>
      <c r="R410" s="346"/>
      <c r="S410" s="346"/>
      <c r="T410" s="346"/>
      <c r="U410" s="346"/>
      <c r="V410" s="345"/>
      <c r="W410" s="345"/>
    </row>
    <row r="411" spans="1:23" x14ac:dyDescent="0.25">
      <c r="F411" s="346"/>
      <c r="G411" s="346"/>
      <c r="H411" s="346"/>
      <c r="I411" s="346"/>
      <c r="J411" s="346"/>
      <c r="K411" s="346"/>
      <c r="L411" s="346"/>
      <c r="M411" s="346"/>
      <c r="N411" s="346"/>
      <c r="O411" s="346"/>
      <c r="P411" s="346"/>
      <c r="Q411" s="346"/>
      <c r="R411" s="346"/>
      <c r="S411" s="346"/>
      <c r="T411" s="346"/>
      <c r="U411" s="346"/>
      <c r="V411" s="345"/>
      <c r="W411" s="345"/>
    </row>
    <row r="412" spans="1:23" x14ac:dyDescent="0.25">
      <c r="F412" s="346"/>
      <c r="G412" s="346"/>
      <c r="H412" s="346"/>
      <c r="I412" s="346"/>
      <c r="J412" s="346"/>
      <c r="K412" s="346"/>
      <c r="L412" s="346"/>
      <c r="M412" s="346"/>
      <c r="N412" s="346"/>
      <c r="O412" s="346"/>
      <c r="P412" s="346"/>
      <c r="Q412" s="346"/>
      <c r="R412" s="346"/>
      <c r="S412" s="346"/>
      <c r="T412" s="346"/>
      <c r="U412" s="346"/>
      <c r="V412" s="345"/>
      <c r="W412" s="345"/>
    </row>
    <row r="413" spans="1:23" x14ac:dyDescent="0.25">
      <c r="F413" s="346"/>
      <c r="G413" s="346"/>
      <c r="H413" s="346"/>
      <c r="I413" s="346"/>
      <c r="J413" s="346"/>
      <c r="K413" s="346"/>
      <c r="L413" s="346"/>
      <c r="M413" s="346"/>
      <c r="N413" s="346"/>
      <c r="O413" s="346"/>
      <c r="P413" s="346"/>
      <c r="Q413" s="346"/>
      <c r="R413" s="346"/>
      <c r="S413" s="346"/>
      <c r="T413" s="346"/>
      <c r="U413" s="346"/>
      <c r="V413" s="345"/>
      <c r="W413" s="345"/>
    </row>
    <row r="414" spans="1:23" x14ac:dyDescent="0.25">
      <c r="F414" s="346"/>
      <c r="G414" s="346"/>
      <c r="H414" s="346"/>
      <c r="I414" s="346"/>
      <c r="J414" s="346"/>
      <c r="K414" s="346"/>
      <c r="L414" s="346"/>
      <c r="M414" s="346"/>
      <c r="N414" s="346"/>
      <c r="O414" s="346"/>
      <c r="P414" s="346"/>
      <c r="Q414" s="346"/>
      <c r="R414" s="346"/>
      <c r="S414" s="346"/>
      <c r="T414" s="346"/>
      <c r="U414" s="346"/>
      <c r="V414" s="345"/>
      <c r="W414" s="345"/>
    </row>
    <row r="415" spans="1:23" x14ac:dyDescent="0.25">
      <c r="F415" s="346"/>
      <c r="G415" s="346"/>
      <c r="H415" s="346"/>
      <c r="I415" s="346"/>
      <c r="J415" s="346"/>
      <c r="K415" s="346"/>
      <c r="L415" s="346"/>
      <c r="M415" s="346"/>
      <c r="N415" s="346"/>
      <c r="O415" s="346"/>
      <c r="P415" s="346"/>
      <c r="Q415" s="346"/>
      <c r="R415" s="346"/>
      <c r="S415" s="346"/>
      <c r="T415" s="346"/>
      <c r="U415" s="346"/>
      <c r="V415" s="345"/>
      <c r="W415" s="345"/>
    </row>
    <row r="416" spans="1:23" x14ac:dyDescent="0.25">
      <c r="F416" s="346"/>
      <c r="G416" s="346"/>
      <c r="H416" s="346"/>
      <c r="I416" s="346"/>
      <c r="J416" s="346"/>
      <c r="K416" s="346"/>
      <c r="L416" s="346"/>
      <c r="M416" s="346"/>
      <c r="N416" s="346"/>
      <c r="O416" s="346"/>
      <c r="P416" s="346"/>
      <c r="Q416" s="346"/>
      <c r="R416" s="346"/>
      <c r="S416" s="346"/>
      <c r="T416" s="346"/>
      <c r="U416" s="346"/>
      <c r="V416" s="345"/>
      <c r="W416" s="345"/>
    </row>
    <row r="417" spans="6:23" x14ac:dyDescent="0.25">
      <c r="F417" s="346"/>
      <c r="G417" s="346"/>
      <c r="H417" s="346"/>
      <c r="I417" s="346"/>
      <c r="J417" s="346"/>
      <c r="K417" s="346"/>
      <c r="L417" s="346"/>
      <c r="M417" s="346"/>
      <c r="N417" s="346"/>
      <c r="O417" s="346"/>
      <c r="P417" s="346"/>
      <c r="Q417" s="346"/>
      <c r="R417" s="346"/>
      <c r="S417" s="346"/>
      <c r="T417" s="346"/>
      <c r="U417" s="346"/>
      <c r="V417" s="345"/>
      <c r="W417" s="345"/>
    </row>
    <row r="418" spans="6:23" x14ac:dyDescent="0.25">
      <c r="F418" s="346"/>
      <c r="G418" s="346"/>
      <c r="H418" s="346"/>
      <c r="I418" s="346"/>
      <c r="J418" s="346"/>
      <c r="K418" s="346"/>
      <c r="L418" s="346"/>
      <c r="M418" s="346"/>
      <c r="N418" s="346"/>
      <c r="O418" s="346"/>
      <c r="P418" s="346"/>
      <c r="Q418" s="346"/>
      <c r="R418" s="346"/>
      <c r="S418" s="346"/>
      <c r="T418" s="346"/>
      <c r="U418" s="346"/>
      <c r="V418" s="345"/>
      <c r="W418" s="345"/>
    </row>
    <row r="419" spans="6:23" x14ac:dyDescent="0.25">
      <c r="F419" s="346"/>
      <c r="G419" s="346"/>
      <c r="H419" s="346"/>
      <c r="I419" s="346"/>
      <c r="J419" s="346"/>
      <c r="K419" s="346"/>
      <c r="L419" s="346"/>
      <c r="M419" s="346"/>
      <c r="N419" s="346"/>
      <c r="O419" s="346"/>
      <c r="P419" s="346"/>
      <c r="Q419" s="346"/>
      <c r="R419" s="346"/>
      <c r="S419" s="346"/>
      <c r="T419" s="346"/>
      <c r="U419" s="346"/>
      <c r="V419" s="345"/>
      <c r="W419" s="345"/>
    </row>
    <row r="420" spans="6:23" x14ac:dyDescent="0.25">
      <c r="F420" s="346"/>
      <c r="G420" s="346"/>
      <c r="H420" s="346"/>
      <c r="I420" s="346"/>
      <c r="J420" s="346"/>
      <c r="K420" s="346"/>
      <c r="L420" s="346"/>
      <c r="M420" s="346"/>
      <c r="N420" s="346"/>
      <c r="O420" s="346"/>
      <c r="P420" s="346"/>
      <c r="Q420" s="346"/>
      <c r="R420" s="346"/>
      <c r="S420" s="346"/>
      <c r="T420" s="346"/>
      <c r="U420" s="346"/>
      <c r="V420" s="345"/>
      <c r="W420" s="345"/>
    </row>
    <row r="421" spans="6:23" x14ac:dyDescent="0.25">
      <c r="F421" s="346"/>
      <c r="G421" s="346"/>
      <c r="H421" s="346"/>
      <c r="I421" s="346"/>
      <c r="J421" s="346"/>
      <c r="K421" s="346"/>
      <c r="L421" s="346"/>
      <c r="M421" s="346"/>
      <c r="N421" s="346"/>
      <c r="O421" s="346"/>
      <c r="P421" s="346"/>
      <c r="Q421" s="346"/>
      <c r="R421" s="346"/>
      <c r="S421" s="346"/>
      <c r="T421" s="346"/>
      <c r="U421" s="346"/>
      <c r="V421" s="345"/>
      <c r="W421" s="345"/>
    </row>
    <row r="422" spans="6:23" x14ac:dyDescent="0.25">
      <c r="F422" s="346"/>
      <c r="G422" s="346"/>
      <c r="H422" s="346"/>
      <c r="I422" s="346"/>
      <c r="J422" s="346"/>
      <c r="K422" s="346"/>
      <c r="L422" s="346"/>
      <c r="M422" s="346"/>
      <c r="N422" s="346"/>
      <c r="O422" s="346"/>
      <c r="P422" s="346"/>
      <c r="Q422" s="346"/>
      <c r="R422" s="346"/>
      <c r="S422" s="346"/>
      <c r="T422" s="346"/>
      <c r="U422" s="346"/>
      <c r="V422" s="345"/>
      <c r="W422" s="345"/>
    </row>
    <row r="423" spans="6:23" x14ac:dyDescent="0.25">
      <c r="F423" s="346"/>
      <c r="G423" s="346"/>
      <c r="H423" s="346"/>
      <c r="I423" s="346"/>
      <c r="J423" s="346"/>
      <c r="K423" s="346"/>
      <c r="L423" s="346"/>
      <c r="M423" s="346"/>
      <c r="N423" s="346"/>
      <c r="O423" s="346"/>
      <c r="P423" s="346"/>
      <c r="Q423" s="346"/>
      <c r="R423" s="346"/>
      <c r="S423" s="346"/>
      <c r="T423" s="346"/>
      <c r="U423" s="346"/>
      <c r="V423" s="345"/>
      <c r="W423" s="345"/>
    </row>
    <row r="424" spans="6:23" x14ac:dyDescent="0.25">
      <c r="F424" s="346"/>
      <c r="G424" s="346"/>
      <c r="H424" s="346"/>
      <c r="I424" s="346"/>
      <c r="J424" s="346"/>
      <c r="K424" s="346"/>
      <c r="L424" s="346"/>
      <c r="M424" s="346"/>
      <c r="N424" s="346"/>
      <c r="O424" s="346"/>
      <c r="P424" s="346"/>
      <c r="Q424" s="346"/>
      <c r="R424" s="346"/>
      <c r="S424" s="346"/>
      <c r="T424" s="346"/>
      <c r="U424" s="346"/>
      <c r="V424" s="345"/>
      <c r="W424" s="345"/>
    </row>
    <row r="425" spans="6:23" x14ac:dyDescent="0.25">
      <c r="F425" s="346"/>
      <c r="G425" s="346"/>
      <c r="H425" s="346"/>
      <c r="I425" s="346"/>
      <c r="J425" s="346"/>
      <c r="K425" s="346"/>
      <c r="L425" s="346"/>
      <c r="M425" s="346"/>
      <c r="N425" s="346"/>
      <c r="O425" s="346"/>
      <c r="P425" s="346"/>
      <c r="Q425" s="346"/>
      <c r="R425" s="346"/>
      <c r="S425" s="346"/>
      <c r="T425" s="346"/>
      <c r="U425" s="346"/>
      <c r="V425" s="345"/>
      <c r="W425" s="345"/>
    </row>
    <row r="426" spans="6:23" x14ac:dyDescent="0.25">
      <c r="F426" s="346"/>
      <c r="G426" s="346"/>
      <c r="H426" s="346"/>
      <c r="I426" s="346"/>
      <c r="J426" s="346"/>
      <c r="K426" s="346"/>
      <c r="L426" s="346"/>
      <c r="M426" s="346"/>
      <c r="N426" s="346"/>
      <c r="O426" s="346"/>
      <c r="P426" s="346"/>
      <c r="Q426" s="346"/>
      <c r="R426" s="346"/>
      <c r="S426" s="346"/>
      <c r="T426" s="346"/>
      <c r="U426" s="346"/>
      <c r="V426" s="345"/>
      <c r="W426" s="345"/>
    </row>
    <row r="427" spans="6:23" x14ac:dyDescent="0.25">
      <c r="F427" s="346"/>
      <c r="G427" s="346"/>
      <c r="H427" s="346"/>
      <c r="I427" s="346"/>
      <c r="J427" s="346"/>
      <c r="K427" s="346"/>
      <c r="L427" s="346"/>
      <c r="M427" s="346"/>
      <c r="N427" s="346"/>
      <c r="O427" s="346"/>
      <c r="P427" s="346"/>
      <c r="Q427" s="346"/>
      <c r="R427" s="346"/>
      <c r="S427" s="346"/>
      <c r="T427" s="346"/>
      <c r="U427" s="346"/>
      <c r="V427" s="345"/>
      <c r="W427" s="345"/>
    </row>
    <row r="428" spans="6:23" x14ac:dyDescent="0.25">
      <c r="F428" s="346"/>
      <c r="G428" s="346"/>
      <c r="H428" s="346"/>
      <c r="I428" s="346"/>
      <c r="J428" s="346"/>
      <c r="K428" s="346"/>
      <c r="L428" s="346"/>
      <c r="M428" s="346"/>
      <c r="N428" s="346"/>
      <c r="O428" s="346"/>
      <c r="P428" s="346"/>
      <c r="Q428" s="346"/>
      <c r="R428" s="346"/>
      <c r="S428" s="346"/>
      <c r="T428" s="346"/>
      <c r="U428" s="346"/>
      <c r="V428" s="345"/>
      <c r="W428" s="345"/>
    </row>
    <row r="429" spans="6:23" x14ac:dyDescent="0.25">
      <c r="F429" s="346"/>
      <c r="G429" s="346"/>
      <c r="H429" s="346"/>
      <c r="I429" s="346"/>
      <c r="J429" s="346"/>
      <c r="K429" s="346"/>
      <c r="L429" s="346"/>
      <c r="M429" s="346"/>
      <c r="N429" s="346"/>
      <c r="O429" s="346"/>
      <c r="P429" s="346"/>
      <c r="Q429" s="346"/>
      <c r="R429" s="346"/>
      <c r="S429" s="346"/>
      <c r="T429" s="346"/>
      <c r="U429" s="346"/>
      <c r="V429" s="345"/>
      <c r="W429" s="345"/>
    </row>
    <row r="430" spans="6:23" x14ac:dyDescent="0.25">
      <c r="F430" s="346"/>
      <c r="G430" s="346"/>
      <c r="H430" s="346"/>
      <c r="I430" s="346"/>
      <c r="J430" s="346"/>
      <c r="K430" s="346"/>
      <c r="L430" s="346"/>
      <c r="M430" s="346"/>
      <c r="N430" s="346"/>
      <c r="O430" s="346"/>
      <c r="P430" s="346"/>
      <c r="Q430" s="346"/>
      <c r="R430" s="346"/>
      <c r="S430" s="346"/>
      <c r="T430" s="346"/>
      <c r="U430" s="346"/>
      <c r="V430" s="345"/>
      <c r="W430" s="345"/>
    </row>
  </sheetData>
  <conditionalFormatting sqref="F273:T304">
    <cfRule type="colorScale" priority="120">
      <colorScale>
        <cfvo type="min"/>
        <cfvo type="num" val="0"/>
        <cfvo type="max"/>
        <color theme="3" tint="0.79998168889431442"/>
        <color theme="0"/>
        <color rgb="FFEE9CA4"/>
      </colorScale>
    </cfRule>
  </conditionalFormatting>
  <conditionalFormatting sqref="F306:T337">
    <cfRule type="colorScale" priority="122">
      <colorScale>
        <cfvo type="min"/>
        <cfvo type="num" val="0"/>
        <cfvo type="max"/>
        <color theme="3" tint="0.79998168889431442"/>
        <color theme="0"/>
        <color rgb="FFEE9CA4"/>
      </colorScale>
    </cfRule>
  </conditionalFormatting>
  <conditionalFormatting sqref="F339:T370">
    <cfRule type="colorScale" priority="124">
      <colorScale>
        <cfvo type="min"/>
        <cfvo type="num" val="0"/>
        <cfvo type="max"/>
        <color theme="3" tint="0.79998168889431442"/>
        <color theme="0"/>
        <color rgb="FFEE9CA4"/>
      </colorScale>
    </cfRule>
  </conditionalFormatting>
  <conditionalFormatting sqref="F372:T403">
    <cfRule type="colorScale" priority="126">
      <colorScale>
        <cfvo type="min"/>
        <cfvo type="num" val="0"/>
        <cfvo type="max"/>
        <color theme="3" tint="0.79998168889431442"/>
        <color theme="0"/>
        <color rgb="FFEE9CA4"/>
      </colorScale>
    </cfRule>
  </conditionalFormatting>
  <conditionalFormatting sqref="U273:U304">
    <cfRule type="colorScale" priority="1">
      <colorScale>
        <cfvo type="min"/>
        <cfvo type="num" val="0"/>
        <cfvo type="max"/>
        <color theme="3" tint="0.79998168889431442"/>
        <color theme="0"/>
        <color rgb="FFEE9CA4"/>
      </colorScale>
    </cfRule>
  </conditionalFormatting>
  <conditionalFormatting sqref="U306:U337">
    <cfRule type="colorScale" priority="2">
      <colorScale>
        <cfvo type="min"/>
        <cfvo type="num" val="0"/>
        <cfvo type="max"/>
        <color theme="3" tint="0.79998168889431442"/>
        <color theme="0"/>
        <color rgb="FFEE9CA4"/>
      </colorScale>
    </cfRule>
  </conditionalFormatting>
  <conditionalFormatting sqref="U339:U370">
    <cfRule type="colorScale" priority="3">
      <colorScale>
        <cfvo type="min"/>
        <cfvo type="num" val="0"/>
        <cfvo type="max"/>
        <color theme="3" tint="0.79998168889431442"/>
        <color theme="0"/>
        <color rgb="FFEE9CA4"/>
      </colorScale>
    </cfRule>
  </conditionalFormatting>
  <conditionalFormatting sqref="U372:U403">
    <cfRule type="colorScale" priority="4">
      <colorScale>
        <cfvo type="min"/>
        <cfvo type="num" val="0"/>
        <cfvo type="max"/>
        <color theme="3" tint="0.79998168889431442"/>
        <color theme="0"/>
        <color rgb="FFEE9CA4"/>
      </colorScale>
    </cfRule>
  </conditionalFormatting>
  <pageMargins left="0.7" right="0.7" top="0.75" bottom="0.75" header="0.3" footer="0.3"/>
  <pageSetup orientation="portrait"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300-000010000000}">
          <x14:colorSeries rgb="FF376092"/>
          <x14:colorNegative rgb="FFD00000"/>
          <x14:colorAxis rgb="FF000000"/>
          <x14:colorMarkers rgb="FFD00000"/>
          <x14:colorFirst rgb="FFD00000"/>
          <x14:colorLast rgb="FFD00000"/>
          <x14:colorHigh rgb="FFD00000"/>
          <x14:colorLow rgb="FFD00000"/>
          <x14:sparklines>
            <x14:sparkline>
              <xm:f>'1A Summary'!F71:W71</xm:f>
              <xm:sqref>X71</xm:sqref>
            </x14:sparkline>
            <x14:sparkline>
              <xm:f>'1A Summary'!F72:W72</xm:f>
              <xm:sqref>X72</xm:sqref>
            </x14:sparkline>
            <x14:sparkline>
              <xm:f>'1A Summary'!F73:W73</xm:f>
              <xm:sqref>X73</xm:sqref>
            </x14:sparkline>
            <x14:sparkline>
              <xm:f>'1A Summary'!F74:W74</xm:f>
              <xm:sqref>X74</xm:sqref>
            </x14:sparkline>
            <x14:sparkline>
              <xm:f>'1A Summary'!F75:W75</xm:f>
              <xm:sqref>X75</xm:sqref>
            </x14:sparkline>
            <x14:sparkline>
              <xm:f>'1A Summary'!F76:W76</xm:f>
              <xm:sqref>X76</xm:sqref>
            </x14:sparkline>
            <x14:sparkline>
              <xm:f>'1A Summary'!F77:W77</xm:f>
              <xm:sqref>X77</xm:sqref>
            </x14:sparkline>
            <x14:sparkline>
              <xm:f>'1A Summary'!F78:W78</xm:f>
              <xm:sqref>X78</xm:sqref>
            </x14:sparkline>
            <x14:sparkline>
              <xm:f>'1A Summary'!F79:W79</xm:f>
              <xm:sqref>X79</xm:sqref>
            </x14:sparkline>
            <x14:sparkline>
              <xm:f>'1A Summary'!F80:W80</xm:f>
              <xm:sqref>X80</xm:sqref>
            </x14:sparkline>
            <x14:sparkline>
              <xm:f>'1A Summary'!F81:W81</xm:f>
              <xm:sqref>X81</xm:sqref>
            </x14:sparkline>
            <x14:sparkline>
              <xm:f>'1A Summary'!F82:W82</xm:f>
              <xm:sqref>X82</xm:sqref>
            </x14:sparkline>
            <x14:sparkline>
              <xm:f>'1A Summary'!F83:W83</xm:f>
              <xm:sqref>X83</xm:sqref>
            </x14:sparkline>
            <x14:sparkline>
              <xm:f>'1A Summary'!F84:W84</xm:f>
              <xm:sqref>X84</xm:sqref>
            </x14:sparkline>
            <x14:sparkline>
              <xm:f>'1A Summary'!F85:W85</xm:f>
              <xm:sqref>X85</xm:sqref>
            </x14:sparkline>
            <x14:sparkline>
              <xm:f>'1A Summary'!F86:W86</xm:f>
              <xm:sqref>X86</xm:sqref>
            </x14:sparkline>
            <x14:sparkline>
              <xm:f>'1A Summary'!F87:W87</xm:f>
              <xm:sqref>X87</xm:sqref>
            </x14:sparkline>
            <x14:sparkline>
              <xm:f>'1A Summary'!F88:W88</xm:f>
              <xm:sqref>X88</xm:sqref>
            </x14:sparkline>
            <x14:sparkline>
              <xm:f>'1A Summary'!F89:W89</xm:f>
              <xm:sqref>X89</xm:sqref>
            </x14:sparkline>
            <x14:sparkline>
              <xm:f>'1A Summary'!F90:W90</xm:f>
              <xm:sqref>X90</xm:sqref>
            </x14:sparkline>
            <x14:sparkline>
              <xm:f>'1A Summary'!F91:W91</xm:f>
              <xm:sqref>X91</xm:sqref>
            </x14:sparkline>
            <x14:sparkline>
              <xm:f>'1A Summary'!F92:W92</xm:f>
              <xm:sqref>X92</xm:sqref>
            </x14:sparkline>
            <x14:sparkline>
              <xm:f>'1A Summary'!F93:W93</xm:f>
              <xm:sqref>X93</xm:sqref>
            </x14:sparkline>
            <x14:sparkline>
              <xm:f>'1A Summary'!F94:W94</xm:f>
              <xm:sqref>X94</xm:sqref>
            </x14:sparkline>
            <x14:sparkline>
              <xm:f>'1A Summary'!F95:W95</xm:f>
              <xm:sqref>X95</xm:sqref>
            </x14:sparkline>
            <x14:sparkline>
              <xm:f>'1A Summary'!F96:W96</xm:f>
              <xm:sqref>X96</xm:sqref>
            </x14:sparkline>
            <x14:sparkline>
              <xm:f>'1A Summary'!F97:W97</xm:f>
              <xm:sqref>X97</xm:sqref>
            </x14:sparkline>
            <x14:sparkline>
              <xm:f>'1A Summary'!F98:W98</xm:f>
              <xm:sqref>X98</xm:sqref>
            </x14:sparkline>
            <x14:sparkline>
              <xm:f>'1A Summary'!F99:W99</xm:f>
              <xm:sqref>X99</xm:sqref>
            </x14:sparkline>
            <x14:sparkline>
              <xm:f>'1A Summary'!F100:W100</xm:f>
              <xm:sqref>X100</xm:sqref>
            </x14:sparkline>
            <x14:sparkline>
              <xm:f>'1A Summary'!F101:W101</xm:f>
              <xm:sqref>X101</xm:sqref>
            </x14:sparkline>
          </x14:sparklines>
        </x14:sparklineGroup>
        <x14:sparklineGroup manualMax="0" manualMin="0" displayEmptyCellsAs="gap" xr2:uid="{00000000-0003-0000-1300-000011000000}">
          <x14:colorSeries rgb="FF376092"/>
          <x14:colorNegative rgb="FFD00000"/>
          <x14:colorAxis rgb="FF000000"/>
          <x14:colorMarkers rgb="FFD00000"/>
          <x14:colorFirst rgb="FFD00000"/>
          <x14:colorLast rgb="FFD00000"/>
          <x14:colorHigh rgb="FFD00000"/>
          <x14:colorLow rgb="FFD00000"/>
          <x14:sparklines>
            <x14:sparkline>
              <xm:f>'1A Summary'!F70:W70</xm:f>
              <xm:sqref>X70</xm:sqref>
            </x14:sparkline>
          </x14:sparklines>
        </x14:sparklineGroup>
        <x14:sparklineGroup manualMax="0" manualMin="0" displayEmptyCellsAs="gap" xr2:uid="{00000000-0003-0000-1300-000012000000}">
          <x14:colorSeries rgb="FF376092"/>
          <x14:colorNegative rgb="FFD00000"/>
          <x14:colorAxis rgb="FF000000"/>
          <x14:colorMarkers rgb="FFD00000"/>
          <x14:colorFirst rgb="FFD00000"/>
          <x14:colorLast rgb="FFD00000"/>
          <x14:colorHigh rgb="FFD00000"/>
          <x14:colorLow rgb="FFD00000"/>
          <x14:sparklines>
            <x14:sparkline>
              <xm:f>'1A Summary'!F37:W37</xm:f>
              <xm:sqref>X37</xm:sqref>
            </x14:sparkline>
          </x14:sparklines>
        </x14:sparklineGroup>
        <x14:sparklineGroup manualMax="0" manualMin="0" displayEmptyCellsAs="gap" xr2:uid="{00000000-0003-0000-1300-000013000000}">
          <x14:colorSeries rgb="FF376092"/>
          <x14:colorNegative rgb="FFD00000"/>
          <x14:colorAxis rgb="FF000000"/>
          <x14:colorMarkers rgb="FFD00000"/>
          <x14:colorFirst rgb="FFD00000"/>
          <x14:colorLast rgb="FFD00000"/>
          <x14:colorHigh rgb="FFD00000"/>
          <x14:colorLow rgb="FFD00000"/>
          <x14:sparklines>
            <x14:sparkline>
              <xm:f>'1A Summary'!F104:W104</xm:f>
              <xm:sqref>X104</xm:sqref>
            </x14:sparkline>
            <x14:sparkline>
              <xm:f>'1A Summary'!F105:W105</xm:f>
              <xm:sqref>X105</xm:sqref>
            </x14:sparkline>
            <x14:sparkline>
              <xm:f>'1A Summary'!F106:W106</xm:f>
              <xm:sqref>X106</xm:sqref>
            </x14:sparkline>
            <x14:sparkline>
              <xm:f>'1A Summary'!F107:W107</xm:f>
              <xm:sqref>X107</xm:sqref>
            </x14:sparkline>
            <x14:sparkline>
              <xm:f>'1A Summary'!F108:W108</xm:f>
              <xm:sqref>X108</xm:sqref>
            </x14:sparkline>
            <x14:sparkline>
              <xm:f>'1A Summary'!F109:W109</xm:f>
              <xm:sqref>X109</xm:sqref>
            </x14:sparkline>
            <x14:sparkline>
              <xm:f>'1A Summary'!F110:W110</xm:f>
              <xm:sqref>X110</xm:sqref>
            </x14:sparkline>
            <x14:sparkline>
              <xm:f>'1A Summary'!F111:W111</xm:f>
              <xm:sqref>X111</xm:sqref>
            </x14:sparkline>
            <x14:sparkline>
              <xm:f>'1A Summary'!F112:W112</xm:f>
              <xm:sqref>X112</xm:sqref>
            </x14:sparkline>
            <x14:sparkline>
              <xm:f>'1A Summary'!F113:W113</xm:f>
              <xm:sqref>X113</xm:sqref>
            </x14:sparkline>
            <x14:sparkline>
              <xm:f>'1A Summary'!F114:W114</xm:f>
              <xm:sqref>X114</xm:sqref>
            </x14:sparkline>
            <x14:sparkline>
              <xm:f>'1A Summary'!F115:W115</xm:f>
              <xm:sqref>X115</xm:sqref>
            </x14:sparkline>
            <x14:sparkline>
              <xm:f>'1A Summary'!F116:W116</xm:f>
              <xm:sqref>X116</xm:sqref>
            </x14:sparkline>
            <x14:sparkline>
              <xm:f>'1A Summary'!F117:W117</xm:f>
              <xm:sqref>X117</xm:sqref>
            </x14:sparkline>
            <x14:sparkline>
              <xm:f>'1A Summary'!F118:W118</xm:f>
              <xm:sqref>X118</xm:sqref>
            </x14:sparkline>
            <x14:sparkline>
              <xm:f>'1A Summary'!F119:W119</xm:f>
              <xm:sqref>X119</xm:sqref>
            </x14:sparkline>
            <x14:sparkline>
              <xm:f>'1A Summary'!F120:W120</xm:f>
              <xm:sqref>X120</xm:sqref>
            </x14:sparkline>
            <x14:sparkline>
              <xm:f>'1A Summary'!F121:W121</xm:f>
              <xm:sqref>X121</xm:sqref>
            </x14:sparkline>
            <x14:sparkline>
              <xm:f>'1A Summary'!F122:W122</xm:f>
              <xm:sqref>X122</xm:sqref>
            </x14:sparkline>
            <x14:sparkline>
              <xm:f>'1A Summary'!F123:W123</xm:f>
              <xm:sqref>X123</xm:sqref>
            </x14:sparkline>
            <x14:sparkline>
              <xm:f>'1A Summary'!F124:W124</xm:f>
              <xm:sqref>X124</xm:sqref>
            </x14:sparkline>
            <x14:sparkline>
              <xm:f>'1A Summary'!F125:W125</xm:f>
              <xm:sqref>X125</xm:sqref>
            </x14:sparkline>
            <x14:sparkline>
              <xm:f>'1A Summary'!F126:W126</xm:f>
              <xm:sqref>X126</xm:sqref>
            </x14:sparkline>
            <x14:sparkline>
              <xm:f>'1A Summary'!F127:W127</xm:f>
              <xm:sqref>X127</xm:sqref>
            </x14:sparkline>
            <x14:sparkline>
              <xm:f>'1A Summary'!F128:W128</xm:f>
              <xm:sqref>X128</xm:sqref>
            </x14:sparkline>
            <x14:sparkline>
              <xm:f>'1A Summary'!F129:W129</xm:f>
              <xm:sqref>X129</xm:sqref>
            </x14:sparkline>
            <x14:sparkline>
              <xm:f>'1A Summary'!F130:W130</xm:f>
              <xm:sqref>X130</xm:sqref>
            </x14:sparkline>
            <x14:sparkline>
              <xm:f>'1A Summary'!F131:W131</xm:f>
              <xm:sqref>X131</xm:sqref>
            </x14:sparkline>
            <x14:sparkline>
              <xm:f>'1A Summary'!F132:W132</xm:f>
              <xm:sqref>X132</xm:sqref>
            </x14:sparkline>
            <x14:sparkline>
              <xm:f>'1A Summary'!F133:W133</xm:f>
              <xm:sqref>X133</xm:sqref>
            </x14:sparkline>
            <x14:sparkline>
              <xm:f>'1A Summary'!F134:W134</xm:f>
              <xm:sqref>X134</xm:sqref>
            </x14:sparkline>
          </x14:sparklines>
        </x14:sparklineGroup>
        <x14:sparklineGroup manualMax="0" manualMin="0" displayEmptyCellsAs="gap" xr2:uid="{00000000-0003-0000-1300-000014000000}">
          <x14:colorSeries rgb="FF376092"/>
          <x14:colorNegative rgb="FFD00000"/>
          <x14:colorAxis rgb="FF000000"/>
          <x14:colorMarkers rgb="FFD00000"/>
          <x14:colorFirst rgb="FFD00000"/>
          <x14:colorLast rgb="FFD00000"/>
          <x14:colorHigh rgb="FFD00000"/>
          <x14:colorLow rgb="FFD00000"/>
          <x14:sparklines>
            <x14:sparkline>
              <xm:f>'1A Summary'!F38:W38</xm:f>
              <xm:sqref>X38</xm:sqref>
            </x14:sparkline>
            <x14:sparkline>
              <xm:f>'1A Summary'!F39:W39</xm:f>
              <xm:sqref>X39</xm:sqref>
            </x14:sparkline>
            <x14:sparkline>
              <xm:f>'1A Summary'!F40:W40</xm:f>
              <xm:sqref>X40</xm:sqref>
            </x14:sparkline>
            <x14:sparkline>
              <xm:f>'1A Summary'!F41:W41</xm:f>
              <xm:sqref>X41</xm:sqref>
            </x14:sparkline>
            <x14:sparkline>
              <xm:f>'1A Summary'!F42:W42</xm:f>
              <xm:sqref>X42</xm:sqref>
            </x14:sparkline>
            <x14:sparkline>
              <xm:f>'1A Summary'!F43:W43</xm:f>
              <xm:sqref>X43</xm:sqref>
            </x14:sparkline>
            <x14:sparkline>
              <xm:f>'1A Summary'!F44:W44</xm:f>
              <xm:sqref>X44</xm:sqref>
            </x14:sparkline>
            <x14:sparkline>
              <xm:f>'1A Summary'!F45:W45</xm:f>
              <xm:sqref>X45</xm:sqref>
            </x14:sparkline>
            <x14:sparkline>
              <xm:f>'1A Summary'!F46:W46</xm:f>
              <xm:sqref>X46</xm:sqref>
            </x14:sparkline>
            <x14:sparkline>
              <xm:f>'1A Summary'!F47:W47</xm:f>
              <xm:sqref>X47</xm:sqref>
            </x14:sparkline>
            <x14:sparkline>
              <xm:f>'1A Summary'!F48:W48</xm:f>
              <xm:sqref>X48</xm:sqref>
            </x14:sparkline>
            <x14:sparkline>
              <xm:f>'1A Summary'!F49:W49</xm:f>
              <xm:sqref>X49</xm:sqref>
            </x14:sparkline>
            <x14:sparkline>
              <xm:f>'1A Summary'!F50:W50</xm:f>
              <xm:sqref>X50</xm:sqref>
            </x14:sparkline>
            <x14:sparkline>
              <xm:f>'1A Summary'!F51:W51</xm:f>
              <xm:sqref>X51</xm:sqref>
            </x14:sparkline>
            <x14:sparkline>
              <xm:f>'1A Summary'!F52:W52</xm:f>
              <xm:sqref>X52</xm:sqref>
            </x14:sparkline>
            <x14:sparkline>
              <xm:f>'1A Summary'!F53:W53</xm:f>
              <xm:sqref>X53</xm:sqref>
            </x14:sparkline>
            <x14:sparkline>
              <xm:f>'1A Summary'!F54:W54</xm:f>
              <xm:sqref>X54</xm:sqref>
            </x14:sparkline>
            <x14:sparkline>
              <xm:f>'1A Summary'!F55:W55</xm:f>
              <xm:sqref>X55</xm:sqref>
            </x14:sparkline>
            <x14:sparkline>
              <xm:f>'1A Summary'!F56:W56</xm:f>
              <xm:sqref>X56</xm:sqref>
            </x14:sparkline>
            <x14:sparkline>
              <xm:f>'1A Summary'!F57:W57</xm:f>
              <xm:sqref>X57</xm:sqref>
            </x14:sparkline>
            <x14:sparkline>
              <xm:f>'1A Summary'!F58:W58</xm:f>
              <xm:sqref>X58</xm:sqref>
            </x14:sparkline>
            <x14:sparkline>
              <xm:f>'1A Summary'!F59:W59</xm:f>
              <xm:sqref>X59</xm:sqref>
            </x14:sparkline>
            <x14:sparkline>
              <xm:f>'1A Summary'!F60:W60</xm:f>
              <xm:sqref>X60</xm:sqref>
            </x14:sparkline>
            <x14:sparkline>
              <xm:f>'1A Summary'!F61:W61</xm:f>
              <xm:sqref>X61</xm:sqref>
            </x14:sparkline>
            <x14:sparkline>
              <xm:f>'1A Summary'!F62:W62</xm:f>
              <xm:sqref>X62</xm:sqref>
            </x14:sparkline>
            <x14:sparkline>
              <xm:f>'1A Summary'!F63:W63</xm:f>
              <xm:sqref>X63</xm:sqref>
            </x14:sparkline>
            <x14:sparkline>
              <xm:f>'1A Summary'!F64:W64</xm:f>
              <xm:sqref>X64</xm:sqref>
            </x14:sparkline>
            <x14:sparkline>
              <xm:f>'1A Summary'!F65:W65</xm:f>
              <xm:sqref>X65</xm:sqref>
            </x14:sparkline>
            <x14:sparkline>
              <xm:f>'1A Summary'!F66:W66</xm:f>
              <xm:sqref>X66</xm:sqref>
            </x14:sparkline>
            <x14:sparkline>
              <xm:f>'1A Summary'!F67:W67</xm:f>
              <xm:sqref>X67</xm:sqref>
            </x14:sparkline>
            <x14:sparkline>
              <xm:f>'1A Summary'!F68:W68</xm:f>
              <xm:sqref>X68</xm:sqref>
            </x14:sparkline>
          </x14:sparklines>
        </x14:sparklineGroup>
        <x14:sparklineGroup manualMax="0" manualMin="0" displayEmptyCellsAs="gap" xr2:uid="{00000000-0003-0000-1300-000015000000}">
          <x14:colorSeries rgb="FF376092"/>
          <x14:colorNegative rgb="FFD00000"/>
          <x14:colorAxis rgb="FF000000"/>
          <x14:colorMarkers rgb="FFD00000"/>
          <x14:colorFirst rgb="FFD00000"/>
          <x14:colorLast rgb="FFD00000"/>
          <x14:colorHigh rgb="FFD00000"/>
          <x14:colorLow rgb="FFD00000"/>
          <x14:sparklines>
            <x14:sparkline>
              <xm:f>'1A Summary'!F4:W4</xm:f>
              <xm:sqref>X4</xm:sqref>
            </x14:sparkline>
            <x14:sparkline>
              <xm:f>'1A Summary'!F5:W5</xm:f>
              <xm:sqref>X5</xm:sqref>
            </x14:sparkline>
            <x14:sparkline>
              <xm:f>'1A Summary'!F6:W6</xm:f>
              <xm:sqref>X6</xm:sqref>
            </x14:sparkline>
            <x14:sparkline>
              <xm:f>'1A Summary'!F7:W7</xm:f>
              <xm:sqref>X7</xm:sqref>
            </x14:sparkline>
            <x14:sparkline>
              <xm:f>'1A Summary'!F8:W8</xm:f>
              <xm:sqref>X8</xm:sqref>
            </x14:sparkline>
            <x14:sparkline>
              <xm:f>'1A Summary'!F9:W9</xm:f>
              <xm:sqref>X9</xm:sqref>
            </x14:sparkline>
            <x14:sparkline>
              <xm:f>'1A Summary'!F10:W10</xm:f>
              <xm:sqref>X10</xm:sqref>
            </x14:sparkline>
            <x14:sparkline>
              <xm:f>'1A Summary'!F11:W11</xm:f>
              <xm:sqref>X11</xm:sqref>
            </x14:sparkline>
            <x14:sparkline>
              <xm:f>'1A Summary'!F12:W12</xm:f>
              <xm:sqref>X12</xm:sqref>
            </x14:sparkline>
            <x14:sparkline>
              <xm:f>'1A Summary'!F13:W13</xm:f>
              <xm:sqref>X13</xm:sqref>
            </x14:sparkline>
            <x14:sparkline>
              <xm:f>'1A Summary'!F14:W14</xm:f>
              <xm:sqref>X14</xm:sqref>
            </x14:sparkline>
            <x14:sparkline>
              <xm:f>'1A Summary'!F15:W15</xm:f>
              <xm:sqref>X15</xm:sqref>
            </x14:sparkline>
            <x14:sparkline>
              <xm:f>'1A Summary'!F16:W16</xm:f>
              <xm:sqref>X16</xm:sqref>
            </x14:sparkline>
            <x14:sparkline>
              <xm:f>'1A Summary'!F17:W17</xm:f>
              <xm:sqref>X17</xm:sqref>
            </x14:sparkline>
            <x14:sparkline>
              <xm:f>'1A Summary'!F18:W18</xm:f>
              <xm:sqref>X18</xm:sqref>
            </x14:sparkline>
            <x14:sparkline>
              <xm:f>'1A Summary'!F19:W19</xm:f>
              <xm:sqref>X19</xm:sqref>
            </x14:sparkline>
            <x14:sparkline>
              <xm:f>'1A Summary'!F20:W20</xm:f>
              <xm:sqref>X20</xm:sqref>
            </x14:sparkline>
            <x14:sparkline>
              <xm:f>'1A Summary'!F21:W21</xm:f>
              <xm:sqref>X21</xm:sqref>
            </x14:sparkline>
            <x14:sparkline>
              <xm:f>'1A Summary'!F22:W22</xm:f>
              <xm:sqref>X22</xm:sqref>
            </x14:sparkline>
            <x14:sparkline>
              <xm:f>'1A Summary'!F23:W23</xm:f>
              <xm:sqref>X23</xm:sqref>
            </x14:sparkline>
            <x14:sparkline>
              <xm:f>'1A Summary'!F24:W24</xm:f>
              <xm:sqref>X24</xm:sqref>
            </x14:sparkline>
            <x14:sparkline>
              <xm:f>'1A Summary'!F25:W25</xm:f>
              <xm:sqref>X25</xm:sqref>
            </x14:sparkline>
            <x14:sparkline>
              <xm:f>'1A Summary'!F26:W26</xm:f>
              <xm:sqref>X26</xm:sqref>
            </x14:sparkline>
            <x14:sparkline>
              <xm:f>'1A Summary'!F27:W27</xm:f>
              <xm:sqref>X27</xm:sqref>
            </x14:sparkline>
            <x14:sparkline>
              <xm:f>'1A Summary'!F28:W28</xm:f>
              <xm:sqref>X28</xm:sqref>
            </x14:sparkline>
            <x14:sparkline>
              <xm:f>'1A Summary'!F29:W29</xm:f>
              <xm:sqref>X29</xm:sqref>
            </x14:sparkline>
            <x14:sparkline>
              <xm:f>'1A Summary'!F30:W30</xm:f>
              <xm:sqref>X30</xm:sqref>
            </x14:sparkline>
            <x14:sparkline>
              <xm:f>'1A Summary'!F31:W31</xm:f>
              <xm:sqref>X31</xm:sqref>
            </x14:sparkline>
            <x14:sparkline>
              <xm:f>'1A Summary'!F32:W32</xm:f>
              <xm:sqref>X32</xm:sqref>
            </x14:sparkline>
            <x14:sparkline>
              <xm:f>'1A Summary'!F33:W33</xm:f>
              <xm:sqref>X33</xm:sqref>
            </x14:sparkline>
            <x14:sparkline>
              <xm:f>'1A Summary'!F34:W34</xm:f>
              <xm:sqref>X34</xm:sqref>
            </x14:sparkline>
            <x14:sparkline>
              <xm:f>'1A Summary'!F35:W35</xm:f>
              <xm:sqref>X35</xm:sqref>
            </x14:sparkline>
          </x14:sparklines>
        </x14:sparklineGroup>
        <x14:sparklineGroup manualMax="0" manualMin="0" displayEmptyCellsAs="gap" xr2:uid="{00000000-0003-0000-1300-000016000000}">
          <x14:colorSeries rgb="FF376092"/>
          <x14:colorNegative rgb="FFD00000"/>
          <x14:colorAxis rgb="FF000000"/>
          <x14:colorMarkers rgb="FFD00000"/>
          <x14:colorFirst rgb="FFD00000"/>
          <x14:colorLast rgb="FFD00000"/>
          <x14:colorHigh rgb="FFD00000"/>
          <x14:colorLow rgb="FFD00000"/>
          <x14:sparklines>
            <x14:sparkline>
              <xm:f>'1A Summary'!F103:W103</xm:f>
              <xm:sqref>X103</xm:sqref>
            </x14:sparkline>
          </x14:sparklines>
        </x14:sparklineGroup>
      </x14:sparklineGroup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tabColor theme="3" tint="0.79998168889431442"/>
  </sheetPr>
  <dimension ref="A1:AA409"/>
  <sheetViews>
    <sheetView tabSelected="1" topLeftCell="A11" zoomScale="85" zoomScaleNormal="85" workbookViewId="0">
      <selection activeCell="H70" sqref="H70"/>
    </sheetView>
  </sheetViews>
  <sheetFormatPr defaultRowHeight="15" x14ac:dyDescent="0.25"/>
  <cols>
    <col min="1" max="1" width="14.85546875" style="221" customWidth="1"/>
    <col min="2" max="2" width="55.28515625" bestFit="1" customWidth="1"/>
    <col min="3" max="3" width="32.85546875" customWidth="1"/>
    <col min="4" max="4" width="10.42578125" customWidth="1"/>
    <col min="5" max="5" width="12.140625" customWidth="1"/>
    <col min="6" max="20" width="10.42578125" customWidth="1"/>
    <col min="21" max="21" width="10.42578125" style="197" customWidth="1"/>
    <col min="22" max="22" width="17.7109375" style="197" customWidth="1"/>
    <col min="23" max="23" width="13" customWidth="1"/>
    <col min="24" max="32" width="10.42578125" customWidth="1"/>
    <col min="33" max="93" width="53.7109375" bestFit="1" customWidth="1"/>
    <col min="94" max="108" width="16.5703125" bestFit="1" customWidth="1"/>
  </cols>
  <sheetData>
    <row r="1" spans="1:27" x14ac:dyDescent="0.25">
      <c r="B1" s="12" t="s">
        <v>2</v>
      </c>
      <c r="C1" s="1" t="str">
        <f ca="1">MID(CELL("filename",B1),FIND("]",CELL("filename",B1))+1,256)</f>
        <v>1A1 Energy Industries</v>
      </c>
      <c r="D1" s="577" t="s">
        <v>23</v>
      </c>
      <c r="E1" s="578"/>
      <c r="F1" s="578"/>
      <c r="G1" s="578"/>
      <c r="H1" s="578"/>
      <c r="I1" s="578"/>
      <c r="J1" s="578"/>
      <c r="K1" s="579"/>
      <c r="L1" s="11"/>
    </row>
    <row r="2" spans="1:27" ht="49.5" customHeight="1" x14ac:dyDescent="0.25">
      <c r="B2" s="12" t="s">
        <v>1</v>
      </c>
      <c r="C2" s="28" t="s">
        <v>100</v>
      </c>
      <c r="D2" s="580"/>
      <c r="E2" s="581"/>
      <c r="F2" s="581"/>
      <c r="G2" s="581"/>
      <c r="H2" s="581"/>
      <c r="I2" s="581"/>
      <c r="J2" s="581"/>
      <c r="K2" s="582"/>
      <c r="L2" s="11"/>
    </row>
    <row r="3" spans="1:27" x14ac:dyDescent="0.25">
      <c r="B3" s="12" t="s">
        <v>3</v>
      </c>
      <c r="C3" s="28" t="s">
        <v>994</v>
      </c>
      <c r="D3" s="13"/>
      <c r="E3" s="14"/>
      <c r="F3" s="14"/>
      <c r="G3" s="14"/>
      <c r="H3" s="14"/>
      <c r="I3" s="14"/>
      <c r="J3" s="14"/>
      <c r="K3" s="15"/>
      <c r="L3" s="197"/>
      <c r="M3" s="197"/>
      <c r="N3" s="197"/>
      <c r="O3" s="197"/>
      <c r="P3" s="197"/>
      <c r="Q3" s="197"/>
      <c r="W3" s="197"/>
      <c r="X3" s="197"/>
    </row>
    <row r="4" spans="1:27" x14ac:dyDescent="0.25">
      <c r="B4" s="12" t="s">
        <v>4</v>
      </c>
      <c r="C4" s="28" t="s">
        <v>101</v>
      </c>
      <c r="D4" s="13"/>
      <c r="E4" s="14"/>
      <c r="F4" s="14"/>
      <c r="G4" s="14"/>
      <c r="H4" s="14"/>
      <c r="I4" s="14"/>
      <c r="J4" s="14"/>
      <c r="K4" s="15"/>
      <c r="W4" s="197"/>
      <c r="X4" s="197"/>
    </row>
    <row r="5" spans="1:27" x14ac:dyDescent="0.25">
      <c r="B5" s="12" t="s">
        <v>24</v>
      </c>
      <c r="C5" s="28"/>
      <c r="D5" s="13"/>
      <c r="E5" s="14"/>
      <c r="F5" s="14"/>
      <c r="G5" s="14"/>
      <c r="H5" s="14"/>
      <c r="I5" s="14"/>
      <c r="J5" s="14"/>
      <c r="K5" s="15"/>
      <c r="W5" s="197"/>
      <c r="X5" s="197"/>
    </row>
    <row r="6" spans="1:27" x14ac:dyDescent="0.25">
      <c r="B6" s="29"/>
      <c r="C6" s="30"/>
      <c r="D6" s="13"/>
      <c r="E6" s="14"/>
      <c r="F6" s="14"/>
      <c r="G6" s="14"/>
      <c r="H6" s="14"/>
      <c r="I6" s="14"/>
      <c r="J6" s="14"/>
      <c r="K6" s="15"/>
      <c r="R6" s="197"/>
      <c r="S6" s="197"/>
      <c r="T6" s="197"/>
      <c r="W6" s="197"/>
      <c r="X6" s="197"/>
    </row>
    <row r="7" spans="1:27" x14ac:dyDescent="0.25">
      <c r="B7" s="12" t="s">
        <v>25</v>
      </c>
      <c r="C7" s="28" t="s">
        <v>995</v>
      </c>
      <c r="D7" s="13"/>
      <c r="E7" s="14"/>
      <c r="F7" s="14"/>
      <c r="G7" s="14"/>
      <c r="H7" s="14"/>
      <c r="I7" s="14"/>
      <c r="J7" s="14"/>
      <c r="K7" s="15"/>
      <c r="M7" s="197"/>
      <c r="N7" s="197"/>
      <c r="O7" s="197"/>
      <c r="P7" s="197"/>
      <c r="Q7" s="197"/>
      <c r="R7" s="197"/>
      <c r="S7" s="197"/>
      <c r="T7" s="197"/>
      <c r="W7" s="197"/>
      <c r="X7" s="197"/>
    </row>
    <row r="8" spans="1:27" x14ac:dyDescent="0.25">
      <c r="B8" s="12" t="s">
        <v>0</v>
      </c>
      <c r="C8" s="27" t="s">
        <v>35</v>
      </c>
      <c r="D8" s="13"/>
      <c r="E8" s="14"/>
      <c r="F8" s="14"/>
      <c r="G8" s="14"/>
      <c r="H8" s="14"/>
      <c r="I8" s="14"/>
      <c r="J8" s="14"/>
      <c r="K8" s="15"/>
      <c r="L8" s="197"/>
      <c r="M8" s="197"/>
      <c r="N8" s="197"/>
      <c r="O8" s="197"/>
      <c r="P8" s="197"/>
      <c r="Q8" s="197"/>
      <c r="R8" s="197"/>
      <c r="S8" s="197"/>
      <c r="T8" s="197"/>
      <c r="W8" s="197"/>
      <c r="X8" s="197"/>
    </row>
    <row r="9" spans="1:27" x14ac:dyDescent="0.25">
      <c r="B9" s="12" t="s">
        <v>5</v>
      </c>
      <c r="C9" s="28"/>
      <c r="D9" s="16"/>
      <c r="E9" s="17"/>
      <c r="F9" s="17"/>
      <c r="G9" s="17"/>
      <c r="H9" s="17"/>
      <c r="I9" s="17"/>
      <c r="J9" s="17"/>
      <c r="K9" s="18"/>
      <c r="L9" s="197"/>
      <c r="M9" s="197"/>
      <c r="N9" s="197"/>
      <c r="O9" s="197"/>
      <c r="P9" s="197"/>
      <c r="Q9" s="197"/>
      <c r="R9" s="197"/>
      <c r="S9" s="197"/>
      <c r="T9" s="197"/>
      <c r="W9" s="197"/>
      <c r="X9" s="197"/>
    </row>
    <row r="10" spans="1:27" x14ac:dyDescent="0.25">
      <c r="C10" s="255"/>
      <c r="D10" s="255"/>
      <c r="E10" s="255"/>
      <c r="F10" s="255"/>
      <c r="G10" s="255"/>
      <c r="H10" s="255"/>
      <c r="I10" s="255"/>
      <c r="J10" s="255"/>
      <c r="K10" s="255"/>
      <c r="L10" s="255"/>
      <c r="M10" s="255"/>
      <c r="N10" s="255"/>
      <c r="O10" s="255"/>
      <c r="P10" s="255"/>
      <c r="Q10" s="255"/>
      <c r="R10" s="255"/>
      <c r="S10" s="255"/>
      <c r="T10" s="255"/>
      <c r="U10" s="255"/>
      <c r="V10" s="255"/>
      <c r="W10" s="255"/>
    </row>
    <row r="11" spans="1:27" s="2" customFormat="1" x14ac:dyDescent="0.25">
      <c r="A11" s="222" t="s">
        <v>1036</v>
      </c>
      <c r="C11" s="333" t="s">
        <v>6</v>
      </c>
      <c r="D11" s="57"/>
      <c r="E11" s="57"/>
      <c r="F11" s="238" t="s">
        <v>188</v>
      </c>
      <c r="G11" s="57"/>
      <c r="H11" s="57"/>
      <c r="I11" s="57"/>
      <c r="J11" s="57"/>
      <c r="K11" s="57"/>
      <c r="L11" s="57"/>
      <c r="M11" s="57"/>
      <c r="N11" s="57"/>
      <c r="O11" s="57"/>
      <c r="P11" s="57"/>
      <c r="Q11" s="57"/>
      <c r="R11" s="57"/>
      <c r="S11" s="57"/>
      <c r="T11" s="57"/>
      <c r="U11" s="57"/>
      <c r="V11" s="57"/>
      <c r="W11" s="57"/>
    </row>
    <row r="12" spans="1:27" x14ac:dyDescent="0.25">
      <c r="C12" s="255"/>
      <c r="D12" s="255"/>
      <c r="E12" s="255"/>
      <c r="F12" s="255"/>
      <c r="G12" s="255"/>
      <c r="H12" s="255"/>
      <c r="I12" s="255"/>
      <c r="J12" s="255"/>
      <c r="K12" s="255"/>
      <c r="L12" s="255"/>
      <c r="M12" s="255"/>
      <c r="N12" s="255"/>
      <c r="O12" s="255"/>
      <c r="P12" s="255"/>
      <c r="Q12" s="255"/>
      <c r="R12" s="255"/>
      <c r="S12" s="255"/>
      <c r="T12" s="255"/>
      <c r="U12" s="255"/>
      <c r="V12" s="255"/>
      <c r="W12" s="255"/>
      <c r="X12" s="255"/>
    </row>
    <row r="13" spans="1:27" ht="16.5" x14ac:dyDescent="0.3">
      <c r="B13" s="332" t="s">
        <v>7</v>
      </c>
      <c r="C13" s="275" t="s">
        <v>8</v>
      </c>
      <c r="D13" s="275" t="s">
        <v>9</v>
      </c>
      <c r="E13" s="275" t="s">
        <v>10</v>
      </c>
      <c r="F13" s="275">
        <v>2000</v>
      </c>
      <c r="G13" s="275">
        <v>2001</v>
      </c>
      <c r="H13" s="275">
        <v>2002</v>
      </c>
      <c r="I13" s="275">
        <v>2003</v>
      </c>
      <c r="J13" s="275">
        <v>2004</v>
      </c>
      <c r="K13" s="275">
        <v>2005</v>
      </c>
      <c r="L13" s="275">
        <v>2006</v>
      </c>
      <c r="M13" s="275">
        <v>2007</v>
      </c>
      <c r="N13" s="275">
        <v>2008</v>
      </c>
      <c r="O13" s="275">
        <v>2009</v>
      </c>
      <c r="P13" s="275">
        <v>2010</v>
      </c>
      <c r="Q13" s="275">
        <v>2011</v>
      </c>
      <c r="R13" s="275">
        <v>2012</v>
      </c>
      <c r="S13" s="275">
        <v>2013</v>
      </c>
      <c r="T13" s="275">
        <v>2014</v>
      </c>
      <c r="U13" s="275">
        <v>2015</v>
      </c>
      <c r="V13" s="275">
        <v>2016</v>
      </c>
      <c r="W13" s="275">
        <v>2017</v>
      </c>
      <c r="X13" s="370" t="s">
        <v>26</v>
      </c>
      <c r="Y13" s="4"/>
      <c r="AA13" s="4"/>
    </row>
    <row r="14" spans="1:27" ht="16.5" x14ac:dyDescent="0.3">
      <c r="B14" s="347" t="s">
        <v>173</v>
      </c>
      <c r="C14" s="323"/>
      <c r="D14" s="323"/>
      <c r="E14" s="323"/>
      <c r="F14" s="323" t="s">
        <v>735</v>
      </c>
      <c r="G14" s="6"/>
      <c r="H14" s="6"/>
      <c r="I14" s="6"/>
      <c r="J14" s="6"/>
      <c r="K14" s="6"/>
      <c r="L14" s="6"/>
      <c r="M14" s="6"/>
      <c r="N14" s="6"/>
      <c r="O14" s="6"/>
      <c r="P14" s="6"/>
      <c r="Q14" s="6"/>
      <c r="R14" s="6"/>
      <c r="S14" s="6"/>
      <c r="T14" s="6"/>
      <c r="U14" s="6"/>
      <c r="V14" s="6"/>
      <c r="W14" s="6"/>
      <c r="X14" s="21"/>
      <c r="Y14" s="242" t="s">
        <v>987</v>
      </c>
      <c r="Z14" s="242"/>
      <c r="AA14" s="242"/>
    </row>
    <row r="15" spans="1:27" ht="16.5" x14ac:dyDescent="0.3">
      <c r="A15" s="221" t="s">
        <v>1281</v>
      </c>
      <c r="B15" s="330" t="s">
        <v>170</v>
      </c>
      <c r="C15" s="242" t="s">
        <v>165</v>
      </c>
      <c r="D15" s="242"/>
      <c r="E15" s="242" t="s">
        <v>201</v>
      </c>
      <c r="F15" s="234">
        <v>0</v>
      </c>
      <c r="G15" s="234">
        <v>0</v>
      </c>
      <c r="H15" s="234">
        <v>0</v>
      </c>
      <c r="I15" s="234">
        <v>0</v>
      </c>
      <c r="J15" s="234">
        <v>0</v>
      </c>
      <c r="K15" s="234">
        <v>0</v>
      </c>
      <c r="L15" s="234">
        <v>0</v>
      </c>
      <c r="M15" s="234">
        <v>0</v>
      </c>
      <c r="N15" s="234">
        <v>450</v>
      </c>
      <c r="O15" s="234">
        <v>425</v>
      </c>
      <c r="P15" s="234">
        <v>1819</v>
      </c>
      <c r="Q15" s="234">
        <v>8306.5485627003727</v>
      </c>
      <c r="R15" s="234">
        <v>22647.962987132381</v>
      </c>
      <c r="S15" s="459">
        <v>34140.73896785378</v>
      </c>
      <c r="T15" s="459">
        <v>40088.461303214397</v>
      </c>
      <c r="U15" s="459">
        <v>58725.634574737509</v>
      </c>
      <c r="V15" s="459">
        <v>1828.9713839394497</v>
      </c>
      <c r="W15" s="459">
        <v>434.5111731827501</v>
      </c>
      <c r="Y15" s="242" t="s">
        <v>985</v>
      </c>
      <c r="Z15" s="242"/>
      <c r="AA15" s="242" t="s">
        <v>988</v>
      </c>
    </row>
    <row r="16" spans="1:27" ht="16.5" x14ac:dyDescent="0.3">
      <c r="A16" s="221" t="s">
        <v>1281</v>
      </c>
      <c r="B16" s="330" t="s">
        <v>170</v>
      </c>
      <c r="C16" s="242" t="s">
        <v>166</v>
      </c>
      <c r="D16" s="242"/>
      <c r="E16" s="242" t="s">
        <v>201</v>
      </c>
      <c r="F16" s="234">
        <v>0</v>
      </c>
      <c r="G16" s="234">
        <v>0</v>
      </c>
      <c r="H16" s="234">
        <v>0</v>
      </c>
      <c r="I16" s="234">
        <v>0</v>
      </c>
      <c r="J16" s="234">
        <v>0</v>
      </c>
      <c r="K16" s="234">
        <v>0</v>
      </c>
      <c r="L16" s="234">
        <v>0</v>
      </c>
      <c r="M16" s="234">
        <v>0</v>
      </c>
      <c r="N16" s="234">
        <v>5692.25</v>
      </c>
      <c r="O16" s="234">
        <v>8053.65</v>
      </c>
      <c r="P16" s="234">
        <v>9036.9500000000007</v>
      </c>
      <c r="Q16" s="234">
        <v>9036.9500000000007</v>
      </c>
      <c r="R16" s="234">
        <v>9036.9500000000007</v>
      </c>
      <c r="S16" s="459">
        <v>11822.542571108474</v>
      </c>
      <c r="T16" s="459">
        <v>12640.353800499655</v>
      </c>
      <c r="U16" s="459">
        <v>13096.459022716001</v>
      </c>
      <c r="V16" s="459">
        <v>14768.424662885998</v>
      </c>
      <c r="W16" s="459">
        <v>15346.07714869857</v>
      </c>
      <c r="Y16" s="242"/>
      <c r="Z16" s="242"/>
      <c r="AA16" s="242" t="s">
        <v>988</v>
      </c>
    </row>
    <row r="17" spans="1:27" ht="16.5" x14ac:dyDescent="0.3">
      <c r="A17" s="221" t="s">
        <v>1280</v>
      </c>
      <c r="B17" s="330" t="s">
        <v>170</v>
      </c>
      <c r="C17" s="242" t="s">
        <v>169</v>
      </c>
      <c r="D17" s="242"/>
      <c r="E17" s="242" t="s">
        <v>201</v>
      </c>
      <c r="F17" s="234">
        <v>1806317.0190000001</v>
      </c>
      <c r="G17" s="234">
        <v>1823116.6054199999</v>
      </c>
      <c r="H17" s="234">
        <v>1883708.8557</v>
      </c>
      <c r="I17" s="234">
        <v>2025817.35216</v>
      </c>
      <c r="J17" s="234">
        <v>2126647.3020000001</v>
      </c>
      <c r="K17" s="234">
        <v>2141704.7625599997</v>
      </c>
      <c r="L17" s="234">
        <v>2155476.54</v>
      </c>
      <c r="M17" s="234">
        <v>2369988.4060800001</v>
      </c>
      <c r="N17" s="234">
        <v>2265648.5464999997</v>
      </c>
      <c r="O17" s="234">
        <v>2326078.5064999997</v>
      </c>
      <c r="P17" s="234">
        <v>2393981.3366999999</v>
      </c>
      <c r="Q17" s="234">
        <v>2407523.2920349557</v>
      </c>
      <c r="R17" s="234">
        <v>2503581.4271999998</v>
      </c>
      <c r="S17" s="459">
        <v>2430496.9637873038</v>
      </c>
      <c r="T17" s="459">
        <v>2369255.1006068396</v>
      </c>
      <c r="U17" s="459">
        <v>2269822.5112536703</v>
      </c>
      <c r="V17" s="459">
        <v>2242487.3423887868</v>
      </c>
      <c r="W17" s="459">
        <v>2217642.3649429912</v>
      </c>
      <c r="Y17" s="274" t="s">
        <v>986</v>
      </c>
      <c r="Z17" s="242"/>
      <c r="AA17" s="242" t="s">
        <v>988</v>
      </c>
    </row>
    <row r="18" spans="1:27" ht="16.5" x14ac:dyDescent="0.3">
      <c r="A18" s="221" t="s">
        <v>1281</v>
      </c>
      <c r="B18" s="330" t="s">
        <v>170</v>
      </c>
      <c r="C18" s="242" t="s">
        <v>168</v>
      </c>
      <c r="D18" s="242"/>
      <c r="E18" s="242" t="s">
        <v>201</v>
      </c>
      <c r="F18" s="234">
        <v>0</v>
      </c>
      <c r="G18" s="234">
        <v>2.82074625</v>
      </c>
      <c r="H18" s="234">
        <v>0.25073299999999998</v>
      </c>
      <c r="I18" s="234">
        <v>4.2749976500000004</v>
      </c>
      <c r="J18" s="234">
        <v>2.0560106</v>
      </c>
      <c r="K18" s="234">
        <v>977.13157430000001</v>
      </c>
      <c r="L18" s="234">
        <v>0</v>
      </c>
      <c r="M18" s="234">
        <v>0</v>
      </c>
      <c r="N18" s="234">
        <v>0</v>
      </c>
      <c r="O18" s="234">
        <v>543.71134716137942</v>
      </c>
      <c r="P18" s="234">
        <v>2098.3562529173842</v>
      </c>
      <c r="Q18" s="234">
        <v>2098.3562529173842</v>
      </c>
      <c r="R18" s="234">
        <v>2098.3562529173842</v>
      </c>
      <c r="S18" s="459">
        <v>1172.1288170064358</v>
      </c>
      <c r="T18" s="459">
        <v>1746.9059138862503</v>
      </c>
      <c r="U18" s="459">
        <v>2289.8430848123717</v>
      </c>
      <c r="V18" s="459">
        <v>2.1377859999999997</v>
      </c>
      <c r="W18" s="459">
        <v>3.5302286635</v>
      </c>
      <c r="X18" s="197"/>
      <c r="Y18" s="242"/>
      <c r="Z18" s="242"/>
      <c r="AA18" s="242" t="s">
        <v>988</v>
      </c>
    </row>
    <row r="19" spans="1:27" ht="16.5" x14ac:dyDescent="0.3">
      <c r="A19" s="221" t="s">
        <v>1280</v>
      </c>
      <c r="B19" s="330" t="s">
        <v>171</v>
      </c>
      <c r="C19" s="242" t="s">
        <v>169</v>
      </c>
      <c r="D19" s="242"/>
      <c r="E19" s="242" t="s">
        <v>201</v>
      </c>
      <c r="F19" s="234">
        <v>116046</v>
      </c>
      <c r="G19" s="234">
        <v>47345.75</v>
      </c>
      <c r="H19" s="234">
        <v>51311.199999999997</v>
      </c>
      <c r="I19" s="234">
        <v>82036.05</v>
      </c>
      <c r="J19" s="234">
        <v>64333.21</v>
      </c>
      <c r="K19" s="234">
        <v>28028.5</v>
      </c>
      <c r="L19" s="459">
        <v>39627.31</v>
      </c>
      <c r="M19" s="459">
        <v>48233.37</v>
      </c>
      <c r="N19" s="459">
        <v>40065.519999999997</v>
      </c>
      <c r="O19" s="459">
        <v>68380.5234375</v>
      </c>
      <c r="P19" s="459">
        <v>22613.041015625</v>
      </c>
      <c r="Q19" s="459">
        <v>9163.9599999999991</v>
      </c>
      <c r="R19" s="459">
        <v>12304.5751953125</v>
      </c>
      <c r="S19" s="459">
        <v>12219.525390625</v>
      </c>
      <c r="T19" s="459">
        <v>12533.0634765625</v>
      </c>
      <c r="U19" s="459">
        <v>12352.3876953125</v>
      </c>
      <c r="V19" s="459">
        <v>2133</v>
      </c>
      <c r="W19" s="459">
        <v>7562.025390625</v>
      </c>
      <c r="Y19" s="242" t="s">
        <v>985</v>
      </c>
      <c r="Z19" s="242"/>
      <c r="AA19" s="242" t="s">
        <v>996</v>
      </c>
    </row>
    <row r="20" spans="1:27" ht="16.5" x14ac:dyDescent="0.3">
      <c r="B20" s="347" t="s">
        <v>174</v>
      </c>
      <c r="C20" s="334"/>
      <c r="D20" s="334"/>
      <c r="E20" s="334"/>
      <c r="F20" s="278"/>
      <c r="G20" s="278"/>
      <c r="H20" s="278"/>
      <c r="I20" s="278"/>
      <c r="J20" s="278"/>
      <c r="K20" s="278"/>
      <c r="L20" s="278"/>
      <c r="M20" s="278"/>
      <c r="N20" s="278"/>
      <c r="O20" s="278"/>
      <c r="P20" s="278"/>
      <c r="Q20" s="278"/>
      <c r="R20" s="278"/>
      <c r="S20" s="278"/>
      <c r="T20" s="278"/>
      <c r="U20" s="278"/>
      <c r="V20" s="278"/>
      <c r="W20" s="278"/>
      <c r="Y20" s="242"/>
      <c r="Z20" s="242"/>
      <c r="AA20" s="242"/>
    </row>
    <row r="21" spans="1:27" ht="16.5" x14ac:dyDescent="0.3">
      <c r="A21" s="221" t="s">
        <v>1281</v>
      </c>
      <c r="B21" s="330" t="s">
        <v>114</v>
      </c>
      <c r="C21" s="242" t="s">
        <v>172</v>
      </c>
      <c r="D21" s="242"/>
      <c r="E21" s="242" t="s">
        <v>201</v>
      </c>
      <c r="F21" s="234">
        <v>8656.1200000000008</v>
      </c>
      <c r="G21" s="234">
        <v>10283.24</v>
      </c>
      <c r="H21" s="234">
        <v>4644.3599999999997</v>
      </c>
      <c r="I21" s="234">
        <v>6217.48</v>
      </c>
      <c r="J21" s="234">
        <v>3902.96</v>
      </c>
      <c r="K21" s="234">
        <v>3294.4</v>
      </c>
      <c r="L21" s="234">
        <v>5486.88</v>
      </c>
      <c r="M21" s="234">
        <v>5533.12</v>
      </c>
      <c r="N21" s="234">
        <v>5577.64</v>
      </c>
      <c r="O21" s="234">
        <v>6257.72</v>
      </c>
      <c r="P21" s="234">
        <v>4587.8</v>
      </c>
      <c r="Q21" s="234">
        <v>3990.16</v>
      </c>
      <c r="R21" s="234">
        <v>3973.68</v>
      </c>
      <c r="S21" s="234">
        <v>3489.7800000000007</v>
      </c>
      <c r="T21" s="234">
        <v>3192.6500000000005</v>
      </c>
      <c r="U21" s="234">
        <v>2895.5200000000004</v>
      </c>
      <c r="V21" s="234">
        <v>2598</v>
      </c>
      <c r="W21" s="234">
        <v>2301</v>
      </c>
      <c r="Y21" s="242"/>
      <c r="Z21" s="242"/>
      <c r="AA21" s="242" t="s">
        <v>997</v>
      </c>
    </row>
    <row r="22" spans="1:27" ht="16.5" x14ac:dyDescent="0.3">
      <c r="A22" s="221" t="s">
        <v>1280</v>
      </c>
      <c r="B22" s="330" t="s">
        <v>114</v>
      </c>
      <c r="C22" s="242" t="s">
        <v>175</v>
      </c>
      <c r="D22" s="242"/>
      <c r="E22" s="242" t="s">
        <v>201</v>
      </c>
      <c r="F22" s="234">
        <v>10928.47248</v>
      </c>
      <c r="G22" s="234">
        <v>9431.5319999999992</v>
      </c>
      <c r="H22" s="234">
        <v>9359.4645600000003</v>
      </c>
      <c r="I22" s="234">
        <v>11142.545279999998</v>
      </c>
      <c r="J22" s="234">
        <v>10428.11</v>
      </c>
      <c r="K22" s="234">
        <v>9387.3351199999997</v>
      </c>
      <c r="L22" s="234">
        <v>9658.9796800000004</v>
      </c>
      <c r="M22" s="234">
        <v>10563.016959999999</v>
      </c>
      <c r="N22" s="234">
        <v>10627.948640000001</v>
      </c>
      <c r="O22" s="234">
        <v>10446.11752</v>
      </c>
      <c r="P22" s="234">
        <v>10767.226720000001</v>
      </c>
      <c r="Q22" s="234">
        <v>9115.84</v>
      </c>
      <c r="R22" s="234">
        <v>9019.8248000000003</v>
      </c>
      <c r="S22" s="234">
        <v>9763.2939999999999</v>
      </c>
      <c r="T22" s="234">
        <v>9719.8150000000005</v>
      </c>
      <c r="U22" s="234">
        <v>9676.3359999999993</v>
      </c>
      <c r="V22" s="234">
        <v>9633</v>
      </c>
      <c r="W22" s="234">
        <v>9589</v>
      </c>
      <c r="Y22" s="242"/>
      <c r="Z22" s="242"/>
      <c r="AA22" s="242" t="s">
        <v>997</v>
      </c>
    </row>
    <row r="23" spans="1:27" ht="16.5" x14ac:dyDescent="0.3">
      <c r="A23" s="221" t="s">
        <v>1279</v>
      </c>
      <c r="B23" s="330" t="s">
        <v>114</v>
      </c>
      <c r="C23" s="242" t="s">
        <v>176</v>
      </c>
      <c r="D23" s="242"/>
      <c r="E23" s="242" t="s">
        <v>201</v>
      </c>
      <c r="F23" s="234">
        <v>40053.286500000002</v>
      </c>
      <c r="G23" s="234">
        <v>37883.968500000003</v>
      </c>
      <c r="H23" s="234">
        <v>36676.270499999999</v>
      </c>
      <c r="I23" s="234">
        <v>40126.477500000001</v>
      </c>
      <c r="J23" s="234">
        <v>38960.629500000003</v>
      </c>
      <c r="K23" s="234">
        <v>38928.265500000001</v>
      </c>
      <c r="L23" s="234">
        <v>39975.584999999999</v>
      </c>
      <c r="M23" s="234">
        <v>39976.654499999997</v>
      </c>
      <c r="N23" s="234">
        <v>41664.372000000003</v>
      </c>
      <c r="O23" s="234">
        <v>39819.531000000003</v>
      </c>
      <c r="P23" s="234">
        <v>37164.613499999999</v>
      </c>
      <c r="Q23" s="234">
        <v>37128.855000000003</v>
      </c>
      <c r="R23" s="234">
        <v>38055.832499999997</v>
      </c>
      <c r="S23" s="234">
        <v>38636.699999999997</v>
      </c>
      <c r="T23" s="234">
        <v>38591.25</v>
      </c>
      <c r="U23" s="234">
        <v>38545.800000000003</v>
      </c>
      <c r="V23" s="234">
        <v>38500.35</v>
      </c>
      <c r="W23" s="234">
        <v>38454.9</v>
      </c>
      <c r="Y23" s="242"/>
      <c r="Z23" s="242"/>
      <c r="AA23" s="242" t="s">
        <v>997</v>
      </c>
    </row>
    <row r="24" spans="1:27" x14ac:dyDescent="0.25">
      <c r="B24" s="323" t="s">
        <v>177</v>
      </c>
      <c r="C24" s="334"/>
      <c r="D24" s="334"/>
      <c r="E24" s="334"/>
      <c r="F24" s="460"/>
      <c r="G24" s="460"/>
      <c r="H24" s="460"/>
      <c r="I24" s="460"/>
      <c r="J24" s="460"/>
      <c r="K24" s="460"/>
      <c r="L24" s="460"/>
      <c r="M24" s="460"/>
      <c r="N24" s="460"/>
      <c r="O24" s="460"/>
      <c r="P24" s="460"/>
      <c r="Q24" s="460"/>
      <c r="R24" s="460"/>
      <c r="S24" s="460"/>
      <c r="T24" s="460"/>
      <c r="U24" s="460"/>
      <c r="V24" s="460"/>
      <c r="W24" s="460"/>
      <c r="Y24" s="242"/>
      <c r="Z24" s="242"/>
      <c r="AA24" s="242"/>
    </row>
    <row r="25" spans="1:27" x14ac:dyDescent="0.25">
      <c r="B25" s="242" t="s">
        <v>178</v>
      </c>
      <c r="C25" s="242"/>
      <c r="D25" s="242"/>
      <c r="E25" s="242" t="s">
        <v>201</v>
      </c>
      <c r="F25" s="366"/>
      <c r="G25" s="263"/>
      <c r="H25" s="263"/>
      <c r="I25" s="263"/>
      <c r="J25" s="263"/>
      <c r="K25" s="263"/>
      <c r="L25" s="263"/>
      <c r="M25" s="263"/>
      <c r="N25" s="263"/>
      <c r="O25" s="263"/>
      <c r="P25" s="263"/>
      <c r="Q25" s="263"/>
      <c r="R25" s="263"/>
      <c r="S25" s="263"/>
      <c r="T25" s="263"/>
      <c r="U25" s="263"/>
      <c r="V25" s="263"/>
      <c r="W25" s="263"/>
      <c r="Y25" s="242"/>
      <c r="Z25" s="242"/>
      <c r="AA25" s="242"/>
    </row>
    <row r="26" spans="1:27" x14ac:dyDescent="0.25">
      <c r="B26" s="242" t="s">
        <v>179</v>
      </c>
      <c r="C26" s="242"/>
      <c r="D26" s="242"/>
      <c r="E26" s="242" t="s">
        <v>201</v>
      </c>
      <c r="F26" s="591">
        <f>F87/F35*1000000</f>
        <v>306483.82359672367</v>
      </c>
      <c r="G26" s="591">
        <f t="shared" ref="G26:W26" si="0">G87/G35*1000000</f>
        <v>310727.28402151458</v>
      </c>
      <c r="H26" s="591">
        <f t="shared" si="0"/>
        <v>305607.75238881353</v>
      </c>
      <c r="I26" s="591">
        <f t="shared" si="0"/>
        <v>314622.40170174587</v>
      </c>
      <c r="J26" s="591">
        <f t="shared" si="0"/>
        <v>311481.16526457714</v>
      </c>
      <c r="K26" s="591">
        <f t="shared" si="0"/>
        <v>293299.71940468217</v>
      </c>
      <c r="L26" s="591">
        <f t="shared" si="0"/>
        <v>287765.21261743963</v>
      </c>
      <c r="M26" s="591">
        <f t="shared" si="0"/>
        <v>303416.39772103366</v>
      </c>
      <c r="N26" s="591">
        <f t="shared" si="0"/>
        <v>298397.3306801811</v>
      </c>
      <c r="O26" s="591">
        <f t="shared" si="0"/>
        <v>301293.82386051619</v>
      </c>
      <c r="P26" s="591">
        <f t="shared" si="0"/>
        <v>295928.00357282104</v>
      </c>
      <c r="Q26" s="591">
        <f t="shared" si="0"/>
        <v>294673.46917407674</v>
      </c>
      <c r="R26" s="591">
        <f t="shared" si="0"/>
        <v>302419.81000231882</v>
      </c>
      <c r="S26" s="591">
        <f t="shared" si="0"/>
        <v>307461.08353404258</v>
      </c>
      <c r="T26" s="591">
        <f t="shared" si="0"/>
        <v>308163.92740139301</v>
      </c>
      <c r="U26" s="591">
        <f t="shared" si="0"/>
        <v>315971.3373105136</v>
      </c>
      <c r="V26" s="591">
        <f t="shared" si="0"/>
        <v>305003.45870407386</v>
      </c>
      <c r="W26" s="591">
        <f t="shared" si="0"/>
        <v>295677.92207792209</v>
      </c>
      <c r="Y26" s="242"/>
      <c r="Z26" s="242"/>
      <c r="AA26" s="242"/>
    </row>
    <row r="27" spans="1:27" x14ac:dyDescent="0.25">
      <c r="C27" s="255"/>
      <c r="D27" s="255"/>
      <c r="E27" s="255"/>
      <c r="F27" s="94"/>
      <c r="G27" s="94"/>
      <c r="H27" s="94"/>
      <c r="I27" s="94"/>
      <c r="J27" s="94"/>
      <c r="K27" s="94"/>
      <c r="L27" s="94"/>
      <c r="M27" s="94"/>
      <c r="N27" s="94"/>
      <c r="O27" s="94"/>
      <c r="P27" s="94"/>
      <c r="Q27" s="94"/>
      <c r="R27" s="94"/>
      <c r="S27" s="94"/>
      <c r="T27" s="94"/>
      <c r="U27" s="94"/>
      <c r="V27" s="94"/>
      <c r="W27" s="94"/>
      <c r="Y27" s="242"/>
      <c r="Z27" s="242"/>
      <c r="AA27" s="242"/>
    </row>
    <row r="28" spans="1:27" s="2" customFormat="1" x14ac:dyDescent="0.25">
      <c r="A28" s="222"/>
      <c r="C28" s="262" t="s">
        <v>11</v>
      </c>
      <c r="D28" s="57"/>
      <c r="E28" s="57"/>
      <c r="F28" s="57" t="s">
        <v>12</v>
      </c>
      <c r="G28" s="57"/>
      <c r="H28" s="57"/>
      <c r="I28" s="57"/>
      <c r="J28" s="57"/>
      <c r="K28" s="57"/>
      <c r="L28" s="57"/>
      <c r="M28" s="57"/>
      <c r="N28" s="57"/>
      <c r="O28" s="57"/>
      <c r="P28" s="57"/>
      <c r="Q28" s="57"/>
      <c r="R28" s="57"/>
      <c r="S28" s="57"/>
      <c r="T28" s="57"/>
      <c r="U28" s="57"/>
      <c r="V28" s="57"/>
      <c r="W28" s="57"/>
      <c r="Y28" s="238"/>
      <c r="Z28" s="238"/>
      <c r="AA28" s="238"/>
    </row>
    <row r="29" spans="1:27" x14ac:dyDescent="0.25">
      <c r="C29" s="255"/>
      <c r="D29" s="255"/>
      <c r="E29" s="255"/>
      <c r="F29" s="255"/>
      <c r="G29" s="255"/>
      <c r="H29" s="255"/>
      <c r="I29" s="255"/>
      <c r="J29" s="255"/>
      <c r="K29" s="255"/>
      <c r="L29" s="255"/>
      <c r="M29" s="255"/>
      <c r="N29" s="255"/>
      <c r="O29" s="255"/>
      <c r="P29" s="255"/>
      <c r="Q29" s="255"/>
      <c r="R29" s="255"/>
      <c r="S29" s="255"/>
      <c r="T29" s="255"/>
      <c r="U29" s="255"/>
      <c r="V29" s="255"/>
      <c r="W29" s="255"/>
      <c r="Y29" s="242"/>
      <c r="Z29" s="242"/>
      <c r="AA29" s="242"/>
    </row>
    <row r="30" spans="1:27" x14ac:dyDescent="0.25">
      <c r="B30" s="48" t="s">
        <v>173</v>
      </c>
      <c r="C30" s="6"/>
      <c r="D30" s="6" t="s">
        <v>13</v>
      </c>
      <c r="E30" s="5"/>
      <c r="F30" s="5"/>
      <c r="G30" s="5"/>
      <c r="H30" s="5"/>
      <c r="I30" s="5"/>
      <c r="J30" s="5"/>
      <c r="K30" s="5"/>
      <c r="L30" s="5"/>
      <c r="M30" s="5"/>
      <c r="N30" s="5"/>
      <c r="O30" s="5"/>
      <c r="P30" s="5"/>
      <c r="Q30" s="5"/>
      <c r="R30" s="5"/>
      <c r="S30" s="5"/>
      <c r="T30" s="5"/>
      <c r="U30" s="5"/>
      <c r="V30" s="5"/>
      <c r="W30" s="5"/>
      <c r="Y30" s="242"/>
      <c r="Z30" s="242"/>
      <c r="AA30" s="242"/>
    </row>
    <row r="31" spans="1:27" x14ac:dyDescent="0.25">
      <c r="B31" t="s">
        <v>170</v>
      </c>
      <c r="C31" s="255" t="s">
        <v>165</v>
      </c>
      <c r="D31" s="255" t="s">
        <v>13</v>
      </c>
      <c r="E31" s="255" t="s">
        <v>189</v>
      </c>
      <c r="F31" s="350">
        <v>74100</v>
      </c>
      <c r="G31" s="350">
        <v>74100</v>
      </c>
      <c r="H31" s="350">
        <v>74100</v>
      </c>
      <c r="I31" s="350">
        <v>74100</v>
      </c>
      <c r="J31" s="350">
        <v>74100</v>
      </c>
      <c r="K31" s="350">
        <v>74100</v>
      </c>
      <c r="L31" s="350">
        <v>74100</v>
      </c>
      <c r="M31" s="350">
        <v>74100</v>
      </c>
      <c r="N31" s="350">
        <v>74100</v>
      </c>
      <c r="O31" s="350">
        <v>74100</v>
      </c>
      <c r="P31" s="350">
        <v>74100</v>
      </c>
      <c r="Q31" s="350">
        <v>74100</v>
      </c>
      <c r="R31" s="350">
        <v>74100</v>
      </c>
      <c r="S31" s="350">
        <v>74100</v>
      </c>
      <c r="T31" s="350">
        <v>74100</v>
      </c>
      <c r="U31" s="350">
        <v>74100</v>
      </c>
      <c r="V31" s="350">
        <v>74100</v>
      </c>
      <c r="W31" s="350">
        <v>74100</v>
      </c>
      <c r="Y31" s="242"/>
      <c r="Z31" s="242"/>
      <c r="AA31" s="242"/>
    </row>
    <row r="32" spans="1:27" x14ac:dyDescent="0.25">
      <c r="B32" t="s">
        <v>170</v>
      </c>
      <c r="C32" s="255" t="s">
        <v>166</v>
      </c>
      <c r="D32" s="255" t="s">
        <v>13</v>
      </c>
      <c r="E32" s="255" t="s">
        <v>189</v>
      </c>
      <c r="F32" s="350">
        <v>77400</v>
      </c>
      <c r="G32" s="350">
        <v>77400</v>
      </c>
      <c r="H32" s="350">
        <v>77400</v>
      </c>
      <c r="I32" s="350">
        <v>77400</v>
      </c>
      <c r="J32" s="350">
        <v>77400</v>
      </c>
      <c r="K32" s="350">
        <v>77400</v>
      </c>
      <c r="L32" s="350">
        <v>77400</v>
      </c>
      <c r="M32" s="350">
        <v>77400</v>
      </c>
      <c r="N32" s="350">
        <v>77400</v>
      </c>
      <c r="O32" s="350">
        <v>77400</v>
      </c>
      <c r="P32" s="350">
        <v>77400</v>
      </c>
      <c r="Q32" s="350">
        <v>77400</v>
      </c>
      <c r="R32" s="350">
        <v>77400</v>
      </c>
      <c r="S32" s="350">
        <v>77400</v>
      </c>
      <c r="T32" s="350">
        <v>77400</v>
      </c>
      <c r="U32" s="350">
        <v>77400</v>
      </c>
      <c r="V32" s="350">
        <v>77400</v>
      </c>
      <c r="W32" s="350">
        <v>77400</v>
      </c>
      <c r="Y32" s="242"/>
      <c r="Z32" s="242"/>
      <c r="AA32" s="242"/>
    </row>
    <row r="33" spans="2:27" x14ac:dyDescent="0.25">
      <c r="B33" t="s">
        <v>170</v>
      </c>
      <c r="C33" s="255" t="s">
        <v>169</v>
      </c>
      <c r="D33" s="255" t="s">
        <v>13</v>
      </c>
      <c r="E33" s="255" t="s">
        <v>189</v>
      </c>
      <c r="F33" s="351">
        <v>96250</v>
      </c>
      <c r="G33" s="351">
        <v>96250</v>
      </c>
      <c r="H33" s="351">
        <v>96250</v>
      </c>
      <c r="I33" s="351">
        <v>96250</v>
      </c>
      <c r="J33" s="351">
        <v>96250</v>
      </c>
      <c r="K33" s="351">
        <v>96250</v>
      </c>
      <c r="L33" s="351">
        <v>96250</v>
      </c>
      <c r="M33" s="351">
        <v>96250</v>
      </c>
      <c r="N33" s="351">
        <v>96250</v>
      </c>
      <c r="O33" s="351">
        <v>96250</v>
      </c>
      <c r="P33" s="351">
        <v>96250</v>
      </c>
      <c r="Q33" s="351">
        <v>96250</v>
      </c>
      <c r="R33" s="351">
        <v>96250</v>
      </c>
      <c r="S33" s="351">
        <v>96250</v>
      </c>
      <c r="T33" s="351">
        <v>96250</v>
      </c>
      <c r="U33" s="351">
        <v>96250</v>
      </c>
      <c r="V33" s="351">
        <v>96250</v>
      </c>
      <c r="W33" s="351">
        <v>96250</v>
      </c>
      <c r="Y33" s="242" t="s">
        <v>998</v>
      </c>
      <c r="Z33" s="242"/>
      <c r="AA33" s="242"/>
    </row>
    <row r="34" spans="2:27" x14ac:dyDescent="0.25">
      <c r="B34" t="s">
        <v>170</v>
      </c>
      <c r="C34" s="255" t="s">
        <v>168</v>
      </c>
      <c r="D34" s="255" t="s">
        <v>13</v>
      </c>
      <c r="E34" s="255" t="s">
        <v>189</v>
      </c>
      <c r="F34" s="350">
        <v>71500</v>
      </c>
      <c r="G34" s="350">
        <v>71500</v>
      </c>
      <c r="H34" s="350">
        <v>71500</v>
      </c>
      <c r="I34" s="350">
        <v>71500</v>
      </c>
      <c r="J34" s="350">
        <v>71500</v>
      </c>
      <c r="K34" s="350">
        <v>71500</v>
      </c>
      <c r="L34" s="350">
        <v>71500</v>
      </c>
      <c r="M34" s="350">
        <v>71500</v>
      </c>
      <c r="N34" s="350">
        <v>71500</v>
      </c>
      <c r="O34" s="350">
        <v>71500</v>
      </c>
      <c r="P34" s="350">
        <v>71500</v>
      </c>
      <c r="Q34" s="350">
        <v>71500</v>
      </c>
      <c r="R34" s="350">
        <v>71500</v>
      </c>
      <c r="S34" s="350">
        <v>71500</v>
      </c>
      <c r="T34" s="350">
        <v>71500</v>
      </c>
      <c r="U34" s="350">
        <v>71500</v>
      </c>
      <c r="V34" s="350">
        <v>71500</v>
      </c>
      <c r="W34" s="350">
        <v>71500</v>
      </c>
      <c r="Y34" s="242"/>
      <c r="Z34" s="242"/>
      <c r="AA34" s="242"/>
    </row>
    <row r="35" spans="2:27" x14ac:dyDescent="0.25">
      <c r="B35" t="s">
        <v>171</v>
      </c>
      <c r="C35" s="255" t="s">
        <v>169</v>
      </c>
      <c r="D35" s="255" t="s">
        <v>13</v>
      </c>
      <c r="E35" s="255" t="s">
        <v>189</v>
      </c>
      <c r="F35" s="351">
        <v>96250</v>
      </c>
      <c r="G35" s="351">
        <v>96250</v>
      </c>
      <c r="H35" s="351">
        <v>96250</v>
      </c>
      <c r="I35" s="351">
        <v>96250</v>
      </c>
      <c r="J35" s="351">
        <v>96250</v>
      </c>
      <c r="K35" s="351">
        <v>96250</v>
      </c>
      <c r="L35" s="351">
        <v>96250</v>
      </c>
      <c r="M35" s="351">
        <v>96250</v>
      </c>
      <c r="N35" s="351">
        <v>96250</v>
      </c>
      <c r="O35" s="351">
        <v>96250</v>
      </c>
      <c r="P35" s="351">
        <v>96250</v>
      </c>
      <c r="Q35" s="351">
        <v>96250</v>
      </c>
      <c r="R35" s="351">
        <v>96250</v>
      </c>
      <c r="S35" s="351">
        <v>96250</v>
      </c>
      <c r="T35" s="351">
        <v>96250</v>
      </c>
      <c r="U35" s="351">
        <v>96250</v>
      </c>
      <c r="V35" s="351">
        <v>96250</v>
      </c>
      <c r="W35" s="351">
        <v>96250</v>
      </c>
      <c r="Y35" s="242" t="s">
        <v>998</v>
      </c>
      <c r="Z35" s="242"/>
      <c r="AA35" s="242"/>
    </row>
    <row r="36" spans="2:27" x14ac:dyDescent="0.25">
      <c r="B36" s="48" t="s">
        <v>174</v>
      </c>
      <c r="C36" s="5"/>
      <c r="D36" s="6" t="s">
        <v>13</v>
      </c>
      <c r="E36" s="5"/>
      <c r="F36" s="334"/>
      <c r="G36" s="334"/>
      <c r="H36" s="334"/>
      <c r="I36" s="334"/>
      <c r="J36" s="334"/>
      <c r="K36" s="334"/>
      <c r="L36" s="334"/>
      <c r="M36" s="334"/>
      <c r="N36" s="334"/>
      <c r="O36" s="334"/>
      <c r="P36" s="334"/>
      <c r="Q36" s="334"/>
      <c r="R36" s="334"/>
      <c r="S36" s="334"/>
      <c r="T36" s="334"/>
      <c r="U36" s="334"/>
      <c r="V36" s="334"/>
      <c r="W36" s="334"/>
    </row>
    <row r="37" spans="2:27" x14ac:dyDescent="0.25">
      <c r="B37" t="s">
        <v>114</v>
      </c>
      <c r="C37" s="255" t="s">
        <v>172</v>
      </c>
      <c r="D37" s="255" t="s">
        <v>13</v>
      </c>
      <c r="E37" s="255" t="s">
        <v>189</v>
      </c>
      <c r="F37" s="350">
        <v>77400</v>
      </c>
      <c r="G37" s="350">
        <v>77400</v>
      </c>
      <c r="H37" s="350">
        <v>77400</v>
      </c>
      <c r="I37" s="350">
        <v>77400</v>
      </c>
      <c r="J37" s="350">
        <v>77400</v>
      </c>
      <c r="K37" s="350">
        <v>77400</v>
      </c>
      <c r="L37" s="350">
        <v>77400</v>
      </c>
      <c r="M37" s="350">
        <v>77400</v>
      </c>
      <c r="N37" s="350">
        <v>77400</v>
      </c>
      <c r="O37" s="350">
        <v>77400</v>
      </c>
      <c r="P37" s="350">
        <v>77400</v>
      </c>
      <c r="Q37" s="350">
        <v>77400</v>
      </c>
      <c r="R37" s="350">
        <v>77400</v>
      </c>
      <c r="S37" s="350">
        <v>77400</v>
      </c>
      <c r="T37" s="350">
        <v>77400</v>
      </c>
      <c r="U37" s="350">
        <v>77400</v>
      </c>
      <c r="V37" s="350">
        <v>77400</v>
      </c>
      <c r="W37" s="350">
        <v>77400</v>
      </c>
    </row>
    <row r="38" spans="2:27" x14ac:dyDescent="0.25">
      <c r="B38" t="s">
        <v>114</v>
      </c>
      <c r="C38" s="255" t="s">
        <v>175</v>
      </c>
      <c r="D38" s="255" t="s">
        <v>13</v>
      </c>
      <c r="E38" s="255" t="s">
        <v>189</v>
      </c>
      <c r="F38" s="350">
        <v>97500</v>
      </c>
      <c r="G38" s="350">
        <v>97500</v>
      </c>
      <c r="H38" s="350">
        <v>97500</v>
      </c>
      <c r="I38" s="350">
        <v>97500</v>
      </c>
      <c r="J38" s="350">
        <v>97500</v>
      </c>
      <c r="K38" s="350">
        <v>97500</v>
      </c>
      <c r="L38" s="350">
        <v>97500</v>
      </c>
      <c r="M38" s="350">
        <v>97500</v>
      </c>
      <c r="N38" s="350">
        <v>97500</v>
      </c>
      <c r="O38" s="350">
        <v>97500</v>
      </c>
      <c r="P38" s="350">
        <v>97500</v>
      </c>
      <c r="Q38" s="350">
        <v>97500</v>
      </c>
      <c r="R38" s="350">
        <v>97500</v>
      </c>
      <c r="S38" s="350">
        <v>97500</v>
      </c>
      <c r="T38" s="350">
        <v>97500</v>
      </c>
      <c r="U38" s="350">
        <v>97500</v>
      </c>
      <c r="V38" s="350">
        <v>97500</v>
      </c>
      <c r="W38" s="350">
        <v>97500</v>
      </c>
    </row>
    <row r="39" spans="2:27" x14ac:dyDescent="0.25">
      <c r="B39" t="s">
        <v>114</v>
      </c>
      <c r="C39" s="255" t="s">
        <v>176</v>
      </c>
      <c r="D39" s="255" t="s">
        <v>13</v>
      </c>
      <c r="E39" s="255" t="s">
        <v>189</v>
      </c>
      <c r="F39" s="350">
        <v>57600</v>
      </c>
      <c r="G39" s="350">
        <v>57600</v>
      </c>
      <c r="H39" s="350">
        <v>57600</v>
      </c>
      <c r="I39" s="350">
        <v>57600</v>
      </c>
      <c r="J39" s="350">
        <v>57600</v>
      </c>
      <c r="K39" s="350">
        <v>57600</v>
      </c>
      <c r="L39" s="350">
        <v>57600</v>
      </c>
      <c r="M39" s="350">
        <v>57600</v>
      </c>
      <c r="N39" s="350">
        <v>57600</v>
      </c>
      <c r="O39" s="350">
        <v>57600</v>
      </c>
      <c r="P39" s="350">
        <v>57600</v>
      </c>
      <c r="Q39" s="350">
        <v>57600</v>
      </c>
      <c r="R39" s="350">
        <v>57600</v>
      </c>
      <c r="S39" s="350">
        <v>57600</v>
      </c>
      <c r="T39" s="350">
        <v>57600</v>
      </c>
      <c r="U39" s="350">
        <v>57600</v>
      </c>
      <c r="V39" s="350">
        <v>57600</v>
      </c>
      <c r="W39" s="350">
        <v>57600</v>
      </c>
    </row>
    <row r="40" spans="2:27" x14ac:dyDescent="0.25">
      <c r="B40" s="48" t="s">
        <v>177</v>
      </c>
      <c r="C40" s="5"/>
      <c r="D40" s="6" t="s">
        <v>13</v>
      </c>
      <c r="E40" s="5"/>
      <c r="F40" s="5"/>
      <c r="G40" s="5"/>
      <c r="H40" s="5"/>
      <c r="I40" s="5"/>
      <c r="J40" s="5"/>
      <c r="K40" s="5"/>
      <c r="L40" s="5"/>
      <c r="M40" s="5"/>
      <c r="N40" s="5"/>
      <c r="O40" s="5"/>
      <c r="P40" s="5"/>
      <c r="Q40" s="5"/>
      <c r="R40" s="5"/>
      <c r="S40" s="5"/>
      <c r="T40" s="5"/>
      <c r="U40" s="5"/>
      <c r="V40" s="5"/>
      <c r="W40" s="5"/>
    </row>
    <row r="41" spans="2:27" x14ac:dyDescent="0.25">
      <c r="B41" t="s">
        <v>178</v>
      </c>
      <c r="C41" s="255"/>
      <c r="D41" s="255" t="s">
        <v>13</v>
      </c>
      <c r="E41" s="255" t="s">
        <v>189</v>
      </c>
      <c r="F41" s="94"/>
      <c r="G41" s="94"/>
      <c r="H41" s="94"/>
      <c r="I41" s="94"/>
      <c r="J41" s="94"/>
      <c r="K41" s="94"/>
      <c r="L41" s="94"/>
      <c r="M41" s="94"/>
      <c r="N41" s="94"/>
      <c r="O41" s="94"/>
      <c r="P41" s="94"/>
      <c r="Q41" s="94"/>
      <c r="R41" s="94"/>
      <c r="S41" s="94"/>
      <c r="T41" s="94"/>
      <c r="U41" s="94"/>
      <c r="V41" s="94"/>
      <c r="W41" s="94"/>
    </row>
    <row r="42" spans="2:27" x14ac:dyDescent="0.25">
      <c r="B42" t="s">
        <v>179</v>
      </c>
      <c r="C42" s="255"/>
      <c r="D42" s="255" t="s">
        <v>13</v>
      </c>
      <c r="E42" s="255" t="s">
        <v>189</v>
      </c>
      <c r="F42" s="94"/>
      <c r="G42" s="94"/>
      <c r="H42" s="94"/>
      <c r="I42" s="94"/>
      <c r="J42" s="94"/>
      <c r="K42" s="94"/>
      <c r="L42" s="94"/>
      <c r="M42" s="94"/>
      <c r="N42" s="94"/>
      <c r="O42" s="94"/>
      <c r="P42" s="94"/>
      <c r="Q42" s="94"/>
      <c r="R42" s="94"/>
      <c r="S42" s="94"/>
      <c r="T42" s="94"/>
      <c r="U42" s="94"/>
      <c r="V42" s="94"/>
      <c r="W42" s="94"/>
    </row>
    <row r="43" spans="2:27" x14ac:dyDescent="0.25">
      <c r="C43" s="255"/>
      <c r="D43" s="255"/>
      <c r="E43" s="255"/>
      <c r="F43" s="255"/>
      <c r="G43" s="255"/>
      <c r="H43" s="255"/>
      <c r="I43" s="255"/>
      <c r="J43" s="255"/>
      <c r="K43" s="255"/>
      <c r="L43" s="255"/>
      <c r="M43" s="255"/>
      <c r="N43" s="255"/>
      <c r="O43" s="255"/>
      <c r="P43" s="255"/>
      <c r="Q43" s="255"/>
      <c r="R43" s="255"/>
      <c r="S43" s="255"/>
      <c r="T43" s="255"/>
      <c r="U43" s="255"/>
      <c r="V43" s="255"/>
      <c r="W43" s="255"/>
    </row>
    <row r="44" spans="2:27" x14ac:dyDescent="0.25">
      <c r="B44" s="48" t="s">
        <v>173</v>
      </c>
      <c r="C44" s="6"/>
      <c r="D44" s="6" t="s">
        <v>36</v>
      </c>
      <c r="E44" s="5"/>
      <c r="F44" s="5"/>
      <c r="G44" s="5"/>
      <c r="H44" s="5"/>
      <c r="I44" s="5"/>
      <c r="J44" s="5"/>
      <c r="K44" s="5"/>
      <c r="L44" s="5"/>
      <c r="M44" s="5"/>
      <c r="N44" s="5"/>
      <c r="O44" s="5"/>
      <c r="P44" s="5"/>
      <c r="Q44" s="5"/>
      <c r="R44" s="5"/>
      <c r="S44" s="5"/>
      <c r="T44" s="5"/>
      <c r="U44" s="5"/>
      <c r="V44" s="5"/>
      <c r="W44" s="5"/>
    </row>
    <row r="45" spans="2:27" x14ac:dyDescent="0.25">
      <c r="B45" t="s">
        <v>170</v>
      </c>
      <c r="C45" s="255" t="s">
        <v>165</v>
      </c>
      <c r="D45" s="255" t="s">
        <v>36</v>
      </c>
      <c r="E45" s="255" t="s">
        <v>207</v>
      </c>
      <c r="F45" s="264">
        <v>3</v>
      </c>
      <c r="G45" s="264">
        <v>3</v>
      </c>
      <c r="H45" s="264">
        <v>3</v>
      </c>
      <c r="I45" s="264">
        <v>3</v>
      </c>
      <c r="J45" s="264">
        <v>3</v>
      </c>
      <c r="K45" s="264">
        <v>3</v>
      </c>
      <c r="L45" s="264">
        <v>3</v>
      </c>
      <c r="M45" s="264">
        <v>3</v>
      </c>
      <c r="N45" s="264">
        <v>3</v>
      </c>
      <c r="O45" s="264">
        <v>3</v>
      </c>
      <c r="P45" s="264">
        <v>3</v>
      </c>
      <c r="Q45" s="264">
        <v>3</v>
      </c>
      <c r="R45" s="264">
        <v>3</v>
      </c>
      <c r="S45" s="264">
        <v>3</v>
      </c>
      <c r="T45" s="264">
        <v>3</v>
      </c>
      <c r="U45" s="264">
        <v>3</v>
      </c>
      <c r="V45" s="264">
        <v>3</v>
      </c>
      <c r="W45" s="264">
        <v>3</v>
      </c>
    </row>
    <row r="46" spans="2:27" x14ac:dyDescent="0.25">
      <c r="B46" t="s">
        <v>170</v>
      </c>
      <c r="C46" s="255" t="s">
        <v>166</v>
      </c>
      <c r="D46" s="255" t="s">
        <v>36</v>
      </c>
      <c r="E46" s="255" t="s">
        <v>207</v>
      </c>
      <c r="F46" s="264">
        <v>3</v>
      </c>
      <c r="G46" s="264">
        <v>3</v>
      </c>
      <c r="H46" s="264">
        <v>3</v>
      </c>
      <c r="I46" s="264">
        <v>3</v>
      </c>
      <c r="J46" s="264">
        <v>3</v>
      </c>
      <c r="K46" s="264">
        <v>3</v>
      </c>
      <c r="L46" s="264">
        <v>3</v>
      </c>
      <c r="M46" s="264">
        <v>3</v>
      </c>
      <c r="N46" s="264">
        <v>3</v>
      </c>
      <c r="O46" s="264">
        <v>3</v>
      </c>
      <c r="P46" s="264">
        <v>3</v>
      </c>
      <c r="Q46" s="264">
        <v>3</v>
      </c>
      <c r="R46" s="264">
        <v>3</v>
      </c>
      <c r="S46" s="264">
        <v>3</v>
      </c>
      <c r="T46" s="264">
        <v>3</v>
      </c>
      <c r="U46" s="264">
        <v>3</v>
      </c>
      <c r="V46" s="264">
        <v>3</v>
      </c>
      <c r="W46" s="264">
        <v>3</v>
      </c>
    </row>
    <row r="47" spans="2:27" x14ac:dyDescent="0.25">
      <c r="B47" t="s">
        <v>170</v>
      </c>
      <c r="C47" s="255" t="s">
        <v>169</v>
      </c>
      <c r="D47" s="255" t="s">
        <v>36</v>
      </c>
      <c r="E47" s="255" t="s">
        <v>207</v>
      </c>
      <c r="F47" s="264">
        <v>1</v>
      </c>
      <c r="G47" s="264">
        <v>1</v>
      </c>
      <c r="H47" s="264">
        <v>1</v>
      </c>
      <c r="I47" s="264">
        <v>1</v>
      </c>
      <c r="J47" s="264">
        <v>1</v>
      </c>
      <c r="K47" s="264">
        <v>1</v>
      </c>
      <c r="L47" s="264">
        <v>1</v>
      </c>
      <c r="M47" s="264">
        <v>1</v>
      </c>
      <c r="N47" s="264">
        <v>1</v>
      </c>
      <c r="O47" s="264">
        <v>1</v>
      </c>
      <c r="P47" s="264">
        <v>1</v>
      </c>
      <c r="Q47" s="264">
        <v>1</v>
      </c>
      <c r="R47" s="264">
        <v>1</v>
      </c>
      <c r="S47" s="264">
        <v>1</v>
      </c>
      <c r="T47" s="264">
        <v>1</v>
      </c>
      <c r="U47" s="264">
        <v>1</v>
      </c>
      <c r="V47" s="264">
        <v>1</v>
      </c>
      <c r="W47" s="264">
        <v>1</v>
      </c>
    </row>
    <row r="48" spans="2:27" x14ac:dyDescent="0.25">
      <c r="B48" t="s">
        <v>170</v>
      </c>
      <c r="C48" s="255" t="s">
        <v>168</v>
      </c>
      <c r="D48" s="255" t="s">
        <v>36</v>
      </c>
      <c r="E48" s="255" t="s">
        <v>207</v>
      </c>
      <c r="F48" s="264">
        <v>3</v>
      </c>
      <c r="G48" s="264">
        <v>3</v>
      </c>
      <c r="H48" s="264">
        <v>3</v>
      </c>
      <c r="I48" s="264">
        <v>3</v>
      </c>
      <c r="J48" s="264">
        <v>3</v>
      </c>
      <c r="K48" s="264">
        <v>3</v>
      </c>
      <c r="L48" s="264">
        <v>3</v>
      </c>
      <c r="M48" s="264">
        <v>3</v>
      </c>
      <c r="N48" s="264">
        <v>3</v>
      </c>
      <c r="O48" s="264">
        <v>3</v>
      </c>
      <c r="P48" s="264">
        <v>3</v>
      </c>
      <c r="Q48" s="264">
        <v>3</v>
      </c>
      <c r="R48" s="264">
        <v>3</v>
      </c>
      <c r="S48" s="264">
        <v>3</v>
      </c>
      <c r="T48" s="264">
        <v>3</v>
      </c>
      <c r="U48" s="264">
        <v>3</v>
      </c>
      <c r="V48" s="264">
        <v>3</v>
      </c>
      <c r="W48" s="264">
        <v>3</v>
      </c>
    </row>
    <row r="49" spans="2:23" x14ac:dyDescent="0.25">
      <c r="B49" t="s">
        <v>171</v>
      </c>
      <c r="C49" s="255" t="s">
        <v>169</v>
      </c>
      <c r="D49" s="255" t="s">
        <v>36</v>
      </c>
      <c r="E49" s="255" t="s">
        <v>207</v>
      </c>
      <c r="F49" s="264">
        <v>1</v>
      </c>
      <c r="G49" s="264">
        <v>1</v>
      </c>
      <c r="H49" s="264">
        <v>1</v>
      </c>
      <c r="I49" s="264">
        <v>1</v>
      </c>
      <c r="J49" s="264">
        <v>1</v>
      </c>
      <c r="K49" s="264">
        <v>1</v>
      </c>
      <c r="L49" s="264">
        <v>1</v>
      </c>
      <c r="M49" s="264">
        <v>1</v>
      </c>
      <c r="N49" s="264">
        <v>1</v>
      </c>
      <c r="O49" s="264">
        <v>1</v>
      </c>
      <c r="P49" s="264">
        <v>1</v>
      </c>
      <c r="Q49" s="264">
        <v>1</v>
      </c>
      <c r="R49" s="264">
        <v>1</v>
      </c>
      <c r="S49" s="264">
        <v>1</v>
      </c>
      <c r="T49" s="264">
        <v>1</v>
      </c>
      <c r="U49" s="264">
        <v>1</v>
      </c>
      <c r="V49" s="264">
        <v>1</v>
      </c>
      <c r="W49" s="264">
        <v>1</v>
      </c>
    </row>
    <row r="50" spans="2:23" x14ac:dyDescent="0.25">
      <c r="B50" s="48" t="s">
        <v>174</v>
      </c>
      <c r="C50" s="5"/>
      <c r="D50" s="6" t="s">
        <v>36</v>
      </c>
      <c r="E50" s="5"/>
      <c r="F50" s="5"/>
      <c r="G50" s="5"/>
      <c r="H50" s="5"/>
      <c r="I50" s="5"/>
      <c r="J50" s="5"/>
      <c r="K50" s="5"/>
      <c r="L50" s="5"/>
      <c r="M50" s="5"/>
      <c r="N50" s="5"/>
      <c r="O50" s="5"/>
      <c r="P50" s="5"/>
      <c r="Q50" s="5"/>
      <c r="R50" s="5"/>
      <c r="S50" s="5"/>
      <c r="T50" s="5"/>
      <c r="U50" s="5"/>
      <c r="V50" s="5"/>
      <c r="W50" s="5"/>
    </row>
    <row r="51" spans="2:23" x14ac:dyDescent="0.25">
      <c r="B51" t="s">
        <v>114</v>
      </c>
      <c r="C51" s="255" t="s">
        <v>172</v>
      </c>
      <c r="D51" s="255" t="s">
        <v>36</v>
      </c>
      <c r="E51" s="255" t="s">
        <v>207</v>
      </c>
      <c r="F51" s="264">
        <v>3</v>
      </c>
      <c r="G51" s="264">
        <v>3</v>
      </c>
      <c r="H51" s="264">
        <v>3</v>
      </c>
      <c r="I51" s="264">
        <v>3</v>
      </c>
      <c r="J51" s="264">
        <v>3</v>
      </c>
      <c r="K51" s="264">
        <v>3</v>
      </c>
      <c r="L51" s="264">
        <v>3</v>
      </c>
      <c r="M51" s="264">
        <v>3</v>
      </c>
      <c r="N51" s="264">
        <v>3</v>
      </c>
      <c r="O51" s="264">
        <v>3</v>
      </c>
      <c r="P51" s="264">
        <v>3</v>
      </c>
      <c r="Q51" s="264">
        <v>3</v>
      </c>
      <c r="R51" s="264">
        <v>3</v>
      </c>
      <c r="S51" s="264">
        <v>3</v>
      </c>
      <c r="T51" s="264">
        <v>3</v>
      </c>
      <c r="U51" s="264">
        <v>3</v>
      </c>
      <c r="V51" s="264">
        <v>3</v>
      </c>
      <c r="W51" s="264">
        <v>3</v>
      </c>
    </row>
    <row r="52" spans="2:23" x14ac:dyDescent="0.25">
      <c r="B52" t="s">
        <v>114</v>
      </c>
      <c r="C52" s="255" t="s">
        <v>175</v>
      </c>
      <c r="D52" s="255" t="s">
        <v>36</v>
      </c>
      <c r="E52" s="255" t="s">
        <v>207</v>
      </c>
      <c r="F52" s="264">
        <v>3</v>
      </c>
      <c r="G52" s="264">
        <v>3</v>
      </c>
      <c r="H52" s="264">
        <v>3</v>
      </c>
      <c r="I52" s="264">
        <v>3</v>
      </c>
      <c r="J52" s="264">
        <v>3</v>
      </c>
      <c r="K52" s="264">
        <v>3</v>
      </c>
      <c r="L52" s="264">
        <v>3</v>
      </c>
      <c r="M52" s="264">
        <v>3</v>
      </c>
      <c r="N52" s="264">
        <v>3</v>
      </c>
      <c r="O52" s="264">
        <v>3</v>
      </c>
      <c r="P52" s="264">
        <v>3</v>
      </c>
      <c r="Q52" s="264">
        <v>3</v>
      </c>
      <c r="R52" s="264">
        <v>3</v>
      </c>
      <c r="S52" s="264">
        <v>3</v>
      </c>
      <c r="T52" s="264">
        <v>3</v>
      </c>
      <c r="U52" s="264">
        <v>3</v>
      </c>
      <c r="V52" s="264">
        <v>3</v>
      </c>
      <c r="W52" s="264">
        <v>3</v>
      </c>
    </row>
    <row r="53" spans="2:23" x14ac:dyDescent="0.25">
      <c r="B53" t="s">
        <v>114</v>
      </c>
      <c r="C53" s="255" t="s">
        <v>176</v>
      </c>
      <c r="D53" s="255" t="s">
        <v>36</v>
      </c>
      <c r="E53" s="255" t="s">
        <v>207</v>
      </c>
      <c r="F53" s="264">
        <v>1</v>
      </c>
      <c r="G53" s="264">
        <v>1</v>
      </c>
      <c r="H53" s="264">
        <v>1</v>
      </c>
      <c r="I53" s="264">
        <v>1</v>
      </c>
      <c r="J53" s="264">
        <v>1</v>
      </c>
      <c r="K53" s="264">
        <v>1</v>
      </c>
      <c r="L53" s="264">
        <v>1</v>
      </c>
      <c r="M53" s="264">
        <v>1</v>
      </c>
      <c r="N53" s="264">
        <v>1</v>
      </c>
      <c r="O53" s="264">
        <v>1</v>
      </c>
      <c r="P53" s="264">
        <v>1</v>
      </c>
      <c r="Q53" s="264">
        <v>1</v>
      </c>
      <c r="R53" s="264">
        <v>1</v>
      </c>
      <c r="S53" s="264">
        <v>1</v>
      </c>
      <c r="T53" s="264">
        <v>1</v>
      </c>
      <c r="U53" s="264">
        <v>1</v>
      </c>
      <c r="V53" s="264">
        <v>1</v>
      </c>
      <c r="W53" s="264">
        <v>1</v>
      </c>
    </row>
    <row r="54" spans="2:23" x14ac:dyDescent="0.25">
      <c r="B54" s="48" t="s">
        <v>177</v>
      </c>
      <c r="C54" s="5"/>
      <c r="D54" s="6" t="s">
        <v>36</v>
      </c>
      <c r="E54" s="5"/>
      <c r="F54" s="5"/>
      <c r="G54" s="5"/>
      <c r="H54" s="5"/>
      <c r="I54" s="5"/>
      <c r="J54" s="5"/>
      <c r="K54" s="5"/>
      <c r="L54" s="5"/>
      <c r="M54" s="5"/>
      <c r="N54" s="5"/>
      <c r="O54" s="5"/>
      <c r="P54" s="5"/>
      <c r="Q54" s="5"/>
      <c r="R54" s="5"/>
      <c r="S54" s="5"/>
      <c r="T54" s="5"/>
      <c r="U54" s="5"/>
      <c r="V54" s="5"/>
      <c r="W54" s="5"/>
    </row>
    <row r="55" spans="2:23" x14ac:dyDescent="0.25">
      <c r="B55" t="s">
        <v>178</v>
      </c>
      <c r="C55" s="255"/>
      <c r="D55" s="255" t="s">
        <v>36</v>
      </c>
      <c r="E55" s="255" t="s">
        <v>207</v>
      </c>
      <c r="F55" s="266"/>
      <c r="G55" s="266"/>
      <c r="H55" s="266"/>
      <c r="I55" s="266"/>
      <c r="J55" s="266"/>
      <c r="K55" s="266"/>
      <c r="L55" s="266"/>
      <c r="M55" s="266"/>
      <c r="N55" s="266"/>
      <c r="O55" s="266"/>
      <c r="P55" s="266"/>
      <c r="Q55" s="266"/>
      <c r="R55" s="266"/>
      <c r="S55" s="266"/>
      <c r="T55" s="266"/>
      <c r="U55" s="266"/>
      <c r="V55" s="266"/>
      <c r="W55" s="266"/>
    </row>
    <row r="56" spans="2:23" x14ac:dyDescent="0.25">
      <c r="B56" t="s">
        <v>179</v>
      </c>
      <c r="C56" s="255"/>
      <c r="D56" s="255" t="s">
        <v>36</v>
      </c>
      <c r="E56" s="255" t="s">
        <v>207</v>
      </c>
      <c r="F56" s="266"/>
      <c r="G56" s="266"/>
      <c r="H56" s="266"/>
      <c r="I56" s="266"/>
      <c r="J56" s="266"/>
      <c r="K56" s="266"/>
      <c r="L56" s="266"/>
      <c r="M56" s="266"/>
      <c r="N56" s="266"/>
      <c r="O56" s="266"/>
      <c r="P56" s="266"/>
      <c r="Q56" s="266"/>
      <c r="R56" s="266"/>
      <c r="S56" s="266"/>
      <c r="T56" s="266"/>
      <c r="U56" s="266"/>
      <c r="V56" s="266"/>
      <c r="W56" s="266"/>
    </row>
    <row r="57" spans="2:23" x14ac:dyDescent="0.25">
      <c r="C57" s="255"/>
      <c r="D57" s="255"/>
      <c r="E57" s="255"/>
      <c r="F57" s="255"/>
      <c r="G57" s="255"/>
      <c r="H57" s="255"/>
      <c r="I57" s="255"/>
      <c r="J57" s="255"/>
      <c r="K57" s="255"/>
      <c r="L57" s="255"/>
      <c r="M57" s="255"/>
      <c r="N57" s="255"/>
      <c r="O57" s="255"/>
      <c r="P57" s="255"/>
      <c r="Q57" s="255"/>
      <c r="R57" s="255"/>
      <c r="S57" s="255"/>
      <c r="T57" s="255"/>
      <c r="U57" s="255"/>
      <c r="V57" s="255"/>
      <c r="W57" s="255"/>
    </row>
    <row r="58" spans="2:23" x14ac:dyDescent="0.25">
      <c r="B58" s="48" t="s">
        <v>173</v>
      </c>
      <c r="C58" s="6"/>
      <c r="D58" s="6" t="s">
        <v>190</v>
      </c>
      <c r="E58" s="5"/>
      <c r="F58" s="5"/>
      <c r="G58" s="5"/>
      <c r="H58" s="5"/>
      <c r="I58" s="5"/>
      <c r="J58" s="5"/>
      <c r="K58" s="5"/>
      <c r="L58" s="5"/>
      <c r="M58" s="5"/>
      <c r="N58" s="5"/>
      <c r="O58" s="5"/>
      <c r="P58" s="5"/>
      <c r="Q58" s="5"/>
      <c r="R58" s="5"/>
      <c r="S58" s="5"/>
      <c r="T58" s="5"/>
      <c r="U58" s="5"/>
      <c r="V58" s="5"/>
      <c r="W58" s="5"/>
    </row>
    <row r="59" spans="2:23" x14ac:dyDescent="0.25">
      <c r="B59" t="s">
        <v>170</v>
      </c>
      <c r="C59" s="255" t="s">
        <v>165</v>
      </c>
      <c r="D59" s="255" t="s">
        <v>190</v>
      </c>
      <c r="E59" s="255" t="s">
        <v>208</v>
      </c>
      <c r="F59" s="264">
        <v>0.6</v>
      </c>
      <c r="G59" s="264">
        <v>0.6</v>
      </c>
      <c r="H59" s="264">
        <v>0.6</v>
      </c>
      <c r="I59" s="264">
        <v>0.6</v>
      </c>
      <c r="J59" s="264">
        <v>0.6</v>
      </c>
      <c r="K59" s="264">
        <v>0.6</v>
      </c>
      <c r="L59" s="264">
        <v>0.6</v>
      </c>
      <c r="M59" s="264">
        <v>0.6</v>
      </c>
      <c r="N59" s="264">
        <v>0.6</v>
      </c>
      <c r="O59" s="264">
        <v>0.6</v>
      </c>
      <c r="P59" s="264">
        <v>0.6</v>
      </c>
      <c r="Q59" s="264">
        <v>0.6</v>
      </c>
      <c r="R59" s="264">
        <v>0.6</v>
      </c>
      <c r="S59" s="264">
        <v>0.6</v>
      </c>
      <c r="T59" s="264">
        <v>0.6</v>
      </c>
      <c r="U59" s="264">
        <v>0.6</v>
      </c>
      <c r="V59" s="264">
        <v>0.6</v>
      </c>
      <c r="W59" s="264">
        <v>0.6</v>
      </c>
    </row>
    <row r="60" spans="2:23" x14ac:dyDescent="0.25">
      <c r="B60" t="s">
        <v>170</v>
      </c>
      <c r="C60" s="255" t="s">
        <v>166</v>
      </c>
      <c r="D60" s="255" t="s">
        <v>190</v>
      </c>
      <c r="E60" s="255" t="s">
        <v>208</v>
      </c>
      <c r="F60" s="264">
        <v>0.6</v>
      </c>
      <c r="G60" s="264">
        <v>0.6</v>
      </c>
      <c r="H60" s="264">
        <v>0.6</v>
      </c>
      <c r="I60" s="264">
        <v>0.6</v>
      </c>
      <c r="J60" s="264">
        <v>0.6</v>
      </c>
      <c r="K60" s="264">
        <v>0.6</v>
      </c>
      <c r="L60" s="264">
        <v>0.6</v>
      </c>
      <c r="M60" s="264">
        <v>0.6</v>
      </c>
      <c r="N60" s="264">
        <v>0.6</v>
      </c>
      <c r="O60" s="264">
        <v>0.6</v>
      </c>
      <c r="P60" s="264">
        <v>0.6</v>
      </c>
      <c r="Q60" s="264">
        <v>0.6</v>
      </c>
      <c r="R60" s="264">
        <v>0.6</v>
      </c>
      <c r="S60" s="264">
        <v>0.6</v>
      </c>
      <c r="T60" s="264">
        <v>0.6</v>
      </c>
      <c r="U60" s="264">
        <v>0.6</v>
      </c>
      <c r="V60" s="264">
        <v>0.6</v>
      </c>
      <c r="W60" s="264">
        <v>0.6</v>
      </c>
    </row>
    <row r="61" spans="2:23" x14ac:dyDescent="0.25">
      <c r="B61" t="s">
        <v>170</v>
      </c>
      <c r="C61" s="255" t="s">
        <v>169</v>
      </c>
      <c r="D61" s="255" t="s">
        <v>190</v>
      </c>
      <c r="E61" s="255" t="s">
        <v>208</v>
      </c>
      <c r="F61" s="264">
        <v>1.5</v>
      </c>
      <c r="G61" s="264">
        <v>1.5</v>
      </c>
      <c r="H61" s="264">
        <v>1.5</v>
      </c>
      <c r="I61" s="264">
        <v>1.5</v>
      </c>
      <c r="J61" s="264">
        <v>1.5</v>
      </c>
      <c r="K61" s="264">
        <v>1.5</v>
      </c>
      <c r="L61" s="264">
        <v>1.5</v>
      </c>
      <c r="M61" s="264">
        <v>1.5</v>
      </c>
      <c r="N61" s="264">
        <v>1.5</v>
      </c>
      <c r="O61" s="264">
        <v>1.5</v>
      </c>
      <c r="P61" s="264">
        <v>1.5</v>
      </c>
      <c r="Q61" s="264">
        <v>1.5</v>
      </c>
      <c r="R61" s="264">
        <v>1.5</v>
      </c>
      <c r="S61" s="264">
        <v>1.5</v>
      </c>
      <c r="T61" s="264">
        <v>1.5</v>
      </c>
      <c r="U61" s="264">
        <v>1.5</v>
      </c>
      <c r="V61" s="264">
        <v>1.5</v>
      </c>
      <c r="W61" s="264">
        <v>1.5</v>
      </c>
    </row>
    <row r="62" spans="2:23" x14ac:dyDescent="0.25">
      <c r="B62" t="s">
        <v>170</v>
      </c>
      <c r="C62" s="255" t="s">
        <v>168</v>
      </c>
      <c r="D62" s="255" t="s">
        <v>190</v>
      </c>
      <c r="E62" s="255" t="s">
        <v>208</v>
      </c>
      <c r="F62" s="264">
        <v>0.6</v>
      </c>
      <c r="G62" s="264">
        <v>0.6</v>
      </c>
      <c r="H62" s="264">
        <v>0.6</v>
      </c>
      <c r="I62" s="264">
        <v>0.6</v>
      </c>
      <c r="J62" s="264">
        <v>0.6</v>
      </c>
      <c r="K62" s="264">
        <v>0.6</v>
      </c>
      <c r="L62" s="264">
        <v>0.6</v>
      </c>
      <c r="M62" s="264">
        <v>0.6</v>
      </c>
      <c r="N62" s="264">
        <v>0.6</v>
      </c>
      <c r="O62" s="264">
        <v>0.6</v>
      </c>
      <c r="P62" s="264">
        <v>0.6</v>
      </c>
      <c r="Q62" s="264">
        <v>0.6</v>
      </c>
      <c r="R62" s="264">
        <v>0.6</v>
      </c>
      <c r="S62" s="264">
        <v>0.6</v>
      </c>
      <c r="T62" s="264">
        <v>0.6</v>
      </c>
      <c r="U62" s="264">
        <v>0.6</v>
      </c>
      <c r="V62" s="264">
        <v>0.6</v>
      </c>
      <c r="W62" s="264">
        <v>0.6</v>
      </c>
    </row>
    <row r="63" spans="2:23" x14ac:dyDescent="0.25">
      <c r="B63" t="s">
        <v>171</v>
      </c>
      <c r="C63" s="255" t="s">
        <v>169</v>
      </c>
      <c r="D63" s="255" t="s">
        <v>190</v>
      </c>
      <c r="E63" s="255" t="s">
        <v>208</v>
      </c>
      <c r="F63" s="264">
        <v>1.5</v>
      </c>
      <c r="G63" s="264">
        <v>1.5</v>
      </c>
      <c r="H63" s="264">
        <v>1.5</v>
      </c>
      <c r="I63" s="264">
        <v>1.5</v>
      </c>
      <c r="J63" s="264">
        <v>1.5</v>
      </c>
      <c r="K63" s="264">
        <v>1.5</v>
      </c>
      <c r="L63" s="264">
        <v>1.5</v>
      </c>
      <c r="M63" s="264">
        <v>1.5</v>
      </c>
      <c r="N63" s="264">
        <v>1.5</v>
      </c>
      <c r="O63" s="264">
        <v>1.5</v>
      </c>
      <c r="P63" s="264">
        <v>1.5</v>
      </c>
      <c r="Q63" s="264">
        <v>1.5</v>
      </c>
      <c r="R63" s="264">
        <v>1.5</v>
      </c>
      <c r="S63" s="264">
        <v>1.5</v>
      </c>
      <c r="T63" s="264">
        <v>1.5</v>
      </c>
      <c r="U63" s="264">
        <v>1.5</v>
      </c>
      <c r="V63" s="264">
        <v>1.5</v>
      </c>
      <c r="W63" s="264">
        <v>1.5</v>
      </c>
    </row>
    <row r="64" spans="2:23" x14ac:dyDescent="0.25">
      <c r="B64" s="48" t="s">
        <v>174</v>
      </c>
      <c r="C64" s="5"/>
      <c r="D64" s="6" t="s">
        <v>190</v>
      </c>
      <c r="E64" s="5"/>
      <c r="F64" s="5"/>
      <c r="G64" s="5"/>
      <c r="H64" s="5"/>
      <c r="I64" s="5"/>
      <c r="J64" s="5"/>
      <c r="K64" s="5"/>
      <c r="L64" s="5"/>
      <c r="M64" s="5"/>
      <c r="N64" s="5"/>
      <c r="O64" s="5"/>
      <c r="P64" s="5"/>
      <c r="Q64" s="5"/>
      <c r="R64" s="5"/>
      <c r="S64" s="5"/>
      <c r="T64" s="5"/>
      <c r="U64" s="5"/>
      <c r="V64" s="5"/>
      <c r="W64" s="5"/>
    </row>
    <row r="65" spans="1:25" x14ac:dyDescent="0.25">
      <c r="B65" t="s">
        <v>114</v>
      </c>
      <c r="C65" s="255" t="s">
        <v>172</v>
      </c>
      <c r="D65" s="255" t="s">
        <v>190</v>
      </c>
      <c r="E65" s="255" t="s">
        <v>208</v>
      </c>
      <c r="F65" s="264">
        <v>0.6</v>
      </c>
      <c r="G65" s="264">
        <v>0.6</v>
      </c>
      <c r="H65" s="264">
        <v>0.6</v>
      </c>
      <c r="I65" s="264">
        <v>0.6</v>
      </c>
      <c r="J65" s="264">
        <v>0.6</v>
      </c>
      <c r="K65" s="264">
        <v>0.6</v>
      </c>
      <c r="L65" s="264">
        <v>0.6</v>
      </c>
      <c r="M65" s="264">
        <v>0.6</v>
      </c>
      <c r="N65" s="264">
        <v>0.6</v>
      </c>
      <c r="O65" s="264">
        <v>0.6</v>
      </c>
      <c r="P65" s="264">
        <v>0.6</v>
      </c>
      <c r="Q65" s="264">
        <v>0.6</v>
      </c>
      <c r="R65" s="264">
        <v>0.6</v>
      </c>
      <c r="S65" s="264">
        <v>0.6</v>
      </c>
      <c r="T65" s="264">
        <v>0.6</v>
      </c>
      <c r="U65" s="264">
        <v>0.6</v>
      </c>
      <c r="V65" s="264">
        <v>0.6</v>
      </c>
      <c r="W65" s="264">
        <v>0.6</v>
      </c>
    </row>
    <row r="66" spans="1:25" x14ac:dyDescent="0.25">
      <c r="B66" t="s">
        <v>114</v>
      </c>
      <c r="C66" s="255" t="s">
        <v>175</v>
      </c>
      <c r="D66" s="255" t="s">
        <v>190</v>
      </c>
      <c r="E66" s="255" t="s">
        <v>208</v>
      </c>
      <c r="F66" s="264">
        <v>0.6</v>
      </c>
      <c r="G66" s="264">
        <v>0.6</v>
      </c>
      <c r="H66" s="264">
        <v>0.6</v>
      </c>
      <c r="I66" s="264">
        <v>0.6</v>
      </c>
      <c r="J66" s="264">
        <v>0.6</v>
      </c>
      <c r="K66" s="264">
        <v>0.6</v>
      </c>
      <c r="L66" s="264">
        <v>0.6</v>
      </c>
      <c r="M66" s="264">
        <v>0.6</v>
      </c>
      <c r="N66" s="264">
        <v>0.6</v>
      </c>
      <c r="O66" s="264">
        <v>0.6</v>
      </c>
      <c r="P66" s="264">
        <v>0.6</v>
      </c>
      <c r="Q66" s="264">
        <v>0.6</v>
      </c>
      <c r="R66" s="264">
        <v>0.6</v>
      </c>
      <c r="S66" s="264">
        <v>0.6</v>
      </c>
      <c r="T66" s="264">
        <v>0.6</v>
      </c>
      <c r="U66" s="264">
        <v>0.6</v>
      </c>
      <c r="V66" s="264">
        <v>0.6</v>
      </c>
      <c r="W66" s="264">
        <v>0.6</v>
      </c>
    </row>
    <row r="67" spans="1:25" x14ac:dyDescent="0.25">
      <c r="B67" t="s">
        <v>114</v>
      </c>
      <c r="C67" s="255" t="s">
        <v>176</v>
      </c>
      <c r="D67" s="255" t="s">
        <v>190</v>
      </c>
      <c r="E67" s="255" t="s">
        <v>208</v>
      </c>
      <c r="F67" s="264">
        <v>0.1</v>
      </c>
      <c r="G67" s="264">
        <v>0.1</v>
      </c>
      <c r="H67" s="264">
        <v>0.1</v>
      </c>
      <c r="I67" s="264">
        <v>0.1</v>
      </c>
      <c r="J67" s="264">
        <v>0.1</v>
      </c>
      <c r="K67" s="264">
        <v>0.1</v>
      </c>
      <c r="L67" s="264">
        <v>0.1</v>
      </c>
      <c r="M67" s="264">
        <v>0.1</v>
      </c>
      <c r="N67" s="264">
        <v>0.1</v>
      </c>
      <c r="O67" s="264">
        <v>0.1</v>
      </c>
      <c r="P67" s="264">
        <v>0.1</v>
      </c>
      <c r="Q67" s="264">
        <v>0.1</v>
      </c>
      <c r="R67" s="264">
        <v>0.1</v>
      </c>
      <c r="S67" s="264">
        <v>0.1</v>
      </c>
      <c r="T67" s="264">
        <v>0.1</v>
      </c>
      <c r="U67" s="264">
        <v>0.1</v>
      </c>
      <c r="V67" s="264">
        <v>0.1</v>
      </c>
      <c r="W67" s="264">
        <v>0.1</v>
      </c>
    </row>
    <row r="68" spans="1:25" x14ac:dyDescent="0.25">
      <c r="B68" s="48" t="s">
        <v>177</v>
      </c>
      <c r="C68" s="5"/>
      <c r="D68" s="6" t="s">
        <v>190</v>
      </c>
      <c r="E68" s="5"/>
      <c r="F68" s="5"/>
      <c r="G68" s="5"/>
      <c r="H68" s="5"/>
      <c r="I68" s="5"/>
      <c r="J68" s="5"/>
      <c r="K68" s="5"/>
      <c r="L68" s="5"/>
      <c r="M68" s="5"/>
      <c r="N68" s="5"/>
      <c r="O68" s="5"/>
      <c r="P68" s="5"/>
      <c r="Q68" s="5"/>
      <c r="R68" s="5"/>
      <c r="S68" s="5"/>
      <c r="T68" s="5"/>
      <c r="U68" s="5"/>
      <c r="V68" s="5"/>
      <c r="W68" s="5"/>
    </row>
    <row r="69" spans="1:25" x14ac:dyDescent="0.25">
      <c r="B69" t="s">
        <v>178</v>
      </c>
      <c r="C69" s="255"/>
      <c r="D69" s="255" t="s">
        <v>190</v>
      </c>
      <c r="E69" s="255" t="s">
        <v>208</v>
      </c>
      <c r="F69" s="94"/>
      <c r="G69" s="94"/>
      <c r="H69" s="94"/>
      <c r="I69" s="94"/>
      <c r="J69" s="94"/>
      <c r="K69" s="94"/>
      <c r="L69" s="94"/>
      <c r="M69" s="94"/>
      <c r="N69" s="94"/>
      <c r="O69" s="94"/>
      <c r="P69" s="94"/>
      <c r="Q69" s="94"/>
      <c r="R69" s="94"/>
      <c r="S69" s="94"/>
      <c r="T69" s="94"/>
      <c r="U69" s="94"/>
      <c r="V69" s="94"/>
      <c r="W69" s="94"/>
    </row>
    <row r="70" spans="1:25" x14ac:dyDescent="0.25">
      <c r="B70" t="s">
        <v>179</v>
      </c>
      <c r="C70" s="255"/>
      <c r="D70" s="255" t="s">
        <v>190</v>
      </c>
      <c r="E70" s="255" t="s">
        <v>208</v>
      </c>
      <c r="F70" s="94"/>
      <c r="G70" s="94"/>
      <c r="H70" s="94"/>
      <c r="I70" s="94"/>
      <c r="J70" s="94"/>
      <c r="K70" s="94"/>
      <c r="L70" s="94"/>
      <c r="M70" s="94"/>
      <c r="N70" s="94"/>
      <c r="O70" s="94"/>
      <c r="P70" s="94"/>
      <c r="Q70" s="94"/>
      <c r="R70" s="94"/>
      <c r="S70" s="94"/>
      <c r="T70" s="94"/>
      <c r="U70" s="94"/>
      <c r="V70" s="94"/>
      <c r="W70" s="94"/>
    </row>
    <row r="71" spans="1:25" x14ac:dyDescent="0.25">
      <c r="C71" s="255"/>
      <c r="D71" s="255"/>
      <c r="E71" s="255"/>
      <c r="F71" s="255"/>
      <c r="G71" s="255"/>
      <c r="H71" s="255"/>
      <c r="I71" s="255"/>
      <c r="J71" s="255"/>
      <c r="K71" s="255"/>
      <c r="L71" s="255"/>
      <c r="M71" s="255"/>
      <c r="N71" s="255"/>
      <c r="O71" s="255"/>
      <c r="P71" s="255"/>
      <c r="Q71" s="255"/>
      <c r="R71" s="255"/>
      <c r="S71" s="255"/>
      <c r="T71" s="255"/>
      <c r="U71" s="255"/>
      <c r="V71" s="255"/>
      <c r="W71" s="255"/>
    </row>
    <row r="72" spans="1:25" s="2" customFormat="1" x14ac:dyDescent="0.25">
      <c r="A72" s="222"/>
      <c r="C72" s="262" t="s">
        <v>14</v>
      </c>
      <c r="D72" s="57"/>
      <c r="E72" s="57"/>
      <c r="F72" s="57" t="s">
        <v>15</v>
      </c>
      <c r="G72" s="57"/>
      <c r="H72" s="57"/>
      <c r="I72" s="57"/>
      <c r="J72" s="57"/>
      <c r="K72" s="57"/>
      <c r="L72" s="57"/>
      <c r="M72" s="57"/>
      <c r="N72" s="57"/>
      <c r="O72" s="57"/>
      <c r="P72" s="57"/>
      <c r="Q72" s="57"/>
      <c r="R72" s="57"/>
      <c r="S72" s="57"/>
      <c r="T72" s="57"/>
      <c r="U72" s="57"/>
      <c r="V72" s="57"/>
      <c r="W72" s="57"/>
    </row>
    <row r="73" spans="1:25" x14ac:dyDescent="0.25">
      <c r="A73" s="221">
        <v>1</v>
      </c>
      <c r="B73" s="221">
        <v>2</v>
      </c>
      <c r="C73" s="267">
        <v>3</v>
      </c>
      <c r="D73" s="267">
        <v>4</v>
      </c>
      <c r="E73" s="267">
        <v>5</v>
      </c>
      <c r="F73" s="267">
        <v>6</v>
      </c>
      <c r="G73" s="267">
        <v>7</v>
      </c>
      <c r="H73" s="267">
        <v>8</v>
      </c>
      <c r="I73" s="267">
        <v>9</v>
      </c>
      <c r="J73" s="267">
        <v>10</v>
      </c>
      <c r="K73" s="267">
        <v>11</v>
      </c>
      <c r="L73" s="267">
        <v>12</v>
      </c>
      <c r="M73" s="267">
        <v>13</v>
      </c>
      <c r="N73" s="267">
        <v>14</v>
      </c>
      <c r="O73" s="267">
        <v>15</v>
      </c>
      <c r="P73" s="267">
        <v>16</v>
      </c>
      <c r="Q73" s="267">
        <v>17</v>
      </c>
      <c r="R73" s="267">
        <v>18</v>
      </c>
      <c r="S73" s="267">
        <v>19</v>
      </c>
      <c r="T73" s="267">
        <v>20</v>
      </c>
      <c r="U73" s="267">
        <v>21</v>
      </c>
      <c r="V73" s="267">
        <v>22</v>
      </c>
      <c r="W73" s="267">
        <v>23</v>
      </c>
    </row>
    <row r="74" spans="1:25" x14ac:dyDescent="0.25">
      <c r="B74" s="48" t="s">
        <v>173</v>
      </c>
      <c r="C74" s="6"/>
      <c r="D74" s="6" t="s">
        <v>13</v>
      </c>
      <c r="E74" s="5"/>
      <c r="F74" s="5"/>
      <c r="G74" s="5"/>
      <c r="H74" s="5"/>
      <c r="I74" s="5"/>
      <c r="J74" s="5"/>
      <c r="K74" s="5"/>
      <c r="L74" s="5"/>
      <c r="M74" s="5"/>
      <c r="N74" s="5"/>
      <c r="O74" s="5"/>
      <c r="P74" s="5"/>
      <c r="Q74" s="5"/>
      <c r="R74" s="5"/>
      <c r="S74" s="5"/>
      <c r="T74" s="5"/>
      <c r="U74" s="5"/>
      <c r="V74" s="5"/>
      <c r="W74" s="5"/>
    </row>
    <row r="75" spans="1:25" x14ac:dyDescent="0.25">
      <c r="A75" s="221" t="s">
        <v>1037</v>
      </c>
      <c r="B75" t="s">
        <v>170</v>
      </c>
      <c r="C75" s="255" t="s">
        <v>165</v>
      </c>
      <c r="D75" s="255" t="s">
        <v>13</v>
      </c>
      <c r="E75" s="255" t="s">
        <v>16</v>
      </c>
      <c r="F75" s="270">
        <f>(F15*F31)/10^6</f>
        <v>0</v>
      </c>
      <c r="G75" s="270">
        <f t="shared" ref="G75:T75" si="1">(G15*G31)/10^6</f>
        <v>0</v>
      </c>
      <c r="H75" s="270">
        <f t="shared" si="1"/>
        <v>0</v>
      </c>
      <c r="I75" s="270">
        <f t="shared" si="1"/>
        <v>0</v>
      </c>
      <c r="J75" s="270">
        <f t="shared" si="1"/>
        <v>0</v>
      </c>
      <c r="K75" s="270">
        <f t="shared" si="1"/>
        <v>0</v>
      </c>
      <c r="L75" s="270">
        <f t="shared" si="1"/>
        <v>0</v>
      </c>
      <c r="M75" s="270">
        <f t="shared" si="1"/>
        <v>0</v>
      </c>
      <c r="N75" s="270">
        <f t="shared" si="1"/>
        <v>33.344999999999999</v>
      </c>
      <c r="O75" s="270">
        <f t="shared" si="1"/>
        <v>31.4925</v>
      </c>
      <c r="P75" s="270">
        <f t="shared" si="1"/>
        <v>134.78790000000001</v>
      </c>
      <c r="Q75" s="270">
        <f t="shared" si="1"/>
        <v>615.51524849609757</v>
      </c>
      <c r="R75" s="270">
        <f t="shared" si="1"/>
        <v>1678.2140573465094</v>
      </c>
      <c r="S75" s="270">
        <f t="shared" si="1"/>
        <v>2529.8287575179652</v>
      </c>
      <c r="T75" s="270">
        <f t="shared" si="1"/>
        <v>2970.5549825681869</v>
      </c>
      <c r="U75" s="270">
        <f t="shared" ref="U75:V75" si="2">(U15*U31)/10^6</f>
        <v>4351.5695219880499</v>
      </c>
      <c r="V75" s="270">
        <f t="shared" si="2"/>
        <v>135.52677954991321</v>
      </c>
      <c r="W75" s="270">
        <f>(W15*W31)/10^6</f>
        <v>32.197277932841779</v>
      </c>
    </row>
    <row r="76" spans="1:25" x14ac:dyDescent="0.25">
      <c r="A76" s="221" t="s">
        <v>1037</v>
      </c>
      <c r="B76" t="s">
        <v>170</v>
      </c>
      <c r="C76" s="255" t="s">
        <v>166</v>
      </c>
      <c r="D76" s="255" t="s">
        <v>13</v>
      </c>
      <c r="E76" s="255" t="s">
        <v>16</v>
      </c>
      <c r="F76" s="270">
        <f t="shared" ref="F76:F82" si="3">(F16*F32)/10^6</f>
        <v>0</v>
      </c>
      <c r="G76" s="270">
        <f t="shared" ref="G76:T76" si="4">(G16*G32)/10^6</f>
        <v>0</v>
      </c>
      <c r="H76" s="270">
        <f t="shared" si="4"/>
        <v>0</v>
      </c>
      <c r="I76" s="270">
        <f t="shared" si="4"/>
        <v>0</v>
      </c>
      <c r="J76" s="270">
        <f t="shared" si="4"/>
        <v>0</v>
      </c>
      <c r="K76" s="270">
        <f t="shared" si="4"/>
        <v>0</v>
      </c>
      <c r="L76" s="270">
        <f t="shared" si="4"/>
        <v>0</v>
      </c>
      <c r="M76" s="270">
        <f t="shared" si="4"/>
        <v>0</v>
      </c>
      <c r="N76" s="270">
        <f t="shared" si="4"/>
        <v>440.58015</v>
      </c>
      <c r="O76" s="270">
        <f t="shared" si="4"/>
        <v>623.35251000000005</v>
      </c>
      <c r="P76" s="270">
        <f t="shared" si="4"/>
        <v>699.45992999999999</v>
      </c>
      <c r="Q76" s="270">
        <f t="shared" si="4"/>
        <v>699.45992999999999</v>
      </c>
      <c r="R76" s="270">
        <f t="shared" si="4"/>
        <v>699.45992999999999</v>
      </c>
      <c r="S76" s="270">
        <f t="shared" si="4"/>
        <v>915.06479500379589</v>
      </c>
      <c r="T76" s="270">
        <f t="shared" si="4"/>
        <v>978.36338415867328</v>
      </c>
      <c r="U76" s="270">
        <f t="shared" ref="U76:W76" si="5">(U16*U32)/10^6</f>
        <v>1013.6659283582185</v>
      </c>
      <c r="V76" s="270">
        <f t="shared" si="5"/>
        <v>1143.0760689073763</v>
      </c>
      <c r="W76" s="270">
        <f t="shared" si="5"/>
        <v>1187.7863713092695</v>
      </c>
    </row>
    <row r="77" spans="1:25" x14ac:dyDescent="0.25">
      <c r="A77" s="221" t="s">
        <v>1039</v>
      </c>
      <c r="B77" t="s">
        <v>170</v>
      </c>
      <c r="C77" s="255" t="s">
        <v>169</v>
      </c>
      <c r="D77" s="255" t="s">
        <v>13</v>
      </c>
      <c r="E77" s="255" t="s">
        <v>16</v>
      </c>
      <c r="F77" s="270">
        <f t="shared" si="3"/>
        <v>173858.01307874999</v>
      </c>
      <c r="G77" s="270">
        <f t="shared" ref="G77:T77" si="6">(G17*G33)/10^6</f>
        <v>175474.973271675</v>
      </c>
      <c r="H77" s="270">
        <f t="shared" si="6"/>
        <v>181306.977361125</v>
      </c>
      <c r="I77" s="270">
        <f t="shared" si="6"/>
        <v>194984.92014539998</v>
      </c>
      <c r="J77" s="270">
        <f t="shared" si="6"/>
        <v>204689.80281749999</v>
      </c>
      <c r="K77" s="270">
        <f t="shared" si="6"/>
        <v>206139.08339639998</v>
      </c>
      <c r="L77" s="270">
        <f t="shared" si="6"/>
        <v>207464.61697500001</v>
      </c>
      <c r="M77" s="270">
        <f t="shared" si="6"/>
        <v>228111.3840852</v>
      </c>
      <c r="N77" s="270">
        <f t="shared" si="6"/>
        <v>218068.67260062497</v>
      </c>
      <c r="O77" s="270">
        <f t="shared" si="6"/>
        <v>223885.05625062497</v>
      </c>
      <c r="P77" s="270">
        <f t="shared" si="6"/>
        <v>230420.70365737501</v>
      </c>
      <c r="Q77" s="270">
        <f t="shared" si="6"/>
        <v>231724.11685836446</v>
      </c>
      <c r="R77" s="270">
        <f t="shared" si="6"/>
        <v>240969.71236799998</v>
      </c>
      <c r="S77" s="270">
        <f t="shared" si="6"/>
        <v>233935.33276452799</v>
      </c>
      <c r="T77" s="270">
        <f t="shared" si="6"/>
        <v>228040.80343340832</v>
      </c>
      <c r="U77" s="270">
        <f t="shared" ref="U77:W77" si="7">(U17*U33)/10^6</f>
        <v>218470.41670816578</v>
      </c>
      <c r="V77" s="270">
        <f t="shared" si="7"/>
        <v>215839.40670492075</v>
      </c>
      <c r="W77" s="270">
        <f t="shared" si="7"/>
        <v>213448.0776257629</v>
      </c>
    </row>
    <row r="78" spans="1:25" x14ac:dyDescent="0.25">
      <c r="A78" s="221" t="s">
        <v>1037</v>
      </c>
      <c r="B78" t="s">
        <v>170</v>
      </c>
      <c r="C78" s="255" t="s">
        <v>168</v>
      </c>
      <c r="D78" s="255" t="s">
        <v>13</v>
      </c>
      <c r="E78" s="255" t="s">
        <v>16</v>
      </c>
      <c r="F78" s="270">
        <f t="shared" si="3"/>
        <v>0</v>
      </c>
      <c r="G78" s="270">
        <f t="shared" ref="G78:T78" si="8">(G18*G34)/10^6</f>
        <v>0.201683356875</v>
      </c>
      <c r="H78" s="270">
        <f t="shared" si="8"/>
        <v>1.7927409499999998E-2</v>
      </c>
      <c r="I78" s="270">
        <f t="shared" si="8"/>
        <v>0.30566233197500003</v>
      </c>
      <c r="J78" s="270">
        <f t="shared" si="8"/>
        <v>0.1470047579</v>
      </c>
      <c r="K78" s="270">
        <f t="shared" si="8"/>
        <v>69.86490756245</v>
      </c>
      <c r="L78" s="270">
        <f t="shared" si="8"/>
        <v>0</v>
      </c>
      <c r="M78" s="270">
        <f t="shared" si="8"/>
        <v>0</v>
      </c>
      <c r="N78" s="270">
        <f t="shared" si="8"/>
        <v>0</v>
      </c>
      <c r="O78" s="270">
        <f t="shared" si="8"/>
        <v>38.875361322038628</v>
      </c>
      <c r="P78" s="270">
        <f t="shared" si="8"/>
        <v>150.03247208359298</v>
      </c>
      <c r="Q78" s="270">
        <f t="shared" si="8"/>
        <v>150.03247208359298</v>
      </c>
      <c r="R78" s="270">
        <f t="shared" si="8"/>
        <v>150.03247208359298</v>
      </c>
      <c r="S78" s="270">
        <f t="shared" si="8"/>
        <v>83.807210415960157</v>
      </c>
      <c r="T78" s="270">
        <f t="shared" si="8"/>
        <v>124.9037728428669</v>
      </c>
      <c r="U78" s="270">
        <f t="shared" ref="U78:W78" si="9">(U18*U34)/10^6</f>
        <v>163.72378056408456</v>
      </c>
      <c r="V78" s="270">
        <f t="shared" si="9"/>
        <v>0.15285169899999998</v>
      </c>
      <c r="W78" s="270">
        <f t="shared" si="9"/>
        <v>0.25241134944025001</v>
      </c>
    </row>
    <row r="79" spans="1:25" x14ac:dyDescent="0.25">
      <c r="A79" s="221" t="s">
        <v>1039</v>
      </c>
      <c r="B79" t="s">
        <v>171</v>
      </c>
      <c r="C79" s="255" t="s">
        <v>169</v>
      </c>
      <c r="D79" s="255" t="s">
        <v>13</v>
      </c>
      <c r="E79" s="255" t="s">
        <v>16</v>
      </c>
      <c r="F79" s="270">
        <f t="shared" si="3"/>
        <v>11169.4275</v>
      </c>
      <c r="G79" s="270">
        <f t="shared" ref="G79:T79" si="10">(G19*G35)/10^6</f>
        <v>4557.0284375000001</v>
      </c>
      <c r="H79" s="270">
        <f t="shared" si="10"/>
        <v>4938.7030000000004</v>
      </c>
      <c r="I79" s="270">
        <f t="shared" si="10"/>
        <v>7895.9698125000004</v>
      </c>
      <c r="J79" s="270">
        <f t="shared" si="10"/>
        <v>6192.0714625000001</v>
      </c>
      <c r="K79" s="270">
        <f t="shared" si="10"/>
        <v>2697.743125</v>
      </c>
      <c r="L79" s="270">
        <f t="shared" si="10"/>
        <v>3814.1285874999999</v>
      </c>
      <c r="M79" s="270">
        <f t="shared" si="10"/>
        <v>4642.4618625000003</v>
      </c>
      <c r="N79" s="270">
        <f t="shared" si="10"/>
        <v>3856.3062999999997</v>
      </c>
      <c r="O79" s="270">
        <f t="shared" si="10"/>
        <v>6581.6253808593747</v>
      </c>
      <c r="P79" s="270">
        <f t="shared" si="10"/>
        <v>2176.505197753906</v>
      </c>
      <c r="Q79" s="270">
        <f t="shared" si="10"/>
        <v>882.03114999999991</v>
      </c>
      <c r="R79" s="270">
        <f t="shared" si="10"/>
        <v>1184.315362548828</v>
      </c>
      <c r="S79" s="270">
        <f t="shared" si="10"/>
        <v>1176.1293188476564</v>
      </c>
      <c r="T79" s="270">
        <f t="shared" si="10"/>
        <v>1206.3073596191407</v>
      </c>
      <c r="U79" s="270">
        <f t="shared" ref="U79:W79" si="11">(U19*U35)/10^6</f>
        <v>1188.9173156738282</v>
      </c>
      <c r="V79" s="270">
        <f t="shared" si="11"/>
        <v>205.30125000000001</v>
      </c>
      <c r="W79" s="270">
        <f t="shared" si="11"/>
        <v>727.84494384765628</v>
      </c>
    </row>
    <row r="80" spans="1:25" x14ac:dyDescent="0.25">
      <c r="B80" s="48" t="s">
        <v>174</v>
      </c>
      <c r="C80" s="5"/>
      <c r="D80" s="6" t="s">
        <v>13</v>
      </c>
      <c r="E80" s="5"/>
      <c r="F80" s="5"/>
      <c r="G80" s="5"/>
      <c r="H80" s="5"/>
      <c r="I80" s="5"/>
      <c r="J80" s="5"/>
      <c r="K80" s="5"/>
      <c r="L80" s="5"/>
      <c r="M80" s="5"/>
      <c r="N80" s="5"/>
      <c r="O80" s="5"/>
      <c r="P80" s="5"/>
      <c r="Q80" s="5"/>
      <c r="R80" s="5"/>
      <c r="S80" s="5"/>
      <c r="T80" s="5"/>
      <c r="U80" s="5"/>
      <c r="V80" s="521" t="s">
        <v>113</v>
      </c>
      <c r="W80" s="522">
        <f>SUM(W75:W79)</f>
        <v>215396.15863020212</v>
      </c>
      <c r="X80" s="521"/>
      <c r="Y80" s="521" t="s">
        <v>1289</v>
      </c>
    </row>
    <row r="81" spans="1:25" x14ac:dyDescent="0.25">
      <c r="A81" s="221" t="s">
        <v>1038</v>
      </c>
      <c r="B81" t="s">
        <v>114</v>
      </c>
      <c r="C81" s="255" t="s">
        <v>172</v>
      </c>
      <c r="D81" s="255" t="s">
        <v>13</v>
      </c>
      <c r="E81" s="255" t="s">
        <v>16</v>
      </c>
      <c r="F81" s="263">
        <f t="shared" si="3"/>
        <v>669.98368800000014</v>
      </c>
      <c r="G81" s="263">
        <f t="shared" ref="G81:T81" si="12">(G21*G37)/10^6</f>
        <v>795.922776</v>
      </c>
      <c r="H81" s="263">
        <f t="shared" si="12"/>
        <v>359.47346399999998</v>
      </c>
      <c r="I81" s="263">
        <f t="shared" si="12"/>
        <v>481.23295199999995</v>
      </c>
      <c r="J81" s="263">
        <f t="shared" si="12"/>
        <v>302.08910400000002</v>
      </c>
      <c r="K81" s="263">
        <f t="shared" si="12"/>
        <v>254.98656</v>
      </c>
      <c r="L81" s="263">
        <f t="shared" si="12"/>
        <v>424.68451199999998</v>
      </c>
      <c r="M81" s="263">
        <f t="shared" si="12"/>
        <v>428.263488</v>
      </c>
      <c r="N81" s="263">
        <f t="shared" si="12"/>
        <v>431.70933600000001</v>
      </c>
      <c r="O81" s="263">
        <f t="shared" si="12"/>
        <v>484.34752800000001</v>
      </c>
      <c r="P81" s="263">
        <f t="shared" si="12"/>
        <v>355.09571999999997</v>
      </c>
      <c r="Q81" s="263">
        <f t="shared" si="12"/>
        <v>308.83838400000002</v>
      </c>
      <c r="R81" s="263">
        <f t="shared" si="12"/>
        <v>307.56283200000001</v>
      </c>
      <c r="S81" s="263">
        <f t="shared" si="12"/>
        <v>270.10897200000005</v>
      </c>
      <c r="T81" s="263">
        <f t="shared" si="12"/>
        <v>247.11111000000002</v>
      </c>
      <c r="U81" s="263">
        <f t="shared" ref="U81:W81" si="13">(U21*U37)/10^6</f>
        <v>224.11324800000003</v>
      </c>
      <c r="V81" s="263">
        <f t="shared" si="13"/>
        <v>201.08519999999999</v>
      </c>
      <c r="W81" s="263">
        <f t="shared" si="13"/>
        <v>178.09739999999999</v>
      </c>
    </row>
    <row r="82" spans="1:25" x14ac:dyDescent="0.25">
      <c r="A82" s="221" t="s">
        <v>1040</v>
      </c>
      <c r="B82" t="s">
        <v>114</v>
      </c>
      <c r="C82" s="255" t="s">
        <v>175</v>
      </c>
      <c r="D82" s="255" t="s">
        <v>13</v>
      </c>
      <c r="E82" s="255" t="s">
        <v>16</v>
      </c>
      <c r="F82" s="263">
        <f t="shared" si="3"/>
        <v>1065.5260668000001</v>
      </c>
      <c r="G82" s="263">
        <f t="shared" ref="G82:T82" si="14">(G22*G38)/10^6</f>
        <v>919.57436999999993</v>
      </c>
      <c r="H82" s="263">
        <f t="shared" si="14"/>
        <v>912.54779459999997</v>
      </c>
      <c r="I82" s="263">
        <f t="shared" si="14"/>
        <v>1086.3981647999999</v>
      </c>
      <c r="J82" s="263">
        <f t="shared" si="14"/>
        <v>1016.740725</v>
      </c>
      <c r="K82" s="263">
        <f t="shared" si="14"/>
        <v>915.26517419999993</v>
      </c>
      <c r="L82" s="263">
        <f t="shared" si="14"/>
        <v>941.75051880000012</v>
      </c>
      <c r="M82" s="263">
        <f t="shared" si="14"/>
        <v>1029.8941536</v>
      </c>
      <c r="N82" s="263">
        <f t="shared" si="14"/>
        <v>1036.2249924</v>
      </c>
      <c r="O82" s="263">
        <f t="shared" si="14"/>
        <v>1018.4964581999999</v>
      </c>
      <c r="P82" s="263">
        <f t="shared" si="14"/>
        <v>1049.8046052</v>
      </c>
      <c r="Q82" s="263">
        <f t="shared" si="14"/>
        <v>888.7944</v>
      </c>
      <c r="R82" s="263">
        <f t="shared" si="14"/>
        <v>879.43291799999997</v>
      </c>
      <c r="S82" s="263">
        <f t="shared" si="14"/>
        <v>951.92116499999997</v>
      </c>
      <c r="T82" s="263">
        <f t="shared" si="14"/>
        <v>947.68196250000005</v>
      </c>
      <c r="U82" s="263">
        <f t="shared" ref="U82:W82" si="15">(U22*U38)/10^6</f>
        <v>943.44275999999991</v>
      </c>
      <c r="V82" s="263">
        <f t="shared" si="15"/>
        <v>939.21749999999997</v>
      </c>
      <c r="W82" s="263">
        <f t="shared" si="15"/>
        <v>934.92750000000001</v>
      </c>
    </row>
    <row r="83" spans="1:25" x14ac:dyDescent="0.25">
      <c r="A83" s="221" t="s">
        <v>1041</v>
      </c>
      <c r="B83" t="s">
        <v>114</v>
      </c>
      <c r="C83" s="255" t="s">
        <v>176</v>
      </c>
      <c r="D83" s="255" t="s">
        <v>13</v>
      </c>
      <c r="E83" s="255" t="s">
        <v>16</v>
      </c>
      <c r="F83" s="263">
        <f>(F23*F39)/10^6</f>
        <v>2307.0693024000002</v>
      </c>
      <c r="G83" s="263">
        <f t="shared" ref="G83:T83" si="16">(G23*G39)/10^6</f>
        <v>2182.1165856000002</v>
      </c>
      <c r="H83" s="263">
        <f t="shared" si="16"/>
        <v>2112.5531808000001</v>
      </c>
      <c r="I83" s="263">
        <f t="shared" si="16"/>
        <v>2311.285104</v>
      </c>
      <c r="J83" s="263">
        <f t="shared" si="16"/>
        <v>2244.1322592000001</v>
      </c>
      <c r="K83" s="263">
        <f t="shared" si="16"/>
        <v>2242.2680928</v>
      </c>
      <c r="L83" s="263">
        <f t="shared" si="16"/>
        <v>2302.5936959999999</v>
      </c>
      <c r="M83" s="263">
        <f t="shared" si="16"/>
        <v>2302.6552991999997</v>
      </c>
      <c r="N83" s="263">
        <f t="shared" si="16"/>
        <v>2399.8678272000002</v>
      </c>
      <c r="O83" s="263">
        <f t="shared" si="16"/>
        <v>2293.6049856000004</v>
      </c>
      <c r="P83" s="263">
        <f t="shared" si="16"/>
        <v>2140.6817375999999</v>
      </c>
      <c r="Q83" s="263">
        <f t="shared" si="16"/>
        <v>2138.6220480000002</v>
      </c>
      <c r="R83" s="263">
        <f t="shared" si="16"/>
        <v>2192.0159520000002</v>
      </c>
      <c r="S83" s="263">
        <f t="shared" si="16"/>
        <v>2225.4739199999999</v>
      </c>
      <c r="T83" s="263">
        <f t="shared" si="16"/>
        <v>2222.8560000000002</v>
      </c>
      <c r="U83" s="263">
        <f t="shared" ref="U83:W83" si="17">(U23*U39)/10^6</f>
        <v>2220.2380800000001</v>
      </c>
      <c r="V83" s="263">
        <f t="shared" si="17"/>
        <v>2217.6201599999999</v>
      </c>
      <c r="W83" s="270">
        <f t="shared" si="17"/>
        <v>2215.0022399999998</v>
      </c>
    </row>
    <row r="84" spans="1:25" s="197" customFormat="1" x14ac:dyDescent="0.25">
      <c r="A84" s="221"/>
      <c r="B84" s="256" t="s">
        <v>114</v>
      </c>
      <c r="C84" s="256" t="s">
        <v>192</v>
      </c>
      <c r="D84" s="256" t="s">
        <v>13</v>
      </c>
      <c r="E84" s="256" t="s">
        <v>16</v>
      </c>
      <c r="F84" s="269"/>
      <c r="G84" s="269"/>
      <c r="H84" s="269"/>
      <c r="I84" s="269"/>
      <c r="J84" s="269"/>
      <c r="K84" s="269"/>
      <c r="L84" s="269"/>
      <c r="M84" s="269"/>
      <c r="N84" s="269"/>
      <c r="O84" s="269"/>
      <c r="P84" s="269"/>
      <c r="Q84" s="269"/>
      <c r="R84" s="269"/>
      <c r="S84" s="269"/>
      <c r="T84" s="269"/>
      <c r="U84" s="269"/>
      <c r="V84" s="521" t="s">
        <v>113</v>
      </c>
      <c r="W84" s="522">
        <f>SUM(W81:W83)</f>
        <v>3328.0271399999997</v>
      </c>
      <c r="X84" s="521"/>
      <c r="Y84" s="521" t="s">
        <v>1289</v>
      </c>
    </row>
    <row r="85" spans="1:25" x14ac:dyDescent="0.25">
      <c r="B85" s="48" t="s">
        <v>177</v>
      </c>
      <c r="C85" s="5"/>
      <c r="D85" s="6" t="s">
        <v>13</v>
      </c>
      <c r="E85" s="5"/>
      <c r="F85" s="5"/>
      <c r="G85" s="5"/>
      <c r="H85" s="5"/>
      <c r="I85" s="5"/>
      <c r="J85" s="5"/>
      <c r="K85" s="5"/>
      <c r="L85" s="5"/>
      <c r="M85" s="5"/>
      <c r="N85" s="5"/>
      <c r="O85" s="5"/>
      <c r="P85" s="5"/>
      <c r="Q85" s="5"/>
      <c r="R85" s="5"/>
      <c r="S85" s="5"/>
      <c r="T85" s="5"/>
      <c r="U85" s="5"/>
      <c r="V85" s="5"/>
      <c r="W85" s="5"/>
      <c r="X85" s="197"/>
      <c r="Y85" s="197"/>
    </row>
    <row r="86" spans="1:25" x14ac:dyDescent="0.25">
      <c r="A86" s="221" t="s">
        <v>1100</v>
      </c>
      <c r="B86" t="s">
        <v>178</v>
      </c>
      <c r="C86" s="255"/>
      <c r="D86" s="255" t="s">
        <v>13</v>
      </c>
      <c r="E86" s="255" t="s">
        <v>16</v>
      </c>
      <c r="F86" s="265">
        <v>955.66316016755047</v>
      </c>
      <c r="G86" s="265">
        <v>1008.0816475875247</v>
      </c>
      <c r="H86" s="265">
        <v>1065.0704214262021</v>
      </c>
      <c r="I86" s="265">
        <v>687.82245750790401</v>
      </c>
      <c r="J86" s="265">
        <v>1061.5380104339833</v>
      </c>
      <c r="K86" s="265">
        <v>1060.289880530172</v>
      </c>
      <c r="L86" s="265">
        <v>1001.5299942524935</v>
      </c>
      <c r="M86" s="265">
        <v>990.60908485708933</v>
      </c>
      <c r="N86" s="265">
        <v>978.40831653123166</v>
      </c>
      <c r="O86" s="265">
        <v>767.33674685081382</v>
      </c>
      <c r="P86" s="265">
        <v>932.09416028604949</v>
      </c>
      <c r="Q86" s="265">
        <v>816.57148631121368</v>
      </c>
      <c r="R86" s="265">
        <v>795.40800720807056</v>
      </c>
      <c r="S86" s="265">
        <v>723.82928000000004</v>
      </c>
      <c r="T86" s="265">
        <v>1063.10662</v>
      </c>
      <c r="U86" s="265">
        <v>847.65556000000004</v>
      </c>
      <c r="V86" s="265">
        <v>881.01609999999994</v>
      </c>
      <c r="W86" s="265">
        <v>910.44895000000008</v>
      </c>
      <c r="Y86" t="s">
        <v>1197</v>
      </c>
    </row>
    <row r="87" spans="1:25" x14ac:dyDescent="0.25">
      <c r="A87" s="221" t="s">
        <v>1100</v>
      </c>
      <c r="B87" t="s">
        <v>179</v>
      </c>
      <c r="C87" s="255"/>
      <c r="D87" s="255" t="s">
        <v>13</v>
      </c>
      <c r="E87" s="255" t="s">
        <v>16</v>
      </c>
      <c r="F87" s="265">
        <v>29499.068021184652</v>
      </c>
      <c r="G87" s="265">
        <v>29907.501087070774</v>
      </c>
      <c r="H87" s="265">
        <v>29414.746167423305</v>
      </c>
      <c r="I87" s="265">
        <v>30282.406163793039</v>
      </c>
      <c r="J87" s="265">
        <v>29980.06215671555</v>
      </c>
      <c r="K87" s="265">
        <v>28230.097992700659</v>
      </c>
      <c r="L87" s="265">
        <v>27697.401714428568</v>
      </c>
      <c r="M87" s="265">
        <v>29203.82828064949</v>
      </c>
      <c r="N87" s="265">
        <v>28720.743077967432</v>
      </c>
      <c r="O87" s="265">
        <v>28999.530546574682</v>
      </c>
      <c r="P87" s="265">
        <v>28483.070343884028</v>
      </c>
      <c r="Q87" s="265">
        <v>28362.321408004882</v>
      </c>
      <c r="R87" s="265">
        <v>29107.906712723187</v>
      </c>
      <c r="S87" s="268">
        <v>29593.129290151595</v>
      </c>
      <c r="T87" s="268">
        <v>29660.778012384078</v>
      </c>
      <c r="U87" s="268">
        <v>30412.241216136932</v>
      </c>
      <c r="V87" s="268">
        <v>29356.582900267109</v>
      </c>
      <c r="W87" s="268">
        <v>28459</v>
      </c>
      <c r="Y87" s="197" t="s">
        <v>1000</v>
      </c>
    </row>
    <row r="88" spans="1:25" x14ac:dyDescent="0.25">
      <c r="B88" s="4" t="s">
        <v>191</v>
      </c>
      <c r="C88" s="256" t="s">
        <v>192</v>
      </c>
      <c r="D88" s="256" t="s">
        <v>13</v>
      </c>
      <c r="E88" s="256" t="s">
        <v>16</v>
      </c>
      <c r="F88" s="269">
        <f>SUM(F75:F79,F81:F83,F86:F87)</f>
        <v>219524.75081730218</v>
      </c>
      <c r="G88" s="269">
        <f t="shared" ref="G88:T88" si="18">SUM(G75:G79,G81:G83,G86:G87)</f>
        <v>214845.39985879013</v>
      </c>
      <c r="H88" s="269">
        <f t="shared" si="18"/>
        <v>220110.089316784</v>
      </c>
      <c r="I88" s="269">
        <f t="shared" si="18"/>
        <v>237730.34046233288</v>
      </c>
      <c r="J88" s="269">
        <f t="shared" si="18"/>
        <v>245486.58354010744</v>
      </c>
      <c r="K88" s="269">
        <f t="shared" si="18"/>
        <v>241609.59912919326</v>
      </c>
      <c r="L88" s="269">
        <f t="shared" si="18"/>
        <v>243646.70599798104</v>
      </c>
      <c r="M88" s="269">
        <f t="shared" si="18"/>
        <v>266709.09625400661</v>
      </c>
      <c r="N88" s="269">
        <f t="shared" si="18"/>
        <v>255965.85760072363</v>
      </c>
      <c r="O88" s="269">
        <f t="shared" si="18"/>
        <v>264723.71826803189</v>
      </c>
      <c r="P88" s="269">
        <f t="shared" si="18"/>
        <v>266542.23572418262</v>
      </c>
      <c r="Q88" s="269">
        <f t="shared" si="18"/>
        <v>266586.30338526028</v>
      </c>
      <c r="R88" s="269">
        <f t="shared" si="18"/>
        <v>277964.06061191019</v>
      </c>
      <c r="S88" s="269">
        <f t="shared" si="18"/>
        <v>272404.62547346496</v>
      </c>
      <c r="T88" s="269">
        <f t="shared" si="18"/>
        <v>267462.4666374813</v>
      </c>
      <c r="U88" s="269">
        <f t="shared" ref="U88:V88" si="19">SUM(U75:U79,U81:U83,U86:U87)</f>
        <v>259835.98411888693</v>
      </c>
      <c r="V88" s="269">
        <f t="shared" si="19"/>
        <v>250918.98551534413</v>
      </c>
      <c r="W88" s="465">
        <f>SUM(W75:W79,W81:W83,W86:W87)</f>
        <v>248093.6347202021</v>
      </c>
    </row>
    <row r="89" spans="1:25" x14ac:dyDescent="0.25">
      <c r="C89" s="255"/>
      <c r="D89" s="255"/>
      <c r="E89" s="255"/>
      <c r="F89" s="255"/>
      <c r="G89" s="255"/>
      <c r="H89" s="255"/>
      <c r="I89" s="255"/>
      <c r="J89" s="255"/>
      <c r="K89" s="255"/>
      <c r="L89" s="255"/>
      <c r="M89" s="255"/>
      <c r="N89" s="255"/>
      <c r="O89" s="255"/>
      <c r="P89" s="255"/>
      <c r="Q89" s="255"/>
      <c r="R89" s="255"/>
      <c r="S89" s="255"/>
      <c r="T89" s="255"/>
      <c r="U89" s="255"/>
      <c r="V89" s="521" t="s">
        <v>113</v>
      </c>
      <c r="W89" s="522">
        <f>SUM(W86:W87)</f>
        <v>29369.448950000002</v>
      </c>
      <c r="X89" s="521"/>
      <c r="Y89" s="521" t="s">
        <v>1289</v>
      </c>
    </row>
    <row r="90" spans="1:25" x14ac:dyDescent="0.25">
      <c r="B90" s="48" t="s">
        <v>173</v>
      </c>
      <c r="C90" s="6"/>
      <c r="D90" s="6" t="s">
        <v>36</v>
      </c>
      <c r="E90" s="5"/>
      <c r="F90" s="5"/>
      <c r="G90" s="5"/>
      <c r="H90" s="5"/>
      <c r="I90" s="5"/>
      <c r="J90" s="5"/>
      <c r="K90" s="5"/>
      <c r="L90" s="5"/>
      <c r="M90" s="5"/>
      <c r="N90" s="5"/>
      <c r="O90" s="5"/>
      <c r="P90" s="5"/>
      <c r="Q90" s="5"/>
      <c r="R90" s="5"/>
      <c r="S90" s="5"/>
      <c r="T90" s="5"/>
      <c r="U90" s="5"/>
      <c r="V90" s="5"/>
      <c r="W90" s="5"/>
    </row>
    <row r="91" spans="1:25" x14ac:dyDescent="0.25">
      <c r="A91" s="221" t="s">
        <v>1042</v>
      </c>
      <c r="B91" t="s">
        <v>170</v>
      </c>
      <c r="C91" s="255" t="s">
        <v>165</v>
      </c>
      <c r="D91" s="255" t="s">
        <v>36</v>
      </c>
      <c r="E91" s="255" t="s">
        <v>194</v>
      </c>
      <c r="F91" s="263">
        <f>(F15*F45)/10^6</f>
        <v>0</v>
      </c>
      <c r="G91" s="263">
        <f t="shared" ref="G91:T91" si="20">(G15*G45)/10^6</f>
        <v>0</v>
      </c>
      <c r="H91" s="263">
        <f t="shared" si="20"/>
        <v>0</v>
      </c>
      <c r="I91" s="263">
        <f t="shared" si="20"/>
        <v>0</v>
      </c>
      <c r="J91" s="263">
        <f t="shared" si="20"/>
        <v>0</v>
      </c>
      <c r="K91" s="263">
        <f t="shared" si="20"/>
        <v>0</v>
      </c>
      <c r="L91" s="263">
        <f t="shared" si="20"/>
        <v>0</v>
      </c>
      <c r="M91" s="263">
        <f t="shared" si="20"/>
        <v>0</v>
      </c>
      <c r="N91" s="263">
        <f t="shared" si="20"/>
        <v>1.3500000000000001E-3</v>
      </c>
      <c r="O91" s="263">
        <f t="shared" si="20"/>
        <v>1.2750000000000001E-3</v>
      </c>
      <c r="P91" s="263">
        <f t="shared" si="20"/>
        <v>5.457E-3</v>
      </c>
      <c r="Q91" s="263">
        <f t="shared" si="20"/>
        <v>2.4919645688101118E-2</v>
      </c>
      <c r="R91" s="263">
        <f t="shared" si="20"/>
        <v>6.7943888961397136E-2</v>
      </c>
      <c r="S91" s="263">
        <f t="shared" si="20"/>
        <v>0.10242221690356135</v>
      </c>
      <c r="T91" s="263">
        <f t="shared" si="20"/>
        <v>0.1202653839096432</v>
      </c>
      <c r="U91" s="263">
        <f t="shared" ref="U91:W91" si="21">(U15*U45)/10^6</f>
        <v>0.17617690372421252</v>
      </c>
      <c r="V91" s="263">
        <f t="shared" si="21"/>
        <v>5.4869141518183485E-3</v>
      </c>
      <c r="W91" s="263">
        <f t="shared" si="21"/>
        <v>1.3035335195482503E-3</v>
      </c>
    </row>
    <row r="92" spans="1:25" x14ac:dyDescent="0.25">
      <c r="A92" s="221" t="s">
        <v>1042</v>
      </c>
      <c r="B92" t="s">
        <v>170</v>
      </c>
      <c r="C92" s="255" t="s">
        <v>166</v>
      </c>
      <c r="D92" s="255" t="s">
        <v>36</v>
      </c>
      <c r="E92" s="255" t="s">
        <v>194</v>
      </c>
      <c r="F92" s="263">
        <f>(F16*F46)/10^6</f>
        <v>0</v>
      </c>
      <c r="G92" s="263">
        <f t="shared" ref="G92:T92" si="22">(G16*G46)/10^6</f>
        <v>0</v>
      </c>
      <c r="H92" s="263">
        <f t="shared" si="22"/>
        <v>0</v>
      </c>
      <c r="I92" s="263">
        <f t="shared" si="22"/>
        <v>0</v>
      </c>
      <c r="J92" s="263">
        <f t="shared" si="22"/>
        <v>0</v>
      </c>
      <c r="K92" s="263">
        <f t="shared" si="22"/>
        <v>0</v>
      </c>
      <c r="L92" s="263">
        <f t="shared" si="22"/>
        <v>0</v>
      </c>
      <c r="M92" s="263">
        <f t="shared" si="22"/>
        <v>0</v>
      </c>
      <c r="N92" s="263">
        <f t="shared" si="22"/>
        <v>1.7076750000000002E-2</v>
      </c>
      <c r="O92" s="263">
        <f t="shared" si="22"/>
        <v>2.4160949999999997E-2</v>
      </c>
      <c r="P92" s="263">
        <f t="shared" si="22"/>
        <v>2.7110850000000002E-2</v>
      </c>
      <c r="Q92" s="263">
        <f t="shared" si="22"/>
        <v>2.7110850000000002E-2</v>
      </c>
      <c r="R92" s="263">
        <f t="shared" si="22"/>
        <v>2.7110850000000002E-2</v>
      </c>
      <c r="S92" s="263">
        <f t="shared" si="22"/>
        <v>3.5467627713325421E-2</v>
      </c>
      <c r="T92" s="263">
        <f t="shared" si="22"/>
        <v>3.7921061401498972E-2</v>
      </c>
      <c r="U92" s="263">
        <f t="shared" ref="U92:W92" si="23">(U16*U46)/10^6</f>
        <v>3.9289377068148001E-2</v>
      </c>
      <c r="V92" s="263">
        <f t="shared" si="23"/>
        <v>4.4305273988657995E-2</v>
      </c>
      <c r="W92" s="263">
        <f t="shared" si="23"/>
        <v>4.6038231446095715E-2</v>
      </c>
    </row>
    <row r="93" spans="1:25" x14ac:dyDescent="0.25">
      <c r="A93" s="221" t="s">
        <v>1044</v>
      </c>
      <c r="B93" t="s">
        <v>170</v>
      </c>
      <c r="C93" s="255" t="s">
        <v>169</v>
      </c>
      <c r="D93" s="255" t="s">
        <v>36</v>
      </c>
      <c r="E93" s="255" t="s">
        <v>194</v>
      </c>
      <c r="F93" s="263">
        <f>(F17*F47)/10^6</f>
        <v>1.8063170190000002</v>
      </c>
      <c r="G93" s="263">
        <f t="shared" ref="G93:T93" si="24">(G17*G47)/10^6</f>
        <v>1.8231166054199999</v>
      </c>
      <c r="H93" s="263">
        <f t="shared" si="24"/>
        <v>1.8837088556999999</v>
      </c>
      <c r="I93" s="263">
        <f t="shared" si="24"/>
        <v>2.0258173521599998</v>
      </c>
      <c r="J93" s="263">
        <f t="shared" si="24"/>
        <v>2.1266473020000003</v>
      </c>
      <c r="K93" s="263">
        <f t="shared" si="24"/>
        <v>2.1417047625599999</v>
      </c>
      <c r="L93" s="263">
        <f t="shared" si="24"/>
        <v>2.15547654</v>
      </c>
      <c r="M93" s="263">
        <f t="shared" si="24"/>
        <v>2.3699884060800001</v>
      </c>
      <c r="N93" s="263">
        <f t="shared" si="24"/>
        <v>2.2656485464999996</v>
      </c>
      <c r="O93" s="263">
        <f t="shared" si="24"/>
        <v>2.3260785064999996</v>
      </c>
      <c r="P93" s="263">
        <f t="shared" si="24"/>
        <v>2.3939813367</v>
      </c>
      <c r="Q93" s="263">
        <f t="shared" si="24"/>
        <v>2.4075232920349556</v>
      </c>
      <c r="R93" s="263">
        <f t="shared" si="24"/>
        <v>2.5035814271999999</v>
      </c>
      <c r="S93" s="263">
        <f t="shared" si="24"/>
        <v>2.430496963787304</v>
      </c>
      <c r="T93" s="263">
        <f t="shared" si="24"/>
        <v>2.3692551006068396</v>
      </c>
      <c r="U93" s="263">
        <f t="shared" ref="U93:W93" si="25">(U17*U47)/10^6</f>
        <v>2.2698225112536705</v>
      </c>
      <c r="V93" s="263">
        <f t="shared" si="25"/>
        <v>2.2424873423887868</v>
      </c>
      <c r="W93" s="263">
        <f t="shared" si="25"/>
        <v>2.2176423649429911</v>
      </c>
    </row>
    <row r="94" spans="1:25" x14ac:dyDescent="0.25">
      <c r="A94" s="221" t="s">
        <v>1042</v>
      </c>
      <c r="B94" t="s">
        <v>170</v>
      </c>
      <c r="C94" s="255" t="s">
        <v>168</v>
      </c>
      <c r="D94" s="255" t="s">
        <v>36</v>
      </c>
      <c r="E94" s="255" t="s">
        <v>194</v>
      </c>
      <c r="F94" s="263">
        <f>(F18*F48)/10^6</f>
        <v>0</v>
      </c>
      <c r="G94" s="263">
        <f t="shared" ref="G94:T94" si="26">(G18*G48)/10^6</f>
        <v>8.4622387500000011E-6</v>
      </c>
      <c r="H94" s="263">
        <f t="shared" si="26"/>
        <v>7.5219899999999994E-7</v>
      </c>
      <c r="I94" s="263">
        <f t="shared" si="26"/>
        <v>1.2824992950000002E-5</v>
      </c>
      <c r="J94" s="263">
        <f t="shared" si="26"/>
        <v>6.1680317999999994E-6</v>
      </c>
      <c r="K94" s="263">
        <f t="shared" si="26"/>
        <v>2.9313947229000002E-3</v>
      </c>
      <c r="L94" s="263">
        <f t="shared" si="26"/>
        <v>0</v>
      </c>
      <c r="M94" s="263">
        <f t="shared" si="26"/>
        <v>0</v>
      </c>
      <c r="N94" s="263">
        <f t="shared" si="26"/>
        <v>0</v>
      </c>
      <c r="O94" s="263">
        <f t="shared" si="26"/>
        <v>1.6311340414841384E-3</v>
      </c>
      <c r="P94" s="263">
        <f t="shared" si="26"/>
        <v>6.2950687587521523E-3</v>
      </c>
      <c r="Q94" s="263">
        <f t="shared" si="26"/>
        <v>6.2950687587521523E-3</v>
      </c>
      <c r="R94" s="263">
        <f t="shared" si="26"/>
        <v>6.2950687587521523E-3</v>
      </c>
      <c r="S94" s="263">
        <f t="shared" si="26"/>
        <v>3.5163864510193077E-3</v>
      </c>
      <c r="T94" s="263">
        <f t="shared" si="26"/>
        <v>5.2407177416587507E-3</v>
      </c>
      <c r="U94" s="263">
        <f t="shared" ref="U94:W94" si="27">(U18*U48)/10^6</f>
        <v>6.8695292544371147E-3</v>
      </c>
      <c r="V94" s="263">
        <f t="shared" si="27"/>
        <v>6.4133579999999987E-6</v>
      </c>
      <c r="W94" s="263">
        <f t="shared" si="27"/>
        <v>1.0590685990499999E-5</v>
      </c>
    </row>
    <row r="95" spans="1:25" x14ac:dyDescent="0.25">
      <c r="A95" s="221" t="s">
        <v>1044</v>
      </c>
      <c r="B95" t="s">
        <v>171</v>
      </c>
      <c r="C95" s="255" t="s">
        <v>169</v>
      </c>
      <c r="D95" s="255" t="s">
        <v>36</v>
      </c>
      <c r="E95" s="255" t="s">
        <v>194</v>
      </c>
      <c r="F95" s="263">
        <f>(F19*F49)/10^6</f>
        <v>0.116046</v>
      </c>
      <c r="G95" s="263">
        <f t="shared" ref="G95:T95" si="28">(G19*G49)/10^6</f>
        <v>4.7345749999999999E-2</v>
      </c>
      <c r="H95" s="263">
        <f t="shared" si="28"/>
        <v>5.1311199999999994E-2</v>
      </c>
      <c r="I95" s="263">
        <f t="shared" si="28"/>
        <v>8.2036049999999999E-2</v>
      </c>
      <c r="J95" s="263">
        <f t="shared" si="28"/>
        <v>6.4333210000000002E-2</v>
      </c>
      <c r="K95" s="263">
        <f t="shared" si="28"/>
        <v>2.8028500000000001E-2</v>
      </c>
      <c r="L95" s="263">
        <f t="shared" si="28"/>
        <v>3.9627309999999999E-2</v>
      </c>
      <c r="M95" s="263">
        <f t="shared" si="28"/>
        <v>4.8233370000000005E-2</v>
      </c>
      <c r="N95" s="263">
        <f t="shared" si="28"/>
        <v>4.0065519999999993E-2</v>
      </c>
      <c r="O95" s="263">
        <f t="shared" si="28"/>
        <v>6.8380523437499993E-2</v>
      </c>
      <c r="P95" s="263">
        <f t="shared" si="28"/>
        <v>2.2613041015625002E-2</v>
      </c>
      <c r="Q95" s="263">
        <f t="shared" si="28"/>
        <v>9.1639599999999988E-3</v>
      </c>
      <c r="R95" s="263">
        <f t="shared" si="28"/>
        <v>1.23045751953125E-2</v>
      </c>
      <c r="S95" s="263">
        <f t="shared" si="28"/>
        <v>1.2219525390625E-2</v>
      </c>
      <c r="T95" s="263">
        <f t="shared" si="28"/>
        <v>1.25330634765625E-2</v>
      </c>
      <c r="U95" s="263">
        <f t="shared" ref="U95:W95" si="29">(U19*U49)/10^6</f>
        <v>1.23523876953125E-2</v>
      </c>
      <c r="V95" s="263">
        <f t="shared" si="29"/>
        <v>2.1329999999999999E-3</v>
      </c>
      <c r="W95" s="263">
        <f t="shared" si="29"/>
        <v>7.5620253906250002E-3</v>
      </c>
    </row>
    <row r="96" spans="1:25" x14ac:dyDescent="0.25">
      <c r="B96" s="48" t="s">
        <v>174</v>
      </c>
      <c r="C96" s="5"/>
      <c r="D96" s="6" t="s">
        <v>36</v>
      </c>
      <c r="E96" s="5"/>
      <c r="F96" s="5"/>
      <c r="G96" s="5"/>
      <c r="H96" s="5"/>
      <c r="I96" s="5"/>
      <c r="J96" s="5"/>
      <c r="K96" s="5"/>
      <c r="L96" s="5"/>
      <c r="M96" s="5"/>
      <c r="N96" s="5"/>
      <c r="O96" s="5"/>
      <c r="P96" s="5"/>
      <c r="Q96" s="5"/>
      <c r="R96" s="5"/>
      <c r="S96" s="5"/>
      <c r="T96" s="5"/>
      <c r="U96" s="5"/>
      <c r="V96" s="5"/>
      <c r="W96" s="5"/>
    </row>
    <row r="97" spans="1:25" x14ac:dyDescent="0.25">
      <c r="A97" s="221" t="s">
        <v>1043</v>
      </c>
      <c r="B97" t="s">
        <v>114</v>
      </c>
      <c r="C97" s="255" t="s">
        <v>172</v>
      </c>
      <c r="D97" s="255" t="s">
        <v>36</v>
      </c>
      <c r="E97" s="255" t="s">
        <v>194</v>
      </c>
      <c r="F97" s="263">
        <f t="shared" ref="F97:T97" si="30">(F21*F51)/10^6</f>
        <v>2.5968359999999999E-2</v>
      </c>
      <c r="G97" s="263">
        <f t="shared" si="30"/>
        <v>3.0849720000000001E-2</v>
      </c>
      <c r="H97" s="263">
        <f t="shared" si="30"/>
        <v>1.3933079999999999E-2</v>
      </c>
      <c r="I97" s="263">
        <f t="shared" si="30"/>
        <v>1.8652439999999999E-2</v>
      </c>
      <c r="J97" s="263">
        <f t="shared" si="30"/>
        <v>1.1708880000000001E-2</v>
      </c>
      <c r="K97" s="263">
        <f t="shared" si="30"/>
        <v>9.8832E-3</v>
      </c>
      <c r="L97" s="263">
        <f t="shared" si="30"/>
        <v>1.6460639999999999E-2</v>
      </c>
      <c r="M97" s="263">
        <f t="shared" si="30"/>
        <v>1.6599360000000001E-2</v>
      </c>
      <c r="N97" s="263">
        <f t="shared" si="30"/>
        <v>1.6732920000000002E-2</v>
      </c>
      <c r="O97" s="263">
        <f t="shared" si="30"/>
        <v>1.8773160000000001E-2</v>
      </c>
      <c r="P97" s="263">
        <f t="shared" si="30"/>
        <v>1.3763400000000002E-2</v>
      </c>
      <c r="Q97" s="263">
        <f t="shared" si="30"/>
        <v>1.197048E-2</v>
      </c>
      <c r="R97" s="263">
        <f t="shared" si="30"/>
        <v>1.1921039999999999E-2</v>
      </c>
      <c r="S97" s="263">
        <f t="shared" si="30"/>
        <v>1.0469340000000002E-2</v>
      </c>
      <c r="T97" s="263">
        <f t="shared" si="30"/>
        <v>9.57795E-3</v>
      </c>
      <c r="U97" s="263">
        <f t="shared" ref="U97:W97" si="31">(U21*U51)/10^6</f>
        <v>8.6865600000000012E-3</v>
      </c>
      <c r="V97" s="263">
        <f t="shared" si="31"/>
        <v>7.7939999999999997E-3</v>
      </c>
      <c r="W97" s="263">
        <f t="shared" si="31"/>
        <v>6.9030000000000003E-3</v>
      </c>
    </row>
    <row r="98" spans="1:25" x14ac:dyDescent="0.25">
      <c r="A98" s="221" t="s">
        <v>1045</v>
      </c>
      <c r="B98" t="s">
        <v>114</v>
      </c>
      <c r="C98" s="255" t="s">
        <v>175</v>
      </c>
      <c r="D98" s="255" t="s">
        <v>36</v>
      </c>
      <c r="E98" s="255" t="s">
        <v>194</v>
      </c>
      <c r="F98" s="263">
        <f t="shared" ref="F98:T98" si="32">(F22*F52)/10^6</f>
        <v>3.2785417440000006E-2</v>
      </c>
      <c r="G98" s="263">
        <f t="shared" si="32"/>
        <v>2.8294595999999998E-2</v>
      </c>
      <c r="H98" s="263">
        <f t="shared" si="32"/>
        <v>2.8078393680000001E-2</v>
      </c>
      <c r="I98" s="263">
        <f t="shared" si="32"/>
        <v>3.3427635839999997E-2</v>
      </c>
      <c r="J98" s="263">
        <f t="shared" si="32"/>
        <v>3.1284329999999999E-2</v>
      </c>
      <c r="K98" s="263">
        <f t="shared" si="32"/>
        <v>2.8162005359999999E-2</v>
      </c>
      <c r="L98" s="263">
        <f t="shared" si="32"/>
        <v>2.897693904E-2</v>
      </c>
      <c r="M98" s="263">
        <f t="shared" si="32"/>
        <v>3.1689050879999993E-2</v>
      </c>
      <c r="N98" s="263">
        <f t="shared" si="32"/>
        <v>3.1883845920000001E-2</v>
      </c>
      <c r="O98" s="263">
        <f t="shared" si="32"/>
        <v>3.1338352559999998E-2</v>
      </c>
      <c r="P98" s="263">
        <f t="shared" si="32"/>
        <v>3.2301680160000006E-2</v>
      </c>
      <c r="Q98" s="263">
        <f t="shared" si="32"/>
        <v>2.734752E-2</v>
      </c>
      <c r="R98" s="263">
        <f t="shared" si="32"/>
        <v>2.7059474399999998E-2</v>
      </c>
      <c r="S98" s="263">
        <f t="shared" si="32"/>
        <v>2.9289881999999996E-2</v>
      </c>
      <c r="T98" s="263">
        <f t="shared" si="32"/>
        <v>2.9159444999999999E-2</v>
      </c>
      <c r="U98" s="263">
        <f t="shared" ref="U98:W98" si="33">(U22*U52)/10^6</f>
        <v>2.9029007999999999E-2</v>
      </c>
      <c r="V98" s="263">
        <f t="shared" si="33"/>
        <v>2.8899000000000001E-2</v>
      </c>
      <c r="W98" s="263">
        <f t="shared" si="33"/>
        <v>2.8767000000000001E-2</v>
      </c>
    </row>
    <row r="99" spans="1:25" x14ac:dyDescent="0.25">
      <c r="A99" s="221" t="s">
        <v>1046</v>
      </c>
      <c r="B99" t="s">
        <v>114</v>
      </c>
      <c r="C99" s="255" t="s">
        <v>176</v>
      </c>
      <c r="D99" s="255" t="s">
        <v>36</v>
      </c>
      <c r="E99" s="255" t="s">
        <v>194</v>
      </c>
      <c r="F99" s="263">
        <f t="shared" ref="F99:T99" si="34">(F23*F53)/10^6</f>
        <v>4.00532865E-2</v>
      </c>
      <c r="G99" s="263">
        <f t="shared" si="34"/>
        <v>3.7883968500000004E-2</v>
      </c>
      <c r="H99" s="263">
        <f t="shared" si="34"/>
        <v>3.6676270499999997E-2</v>
      </c>
      <c r="I99" s="263">
        <f t="shared" si="34"/>
        <v>4.01264775E-2</v>
      </c>
      <c r="J99" s="263">
        <f t="shared" si="34"/>
        <v>3.8960629500000003E-2</v>
      </c>
      <c r="K99" s="263">
        <f t="shared" si="34"/>
        <v>3.8928265500000003E-2</v>
      </c>
      <c r="L99" s="263">
        <f t="shared" si="34"/>
        <v>3.9975585000000001E-2</v>
      </c>
      <c r="M99" s="263">
        <f t="shared" si="34"/>
        <v>3.99766545E-2</v>
      </c>
      <c r="N99" s="263">
        <f t="shared" si="34"/>
        <v>4.1664372000000005E-2</v>
      </c>
      <c r="O99" s="263">
        <f t="shared" si="34"/>
        <v>3.9819531000000005E-2</v>
      </c>
      <c r="P99" s="263">
        <f t="shared" si="34"/>
        <v>3.7164613499999999E-2</v>
      </c>
      <c r="Q99" s="263">
        <f t="shared" si="34"/>
        <v>3.7128855000000002E-2</v>
      </c>
      <c r="R99" s="263">
        <f t="shared" si="34"/>
        <v>3.8055832499999998E-2</v>
      </c>
      <c r="S99" s="263">
        <f t="shared" si="34"/>
        <v>3.8636699999999996E-2</v>
      </c>
      <c r="T99" s="263">
        <f t="shared" si="34"/>
        <v>3.8591250000000001E-2</v>
      </c>
      <c r="U99" s="263">
        <f t="shared" ref="U99:W99" si="35">(U23*U53)/10^6</f>
        <v>3.8545800000000005E-2</v>
      </c>
      <c r="V99" s="263">
        <f t="shared" si="35"/>
        <v>3.8500349999999996E-2</v>
      </c>
      <c r="W99" s="263">
        <f t="shared" si="35"/>
        <v>3.84549E-2</v>
      </c>
    </row>
    <row r="100" spans="1:25" s="197" customFormat="1" x14ac:dyDescent="0.25">
      <c r="A100" s="221"/>
      <c r="B100" s="4" t="s">
        <v>114</v>
      </c>
      <c r="C100" s="256" t="s">
        <v>193</v>
      </c>
      <c r="D100" s="256" t="s">
        <v>36</v>
      </c>
      <c r="E100" s="255" t="s">
        <v>194</v>
      </c>
      <c r="F100" s="269">
        <f>SUM(F97:F99)</f>
        <v>9.8807063939999995E-2</v>
      </c>
      <c r="G100" s="269">
        <f t="shared" ref="G100:W100" si="36">SUM(G97:G99)</f>
        <v>9.7028284500000006E-2</v>
      </c>
      <c r="H100" s="269">
        <f t="shared" si="36"/>
        <v>7.8687744179999991E-2</v>
      </c>
      <c r="I100" s="269">
        <f t="shared" si="36"/>
        <v>9.2206553339999997E-2</v>
      </c>
      <c r="J100" s="269">
        <f t="shared" si="36"/>
        <v>8.1953839500000014E-2</v>
      </c>
      <c r="K100" s="269">
        <f t="shared" si="36"/>
        <v>7.6973470860000004E-2</v>
      </c>
      <c r="L100" s="269">
        <f t="shared" si="36"/>
        <v>8.5413164039999989E-2</v>
      </c>
      <c r="M100" s="269">
        <f t="shared" si="36"/>
        <v>8.8265065379999993E-2</v>
      </c>
      <c r="N100" s="269">
        <f t="shared" si="36"/>
        <v>9.0281137920000004E-2</v>
      </c>
      <c r="O100" s="269">
        <f t="shared" si="36"/>
        <v>8.9931043560000007E-2</v>
      </c>
      <c r="P100" s="269">
        <f t="shared" si="36"/>
        <v>8.3229693660000006E-2</v>
      </c>
      <c r="Q100" s="269">
        <f t="shared" si="36"/>
        <v>7.6446855000000008E-2</v>
      </c>
      <c r="R100" s="269">
        <f t="shared" si="36"/>
        <v>7.7036346899999997E-2</v>
      </c>
      <c r="S100" s="269">
        <f t="shared" si="36"/>
        <v>7.8395921999999993E-2</v>
      </c>
      <c r="T100" s="269">
        <f t="shared" si="36"/>
        <v>7.7328645000000001E-2</v>
      </c>
      <c r="U100" s="269">
        <f t="shared" si="36"/>
        <v>7.6261367999999996E-2</v>
      </c>
      <c r="V100" s="269">
        <f t="shared" si="36"/>
        <v>7.5193349999999992E-2</v>
      </c>
      <c r="W100" s="269">
        <f t="shared" si="36"/>
        <v>7.4124899999999994E-2</v>
      </c>
    </row>
    <row r="101" spans="1:25" x14ac:dyDescent="0.25">
      <c r="B101" s="48" t="s">
        <v>177</v>
      </c>
      <c r="C101" s="5"/>
      <c r="D101" s="6" t="s">
        <v>36</v>
      </c>
      <c r="E101" s="5"/>
      <c r="F101" s="5"/>
      <c r="G101" s="5"/>
      <c r="H101" s="5"/>
      <c r="I101" s="5"/>
      <c r="J101" s="5"/>
      <c r="K101" s="5"/>
      <c r="L101" s="5"/>
      <c r="M101" s="5"/>
      <c r="N101" s="5"/>
      <c r="O101" s="5"/>
      <c r="P101" s="5"/>
      <c r="Q101" s="5"/>
      <c r="R101" s="5"/>
      <c r="S101" s="5"/>
      <c r="T101" s="5"/>
      <c r="U101" s="5"/>
      <c r="V101" s="5"/>
      <c r="W101" s="5"/>
    </row>
    <row r="102" spans="1:25" x14ac:dyDescent="0.25">
      <c r="A102" s="221" t="s">
        <v>1101</v>
      </c>
      <c r="B102" t="s">
        <v>178</v>
      </c>
      <c r="C102" s="255"/>
      <c r="D102" s="255" t="s">
        <v>36</v>
      </c>
      <c r="E102" s="255" t="s">
        <v>194</v>
      </c>
      <c r="F102" s="265"/>
      <c r="G102" s="265"/>
      <c r="H102" s="265"/>
      <c r="I102" s="265"/>
      <c r="J102" s="265"/>
      <c r="K102" s="265"/>
      <c r="L102" s="265"/>
      <c r="M102" s="265"/>
      <c r="N102" s="265"/>
      <c r="O102" s="265"/>
      <c r="P102" s="265"/>
      <c r="Q102" s="265"/>
      <c r="R102" s="265"/>
      <c r="S102" s="265">
        <v>8.2800000000000009E-3</v>
      </c>
      <c r="T102" s="265">
        <v>1.4270000000000001E-2</v>
      </c>
      <c r="U102" s="265">
        <v>1.3350000000000001E-2</v>
      </c>
      <c r="V102" s="265">
        <v>1.35E-2</v>
      </c>
      <c r="W102" s="265">
        <v>1.4289999999999999E-2</v>
      </c>
      <c r="Y102" s="197" t="s">
        <v>1197</v>
      </c>
    </row>
    <row r="103" spans="1:25" x14ac:dyDescent="0.25">
      <c r="A103" s="221" t="s">
        <v>1101</v>
      </c>
      <c r="B103" t="s">
        <v>179</v>
      </c>
      <c r="C103" s="255"/>
      <c r="D103" s="255" t="s">
        <v>36</v>
      </c>
      <c r="E103" s="255" t="s">
        <v>194</v>
      </c>
      <c r="F103" s="265">
        <v>0.50631414984426182</v>
      </c>
      <c r="G103" s="265">
        <v>0.51427668035593666</v>
      </c>
      <c r="H103" s="265">
        <v>0.50719001063028013</v>
      </c>
      <c r="I103" s="265">
        <v>0.54056451616647239</v>
      </c>
      <c r="J103" s="265">
        <v>0.51424929852068213</v>
      </c>
      <c r="K103" s="265">
        <v>0.48190863245220633</v>
      </c>
      <c r="L103" s="265">
        <v>0.47350882687386808</v>
      </c>
      <c r="M103" s="265">
        <v>0.50558460702958119</v>
      </c>
      <c r="N103" s="265">
        <v>0.49155801268760457</v>
      </c>
      <c r="O103" s="265">
        <v>0.49444478297570665</v>
      </c>
      <c r="P103" s="265">
        <v>0.47554189757168963</v>
      </c>
      <c r="Q103" s="265">
        <v>0.46423267182228789</v>
      </c>
      <c r="R103" s="265">
        <v>0.36583309072464798</v>
      </c>
      <c r="S103" s="268">
        <v>0.36862021952674601</v>
      </c>
      <c r="T103" s="268">
        <v>0.38860064007883321</v>
      </c>
      <c r="U103" s="268">
        <v>0.37859597485177693</v>
      </c>
      <c r="V103" s="268">
        <v>0.38134807424289707</v>
      </c>
      <c r="W103" s="268">
        <f>(300+25.3+21.3+4.6+7.3+1.2+0.7)/1000</f>
        <v>0.36040000000000005</v>
      </c>
      <c r="Y103" s="197" t="s">
        <v>1000</v>
      </c>
    </row>
    <row r="104" spans="1:25" x14ac:dyDescent="0.25">
      <c r="B104" s="4" t="s">
        <v>191</v>
      </c>
      <c r="C104" s="256" t="s">
        <v>193</v>
      </c>
      <c r="D104" s="256" t="s">
        <v>36</v>
      </c>
      <c r="E104" s="256" t="s">
        <v>199</v>
      </c>
      <c r="F104" s="269">
        <f>(SUM(F91:F95,F97:F99,F102:F103))*'Conversion Factors'!$I$4</f>
        <v>53.077168888469508</v>
      </c>
      <c r="G104" s="269">
        <f>(SUM(G91:G95,G97:G99,G102:G103))*'Conversion Factors'!$I$4</f>
        <v>52.117291432808422</v>
      </c>
      <c r="H104" s="269">
        <f>(SUM(H91:H95,H97:H99,H102:H103))*'Conversion Factors'!$I$4</f>
        <v>52.938869816894879</v>
      </c>
      <c r="I104" s="269">
        <f>(SUM(I91:I95,I97:I99,I102:I103))*'Conversion Factors'!$I$4</f>
        <v>57.55338322984786</v>
      </c>
      <c r="J104" s="269">
        <f>(SUM(J91:J95,J97:J99,J102:J103))*'Conversion Factors'!$I$4</f>
        <v>58.530986179102129</v>
      </c>
      <c r="K104" s="269">
        <f>(SUM(K91:K95,K97:K99,K102:K103))*'Conversion Factors'!$I$4</f>
        <v>57.362481972497228</v>
      </c>
      <c r="L104" s="269">
        <f>(SUM(L91:L95,L97:L99,L102:L103))*'Conversion Factors'!$I$4</f>
        <v>57.834542659191243</v>
      </c>
      <c r="M104" s="269">
        <f>(SUM(M91:M95,M97:M99,M102:M103))*'Conversion Factors'!$I$4</f>
        <v>63.253500418281206</v>
      </c>
      <c r="N104" s="269">
        <f>(SUM(N91:N95,N97:N99,N102:N103))*'Conversion Factors'!$I$4</f>
        <v>61.025579309259697</v>
      </c>
      <c r="O104" s="269">
        <f>(SUM(O91:O95,O97:O99,O102:O103))*'Conversion Factors'!$I$4</f>
        <v>63.123940750808494</v>
      </c>
      <c r="P104" s="269">
        <f>(SUM(P91:P95,P97:P99,P102:P103))*'Conversion Factors'!$I$4</f>
        <v>63.298806641827397</v>
      </c>
      <c r="Q104" s="269">
        <f>(SUM(Q91:Q95,Q97:Q99,Q102:Q103))*'Conversion Factors'!$I$4</f>
        <v>63.329539209386041</v>
      </c>
      <c r="R104" s="269">
        <f>(SUM(R91:R95,R97:R99,R102:R103))*'Conversion Factors'!$I$4</f>
        <v>64.262210202542306</v>
      </c>
      <c r="S104" s="269">
        <f>(SUM(S91:S95,S97:S99,S102:S103))*'Conversion Factors'!$I$4</f>
        <v>63.827796097224216</v>
      </c>
      <c r="T104" s="269">
        <f>(SUM(T91:T95,T97:T99,T102:T103))*'Conversion Factors'!$I$4</f>
        <v>63.533706856515764</v>
      </c>
      <c r="U104" s="269">
        <f>(SUM(U91:U95,U97:U99,U102:U103))*'Conversion Factors'!$I$4</f>
        <v>62.42707908879872</v>
      </c>
      <c r="V104" s="269">
        <f>(SUM(V91:V95,V97:V99,V102:V103))*'Conversion Factors'!$I$4</f>
        <v>58.053667730733366</v>
      </c>
      <c r="W104" s="269">
        <f>(SUM(W91:W95,W97:W99,W102:W103))*'Conversion Factors'!$I$4</f>
        <v>57.148804565690263</v>
      </c>
    </row>
    <row r="105" spans="1:25" x14ac:dyDescent="0.25">
      <c r="C105" s="255"/>
      <c r="D105" s="255"/>
      <c r="E105" s="255"/>
      <c r="F105" s="255"/>
      <c r="G105" s="255"/>
      <c r="H105" s="255"/>
      <c r="I105" s="255"/>
      <c r="J105" s="255"/>
      <c r="K105" s="255"/>
      <c r="L105" s="255"/>
      <c r="M105" s="255"/>
      <c r="N105" s="255"/>
      <c r="O105" s="255"/>
      <c r="P105" s="255"/>
      <c r="Q105" s="255"/>
      <c r="R105" s="255"/>
      <c r="S105" s="255"/>
      <c r="T105" s="255"/>
      <c r="U105" s="255"/>
      <c r="V105" s="255"/>
      <c r="W105" s="255"/>
    </row>
    <row r="106" spans="1:25" x14ac:dyDescent="0.25">
      <c r="B106" s="48" t="s">
        <v>173</v>
      </c>
      <c r="C106" s="6"/>
      <c r="D106" s="6" t="s">
        <v>190</v>
      </c>
      <c r="E106" s="5"/>
      <c r="F106" s="5"/>
      <c r="G106" s="5"/>
      <c r="H106" s="5"/>
      <c r="I106" s="5"/>
      <c r="J106" s="5"/>
      <c r="K106" s="5"/>
      <c r="L106" s="5"/>
      <c r="M106" s="5"/>
      <c r="N106" s="5"/>
      <c r="O106" s="5"/>
      <c r="P106" s="5"/>
      <c r="Q106" s="5"/>
      <c r="R106" s="5"/>
      <c r="S106" s="5"/>
      <c r="T106" s="5"/>
      <c r="U106" s="5"/>
      <c r="V106" s="5"/>
      <c r="W106" s="5"/>
    </row>
    <row r="107" spans="1:25" x14ac:dyDescent="0.25">
      <c r="A107" s="221" t="s">
        <v>1047</v>
      </c>
      <c r="B107" t="s">
        <v>170</v>
      </c>
      <c r="C107" s="255" t="s">
        <v>165</v>
      </c>
      <c r="D107" s="255" t="s">
        <v>190</v>
      </c>
      <c r="E107" s="255" t="s">
        <v>195</v>
      </c>
      <c r="F107" s="263">
        <f t="shared" ref="F107:W107" si="37">(F15*F59)/10^6</f>
        <v>0</v>
      </c>
      <c r="G107" s="263">
        <f t="shared" si="37"/>
        <v>0</v>
      </c>
      <c r="H107" s="263">
        <f t="shared" si="37"/>
        <v>0</v>
      </c>
      <c r="I107" s="263">
        <f t="shared" si="37"/>
        <v>0</v>
      </c>
      <c r="J107" s="263">
        <f t="shared" si="37"/>
        <v>0</v>
      </c>
      <c r="K107" s="263">
        <f t="shared" si="37"/>
        <v>0</v>
      </c>
      <c r="L107" s="263">
        <f t="shared" si="37"/>
        <v>0</v>
      </c>
      <c r="M107" s="263">
        <f t="shared" si="37"/>
        <v>0</v>
      </c>
      <c r="N107" s="263">
        <f t="shared" si="37"/>
        <v>2.7E-4</v>
      </c>
      <c r="O107" s="263">
        <f t="shared" si="37"/>
        <v>2.5500000000000002E-4</v>
      </c>
      <c r="P107" s="263">
        <f t="shared" si="37"/>
        <v>1.0914E-3</v>
      </c>
      <c r="Q107" s="263">
        <f t="shared" si="37"/>
        <v>4.983929137620224E-3</v>
      </c>
      <c r="R107" s="263">
        <f t="shared" si="37"/>
        <v>1.3588777792279428E-2</v>
      </c>
      <c r="S107" s="263">
        <f t="shared" si="37"/>
        <v>2.0484443380712265E-2</v>
      </c>
      <c r="T107" s="263">
        <f t="shared" si="37"/>
        <v>2.4053076781928636E-2</v>
      </c>
      <c r="U107" s="263">
        <f t="shared" si="37"/>
        <v>3.5235380744842504E-2</v>
      </c>
      <c r="V107" s="263">
        <f t="shared" si="37"/>
        <v>1.0973828303636696E-3</v>
      </c>
      <c r="W107" s="263">
        <f t="shared" si="37"/>
        <v>2.6070670390965006E-4</v>
      </c>
    </row>
    <row r="108" spans="1:25" x14ac:dyDescent="0.25">
      <c r="A108" s="221" t="s">
        <v>1047</v>
      </c>
      <c r="B108" t="s">
        <v>170</v>
      </c>
      <c r="C108" s="255" t="s">
        <v>166</v>
      </c>
      <c r="D108" s="255" t="s">
        <v>190</v>
      </c>
      <c r="E108" s="255" t="s">
        <v>195</v>
      </c>
      <c r="F108" s="263">
        <f t="shared" ref="F108:W108" si="38">(F16*F60)/10^6</f>
        <v>0</v>
      </c>
      <c r="G108" s="263">
        <f t="shared" si="38"/>
        <v>0</v>
      </c>
      <c r="H108" s="263">
        <f t="shared" si="38"/>
        <v>0</v>
      </c>
      <c r="I108" s="263">
        <f t="shared" si="38"/>
        <v>0</v>
      </c>
      <c r="J108" s="263">
        <f t="shared" si="38"/>
        <v>0</v>
      </c>
      <c r="K108" s="263">
        <f t="shared" si="38"/>
        <v>0</v>
      </c>
      <c r="L108" s="263">
        <f t="shared" si="38"/>
        <v>0</v>
      </c>
      <c r="M108" s="263">
        <f t="shared" si="38"/>
        <v>0</v>
      </c>
      <c r="N108" s="263">
        <f t="shared" si="38"/>
        <v>3.4153499999999997E-3</v>
      </c>
      <c r="O108" s="263">
        <f t="shared" si="38"/>
        <v>4.8321899999999992E-3</v>
      </c>
      <c r="P108" s="263">
        <f t="shared" si="38"/>
        <v>5.4221700000000005E-3</v>
      </c>
      <c r="Q108" s="263">
        <f t="shared" si="38"/>
        <v>5.4221700000000005E-3</v>
      </c>
      <c r="R108" s="263">
        <f t="shared" si="38"/>
        <v>5.4221700000000005E-3</v>
      </c>
      <c r="S108" s="263">
        <f t="shared" si="38"/>
        <v>7.0935255426650837E-3</v>
      </c>
      <c r="T108" s="263">
        <f t="shared" si="38"/>
        <v>7.5842122802997928E-3</v>
      </c>
      <c r="U108" s="263">
        <f t="shared" si="38"/>
        <v>7.8578754136295996E-3</v>
      </c>
      <c r="V108" s="263">
        <f t="shared" si="38"/>
        <v>8.8610547977315979E-3</v>
      </c>
      <c r="W108" s="263">
        <f t="shared" si="38"/>
        <v>9.2076462892191416E-3</v>
      </c>
    </row>
    <row r="109" spans="1:25" x14ac:dyDescent="0.25">
      <c r="A109" s="221" t="s">
        <v>1049</v>
      </c>
      <c r="B109" t="s">
        <v>170</v>
      </c>
      <c r="C109" s="255" t="s">
        <v>169</v>
      </c>
      <c r="D109" s="255" t="s">
        <v>190</v>
      </c>
      <c r="E109" s="255" t="s">
        <v>195</v>
      </c>
      <c r="F109" s="263">
        <f t="shared" ref="F109:W109" si="39">(F17*F61)/10^6</f>
        <v>2.7094755285000001</v>
      </c>
      <c r="G109" s="263">
        <f t="shared" si="39"/>
        <v>2.7346749081299997</v>
      </c>
      <c r="H109" s="263">
        <f t="shared" si="39"/>
        <v>2.8255632835499997</v>
      </c>
      <c r="I109" s="263">
        <f t="shared" si="39"/>
        <v>3.0387260282399997</v>
      </c>
      <c r="J109" s="263">
        <f t="shared" si="39"/>
        <v>3.189970953</v>
      </c>
      <c r="K109" s="263">
        <f t="shared" si="39"/>
        <v>3.2125571438399994</v>
      </c>
      <c r="L109" s="263">
        <f t="shared" si="39"/>
        <v>3.2332148100000002</v>
      </c>
      <c r="M109" s="263">
        <f t="shared" si="39"/>
        <v>3.5549826091200001</v>
      </c>
      <c r="N109" s="263">
        <f t="shared" si="39"/>
        <v>3.3984728197499998</v>
      </c>
      <c r="O109" s="263">
        <f t="shared" si="39"/>
        <v>3.4891177597499992</v>
      </c>
      <c r="P109" s="263">
        <f t="shared" si="39"/>
        <v>3.5909720050499998</v>
      </c>
      <c r="Q109" s="263">
        <f t="shared" si="39"/>
        <v>3.6112849380524334</v>
      </c>
      <c r="R109" s="263">
        <f t="shared" si="39"/>
        <v>3.7553721407999996</v>
      </c>
      <c r="S109" s="263">
        <f t="shared" si="39"/>
        <v>3.6457454456809555</v>
      </c>
      <c r="T109" s="263">
        <f t="shared" si="39"/>
        <v>3.5538826509102592</v>
      </c>
      <c r="U109" s="263">
        <f t="shared" si="39"/>
        <v>3.4047337668805056</v>
      </c>
      <c r="V109" s="263">
        <f t="shared" si="39"/>
        <v>3.3637310135831804</v>
      </c>
      <c r="W109" s="263">
        <f t="shared" si="39"/>
        <v>3.3264635474144866</v>
      </c>
    </row>
    <row r="110" spans="1:25" x14ac:dyDescent="0.25">
      <c r="A110" s="221" t="s">
        <v>1047</v>
      </c>
      <c r="B110" t="s">
        <v>170</v>
      </c>
      <c r="C110" s="255" t="s">
        <v>168</v>
      </c>
      <c r="D110" s="255" t="s">
        <v>190</v>
      </c>
      <c r="E110" s="255" t="s">
        <v>195</v>
      </c>
      <c r="F110" s="263">
        <f t="shared" ref="F110:W110" si="40">(F18*F62)/10^6</f>
        <v>0</v>
      </c>
      <c r="G110" s="263">
        <f t="shared" si="40"/>
        <v>1.6924477499999999E-6</v>
      </c>
      <c r="H110" s="263">
        <f t="shared" si="40"/>
        <v>1.5043979999999998E-7</v>
      </c>
      <c r="I110" s="263">
        <f t="shared" si="40"/>
        <v>2.5649985900000002E-6</v>
      </c>
      <c r="J110" s="263">
        <f t="shared" si="40"/>
        <v>1.2336063599999999E-6</v>
      </c>
      <c r="K110" s="263">
        <f t="shared" si="40"/>
        <v>5.8627894458000002E-4</v>
      </c>
      <c r="L110" s="263">
        <f t="shared" si="40"/>
        <v>0</v>
      </c>
      <c r="M110" s="263">
        <f t="shared" si="40"/>
        <v>0</v>
      </c>
      <c r="N110" s="263">
        <f t="shared" si="40"/>
        <v>0</v>
      </c>
      <c r="O110" s="263">
        <f t="shared" si="40"/>
        <v>3.2622680829682763E-4</v>
      </c>
      <c r="P110" s="263">
        <f t="shared" si="40"/>
        <v>1.2590137517504304E-3</v>
      </c>
      <c r="Q110" s="263">
        <f t="shared" si="40"/>
        <v>1.2590137517504304E-3</v>
      </c>
      <c r="R110" s="263">
        <f t="shared" si="40"/>
        <v>1.2590137517504304E-3</v>
      </c>
      <c r="S110" s="263">
        <f t="shared" si="40"/>
        <v>7.0327729020386157E-4</v>
      </c>
      <c r="T110" s="263">
        <f t="shared" si="40"/>
        <v>1.0481435483317503E-3</v>
      </c>
      <c r="U110" s="263">
        <f t="shared" si="40"/>
        <v>1.3739058508874229E-3</v>
      </c>
      <c r="V110" s="263">
        <f t="shared" si="40"/>
        <v>1.2826715999999997E-6</v>
      </c>
      <c r="W110" s="263">
        <f t="shared" si="40"/>
        <v>2.1181371981E-6</v>
      </c>
    </row>
    <row r="111" spans="1:25" x14ac:dyDescent="0.25">
      <c r="A111" s="221" t="s">
        <v>1049</v>
      </c>
      <c r="B111" t="s">
        <v>171</v>
      </c>
      <c r="C111" s="255" t="s">
        <v>169</v>
      </c>
      <c r="D111" s="255" t="s">
        <v>190</v>
      </c>
      <c r="E111" s="255" t="s">
        <v>195</v>
      </c>
      <c r="F111" s="263">
        <f t="shared" ref="F111:W111" si="41">(F19*F63)/10^6</f>
        <v>0.174069</v>
      </c>
      <c r="G111" s="263">
        <f t="shared" si="41"/>
        <v>7.1018625000000002E-2</v>
      </c>
      <c r="H111" s="263">
        <f t="shared" si="41"/>
        <v>7.6966799999999988E-2</v>
      </c>
      <c r="I111" s="263">
        <f t="shared" si="41"/>
        <v>0.12305407500000001</v>
      </c>
      <c r="J111" s="263">
        <f t="shared" si="41"/>
        <v>9.6499815000000003E-2</v>
      </c>
      <c r="K111" s="263">
        <f t="shared" si="41"/>
        <v>4.2042749999999997E-2</v>
      </c>
      <c r="L111" s="263">
        <f t="shared" si="41"/>
        <v>5.9440964999999998E-2</v>
      </c>
      <c r="M111" s="263">
        <f t="shared" si="41"/>
        <v>7.235005500000001E-2</v>
      </c>
      <c r="N111" s="263">
        <f t="shared" si="41"/>
        <v>6.0098279999999997E-2</v>
      </c>
      <c r="O111" s="263">
        <f t="shared" si="41"/>
        <v>0.10257078515625</v>
      </c>
      <c r="P111" s="263">
        <f t="shared" si="41"/>
        <v>3.3919561523437503E-2</v>
      </c>
      <c r="Q111" s="263">
        <f t="shared" si="41"/>
        <v>1.3745939999999998E-2</v>
      </c>
      <c r="R111" s="263">
        <f t="shared" si="41"/>
        <v>1.8456862792968751E-2</v>
      </c>
      <c r="S111" s="263">
        <f t="shared" si="41"/>
        <v>1.8329288085937499E-2</v>
      </c>
      <c r="T111" s="263">
        <f t="shared" si="41"/>
        <v>1.8799595214843749E-2</v>
      </c>
      <c r="U111" s="263">
        <f t="shared" si="41"/>
        <v>1.8528581542968749E-2</v>
      </c>
      <c r="V111" s="263">
        <f t="shared" si="41"/>
        <v>3.1995000000000001E-3</v>
      </c>
      <c r="W111" s="263">
        <f t="shared" si="41"/>
        <v>1.13430380859375E-2</v>
      </c>
    </row>
    <row r="112" spans="1:25" x14ac:dyDescent="0.25">
      <c r="B112" s="48" t="s">
        <v>174</v>
      </c>
      <c r="C112" s="5"/>
      <c r="D112" s="6" t="s">
        <v>190</v>
      </c>
      <c r="E112" s="5"/>
      <c r="F112" s="5"/>
      <c r="G112" s="5"/>
      <c r="H112" s="5"/>
      <c r="I112" s="5"/>
      <c r="J112" s="5"/>
      <c r="K112" s="5"/>
      <c r="L112" s="5"/>
      <c r="M112" s="5"/>
      <c r="N112" s="5"/>
      <c r="O112" s="5"/>
      <c r="P112" s="5"/>
      <c r="Q112" s="5"/>
      <c r="R112" s="5"/>
      <c r="S112" s="5"/>
      <c r="T112" s="5"/>
      <c r="U112" s="5"/>
      <c r="V112" s="5"/>
      <c r="W112" s="5"/>
    </row>
    <row r="113" spans="1:25" x14ac:dyDescent="0.25">
      <c r="A113" s="221" t="s">
        <v>1048</v>
      </c>
      <c r="B113" t="s">
        <v>114</v>
      </c>
      <c r="C113" s="255" t="s">
        <v>172</v>
      </c>
      <c r="D113" s="255" t="s">
        <v>190</v>
      </c>
      <c r="E113" s="255" t="s">
        <v>195</v>
      </c>
      <c r="F113" s="263">
        <f t="shared" ref="F113:W113" si="42">(F21*F65)/10^6</f>
        <v>5.1936720000000007E-3</v>
      </c>
      <c r="G113" s="263">
        <f t="shared" si="42"/>
        <v>6.1699439999999993E-3</v>
      </c>
      <c r="H113" s="263">
        <f t="shared" si="42"/>
        <v>2.7866159999999996E-3</v>
      </c>
      <c r="I113" s="263">
        <f t="shared" si="42"/>
        <v>3.7304879999999993E-3</v>
      </c>
      <c r="J113" s="263">
        <f t="shared" si="42"/>
        <v>2.3417759999999998E-3</v>
      </c>
      <c r="K113" s="263">
        <f t="shared" si="42"/>
        <v>1.97664E-3</v>
      </c>
      <c r="L113" s="263">
        <f t="shared" si="42"/>
        <v>3.2921280000000001E-3</v>
      </c>
      <c r="M113" s="263">
        <f t="shared" si="42"/>
        <v>3.3198719999999998E-3</v>
      </c>
      <c r="N113" s="263">
        <f t="shared" si="42"/>
        <v>3.3465840000000001E-3</v>
      </c>
      <c r="O113" s="263">
        <f t="shared" si="42"/>
        <v>3.7546319999999999E-3</v>
      </c>
      <c r="P113" s="263">
        <f t="shared" si="42"/>
        <v>2.75268E-3</v>
      </c>
      <c r="Q113" s="263">
        <f t="shared" si="42"/>
        <v>2.3940960000000001E-3</v>
      </c>
      <c r="R113" s="263">
        <f t="shared" si="42"/>
        <v>2.3842079999999996E-3</v>
      </c>
      <c r="S113" s="263">
        <f t="shared" si="42"/>
        <v>2.0938680000000005E-3</v>
      </c>
      <c r="T113" s="263">
        <f t="shared" si="42"/>
        <v>1.9155900000000002E-3</v>
      </c>
      <c r="U113" s="263">
        <f t="shared" si="42"/>
        <v>1.7373120000000002E-3</v>
      </c>
      <c r="V113" s="263">
        <f t="shared" si="42"/>
        <v>1.5587999999999999E-3</v>
      </c>
      <c r="W113" s="263">
        <f t="shared" si="42"/>
        <v>1.3805999999999998E-3</v>
      </c>
    </row>
    <row r="114" spans="1:25" x14ac:dyDescent="0.25">
      <c r="A114" s="221" t="s">
        <v>1050</v>
      </c>
      <c r="B114" t="s">
        <v>114</v>
      </c>
      <c r="C114" s="255" t="s">
        <v>175</v>
      </c>
      <c r="D114" s="255" t="s">
        <v>190</v>
      </c>
      <c r="E114" s="255" t="s">
        <v>195</v>
      </c>
      <c r="F114" s="263">
        <f t="shared" ref="F114:W114" si="43">(F22*F66)/10^6</f>
        <v>6.5570834879999998E-3</v>
      </c>
      <c r="G114" s="263">
        <f t="shared" si="43"/>
        <v>5.6589191999999993E-3</v>
      </c>
      <c r="H114" s="263">
        <f t="shared" si="43"/>
        <v>5.6156787359999995E-3</v>
      </c>
      <c r="I114" s="263">
        <f t="shared" si="43"/>
        <v>6.6855271679999986E-3</v>
      </c>
      <c r="J114" s="263">
        <f t="shared" si="43"/>
        <v>6.2568659999999998E-3</v>
      </c>
      <c r="K114" s="263">
        <f t="shared" si="43"/>
        <v>5.6324010719999993E-3</v>
      </c>
      <c r="L114" s="263">
        <f t="shared" si="43"/>
        <v>5.7953878080000002E-3</v>
      </c>
      <c r="M114" s="263">
        <f t="shared" si="43"/>
        <v>6.3378101759999994E-3</v>
      </c>
      <c r="N114" s="263">
        <f t="shared" si="43"/>
        <v>6.3767691840000001E-3</v>
      </c>
      <c r="O114" s="263">
        <f t="shared" si="43"/>
        <v>6.267670512E-3</v>
      </c>
      <c r="P114" s="263">
        <f t="shared" si="43"/>
        <v>6.4603360320000004E-3</v>
      </c>
      <c r="Q114" s="263">
        <f t="shared" si="43"/>
        <v>5.469504E-3</v>
      </c>
      <c r="R114" s="263">
        <f t="shared" si="43"/>
        <v>5.4118948799999995E-3</v>
      </c>
      <c r="S114" s="263">
        <f t="shared" si="43"/>
        <v>5.8579763999999993E-3</v>
      </c>
      <c r="T114" s="263">
        <f t="shared" si="43"/>
        <v>5.8318889999999998E-3</v>
      </c>
      <c r="U114" s="263">
        <f t="shared" si="43"/>
        <v>5.8058015999999995E-3</v>
      </c>
      <c r="V114" s="263">
        <f t="shared" si="43"/>
        <v>5.7797999999999999E-3</v>
      </c>
      <c r="W114" s="263">
        <f t="shared" si="43"/>
        <v>5.7533999999999997E-3</v>
      </c>
    </row>
    <row r="115" spans="1:25" x14ac:dyDescent="0.25">
      <c r="A115" s="221" t="s">
        <v>1051</v>
      </c>
      <c r="B115" t="s">
        <v>114</v>
      </c>
      <c r="C115" s="255" t="s">
        <v>176</v>
      </c>
      <c r="D115" s="255" t="s">
        <v>190</v>
      </c>
      <c r="E115" s="255" t="s">
        <v>195</v>
      </c>
      <c r="F115" s="263">
        <f t="shared" ref="F115:W115" si="44">(F23*F67)/10^6</f>
        <v>4.0053286500000007E-3</v>
      </c>
      <c r="G115" s="263">
        <f t="shared" si="44"/>
        <v>3.7883968500000004E-3</v>
      </c>
      <c r="H115" s="263">
        <f t="shared" si="44"/>
        <v>3.6676270499999999E-3</v>
      </c>
      <c r="I115" s="263">
        <f t="shared" si="44"/>
        <v>4.0126477499999999E-3</v>
      </c>
      <c r="J115" s="263">
        <f t="shared" si="44"/>
        <v>3.8960629500000006E-3</v>
      </c>
      <c r="K115" s="263">
        <f t="shared" si="44"/>
        <v>3.8928265500000002E-3</v>
      </c>
      <c r="L115" s="263">
        <f t="shared" si="44"/>
        <v>3.9975584999999998E-3</v>
      </c>
      <c r="M115" s="263">
        <f t="shared" si="44"/>
        <v>3.99766545E-3</v>
      </c>
      <c r="N115" s="263">
        <f t="shared" si="44"/>
        <v>4.1664372000000003E-3</v>
      </c>
      <c r="O115" s="263">
        <f t="shared" si="44"/>
        <v>3.9819531000000003E-3</v>
      </c>
      <c r="P115" s="263">
        <f t="shared" si="44"/>
        <v>3.7164613500000002E-3</v>
      </c>
      <c r="Q115" s="263">
        <f t="shared" si="44"/>
        <v>3.7128855000000001E-3</v>
      </c>
      <c r="R115" s="263">
        <f t="shared" si="44"/>
        <v>3.8055832499999998E-3</v>
      </c>
      <c r="S115" s="263">
        <f t="shared" si="44"/>
        <v>3.86367E-3</v>
      </c>
      <c r="T115" s="263">
        <f t="shared" si="44"/>
        <v>3.8591250000000001E-3</v>
      </c>
      <c r="U115" s="263">
        <f t="shared" si="44"/>
        <v>3.8545800000000002E-3</v>
      </c>
      <c r="V115" s="263">
        <f t="shared" si="44"/>
        <v>3.8500349999999999E-3</v>
      </c>
      <c r="W115" s="263">
        <f t="shared" si="44"/>
        <v>3.8454900000000005E-3</v>
      </c>
    </row>
    <row r="116" spans="1:25" s="197" customFormat="1" x14ac:dyDescent="0.25">
      <c r="A116" s="221"/>
      <c r="B116" s="4" t="s">
        <v>191</v>
      </c>
      <c r="C116" s="256" t="s">
        <v>196</v>
      </c>
      <c r="D116" s="256" t="s">
        <v>190</v>
      </c>
      <c r="E116" s="256" t="s">
        <v>199</v>
      </c>
      <c r="F116" s="269">
        <f>SUM(F113:F115)</f>
        <v>1.5756084138E-2</v>
      </c>
      <c r="G116" s="269">
        <f t="shared" ref="G116:W116" si="45">SUM(G113:G115)</f>
        <v>1.5617260049999998E-2</v>
      </c>
      <c r="H116" s="269">
        <f t="shared" si="45"/>
        <v>1.2069921785999999E-2</v>
      </c>
      <c r="I116" s="269">
        <f t="shared" si="45"/>
        <v>1.4428662917999997E-2</v>
      </c>
      <c r="J116" s="269">
        <f t="shared" si="45"/>
        <v>1.2494704950000001E-2</v>
      </c>
      <c r="K116" s="269">
        <f t="shared" si="45"/>
        <v>1.1501867621999999E-2</v>
      </c>
      <c r="L116" s="269">
        <f t="shared" si="45"/>
        <v>1.3085074308000001E-2</v>
      </c>
      <c r="M116" s="269">
        <f t="shared" si="45"/>
        <v>1.3655347626E-2</v>
      </c>
      <c r="N116" s="269">
        <f t="shared" si="45"/>
        <v>1.3889790384000001E-2</v>
      </c>
      <c r="O116" s="269">
        <f t="shared" si="45"/>
        <v>1.4004255611999999E-2</v>
      </c>
      <c r="P116" s="269">
        <f t="shared" si="45"/>
        <v>1.2929477382000001E-2</v>
      </c>
      <c r="Q116" s="269">
        <f t="shared" si="45"/>
        <v>1.1576485500000001E-2</v>
      </c>
      <c r="R116" s="269">
        <f t="shared" si="45"/>
        <v>1.1601686129999999E-2</v>
      </c>
      <c r="S116" s="269">
        <f t="shared" si="45"/>
        <v>1.1815514399999999E-2</v>
      </c>
      <c r="T116" s="269">
        <f t="shared" si="45"/>
        <v>1.1606604E-2</v>
      </c>
      <c r="U116" s="269">
        <f t="shared" si="45"/>
        <v>1.13976936E-2</v>
      </c>
      <c r="V116" s="269">
        <f t="shared" si="45"/>
        <v>1.1188634999999999E-2</v>
      </c>
      <c r="W116" s="269">
        <f t="shared" si="45"/>
        <v>1.097949E-2</v>
      </c>
    </row>
    <row r="117" spans="1:25" x14ac:dyDescent="0.25">
      <c r="B117" s="48" t="s">
        <v>177</v>
      </c>
      <c r="C117" s="5"/>
      <c r="D117" s="6" t="s">
        <v>190</v>
      </c>
      <c r="E117" s="5"/>
      <c r="F117" s="5"/>
      <c r="G117" s="5"/>
      <c r="H117" s="5"/>
      <c r="I117" s="5"/>
      <c r="J117" s="5"/>
      <c r="K117" s="5"/>
      <c r="L117" s="5"/>
      <c r="M117" s="5"/>
      <c r="N117" s="5"/>
      <c r="O117" s="5"/>
      <c r="P117" s="5"/>
      <c r="Q117" s="5"/>
      <c r="R117" s="5"/>
      <c r="S117" s="5"/>
      <c r="T117" s="5"/>
      <c r="U117" s="5"/>
      <c r="V117" s="5"/>
      <c r="W117" s="5"/>
    </row>
    <row r="118" spans="1:25" x14ac:dyDescent="0.25">
      <c r="A118" s="221" t="s">
        <v>1102</v>
      </c>
      <c r="B118" t="s">
        <v>178</v>
      </c>
      <c r="C118" s="255"/>
      <c r="D118" s="255" t="s">
        <v>190</v>
      </c>
      <c r="E118" s="255" t="s">
        <v>195</v>
      </c>
      <c r="F118" s="265"/>
      <c r="G118" s="265"/>
      <c r="H118" s="265"/>
      <c r="I118" s="265"/>
      <c r="J118" s="265"/>
      <c r="K118" s="265"/>
      <c r="L118" s="265"/>
      <c r="M118" s="265"/>
      <c r="N118" s="265"/>
      <c r="O118" s="265"/>
      <c r="P118" s="265"/>
      <c r="Q118" s="265"/>
      <c r="R118" s="265"/>
      <c r="S118" s="265">
        <v>7.899999999999999E-4</v>
      </c>
      <c r="T118" s="265">
        <v>1.4199999999999998E-3</v>
      </c>
      <c r="U118" s="265">
        <v>1.2900000000000001E-3</v>
      </c>
      <c r="V118" s="265">
        <v>1.1299999999999999E-3</v>
      </c>
      <c r="W118" s="265">
        <v>1.2199999999999999E-3</v>
      </c>
      <c r="Y118" t="s">
        <v>1197</v>
      </c>
    </row>
    <row r="119" spans="1:25" x14ac:dyDescent="0.25">
      <c r="A119" s="221" t="s">
        <v>1102</v>
      </c>
      <c r="B119" t="s">
        <v>179</v>
      </c>
      <c r="C119" s="255"/>
      <c r="D119" s="255" t="s">
        <v>190</v>
      </c>
      <c r="E119" s="255" t="s">
        <v>195</v>
      </c>
      <c r="F119" s="265">
        <v>0.35596067658243657</v>
      </c>
      <c r="G119" s="265">
        <v>0.36126859409464851</v>
      </c>
      <c r="H119" s="265">
        <v>0.35683714524063836</v>
      </c>
      <c r="I119" s="265">
        <v>0.37843291933237033</v>
      </c>
      <c r="J119" s="265">
        <v>0.36201921715279445</v>
      </c>
      <c r="K119" s="265">
        <v>0.34313550510810159</v>
      </c>
      <c r="L119" s="265">
        <v>0.33764294667257672</v>
      </c>
      <c r="M119" s="265">
        <v>0.35873379222046664</v>
      </c>
      <c r="N119" s="265">
        <v>0.35143415650341048</v>
      </c>
      <c r="O119" s="265">
        <v>0.35457198164396186</v>
      </c>
      <c r="P119" s="265">
        <v>0.35355728792168883</v>
      </c>
      <c r="Q119" s="265">
        <v>0.35355079088370139</v>
      </c>
      <c r="R119" s="265">
        <v>0.47836288952231321</v>
      </c>
      <c r="S119" s="268">
        <v>0.4754456156132697</v>
      </c>
      <c r="T119" s="268">
        <v>0.49786256009255342</v>
      </c>
      <c r="U119" s="268">
        <v>0.48464455134304607</v>
      </c>
      <c r="V119" s="268">
        <v>0.47968514581093646</v>
      </c>
      <c r="W119" s="268">
        <v>0.45622999999999997</v>
      </c>
      <c r="Y119" s="197" t="s">
        <v>1000</v>
      </c>
    </row>
    <row r="120" spans="1:25" x14ac:dyDescent="0.25">
      <c r="B120" s="4" t="s">
        <v>191</v>
      </c>
      <c r="C120" s="256" t="s">
        <v>196</v>
      </c>
      <c r="D120" s="256" t="s">
        <v>190</v>
      </c>
      <c r="E120" s="256" t="s">
        <v>199</v>
      </c>
      <c r="F120" s="269">
        <f>(SUM(F107:F111,F113:F115,F118:F119))*'Conversion Factors'!$I$5</f>
        <v>1009.1309996583352</v>
      </c>
      <c r="G120" s="269">
        <f>(SUM(G107:G111,G113:G115,G118:G119))*'Conversion Factors'!$I$5</f>
        <v>986.60013471394336</v>
      </c>
      <c r="H120" s="269">
        <f>(SUM(H107:H111,H113:H115,H118:H119))*'Conversion Factors'!$I$5</f>
        <v>1014.1455633150958</v>
      </c>
      <c r="I120" s="269">
        <f>(SUM(I107:I111,I113:I115,I118:I119))*'Conversion Factors'!$I$5</f>
        <v>1101.9397176515777</v>
      </c>
      <c r="J120" s="269">
        <f>(SUM(J107:J111,J113:J115,J118:J119))*'Conversion Factors'!$I$5</f>
        <v>1134.905636349838</v>
      </c>
      <c r="K120" s="269">
        <f>(SUM(K107:K111,K113:K115,K118:K119))*'Conversion Factors'!$I$5</f>
        <v>1119.045299109551</v>
      </c>
      <c r="L120" s="269">
        <f>(SUM(L107:L111,L113:L115,L118:L119))*'Conversion Factors'!$I$5</f>
        <v>1129.4489767539787</v>
      </c>
      <c r="M120" s="269">
        <f>(SUM(M107:M111,M113:M115,M118:M119))*'Conversion Factors'!$I$5</f>
        <v>1239.9137592296045</v>
      </c>
      <c r="N120" s="269">
        <f>(SUM(N107:N111,N113:N115,N118:N119))*'Conversion Factors'!$I$5</f>
        <v>1186.5499229575971</v>
      </c>
      <c r="O120" s="269">
        <f>(SUM(O107:O111,O113:O115,O118:O119))*'Conversion Factors'!$I$5</f>
        <v>1229.3602416808571</v>
      </c>
      <c r="P120" s="269">
        <f>(SUM(P107:P111,P113:P115,P118:P119))*'Conversion Factors'!$I$5</f>
        <v>1239.7367838449518</v>
      </c>
      <c r="Q120" s="269">
        <f>(SUM(Q107:Q111,Q113:Q115,Q118:Q119))*'Conversion Factors'!$I$5</f>
        <v>1240.5652128709066</v>
      </c>
      <c r="R120" s="269">
        <f>(SUM(R107:R111,R113:R115,R118:R119))*'Conversion Factors'!$I$5</f>
        <v>1328.0596976446866</v>
      </c>
      <c r="S120" s="269">
        <f>(SUM(S107:S111,S113:S115,S118:S119))*'Conversion Factors'!$I$5</f>
        <v>1295.9262040980605</v>
      </c>
      <c r="T120" s="269">
        <f>(SUM(T107:T111,T113:T115,T118:T119))*'Conversion Factors'!$I$5</f>
        <v>1276.0396212767469</v>
      </c>
      <c r="U120" s="269">
        <f>(SUM(U107:U111,U113:U115,U118:U119))*'Conversion Factors'!$I$5</f>
        <v>1229.1691441665228</v>
      </c>
      <c r="V120" s="269">
        <f>(SUM(V107:V111,V113:V115,V118:V119))*'Conversion Factors'!$I$5</f>
        <v>1199.357144555082</v>
      </c>
      <c r="W120" s="269">
        <f>(SUM(W107:W111,W113:W115,W118:W119))*'Conversion Factors'!$I$5</f>
        <v>1182.8690294555329</v>
      </c>
    </row>
    <row r="121" spans="1:25" x14ac:dyDescent="0.25">
      <c r="B121" s="4"/>
      <c r="C121" s="256"/>
      <c r="D121" s="256"/>
      <c r="E121" s="256"/>
      <c r="F121" s="255"/>
      <c r="G121" s="255"/>
      <c r="H121" s="255"/>
      <c r="I121" s="255"/>
      <c r="J121" s="255"/>
      <c r="K121" s="255"/>
      <c r="L121" s="255"/>
      <c r="M121" s="255"/>
      <c r="N121" s="255"/>
      <c r="O121" s="255"/>
      <c r="P121" s="255"/>
      <c r="Q121" s="255"/>
      <c r="R121" s="255"/>
      <c r="S121" s="255"/>
      <c r="T121" s="255"/>
      <c r="U121" s="255"/>
      <c r="V121" s="255"/>
      <c r="W121" s="255"/>
    </row>
    <row r="122" spans="1:25" x14ac:dyDescent="0.25">
      <c r="B122" s="4" t="s">
        <v>191</v>
      </c>
      <c r="C122" s="256" t="s">
        <v>197</v>
      </c>
      <c r="D122" s="256" t="s">
        <v>13</v>
      </c>
      <c r="E122" s="256" t="s">
        <v>198</v>
      </c>
      <c r="F122" s="269">
        <f>SUM(F88,F104,F120)</f>
        <v>220586.95898584899</v>
      </c>
      <c r="G122" s="269">
        <f t="shared" ref="G122:V122" si="46">SUM(G88,G104,G120)</f>
        <v>215884.11728493689</v>
      </c>
      <c r="H122" s="269">
        <f t="shared" si="46"/>
        <v>221177.17374991599</v>
      </c>
      <c r="I122" s="269">
        <f t="shared" si="46"/>
        <v>238889.83356321431</v>
      </c>
      <c r="J122" s="269">
        <f t="shared" si="46"/>
        <v>246680.02016263639</v>
      </c>
      <c r="K122" s="269">
        <f t="shared" si="46"/>
        <v>242786.00691027529</v>
      </c>
      <c r="L122" s="269">
        <f t="shared" si="46"/>
        <v>244833.98951739422</v>
      </c>
      <c r="M122" s="269">
        <f t="shared" si="46"/>
        <v>268012.26351365447</v>
      </c>
      <c r="N122" s="269">
        <f t="shared" si="46"/>
        <v>257213.4331029905</v>
      </c>
      <c r="O122" s="269">
        <f t="shared" si="46"/>
        <v>266016.20245046355</v>
      </c>
      <c r="P122" s="269">
        <f t="shared" si="46"/>
        <v>267845.2713146694</v>
      </c>
      <c r="Q122" s="269">
        <f t="shared" si="46"/>
        <v>267890.19813734054</v>
      </c>
      <c r="R122" s="269">
        <f t="shared" si="46"/>
        <v>279356.38251975738</v>
      </c>
      <c r="S122" s="269">
        <f t="shared" si="46"/>
        <v>273764.3794736602</v>
      </c>
      <c r="T122" s="269">
        <f t="shared" si="46"/>
        <v>268802.03996561456</v>
      </c>
      <c r="U122" s="269">
        <f t="shared" si="46"/>
        <v>261127.58034214226</v>
      </c>
      <c r="V122" s="269">
        <f t="shared" si="46"/>
        <v>252176.39632762995</v>
      </c>
      <c r="W122" s="465">
        <f>SUM(W88,W104,W120)</f>
        <v>249333.65255422331</v>
      </c>
    </row>
    <row r="123" spans="1:25" x14ac:dyDescent="0.25">
      <c r="W123" s="197"/>
    </row>
    <row r="124" spans="1:25" s="197" customFormat="1" x14ac:dyDescent="0.25">
      <c r="A124" s="221"/>
      <c r="B124" s="48" t="s">
        <v>1099</v>
      </c>
      <c r="C124" s="19"/>
      <c r="D124" s="48"/>
      <c r="E124" s="19"/>
      <c r="F124" s="48">
        <v>2000</v>
      </c>
      <c r="G124" s="48">
        <v>2017</v>
      </c>
      <c r="H124" s="19"/>
      <c r="I124" s="19"/>
      <c r="J124" s="19"/>
      <c r="K124" s="19"/>
      <c r="L124" s="19"/>
      <c r="M124" s="19"/>
      <c r="N124" s="19"/>
      <c r="O124" s="19"/>
      <c r="P124" s="19"/>
      <c r="Q124" s="19"/>
      <c r="R124" s="19"/>
      <c r="S124" s="19"/>
      <c r="T124" s="19"/>
      <c r="U124" s="19"/>
      <c r="V124" s="19"/>
      <c r="W124" s="19"/>
    </row>
    <row r="125" spans="1:25" s="197" customFormat="1" x14ac:dyDescent="0.25">
      <c r="A125" s="221" t="str">
        <f>+B125&amp;C125&amp;D125</f>
        <v>1A1aSolidCO2</v>
      </c>
      <c r="B125" s="225" t="s">
        <v>113</v>
      </c>
      <c r="C125" s="225" t="s">
        <v>457</v>
      </c>
      <c r="D125" s="225" t="s">
        <v>13</v>
      </c>
      <c r="E125" s="225"/>
      <c r="F125" s="225">
        <f t="shared" ref="F125:F151" si="47">+SUMIF($A$75:$A$119,$A125,F$75:F$120)</f>
        <v>185027.44057874999</v>
      </c>
      <c r="G125" s="225">
        <f t="shared" ref="G125:G151" si="48">+SUMIF($A$75:$A$119,$A125,W$75:W$119)</f>
        <v>214175.92256961056</v>
      </c>
      <c r="V125" s="197" t="s">
        <v>113</v>
      </c>
      <c r="W125" s="252">
        <f>W80+SUM(W91:W95)*23+SUM(W107:W111)*296</f>
        <v>216439.22144412246</v>
      </c>
    </row>
    <row r="126" spans="1:25" s="197" customFormat="1" x14ac:dyDescent="0.25">
      <c r="A126" s="221" t="str">
        <f t="shared" ref="A126:A151" si="49">+B126&amp;C126&amp;D126</f>
        <v>1A1aLiquidCO2</v>
      </c>
      <c r="B126" s="225" t="s">
        <v>113</v>
      </c>
      <c r="C126" s="225" t="s">
        <v>456</v>
      </c>
      <c r="D126" s="225" t="s">
        <v>13</v>
      </c>
      <c r="E126" s="225"/>
      <c r="F126" s="225">
        <f t="shared" si="47"/>
        <v>0</v>
      </c>
      <c r="G126" s="225">
        <f t="shared" si="48"/>
        <v>1220.2360605915517</v>
      </c>
      <c r="V126" s="197" t="s">
        <v>114</v>
      </c>
    </row>
    <row r="127" spans="1:25" s="197" customFormat="1" x14ac:dyDescent="0.25">
      <c r="A127" s="221" t="str">
        <f t="shared" si="49"/>
        <v>1A1aGasCO2</v>
      </c>
      <c r="B127" s="225" t="s">
        <v>113</v>
      </c>
      <c r="C127" s="225" t="s">
        <v>9</v>
      </c>
      <c r="D127" s="225" t="s">
        <v>13</v>
      </c>
      <c r="E127" s="225"/>
      <c r="F127" s="225">
        <f t="shared" si="47"/>
        <v>0</v>
      </c>
      <c r="G127" s="225">
        <f t="shared" si="48"/>
        <v>0</v>
      </c>
      <c r="V127" s="197" t="s">
        <v>115</v>
      </c>
    </row>
    <row r="128" spans="1:25" s="197" customFormat="1" x14ac:dyDescent="0.25">
      <c r="A128" s="221" t="str">
        <f t="shared" si="49"/>
        <v>1A1aSolidCH4</v>
      </c>
      <c r="B128" s="225" t="s">
        <v>113</v>
      </c>
      <c r="C128" s="225" t="s">
        <v>457</v>
      </c>
      <c r="D128" s="225" t="s">
        <v>36</v>
      </c>
      <c r="E128" s="225"/>
      <c r="F128" s="225">
        <f t="shared" si="47"/>
        <v>1.9223630190000003</v>
      </c>
      <c r="G128" s="225">
        <f t="shared" si="48"/>
        <v>2.2252043903336158</v>
      </c>
    </row>
    <row r="129" spans="1:7" s="197" customFormat="1" x14ac:dyDescent="0.25">
      <c r="A129" s="221" t="str">
        <f t="shared" si="49"/>
        <v>1A1aLiquidCH4</v>
      </c>
      <c r="B129" s="225" t="s">
        <v>113</v>
      </c>
      <c r="C129" s="225" t="s">
        <v>456</v>
      </c>
      <c r="D129" s="225" t="s">
        <v>36</v>
      </c>
      <c r="E129" s="225"/>
      <c r="F129" s="225">
        <f t="shared" si="47"/>
        <v>0</v>
      </c>
      <c r="G129" s="225">
        <f t="shared" si="48"/>
        <v>4.735235565163446E-2</v>
      </c>
    </row>
    <row r="130" spans="1:7" s="197" customFormat="1" x14ac:dyDescent="0.25">
      <c r="A130" s="221" t="str">
        <f t="shared" si="49"/>
        <v>1A1aGasCH4</v>
      </c>
      <c r="B130" s="225" t="s">
        <v>113</v>
      </c>
      <c r="C130" s="225" t="s">
        <v>9</v>
      </c>
      <c r="D130" s="225" t="s">
        <v>36</v>
      </c>
      <c r="E130" s="225"/>
      <c r="F130" s="225">
        <f t="shared" si="47"/>
        <v>0</v>
      </c>
      <c r="G130" s="225">
        <f t="shared" si="48"/>
        <v>0</v>
      </c>
    </row>
    <row r="131" spans="1:7" s="197" customFormat="1" x14ac:dyDescent="0.25">
      <c r="A131" s="221" t="str">
        <f t="shared" si="49"/>
        <v>1A1aSolidN2O</v>
      </c>
      <c r="B131" s="225" t="s">
        <v>113</v>
      </c>
      <c r="C131" s="225" t="s">
        <v>457</v>
      </c>
      <c r="D131" s="225" t="s">
        <v>190</v>
      </c>
      <c r="E131" s="225"/>
      <c r="F131" s="225">
        <f t="shared" si="47"/>
        <v>2.8835445284999999</v>
      </c>
      <c r="G131" s="225">
        <f t="shared" si="48"/>
        <v>3.3378065855004242</v>
      </c>
    </row>
    <row r="132" spans="1:7" s="197" customFormat="1" x14ac:dyDescent="0.25">
      <c r="A132" s="221" t="str">
        <f t="shared" si="49"/>
        <v>1A1aLiquidN2O</v>
      </c>
      <c r="B132" s="225" t="s">
        <v>113</v>
      </c>
      <c r="C132" s="225" t="s">
        <v>456</v>
      </c>
      <c r="D132" s="225" t="s">
        <v>190</v>
      </c>
      <c r="E132" s="225"/>
      <c r="F132" s="225">
        <f t="shared" si="47"/>
        <v>0</v>
      </c>
      <c r="G132" s="225">
        <f t="shared" si="48"/>
        <v>9.4704711303268928E-3</v>
      </c>
    </row>
    <row r="133" spans="1:7" s="197" customFormat="1" x14ac:dyDescent="0.25">
      <c r="A133" s="221" t="str">
        <f t="shared" si="49"/>
        <v>1A1aGasN2O</v>
      </c>
      <c r="B133" s="225" t="s">
        <v>113</v>
      </c>
      <c r="C133" s="225" t="s">
        <v>9</v>
      </c>
      <c r="D133" s="225" t="s">
        <v>190</v>
      </c>
      <c r="E133" s="225"/>
      <c r="F133" s="225">
        <f t="shared" si="47"/>
        <v>0</v>
      </c>
      <c r="G133" s="225">
        <f t="shared" si="48"/>
        <v>0</v>
      </c>
    </row>
    <row r="134" spans="1:7" s="197" customFormat="1" x14ac:dyDescent="0.25">
      <c r="A134" s="221" t="str">
        <f t="shared" si="49"/>
        <v>1A1bSolidCO2</v>
      </c>
      <c r="B134" s="225" t="s">
        <v>114</v>
      </c>
      <c r="C134" s="225" t="s">
        <v>457</v>
      </c>
      <c r="D134" s="225" t="s">
        <v>13</v>
      </c>
      <c r="E134" s="225"/>
      <c r="F134" s="225">
        <f t="shared" si="47"/>
        <v>1065.5260668000001</v>
      </c>
      <c r="G134" s="225">
        <f t="shared" si="48"/>
        <v>934.92750000000001</v>
      </c>
    </row>
    <row r="135" spans="1:7" s="197" customFormat="1" x14ac:dyDescent="0.25">
      <c r="A135" s="221" t="str">
        <f t="shared" si="49"/>
        <v>1A1bLiquidCO2</v>
      </c>
      <c r="B135" s="225" t="s">
        <v>114</v>
      </c>
      <c r="C135" s="225" t="s">
        <v>456</v>
      </c>
      <c r="D135" s="225" t="s">
        <v>13</v>
      </c>
      <c r="E135" s="225"/>
      <c r="F135" s="225">
        <f t="shared" si="47"/>
        <v>669.98368800000014</v>
      </c>
      <c r="G135" s="225">
        <f t="shared" si="48"/>
        <v>178.09739999999999</v>
      </c>
    </row>
    <row r="136" spans="1:7" s="197" customFormat="1" x14ac:dyDescent="0.25">
      <c r="A136" s="221" t="str">
        <f t="shared" si="49"/>
        <v>1A1bGasCO2</v>
      </c>
      <c r="B136" s="225" t="s">
        <v>114</v>
      </c>
      <c r="C136" s="225" t="s">
        <v>9</v>
      </c>
      <c r="D136" s="225" t="s">
        <v>13</v>
      </c>
      <c r="E136" s="225"/>
      <c r="F136" s="225">
        <f t="shared" si="47"/>
        <v>2307.0693024000002</v>
      </c>
      <c r="G136" s="225">
        <f t="shared" si="48"/>
        <v>2215.0022399999998</v>
      </c>
    </row>
    <row r="137" spans="1:7" s="197" customFormat="1" x14ac:dyDescent="0.25">
      <c r="A137" s="221" t="str">
        <f t="shared" si="49"/>
        <v>1A1bSolidCH4</v>
      </c>
      <c r="B137" s="225" t="s">
        <v>114</v>
      </c>
      <c r="C137" s="225" t="s">
        <v>457</v>
      </c>
      <c r="D137" s="225" t="s">
        <v>36</v>
      </c>
      <c r="E137" s="225"/>
      <c r="F137" s="225">
        <f t="shared" si="47"/>
        <v>3.2785417440000006E-2</v>
      </c>
      <c r="G137" s="225">
        <f t="shared" si="48"/>
        <v>2.8767000000000001E-2</v>
      </c>
    </row>
    <row r="138" spans="1:7" s="197" customFormat="1" x14ac:dyDescent="0.25">
      <c r="A138" s="221" t="str">
        <f t="shared" si="49"/>
        <v>1A1bLiquidCH4</v>
      </c>
      <c r="B138" s="225" t="s">
        <v>114</v>
      </c>
      <c r="C138" s="225" t="s">
        <v>456</v>
      </c>
      <c r="D138" s="225" t="s">
        <v>36</v>
      </c>
      <c r="E138" s="225"/>
      <c r="F138" s="225">
        <f t="shared" si="47"/>
        <v>2.5968359999999999E-2</v>
      </c>
      <c r="G138" s="225">
        <f t="shared" si="48"/>
        <v>6.9030000000000003E-3</v>
      </c>
    </row>
    <row r="139" spans="1:7" s="197" customFormat="1" x14ac:dyDescent="0.25">
      <c r="A139" s="221" t="str">
        <f t="shared" si="49"/>
        <v>1A1bGasCH4</v>
      </c>
      <c r="B139" s="225" t="s">
        <v>114</v>
      </c>
      <c r="C139" s="225" t="s">
        <v>9</v>
      </c>
      <c r="D139" s="225" t="s">
        <v>36</v>
      </c>
      <c r="E139" s="225"/>
      <c r="F139" s="225">
        <f t="shared" si="47"/>
        <v>4.00532865E-2</v>
      </c>
      <c r="G139" s="225">
        <f t="shared" si="48"/>
        <v>3.84549E-2</v>
      </c>
    </row>
    <row r="140" spans="1:7" s="197" customFormat="1" x14ac:dyDescent="0.25">
      <c r="A140" s="221" t="str">
        <f t="shared" si="49"/>
        <v>1A1bSolidN2O</v>
      </c>
      <c r="B140" s="225" t="s">
        <v>114</v>
      </c>
      <c r="C140" s="225" t="s">
        <v>457</v>
      </c>
      <c r="D140" s="225" t="s">
        <v>190</v>
      </c>
      <c r="E140" s="225"/>
      <c r="F140" s="225">
        <f t="shared" si="47"/>
        <v>6.5570834879999998E-3</v>
      </c>
      <c r="G140" s="225">
        <f t="shared" si="48"/>
        <v>5.7533999999999997E-3</v>
      </c>
    </row>
    <row r="141" spans="1:7" s="197" customFormat="1" x14ac:dyDescent="0.25">
      <c r="A141" s="221" t="str">
        <f t="shared" si="49"/>
        <v>1A1bLiquidN2O</v>
      </c>
      <c r="B141" s="225" t="s">
        <v>114</v>
      </c>
      <c r="C141" s="225" t="s">
        <v>456</v>
      </c>
      <c r="D141" s="225" t="s">
        <v>190</v>
      </c>
      <c r="E141" s="225"/>
      <c r="F141" s="225">
        <f t="shared" si="47"/>
        <v>5.1936720000000007E-3</v>
      </c>
      <c r="G141" s="225">
        <f t="shared" si="48"/>
        <v>1.3805999999999998E-3</v>
      </c>
    </row>
    <row r="142" spans="1:7" s="197" customFormat="1" x14ac:dyDescent="0.25">
      <c r="A142" s="221" t="str">
        <f t="shared" si="49"/>
        <v>1A1bGasN2O</v>
      </c>
      <c r="B142" s="225" t="s">
        <v>114</v>
      </c>
      <c r="C142" s="225" t="s">
        <v>9</v>
      </c>
      <c r="D142" s="225" t="s">
        <v>190</v>
      </c>
      <c r="E142" s="225"/>
      <c r="F142" s="225">
        <f t="shared" si="47"/>
        <v>4.0053286500000007E-3</v>
      </c>
      <c r="G142" s="225">
        <f t="shared" si="48"/>
        <v>3.8454900000000005E-3</v>
      </c>
    </row>
    <row r="143" spans="1:7" s="197" customFormat="1" x14ac:dyDescent="0.25">
      <c r="A143" s="221" t="str">
        <f t="shared" si="49"/>
        <v>1A1cSolidCO2</v>
      </c>
      <c r="B143" s="225" t="s">
        <v>115</v>
      </c>
      <c r="C143" s="225" t="s">
        <v>457</v>
      </c>
      <c r="D143" s="225" t="s">
        <v>13</v>
      </c>
      <c r="E143" s="225"/>
      <c r="F143" s="225">
        <f t="shared" si="47"/>
        <v>30454.731181352203</v>
      </c>
      <c r="G143" s="225">
        <f t="shared" si="48"/>
        <v>29369.448950000002</v>
      </c>
    </row>
    <row r="144" spans="1:7" s="197" customFormat="1" x14ac:dyDescent="0.25">
      <c r="A144" s="221" t="str">
        <f t="shared" si="49"/>
        <v>1A1cLiquidCO2</v>
      </c>
      <c r="B144" s="225" t="s">
        <v>115</v>
      </c>
      <c r="C144" s="225" t="s">
        <v>456</v>
      </c>
      <c r="D144" s="225" t="s">
        <v>13</v>
      </c>
      <c r="E144" s="225"/>
      <c r="F144" s="225">
        <f t="shared" si="47"/>
        <v>0</v>
      </c>
      <c r="G144" s="225">
        <f t="shared" si="48"/>
        <v>0</v>
      </c>
    </row>
    <row r="145" spans="1:14" s="197" customFormat="1" x14ac:dyDescent="0.25">
      <c r="A145" s="221" t="str">
        <f t="shared" si="49"/>
        <v>1A1cGasCO2</v>
      </c>
      <c r="B145" s="225" t="s">
        <v>115</v>
      </c>
      <c r="C145" s="225" t="s">
        <v>9</v>
      </c>
      <c r="D145" s="225" t="s">
        <v>13</v>
      </c>
      <c r="E145" s="225"/>
      <c r="F145" s="225">
        <f t="shared" si="47"/>
        <v>0</v>
      </c>
      <c r="G145" s="225">
        <f t="shared" si="48"/>
        <v>0</v>
      </c>
    </row>
    <row r="146" spans="1:14" s="197" customFormat="1" x14ac:dyDescent="0.25">
      <c r="A146" s="221" t="str">
        <f t="shared" si="49"/>
        <v>1A1cSolidCH4</v>
      </c>
      <c r="B146" s="225" t="s">
        <v>115</v>
      </c>
      <c r="C146" s="225" t="s">
        <v>457</v>
      </c>
      <c r="D146" s="225" t="s">
        <v>36</v>
      </c>
      <c r="E146" s="225"/>
      <c r="F146" s="225">
        <f t="shared" si="47"/>
        <v>0.50631414984426182</v>
      </c>
      <c r="G146" s="225">
        <f t="shared" si="48"/>
        <v>0.37469000000000008</v>
      </c>
    </row>
    <row r="147" spans="1:14" s="197" customFormat="1" x14ac:dyDescent="0.25">
      <c r="A147" s="221" t="str">
        <f t="shared" si="49"/>
        <v>1A1cLiquidCH4</v>
      </c>
      <c r="B147" s="225" t="s">
        <v>115</v>
      </c>
      <c r="C147" s="225" t="s">
        <v>456</v>
      </c>
      <c r="D147" s="225" t="s">
        <v>36</v>
      </c>
      <c r="E147" s="225"/>
      <c r="F147" s="225">
        <f t="shared" si="47"/>
        <v>0</v>
      </c>
      <c r="G147" s="225">
        <f t="shared" si="48"/>
        <v>0</v>
      </c>
    </row>
    <row r="148" spans="1:14" s="197" customFormat="1" x14ac:dyDescent="0.25">
      <c r="A148" s="221" t="str">
        <f t="shared" si="49"/>
        <v>1A1cGasCH4</v>
      </c>
      <c r="B148" s="225" t="s">
        <v>115</v>
      </c>
      <c r="C148" s="225" t="s">
        <v>9</v>
      </c>
      <c r="D148" s="225" t="s">
        <v>36</v>
      </c>
      <c r="E148" s="225"/>
      <c r="F148" s="225">
        <f t="shared" si="47"/>
        <v>0</v>
      </c>
      <c r="G148" s="225">
        <f t="shared" si="48"/>
        <v>0</v>
      </c>
    </row>
    <row r="149" spans="1:14" s="197" customFormat="1" x14ac:dyDescent="0.25">
      <c r="A149" s="221" t="str">
        <f t="shared" si="49"/>
        <v>1A1cSolidN2O</v>
      </c>
      <c r="B149" s="225" t="s">
        <v>115</v>
      </c>
      <c r="C149" s="225" t="s">
        <v>457</v>
      </c>
      <c r="D149" s="225" t="s">
        <v>190</v>
      </c>
      <c r="E149" s="225"/>
      <c r="F149" s="225">
        <f t="shared" si="47"/>
        <v>0.35596067658243657</v>
      </c>
      <c r="G149" s="225">
        <f t="shared" si="48"/>
        <v>0.45744999999999997</v>
      </c>
    </row>
    <row r="150" spans="1:14" s="197" customFormat="1" x14ac:dyDescent="0.25">
      <c r="A150" s="221" t="str">
        <f t="shared" si="49"/>
        <v>1A1cLiquidN2O</v>
      </c>
      <c r="B150" s="225" t="s">
        <v>115</v>
      </c>
      <c r="C150" s="225" t="s">
        <v>456</v>
      </c>
      <c r="D150" s="225" t="s">
        <v>190</v>
      </c>
      <c r="E150" s="225"/>
      <c r="F150" s="225">
        <f t="shared" si="47"/>
        <v>0</v>
      </c>
      <c r="G150" s="225">
        <f t="shared" si="48"/>
        <v>0</v>
      </c>
    </row>
    <row r="151" spans="1:14" s="197" customFormat="1" x14ac:dyDescent="0.25">
      <c r="A151" s="221" t="str">
        <f t="shared" si="49"/>
        <v>1A1cGasN2O</v>
      </c>
      <c r="B151" s="225" t="s">
        <v>115</v>
      </c>
      <c r="C151" s="225" t="s">
        <v>9</v>
      </c>
      <c r="D151" s="225" t="s">
        <v>190</v>
      </c>
      <c r="E151" s="225"/>
      <c r="F151" s="225">
        <f t="shared" si="47"/>
        <v>0</v>
      </c>
      <c r="G151" s="225">
        <f t="shared" si="48"/>
        <v>0</v>
      </c>
    </row>
    <row r="152" spans="1:14" s="197" customFormat="1" x14ac:dyDescent="0.25">
      <c r="A152" s="221"/>
    </row>
    <row r="153" spans="1:14" s="197" customFormat="1" x14ac:dyDescent="0.25">
      <c r="A153" s="221"/>
    </row>
    <row r="154" spans="1:14" s="197" customFormat="1" x14ac:dyDescent="0.25">
      <c r="A154" s="221"/>
    </row>
    <row r="155" spans="1:14" s="2" customFormat="1" ht="21" x14ac:dyDescent="0.35">
      <c r="A155" s="222"/>
      <c r="C155" s="3" t="s">
        <v>17</v>
      </c>
      <c r="F155" s="2" t="s">
        <v>18</v>
      </c>
      <c r="N155" s="2" t="s">
        <v>34</v>
      </c>
    </row>
    <row r="157" spans="1:14" x14ac:dyDescent="0.25">
      <c r="B157" s="23"/>
      <c r="C157" s="22"/>
      <c r="D157" s="22"/>
      <c r="E157" s="22"/>
      <c r="F157" s="22"/>
      <c r="G157" s="22"/>
      <c r="H157" s="22"/>
      <c r="I157" s="22"/>
    </row>
    <row r="178" spans="1:24" ht="21" x14ac:dyDescent="0.35">
      <c r="B178" s="2"/>
      <c r="C178" s="3" t="s">
        <v>19</v>
      </c>
      <c r="D178" s="2"/>
      <c r="E178" s="2"/>
      <c r="F178" s="2" t="s">
        <v>20</v>
      </c>
      <c r="G178" s="2"/>
      <c r="H178" s="2"/>
      <c r="I178" s="2"/>
      <c r="J178" s="2"/>
      <c r="K178" s="2"/>
      <c r="L178" s="2"/>
      <c r="M178" s="2"/>
      <c r="N178" s="2"/>
      <c r="O178" s="2"/>
      <c r="P178" s="2"/>
      <c r="Q178" s="2"/>
      <c r="R178" s="2"/>
      <c r="S178" s="2"/>
      <c r="T178" s="2"/>
      <c r="U178" s="2"/>
      <c r="V178" s="2"/>
      <c r="W178" s="2"/>
      <c r="X178" s="2"/>
    </row>
    <row r="179" spans="1:24" ht="18.75" x14ac:dyDescent="0.3">
      <c r="B179" s="9" t="s">
        <v>21</v>
      </c>
      <c r="F179" t="s">
        <v>22</v>
      </c>
    </row>
    <row r="180" spans="1:24" s="45" customFormat="1" ht="21" x14ac:dyDescent="0.35">
      <c r="A180" s="223"/>
      <c r="C180" s="54" t="s">
        <v>6</v>
      </c>
      <c r="F180" s="45" t="s">
        <v>188</v>
      </c>
    </row>
    <row r="181" spans="1:24" s="8" customFormat="1" x14ac:dyDescent="0.25">
      <c r="A181" s="221"/>
      <c r="B181" s="7" t="s">
        <v>7</v>
      </c>
      <c r="C181" s="7" t="s">
        <v>8</v>
      </c>
      <c r="D181" s="7" t="s">
        <v>9</v>
      </c>
      <c r="E181" s="7" t="s">
        <v>10</v>
      </c>
      <c r="F181" s="7">
        <v>2000</v>
      </c>
      <c r="G181" s="7">
        <v>2001</v>
      </c>
      <c r="H181" s="7">
        <v>2002</v>
      </c>
      <c r="I181" s="7">
        <v>2003</v>
      </c>
      <c r="J181" s="7">
        <v>2004</v>
      </c>
      <c r="K181" s="7">
        <v>2005</v>
      </c>
      <c r="L181" s="7">
        <v>2006</v>
      </c>
      <c r="M181" s="7">
        <v>2007</v>
      </c>
      <c r="N181" s="7">
        <v>2008</v>
      </c>
      <c r="O181" s="7">
        <v>2009</v>
      </c>
      <c r="P181" s="7">
        <v>2010</v>
      </c>
      <c r="Q181" s="7">
        <v>2011</v>
      </c>
      <c r="R181" s="7">
        <v>2012</v>
      </c>
      <c r="S181" s="7">
        <v>2013</v>
      </c>
      <c r="T181" s="7">
        <v>2014</v>
      </c>
      <c r="U181" s="7">
        <v>2015</v>
      </c>
      <c r="V181" s="7">
        <v>2016</v>
      </c>
      <c r="W181" s="7">
        <v>2017</v>
      </c>
      <c r="X181" s="89" t="s">
        <v>26</v>
      </c>
    </row>
    <row r="182" spans="1:24" s="8" customFormat="1" x14ac:dyDescent="0.25">
      <c r="A182" s="221"/>
      <c r="B182" s="50" t="s">
        <v>173</v>
      </c>
      <c r="C182" s="50"/>
      <c r="D182" s="50"/>
      <c r="E182" s="50"/>
      <c r="F182" s="50"/>
      <c r="G182" s="50"/>
      <c r="H182" s="50"/>
      <c r="I182" s="50"/>
      <c r="J182" s="50"/>
      <c r="K182" s="50"/>
      <c r="L182" s="50"/>
      <c r="M182" s="50"/>
      <c r="N182" s="50"/>
      <c r="O182" s="50"/>
      <c r="P182" s="50"/>
      <c r="Q182" s="50"/>
      <c r="R182" s="50"/>
      <c r="S182" s="50"/>
      <c r="T182" s="50"/>
      <c r="U182" s="50"/>
      <c r="V182" s="50"/>
      <c r="W182" s="50"/>
      <c r="X182" s="49"/>
    </row>
    <row r="183" spans="1:24" s="8" customFormat="1" x14ac:dyDescent="0.25">
      <c r="A183" s="221"/>
      <c r="B183" s="8" t="s">
        <v>170</v>
      </c>
      <c r="C183" s="8" t="s">
        <v>165</v>
      </c>
      <c r="E183" s="8" t="s">
        <v>201</v>
      </c>
      <c r="F183" s="25">
        <v>0</v>
      </c>
      <c r="G183" s="25">
        <v>0</v>
      </c>
      <c r="H183" s="25">
        <v>0</v>
      </c>
      <c r="I183" s="25">
        <v>0</v>
      </c>
      <c r="J183" s="25">
        <v>0</v>
      </c>
      <c r="K183" s="25">
        <v>0</v>
      </c>
      <c r="L183" s="25">
        <v>0</v>
      </c>
      <c r="M183" s="25">
        <v>0</v>
      </c>
      <c r="N183" s="25">
        <v>450</v>
      </c>
      <c r="O183" s="25">
        <v>425</v>
      </c>
      <c r="P183" s="25">
        <v>1819</v>
      </c>
      <c r="Q183" s="25">
        <v>8306.5485627003727</v>
      </c>
      <c r="R183" s="25">
        <v>22647.962987132381</v>
      </c>
      <c r="S183" s="25">
        <v>34141</v>
      </c>
      <c r="T183" s="25">
        <v>40088</v>
      </c>
      <c r="U183" s="25">
        <v>58726</v>
      </c>
      <c r="V183" s="25">
        <v>58058</v>
      </c>
      <c r="W183" s="25">
        <v>58058</v>
      </c>
    </row>
    <row r="184" spans="1:24" s="8" customFormat="1" x14ac:dyDescent="0.25">
      <c r="A184" s="221"/>
      <c r="B184" s="8" t="s">
        <v>170</v>
      </c>
      <c r="C184" s="8" t="s">
        <v>166</v>
      </c>
      <c r="E184" s="8" t="s">
        <v>201</v>
      </c>
      <c r="F184" s="25">
        <v>0</v>
      </c>
      <c r="G184" s="25">
        <v>0</v>
      </c>
      <c r="H184" s="25">
        <v>0</v>
      </c>
      <c r="I184" s="25">
        <v>0</v>
      </c>
      <c r="J184" s="25">
        <v>0</v>
      </c>
      <c r="K184" s="25">
        <v>0</v>
      </c>
      <c r="L184" s="25">
        <v>0</v>
      </c>
      <c r="M184" s="25">
        <v>0</v>
      </c>
      <c r="N184" s="25">
        <v>5692.25</v>
      </c>
      <c r="O184" s="25">
        <v>8053.65</v>
      </c>
      <c r="P184" s="25">
        <v>9036.9500000000007</v>
      </c>
      <c r="Q184" s="25">
        <v>9036.9500000000007</v>
      </c>
      <c r="R184" s="25">
        <v>9036.9500000000007</v>
      </c>
      <c r="S184" s="25">
        <v>11823</v>
      </c>
      <c r="T184" s="25">
        <v>12640</v>
      </c>
      <c r="U184" s="25">
        <v>13096</v>
      </c>
      <c r="V184" s="25">
        <v>11985</v>
      </c>
      <c r="W184" s="25">
        <v>9790</v>
      </c>
    </row>
    <row r="185" spans="1:24" s="8" customFormat="1" x14ac:dyDescent="0.25">
      <c r="A185" s="221"/>
      <c r="B185" s="8" t="s">
        <v>170</v>
      </c>
      <c r="C185" s="8" t="s">
        <v>169</v>
      </c>
      <c r="E185" s="8" t="s">
        <v>201</v>
      </c>
      <c r="F185" s="25">
        <v>1806317.0190000001</v>
      </c>
      <c r="G185" s="25">
        <v>1823116.6054199999</v>
      </c>
      <c r="H185" s="25">
        <v>1883708.8557</v>
      </c>
      <c r="I185" s="25">
        <v>2025817.35216</v>
      </c>
      <c r="J185" s="25">
        <v>2126647.3020000001</v>
      </c>
      <c r="K185" s="25">
        <v>2141704.7625599997</v>
      </c>
      <c r="L185" s="25">
        <v>2155476.54</v>
      </c>
      <c r="M185" s="25">
        <v>2369988.4060800001</v>
      </c>
      <c r="N185" s="25">
        <v>2265648.5464999997</v>
      </c>
      <c r="O185" s="25">
        <v>2326078.5064999997</v>
      </c>
      <c r="P185" s="25">
        <v>2393981.3366999999</v>
      </c>
      <c r="Q185" s="25">
        <v>2407523.2920349557</v>
      </c>
      <c r="R185" s="25">
        <v>2503581.4271999998</v>
      </c>
      <c r="S185" s="25">
        <v>2420778</v>
      </c>
      <c r="T185" s="25">
        <v>2359781</v>
      </c>
      <c r="U185" s="25">
        <v>2260746</v>
      </c>
      <c r="V185" s="25">
        <v>2310882</v>
      </c>
      <c r="W185" s="25">
        <v>2266621</v>
      </c>
    </row>
    <row r="186" spans="1:24" s="8" customFormat="1" x14ac:dyDescent="0.25">
      <c r="A186" s="221"/>
      <c r="B186" s="8" t="s">
        <v>170</v>
      </c>
      <c r="C186" s="8" t="s">
        <v>168</v>
      </c>
      <c r="E186" s="8" t="s">
        <v>201</v>
      </c>
      <c r="F186" s="25">
        <v>0</v>
      </c>
      <c r="G186" s="25">
        <v>2.82074625</v>
      </c>
      <c r="H186" s="25">
        <v>0.25073299999999998</v>
      </c>
      <c r="I186" s="25">
        <v>4.2749976500000004</v>
      </c>
      <c r="J186" s="25">
        <v>2.0560106</v>
      </c>
      <c r="K186" s="25">
        <v>977.13157430000001</v>
      </c>
      <c r="L186" s="25">
        <v>0</v>
      </c>
      <c r="M186" s="25">
        <v>0</v>
      </c>
      <c r="N186" s="25">
        <v>0</v>
      </c>
      <c r="O186" s="25">
        <v>543.71134716137942</v>
      </c>
      <c r="P186" s="25">
        <v>2098.3562529173842</v>
      </c>
      <c r="Q186" s="25">
        <v>2098.3562529173842</v>
      </c>
      <c r="R186" s="25">
        <v>2098.3562529173842</v>
      </c>
      <c r="S186" s="25">
        <v>1172</v>
      </c>
      <c r="T186" s="25">
        <v>1747</v>
      </c>
      <c r="U186" s="25">
        <v>2290</v>
      </c>
      <c r="V186" s="25">
        <v>1523.1</v>
      </c>
      <c r="W186" s="25">
        <v>1493.89</v>
      </c>
    </row>
    <row r="187" spans="1:24" s="8" customFormat="1" x14ac:dyDescent="0.25">
      <c r="A187" s="221"/>
      <c r="B187" s="8" t="s">
        <v>171</v>
      </c>
      <c r="C187" s="8" t="s">
        <v>169</v>
      </c>
      <c r="E187" s="8" t="s">
        <v>201</v>
      </c>
      <c r="F187" s="25">
        <v>116046</v>
      </c>
      <c r="G187" s="25">
        <v>47345.75</v>
      </c>
      <c r="H187" s="25">
        <v>51311.199999999997</v>
      </c>
      <c r="I187" s="25">
        <v>82036.05</v>
      </c>
      <c r="J187" s="25">
        <v>64333.21</v>
      </c>
      <c r="K187" s="25">
        <v>28028.5</v>
      </c>
      <c r="L187" s="25">
        <v>39627.31</v>
      </c>
      <c r="M187" s="25">
        <v>48233.37</v>
      </c>
      <c r="N187" s="25">
        <v>40065.519999999997</v>
      </c>
      <c r="O187" s="25">
        <v>44149.440000000002</v>
      </c>
      <c r="P187" s="25">
        <v>44171.415828770536</v>
      </c>
      <c r="Q187" s="25">
        <v>9163.9599999999991</v>
      </c>
      <c r="R187" s="25">
        <v>12304.58</v>
      </c>
      <c r="S187" s="25">
        <v>11806.419252790034</v>
      </c>
      <c r="T187" s="25">
        <v>10316.675257536159</v>
      </c>
      <c r="U187" s="25">
        <v>9179.030367819847</v>
      </c>
      <c r="V187" s="25">
        <v>8280</v>
      </c>
      <c r="W187" s="25">
        <v>8280</v>
      </c>
    </row>
    <row r="188" spans="1:24" s="8" customFormat="1" x14ac:dyDescent="0.25">
      <c r="A188" s="221"/>
      <c r="B188" s="50" t="s">
        <v>174</v>
      </c>
      <c r="C188" s="45"/>
      <c r="D188" s="45"/>
      <c r="E188" s="45"/>
      <c r="F188" s="45"/>
      <c r="G188" s="45"/>
      <c r="H188" s="45"/>
      <c r="I188" s="45"/>
      <c r="J188" s="45"/>
      <c r="K188" s="45"/>
      <c r="L188" s="45"/>
      <c r="M188" s="45"/>
      <c r="N188" s="45"/>
      <c r="O188" s="45"/>
      <c r="P188" s="45"/>
      <c r="Q188" s="45"/>
      <c r="R188" s="45"/>
      <c r="S188" s="45"/>
      <c r="T188" s="45"/>
      <c r="U188" s="45"/>
      <c r="V188" s="45"/>
      <c r="W188" s="45"/>
    </row>
    <row r="189" spans="1:24" s="8" customFormat="1" x14ac:dyDescent="0.25">
      <c r="A189" s="221"/>
      <c r="B189" s="8" t="s">
        <v>114</v>
      </c>
      <c r="C189" s="8" t="s">
        <v>172</v>
      </c>
      <c r="E189" s="8" t="s">
        <v>201</v>
      </c>
      <c r="F189" s="25">
        <v>8656.1200000000008</v>
      </c>
      <c r="G189" s="25">
        <v>10283.24</v>
      </c>
      <c r="H189" s="25">
        <v>4644.3599999999997</v>
      </c>
      <c r="I189" s="25">
        <v>6217.48</v>
      </c>
      <c r="J189" s="25">
        <v>3902.96</v>
      </c>
      <c r="K189" s="25">
        <v>3294.4</v>
      </c>
      <c r="L189" s="25">
        <v>5486.88</v>
      </c>
      <c r="M189" s="25">
        <v>5533.12</v>
      </c>
      <c r="N189" s="25">
        <v>5577.64</v>
      </c>
      <c r="O189" s="25">
        <v>6257.72</v>
      </c>
      <c r="P189" s="25">
        <v>4587.8</v>
      </c>
      <c r="Q189" s="25">
        <v>3990.16</v>
      </c>
      <c r="R189" s="25">
        <v>3973.68</v>
      </c>
      <c r="S189" s="25">
        <v>3489.7800000000007</v>
      </c>
      <c r="T189" s="25">
        <v>3192.6500000000005</v>
      </c>
      <c r="U189" s="25">
        <v>2895.5200000000004</v>
      </c>
      <c r="V189" s="25">
        <v>2598</v>
      </c>
      <c r="W189" s="25">
        <v>2301</v>
      </c>
    </row>
    <row r="190" spans="1:24" s="8" customFormat="1" x14ac:dyDescent="0.25">
      <c r="A190" s="221"/>
      <c r="B190" s="8" t="s">
        <v>114</v>
      </c>
      <c r="C190" s="8" t="s">
        <v>175</v>
      </c>
      <c r="E190" s="8" t="s">
        <v>201</v>
      </c>
      <c r="F190" s="25">
        <v>10928.47248</v>
      </c>
      <c r="G190" s="25">
        <v>9431.5319999999992</v>
      </c>
      <c r="H190" s="25">
        <v>9359.4645600000003</v>
      </c>
      <c r="I190" s="25">
        <v>11142.545279999998</v>
      </c>
      <c r="J190" s="25">
        <v>10428.11</v>
      </c>
      <c r="K190" s="25">
        <v>9387.3351199999997</v>
      </c>
      <c r="L190" s="25">
        <v>9658.9796800000004</v>
      </c>
      <c r="M190" s="25">
        <v>10563.016959999999</v>
      </c>
      <c r="N190" s="25">
        <v>10627.948640000001</v>
      </c>
      <c r="O190" s="25">
        <v>10446.11752</v>
      </c>
      <c r="P190" s="25">
        <v>10767.226720000001</v>
      </c>
      <c r="Q190" s="25">
        <v>9115.84</v>
      </c>
      <c r="R190" s="25">
        <v>9019.8248000000003</v>
      </c>
      <c r="S190" s="25">
        <v>9763.2939999999999</v>
      </c>
      <c r="T190" s="25">
        <v>9719.8150000000005</v>
      </c>
      <c r="U190" s="25">
        <v>9676.3359999999993</v>
      </c>
      <c r="V190" s="25">
        <v>9633</v>
      </c>
      <c r="W190" s="25">
        <v>9589</v>
      </c>
    </row>
    <row r="191" spans="1:24" s="8" customFormat="1" x14ac:dyDescent="0.25">
      <c r="A191" s="221"/>
      <c r="B191" s="8" t="s">
        <v>114</v>
      </c>
      <c r="C191" s="8" t="s">
        <v>176</v>
      </c>
      <c r="E191" s="8" t="s">
        <v>201</v>
      </c>
      <c r="F191" s="25">
        <v>40053.286500000002</v>
      </c>
      <c r="G191" s="25">
        <v>37883.968500000003</v>
      </c>
      <c r="H191" s="25">
        <v>36676.270499999999</v>
      </c>
      <c r="I191" s="25">
        <v>40126.477500000001</v>
      </c>
      <c r="J191" s="25">
        <v>38960.629500000003</v>
      </c>
      <c r="K191" s="25">
        <v>38928.265500000001</v>
      </c>
      <c r="L191" s="25">
        <v>39975.584999999999</v>
      </c>
      <c r="M191" s="25">
        <v>39976.654499999997</v>
      </c>
      <c r="N191" s="25">
        <v>41664.372000000003</v>
      </c>
      <c r="O191" s="25">
        <v>39819.531000000003</v>
      </c>
      <c r="P191" s="25">
        <v>37164.613499999999</v>
      </c>
      <c r="Q191" s="25">
        <v>37128.855000000003</v>
      </c>
      <c r="R191" s="25">
        <v>38055.832499999997</v>
      </c>
      <c r="S191" s="25">
        <v>38636.699999999997</v>
      </c>
      <c r="T191" s="25">
        <v>38591.25</v>
      </c>
      <c r="U191" s="25">
        <v>38545.800000000003</v>
      </c>
      <c r="V191" s="25">
        <v>38500.35</v>
      </c>
      <c r="W191" s="25">
        <v>38454.9</v>
      </c>
    </row>
    <row r="192" spans="1:24" s="8" customFormat="1" x14ac:dyDescent="0.25">
      <c r="A192" s="221"/>
      <c r="B192" s="50" t="s">
        <v>177</v>
      </c>
      <c r="C192" s="45"/>
      <c r="D192" s="45"/>
      <c r="E192" s="45"/>
      <c r="F192" s="45"/>
      <c r="G192" s="45"/>
      <c r="H192" s="45"/>
      <c r="I192" s="45"/>
      <c r="J192" s="45"/>
      <c r="K192" s="45"/>
      <c r="L192" s="45"/>
      <c r="M192" s="45"/>
      <c r="N192" s="45"/>
      <c r="O192" s="45"/>
      <c r="P192" s="45"/>
      <c r="Q192" s="45"/>
      <c r="R192" s="45"/>
      <c r="S192" s="45"/>
      <c r="T192" s="45"/>
      <c r="U192" s="45"/>
      <c r="V192" s="45"/>
      <c r="W192" s="45"/>
    </row>
    <row r="193" spans="1:23" s="8" customFormat="1" x14ac:dyDescent="0.25">
      <c r="A193" s="221"/>
      <c r="B193" s="8" t="s">
        <v>178</v>
      </c>
      <c r="E193" s="8" t="s">
        <v>201</v>
      </c>
      <c r="F193" s="25"/>
      <c r="G193" s="25"/>
      <c r="H193" s="25"/>
      <c r="I193" s="25"/>
      <c r="J193" s="25"/>
      <c r="K193" s="25"/>
      <c r="L193" s="25"/>
      <c r="M193" s="25"/>
      <c r="N193" s="25"/>
      <c r="O193" s="25"/>
      <c r="P193" s="25"/>
      <c r="Q193" s="25"/>
      <c r="R193" s="25"/>
      <c r="S193" s="25"/>
      <c r="T193" s="25"/>
      <c r="U193" s="25"/>
      <c r="V193" s="25"/>
      <c r="W193" s="25"/>
    </row>
    <row r="194" spans="1:23" s="8" customFormat="1" x14ac:dyDescent="0.25">
      <c r="A194" s="221"/>
      <c r="B194" s="8" t="s">
        <v>179</v>
      </c>
      <c r="E194" s="8" t="s">
        <v>201</v>
      </c>
      <c r="F194" s="25"/>
      <c r="G194" s="25"/>
      <c r="H194" s="25"/>
      <c r="I194" s="25"/>
      <c r="J194" s="25"/>
      <c r="K194" s="25"/>
      <c r="L194" s="25"/>
      <c r="M194" s="25"/>
      <c r="N194" s="25"/>
      <c r="O194" s="25"/>
      <c r="P194" s="25"/>
      <c r="Q194" s="25"/>
      <c r="R194" s="25"/>
      <c r="S194" s="25"/>
      <c r="T194" s="25"/>
      <c r="U194" s="25"/>
      <c r="V194" s="25"/>
      <c r="W194" s="25"/>
    </row>
    <row r="195" spans="1:23" s="8" customFormat="1" x14ac:dyDescent="0.25">
      <c r="A195" s="221"/>
      <c r="F195" s="26"/>
      <c r="G195" s="26"/>
      <c r="H195" s="26"/>
      <c r="I195" s="26"/>
      <c r="J195" s="26"/>
      <c r="K195" s="26"/>
      <c r="L195" s="26"/>
      <c r="M195" s="26"/>
      <c r="N195" s="26"/>
      <c r="O195" s="26"/>
      <c r="P195" s="26"/>
      <c r="Q195" s="26"/>
      <c r="R195" s="26"/>
      <c r="S195" s="26"/>
      <c r="T195" s="26"/>
      <c r="U195" s="26"/>
      <c r="V195" s="26"/>
      <c r="W195" s="26"/>
    </row>
    <row r="196" spans="1:23" s="51" customFormat="1" ht="21" x14ac:dyDescent="0.35">
      <c r="A196" s="222"/>
      <c r="C196" s="52" t="s">
        <v>11</v>
      </c>
      <c r="F196" s="51" t="s">
        <v>12</v>
      </c>
    </row>
    <row r="197" spans="1:23" s="8" customFormat="1" x14ac:dyDescent="0.25">
      <c r="A197" s="221"/>
    </row>
    <row r="198" spans="1:23" s="8" customFormat="1" x14ac:dyDescent="0.25">
      <c r="A198" s="221"/>
      <c r="B198" s="50" t="s">
        <v>173</v>
      </c>
      <c r="C198" s="50"/>
      <c r="D198" s="50" t="s">
        <v>13</v>
      </c>
      <c r="E198" s="45"/>
      <c r="F198" s="45"/>
      <c r="G198" s="45"/>
      <c r="H198" s="45"/>
      <c r="I198" s="45"/>
      <c r="J198" s="45"/>
      <c r="K198" s="45"/>
      <c r="L198" s="45"/>
      <c r="M198" s="45"/>
      <c r="N198" s="45"/>
      <c r="O198" s="45"/>
      <c r="P198" s="45"/>
      <c r="Q198" s="45"/>
      <c r="R198" s="45"/>
      <c r="S198" s="45"/>
      <c r="T198" s="45"/>
      <c r="U198" s="45"/>
      <c r="V198" s="45"/>
      <c r="W198" s="45"/>
    </row>
    <row r="199" spans="1:23" s="8" customFormat="1" x14ac:dyDescent="0.25">
      <c r="A199" s="221"/>
      <c r="B199" s="8" t="s">
        <v>170</v>
      </c>
      <c r="C199" s="8" t="s">
        <v>165</v>
      </c>
      <c r="D199" s="8" t="s">
        <v>13</v>
      </c>
      <c r="E199" s="8" t="s">
        <v>189</v>
      </c>
      <c r="F199" s="25">
        <v>74100</v>
      </c>
      <c r="G199" s="25">
        <v>74100</v>
      </c>
      <c r="H199" s="25">
        <v>74100</v>
      </c>
      <c r="I199" s="25">
        <v>74100</v>
      </c>
      <c r="J199" s="25">
        <v>74100</v>
      </c>
      <c r="K199" s="25">
        <v>74100</v>
      </c>
      <c r="L199" s="25">
        <v>74100</v>
      </c>
      <c r="M199" s="25">
        <v>74100</v>
      </c>
      <c r="N199" s="25">
        <v>74100</v>
      </c>
      <c r="O199" s="25">
        <v>74100</v>
      </c>
      <c r="P199" s="25">
        <v>74100</v>
      </c>
      <c r="Q199" s="25">
        <v>74100</v>
      </c>
      <c r="R199" s="25">
        <v>74100</v>
      </c>
      <c r="S199" s="25">
        <v>74100</v>
      </c>
      <c r="T199" s="25">
        <v>74100</v>
      </c>
      <c r="U199" s="25">
        <v>74100</v>
      </c>
      <c r="V199" s="25">
        <v>74100</v>
      </c>
      <c r="W199" s="25">
        <v>74100</v>
      </c>
    </row>
    <row r="200" spans="1:23" s="8" customFormat="1" x14ac:dyDescent="0.25">
      <c r="A200" s="221"/>
      <c r="B200" s="8" t="s">
        <v>170</v>
      </c>
      <c r="C200" s="8" t="s">
        <v>166</v>
      </c>
      <c r="D200" s="8" t="s">
        <v>13</v>
      </c>
      <c r="E200" s="8" t="s">
        <v>189</v>
      </c>
      <c r="F200" s="25">
        <v>77400</v>
      </c>
      <c r="G200" s="25">
        <v>77400</v>
      </c>
      <c r="H200" s="25">
        <v>77400</v>
      </c>
      <c r="I200" s="25">
        <v>77400</v>
      </c>
      <c r="J200" s="25">
        <v>77400</v>
      </c>
      <c r="K200" s="25">
        <v>77400</v>
      </c>
      <c r="L200" s="25">
        <v>77400</v>
      </c>
      <c r="M200" s="25">
        <v>77400</v>
      </c>
      <c r="N200" s="25">
        <v>77400</v>
      </c>
      <c r="O200" s="25">
        <v>77400</v>
      </c>
      <c r="P200" s="25">
        <v>77400</v>
      </c>
      <c r="Q200" s="25">
        <v>77400</v>
      </c>
      <c r="R200" s="25">
        <v>77400</v>
      </c>
      <c r="S200" s="25">
        <v>77400</v>
      </c>
      <c r="T200" s="25">
        <v>77400</v>
      </c>
      <c r="U200" s="25">
        <v>77400</v>
      </c>
      <c r="V200" s="25">
        <v>77400</v>
      </c>
      <c r="W200" s="25">
        <v>77400</v>
      </c>
    </row>
    <row r="201" spans="1:23" s="8" customFormat="1" x14ac:dyDescent="0.25">
      <c r="A201" s="221"/>
      <c r="B201" s="8" t="s">
        <v>170</v>
      </c>
      <c r="C201" s="8" t="s">
        <v>169</v>
      </c>
      <c r="D201" s="8" t="s">
        <v>13</v>
      </c>
      <c r="E201" s="8" t="s">
        <v>189</v>
      </c>
      <c r="F201" s="25">
        <v>96250</v>
      </c>
      <c r="G201" s="25">
        <v>96250</v>
      </c>
      <c r="H201" s="25">
        <v>96250</v>
      </c>
      <c r="I201" s="25">
        <v>96250</v>
      </c>
      <c r="J201" s="25">
        <v>96250</v>
      </c>
      <c r="K201" s="25">
        <v>96250</v>
      </c>
      <c r="L201" s="25">
        <v>96250</v>
      </c>
      <c r="M201" s="25">
        <v>96250</v>
      </c>
      <c r="N201" s="25">
        <v>96250</v>
      </c>
      <c r="O201" s="25">
        <v>96250</v>
      </c>
      <c r="P201" s="25">
        <v>96250</v>
      </c>
      <c r="Q201" s="25">
        <v>96250</v>
      </c>
      <c r="R201" s="25">
        <v>96250</v>
      </c>
      <c r="S201" s="25">
        <v>96250</v>
      </c>
      <c r="T201" s="25">
        <v>96250</v>
      </c>
      <c r="U201" s="25">
        <v>96250</v>
      </c>
      <c r="V201" s="25">
        <v>96250</v>
      </c>
      <c r="W201" s="25">
        <v>96250</v>
      </c>
    </row>
    <row r="202" spans="1:23" s="8" customFormat="1" x14ac:dyDescent="0.25">
      <c r="A202" s="221"/>
      <c r="B202" s="8" t="s">
        <v>170</v>
      </c>
      <c r="C202" s="8" t="s">
        <v>168</v>
      </c>
      <c r="D202" s="8" t="s">
        <v>13</v>
      </c>
      <c r="E202" s="8" t="s">
        <v>189</v>
      </c>
      <c r="F202" s="25">
        <v>71500</v>
      </c>
      <c r="G202" s="25">
        <v>71500</v>
      </c>
      <c r="H202" s="25">
        <v>71500</v>
      </c>
      <c r="I202" s="25">
        <v>71500</v>
      </c>
      <c r="J202" s="25">
        <v>71500</v>
      </c>
      <c r="K202" s="25">
        <v>71500</v>
      </c>
      <c r="L202" s="25">
        <v>71500</v>
      </c>
      <c r="M202" s="25">
        <v>71500</v>
      </c>
      <c r="N202" s="25">
        <v>71500</v>
      </c>
      <c r="O202" s="25">
        <v>71500</v>
      </c>
      <c r="P202" s="25">
        <v>71500</v>
      </c>
      <c r="Q202" s="25">
        <v>71500</v>
      </c>
      <c r="R202" s="25">
        <v>71500</v>
      </c>
      <c r="S202" s="25">
        <v>71500</v>
      </c>
      <c r="T202" s="25">
        <v>71500</v>
      </c>
      <c r="U202" s="25">
        <v>71500</v>
      </c>
      <c r="V202" s="25">
        <v>71500</v>
      </c>
      <c r="W202" s="25">
        <v>71500</v>
      </c>
    </row>
    <row r="203" spans="1:23" s="8" customFormat="1" x14ac:dyDescent="0.25">
      <c r="A203" s="221"/>
      <c r="B203" s="8" t="s">
        <v>171</v>
      </c>
      <c r="C203" s="8" t="s">
        <v>169</v>
      </c>
      <c r="D203" s="8" t="s">
        <v>13</v>
      </c>
      <c r="E203" s="8" t="s">
        <v>189</v>
      </c>
      <c r="F203" s="25">
        <v>96250</v>
      </c>
      <c r="G203" s="25">
        <v>96250</v>
      </c>
      <c r="H203" s="25">
        <v>96250</v>
      </c>
      <c r="I203" s="25">
        <v>96250</v>
      </c>
      <c r="J203" s="25">
        <v>96250</v>
      </c>
      <c r="K203" s="25">
        <v>96250</v>
      </c>
      <c r="L203" s="25">
        <v>96250</v>
      </c>
      <c r="M203" s="25">
        <v>96250</v>
      </c>
      <c r="N203" s="25">
        <v>96250</v>
      </c>
      <c r="O203" s="25">
        <v>96250</v>
      </c>
      <c r="P203" s="25">
        <v>96250</v>
      </c>
      <c r="Q203" s="25">
        <v>96250</v>
      </c>
      <c r="R203" s="25">
        <v>96250</v>
      </c>
      <c r="S203" s="25">
        <v>96250</v>
      </c>
      <c r="T203" s="25">
        <v>96250</v>
      </c>
      <c r="U203" s="25">
        <v>96250</v>
      </c>
      <c r="V203" s="25">
        <v>96250</v>
      </c>
      <c r="W203" s="25">
        <v>96250</v>
      </c>
    </row>
    <row r="204" spans="1:23" s="8" customFormat="1" x14ac:dyDescent="0.25">
      <c r="A204" s="221"/>
      <c r="B204" s="50" t="s">
        <v>174</v>
      </c>
      <c r="C204" s="45"/>
      <c r="D204" s="50" t="s">
        <v>13</v>
      </c>
      <c r="E204" s="45"/>
      <c r="F204" s="45"/>
      <c r="G204" s="45"/>
      <c r="H204" s="45"/>
      <c r="I204" s="45"/>
      <c r="J204" s="45"/>
      <c r="K204" s="45"/>
      <c r="L204" s="45"/>
      <c r="M204" s="45"/>
      <c r="N204" s="45"/>
      <c r="O204" s="45"/>
      <c r="P204" s="45"/>
      <c r="Q204" s="45"/>
      <c r="R204" s="45"/>
      <c r="S204" s="45"/>
      <c r="T204" s="45"/>
      <c r="U204" s="45"/>
      <c r="V204" s="45"/>
      <c r="W204" s="45"/>
    </row>
    <row r="205" spans="1:23" s="8" customFormat="1" x14ac:dyDescent="0.25">
      <c r="A205" s="221"/>
      <c r="B205" s="8" t="s">
        <v>114</v>
      </c>
      <c r="C205" s="8" t="s">
        <v>172</v>
      </c>
      <c r="D205" s="8" t="s">
        <v>13</v>
      </c>
      <c r="E205" s="8" t="s">
        <v>189</v>
      </c>
      <c r="F205" s="25">
        <v>77400</v>
      </c>
      <c r="G205" s="25">
        <v>77400</v>
      </c>
      <c r="H205" s="25">
        <v>77400</v>
      </c>
      <c r="I205" s="25">
        <v>77400</v>
      </c>
      <c r="J205" s="25">
        <v>77400</v>
      </c>
      <c r="K205" s="25">
        <v>77400</v>
      </c>
      <c r="L205" s="25">
        <v>77400</v>
      </c>
      <c r="M205" s="25">
        <v>77400</v>
      </c>
      <c r="N205" s="25">
        <v>77400</v>
      </c>
      <c r="O205" s="25">
        <v>77400</v>
      </c>
      <c r="P205" s="25">
        <v>77400</v>
      </c>
      <c r="Q205" s="25">
        <v>77400</v>
      </c>
      <c r="R205" s="25">
        <v>77400</v>
      </c>
      <c r="S205" s="25">
        <v>77400</v>
      </c>
      <c r="T205" s="25">
        <v>77400</v>
      </c>
      <c r="U205" s="25">
        <v>77400</v>
      </c>
      <c r="V205" s="25">
        <v>77400</v>
      </c>
      <c r="W205" s="25">
        <v>77400</v>
      </c>
    </row>
    <row r="206" spans="1:23" s="8" customFormat="1" x14ac:dyDescent="0.25">
      <c r="A206" s="221"/>
      <c r="B206" s="8" t="s">
        <v>114</v>
      </c>
      <c r="C206" s="8" t="s">
        <v>175</v>
      </c>
      <c r="D206" s="8" t="s">
        <v>13</v>
      </c>
      <c r="E206" s="8" t="s">
        <v>189</v>
      </c>
      <c r="F206" s="25">
        <v>97500</v>
      </c>
      <c r="G206" s="25">
        <v>97500</v>
      </c>
      <c r="H206" s="25">
        <v>97500</v>
      </c>
      <c r="I206" s="25">
        <v>97500</v>
      </c>
      <c r="J206" s="25">
        <v>97500</v>
      </c>
      <c r="K206" s="25">
        <v>97500</v>
      </c>
      <c r="L206" s="25">
        <v>97500</v>
      </c>
      <c r="M206" s="25">
        <v>97500</v>
      </c>
      <c r="N206" s="25">
        <v>97500</v>
      </c>
      <c r="O206" s="25">
        <v>97500</v>
      </c>
      <c r="P206" s="25">
        <v>97500</v>
      </c>
      <c r="Q206" s="25">
        <v>97500</v>
      </c>
      <c r="R206" s="25">
        <v>97500</v>
      </c>
      <c r="S206" s="25">
        <v>97500</v>
      </c>
      <c r="T206" s="25">
        <v>97500</v>
      </c>
      <c r="U206" s="25">
        <v>97500</v>
      </c>
      <c r="V206" s="25">
        <v>97500</v>
      </c>
      <c r="W206" s="25">
        <v>97500</v>
      </c>
    </row>
    <row r="207" spans="1:23" s="8" customFormat="1" x14ac:dyDescent="0.25">
      <c r="A207" s="221"/>
      <c r="B207" s="8" t="s">
        <v>114</v>
      </c>
      <c r="C207" s="8" t="s">
        <v>176</v>
      </c>
      <c r="D207" s="8" t="s">
        <v>13</v>
      </c>
      <c r="E207" s="8" t="s">
        <v>189</v>
      </c>
      <c r="F207" s="25">
        <v>57600</v>
      </c>
      <c r="G207" s="25">
        <v>57600</v>
      </c>
      <c r="H207" s="25">
        <v>57600</v>
      </c>
      <c r="I207" s="25">
        <v>57600</v>
      </c>
      <c r="J207" s="25">
        <v>57600</v>
      </c>
      <c r="K207" s="25">
        <v>57600</v>
      </c>
      <c r="L207" s="25">
        <v>57600</v>
      </c>
      <c r="M207" s="25">
        <v>57600</v>
      </c>
      <c r="N207" s="25">
        <v>57600</v>
      </c>
      <c r="O207" s="25">
        <v>57600</v>
      </c>
      <c r="P207" s="25">
        <v>57600</v>
      </c>
      <c r="Q207" s="25">
        <v>57600</v>
      </c>
      <c r="R207" s="25">
        <v>57600</v>
      </c>
      <c r="S207" s="25">
        <v>57600</v>
      </c>
      <c r="T207" s="25">
        <v>57600</v>
      </c>
      <c r="U207" s="25">
        <v>57600</v>
      </c>
      <c r="V207" s="25">
        <v>57600</v>
      </c>
      <c r="W207" s="25">
        <v>57600</v>
      </c>
    </row>
    <row r="208" spans="1:23" s="8" customFormat="1" x14ac:dyDescent="0.25">
      <c r="A208" s="221"/>
      <c r="B208" s="50" t="s">
        <v>177</v>
      </c>
      <c r="C208" s="45"/>
      <c r="D208" s="50" t="s">
        <v>13</v>
      </c>
      <c r="E208" s="45"/>
      <c r="F208" s="45"/>
      <c r="G208" s="45"/>
      <c r="H208" s="45"/>
      <c r="I208" s="45"/>
      <c r="J208" s="45"/>
      <c r="K208" s="45"/>
      <c r="L208" s="45"/>
      <c r="M208" s="45"/>
      <c r="N208" s="45"/>
      <c r="O208" s="45"/>
      <c r="P208" s="45"/>
      <c r="Q208" s="45"/>
      <c r="R208" s="45"/>
      <c r="S208" s="45"/>
      <c r="T208" s="45"/>
      <c r="U208" s="45"/>
      <c r="V208" s="45"/>
      <c r="W208" s="45"/>
    </row>
    <row r="209" spans="1:23" s="8" customFormat="1" x14ac:dyDescent="0.25">
      <c r="A209" s="221"/>
      <c r="B209" s="8" t="s">
        <v>178</v>
      </c>
      <c r="D209" s="8" t="s">
        <v>13</v>
      </c>
      <c r="E209" s="8" t="s">
        <v>189</v>
      </c>
      <c r="F209" s="25"/>
      <c r="G209" s="25"/>
      <c r="H209" s="25"/>
      <c r="I209" s="25"/>
      <c r="J209" s="25"/>
      <c r="K209" s="25"/>
      <c r="L209" s="25"/>
      <c r="M209" s="25"/>
      <c r="N209" s="25"/>
      <c r="O209" s="25"/>
      <c r="P209" s="25"/>
      <c r="Q209" s="25"/>
      <c r="R209" s="25"/>
      <c r="S209" s="25"/>
      <c r="T209" s="25"/>
      <c r="U209" s="25"/>
      <c r="V209" s="25"/>
      <c r="W209" s="25"/>
    </row>
    <row r="210" spans="1:23" s="8" customFormat="1" x14ac:dyDescent="0.25">
      <c r="A210" s="221"/>
      <c r="B210" s="8" t="s">
        <v>179</v>
      </c>
      <c r="D210" s="8" t="s">
        <v>13</v>
      </c>
      <c r="E210" s="8" t="s">
        <v>189</v>
      </c>
      <c r="F210" s="25"/>
      <c r="G210" s="25"/>
      <c r="H210" s="25"/>
      <c r="I210" s="25"/>
      <c r="J210" s="25"/>
      <c r="K210" s="25"/>
      <c r="L210" s="25"/>
      <c r="M210" s="25"/>
      <c r="N210" s="25"/>
      <c r="O210" s="25"/>
      <c r="P210" s="25"/>
      <c r="Q210" s="25"/>
      <c r="R210" s="25"/>
      <c r="S210" s="25"/>
      <c r="T210" s="25"/>
      <c r="U210" s="25"/>
      <c r="V210" s="25"/>
      <c r="W210" s="25"/>
    </row>
    <row r="211" spans="1:23" s="8" customFormat="1" x14ac:dyDescent="0.25">
      <c r="A211" s="221"/>
    </row>
    <row r="212" spans="1:23" s="8" customFormat="1" x14ac:dyDescent="0.25">
      <c r="A212" s="221"/>
      <c r="B212" s="50" t="s">
        <v>173</v>
      </c>
      <c r="C212" s="50"/>
      <c r="D212" s="50" t="s">
        <v>36</v>
      </c>
      <c r="E212" s="45"/>
      <c r="F212" s="45"/>
      <c r="G212" s="45"/>
      <c r="H212" s="45"/>
      <c r="I212" s="45"/>
      <c r="J212" s="45"/>
      <c r="K212" s="45"/>
      <c r="L212" s="45"/>
      <c r="M212" s="45"/>
      <c r="N212" s="45"/>
      <c r="O212" s="45"/>
      <c r="P212" s="45"/>
      <c r="Q212" s="45"/>
      <c r="R212" s="45"/>
      <c r="S212" s="45"/>
      <c r="T212" s="45"/>
      <c r="U212" s="45"/>
      <c r="V212" s="45"/>
      <c r="W212" s="45"/>
    </row>
    <row r="213" spans="1:23" s="8" customFormat="1" x14ac:dyDescent="0.25">
      <c r="A213" s="221"/>
      <c r="B213" s="8" t="s">
        <v>170</v>
      </c>
      <c r="C213" s="8" t="s">
        <v>165</v>
      </c>
      <c r="D213" s="8" t="s">
        <v>36</v>
      </c>
      <c r="E213" s="8" t="s">
        <v>189</v>
      </c>
      <c r="F213" s="25">
        <v>3</v>
      </c>
      <c r="G213" s="25">
        <v>3</v>
      </c>
      <c r="H213" s="25">
        <v>3</v>
      </c>
      <c r="I213" s="25">
        <v>3</v>
      </c>
      <c r="J213" s="25">
        <v>3</v>
      </c>
      <c r="K213" s="25">
        <v>3</v>
      </c>
      <c r="L213" s="25">
        <v>3</v>
      </c>
      <c r="M213" s="25">
        <v>3</v>
      </c>
      <c r="N213" s="25">
        <v>3</v>
      </c>
      <c r="O213" s="25">
        <v>3</v>
      </c>
      <c r="P213" s="25">
        <v>3</v>
      </c>
      <c r="Q213" s="25">
        <v>3</v>
      </c>
      <c r="R213" s="25">
        <v>3</v>
      </c>
      <c r="S213" s="25">
        <v>3</v>
      </c>
      <c r="T213" s="25">
        <v>3</v>
      </c>
      <c r="U213" s="25">
        <v>3</v>
      </c>
      <c r="V213" s="25">
        <v>3</v>
      </c>
      <c r="W213" s="25">
        <v>3</v>
      </c>
    </row>
    <row r="214" spans="1:23" s="8" customFormat="1" x14ac:dyDescent="0.25">
      <c r="A214" s="221"/>
      <c r="B214" s="8" t="s">
        <v>170</v>
      </c>
      <c r="C214" s="8" t="s">
        <v>166</v>
      </c>
      <c r="D214" s="8" t="s">
        <v>36</v>
      </c>
      <c r="E214" s="8" t="s">
        <v>189</v>
      </c>
      <c r="F214" s="25">
        <v>3</v>
      </c>
      <c r="G214" s="25">
        <v>3</v>
      </c>
      <c r="H214" s="25">
        <v>3</v>
      </c>
      <c r="I214" s="25">
        <v>3</v>
      </c>
      <c r="J214" s="25">
        <v>3</v>
      </c>
      <c r="K214" s="25">
        <v>3</v>
      </c>
      <c r="L214" s="25">
        <v>3</v>
      </c>
      <c r="M214" s="25">
        <v>3</v>
      </c>
      <c r="N214" s="25">
        <v>3</v>
      </c>
      <c r="O214" s="25">
        <v>3</v>
      </c>
      <c r="P214" s="25">
        <v>3</v>
      </c>
      <c r="Q214" s="25">
        <v>3</v>
      </c>
      <c r="R214" s="25">
        <v>3</v>
      </c>
      <c r="S214" s="25">
        <v>3</v>
      </c>
      <c r="T214" s="25">
        <v>3</v>
      </c>
      <c r="U214" s="25">
        <v>3</v>
      </c>
      <c r="V214" s="25">
        <v>3</v>
      </c>
      <c r="W214" s="25">
        <v>3</v>
      </c>
    </row>
    <row r="215" spans="1:23" s="8" customFormat="1" x14ac:dyDescent="0.25">
      <c r="A215" s="221"/>
      <c r="B215" s="8" t="s">
        <v>170</v>
      </c>
      <c r="C215" s="8" t="s">
        <v>169</v>
      </c>
      <c r="D215" s="8" t="s">
        <v>36</v>
      </c>
      <c r="E215" s="8" t="s">
        <v>189</v>
      </c>
      <c r="F215" s="25">
        <v>1</v>
      </c>
      <c r="G215" s="25">
        <v>1</v>
      </c>
      <c r="H215" s="25">
        <v>1</v>
      </c>
      <c r="I215" s="25">
        <v>1</v>
      </c>
      <c r="J215" s="25">
        <v>1</v>
      </c>
      <c r="K215" s="25">
        <v>1</v>
      </c>
      <c r="L215" s="25">
        <v>1</v>
      </c>
      <c r="M215" s="25">
        <v>1</v>
      </c>
      <c r="N215" s="25">
        <v>1</v>
      </c>
      <c r="O215" s="25">
        <v>1</v>
      </c>
      <c r="P215" s="25">
        <v>1</v>
      </c>
      <c r="Q215" s="25">
        <v>1</v>
      </c>
      <c r="R215" s="25">
        <v>1</v>
      </c>
      <c r="S215" s="25">
        <v>1</v>
      </c>
      <c r="T215" s="25">
        <v>1</v>
      </c>
      <c r="U215" s="25">
        <v>1</v>
      </c>
      <c r="V215" s="25">
        <v>1</v>
      </c>
      <c r="W215" s="25">
        <v>1</v>
      </c>
    </row>
    <row r="216" spans="1:23" s="8" customFormat="1" x14ac:dyDescent="0.25">
      <c r="A216" s="221"/>
      <c r="B216" s="8" t="s">
        <v>170</v>
      </c>
      <c r="C216" s="8" t="s">
        <v>168</v>
      </c>
      <c r="D216" s="8" t="s">
        <v>36</v>
      </c>
      <c r="E216" s="8" t="s">
        <v>189</v>
      </c>
      <c r="F216" s="25">
        <v>3</v>
      </c>
      <c r="G216" s="25">
        <v>3</v>
      </c>
      <c r="H216" s="25">
        <v>3</v>
      </c>
      <c r="I216" s="25">
        <v>3</v>
      </c>
      <c r="J216" s="25">
        <v>3</v>
      </c>
      <c r="K216" s="25">
        <v>3</v>
      </c>
      <c r="L216" s="25">
        <v>3</v>
      </c>
      <c r="M216" s="25">
        <v>3</v>
      </c>
      <c r="N216" s="25">
        <v>3</v>
      </c>
      <c r="O216" s="25">
        <v>3</v>
      </c>
      <c r="P216" s="25">
        <v>3</v>
      </c>
      <c r="Q216" s="25">
        <v>3</v>
      </c>
      <c r="R216" s="25">
        <v>3</v>
      </c>
      <c r="S216" s="25">
        <v>3</v>
      </c>
      <c r="T216" s="25">
        <v>3</v>
      </c>
      <c r="U216" s="25">
        <v>3</v>
      </c>
      <c r="V216" s="25">
        <v>3</v>
      </c>
      <c r="W216" s="25">
        <v>3</v>
      </c>
    </row>
    <row r="217" spans="1:23" s="8" customFormat="1" x14ac:dyDescent="0.25">
      <c r="A217" s="221"/>
      <c r="B217" s="8" t="s">
        <v>171</v>
      </c>
      <c r="C217" s="8" t="s">
        <v>169</v>
      </c>
      <c r="D217" s="8" t="s">
        <v>36</v>
      </c>
      <c r="E217" s="8" t="s">
        <v>189</v>
      </c>
      <c r="F217" s="25">
        <v>1</v>
      </c>
      <c r="G217" s="25">
        <v>1</v>
      </c>
      <c r="H217" s="25">
        <v>1</v>
      </c>
      <c r="I217" s="25">
        <v>1</v>
      </c>
      <c r="J217" s="25">
        <v>1</v>
      </c>
      <c r="K217" s="25">
        <v>1</v>
      </c>
      <c r="L217" s="25">
        <v>1</v>
      </c>
      <c r="M217" s="25">
        <v>1</v>
      </c>
      <c r="N217" s="25">
        <v>1</v>
      </c>
      <c r="O217" s="25">
        <v>1</v>
      </c>
      <c r="P217" s="25">
        <v>1</v>
      </c>
      <c r="Q217" s="25">
        <v>1</v>
      </c>
      <c r="R217" s="25">
        <v>1</v>
      </c>
      <c r="S217" s="25">
        <v>1</v>
      </c>
      <c r="T217" s="25">
        <v>1</v>
      </c>
      <c r="U217" s="25">
        <v>1</v>
      </c>
      <c r="V217" s="25">
        <v>1</v>
      </c>
      <c r="W217" s="25">
        <v>1</v>
      </c>
    </row>
    <row r="218" spans="1:23" s="8" customFormat="1" x14ac:dyDescent="0.25">
      <c r="A218" s="221"/>
      <c r="B218" s="50" t="s">
        <v>174</v>
      </c>
      <c r="C218" s="45"/>
      <c r="D218" s="50" t="s">
        <v>36</v>
      </c>
      <c r="E218" s="45"/>
      <c r="F218" s="45"/>
      <c r="G218" s="45"/>
      <c r="H218" s="45"/>
      <c r="I218" s="45"/>
      <c r="J218" s="45"/>
      <c r="K218" s="45"/>
      <c r="L218" s="45"/>
      <c r="M218" s="45"/>
      <c r="N218" s="45"/>
      <c r="O218" s="45"/>
      <c r="P218" s="45"/>
      <c r="Q218" s="45"/>
      <c r="R218" s="45"/>
      <c r="S218" s="45"/>
      <c r="T218" s="45"/>
      <c r="U218" s="45"/>
      <c r="V218" s="45"/>
      <c r="W218" s="45"/>
    </row>
    <row r="219" spans="1:23" s="8" customFormat="1" x14ac:dyDescent="0.25">
      <c r="A219" s="221"/>
      <c r="B219" s="8" t="s">
        <v>114</v>
      </c>
      <c r="C219" s="8" t="s">
        <v>172</v>
      </c>
      <c r="D219" s="8" t="s">
        <v>36</v>
      </c>
      <c r="E219" s="8" t="s">
        <v>189</v>
      </c>
      <c r="F219" s="25">
        <v>3</v>
      </c>
      <c r="G219" s="25">
        <v>3</v>
      </c>
      <c r="H219" s="25">
        <v>3</v>
      </c>
      <c r="I219" s="25">
        <v>3</v>
      </c>
      <c r="J219" s="25">
        <v>3</v>
      </c>
      <c r="K219" s="25">
        <v>3</v>
      </c>
      <c r="L219" s="25">
        <v>3</v>
      </c>
      <c r="M219" s="25">
        <v>3</v>
      </c>
      <c r="N219" s="25">
        <v>3</v>
      </c>
      <c r="O219" s="25">
        <v>3</v>
      </c>
      <c r="P219" s="25">
        <v>3</v>
      </c>
      <c r="Q219" s="25">
        <v>3</v>
      </c>
      <c r="R219" s="25">
        <v>3</v>
      </c>
      <c r="S219" s="25">
        <v>3</v>
      </c>
      <c r="T219" s="25">
        <v>3</v>
      </c>
      <c r="U219" s="25">
        <v>3</v>
      </c>
      <c r="V219" s="25">
        <v>3</v>
      </c>
      <c r="W219" s="25">
        <v>3</v>
      </c>
    </row>
    <row r="220" spans="1:23" s="8" customFormat="1" x14ac:dyDescent="0.25">
      <c r="A220" s="221"/>
      <c r="B220" s="8" t="s">
        <v>114</v>
      </c>
      <c r="C220" s="8" t="s">
        <v>175</v>
      </c>
      <c r="D220" s="8" t="s">
        <v>36</v>
      </c>
      <c r="E220" s="8" t="s">
        <v>189</v>
      </c>
      <c r="F220" s="25">
        <v>3</v>
      </c>
      <c r="G220" s="25">
        <v>3</v>
      </c>
      <c r="H220" s="25">
        <v>3</v>
      </c>
      <c r="I220" s="25">
        <v>3</v>
      </c>
      <c r="J220" s="25">
        <v>3</v>
      </c>
      <c r="K220" s="25">
        <v>3</v>
      </c>
      <c r="L220" s="25">
        <v>3</v>
      </c>
      <c r="M220" s="25">
        <v>3</v>
      </c>
      <c r="N220" s="25">
        <v>3</v>
      </c>
      <c r="O220" s="25">
        <v>3</v>
      </c>
      <c r="P220" s="25">
        <v>3</v>
      </c>
      <c r="Q220" s="25">
        <v>3</v>
      </c>
      <c r="R220" s="25">
        <v>3</v>
      </c>
      <c r="S220" s="25">
        <v>3</v>
      </c>
      <c r="T220" s="25">
        <v>3</v>
      </c>
      <c r="U220" s="25">
        <v>3</v>
      </c>
      <c r="V220" s="25">
        <v>3</v>
      </c>
      <c r="W220" s="25">
        <v>3</v>
      </c>
    </row>
    <row r="221" spans="1:23" s="8" customFormat="1" x14ac:dyDescent="0.25">
      <c r="A221" s="221"/>
      <c r="B221" s="8" t="s">
        <v>114</v>
      </c>
      <c r="C221" s="8" t="s">
        <v>176</v>
      </c>
      <c r="D221" s="8" t="s">
        <v>36</v>
      </c>
      <c r="E221" s="8" t="s">
        <v>189</v>
      </c>
      <c r="F221" s="25">
        <v>1</v>
      </c>
      <c r="G221" s="25">
        <v>1</v>
      </c>
      <c r="H221" s="25">
        <v>1</v>
      </c>
      <c r="I221" s="25">
        <v>1</v>
      </c>
      <c r="J221" s="25">
        <v>1</v>
      </c>
      <c r="K221" s="25">
        <v>1</v>
      </c>
      <c r="L221" s="25">
        <v>1</v>
      </c>
      <c r="M221" s="25">
        <v>1</v>
      </c>
      <c r="N221" s="25">
        <v>1</v>
      </c>
      <c r="O221" s="25">
        <v>1</v>
      </c>
      <c r="P221" s="25">
        <v>1</v>
      </c>
      <c r="Q221" s="25">
        <v>1</v>
      </c>
      <c r="R221" s="25">
        <v>1</v>
      </c>
      <c r="S221" s="25">
        <v>1</v>
      </c>
      <c r="T221" s="25">
        <v>1</v>
      </c>
      <c r="U221" s="25">
        <v>1</v>
      </c>
      <c r="V221" s="25">
        <v>1</v>
      </c>
      <c r="W221" s="25">
        <v>1</v>
      </c>
    </row>
    <row r="222" spans="1:23" s="8" customFormat="1" x14ac:dyDescent="0.25">
      <c r="A222" s="221"/>
      <c r="B222" s="50" t="s">
        <v>177</v>
      </c>
      <c r="C222" s="45"/>
      <c r="D222" s="50" t="s">
        <v>36</v>
      </c>
      <c r="E222" s="45"/>
      <c r="F222" s="45"/>
      <c r="G222" s="45"/>
      <c r="H222" s="45"/>
      <c r="I222" s="45"/>
      <c r="J222" s="45"/>
      <c r="K222" s="45"/>
      <c r="L222" s="45"/>
      <c r="M222" s="45"/>
      <c r="N222" s="45"/>
      <c r="O222" s="45"/>
      <c r="P222" s="45"/>
      <c r="Q222" s="45"/>
      <c r="R222" s="45"/>
      <c r="S222" s="45"/>
      <c r="T222" s="45"/>
      <c r="U222" s="45"/>
      <c r="V222" s="45"/>
      <c r="W222" s="45"/>
    </row>
    <row r="223" spans="1:23" s="8" customFormat="1" x14ac:dyDescent="0.25">
      <c r="A223" s="221"/>
      <c r="B223" s="8" t="s">
        <v>178</v>
      </c>
      <c r="D223" s="8" t="s">
        <v>36</v>
      </c>
      <c r="E223" s="8" t="s">
        <v>189</v>
      </c>
      <c r="F223" s="25"/>
      <c r="G223" s="25"/>
      <c r="H223" s="25"/>
      <c r="I223" s="25"/>
      <c r="J223" s="25"/>
      <c r="K223" s="25"/>
      <c r="L223" s="25"/>
      <c r="M223" s="25"/>
      <c r="N223" s="25"/>
      <c r="O223" s="25"/>
      <c r="P223" s="25"/>
      <c r="Q223" s="25"/>
      <c r="R223" s="25"/>
      <c r="S223" s="25"/>
      <c r="T223" s="25"/>
      <c r="U223" s="25"/>
      <c r="V223" s="25"/>
      <c r="W223" s="25"/>
    </row>
    <row r="224" spans="1:23" s="8" customFormat="1" x14ac:dyDescent="0.25">
      <c r="A224" s="221"/>
      <c r="B224" s="8" t="s">
        <v>179</v>
      </c>
      <c r="D224" s="8" t="s">
        <v>36</v>
      </c>
      <c r="E224" s="8" t="s">
        <v>189</v>
      </c>
      <c r="F224" s="25"/>
      <c r="G224" s="25"/>
      <c r="H224" s="25"/>
      <c r="I224" s="25"/>
      <c r="J224" s="25"/>
      <c r="K224" s="25"/>
      <c r="L224" s="25"/>
      <c r="M224" s="25"/>
      <c r="N224" s="25"/>
      <c r="O224" s="25"/>
      <c r="P224" s="25"/>
      <c r="Q224" s="25"/>
      <c r="R224" s="25"/>
      <c r="S224" s="25"/>
      <c r="T224" s="25"/>
      <c r="U224" s="25"/>
      <c r="V224" s="25"/>
      <c r="W224" s="25"/>
    </row>
    <row r="225" spans="1:23" s="8" customFormat="1" x14ac:dyDescent="0.25">
      <c r="A225" s="221"/>
    </row>
    <row r="226" spans="1:23" s="8" customFormat="1" x14ac:dyDescent="0.25">
      <c r="A226" s="221"/>
      <c r="B226" s="50" t="s">
        <v>173</v>
      </c>
      <c r="C226" s="50"/>
      <c r="D226" s="50" t="s">
        <v>190</v>
      </c>
      <c r="E226" s="45"/>
      <c r="F226" s="45"/>
      <c r="G226" s="45"/>
      <c r="H226" s="45"/>
      <c r="I226" s="45"/>
      <c r="J226" s="45"/>
      <c r="K226" s="45"/>
      <c r="L226" s="45"/>
      <c r="M226" s="45"/>
      <c r="N226" s="45"/>
      <c r="O226" s="45"/>
      <c r="P226" s="45"/>
      <c r="Q226" s="45"/>
      <c r="R226" s="45"/>
      <c r="S226" s="45"/>
      <c r="T226" s="45"/>
      <c r="U226" s="45"/>
      <c r="V226" s="45"/>
      <c r="W226" s="45"/>
    </row>
    <row r="227" spans="1:23" s="8" customFormat="1" x14ac:dyDescent="0.25">
      <c r="A227" s="221"/>
      <c r="B227" s="8" t="s">
        <v>170</v>
      </c>
      <c r="C227" s="8" t="s">
        <v>165</v>
      </c>
      <c r="D227" s="8" t="s">
        <v>190</v>
      </c>
      <c r="E227" s="8" t="s">
        <v>189</v>
      </c>
      <c r="F227" s="25">
        <v>0.6</v>
      </c>
      <c r="G227" s="25">
        <v>0.6</v>
      </c>
      <c r="H227" s="25">
        <v>0.6</v>
      </c>
      <c r="I227" s="25">
        <v>0.6</v>
      </c>
      <c r="J227" s="25">
        <v>0.6</v>
      </c>
      <c r="K227" s="25">
        <v>0.6</v>
      </c>
      <c r="L227" s="25">
        <v>0.6</v>
      </c>
      <c r="M227" s="25">
        <v>0.6</v>
      </c>
      <c r="N227" s="25">
        <v>0.6</v>
      </c>
      <c r="O227" s="25">
        <v>0.6</v>
      </c>
      <c r="P227" s="25">
        <v>0.6</v>
      </c>
      <c r="Q227" s="25">
        <v>0.6</v>
      </c>
      <c r="R227" s="25">
        <v>0.6</v>
      </c>
      <c r="S227" s="25">
        <v>0.6</v>
      </c>
      <c r="T227" s="25">
        <v>0.6</v>
      </c>
      <c r="U227" s="25">
        <v>0.6</v>
      </c>
      <c r="V227" s="25">
        <v>0.6</v>
      </c>
      <c r="W227" s="25">
        <v>0.6</v>
      </c>
    </row>
    <row r="228" spans="1:23" s="8" customFormat="1" x14ac:dyDescent="0.25">
      <c r="A228" s="221"/>
      <c r="B228" s="8" t="s">
        <v>170</v>
      </c>
      <c r="C228" s="8" t="s">
        <v>166</v>
      </c>
      <c r="D228" s="8" t="s">
        <v>190</v>
      </c>
      <c r="E228" s="8" t="s">
        <v>189</v>
      </c>
      <c r="F228" s="25">
        <v>0.6</v>
      </c>
      <c r="G228" s="25">
        <v>0.6</v>
      </c>
      <c r="H228" s="25">
        <v>0.6</v>
      </c>
      <c r="I228" s="25">
        <v>0.6</v>
      </c>
      <c r="J228" s="25">
        <v>0.6</v>
      </c>
      <c r="K228" s="25">
        <v>0.6</v>
      </c>
      <c r="L228" s="25">
        <v>0.6</v>
      </c>
      <c r="M228" s="25">
        <v>0.6</v>
      </c>
      <c r="N228" s="25">
        <v>0.6</v>
      </c>
      <c r="O228" s="25">
        <v>0.6</v>
      </c>
      <c r="P228" s="25">
        <v>0.6</v>
      </c>
      <c r="Q228" s="25">
        <v>0.6</v>
      </c>
      <c r="R228" s="25">
        <v>0.6</v>
      </c>
      <c r="S228" s="25">
        <v>0.6</v>
      </c>
      <c r="T228" s="25">
        <v>0.6</v>
      </c>
      <c r="U228" s="25">
        <v>0.6</v>
      </c>
      <c r="V228" s="25">
        <v>0.6</v>
      </c>
      <c r="W228" s="25">
        <v>0.6</v>
      </c>
    </row>
    <row r="229" spans="1:23" s="8" customFormat="1" x14ac:dyDescent="0.25">
      <c r="A229" s="221"/>
      <c r="B229" s="8" t="s">
        <v>170</v>
      </c>
      <c r="C229" s="8" t="s">
        <v>169</v>
      </c>
      <c r="D229" s="8" t="s">
        <v>190</v>
      </c>
      <c r="E229" s="8" t="s">
        <v>189</v>
      </c>
      <c r="F229" s="25">
        <v>1.5</v>
      </c>
      <c r="G229" s="25">
        <v>1.5</v>
      </c>
      <c r="H229" s="25">
        <v>1.5</v>
      </c>
      <c r="I229" s="25">
        <v>1.5</v>
      </c>
      <c r="J229" s="25">
        <v>1.5</v>
      </c>
      <c r="K229" s="25">
        <v>1.5</v>
      </c>
      <c r="L229" s="25">
        <v>1.5</v>
      </c>
      <c r="M229" s="25">
        <v>1.5</v>
      </c>
      <c r="N229" s="25">
        <v>1.5</v>
      </c>
      <c r="O229" s="25">
        <v>1.5</v>
      </c>
      <c r="P229" s="25">
        <v>1.5</v>
      </c>
      <c r="Q229" s="25">
        <v>1.5</v>
      </c>
      <c r="R229" s="25">
        <v>1.5</v>
      </c>
      <c r="S229" s="25">
        <v>1.5</v>
      </c>
      <c r="T229" s="25">
        <v>1.5</v>
      </c>
      <c r="U229" s="25">
        <v>1.5</v>
      </c>
      <c r="V229" s="25">
        <v>1.5</v>
      </c>
      <c r="W229" s="25">
        <v>1.5</v>
      </c>
    </row>
    <row r="230" spans="1:23" s="8" customFormat="1" x14ac:dyDescent="0.25">
      <c r="A230" s="221"/>
      <c r="B230" s="8" t="s">
        <v>170</v>
      </c>
      <c r="C230" s="8" t="s">
        <v>168</v>
      </c>
      <c r="D230" s="8" t="s">
        <v>190</v>
      </c>
      <c r="E230" s="8" t="s">
        <v>189</v>
      </c>
      <c r="F230" s="25">
        <v>0.6</v>
      </c>
      <c r="G230" s="25">
        <v>0.6</v>
      </c>
      <c r="H230" s="25">
        <v>0.6</v>
      </c>
      <c r="I230" s="25">
        <v>0.6</v>
      </c>
      <c r="J230" s="25">
        <v>0.6</v>
      </c>
      <c r="K230" s="25">
        <v>0.6</v>
      </c>
      <c r="L230" s="25">
        <v>0.6</v>
      </c>
      <c r="M230" s="25">
        <v>0.6</v>
      </c>
      <c r="N230" s="25">
        <v>0.6</v>
      </c>
      <c r="O230" s="25">
        <v>0.6</v>
      </c>
      <c r="P230" s="25">
        <v>0.6</v>
      </c>
      <c r="Q230" s="25">
        <v>0.6</v>
      </c>
      <c r="R230" s="25">
        <v>0.6</v>
      </c>
      <c r="S230" s="25">
        <v>0.6</v>
      </c>
      <c r="T230" s="25">
        <v>0.6</v>
      </c>
      <c r="U230" s="25">
        <v>0.6</v>
      </c>
      <c r="V230" s="25">
        <v>0.6</v>
      </c>
      <c r="W230" s="25">
        <v>0.6</v>
      </c>
    </row>
    <row r="231" spans="1:23" s="8" customFormat="1" x14ac:dyDescent="0.25">
      <c r="A231" s="221"/>
      <c r="B231" s="8" t="s">
        <v>171</v>
      </c>
      <c r="C231" s="8" t="s">
        <v>169</v>
      </c>
      <c r="D231" s="8" t="s">
        <v>190</v>
      </c>
      <c r="E231" s="8" t="s">
        <v>189</v>
      </c>
      <c r="F231" s="25">
        <v>1.5</v>
      </c>
      <c r="G231" s="25">
        <v>1.5</v>
      </c>
      <c r="H231" s="25">
        <v>1.5</v>
      </c>
      <c r="I231" s="25">
        <v>1.5</v>
      </c>
      <c r="J231" s="25">
        <v>1.5</v>
      </c>
      <c r="K231" s="25">
        <v>1.5</v>
      </c>
      <c r="L231" s="25">
        <v>1.5</v>
      </c>
      <c r="M231" s="25">
        <v>1.5</v>
      </c>
      <c r="N231" s="25">
        <v>1.5</v>
      </c>
      <c r="O231" s="25">
        <v>1.5</v>
      </c>
      <c r="P231" s="25">
        <v>1.5</v>
      </c>
      <c r="Q231" s="25">
        <v>1.5</v>
      </c>
      <c r="R231" s="25">
        <v>1.5</v>
      </c>
      <c r="S231" s="25">
        <v>1.5</v>
      </c>
      <c r="T231" s="25">
        <v>1.5</v>
      </c>
      <c r="U231" s="25">
        <v>1.5</v>
      </c>
      <c r="V231" s="25">
        <v>1.5</v>
      </c>
      <c r="W231" s="25">
        <v>1.5</v>
      </c>
    </row>
    <row r="232" spans="1:23" s="8" customFormat="1" x14ac:dyDescent="0.25">
      <c r="A232" s="221"/>
      <c r="B232" s="50" t="s">
        <v>174</v>
      </c>
      <c r="C232" s="45"/>
      <c r="D232" s="50" t="s">
        <v>190</v>
      </c>
      <c r="E232" s="45"/>
      <c r="F232" s="45"/>
      <c r="G232" s="45"/>
      <c r="H232" s="45"/>
      <c r="I232" s="45"/>
      <c r="J232" s="45"/>
      <c r="K232" s="45"/>
      <c r="L232" s="45"/>
      <c r="M232" s="45"/>
      <c r="N232" s="45"/>
      <c r="O232" s="45"/>
      <c r="P232" s="45"/>
      <c r="Q232" s="45"/>
      <c r="R232" s="45"/>
      <c r="S232" s="45"/>
      <c r="T232" s="45"/>
      <c r="U232" s="45"/>
      <c r="V232" s="45"/>
      <c r="W232" s="45"/>
    </row>
    <row r="233" spans="1:23" s="8" customFormat="1" x14ac:dyDescent="0.25">
      <c r="A233" s="221"/>
      <c r="B233" s="8" t="s">
        <v>114</v>
      </c>
      <c r="C233" s="8" t="s">
        <v>172</v>
      </c>
      <c r="D233" s="8" t="s">
        <v>190</v>
      </c>
      <c r="E233" s="8" t="s">
        <v>189</v>
      </c>
      <c r="F233" s="25">
        <v>0.6</v>
      </c>
      <c r="G233" s="25">
        <v>0.6</v>
      </c>
      <c r="H233" s="25">
        <v>0.6</v>
      </c>
      <c r="I233" s="25">
        <v>0.6</v>
      </c>
      <c r="J233" s="25">
        <v>0.6</v>
      </c>
      <c r="K233" s="25">
        <v>0.6</v>
      </c>
      <c r="L233" s="25">
        <v>0.6</v>
      </c>
      <c r="M233" s="25">
        <v>0.6</v>
      </c>
      <c r="N233" s="25">
        <v>0.6</v>
      </c>
      <c r="O233" s="25">
        <v>0.6</v>
      </c>
      <c r="P233" s="25">
        <v>0.6</v>
      </c>
      <c r="Q233" s="25">
        <v>0.6</v>
      </c>
      <c r="R233" s="25">
        <v>0.6</v>
      </c>
      <c r="S233" s="25">
        <v>0.6</v>
      </c>
      <c r="T233" s="25">
        <v>0.6</v>
      </c>
      <c r="U233" s="25">
        <v>0.6</v>
      </c>
      <c r="V233" s="25">
        <v>0.6</v>
      </c>
      <c r="W233" s="25">
        <v>0.6</v>
      </c>
    </row>
    <row r="234" spans="1:23" s="8" customFormat="1" x14ac:dyDescent="0.25">
      <c r="A234" s="221"/>
      <c r="B234" s="8" t="s">
        <v>114</v>
      </c>
      <c r="C234" s="8" t="s">
        <v>175</v>
      </c>
      <c r="D234" s="8" t="s">
        <v>190</v>
      </c>
      <c r="E234" s="8" t="s">
        <v>189</v>
      </c>
      <c r="F234" s="25">
        <v>0.6</v>
      </c>
      <c r="G234" s="25">
        <v>0.6</v>
      </c>
      <c r="H234" s="25">
        <v>0.6</v>
      </c>
      <c r="I234" s="25">
        <v>0.6</v>
      </c>
      <c r="J234" s="25">
        <v>0.6</v>
      </c>
      <c r="K234" s="25">
        <v>0.6</v>
      </c>
      <c r="L234" s="25">
        <v>0.6</v>
      </c>
      <c r="M234" s="25">
        <v>0.6</v>
      </c>
      <c r="N234" s="25">
        <v>0.6</v>
      </c>
      <c r="O234" s="25">
        <v>0.6</v>
      </c>
      <c r="P234" s="25">
        <v>0.6</v>
      </c>
      <c r="Q234" s="25">
        <v>0.6</v>
      </c>
      <c r="R234" s="25">
        <v>0.6</v>
      </c>
      <c r="S234" s="25">
        <v>0.6</v>
      </c>
      <c r="T234" s="25">
        <v>0.6</v>
      </c>
      <c r="U234" s="25">
        <v>0.6</v>
      </c>
      <c r="V234" s="25">
        <v>0.6</v>
      </c>
      <c r="W234" s="25">
        <v>0.6</v>
      </c>
    </row>
    <row r="235" spans="1:23" s="8" customFormat="1" x14ac:dyDescent="0.25">
      <c r="A235" s="221"/>
      <c r="B235" s="8" t="s">
        <v>114</v>
      </c>
      <c r="C235" s="8" t="s">
        <v>176</v>
      </c>
      <c r="D235" s="8" t="s">
        <v>190</v>
      </c>
      <c r="E235" s="8" t="s">
        <v>189</v>
      </c>
      <c r="F235" s="25">
        <v>0.1</v>
      </c>
      <c r="G235" s="25">
        <v>0.1</v>
      </c>
      <c r="H235" s="25">
        <v>0.1</v>
      </c>
      <c r="I235" s="25">
        <v>0.1</v>
      </c>
      <c r="J235" s="25">
        <v>0.1</v>
      </c>
      <c r="K235" s="25">
        <v>0.1</v>
      </c>
      <c r="L235" s="25">
        <v>0.1</v>
      </c>
      <c r="M235" s="25">
        <v>0.1</v>
      </c>
      <c r="N235" s="25">
        <v>0.1</v>
      </c>
      <c r="O235" s="25">
        <v>0.1</v>
      </c>
      <c r="P235" s="25">
        <v>0.1</v>
      </c>
      <c r="Q235" s="25">
        <v>0.1</v>
      </c>
      <c r="R235" s="25">
        <v>0.1</v>
      </c>
      <c r="S235" s="25">
        <v>0.1</v>
      </c>
      <c r="T235" s="25">
        <v>0.1</v>
      </c>
      <c r="U235" s="25">
        <v>0.1</v>
      </c>
      <c r="V235" s="25">
        <v>0.1</v>
      </c>
      <c r="W235" s="25">
        <v>0.1</v>
      </c>
    </row>
    <row r="236" spans="1:23" s="8" customFormat="1" x14ac:dyDescent="0.25">
      <c r="A236" s="221"/>
      <c r="B236" s="50" t="s">
        <v>177</v>
      </c>
      <c r="C236" s="45"/>
      <c r="D236" s="50" t="s">
        <v>190</v>
      </c>
      <c r="E236" s="45"/>
      <c r="F236" s="45"/>
      <c r="G236" s="45"/>
      <c r="H236" s="45"/>
      <c r="I236" s="45"/>
      <c r="J236" s="45"/>
      <c r="K236" s="45"/>
      <c r="L236" s="45"/>
      <c r="M236" s="45"/>
      <c r="N236" s="45"/>
      <c r="O236" s="45"/>
      <c r="P236" s="45"/>
      <c r="Q236" s="45"/>
      <c r="R236" s="45"/>
      <c r="S236" s="45"/>
      <c r="T236" s="45"/>
      <c r="U236" s="45"/>
      <c r="V236" s="45"/>
      <c r="W236" s="45"/>
    </row>
    <row r="237" spans="1:23" s="8" customFormat="1" x14ac:dyDescent="0.25">
      <c r="A237" s="221"/>
      <c r="B237" s="8" t="s">
        <v>178</v>
      </c>
      <c r="D237" s="8" t="s">
        <v>190</v>
      </c>
      <c r="E237" s="8" t="s">
        <v>189</v>
      </c>
      <c r="F237" s="25"/>
      <c r="G237" s="25"/>
      <c r="H237" s="25"/>
      <c r="I237" s="25"/>
      <c r="J237" s="25"/>
      <c r="K237" s="25"/>
      <c r="L237" s="25"/>
      <c r="M237" s="25"/>
      <c r="N237" s="25"/>
      <c r="O237" s="25"/>
      <c r="P237" s="25"/>
      <c r="Q237" s="25"/>
      <c r="R237" s="25"/>
      <c r="S237" s="25"/>
      <c r="T237" s="25"/>
      <c r="U237" s="25"/>
      <c r="V237" s="25"/>
      <c r="W237" s="25"/>
    </row>
    <row r="238" spans="1:23" s="8" customFormat="1" x14ac:dyDescent="0.25">
      <c r="A238" s="221"/>
      <c r="B238" s="8" t="s">
        <v>179</v>
      </c>
      <c r="D238" s="8" t="s">
        <v>190</v>
      </c>
      <c r="E238" s="8" t="s">
        <v>189</v>
      </c>
      <c r="F238" s="25"/>
      <c r="G238" s="25"/>
      <c r="H238" s="25"/>
      <c r="I238" s="25"/>
      <c r="J238" s="25"/>
      <c r="K238" s="25"/>
      <c r="L238" s="25"/>
      <c r="M238" s="25"/>
      <c r="N238" s="25"/>
      <c r="O238" s="25"/>
      <c r="P238" s="25"/>
      <c r="Q238" s="25"/>
      <c r="R238" s="25"/>
      <c r="S238" s="25"/>
      <c r="T238" s="25"/>
      <c r="U238" s="25"/>
      <c r="V238" s="25"/>
      <c r="W238" s="25"/>
    </row>
    <row r="239" spans="1:23" s="8" customFormat="1" x14ac:dyDescent="0.25">
      <c r="A239" s="221"/>
    </row>
    <row r="240" spans="1:23" s="51" customFormat="1" ht="21" x14ac:dyDescent="0.35">
      <c r="A240" s="222"/>
      <c r="C240" s="52" t="s">
        <v>14</v>
      </c>
      <c r="F240" s="51" t="s">
        <v>15</v>
      </c>
    </row>
    <row r="241" spans="1:23" s="8" customFormat="1" x14ac:dyDescent="0.25">
      <c r="A241" s="221"/>
    </row>
    <row r="242" spans="1:23" s="8" customFormat="1" x14ac:dyDescent="0.25">
      <c r="A242" s="221"/>
      <c r="B242" s="50" t="s">
        <v>173</v>
      </c>
      <c r="C242" s="50"/>
      <c r="D242" s="50" t="s">
        <v>13</v>
      </c>
      <c r="E242" s="45"/>
      <c r="F242" s="45"/>
      <c r="G242" s="45"/>
      <c r="H242" s="45"/>
      <c r="I242" s="45"/>
      <c r="J242" s="45"/>
      <c r="K242" s="45"/>
      <c r="L242" s="45"/>
      <c r="M242" s="45"/>
      <c r="N242" s="45"/>
      <c r="O242" s="45"/>
      <c r="P242" s="45"/>
      <c r="Q242" s="45"/>
      <c r="R242" s="45"/>
      <c r="S242" s="45"/>
      <c r="T242" s="45"/>
      <c r="U242" s="45"/>
      <c r="V242" s="45"/>
      <c r="W242" s="45"/>
    </row>
    <row r="243" spans="1:23" s="8" customFormat="1" x14ac:dyDescent="0.25">
      <c r="A243" s="221"/>
      <c r="B243" s="8" t="s">
        <v>170</v>
      </c>
      <c r="C243" s="8" t="s">
        <v>165</v>
      </c>
      <c r="D243" s="8" t="s">
        <v>13</v>
      </c>
      <c r="E243" s="8" t="s">
        <v>16</v>
      </c>
      <c r="F243" s="25">
        <v>0</v>
      </c>
      <c r="G243" s="25">
        <v>0</v>
      </c>
      <c r="H243" s="25">
        <v>0</v>
      </c>
      <c r="I243" s="25">
        <v>0</v>
      </c>
      <c r="J243" s="25">
        <v>0</v>
      </c>
      <c r="K243" s="25">
        <v>0</v>
      </c>
      <c r="L243" s="25">
        <v>0</v>
      </c>
      <c r="M243" s="25">
        <v>0</v>
      </c>
      <c r="N243" s="25">
        <v>33.344999999999999</v>
      </c>
      <c r="O243" s="25">
        <v>31.4925</v>
      </c>
      <c r="P243" s="25">
        <v>134.78790000000001</v>
      </c>
      <c r="Q243" s="25">
        <v>615.51524849609757</v>
      </c>
      <c r="R243" s="25">
        <v>1678.2140573465094</v>
      </c>
      <c r="S243" s="25">
        <v>2529.8481000000002</v>
      </c>
      <c r="T243" s="25">
        <v>2970.5207999999998</v>
      </c>
      <c r="U243" s="25">
        <v>4351.5965999999999</v>
      </c>
      <c r="V243" s="25">
        <v>4302.0977999999996</v>
      </c>
      <c r="W243" s="25">
        <v>4302.0977999999996</v>
      </c>
    </row>
    <row r="244" spans="1:23" s="8" customFormat="1" x14ac:dyDescent="0.25">
      <c r="A244" s="221"/>
      <c r="B244" s="8" t="s">
        <v>170</v>
      </c>
      <c r="C244" s="8" t="s">
        <v>166</v>
      </c>
      <c r="D244" s="8" t="s">
        <v>13</v>
      </c>
      <c r="E244" s="8" t="s">
        <v>16</v>
      </c>
      <c r="F244" s="25">
        <v>0</v>
      </c>
      <c r="G244" s="25">
        <v>0</v>
      </c>
      <c r="H244" s="25">
        <v>0</v>
      </c>
      <c r="I244" s="25">
        <v>0</v>
      </c>
      <c r="J244" s="25">
        <v>0</v>
      </c>
      <c r="K244" s="25">
        <v>0</v>
      </c>
      <c r="L244" s="25">
        <v>0</v>
      </c>
      <c r="M244" s="25">
        <v>0</v>
      </c>
      <c r="N244" s="25">
        <v>440.58015</v>
      </c>
      <c r="O244" s="25">
        <v>623.35251000000005</v>
      </c>
      <c r="P244" s="25">
        <v>699.45992999999999</v>
      </c>
      <c r="Q244" s="25">
        <v>699.45992999999999</v>
      </c>
      <c r="R244" s="25">
        <v>699.45992999999999</v>
      </c>
      <c r="S244" s="25">
        <v>915.10019999999997</v>
      </c>
      <c r="T244" s="25">
        <v>978.33600000000001</v>
      </c>
      <c r="U244" s="25">
        <v>1013.6304</v>
      </c>
      <c r="V244" s="25">
        <v>927.63900000000001</v>
      </c>
      <c r="W244" s="25">
        <v>757.74599999999998</v>
      </c>
    </row>
    <row r="245" spans="1:23" s="8" customFormat="1" x14ac:dyDescent="0.25">
      <c r="A245" s="221"/>
      <c r="B245" s="8" t="s">
        <v>170</v>
      </c>
      <c r="C245" s="8" t="s">
        <v>169</v>
      </c>
      <c r="D245" s="8" t="s">
        <v>13</v>
      </c>
      <c r="E245" s="8" t="s">
        <v>16</v>
      </c>
      <c r="F245" s="25">
        <v>173858.01307874999</v>
      </c>
      <c r="G245" s="25">
        <v>175474.973271675</v>
      </c>
      <c r="H245" s="25">
        <v>181306.977361125</v>
      </c>
      <c r="I245" s="25">
        <v>194984.92014539998</v>
      </c>
      <c r="J245" s="25">
        <v>204689.80281749999</v>
      </c>
      <c r="K245" s="25">
        <v>206139.08339639998</v>
      </c>
      <c r="L245" s="25">
        <v>207464.61697500001</v>
      </c>
      <c r="M245" s="25">
        <v>228111.3840852</v>
      </c>
      <c r="N245" s="25">
        <v>218068.67260062497</v>
      </c>
      <c r="O245" s="25">
        <v>223885.05625062497</v>
      </c>
      <c r="P245" s="25">
        <v>230420.70365737501</v>
      </c>
      <c r="Q245" s="25">
        <v>231724.11685836446</v>
      </c>
      <c r="R245" s="25">
        <v>240969.71236799998</v>
      </c>
      <c r="S245" s="25">
        <v>232999.88250000001</v>
      </c>
      <c r="T245" s="25">
        <v>227128.92125000001</v>
      </c>
      <c r="U245" s="25">
        <v>217596.80249999999</v>
      </c>
      <c r="V245" s="25">
        <v>222422.39249999999</v>
      </c>
      <c r="W245" s="25">
        <v>218162.27124999999</v>
      </c>
    </row>
    <row r="246" spans="1:23" s="8" customFormat="1" x14ac:dyDescent="0.25">
      <c r="A246" s="221"/>
      <c r="B246" s="8" t="s">
        <v>170</v>
      </c>
      <c r="C246" s="8" t="s">
        <v>168</v>
      </c>
      <c r="D246" s="8" t="s">
        <v>13</v>
      </c>
      <c r="E246" s="8" t="s">
        <v>16</v>
      </c>
      <c r="F246" s="25">
        <v>0</v>
      </c>
      <c r="G246" s="25">
        <v>0.201683356875</v>
      </c>
      <c r="H246" s="25">
        <v>1.7927409499999998E-2</v>
      </c>
      <c r="I246" s="25">
        <v>0.30566233197500003</v>
      </c>
      <c r="J246" s="25">
        <v>0.1470047579</v>
      </c>
      <c r="K246" s="25">
        <v>69.86490756245</v>
      </c>
      <c r="L246" s="25">
        <v>0</v>
      </c>
      <c r="M246" s="25">
        <v>0</v>
      </c>
      <c r="N246" s="25">
        <v>0</v>
      </c>
      <c r="O246" s="25">
        <v>38.875361322038628</v>
      </c>
      <c r="P246" s="25">
        <v>150.03247208359298</v>
      </c>
      <c r="Q246" s="25">
        <v>150.03247208359298</v>
      </c>
      <c r="R246" s="25">
        <v>150.03247208359298</v>
      </c>
      <c r="S246" s="25">
        <v>83.798000000000002</v>
      </c>
      <c r="T246" s="25">
        <v>124.9105</v>
      </c>
      <c r="U246" s="25">
        <v>163.73500000000001</v>
      </c>
      <c r="V246" s="25">
        <v>108.90165</v>
      </c>
      <c r="W246" s="25">
        <v>106.813135</v>
      </c>
    </row>
    <row r="247" spans="1:23" s="8" customFormat="1" x14ac:dyDescent="0.25">
      <c r="A247" s="221"/>
      <c r="B247" s="8" t="s">
        <v>171</v>
      </c>
      <c r="C247" s="8" t="s">
        <v>169</v>
      </c>
      <c r="D247" s="8" t="s">
        <v>13</v>
      </c>
      <c r="E247" s="8" t="s">
        <v>16</v>
      </c>
      <c r="F247" s="25">
        <v>11169.4275</v>
      </c>
      <c r="G247" s="25">
        <v>4557.0284375000001</v>
      </c>
      <c r="H247" s="25">
        <v>4938.7030000000004</v>
      </c>
      <c r="I247" s="25">
        <v>7895.9698125000004</v>
      </c>
      <c r="J247" s="25">
        <v>6192.0714625000001</v>
      </c>
      <c r="K247" s="25">
        <v>2697.743125</v>
      </c>
      <c r="L247" s="25">
        <v>3814.1285874999999</v>
      </c>
      <c r="M247" s="25">
        <v>4642.4618625000003</v>
      </c>
      <c r="N247" s="25">
        <v>3856.3062999999997</v>
      </c>
      <c r="O247" s="25">
        <v>4249.3836000000001</v>
      </c>
      <c r="P247" s="25">
        <v>4251.4987735191644</v>
      </c>
      <c r="Q247" s="25">
        <v>882.03114999999991</v>
      </c>
      <c r="R247" s="25">
        <v>1184.3158249999999</v>
      </c>
      <c r="S247" s="25">
        <v>1136.3678530810409</v>
      </c>
      <c r="T247" s="25">
        <v>992.97999353785531</v>
      </c>
      <c r="U247" s="25">
        <v>883.48167290266031</v>
      </c>
      <c r="V247" s="25">
        <v>796.95</v>
      </c>
      <c r="W247" s="25">
        <v>796.95</v>
      </c>
    </row>
    <row r="248" spans="1:23" s="8" customFormat="1" x14ac:dyDescent="0.25">
      <c r="A248" s="221"/>
      <c r="B248" s="50" t="s">
        <v>174</v>
      </c>
      <c r="C248" s="45"/>
      <c r="D248" s="50" t="s">
        <v>13</v>
      </c>
      <c r="E248" s="45"/>
      <c r="F248" s="45"/>
      <c r="G248" s="45"/>
      <c r="H248" s="45"/>
      <c r="I248" s="45"/>
      <c r="J248" s="45"/>
      <c r="K248" s="45"/>
      <c r="L248" s="45"/>
      <c r="M248" s="45"/>
      <c r="N248" s="45"/>
      <c r="O248" s="45"/>
      <c r="P248" s="45"/>
      <c r="Q248" s="45"/>
      <c r="R248" s="45"/>
      <c r="S248" s="45"/>
      <c r="T248" s="45"/>
      <c r="U248" s="45"/>
      <c r="V248" s="45"/>
      <c r="W248" s="45"/>
    </row>
    <row r="249" spans="1:23" s="8" customFormat="1" x14ac:dyDescent="0.25">
      <c r="A249" s="221"/>
      <c r="B249" s="8" t="s">
        <v>114</v>
      </c>
      <c r="C249" s="8" t="s">
        <v>172</v>
      </c>
      <c r="D249" s="8" t="s">
        <v>13</v>
      </c>
      <c r="E249" s="8" t="s">
        <v>16</v>
      </c>
      <c r="F249" s="25">
        <v>669.98368800000014</v>
      </c>
      <c r="G249" s="25">
        <v>795.922776</v>
      </c>
      <c r="H249" s="25">
        <v>359.47346399999998</v>
      </c>
      <c r="I249" s="25">
        <v>481.23295199999995</v>
      </c>
      <c r="J249" s="25">
        <v>302.08910400000002</v>
      </c>
      <c r="K249" s="25">
        <v>254.98656</v>
      </c>
      <c r="L249" s="25">
        <v>424.68451199999998</v>
      </c>
      <c r="M249" s="25">
        <v>428.263488</v>
      </c>
      <c r="N249" s="25">
        <v>431.70933600000001</v>
      </c>
      <c r="O249" s="25">
        <v>484.34752800000001</v>
      </c>
      <c r="P249" s="25">
        <v>355.09571999999997</v>
      </c>
      <c r="Q249" s="25">
        <v>308.83838400000002</v>
      </c>
      <c r="R249" s="25">
        <v>307.56283200000001</v>
      </c>
      <c r="S249" s="25">
        <v>270.10897200000005</v>
      </c>
      <c r="T249" s="25">
        <v>247.11111000000002</v>
      </c>
      <c r="U249" s="25">
        <v>224.11324800000003</v>
      </c>
      <c r="V249" s="25">
        <v>201.08519999999999</v>
      </c>
      <c r="W249" s="25">
        <v>178.09739999999999</v>
      </c>
    </row>
    <row r="250" spans="1:23" s="8" customFormat="1" x14ac:dyDescent="0.25">
      <c r="A250" s="221"/>
      <c r="B250" s="8" t="s">
        <v>114</v>
      </c>
      <c r="C250" s="8" t="s">
        <v>175</v>
      </c>
      <c r="D250" s="8" t="s">
        <v>13</v>
      </c>
      <c r="E250" s="8" t="s">
        <v>16</v>
      </c>
      <c r="F250" s="25">
        <v>1065.5260668000001</v>
      </c>
      <c r="G250" s="25">
        <v>919.57436999999993</v>
      </c>
      <c r="H250" s="25">
        <v>912.54779459999997</v>
      </c>
      <c r="I250" s="25">
        <v>1086.3981647999999</v>
      </c>
      <c r="J250" s="25">
        <v>1016.740725</v>
      </c>
      <c r="K250" s="25">
        <v>915.26517419999993</v>
      </c>
      <c r="L250" s="25">
        <v>941.75051880000012</v>
      </c>
      <c r="M250" s="25">
        <v>1029.8941536</v>
      </c>
      <c r="N250" s="25">
        <v>1036.2249924</v>
      </c>
      <c r="O250" s="25">
        <v>1018.4964581999999</v>
      </c>
      <c r="P250" s="25">
        <v>1049.8046052</v>
      </c>
      <c r="Q250" s="25">
        <v>888.7944</v>
      </c>
      <c r="R250" s="25">
        <v>879.43291799999997</v>
      </c>
      <c r="S250" s="25">
        <v>951.92116499999997</v>
      </c>
      <c r="T250" s="25">
        <v>947.68196250000005</v>
      </c>
      <c r="U250" s="25">
        <v>943.44275999999991</v>
      </c>
      <c r="V250" s="25">
        <v>939.21749999999997</v>
      </c>
      <c r="W250" s="25">
        <v>934.92750000000001</v>
      </c>
    </row>
    <row r="251" spans="1:23" s="8" customFormat="1" x14ac:dyDescent="0.25">
      <c r="A251" s="221"/>
      <c r="B251" s="8" t="s">
        <v>114</v>
      </c>
      <c r="C251" s="8" t="s">
        <v>176</v>
      </c>
      <c r="D251" s="8" t="s">
        <v>13</v>
      </c>
      <c r="E251" s="8" t="s">
        <v>16</v>
      </c>
      <c r="F251" s="25">
        <v>2307.0693024000002</v>
      </c>
      <c r="G251" s="25">
        <v>2182.1165856000002</v>
      </c>
      <c r="H251" s="25">
        <v>2112.5531808000001</v>
      </c>
      <c r="I251" s="25">
        <v>2311.285104</v>
      </c>
      <c r="J251" s="25">
        <v>2244.1322592000001</v>
      </c>
      <c r="K251" s="25">
        <v>2242.2680928</v>
      </c>
      <c r="L251" s="25">
        <v>2302.5936959999999</v>
      </c>
      <c r="M251" s="25">
        <v>2302.6552991999997</v>
      </c>
      <c r="N251" s="25">
        <v>2399.8678272000002</v>
      </c>
      <c r="O251" s="25">
        <v>2293.6049856000004</v>
      </c>
      <c r="P251" s="25">
        <v>2140.6817375999999</v>
      </c>
      <c r="Q251" s="25">
        <v>2138.6220480000002</v>
      </c>
      <c r="R251" s="25">
        <v>2192.0159520000002</v>
      </c>
      <c r="S251" s="25">
        <v>2225.4739199999999</v>
      </c>
      <c r="T251" s="25">
        <v>2222.8560000000002</v>
      </c>
      <c r="U251" s="25">
        <v>2220.2380800000001</v>
      </c>
      <c r="V251" s="25">
        <v>2217.6201599999999</v>
      </c>
      <c r="W251" s="25">
        <v>2215.0022399999998</v>
      </c>
    </row>
    <row r="252" spans="1:23" s="8" customFormat="1" x14ac:dyDescent="0.25">
      <c r="A252" s="221"/>
      <c r="B252" s="50" t="s">
        <v>177</v>
      </c>
      <c r="C252" s="45"/>
      <c r="D252" s="50" t="s">
        <v>13</v>
      </c>
      <c r="E252" s="45"/>
      <c r="F252" s="45"/>
      <c r="G252" s="45"/>
      <c r="H252" s="45"/>
      <c r="I252" s="45"/>
      <c r="J252" s="45"/>
      <c r="K252" s="45"/>
      <c r="L252" s="45"/>
      <c r="M252" s="45"/>
      <c r="N252" s="45"/>
      <c r="O252" s="45"/>
      <c r="P252" s="45"/>
      <c r="Q252" s="45"/>
      <c r="R252" s="45"/>
      <c r="S252" s="45"/>
      <c r="T252" s="45"/>
      <c r="U252" s="45"/>
      <c r="V252" s="45"/>
      <c r="W252" s="45"/>
    </row>
    <row r="253" spans="1:23" s="8" customFormat="1" x14ac:dyDescent="0.25">
      <c r="A253" s="221"/>
      <c r="B253" s="8" t="s">
        <v>178</v>
      </c>
      <c r="D253" s="8" t="s">
        <v>13</v>
      </c>
      <c r="E253" s="8" t="s">
        <v>16</v>
      </c>
      <c r="F253" s="25">
        <v>955.66316016755047</v>
      </c>
      <c r="G253" s="25">
        <v>1008.0816475875247</v>
      </c>
      <c r="H253" s="25">
        <v>1065.0704214262021</v>
      </c>
      <c r="I253" s="25">
        <v>687.82245750790401</v>
      </c>
      <c r="J253" s="25">
        <v>1061.5380104339833</v>
      </c>
      <c r="K253" s="25">
        <v>1060.289880530172</v>
      </c>
      <c r="L253" s="25">
        <v>1001.5299942524935</v>
      </c>
      <c r="M253" s="25">
        <v>990.60908485708933</v>
      </c>
      <c r="N253" s="25">
        <v>978.40831653123166</v>
      </c>
      <c r="O253" s="25">
        <v>767.33674685081382</v>
      </c>
      <c r="P253" s="25">
        <v>932.09416028604949</v>
      </c>
      <c r="Q253" s="25">
        <v>816.57148631121368</v>
      </c>
      <c r="R253" s="25">
        <v>795.40800720807056</v>
      </c>
      <c r="S253" s="25">
        <v>962.31500000000005</v>
      </c>
      <c r="T253" s="25">
        <v>924.63</v>
      </c>
      <c r="U253" s="25">
        <v>886.95</v>
      </c>
      <c r="V253" s="25">
        <v>849.26</v>
      </c>
      <c r="W253" s="25">
        <v>811.58</v>
      </c>
    </row>
    <row r="254" spans="1:23" s="8" customFormat="1" x14ac:dyDescent="0.25">
      <c r="A254" s="221"/>
      <c r="B254" s="8" t="s">
        <v>179</v>
      </c>
      <c r="D254" s="8" t="s">
        <v>13</v>
      </c>
      <c r="E254" s="8" t="s">
        <v>16</v>
      </c>
      <c r="F254" s="25">
        <v>29499.068021184652</v>
      </c>
      <c r="G254" s="25">
        <v>29907.501087070774</v>
      </c>
      <c r="H254" s="25">
        <v>29414.746167423305</v>
      </c>
      <c r="I254" s="25">
        <v>30282.406163793039</v>
      </c>
      <c r="J254" s="25">
        <v>29980.06215671555</v>
      </c>
      <c r="K254" s="25">
        <v>28230.097992700659</v>
      </c>
      <c r="L254" s="25">
        <v>27697.401714428568</v>
      </c>
      <c r="M254" s="25">
        <v>29203.82828064949</v>
      </c>
      <c r="N254" s="25">
        <v>28720.743077967432</v>
      </c>
      <c r="O254" s="25">
        <v>28999.530546574682</v>
      </c>
      <c r="P254" s="25">
        <v>28483.070343884028</v>
      </c>
      <c r="Q254" s="25">
        <v>28362.321408004882</v>
      </c>
      <c r="R254" s="25">
        <v>29107.906712723187</v>
      </c>
      <c r="S254" s="25">
        <v>29593.129290151595</v>
      </c>
      <c r="T254" s="25">
        <v>29660.778012384078</v>
      </c>
      <c r="U254" s="25">
        <v>30412.241216136932</v>
      </c>
      <c r="V254" s="25">
        <v>29356.582900267109</v>
      </c>
      <c r="W254" s="25">
        <v>28459</v>
      </c>
    </row>
    <row r="255" spans="1:23" s="8" customFormat="1" x14ac:dyDescent="0.25">
      <c r="A255" s="221"/>
      <c r="B255" s="7" t="s">
        <v>191</v>
      </c>
      <c r="C255" s="7" t="s">
        <v>192</v>
      </c>
      <c r="D255" s="7" t="s">
        <v>13</v>
      </c>
      <c r="E255" s="7" t="s">
        <v>16</v>
      </c>
      <c r="F255" s="53">
        <v>219524.75081730218</v>
      </c>
      <c r="G255" s="53">
        <v>214845.39985879013</v>
      </c>
      <c r="H255" s="53">
        <v>220110.089316784</v>
      </c>
      <c r="I255" s="53">
        <v>237730.34046233288</v>
      </c>
      <c r="J255" s="53">
        <v>245486.58354010744</v>
      </c>
      <c r="K255" s="53">
        <v>241609.59912919326</v>
      </c>
      <c r="L255" s="53">
        <v>243646.70599798104</v>
      </c>
      <c r="M255" s="53">
        <v>266709.09625400661</v>
      </c>
      <c r="N255" s="53">
        <v>255965.85760072363</v>
      </c>
      <c r="O255" s="53">
        <v>262391.47648717253</v>
      </c>
      <c r="P255" s="53">
        <v>268617.22929994785</v>
      </c>
      <c r="Q255" s="53">
        <v>266586.30338526028</v>
      </c>
      <c r="R255" s="53">
        <v>277964.06107436132</v>
      </c>
      <c r="S255" s="53">
        <v>271667.9450002326</v>
      </c>
      <c r="T255" s="53">
        <v>266198.72562842199</v>
      </c>
      <c r="U255" s="53">
        <v>258696.2314770396</v>
      </c>
      <c r="V255" s="53">
        <v>262121.74671026715</v>
      </c>
      <c r="W255" s="53">
        <v>256724.48532499999</v>
      </c>
    </row>
    <row r="256" spans="1:23" s="8" customFormat="1" x14ac:dyDescent="0.25">
      <c r="A256" s="221"/>
    </row>
    <row r="257" spans="1:23" s="8" customFormat="1" x14ac:dyDescent="0.25">
      <c r="A257" s="221"/>
      <c r="B257" s="50" t="s">
        <v>173</v>
      </c>
      <c r="C257" s="50"/>
      <c r="D257" s="50" t="s">
        <v>36</v>
      </c>
      <c r="E257" s="45"/>
      <c r="F257" s="45"/>
      <c r="G257" s="45"/>
      <c r="H257" s="45"/>
      <c r="I257" s="45"/>
      <c r="J257" s="45"/>
      <c r="K257" s="45"/>
      <c r="L257" s="45"/>
      <c r="M257" s="45"/>
      <c r="N257" s="45"/>
      <c r="O257" s="45"/>
      <c r="P257" s="45"/>
      <c r="Q257" s="45"/>
      <c r="R257" s="45"/>
      <c r="S257" s="45"/>
      <c r="T257" s="45"/>
      <c r="U257" s="45"/>
      <c r="V257" s="45"/>
      <c r="W257" s="45"/>
    </row>
    <row r="258" spans="1:23" s="8" customFormat="1" x14ac:dyDescent="0.25">
      <c r="A258" s="221"/>
      <c r="B258" s="8" t="s">
        <v>170</v>
      </c>
      <c r="C258" s="8" t="s">
        <v>165</v>
      </c>
      <c r="D258" s="8" t="s">
        <v>36</v>
      </c>
      <c r="E258" s="8" t="s">
        <v>194</v>
      </c>
      <c r="F258" s="25">
        <v>0</v>
      </c>
      <c r="G258" s="25">
        <v>0</v>
      </c>
      <c r="H258" s="25">
        <v>0</v>
      </c>
      <c r="I258" s="25">
        <v>0</v>
      </c>
      <c r="J258" s="25">
        <v>0</v>
      </c>
      <c r="K258" s="25">
        <v>0</v>
      </c>
      <c r="L258" s="25">
        <v>0</v>
      </c>
      <c r="M258" s="25">
        <v>0</v>
      </c>
      <c r="N258" s="25">
        <v>1.3500000000000001E-3</v>
      </c>
      <c r="O258" s="25">
        <v>1.2750000000000001E-3</v>
      </c>
      <c r="P258" s="25">
        <v>5.457E-3</v>
      </c>
      <c r="Q258" s="25">
        <v>2.4919645688101118E-2</v>
      </c>
      <c r="R258" s="25">
        <v>6.7943888961397136E-2</v>
      </c>
      <c r="S258" s="25">
        <v>0.102423</v>
      </c>
      <c r="T258" s="25">
        <v>0.120264</v>
      </c>
      <c r="U258" s="25">
        <v>0.176178</v>
      </c>
      <c r="V258" s="25">
        <v>0.174174</v>
      </c>
      <c r="W258" s="25">
        <v>0.174174</v>
      </c>
    </row>
    <row r="259" spans="1:23" s="8" customFormat="1" x14ac:dyDescent="0.25">
      <c r="A259" s="221"/>
      <c r="B259" s="8" t="s">
        <v>170</v>
      </c>
      <c r="C259" s="8" t="s">
        <v>166</v>
      </c>
      <c r="D259" s="8" t="s">
        <v>36</v>
      </c>
      <c r="E259" s="8" t="s">
        <v>194</v>
      </c>
      <c r="F259" s="25">
        <v>0</v>
      </c>
      <c r="G259" s="25">
        <v>0</v>
      </c>
      <c r="H259" s="25">
        <v>0</v>
      </c>
      <c r="I259" s="25">
        <v>0</v>
      </c>
      <c r="J259" s="25">
        <v>0</v>
      </c>
      <c r="K259" s="25">
        <v>0</v>
      </c>
      <c r="L259" s="25">
        <v>0</v>
      </c>
      <c r="M259" s="25">
        <v>0</v>
      </c>
      <c r="N259" s="25">
        <v>1.7076750000000002E-2</v>
      </c>
      <c r="O259" s="25">
        <v>2.4160949999999997E-2</v>
      </c>
      <c r="P259" s="25">
        <v>2.7110850000000002E-2</v>
      </c>
      <c r="Q259" s="25">
        <v>2.7110850000000002E-2</v>
      </c>
      <c r="R259" s="25">
        <v>2.7110850000000002E-2</v>
      </c>
      <c r="S259" s="25">
        <v>3.5469000000000001E-2</v>
      </c>
      <c r="T259" s="25">
        <v>3.7920000000000002E-2</v>
      </c>
      <c r="U259" s="25">
        <v>3.9287999999999997E-2</v>
      </c>
      <c r="V259" s="25">
        <v>3.5955000000000001E-2</v>
      </c>
      <c r="W259" s="25">
        <v>2.937E-2</v>
      </c>
    </row>
    <row r="260" spans="1:23" s="8" customFormat="1" x14ac:dyDescent="0.25">
      <c r="A260" s="221"/>
      <c r="B260" s="8" t="s">
        <v>170</v>
      </c>
      <c r="C260" s="8" t="s">
        <v>169</v>
      </c>
      <c r="D260" s="8" t="s">
        <v>36</v>
      </c>
      <c r="E260" s="8" t="s">
        <v>194</v>
      </c>
      <c r="F260" s="25">
        <v>1.8063170190000002</v>
      </c>
      <c r="G260" s="25">
        <v>1.8231166054199999</v>
      </c>
      <c r="H260" s="25">
        <v>1.8837088556999999</v>
      </c>
      <c r="I260" s="25">
        <v>2.0258173521599998</v>
      </c>
      <c r="J260" s="25">
        <v>2.1266473020000003</v>
      </c>
      <c r="K260" s="25">
        <v>2.1417047625599999</v>
      </c>
      <c r="L260" s="25">
        <v>2.15547654</v>
      </c>
      <c r="M260" s="25">
        <v>2.3699884060800001</v>
      </c>
      <c r="N260" s="25">
        <v>2.2656485464999996</v>
      </c>
      <c r="O260" s="25">
        <v>2.3260785064999996</v>
      </c>
      <c r="P260" s="25">
        <v>2.3939813367</v>
      </c>
      <c r="Q260" s="25">
        <v>2.4075232920349556</v>
      </c>
      <c r="R260" s="25">
        <v>2.5035814271999999</v>
      </c>
      <c r="S260" s="25">
        <v>2.4207779999999999</v>
      </c>
      <c r="T260" s="25">
        <v>2.3597809999999999</v>
      </c>
      <c r="U260" s="25">
        <v>2.2607460000000001</v>
      </c>
      <c r="V260" s="25">
        <v>2.3108819999999999</v>
      </c>
      <c r="W260" s="25">
        <v>2.2666210000000002</v>
      </c>
    </row>
    <row r="261" spans="1:23" s="8" customFormat="1" x14ac:dyDescent="0.25">
      <c r="A261" s="221"/>
      <c r="B261" s="8" t="s">
        <v>170</v>
      </c>
      <c r="C261" s="8" t="s">
        <v>168</v>
      </c>
      <c r="D261" s="8" t="s">
        <v>36</v>
      </c>
      <c r="E261" s="8" t="s">
        <v>194</v>
      </c>
      <c r="F261" s="25">
        <v>0</v>
      </c>
      <c r="G261" s="25">
        <v>8.4622387500000011E-6</v>
      </c>
      <c r="H261" s="25">
        <v>7.5219899999999994E-7</v>
      </c>
      <c r="I261" s="25">
        <v>1.2824992950000002E-5</v>
      </c>
      <c r="J261" s="25">
        <v>6.1680317999999994E-6</v>
      </c>
      <c r="K261" s="25">
        <v>2.9313947229000002E-3</v>
      </c>
      <c r="L261" s="25">
        <v>0</v>
      </c>
      <c r="M261" s="25">
        <v>0</v>
      </c>
      <c r="N261" s="25">
        <v>0</v>
      </c>
      <c r="O261" s="25">
        <v>1.6311340414841384E-3</v>
      </c>
      <c r="P261" s="25">
        <v>6.2950687587521523E-3</v>
      </c>
      <c r="Q261" s="25">
        <v>6.2950687587521523E-3</v>
      </c>
      <c r="R261" s="25">
        <v>6.2950687587521523E-3</v>
      </c>
      <c r="S261" s="25">
        <v>3.516E-3</v>
      </c>
      <c r="T261" s="25">
        <v>5.241E-3</v>
      </c>
      <c r="U261" s="25">
        <v>6.8700000000000002E-3</v>
      </c>
      <c r="V261" s="25">
        <v>4.5692999999999992E-3</v>
      </c>
      <c r="W261" s="25">
        <v>4.4816700000000001E-3</v>
      </c>
    </row>
    <row r="262" spans="1:23" s="8" customFormat="1" x14ac:dyDescent="0.25">
      <c r="A262" s="221"/>
      <c r="B262" s="8" t="s">
        <v>171</v>
      </c>
      <c r="C262" s="8" t="s">
        <v>169</v>
      </c>
      <c r="D262" s="8" t="s">
        <v>36</v>
      </c>
      <c r="E262" s="8" t="s">
        <v>194</v>
      </c>
      <c r="F262" s="25">
        <v>0.116046</v>
      </c>
      <c r="G262" s="25">
        <v>4.7345749999999999E-2</v>
      </c>
      <c r="H262" s="25">
        <v>5.1311199999999994E-2</v>
      </c>
      <c r="I262" s="25">
        <v>8.2036049999999999E-2</v>
      </c>
      <c r="J262" s="25">
        <v>6.4333210000000002E-2</v>
      </c>
      <c r="K262" s="25">
        <v>2.8028500000000001E-2</v>
      </c>
      <c r="L262" s="25">
        <v>3.9627309999999999E-2</v>
      </c>
      <c r="M262" s="25">
        <v>4.8233370000000005E-2</v>
      </c>
      <c r="N262" s="25">
        <v>4.0065519999999993E-2</v>
      </c>
      <c r="O262" s="25">
        <v>4.4149440000000005E-2</v>
      </c>
      <c r="P262" s="25">
        <v>4.4171415828770537E-2</v>
      </c>
      <c r="Q262" s="25">
        <v>9.1639599999999988E-3</v>
      </c>
      <c r="R262" s="25">
        <v>1.2304580000000001E-2</v>
      </c>
      <c r="S262" s="25">
        <v>1.1806419252790034E-2</v>
      </c>
      <c r="T262" s="25">
        <v>1.0316675257536158E-2</v>
      </c>
      <c r="U262" s="25">
        <v>9.179030367819847E-3</v>
      </c>
      <c r="V262" s="25">
        <v>8.2799999999999992E-3</v>
      </c>
      <c r="W262" s="25">
        <v>8.2799999999999992E-3</v>
      </c>
    </row>
    <row r="263" spans="1:23" s="8" customFormat="1" x14ac:dyDescent="0.25">
      <c r="A263" s="221"/>
      <c r="B263" s="50" t="s">
        <v>174</v>
      </c>
      <c r="C263" s="45"/>
      <c r="D263" s="50" t="s">
        <v>36</v>
      </c>
      <c r="E263" s="45"/>
      <c r="F263" s="45"/>
      <c r="G263" s="45"/>
      <c r="H263" s="45"/>
      <c r="I263" s="45"/>
      <c r="J263" s="45"/>
      <c r="K263" s="45"/>
      <c r="L263" s="45"/>
      <c r="M263" s="45"/>
      <c r="N263" s="45"/>
      <c r="O263" s="45"/>
      <c r="P263" s="45"/>
      <c r="Q263" s="45"/>
      <c r="R263" s="45"/>
      <c r="S263" s="45"/>
      <c r="T263" s="45"/>
      <c r="U263" s="45"/>
      <c r="V263" s="45"/>
      <c r="W263" s="45"/>
    </row>
    <row r="264" spans="1:23" s="8" customFormat="1" x14ac:dyDescent="0.25">
      <c r="A264" s="221"/>
      <c r="B264" s="8" t="s">
        <v>114</v>
      </c>
      <c r="C264" s="8" t="s">
        <v>172</v>
      </c>
      <c r="D264" s="8" t="s">
        <v>36</v>
      </c>
      <c r="E264" s="8" t="s">
        <v>194</v>
      </c>
      <c r="F264" s="25">
        <v>2.5968359999999999E-2</v>
      </c>
      <c r="G264" s="25">
        <v>3.0849720000000001E-2</v>
      </c>
      <c r="H264" s="25">
        <v>1.3933079999999999E-2</v>
      </c>
      <c r="I264" s="25">
        <v>1.8652439999999999E-2</v>
      </c>
      <c r="J264" s="25">
        <v>1.1708880000000001E-2</v>
      </c>
      <c r="K264" s="25">
        <v>9.8832E-3</v>
      </c>
      <c r="L264" s="25">
        <v>1.6460639999999999E-2</v>
      </c>
      <c r="M264" s="25">
        <v>1.6599360000000001E-2</v>
      </c>
      <c r="N264" s="25">
        <v>1.6732920000000002E-2</v>
      </c>
      <c r="O264" s="25">
        <v>1.8773160000000001E-2</v>
      </c>
      <c r="P264" s="25">
        <v>1.3763400000000002E-2</v>
      </c>
      <c r="Q264" s="25">
        <v>1.197048E-2</v>
      </c>
      <c r="R264" s="25">
        <v>1.1921039999999999E-2</v>
      </c>
      <c r="S264" s="25">
        <v>1.0469340000000002E-2</v>
      </c>
      <c r="T264" s="25">
        <v>9.57795E-3</v>
      </c>
      <c r="U264" s="25">
        <v>8.6865600000000012E-3</v>
      </c>
      <c r="V264" s="25">
        <v>7.7939999999999997E-3</v>
      </c>
      <c r="W264" s="25">
        <v>6.9030000000000003E-3</v>
      </c>
    </row>
    <row r="265" spans="1:23" s="8" customFormat="1" x14ac:dyDescent="0.25">
      <c r="A265" s="221"/>
      <c r="B265" s="8" t="s">
        <v>114</v>
      </c>
      <c r="C265" s="8" t="s">
        <v>175</v>
      </c>
      <c r="D265" s="8" t="s">
        <v>36</v>
      </c>
      <c r="E265" s="8" t="s">
        <v>194</v>
      </c>
      <c r="F265" s="25">
        <v>3.2785417440000006E-2</v>
      </c>
      <c r="G265" s="25">
        <v>2.8294595999999998E-2</v>
      </c>
      <c r="H265" s="25">
        <v>2.8078393680000001E-2</v>
      </c>
      <c r="I265" s="25">
        <v>3.3427635839999997E-2</v>
      </c>
      <c r="J265" s="25">
        <v>3.1284329999999999E-2</v>
      </c>
      <c r="K265" s="25">
        <v>2.8162005359999999E-2</v>
      </c>
      <c r="L265" s="25">
        <v>2.897693904E-2</v>
      </c>
      <c r="M265" s="25">
        <v>3.1689050879999993E-2</v>
      </c>
      <c r="N265" s="25">
        <v>3.1883845920000001E-2</v>
      </c>
      <c r="O265" s="25">
        <v>3.1338352559999998E-2</v>
      </c>
      <c r="P265" s="25">
        <v>3.2301680160000006E-2</v>
      </c>
      <c r="Q265" s="25">
        <v>2.734752E-2</v>
      </c>
      <c r="R265" s="25">
        <v>2.7059474399999998E-2</v>
      </c>
      <c r="S265" s="25">
        <v>2.9289881999999996E-2</v>
      </c>
      <c r="T265" s="25">
        <v>2.9159444999999999E-2</v>
      </c>
      <c r="U265" s="25">
        <v>2.9029007999999999E-2</v>
      </c>
      <c r="V265" s="25">
        <v>2.8899000000000001E-2</v>
      </c>
      <c r="W265" s="25">
        <v>2.8767000000000001E-2</v>
      </c>
    </row>
    <row r="266" spans="1:23" s="8" customFormat="1" x14ac:dyDescent="0.25">
      <c r="A266" s="221"/>
      <c r="B266" s="8" t="s">
        <v>114</v>
      </c>
      <c r="C266" s="8" t="s">
        <v>176</v>
      </c>
      <c r="D266" s="8" t="s">
        <v>36</v>
      </c>
      <c r="E266" s="8" t="s">
        <v>194</v>
      </c>
      <c r="F266" s="25">
        <v>4.00532865E-2</v>
      </c>
      <c r="G266" s="25">
        <v>3.7883968500000004E-2</v>
      </c>
      <c r="H266" s="25">
        <v>3.6676270499999997E-2</v>
      </c>
      <c r="I266" s="25">
        <v>4.01264775E-2</v>
      </c>
      <c r="J266" s="25">
        <v>3.8960629500000003E-2</v>
      </c>
      <c r="K266" s="25">
        <v>3.8928265500000003E-2</v>
      </c>
      <c r="L266" s="25">
        <v>3.9975585000000001E-2</v>
      </c>
      <c r="M266" s="25">
        <v>3.99766545E-2</v>
      </c>
      <c r="N266" s="25">
        <v>4.1664372000000005E-2</v>
      </c>
      <c r="O266" s="25">
        <v>3.9819531000000005E-2</v>
      </c>
      <c r="P266" s="25">
        <v>3.7164613499999999E-2</v>
      </c>
      <c r="Q266" s="25">
        <v>3.7128855000000002E-2</v>
      </c>
      <c r="R266" s="25">
        <v>3.8055832499999998E-2</v>
      </c>
      <c r="S266" s="25">
        <v>3.8636699999999996E-2</v>
      </c>
      <c r="T266" s="25">
        <v>3.8591250000000001E-2</v>
      </c>
      <c r="U266" s="25">
        <v>3.8545800000000005E-2</v>
      </c>
      <c r="V266" s="25">
        <v>3.8500349999999996E-2</v>
      </c>
      <c r="W266" s="25">
        <v>3.84549E-2</v>
      </c>
    </row>
    <row r="267" spans="1:23" s="8" customFormat="1" x14ac:dyDescent="0.25">
      <c r="A267" s="221"/>
      <c r="B267" s="50" t="s">
        <v>177</v>
      </c>
      <c r="C267" s="45"/>
      <c r="D267" s="50" t="s">
        <v>36</v>
      </c>
      <c r="E267" s="45"/>
      <c r="F267" s="45"/>
      <c r="G267" s="45"/>
      <c r="H267" s="45"/>
      <c r="I267" s="45"/>
      <c r="J267" s="45"/>
      <c r="K267" s="45"/>
      <c r="L267" s="45"/>
      <c r="M267" s="45"/>
      <c r="N267" s="45"/>
      <c r="O267" s="45"/>
      <c r="P267" s="45"/>
      <c r="Q267" s="45"/>
      <c r="R267" s="45"/>
      <c r="S267" s="45"/>
      <c r="T267" s="45"/>
      <c r="U267" s="45"/>
      <c r="V267" s="45"/>
      <c r="W267" s="45"/>
    </row>
    <row r="268" spans="1:23" s="8" customFormat="1" x14ac:dyDescent="0.25">
      <c r="A268" s="221"/>
      <c r="B268" s="8" t="s">
        <v>178</v>
      </c>
      <c r="D268" s="8" t="s">
        <v>36</v>
      </c>
      <c r="E268" s="8" t="s">
        <v>194</v>
      </c>
      <c r="F268" s="25"/>
      <c r="G268" s="25"/>
      <c r="H268" s="25"/>
      <c r="I268" s="25"/>
      <c r="J268" s="25"/>
      <c r="K268" s="25"/>
      <c r="L268" s="25"/>
      <c r="M268" s="25"/>
      <c r="N268" s="25"/>
      <c r="O268" s="25"/>
      <c r="P268" s="25"/>
      <c r="Q268" s="25"/>
      <c r="R268" s="25"/>
      <c r="S268" s="25"/>
      <c r="T268" s="25"/>
      <c r="U268" s="25"/>
      <c r="V268" s="25"/>
      <c r="W268" s="25"/>
    </row>
    <row r="269" spans="1:23" s="8" customFormat="1" x14ac:dyDescent="0.25">
      <c r="A269" s="221"/>
      <c r="B269" s="8" t="s">
        <v>179</v>
      </c>
      <c r="D269" s="8" t="s">
        <v>36</v>
      </c>
      <c r="E269" s="8" t="s">
        <v>194</v>
      </c>
      <c r="F269" s="25">
        <v>0.50631414984426182</v>
      </c>
      <c r="G269" s="25">
        <v>0.51427668035593666</v>
      </c>
      <c r="H269" s="25">
        <v>0.50719001063028013</v>
      </c>
      <c r="I269" s="25">
        <v>0.54056451616647239</v>
      </c>
      <c r="J269" s="25">
        <v>0.51424929852068213</v>
      </c>
      <c r="K269" s="25">
        <v>0.48190863245220633</v>
      </c>
      <c r="L269" s="25">
        <v>0.47350882687386808</v>
      </c>
      <c r="M269" s="25">
        <v>0.50558460702958119</v>
      </c>
      <c r="N269" s="25">
        <v>0.49155801268760457</v>
      </c>
      <c r="O269" s="25">
        <v>0.49444478297570665</v>
      </c>
      <c r="P269" s="25">
        <v>0.47554189757168963</v>
      </c>
      <c r="Q269" s="25">
        <v>0.46423267182228789</v>
      </c>
      <c r="R269" s="25">
        <v>0.36583309072464798</v>
      </c>
      <c r="S269" s="25">
        <v>0.36862021952674601</v>
      </c>
      <c r="T269" s="25">
        <v>0.38860064007883321</v>
      </c>
      <c r="U269" s="25">
        <v>0.37859597485177693</v>
      </c>
      <c r="V269" s="25">
        <v>0.38134807424289707</v>
      </c>
      <c r="W269" s="25">
        <v>0.36040000000000005</v>
      </c>
    </row>
    <row r="270" spans="1:23" s="8" customFormat="1" x14ac:dyDescent="0.25">
      <c r="A270" s="221"/>
      <c r="B270" s="7" t="s">
        <v>191</v>
      </c>
      <c r="C270" s="7" t="s">
        <v>193</v>
      </c>
      <c r="D270" s="7" t="s">
        <v>36</v>
      </c>
      <c r="E270" s="7" t="s">
        <v>199</v>
      </c>
      <c r="F270" s="53">
        <v>53.077168888469508</v>
      </c>
      <c r="G270" s="53">
        <v>52.117291432808422</v>
      </c>
      <c r="H270" s="53">
        <v>52.938869816894879</v>
      </c>
      <c r="I270" s="53">
        <v>57.55338322984786</v>
      </c>
      <c r="J270" s="53">
        <v>58.530986179102129</v>
      </c>
      <c r="K270" s="53">
        <v>57.362481972497228</v>
      </c>
      <c r="L270" s="53">
        <v>57.834542659191243</v>
      </c>
      <c r="M270" s="53">
        <v>63.253500418281206</v>
      </c>
      <c r="N270" s="53">
        <v>61.025579309259697</v>
      </c>
      <c r="O270" s="53">
        <v>62.615087998621</v>
      </c>
      <c r="P270" s="53">
        <v>63.751532512903452</v>
      </c>
      <c r="Q270" s="53">
        <v>63.329539209386041</v>
      </c>
      <c r="R270" s="53">
        <v>64.262210303440739</v>
      </c>
      <c r="S270" s="53">
        <v>63.441179776370262</v>
      </c>
      <c r="T270" s="53">
        <v>62.988491167063756</v>
      </c>
      <c r="U270" s="53">
        <v>61.889485837611552</v>
      </c>
      <c r="V270" s="53">
        <v>62.798436209100842</v>
      </c>
      <c r="W270" s="53">
        <v>61.266482970000013</v>
      </c>
    </row>
    <row r="271" spans="1:23" s="8" customFormat="1" x14ac:dyDescent="0.25">
      <c r="A271" s="221"/>
    </row>
    <row r="272" spans="1:23" s="8" customFormat="1" x14ac:dyDescent="0.25">
      <c r="A272" s="221"/>
      <c r="B272" s="50" t="s">
        <v>173</v>
      </c>
      <c r="C272" s="50"/>
      <c r="D272" s="50" t="s">
        <v>190</v>
      </c>
      <c r="E272" s="45"/>
      <c r="F272" s="45"/>
      <c r="G272" s="45"/>
      <c r="H272" s="45"/>
      <c r="I272" s="45"/>
      <c r="J272" s="45"/>
      <c r="K272" s="45"/>
      <c r="L272" s="45"/>
      <c r="M272" s="45"/>
      <c r="N272" s="45"/>
      <c r="O272" s="45"/>
      <c r="P272" s="45"/>
      <c r="Q272" s="45"/>
      <c r="R272" s="45"/>
      <c r="S272" s="45"/>
      <c r="T272" s="45"/>
      <c r="U272" s="45"/>
      <c r="V272" s="45"/>
      <c r="W272" s="45"/>
    </row>
    <row r="273" spans="1:23" s="8" customFormat="1" x14ac:dyDescent="0.25">
      <c r="A273" s="221"/>
      <c r="B273" s="8" t="s">
        <v>170</v>
      </c>
      <c r="C273" s="8" t="s">
        <v>165</v>
      </c>
      <c r="D273" s="8" t="s">
        <v>190</v>
      </c>
      <c r="E273" s="8" t="s">
        <v>195</v>
      </c>
      <c r="F273" s="25">
        <v>0</v>
      </c>
      <c r="G273" s="25">
        <v>0</v>
      </c>
      <c r="H273" s="25">
        <v>0</v>
      </c>
      <c r="I273" s="25">
        <v>0</v>
      </c>
      <c r="J273" s="25">
        <v>0</v>
      </c>
      <c r="K273" s="25">
        <v>0</v>
      </c>
      <c r="L273" s="25">
        <v>0</v>
      </c>
      <c r="M273" s="25">
        <v>0</v>
      </c>
      <c r="N273" s="25">
        <v>2.7E-4</v>
      </c>
      <c r="O273" s="25">
        <v>2.5500000000000002E-4</v>
      </c>
      <c r="P273" s="25">
        <v>1.0914E-3</v>
      </c>
      <c r="Q273" s="25">
        <v>4.983929137620224E-3</v>
      </c>
      <c r="R273" s="25">
        <v>1.3588777792279428E-2</v>
      </c>
      <c r="S273" s="25">
        <v>2.0484599999999999E-2</v>
      </c>
      <c r="T273" s="25">
        <v>2.4052799999999999E-2</v>
      </c>
      <c r="U273" s="25">
        <v>3.5235599999999999E-2</v>
      </c>
      <c r="V273" s="25">
        <v>3.4834799999999999E-2</v>
      </c>
      <c r="W273" s="25">
        <v>3.4834799999999999E-2</v>
      </c>
    </row>
    <row r="274" spans="1:23" s="8" customFormat="1" x14ac:dyDescent="0.25">
      <c r="A274" s="221"/>
      <c r="B274" s="8" t="s">
        <v>170</v>
      </c>
      <c r="C274" s="8" t="s">
        <v>166</v>
      </c>
      <c r="D274" s="8" t="s">
        <v>190</v>
      </c>
      <c r="E274" s="8" t="s">
        <v>195</v>
      </c>
      <c r="F274" s="25">
        <v>0</v>
      </c>
      <c r="G274" s="25">
        <v>0</v>
      </c>
      <c r="H274" s="25">
        <v>0</v>
      </c>
      <c r="I274" s="25">
        <v>0</v>
      </c>
      <c r="J274" s="25">
        <v>0</v>
      </c>
      <c r="K274" s="25">
        <v>0</v>
      </c>
      <c r="L274" s="25">
        <v>0</v>
      </c>
      <c r="M274" s="25">
        <v>0</v>
      </c>
      <c r="N274" s="25">
        <v>3.4153499999999997E-3</v>
      </c>
      <c r="O274" s="25">
        <v>4.8321899999999992E-3</v>
      </c>
      <c r="P274" s="25">
        <v>5.4221700000000005E-3</v>
      </c>
      <c r="Q274" s="25">
        <v>5.4221700000000005E-3</v>
      </c>
      <c r="R274" s="25">
        <v>5.4221700000000005E-3</v>
      </c>
      <c r="S274" s="25">
        <v>7.0937999999999999E-3</v>
      </c>
      <c r="T274" s="25">
        <v>7.5839999999999996E-3</v>
      </c>
      <c r="U274" s="25">
        <v>7.8575999999999993E-3</v>
      </c>
      <c r="V274" s="25">
        <v>7.1910000000000003E-3</v>
      </c>
      <c r="W274" s="25">
        <v>5.8739999999999999E-3</v>
      </c>
    </row>
    <row r="275" spans="1:23" s="8" customFormat="1" x14ac:dyDescent="0.25">
      <c r="A275" s="221"/>
      <c r="B275" s="8" t="s">
        <v>170</v>
      </c>
      <c r="C275" s="8" t="s">
        <v>169</v>
      </c>
      <c r="D275" s="8" t="s">
        <v>190</v>
      </c>
      <c r="E275" s="8" t="s">
        <v>195</v>
      </c>
      <c r="F275" s="25">
        <v>2.7094755285000001</v>
      </c>
      <c r="G275" s="25">
        <v>2.7346749081299997</v>
      </c>
      <c r="H275" s="25">
        <v>2.8255632835499997</v>
      </c>
      <c r="I275" s="25">
        <v>3.0387260282399997</v>
      </c>
      <c r="J275" s="25">
        <v>3.189970953</v>
      </c>
      <c r="K275" s="25">
        <v>3.2125571438399994</v>
      </c>
      <c r="L275" s="25">
        <v>3.2332148100000002</v>
      </c>
      <c r="M275" s="25">
        <v>3.5549826091200001</v>
      </c>
      <c r="N275" s="25">
        <v>3.3984728197499998</v>
      </c>
      <c r="O275" s="25">
        <v>3.4891177597499992</v>
      </c>
      <c r="P275" s="25">
        <v>3.5909720050499998</v>
      </c>
      <c r="Q275" s="25">
        <v>3.6112849380524334</v>
      </c>
      <c r="R275" s="25">
        <v>3.7553721407999996</v>
      </c>
      <c r="S275" s="25">
        <v>3.631167</v>
      </c>
      <c r="T275" s="25">
        <v>3.5396714999999999</v>
      </c>
      <c r="U275" s="25">
        <v>3.3911190000000002</v>
      </c>
      <c r="V275" s="25">
        <v>3.466323</v>
      </c>
      <c r="W275" s="25">
        <v>3.3999315000000001</v>
      </c>
    </row>
    <row r="276" spans="1:23" s="8" customFormat="1" x14ac:dyDescent="0.25">
      <c r="A276" s="221"/>
      <c r="B276" s="8" t="s">
        <v>170</v>
      </c>
      <c r="C276" s="8" t="s">
        <v>168</v>
      </c>
      <c r="D276" s="8" t="s">
        <v>190</v>
      </c>
      <c r="E276" s="8" t="s">
        <v>195</v>
      </c>
      <c r="F276" s="25">
        <v>0</v>
      </c>
      <c r="G276" s="25">
        <v>1.6924477499999999E-6</v>
      </c>
      <c r="H276" s="25">
        <v>1.5043979999999998E-7</v>
      </c>
      <c r="I276" s="25">
        <v>2.5649985900000002E-6</v>
      </c>
      <c r="J276" s="25">
        <v>1.2336063599999999E-6</v>
      </c>
      <c r="K276" s="25">
        <v>5.8627894458000002E-4</v>
      </c>
      <c r="L276" s="25">
        <v>0</v>
      </c>
      <c r="M276" s="25">
        <v>0</v>
      </c>
      <c r="N276" s="25">
        <v>0</v>
      </c>
      <c r="O276" s="25">
        <v>3.2622680829682763E-4</v>
      </c>
      <c r="P276" s="25">
        <v>1.2590137517504304E-3</v>
      </c>
      <c r="Q276" s="25">
        <v>1.2590137517504304E-3</v>
      </c>
      <c r="R276" s="25">
        <v>1.2590137517504304E-3</v>
      </c>
      <c r="S276" s="25">
        <v>7.0319999999999996E-4</v>
      </c>
      <c r="T276" s="25">
        <v>1.0482E-3</v>
      </c>
      <c r="U276" s="25">
        <v>1.374E-3</v>
      </c>
      <c r="V276" s="25">
        <v>9.1385999999999985E-4</v>
      </c>
      <c r="W276" s="25">
        <v>8.9633400000000004E-4</v>
      </c>
    </row>
    <row r="277" spans="1:23" s="8" customFormat="1" x14ac:dyDescent="0.25">
      <c r="A277" s="221"/>
      <c r="B277" s="8" t="s">
        <v>171</v>
      </c>
      <c r="C277" s="8" t="s">
        <v>169</v>
      </c>
      <c r="D277" s="8" t="s">
        <v>190</v>
      </c>
      <c r="E277" s="8" t="s">
        <v>195</v>
      </c>
      <c r="F277" s="25">
        <v>0.174069</v>
      </c>
      <c r="G277" s="25">
        <v>7.1018625000000002E-2</v>
      </c>
      <c r="H277" s="25">
        <v>7.6966799999999988E-2</v>
      </c>
      <c r="I277" s="25">
        <v>0.12305407500000001</v>
      </c>
      <c r="J277" s="25">
        <v>9.6499815000000003E-2</v>
      </c>
      <c r="K277" s="25">
        <v>4.2042749999999997E-2</v>
      </c>
      <c r="L277" s="25">
        <v>5.9440964999999998E-2</v>
      </c>
      <c r="M277" s="25">
        <v>7.235005500000001E-2</v>
      </c>
      <c r="N277" s="25">
        <v>6.0098279999999997E-2</v>
      </c>
      <c r="O277" s="25">
        <v>6.6224160000000004E-2</v>
      </c>
      <c r="P277" s="25">
        <v>6.6257123743155802E-2</v>
      </c>
      <c r="Q277" s="25">
        <v>1.3745939999999998E-2</v>
      </c>
      <c r="R277" s="25">
        <v>1.845687E-2</v>
      </c>
      <c r="S277" s="25">
        <v>1.7709628879185053E-2</v>
      </c>
      <c r="T277" s="25">
        <v>1.5475012886304238E-2</v>
      </c>
      <c r="U277" s="25">
        <v>1.3768545551729771E-2</v>
      </c>
      <c r="V277" s="25">
        <v>1.242E-2</v>
      </c>
      <c r="W277" s="25">
        <v>1.242E-2</v>
      </c>
    </row>
    <row r="278" spans="1:23" s="8" customFormat="1" x14ac:dyDescent="0.25">
      <c r="A278" s="221"/>
      <c r="B278" s="50" t="s">
        <v>174</v>
      </c>
      <c r="C278" s="45"/>
      <c r="D278" s="50" t="s">
        <v>190</v>
      </c>
      <c r="E278" s="45"/>
      <c r="F278" s="45"/>
      <c r="G278" s="45"/>
      <c r="H278" s="45"/>
      <c r="I278" s="45"/>
      <c r="J278" s="45"/>
      <c r="K278" s="45"/>
      <c r="L278" s="45"/>
      <c r="M278" s="45"/>
      <c r="N278" s="45"/>
      <c r="O278" s="45"/>
      <c r="P278" s="45"/>
      <c r="Q278" s="45"/>
      <c r="R278" s="45"/>
      <c r="S278" s="45"/>
      <c r="T278" s="45"/>
      <c r="U278" s="45"/>
      <c r="V278" s="45"/>
      <c r="W278" s="45"/>
    </row>
    <row r="279" spans="1:23" s="8" customFormat="1" x14ac:dyDescent="0.25">
      <c r="A279" s="221"/>
      <c r="B279" s="8" t="s">
        <v>114</v>
      </c>
      <c r="C279" s="8" t="s">
        <v>172</v>
      </c>
      <c r="D279" s="8" t="s">
        <v>190</v>
      </c>
      <c r="E279" s="8" t="s">
        <v>195</v>
      </c>
      <c r="F279" s="25">
        <v>5.1936720000000007E-3</v>
      </c>
      <c r="G279" s="25">
        <v>6.1699439999999993E-3</v>
      </c>
      <c r="H279" s="25">
        <v>2.7866159999999996E-3</v>
      </c>
      <c r="I279" s="25">
        <v>3.7304879999999993E-3</v>
      </c>
      <c r="J279" s="25">
        <v>2.3417759999999998E-3</v>
      </c>
      <c r="K279" s="25">
        <v>1.97664E-3</v>
      </c>
      <c r="L279" s="25">
        <v>3.2921280000000001E-3</v>
      </c>
      <c r="M279" s="25">
        <v>3.3198719999999998E-3</v>
      </c>
      <c r="N279" s="25">
        <v>3.3465840000000001E-3</v>
      </c>
      <c r="O279" s="25">
        <v>3.7546319999999999E-3</v>
      </c>
      <c r="P279" s="25">
        <v>2.75268E-3</v>
      </c>
      <c r="Q279" s="25">
        <v>2.3940960000000001E-3</v>
      </c>
      <c r="R279" s="25">
        <v>2.3842079999999996E-3</v>
      </c>
      <c r="S279" s="25">
        <v>2.0938680000000005E-3</v>
      </c>
      <c r="T279" s="25">
        <v>1.9155900000000002E-3</v>
      </c>
      <c r="U279" s="25">
        <v>1.7373120000000002E-3</v>
      </c>
      <c r="V279" s="25">
        <v>1.5587999999999999E-3</v>
      </c>
      <c r="W279" s="25">
        <v>1.3805999999999998E-3</v>
      </c>
    </row>
    <row r="280" spans="1:23" s="8" customFormat="1" x14ac:dyDescent="0.25">
      <c r="A280" s="221"/>
      <c r="B280" s="8" t="s">
        <v>114</v>
      </c>
      <c r="C280" s="8" t="s">
        <v>175</v>
      </c>
      <c r="D280" s="8" t="s">
        <v>190</v>
      </c>
      <c r="E280" s="8" t="s">
        <v>195</v>
      </c>
      <c r="F280" s="25">
        <v>6.5570834879999998E-3</v>
      </c>
      <c r="G280" s="25">
        <v>5.6589191999999993E-3</v>
      </c>
      <c r="H280" s="25">
        <v>5.6156787359999995E-3</v>
      </c>
      <c r="I280" s="25">
        <v>6.6855271679999986E-3</v>
      </c>
      <c r="J280" s="25">
        <v>6.2568659999999998E-3</v>
      </c>
      <c r="K280" s="25">
        <v>5.6324010719999993E-3</v>
      </c>
      <c r="L280" s="25">
        <v>5.7953878080000002E-3</v>
      </c>
      <c r="M280" s="25">
        <v>6.3378101759999994E-3</v>
      </c>
      <c r="N280" s="25">
        <v>6.3767691840000001E-3</v>
      </c>
      <c r="O280" s="25">
        <v>6.267670512E-3</v>
      </c>
      <c r="P280" s="25">
        <v>6.4603360320000004E-3</v>
      </c>
      <c r="Q280" s="25">
        <v>5.469504E-3</v>
      </c>
      <c r="R280" s="25">
        <v>5.4118948799999995E-3</v>
      </c>
      <c r="S280" s="25">
        <v>5.8579763999999993E-3</v>
      </c>
      <c r="T280" s="25">
        <v>5.8318889999999998E-3</v>
      </c>
      <c r="U280" s="25">
        <v>5.8058015999999995E-3</v>
      </c>
      <c r="V280" s="25">
        <v>5.7797999999999999E-3</v>
      </c>
      <c r="W280" s="25">
        <v>5.7533999999999997E-3</v>
      </c>
    </row>
    <row r="281" spans="1:23" s="8" customFormat="1" x14ac:dyDescent="0.25">
      <c r="A281" s="221"/>
      <c r="B281" s="8" t="s">
        <v>114</v>
      </c>
      <c r="C281" s="8" t="s">
        <v>176</v>
      </c>
      <c r="D281" s="8" t="s">
        <v>190</v>
      </c>
      <c r="E281" s="8" t="s">
        <v>195</v>
      </c>
      <c r="F281" s="25">
        <v>4.0053286500000007E-3</v>
      </c>
      <c r="G281" s="25">
        <v>3.7883968500000004E-3</v>
      </c>
      <c r="H281" s="25">
        <v>3.6676270499999999E-3</v>
      </c>
      <c r="I281" s="25">
        <v>4.0126477499999999E-3</v>
      </c>
      <c r="J281" s="25">
        <v>3.8960629500000006E-3</v>
      </c>
      <c r="K281" s="25">
        <v>3.8928265500000002E-3</v>
      </c>
      <c r="L281" s="25">
        <v>3.9975584999999998E-3</v>
      </c>
      <c r="M281" s="25">
        <v>3.99766545E-3</v>
      </c>
      <c r="N281" s="25">
        <v>4.1664372000000003E-3</v>
      </c>
      <c r="O281" s="25">
        <v>3.9819531000000003E-3</v>
      </c>
      <c r="P281" s="25">
        <v>3.7164613500000002E-3</v>
      </c>
      <c r="Q281" s="25">
        <v>3.7128855000000001E-3</v>
      </c>
      <c r="R281" s="25">
        <v>3.8055832499999998E-3</v>
      </c>
      <c r="S281" s="25">
        <v>3.86367E-3</v>
      </c>
      <c r="T281" s="25">
        <v>3.8591250000000001E-3</v>
      </c>
      <c r="U281" s="25">
        <v>3.8545800000000002E-3</v>
      </c>
      <c r="V281" s="25">
        <v>3.8500349999999999E-3</v>
      </c>
      <c r="W281" s="25">
        <v>3.8454900000000005E-3</v>
      </c>
    </row>
    <row r="282" spans="1:23" s="8" customFormat="1" x14ac:dyDescent="0.25">
      <c r="A282" s="221"/>
      <c r="B282" s="50" t="s">
        <v>177</v>
      </c>
      <c r="C282" s="45"/>
      <c r="D282" s="50" t="s">
        <v>190</v>
      </c>
      <c r="E282" s="45"/>
      <c r="F282" s="45"/>
      <c r="G282" s="45"/>
      <c r="H282" s="45"/>
      <c r="I282" s="45"/>
      <c r="J282" s="45"/>
      <c r="K282" s="45"/>
      <c r="L282" s="45"/>
      <c r="M282" s="45"/>
      <c r="N282" s="45"/>
      <c r="O282" s="45"/>
      <c r="P282" s="45"/>
      <c r="Q282" s="45"/>
      <c r="R282" s="45"/>
      <c r="S282" s="45"/>
      <c r="T282" s="45"/>
      <c r="U282" s="45"/>
      <c r="V282" s="45"/>
      <c r="W282" s="45"/>
    </row>
    <row r="283" spans="1:23" s="8" customFormat="1" x14ac:dyDescent="0.25">
      <c r="A283" s="221"/>
      <c r="B283" s="8" t="s">
        <v>178</v>
      </c>
      <c r="D283" s="8" t="s">
        <v>190</v>
      </c>
      <c r="E283" s="8" t="s">
        <v>195</v>
      </c>
      <c r="F283" s="25"/>
      <c r="G283" s="25"/>
      <c r="H283" s="25"/>
      <c r="I283" s="25"/>
      <c r="J283" s="25"/>
      <c r="K283" s="25"/>
      <c r="L283" s="25"/>
      <c r="M283" s="25"/>
      <c r="N283" s="25"/>
      <c r="O283" s="25"/>
      <c r="P283" s="25"/>
      <c r="Q283" s="25"/>
      <c r="R283" s="25"/>
      <c r="S283" s="25"/>
      <c r="T283" s="25"/>
      <c r="U283" s="25"/>
      <c r="V283" s="25"/>
      <c r="W283" s="25"/>
    </row>
    <row r="284" spans="1:23" s="8" customFormat="1" x14ac:dyDescent="0.25">
      <c r="A284" s="221"/>
      <c r="B284" s="8" t="s">
        <v>179</v>
      </c>
      <c r="D284" s="8" t="s">
        <v>190</v>
      </c>
      <c r="E284" s="8" t="s">
        <v>195</v>
      </c>
      <c r="F284" s="25">
        <v>0.35596067658243657</v>
      </c>
      <c r="G284" s="25">
        <v>0.36126859409464851</v>
      </c>
      <c r="H284" s="25">
        <v>0.35683714524063836</v>
      </c>
      <c r="I284" s="25">
        <v>0.37843291933237033</v>
      </c>
      <c r="J284" s="25">
        <v>0.36201921715279445</v>
      </c>
      <c r="K284" s="25">
        <v>0.34313550510810159</v>
      </c>
      <c r="L284" s="25">
        <v>0.33764294667257672</v>
      </c>
      <c r="M284" s="25">
        <v>0.35873379222046664</v>
      </c>
      <c r="N284" s="25">
        <v>0.35143415650341048</v>
      </c>
      <c r="O284" s="25">
        <v>0.35457198164396186</v>
      </c>
      <c r="P284" s="25">
        <v>0.35355728792168883</v>
      </c>
      <c r="Q284" s="25">
        <v>0.35355079088370139</v>
      </c>
      <c r="R284" s="25">
        <v>0.47836288952231321</v>
      </c>
      <c r="S284" s="25">
        <v>0.4754456156132697</v>
      </c>
      <c r="T284" s="25">
        <v>0.49786256009255342</v>
      </c>
      <c r="U284" s="25">
        <v>0.48464455134304607</v>
      </c>
      <c r="V284" s="25">
        <v>0.47968514581093646</v>
      </c>
      <c r="W284" s="25">
        <v>0.45622999999999997</v>
      </c>
    </row>
    <row r="285" spans="1:23" s="8" customFormat="1" x14ac:dyDescent="0.25">
      <c r="A285" s="221"/>
      <c r="B285" s="7" t="s">
        <v>191</v>
      </c>
      <c r="C285" s="7" t="s">
        <v>196</v>
      </c>
      <c r="D285" s="7" t="s">
        <v>190</v>
      </c>
      <c r="E285" s="7" t="s">
        <v>199</v>
      </c>
      <c r="F285" s="53">
        <v>1009.1309996583352</v>
      </c>
      <c r="G285" s="53">
        <v>986.60013471394336</v>
      </c>
      <c r="H285" s="53">
        <v>1014.1455633150958</v>
      </c>
      <c r="I285" s="53">
        <v>1101.9397176515777</v>
      </c>
      <c r="J285" s="53">
        <v>1134.905636349838</v>
      </c>
      <c r="K285" s="53">
        <v>1119.045299109551</v>
      </c>
      <c r="L285" s="53">
        <v>1129.4489767539787</v>
      </c>
      <c r="M285" s="53">
        <v>1239.9137592296045</v>
      </c>
      <c r="N285" s="53">
        <v>1186.5499229575971</v>
      </c>
      <c r="O285" s="53">
        <v>1218.09278788242</v>
      </c>
      <c r="P285" s="53">
        <v>1249.7614281330643</v>
      </c>
      <c r="Q285" s="53">
        <v>1240.5652128709066</v>
      </c>
      <c r="R285" s="53">
        <v>1328.0596998788665</v>
      </c>
      <c r="S285" s="53">
        <v>1290.9700012566611</v>
      </c>
      <c r="T285" s="53">
        <v>1270.1632098634459</v>
      </c>
      <c r="U285" s="53">
        <v>1223.0730670533808</v>
      </c>
      <c r="V285" s="53">
        <v>1243.8924966513905</v>
      </c>
      <c r="W285" s="53">
        <v>1215.5614984400002</v>
      </c>
    </row>
    <row r="286" spans="1:23" s="8" customFormat="1" x14ac:dyDescent="0.25">
      <c r="A286" s="221"/>
      <c r="B286" s="7"/>
      <c r="C286" s="7"/>
      <c r="D286" s="7"/>
      <c r="E286" s="7"/>
    </row>
    <row r="287" spans="1:23" s="8" customFormat="1" x14ac:dyDescent="0.25">
      <c r="A287" s="221"/>
      <c r="B287" s="7" t="s">
        <v>191</v>
      </c>
      <c r="C287" s="7" t="s">
        <v>197</v>
      </c>
      <c r="D287" s="7" t="s">
        <v>13</v>
      </c>
      <c r="E287" s="7" t="s">
        <v>198</v>
      </c>
      <c r="F287" s="53">
        <v>220586.95898584899</v>
      </c>
      <c r="G287" s="53">
        <v>215884.11728493689</v>
      </c>
      <c r="H287" s="53">
        <v>221177.17374991599</v>
      </c>
      <c r="I287" s="53">
        <v>238889.83356321431</v>
      </c>
      <c r="J287" s="53">
        <v>246680.02016263639</v>
      </c>
      <c r="K287" s="53">
        <v>242786.00691027529</v>
      </c>
      <c r="L287" s="53">
        <v>244833.98951739422</v>
      </c>
      <c r="M287" s="53">
        <v>268012.26351365447</v>
      </c>
      <c r="N287" s="53">
        <v>257213.4331029905</v>
      </c>
      <c r="O287" s="53">
        <v>263672.18436305359</v>
      </c>
      <c r="P287" s="53">
        <v>269930.7422605938</v>
      </c>
      <c r="Q287" s="53">
        <v>267890.19813734054</v>
      </c>
      <c r="R287" s="53">
        <v>279356.38298454363</v>
      </c>
      <c r="S287" s="53">
        <v>273022.35618126567</v>
      </c>
      <c r="T287" s="53">
        <v>267531.87732945255</v>
      </c>
      <c r="U287" s="53">
        <v>259981.19402993057</v>
      </c>
      <c r="V287" s="53">
        <v>263428.43764312763</v>
      </c>
      <c r="W287" s="53">
        <v>258001.31330640998</v>
      </c>
    </row>
    <row r="288" spans="1:23" s="8" customFormat="1" x14ac:dyDescent="0.25">
      <c r="A288" s="221"/>
    </row>
    <row r="289" spans="1:24" x14ac:dyDescent="0.25">
      <c r="C289" s="11"/>
    </row>
    <row r="290" spans="1:24" ht="18.75" x14ac:dyDescent="0.3">
      <c r="B290" s="10" t="s">
        <v>19</v>
      </c>
    </row>
    <row r="291" spans="1:24" s="19" customFormat="1" x14ac:dyDescent="0.25">
      <c r="A291" s="223"/>
      <c r="B291" s="5"/>
      <c r="C291" s="6" t="s">
        <v>6</v>
      </c>
      <c r="D291" s="5"/>
      <c r="E291" s="5" t="s">
        <v>33</v>
      </c>
      <c r="F291" s="5"/>
      <c r="G291" s="5"/>
      <c r="H291" s="5"/>
      <c r="I291" s="5"/>
      <c r="J291" s="5"/>
      <c r="K291" s="5"/>
      <c r="L291" s="5"/>
      <c r="M291" s="5"/>
      <c r="N291" s="5"/>
      <c r="O291" s="5"/>
      <c r="P291" s="5"/>
      <c r="Q291" s="5"/>
      <c r="R291" s="5"/>
      <c r="S291" s="5"/>
      <c r="T291" s="5"/>
      <c r="U291" s="5"/>
      <c r="V291" s="5"/>
      <c r="W291" s="5"/>
    </row>
    <row r="293" spans="1:24" x14ac:dyDescent="0.25">
      <c r="B293" s="7" t="s">
        <v>7</v>
      </c>
      <c r="C293" s="7" t="s">
        <v>8</v>
      </c>
      <c r="D293" s="7" t="s">
        <v>9</v>
      </c>
      <c r="E293" s="7" t="s">
        <v>10</v>
      </c>
      <c r="F293" s="7">
        <v>2000</v>
      </c>
      <c r="G293" s="7">
        <v>2001</v>
      </c>
      <c r="H293" s="7">
        <v>2002</v>
      </c>
      <c r="I293" s="7">
        <v>2003</v>
      </c>
      <c r="J293" s="7">
        <v>2004</v>
      </c>
      <c r="K293" s="7">
        <v>2005</v>
      </c>
      <c r="L293" s="7">
        <v>2006</v>
      </c>
      <c r="M293" s="7">
        <v>2007</v>
      </c>
      <c r="N293" s="7">
        <v>2008</v>
      </c>
      <c r="O293" s="7">
        <v>2009</v>
      </c>
      <c r="P293" s="7">
        <v>2010</v>
      </c>
      <c r="Q293" s="7">
        <v>2011</v>
      </c>
      <c r="R293" s="7">
        <v>2012</v>
      </c>
      <c r="S293" s="7">
        <v>2013</v>
      </c>
      <c r="T293" s="7">
        <v>2014</v>
      </c>
      <c r="U293" s="7">
        <v>2015</v>
      </c>
      <c r="V293" s="7">
        <v>2016</v>
      </c>
      <c r="W293" s="7">
        <v>2017</v>
      </c>
    </row>
    <row r="294" spans="1:24" s="19" customFormat="1" x14ac:dyDescent="0.25">
      <c r="A294" s="223"/>
      <c r="B294" s="50" t="s">
        <v>173</v>
      </c>
      <c r="C294" s="50"/>
      <c r="D294" s="50"/>
      <c r="E294" s="50"/>
    </row>
    <row r="295" spans="1:24" x14ac:dyDescent="0.25">
      <c r="B295" s="8" t="s">
        <v>170</v>
      </c>
      <c r="C295" s="8" t="s">
        <v>165</v>
      </c>
      <c r="D295" s="8"/>
      <c r="E295" s="8" t="s">
        <v>201</v>
      </c>
      <c r="F295" s="31" t="str">
        <f t="shared" ref="F295:U295" si="50">IFERROR(((F15/F183)-1),"CHECK")</f>
        <v>CHECK</v>
      </c>
      <c r="G295" s="31" t="str">
        <f t="shared" si="50"/>
        <v>CHECK</v>
      </c>
      <c r="H295" s="31" t="str">
        <f t="shared" si="50"/>
        <v>CHECK</v>
      </c>
      <c r="I295" s="31" t="str">
        <f t="shared" si="50"/>
        <v>CHECK</v>
      </c>
      <c r="J295" s="31" t="str">
        <f t="shared" si="50"/>
        <v>CHECK</v>
      </c>
      <c r="K295" s="31" t="str">
        <f t="shared" si="50"/>
        <v>CHECK</v>
      </c>
      <c r="L295" s="31" t="str">
        <f t="shared" si="50"/>
        <v>CHECK</v>
      </c>
      <c r="M295" s="31" t="str">
        <f t="shared" si="50"/>
        <v>CHECK</v>
      </c>
      <c r="N295" s="31">
        <f t="shared" si="50"/>
        <v>0</v>
      </c>
      <c r="O295" s="31">
        <f t="shared" si="50"/>
        <v>0</v>
      </c>
      <c r="P295" s="31">
        <f t="shared" si="50"/>
        <v>0</v>
      </c>
      <c r="Q295" s="31">
        <f t="shared" si="50"/>
        <v>0</v>
      </c>
      <c r="R295" s="31">
        <f t="shared" si="50"/>
        <v>0</v>
      </c>
      <c r="S295" s="31">
        <f t="shared" si="50"/>
        <v>-7.6457088609149793E-6</v>
      </c>
      <c r="T295" s="31">
        <f t="shared" si="50"/>
        <v>1.1507264378263216E-5</v>
      </c>
      <c r="U295" s="31">
        <f t="shared" si="50"/>
        <v>-6.2225464443343981E-6</v>
      </c>
      <c r="V295" s="31"/>
      <c r="W295" s="31"/>
      <c r="X295" s="31"/>
    </row>
    <row r="296" spans="1:24" x14ac:dyDescent="0.25">
      <c r="B296" s="8" t="s">
        <v>170</v>
      </c>
      <c r="C296" s="8" t="s">
        <v>166</v>
      </c>
      <c r="D296" s="8"/>
      <c r="E296" s="8" t="s">
        <v>201</v>
      </c>
      <c r="F296" s="31" t="str">
        <f t="shared" ref="F296:U296" si="51">IFERROR(((F16/F184)-1),"CHECK")</f>
        <v>CHECK</v>
      </c>
      <c r="G296" s="31" t="str">
        <f t="shared" si="51"/>
        <v>CHECK</v>
      </c>
      <c r="H296" s="31" t="str">
        <f t="shared" si="51"/>
        <v>CHECK</v>
      </c>
      <c r="I296" s="31" t="str">
        <f t="shared" si="51"/>
        <v>CHECK</v>
      </c>
      <c r="J296" s="31" t="str">
        <f t="shared" si="51"/>
        <v>CHECK</v>
      </c>
      <c r="K296" s="31" t="str">
        <f t="shared" si="51"/>
        <v>CHECK</v>
      </c>
      <c r="L296" s="31" t="str">
        <f t="shared" si="51"/>
        <v>CHECK</v>
      </c>
      <c r="M296" s="31" t="str">
        <f t="shared" si="51"/>
        <v>CHECK</v>
      </c>
      <c r="N296" s="31">
        <f t="shared" si="51"/>
        <v>0</v>
      </c>
      <c r="O296" s="31">
        <f t="shared" si="51"/>
        <v>0</v>
      </c>
      <c r="P296" s="31">
        <f t="shared" si="51"/>
        <v>0</v>
      </c>
      <c r="Q296" s="31">
        <f t="shared" si="51"/>
        <v>0</v>
      </c>
      <c r="R296" s="31">
        <f t="shared" si="51"/>
        <v>0</v>
      </c>
      <c r="S296" s="31">
        <f t="shared" si="51"/>
        <v>-3.8689748077969099E-5</v>
      </c>
      <c r="T296" s="31">
        <f t="shared" si="51"/>
        <v>2.799054585889138E-5</v>
      </c>
      <c r="U296" s="31">
        <f t="shared" si="51"/>
        <v>3.5050604459518908E-5</v>
      </c>
      <c r="V296" s="31"/>
      <c r="W296" s="31"/>
      <c r="X296" s="31"/>
    </row>
    <row r="297" spans="1:24" x14ac:dyDescent="0.25">
      <c r="B297" s="8" t="s">
        <v>170</v>
      </c>
      <c r="C297" s="8" t="s">
        <v>169</v>
      </c>
      <c r="D297" s="8"/>
      <c r="E297" s="8" t="s">
        <v>201</v>
      </c>
      <c r="F297" s="31">
        <f t="shared" ref="F297:U297" si="52">IFERROR(((F17/F185)-1),"CHECK")</f>
        <v>0</v>
      </c>
      <c r="G297" s="31">
        <f t="shared" si="52"/>
        <v>0</v>
      </c>
      <c r="H297" s="31">
        <f t="shared" si="52"/>
        <v>0</v>
      </c>
      <c r="I297" s="31">
        <f t="shared" si="52"/>
        <v>0</v>
      </c>
      <c r="J297" s="31">
        <f t="shared" si="52"/>
        <v>0</v>
      </c>
      <c r="K297" s="31">
        <f t="shared" si="52"/>
        <v>0</v>
      </c>
      <c r="L297" s="31">
        <f t="shared" si="52"/>
        <v>0</v>
      </c>
      <c r="M297" s="31">
        <f t="shared" si="52"/>
        <v>0</v>
      </c>
      <c r="N297" s="31">
        <f t="shared" si="52"/>
        <v>0</v>
      </c>
      <c r="O297" s="31">
        <f t="shared" si="52"/>
        <v>0</v>
      </c>
      <c r="P297" s="31">
        <f t="shared" si="52"/>
        <v>0</v>
      </c>
      <c r="Q297" s="31">
        <f t="shared" si="52"/>
        <v>0</v>
      </c>
      <c r="R297" s="31">
        <f t="shared" si="52"/>
        <v>0</v>
      </c>
      <c r="S297" s="31">
        <f t="shared" si="52"/>
        <v>4.0148100269019604E-3</v>
      </c>
      <c r="T297" s="31">
        <f t="shared" si="52"/>
        <v>4.0148219715472333E-3</v>
      </c>
      <c r="U297" s="31">
        <f t="shared" si="52"/>
        <v>4.0148301727263025E-3</v>
      </c>
      <c r="V297" s="31"/>
      <c r="W297" s="31"/>
      <c r="X297" s="31"/>
    </row>
    <row r="298" spans="1:24" x14ac:dyDescent="0.25">
      <c r="B298" s="8" t="s">
        <v>170</v>
      </c>
      <c r="C298" s="8" t="s">
        <v>168</v>
      </c>
      <c r="D298" s="8"/>
      <c r="E298" s="8" t="s">
        <v>201</v>
      </c>
      <c r="F298" s="31" t="str">
        <f t="shared" ref="F298:U298" si="53">IFERROR(((F18/F186)-1),"CHECK")</f>
        <v>CHECK</v>
      </c>
      <c r="G298" s="31">
        <f t="shared" si="53"/>
        <v>0</v>
      </c>
      <c r="H298" s="31">
        <f t="shared" si="53"/>
        <v>0</v>
      </c>
      <c r="I298" s="31">
        <f t="shared" si="53"/>
        <v>0</v>
      </c>
      <c r="J298" s="31">
        <f t="shared" si="53"/>
        <v>0</v>
      </c>
      <c r="K298" s="31">
        <f t="shared" si="53"/>
        <v>0</v>
      </c>
      <c r="L298" s="31" t="str">
        <f t="shared" si="53"/>
        <v>CHECK</v>
      </c>
      <c r="M298" s="31" t="str">
        <f t="shared" si="53"/>
        <v>CHECK</v>
      </c>
      <c r="N298" s="31" t="str">
        <f t="shared" si="53"/>
        <v>CHECK</v>
      </c>
      <c r="O298" s="31">
        <f t="shared" si="53"/>
        <v>0</v>
      </c>
      <c r="P298" s="31">
        <f t="shared" si="53"/>
        <v>0</v>
      </c>
      <c r="Q298" s="31">
        <f t="shared" si="53"/>
        <v>0</v>
      </c>
      <c r="R298" s="31">
        <f t="shared" si="53"/>
        <v>0</v>
      </c>
      <c r="S298" s="31">
        <f t="shared" si="53"/>
        <v>1.0991212153221852E-4</v>
      </c>
      <c r="T298" s="31">
        <f t="shared" si="53"/>
        <v>-5.3855817830350539E-5</v>
      </c>
      <c r="U298" s="31">
        <f t="shared" si="53"/>
        <v>-6.8521915994934623E-5</v>
      </c>
      <c r="V298" s="31"/>
      <c r="W298" s="31"/>
      <c r="X298" s="31"/>
    </row>
    <row r="299" spans="1:24" x14ac:dyDescent="0.25">
      <c r="B299" s="8" t="s">
        <v>171</v>
      </c>
      <c r="C299" s="8" t="s">
        <v>169</v>
      </c>
      <c r="D299" s="8"/>
      <c r="E299" s="8" t="s">
        <v>201</v>
      </c>
      <c r="F299" s="31">
        <f t="shared" ref="F299:U299" si="54">IFERROR(((F19/F187)-1),"CHECK")</f>
        <v>0</v>
      </c>
      <c r="G299" s="31">
        <f t="shared" si="54"/>
        <v>0</v>
      </c>
      <c r="H299" s="31">
        <f t="shared" si="54"/>
        <v>0</v>
      </c>
      <c r="I299" s="31">
        <f t="shared" si="54"/>
        <v>0</v>
      </c>
      <c r="J299" s="31">
        <f t="shared" si="54"/>
        <v>0</v>
      </c>
      <c r="K299" s="31">
        <f t="shared" si="54"/>
        <v>0</v>
      </c>
      <c r="L299" s="31">
        <f t="shared" si="54"/>
        <v>0</v>
      </c>
      <c r="M299" s="31">
        <f t="shared" si="54"/>
        <v>0</v>
      </c>
      <c r="N299" s="31">
        <f t="shared" si="54"/>
        <v>0</v>
      </c>
      <c r="O299" s="31">
        <f t="shared" si="54"/>
        <v>0.54884237348197384</v>
      </c>
      <c r="P299" s="31">
        <f t="shared" si="54"/>
        <v>-0.4880616663209546</v>
      </c>
      <c r="Q299" s="31">
        <f t="shared" si="54"/>
        <v>0</v>
      </c>
      <c r="R299" s="31">
        <f t="shared" si="54"/>
        <v>-3.9047960187499342E-7</v>
      </c>
      <c r="S299" s="31">
        <f t="shared" si="54"/>
        <v>3.498996003698096E-2</v>
      </c>
      <c r="T299" s="31">
        <f t="shared" si="54"/>
        <v>0.21483551276922341</v>
      </c>
      <c r="U299" s="31">
        <f t="shared" si="54"/>
        <v>0.34571814236696685</v>
      </c>
      <c r="V299" s="31"/>
      <c r="W299" s="31"/>
      <c r="X299" s="31"/>
    </row>
    <row r="300" spans="1:24" s="19" customFormat="1" x14ac:dyDescent="0.25">
      <c r="A300" s="223"/>
      <c r="B300" s="50" t="s">
        <v>174</v>
      </c>
      <c r="C300" s="45"/>
      <c r="D300" s="45"/>
      <c r="E300" s="45"/>
    </row>
    <row r="301" spans="1:24" x14ac:dyDescent="0.25">
      <c r="B301" s="8" t="s">
        <v>114</v>
      </c>
      <c r="C301" s="8" t="s">
        <v>172</v>
      </c>
      <c r="D301" s="8"/>
      <c r="E301" s="8" t="s">
        <v>201</v>
      </c>
      <c r="F301" s="31">
        <f t="shared" ref="F301:U301" si="55">IFERROR(((F21/F189)-1),"CHECK")</f>
        <v>0</v>
      </c>
      <c r="G301" s="31">
        <f t="shared" si="55"/>
        <v>0</v>
      </c>
      <c r="H301" s="31">
        <f t="shared" si="55"/>
        <v>0</v>
      </c>
      <c r="I301" s="31">
        <f t="shared" si="55"/>
        <v>0</v>
      </c>
      <c r="J301" s="31">
        <f t="shared" si="55"/>
        <v>0</v>
      </c>
      <c r="K301" s="31">
        <f t="shared" si="55"/>
        <v>0</v>
      </c>
      <c r="L301" s="31">
        <f t="shared" si="55"/>
        <v>0</v>
      </c>
      <c r="M301" s="31">
        <f t="shared" si="55"/>
        <v>0</v>
      </c>
      <c r="N301" s="31">
        <f t="shared" si="55"/>
        <v>0</v>
      </c>
      <c r="O301" s="31">
        <f t="shared" si="55"/>
        <v>0</v>
      </c>
      <c r="P301" s="31">
        <f t="shared" si="55"/>
        <v>0</v>
      </c>
      <c r="Q301" s="31">
        <f t="shared" si="55"/>
        <v>0</v>
      </c>
      <c r="R301" s="31">
        <f t="shared" si="55"/>
        <v>0</v>
      </c>
      <c r="S301" s="31">
        <f t="shared" si="55"/>
        <v>0</v>
      </c>
      <c r="T301" s="31">
        <f t="shared" si="55"/>
        <v>0</v>
      </c>
      <c r="U301" s="31">
        <f t="shared" si="55"/>
        <v>0</v>
      </c>
      <c r="V301" s="31"/>
      <c r="W301" s="31"/>
      <c r="X301" s="31"/>
    </row>
    <row r="302" spans="1:24" x14ac:dyDescent="0.25">
      <c r="B302" s="8" t="s">
        <v>114</v>
      </c>
      <c r="C302" s="8" t="s">
        <v>175</v>
      </c>
      <c r="D302" s="8"/>
      <c r="E302" s="8" t="s">
        <v>201</v>
      </c>
      <c r="F302" s="31">
        <f t="shared" ref="F302:U302" si="56">IFERROR(((F22/F190)-1),"CHECK")</f>
        <v>0</v>
      </c>
      <c r="G302" s="31">
        <f t="shared" si="56"/>
        <v>0</v>
      </c>
      <c r="H302" s="31">
        <f t="shared" si="56"/>
        <v>0</v>
      </c>
      <c r="I302" s="31">
        <f t="shared" si="56"/>
        <v>0</v>
      </c>
      <c r="J302" s="31">
        <f t="shared" si="56"/>
        <v>0</v>
      </c>
      <c r="K302" s="31">
        <f t="shared" si="56"/>
        <v>0</v>
      </c>
      <c r="L302" s="31">
        <f t="shared" si="56"/>
        <v>0</v>
      </c>
      <c r="M302" s="31">
        <f t="shared" si="56"/>
        <v>0</v>
      </c>
      <c r="N302" s="31">
        <f t="shared" si="56"/>
        <v>0</v>
      </c>
      <c r="O302" s="31">
        <f t="shared" si="56"/>
        <v>0</v>
      </c>
      <c r="P302" s="31">
        <f t="shared" si="56"/>
        <v>0</v>
      </c>
      <c r="Q302" s="31">
        <f t="shared" si="56"/>
        <v>0</v>
      </c>
      <c r="R302" s="31">
        <f t="shared" si="56"/>
        <v>0</v>
      </c>
      <c r="S302" s="31">
        <f t="shared" si="56"/>
        <v>0</v>
      </c>
      <c r="T302" s="31">
        <f t="shared" si="56"/>
        <v>0</v>
      </c>
      <c r="U302" s="31">
        <f t="shared" si="56"/>
        <v>0</v>
      </c>
      <c r="V302" s="31"/>
      <c r="W302" s="31"/>
      <c r="X302" s="31"/>
    </row>
    <row r="303" spans="1:24" x14ac:dyDescent="0.25">
      <c r="B303" s="8" t="s">
        <v>114</v>
      </c>
      <c r="C303" s="8" t="s">
        <v>176</v>
      </c>
      <c r="D303" s="8"/>
      <c r="E303" s="8" t="s">
        <v>201</v>
      </c>
      <c r="F303" s="31">
        <f t="shared" ref="F303:U303" si="57">IFERROR(((F23/F191)-1),"CHECK")</f>
        <v>0</v>
      </c>
      <c r="G303" s="31">
        <f t="shared" si="57"/>
        <v>0</v>
      </c>
      <c r="H303" s="31">
        <f t="shared" si="57"/>
        <v>0</v>
      </c>
      <c r="I303" s="31">
        <f t="shared" si="57"/>
        <v>0</v>
      </c>
      <c r="J303" s="31">
        <f t="shared" si="57"/>
        <v>0</v>
      </c>
      <c r="K303" s="31">
        <f t="shared" si="57"/>
        <v>0</v>
      </c>
      <c r="L303" s="31">
        <f t="shared" si="57"/>
        <v>0</v>
      </c>
      <c r="M303" s="31">
        <f t="shared" si="57"/>
        <v>0</v>
      </c>
      <c r="N303" s="31">
        <f t="shared" si="57"/>
        <v>0</v>
      </c>
      <c r="O303" s="31">
        <f t="shared" si="57"/>
        <v>0</v>
      </c>
      <c r="P303" s="31">
        <f t="shared" si="57"/>
        <v>0</v>
      </c>
      <c r="Q303" s="31">
        <f t="shared" si="57"/>
        <v>0</v>
      </c>
      <c r="R303" s="31">
        <f t="shared" si="57"/>
        <v>0</v>
      </c>
      <c r="S303" s="31">
        <f t="shared" si="57"/>
        <v>0</v>
      </c>
      <c r="T303" s="31">
        <f t="shared" si="57"/>
        <v>0</v>
      </c>
      <c r="U303" s="31">
        <f t="shared" si="57"/>
        <v>0</v>
      </c>
      <c r="V303" s="31"/>
      <c r="W303" s="31"/>
      <c r="X303" s="31"/>
    </row>
    <row r="304" spans="1:24" s="19" customFormat="1" x14ac:dyDescent="0.25">
      <c r="A304" s="223"/>
      <c r="B304" s="50" t="s">
        <v>177</v>
      </c>
      <c r="C304" s="45"/>
      <c r="D304" s="45"/>
      <c r="E304" s="45"/>
    </row>
    <row r="305" spans="1:24" x14ac:dyDescent="0.25">
      <c r="B305" s="8" t="s">
        <v>178</v>
      </c>
      <c r="C305" s="8"/>
      <c r="D305" s="8"/>
      <c r="E305" s="8" t="s">
        <v>201</v>
      </c>
      <c r="F305" s="31" t="str">
        <f t="shared" ref="F305:U305" si="58">IFERROR(((F25/F193)-1),"CHECK")</f>
        <v>CHECK</v>
      </c>
      <c r="G305" s="31" t="str">
        <f t="shared" si="58"/>
        <v>CHECK</v>
      </c>
      <c r="H305" s="31" t="str">
        <f t="shared" si="58"/>
        <v>CHECK</v>
      </c>
      <c r="I305" s="31" t="str">
        <f t="shared" si="58"/>
        <v>CHECK</v>
      </c>
      <c r="J305" s="31" t="str">
        <f t="shared" si="58"/>
        <v>CHECK</v>
      </c>
      <c r="K305" s="31" t="str">
        <f t="shared" si="58"/>
        <v>CHECK</v>
      </c>
      <c r="L305" s="31" t="str">
        <f t="shared" si="58"/>
        <v>CHECK</v>
      </c>
      <c r="M305" s="31" t="str">
        <f t="shared" si="58"/>
        <v>CHECK</v>
      </c>
      <c r="N305" s="31" t="str">
        <f t="shared" si="58"/>
        <v>CHECK</v>
      </c>
      <c r="O305" s="31" t="str">
        <f t="shared" si="58"/>
        <v>CHECK</v>
      </c>
      <c r="P305" s="31" t="str">
        <f t="shared" si="58"/>
        <v>CHECK</v>
      </c>
      <c r="Q305" s="31" t="str">
        <f t="shared" si="58"/>
        <v>CHECK</v>
      </c>
      <c r="R305" s="31" t="str">
        <f t="shared" si="58"/>
        <v>CHECK</v>
      </c>
      <c r="S305" s="31" t="str">
        <f t="shared" si="58"/>
        <v>CHECK</v>
      </c>
      <c r="T305" s="31" t="str">
        <f t="shared" si="58"/>
        <v>CHECK</v>
      </c>
      <c r="U305" s="31" t="str">
        <f t="shared" si="58"/>
        <v>CHECK</v>
      </c>
      <c r="V305" s="31"/>
      <c r="W305" s="31"/>
      <c r="X305" s="31"/>
    </row>
    <row r="306" spans="1:24" x14ac:dyDescent="0.25">
      <c r="B306" s="8" t="s">
        <v>179</v>
      </c>
      <c r="C306" s="8"/>
      <c r="D306" s="8"/>
      <c r="E306" s="8" t="s">
        <v>201</v>
      </c>
      <c r="F306" s="31" t="str">
        <f t="shared" ref="F306:U306" si="59">IFERROR(((F26/F194)-1),"CHECK")</f>
        <v>CHECK</v>
      </c>
      <c r="G306" s="31" t="str">
        <f t="shared" si="59"/>
        <v>CHECK</v>
      </c>
      <c r="H306" s="31" t="str">
        <f t="shared" si="59"/>
        <v>CHECK</v>
      </c>
      <c r="I306" s="31" t="str">
        <f t="shared" si="59"/>
        <v>CHECK</v>
      </c>
      <c r="J306" s="31" t="str">
        <f t="shared" si="59"/>
        <v>CHECK</v>
      </c>
      <c r="K306" s="31" t="str">
        <f t="shared" si="59"/>
        <v>CHECK</v>
      </c>
      <c r="L306" s="31" t="str">
        <f t="shared" si="59"/>
        <v>CHECK</v>
      </c>
      <c r="M306" s="31" t="str">
        <f t="shared" si="59"/>
        <v>CHECK</v>
      </c>
      <c r="N306" s="31" t="str">
        <f t="shared" si="59"/>
        <v>CHECK</v>
      </c>
      <c r="O306" s="31" t="str">
        <f t="shared" si="59"/>
        <v>CHECK</v>
      </c>
      <c r="P306" s="31" t="str">
        <f t="shared" si="59"/>
        <v>CHECK</v>
      </c>
      <c r="Q306" s="31" t="str">
        <f t="shared" si="59"/>
        <v>CHECK</v>
      </c>
      <c r="R306" s="31" t="str">
        <f t="shared" si="59"/>
        <v>CHECK</v>
      </c>
      <c r="S306" s="31" t="str">
        <f t="shared" si="59"/>
        <v>CHECK</v>
      </c>
      <c r="T306" s="31" t="str">
        <f t="shared" si="59"/>
        <v>CHECK</v>
      </c>
      <c r="U306" s="31" t="str">
        <f t="shared" si="59"/>
        <v>CHECK</v>
      </c>
      <c r="V306" s="31"/>
      <c r="W306" s="31"/>
      <c r="X306" s="31"/>
    </row>
    <row r="307" spans="1:24" x14ac:dyDescent="0.25">
      <c r="B307" s="8"/>
      <c r="C307" s="8"/>
      <c r="D307" s="8"/>
      <c r="E307" s="8"/>
    </row>
    <row r="308" spans="1:24" s="19" customFormat="1" ht="21" x14ac:dyDescent="0.35">
      <c r="A308" s="223"/>
      <c r="B308" s="45"/>
      <c r="C308" s="54" t="s">
        <v>11</v>
      </c>
      <c r="D308" s="45"/>
      <c r="E308" s="45"/>
    </row>
    <row r="309" spans="1:24" x14ac:dyDescent="0.25">
      <c r="B309" s="8"/>
      <c r="C309" s="8"/>
      <c r="D309" s="8"/>
      <c r="E309" s="8"/>
    </row>
    <row r="310" spans="1:24" s="19" customFormat="1" x14ac:dyDescent="0.25">
      <c r="A310" s="223"/>
      <c r="B310" s="50" t="s">
        <v>173</v>
      </c>
      <c r="C310" s="50"/>
      <c r="D310" s="50" t="s">
        <v>13</v>
      </c>
      <c r="E310" s="45"/>
    </row>
    <row r="311" spans="1:24" x14ac:dyDescent="0.25">
      <c r="B311" s="8" t="s">
        <v>170</v>
      </c>
      <c r="C311" s="8" t="s">
        <v>165</v>
      </c>
      <c r="D311" s="8" t="s">
        <v>13</v>
      </c>
      <c r="E311" s="8" t="s">
        <v>189</v>
      </c>
      <c r="F311" s="31">
        <f t="shared" ref="F311:U311" si="60">IFERROR(((F31/F199)-1),"CHECK")</f>
        <v>0</v>
      </c>
      <c r="G311" s="31">
        <f t="shared" si="60"/>
        <v>0</v>
      </c>
      <c r="H311" s="31">
        <f t="shared" si="60"/>
        <v>0</v>
      </c>
      <c r="I311" s="31">
        <f t="shared" si="60"/>
        <v>0</v>
      </c>
      <c r="J311" s="31">
        <f t="shared" si="60"/>
        <v>0</v>
      </c>
      <c r="K311" s="31">
        <f t="shared" si="60"/>
        <v>0</v>
      </c>
      <c r="L311" s="31">
        <f t="shared" si="60"/>
        <v>0</v>
      </c>
      <c r="M311" s="31">
        <f t="shared" si="60"/>
        <v>0</v>
      </c>
      <c r="N311" s="31">
        <f t="shared" si="60"/>
        <v>0</v>
      </c>
      <c r="O311" s="31">
        <f t="shared" si="60"/>
        <v>0</v>
      </c>
      <c r="P311" s="31">
        <f t="shared" si="60"/>
        <v>0</v>
      </c>
      <c r="Q311" s="31">
        <f t="shared" si="60"/>
        <v>0</v>
      </c>
      <c r="R311" s="31">
        <f t="shared" si="60"/>
        <v>0</v>
      </c>
      <c r="S311" s="31">
        <f t="shared" si="60"/>
        <v>0</v>
      </c>
      <c r="T311" s="31">
        <f t="shared" si="60"/>
        <v>0</v>
      </c>
      <c r="U311" s="31">
        <f t="shared" si="60"/>
        <v>0</v>
      </c>
      <c r="V311" s="31"/>
      <c r="W311" s="31"/>
      <c r="X311" s="31"/>
    </row>
    <row r="312" spans="1:24" x14ac:dyDescent="0.25">
      <c r="B312" s="8" t="s">
        <v>170</v>
      </c>
      <c r="C312" s="8" t="s">
        <v>166</v>
      </c>
      <c r="D312" s="8" t="s">
        <v>13</v>
      </c>
      <c r="E312" s="8" t="s">
        <v>189</v>
      </c>
      <c r="F312" s="31">
        <f t="shared" ref="F312:U312" si="61">IFERROR(((F32/F200)-1),"CHECK")</f>
        <v>0</v>
      </c>
      <c r="G312" s="31">
        <f t="shared" si="61"/>
        <v>0</v>
      </c>
      <c r="H312" s="31">
        <f t="shared" si="61"/>
        <v>0</v>
      </c>
      <c r="I312" s="31">
        <f t="shared" si="61"/>
        <v>0</v>
      </c>
      <c r="J312" s="31">
        <f t="shared" si="61"/>
        <v>0</v>
      </c>
      <c r="K312" s="31">
        <f t="shared" si="61"/>
        <v>0</v>
      </c>
      <c r="L312" s="31">
        <f t="shared" si="61"/>
        <v>0</v>
      </c>
      <c r="M312" s="31">
        <f t="shared" si="61"/>
        <v>0</v>
      </c>
      <c r="N312" s="31">
        <f t="shared" si="61"/>
        <v>0</v>
      </c>
      <c r="O312" s="31">
        <f t="shared" si="61"/>
        <v>0</v>
      </c>
      <c r="P312" s="31">
        <f t="shared" si="61"/>
        <v>0</v>
      </c>
      <c r="Q312" s="31">
        <f t="shared" si="61"/>
        <v>0</v>
      </c>
      <c r="R312" s="31">
        <f t="shared" si="61"/>
        <v>0</v>
      </c>
      <c r="S312" s="31">
        <f t="shared" si="61"/>
        <v>0</v>
      </c>
      <c r="T312" s="31">
        <f t="shared" si="61"/>
        <v>0</v>
      </c>
      <c r="U312" s="31">
        <f t="shared" si="61"/>
        <v>0</v>
      </c>
      <c r="V312" s="31"/>
      <c r="W312" s="31"/>
      <c r="X312" s="31"/>
    </row>
    <row r="313" spans="1:24" x14ac:dyDescent="0.25">
      <c r="B313" s="8" t="s">
        <v>170</v>
      </c>
      <c r="C313" s="8" t="s">
        <v>169</v>
      </c>
      <c r="D313" s="8" t="s">
        <v>13</v>
      </c>
      <c r="E313" s="8" t="s">
        <v>189</v>
      </c>
      <c r="F313" s="31">
        <f t="shared" ref="F313:U313" si="62">IFERROR(((F33/F201)-1),"CHECK")</f>
        <v>0</v>
      </c>
      <c r="G313" s="31">
        <f t="shared" si="62"/>
        <v>0</v>
      </c>
      <c r="H313" s="31">
        <f t="shared" si="62"/>
        <v>0</v>
      </c>
      <c r="I313" s="31">
        <f t="shared" si="62"/>
        <v>0</v>
      </c>
      <c r="J313" s="31">
        <f t="shared" si="62"/>
        <v>0</v>
      </c>
      <c r="K313" s="31">
        <f t="shared" si="62"/>
        <v>0</v>
      </c>
      <c r="L313" s="31">
        <f t="shared" si="62"/>
        <v>0</v>
      </c>
      <c r="M313" s="31">
        <f t="shared" si="62"/>
        <v>0</v>
      </c>
      <c r="N313" s="31">
        <f t="shared" si="62"/>
        <v>0</v>
      </c>
      <c r="O313" s="31">
        <f t="shared" si="62"/>
        <v>0</v>
      </c>
      <c r="P313" s="31">
        <f t="shared" si="62"/>
        <v>0</v>
      </c>
      <c r="Q313" s="31">
        <f t="shared" si="62"/>
        <v>0</v>
      </c>
      <c r="R313" s="31">
        <f t="shared" si="62"/>
        <v>0</v>
      </c>
      <c r="S313" s="31">
        <f t="shared" si="62"/>
        <v>0</v>
      </c>
      <c r="T313" s="31">
        <f t="shared" si="62"/>
        <v>0</v>
      </c>
      <c r="U313" s="31">
        <f t="shared" si="62"/>
        <v>0</v>
      </c>
      <c r="V313" s="31"/>
      <c r="W313" s="31"/>
      <c r="X313" s="31"/>
    </row>
    <row r="314" spans="1:24" x14ac:dyDescent="0.25">
      <c r="B314" s="8" t="s">
        <v>170</v>
      </c>
      <c r="C314" s="8" t="s">
        <v>168</v>
      </c>
      <c r="D314" s="8" t="s">
        <v>13</v>
      </c>
      <c r="E314" s="8" t="s">
        <v>189</v>
      </c>
      <c r="F314" s="31">
        <f t="shared" ref="F314:U314" si="63">IFERROR(((F34/F202)-1),"CHECK")</f>
        <v>0</v>
      </c>
      <c r="G314" s="31">
        <f t="shared" si="63"/>
        <v>0</v>
      </c>
      <c r="H314" s="31">
        <f t="shared" si="63"/>
        <v>0</v>
      </c>
      <c r="I314" s="31">
        <f t="shared" si="63"/>
        <v>0</v>
      </c>
      <c r="J314" s="31">
        <f t="shared" si="63"/>
        <v>0</v>
      </c>
      <c r="K314" s="31">
        <f t="shared" si="63"/>
        <v>0</v>
      </c>
      <c r="L314" s="31">
        <f t="shared" si="63"/>
        <v>0</v>
      </c>
      <c r="M314" s="31">
        <f t="shared" si="63"/>
        <v>0</v>
      </c>
      <c r="N314" s="31">
        <f t="shared" si="63"/>
        <v>0</v>
      </c>
      <c r="O314" s="31">
        <f t="shared" si="63"/>
        <v>0</v>
      </c>
      <c r="P314" s="31">
        <f t="shared" si="63"/>
        <v>0</v>
      </c>
      <c r="Q314" s="31">
        <f t="shared" si="63"/>
        <v>0</v>
      </c>
      <c r="R314" s="31">
        <f t="shared" si="63"/>
        <v>0</v>
      </c>
      <c r="S314" s="31">
        <f t="shared" si="63"/>
        <v>0</v>
      </c>
      <c r="T314" s="31">
        <f t="shared" si="63"/>
        <v>0</v>
      </c>
      <c r="U314" s="31">
        <f t="shared" si="63"/>
        <v>0</v>
      </c>
      <c r="V314" s="31"/>
      <c r="W314" s="31"/>
      <c r="X314" s="31"/>
    </row>
    <row r="315" spans="1:24" x14ac:dyDescent="0.25">
      <c r="B315" s="8" t="s">
        <v>171</v>
      </c>
      <c r="C315" s="8" t="s">
        <v>169</v>
      </c>
      <c r="D315" s="8" t="s">
        <v>13</v>
      </c>
      <c r="E315" s="8" t="s">
        <v>189</v>
      </c>
      <c r="F315" s="31">
        <f t="shared" ref="F315:U315" si="64">IFERROR(((F35/F203)-1),"CHECK")</f>
        <v>0</v>
      </c>
      <c r="G315" s="31">
        <f t="shared" si="64"/>
        <v>0</v>
      </c>
      <c r="H315" s="31">
        <f t="shared" si="64"/>
        <v>0</v>
      </c>
      <c r="I315" s="31">
        <f t="shared" si="64"/>
        <v>0</v>
      </c>
      <c r="J315" s="31">
        <f t="shared" si="64"/>
        <v>0</v>
      </c>
      <c r="K315" s="31">
        <f t="shared" si="64"/>
        <v>0</v>
      </c>
      <c r="L315" s="31">
        <f t="shared" si="64"/>
        <v>0</v>
      </c>
      <c r="M315" s="31">
        <f t="shared" si="64"/>
        <v>0</v>
      </c>
      <c r="N315" s="31">
        <f t="shared" si="64"/>
        <v>0</v>
      </c>
      <c r="O315" s="31">
        <f t="shared" si="64"/>
        <v>0</v>
      </c>
      <c r="P315" s="31">
        <f t="shared" si="64"/>
        <v>0</v>
      </c>
      <c r="Q315" s="31">
        <f t="shared" si="64"/>
        <v>0</v>
      </c>
      <c r="R315" s="31">
        <f t="shared" si="64"/>
        <v>0</v>
      </c>
      <c r="S315" s="31">
        <f t="shared" si="64"/>
        <v>0</v>
      </c>
      <c r="T315" s="31">
        <f t="shared" si="64"/>
        <v>0</v>
      </c>
      <c r="U315" s="31">
        <f t="shared" si="64"/>
        <v>0</v>
      </c>
      <c r="V315" s="31"/>
      <c r="W315" s="31"/>
      <c r="X315" s="31"/>
    </row>
    <row r="316" spans="1:24" s="19" customFormat="1" x14ac:dyDescent="0.25">
      <c r="A316" s="223"/>
      <c r="B316" s="50" t="s">
        <v>174</v>
      </c>
      <c r="C316" s="45"/>
      <c r="D316" s="50" t="s">
        <v>13</v>
      </c>
      <c r="E316" s="45"/>
    </row>
    <row r="317" spans="1:24" x14ac:dyDescent="0.25">
      <c r="B317" s="8" t="s">
        <v>114</v>
      </c>
      <c r="C317" s="8" t="s">
        <v>172</v>
      </c>
      <c r="D317" s="8" t="s">
        <v>13</v>
      </c>
      <c r="E317" s="8" t="s">
        <v>189</v>
      </c>
      <c r="F317" s="31">
        <f t="shared" ref="F317:U317" si="65">IFERROR(((F37/F205)-1),"CHECK")</f>
        <v>0</v>
      </c>
      <c r="G317" s="31">
        <f t="shared" si="65"/>
        <v>0</v>
      </c>
      <c r="H317" s="31">
        <f t="shared" si="65"/>
        <v>0</v>
      </c>
      <c r="I317" s="31">
        <f t="shared" si="65"/>
        <v>0</v>
      </c>
      <c r="J317" s="31">
        <f t="shared" si="65"/>
        <v>0</v>
      </c>
      <c r="K317" s="31">
        <f t="shared" si="65"/>
        <v>0</v>
      </c>
      <c r="L317" s="31">
        <f t="shared" si="65"/>
        <v>0</v>
      </c>
      <c r="M317" s="31">
        <f t="shared" si="65"/>
        <v>0</v>
      </c>
      <c r="N317" s="31">
        <f t="shared" si="65"/>
        <v>0</v>
      </c>
      <c r="O317" s="31">
        <f t="shared" si="65"/>
        <v>0</v>
      </c>
      <c r="P317" s="31">
        <f t="shared" si="65"/>
        <v>0</v>
      </c>
      <c r="Q317" s="31">
        <f t="shared" si="65"/>
        <v>0</v>
      </c>
      <c r="R317" s="31">
        <f t="shared" si="65"/>
        <v>0</v>
      </c>
      <c r="S317" s="31">
        <f t="shared" si="65"/>
        <v>0</v>
      </c>
      <c r="T317" s="31">
        <f t="shared" si="65"/>
        <v>0</v>
      </c>
      <c r="U317" s="31">
        <f t="shared" si="65"/>
        <v>0</v>
      </c>
      <c r="V317" s="31"/>
      <c r="W317" s="31"/>
      <c r="X317" s="31"/>
    </row>
    <row r="318" spans="1:24" x14ac:dyDescent="0.25">
      <c r="B318" s="8" t="s">
        <v>114</v>
      </c>
      <c r="C318" s="8" t="s">
        <v>175</v>
      </c>
      <c r="D318" s="8" t="s">
        <v>13</v>
      </c>
      <c r="E318" s="8" t="s">
        <v>189</v>
      </c>
      <c r="F318" s="31">
        <f t="shared" ref="F318:U318" si="66">IFERROR(((F38/F206)-1),"CHECK")</f>
        <v>0</v>
      </c>
      <c r="G318" s="31">
        <f t="shared" si="66"/>
        <v>0</v>
      </c>
      <c r="H318" s="31">
        <f t="shared" si="66"/>
        <v>0</v>
      </c>
      <c r="I318" s="31">
        <f t="shared" si="66"/>
        <v>0</v>
      </c>
      <c r="J318" s="31">
        <f t="shared" si="66"/>
        <v>0</v>
      </c>
      <c r="K318" s="31">
        <f t="shared" si="66"/>
        <v>0</v>
      </c>
      <c r="L318" s="31">
        <f t="shared" si="66"/>
        <v>0</v>
      </c>
      <c r="M318" s="31">
        <f t="shared" si="66"/>
        <v>0</v>
      </c>
      <c r="N318" s="31">
        <f t="shared" si="66"/>
        <v>0</v>
      </c>
      <c r="O318" s="31">
        <f t="shared" si="66"/>
        <v>0</v>
      </c>
      <c r="P318" s="31">
        <f t="shared" si="66"/>
        <v>0</v>
      </c>
      <c r="Q318" s="31">
        <f t="shared" si="66"/>
        <v>0</v>
      </c>
      <c r="R318" s="31">
        <f t="shared" si="66"/>
        <v>0</v>
      </c>
      <c r="S318" s="31">
        <f t="shared" si="66"/>
        <v>0</v>
      </c>
      <c r="T318" s="31">
        <f t="shared" si="66"/>
        <v>0</v>
      </c>
      <c r="U318" s="31">
        <f t="shared" si="66"/>
        <v>0</v>
      </c>
      <c r="V318" s="31"/>
      <c r="W318" s="31"/>
      <c r="X318" s="31"/>
    </row>
    <row r="319" spans="1:24" x14ac:dyDescent="0.25">
      <c r="B319" s="8" t="s">
        <v>114</v>
      </c>
      <c r="C319" s="8" t="s">
        <v>176</v>
      </c>
      <c r="D319" s="8" t="s">
        <v>13</v>
      </c>
      <c r="E319" s="8" t="s">
        <v>189</v>
      </c>
      <c r="F319" s="31">
        <f t="shared" ref="F319:U319" si="67">IFERROR(((F39/F207)-1),"CHECK")</f>
        <v>0</v>
      </c>
      <c r="G319" s="31">
        <f t="shared" si="67"/>
        <v>0</v>
      </c>
      <c r="H319" s="31">
        <f t="shared" si="67"/>
        <v>0</v>
      </c>
      <c r="I319" s="31">
        <f t="shared" si="67"/>
        <v>0</v>
      </c>
      <c r="J319" s="31">
        <f t="shared" si="67"/>
        <v>0</v>
      </c>
      <c r="K319" s="31">
        <f t="shared" si="67"/>
        <v>0</v>
      </c>
      <c r="L319" s="31">
        <f t="shared" si="67"/>
        <v>0</v>
      </c>
      <c r="M319" s="31">
        <f t="shared" si="67"/>
        <v>0</v>
      </c>
      <c r="N319" s="31">
        <f t="shared" si="67"/>
        <v>0</v>
      </c>
      <c r="O319" s="31">
        <f t="shared" si="67"/>
        <v>0</v>
      </c>
      <c r="P319" s="31">
        <f t="shared" si="67"/>
        <v>0</v>
      </c>
      <c r="Q319" s="31">
        <f t="shared" si="67"/>
        <v>0</v>
      </c>
      <c r="R319" s="31">
        <f t="shared" si="67"/>
        <v>0</v>
      </c>
      <c r="S319" s="31">
        <f t="shared" si="67"/>
        <v>0</v>
      </c>
      <c r="T319" s="31">
        <f t="shared" si="67"/>
        <v>0</v>
      </c>
      <c r="U319" s="31">
        <f t="shared" si="67"/>
        <v>0</v>
      </c>
      <c r="V319" s="31"/>
      <c r="W319" s="31"/>
      <c r="X319" s="31"/>
    </row>
    <row r="320" spans="1:24" s="19" customFormat="1" x14ac:dyDescent="0.25">
      <c r="A320" s="223"/>
      <c r="B320" s="50" t="s">
        <v>177</v>
      </c>
      <c r="C320" s="45"/>
      <c r="D320" s="50" t="s">
        <v>13</v>
      </c>
      <c r="E320" s="45"/>
    </row>
    <row r="321" spans="1:24" x14ac:dyDescent="0.25">
      <c r="B321" s="8" t="s">
        <v>178</v>
      </c>
      <c r="C321" s="8"/>
      <c r="D321" s="8" t="s">
        <v>13</v>
      </c>
      <c r="E321" s="8" t="s">
        <v>189</v>
      </c>
      <c r="F321" s="31" t="str">
        <f t="shared" ref="F321:U321" si="68">IFERROR(((F41/F209)-1),"CHECK")</f>
        <v>CHECK</v>
      </c>
      <c r="G321" s="31" t="str">
        <f t="shared" si="68"/>
        <v>CHECK</v>
      </c>
      <c r="H321" s="31" t="str">
        <f t="shared" si="68"/>
        <v>CHECK</v>
      </c>
      <c r="I321" s="31" t="str">
        <f t="shared" si="68"/>
        <v>CHECK</v>
      </c>
      <c r="J321" s="31" t="str">
        <f t="shared" si="68"/>
        <v>CHECK</v>
      </c>
      <c r="K321" s="31" t="str">
        <f t="shared" si="68"/>
        <v>CHECK</v>
      </c>
      <c r="L321" s="31" t="str">
        <f t="shared" si="68"/>
        <v>CHECK</v>
      </c>
      <c r="M321" s="31" t="str">
        <f t="shared" si="68"/>
        <v>CHECK</v>
      </c>
      <c r="N321" s="31" t="str">
        <f t="shared" si="68"/>
        <v>CHECK</v>
      </c>
      <c r="O321" s="31" t="str">
        <f t="shared" si="68"/>
        <v>CHECK</v>
      </c>
      <c r="P321" s="31" t="str">
        <f t="shared" si="68"/>
        <v>CHECK</v>
      </c>
      <c r="Q321" s="31" t="str">
        <f t="shared" si="68"/>
        <v>CHECK</v>
      </c>
      <c r="R321" s="31" t="str">
        <f t="shared" si="68"/>
        <v>CHECK</v>
      </c>
      <c r="S321" s="31" t="str">
        <f t="shared" si="68"/>
        <v>CHECK</v>
      </c>
      <c r="T321" s="31" t="str">
        <f t="shared" si="68"/>
        <v>CHECK</v>
      </c>
      <c r="U321" s="31" t="str">
        <f t="shared" si="68"/>
        <v>CHECK</v>
      </c>
      <c r="V321" s="31"/>
      <c r="W321" s="31"/>
      <c r="X321" s="31"/>
    </row>
    <row r="322" spans="1:24" x14ac:dyDescent="0.25">
      <c r="B322" s="8" t="s">
        <v>179</v>
      </c>
      <c r="C322" s="8"/>
      <c r="D322" s="8" t="s">
        <v>13</v>
      </c>
      <c r="E322" s="8" t="s">
        <v>189</v>
      </c>
      <c r="F322" s="31" t="str">
        <f t="shared" ref="F322:U322" si="69">IFERROR(((F42/F210)-1),"CHECK")</f>
        <v>CHECK</v>
      </c>
      <c r="G322" s="31" t="str">
        <f t="shared" si="69"/>
        <v>CHECK</v>
      </c>
      <c r="H322" s="31" t="str">
        <f t="shared" si="69"/>
        <v>CHECK</v>
      </c>
      <c r="I322" s="31" t="str">
        <f t="shared" si="69"/>
        <v>CHECK</v>
      </c>
      <c r="J322" s="31" t="str">
        <f t="shared" si="69"/>
        <v>CHECK</v>
      </c>
      <c r="K322" s="31" t="str">
        <f t="shared" si="69"/>
        <v>CHECK</v>
      </c>
      <c r="L322" s="31" t="str">
        <f t="shared" si="69"/>
        <v>CHECK</v>
      </c>
      <c r="M322" s="31" t="str">
        <f t="shared" si="69"/>
        <v>CHECK</v>
      </c>
      <c r="N322" s="31" t="str">
        <f t="shared" si="69"/>
        <v>CHECK</v>
      </c>
      <c r="O322" s="31" t="str">
        <f t="shared" si="69"/>
        <v>CHECK</v>
      </c>
      <c r="P322" s="31" t="str">
        <f t="shared" si="69"/>
        <v>CHECK</v>
      </c>
      <c r="Q322" s="31" t="str">
        <f t="shared" si="69"/>
        <v>CHECK</v>
      </c>
      <c r="R322" s="31" t="str">
        <f t="shared" si="69"/>
        <v>CHECK</v>
      </c>
      <c r="S322" s="31" t="str">
        <f t="shared" si="69"/>
        <v>CHECK</v>
      </c>
      <c r="T322" s="31" t="str">
        <f t="shared" si="69"/>
        <v>CHECK</v>
      </c>
      <c r="U322" s="31" t="str">
        <f t="shared" si="69"/>
        <v>CHECK</v>
      </c>
      <c r="V322" s="31"/>
      <c r="W322" s="31"/>
      <c r="X322" s="31"/>
    </row>
    <row r="323" spans="1:24" x14ac:dyDescent="0.25">
      <c r="B323" s="8"/>
      <c r="C323" s="8"/>
      <c r="D323" s="8"/>
      <c r="E323" s="8"/>
    </row>
    <row r="324" spans="1:24" s="19" customFormat="1" x14ac:dyDescent="0.25">
      <c r="A324" s="223"/>
      <c r="B324" s="50" t="s">
        <v>173</v>
      </c>
      <c r="C324" s="50"/>
      <c r="D324" s="50" t="s">
        <v>36</v>
      </c>
      <c r="E324" s="45"/>
    </row>
    <row r="325" spans="1:24" x14ac:dyDescent="0.25">
      <c r="B325" s="8" t="s">
        <v>170</v>
      </c>
      <c r="C325" s="8" t="s">
        <v>165</v>
      </c>
      <c r="D325" s="8" t="s">
        <v>36</v>
      </c>
      <c r="E325" s="8" t="s">
        <v>189</v>
      </c>
      <c r="F325" s="31">
        <f t="shared" ref="F325:U325" si="70">IFERROR(((F45/F213)-1),"CHECK")</f>
        <v>0</v>
      </c>
      <c r="G325" s="31">
        <f t="shared" si="70"/>
        <v>0</v>
      </c>
      <c r="H325" s="31">
        <f t="shared" si="70"/>
        <v>0</v>
      </c>
      <c r="I325" s="31">
        <f t="shared" si="70"/>
        <v>0</v>
      </c>
      <c r="J325" s="31">
        <f t="shared" si="70"/>
        <v>0</v>
      </c>
      <c r="K325" s="31">
        <f t="shared" si="70"/>
        <v>0</v>
      </c>
      <c r="L325" s="31">
        <f t="shared" si="70"/>
        <v>0</v>
      </c>
      <c r="M325" s="31">
        <f t="shared" si="70"/>
        <v>0</v>
      </c>
      <c r="N325" s="31">
        <f t="shared" si="70"/>
        <v>0</v>
      </c>
      <c r="O325" s="31">
        <f t="shared" si="70"/>
        <v>0</v>
      </c>
      <c r="P325" s="31">
        <f t="shared" si="70"/>
        <v>0</v>
      </c>
      <c r="Q325" s="31">
        <f t="shared" si="70"/>
        <v>0</v>
      </c>
      <c r="R325" s="31">
        <f t="shared" si="70"/>
        <v>0</v>
      </c>
      <c r="S325" s="31">
        <f t="shared" si="70"/>
        <v>0</v>
      </c>
      <c r="T325" s="31">
        <f t="shared" si="70"/>
        <v>0</v>
      </c>
      <c r="U325" s="31">
        <f t="shared" si="70"/>
        <v>0</v>
      </c>
      <c r="V325" s="31"/>
      <c r="W325" s="31"/>
      <c r="X325" s="31"/>
    </row>
    <row r="326" spans="1:24" x14ac:dyDescent="0.25">
      <c r="B326" s="8" t="s">
        <v>170</v>
      </c>
      <c r="C326" s="8" t="s">
        <v>166</v>
      </c>
      <c r="D326" s="8" t="s">
        <v>36</v>
      </c>
      <c r="E326" s="8" t="s">
        <v>189</v>
      </c>
      <c r="F326" s="31">
        <f t="shared" ref="F326:U326" si="71">IFERROR(((F46/F214)-1),"CHECK")</f>
        <v>0</v>
      </c>
      <c r="G326" s="31">
        <f t="shared" si="71"/>
        <v>0</v>
      </c>
      <c r="H326" s="31">
        <f t="shared" si="71"/>
        <v>0</v>
      </c>
      <c r="I326" s="31">
        <f t="shared" si="71"/>
        <v>0</v>
      </c>
      <c r="J326" s="31">
        <f t="shared" si="71"/>
        <v>0</v>
      </c>
      <c r="K326" s="31">
        <f t="shared" si="71"/>
        <v>0</v>
      </c>
      <c r="L326" s="31">
        <f t="shared" si="71"/>
        <v>0</v>
      </c>
      <c r="M326" s="31">
        <f t="shared" si="71"/>
        <v>0</v>
      </c>
      <c r="N326" s="31">
        <f t="shared" si="71"/>
        <v>0</v>
      </c>
      <c r="O326" s="31">
        <f t="shared" si="71"/>
        <v>0</v>
      </c>
      <c r="P326" s="31">
        <f t="shared" si="71"/>
        <v>0</v>
      </c>
      <c r="Q326" s="31">
        <f t="shared" si="71"/>
        <v>0</v>
      </c>
      <c r="R326" s="31">
        <f t="shared" si="71"/>
        <v>0</v>
      </c>
      <c r="S326" s="31">
        <f t="shared" si="71"/>
        <v>0</v>
      </c>
      <c r="T326" s="31">
        <f t="shared" si="71"/>
        <v>0</v>
      </c>
      <c r="U326" s="31">
        <f t="shared" si="71"/>
        <v>0</v>
      </c>
      <c r="V326" s="31"/>
      <c r="W326" s="31"/>
      <c r="X326" s="31"/>
    </row>
    <row r="327" spans="1:24" x14ac:dyDescent="0.25">
      <c r="B327" s="8" t="s">
        <v>170</v>
      </c>
      <c r="C327" s="8" t="s">
        <v>169</v>
      </c>
      <c r="D327" s="8" t="s">
        <v>36</v>
      </c>
      <c r="E327" s="8" t="s">
        <v>189</v>
      </c>
      <c r="F327" s="31">
        <f t="shared" ref="F327:U327" si="72">IFERROR(((F47/F215)-1),"CHECK")</f>
        <v>0</v>
      </c>
      <c r="G327" s="31">
        <f t="shared" si="72"/>
        <v>0</v>
      </c>
      <c r="H327" s="31">
        <f t="shared" si="72"/>
        <v>0</v>
      </c>
      <c r="I327" s="31">
        <f t="shared" si="72"/>
        <v>0</v>
      </c>
      <c r="J327" s="31">
        <f t="shared" si="72"/>
        <v>0</v>
      </c>
      <c r="K327" s="31">
        <f t="shared" si="72"/>
        <v>0</v>
      </c>
      <c r="L327" s="31">
        <f t="shared" si="72"/>
        <v>0</v>
      </c>
      <c r="M327" s="31">
        <f t="shared" si="72"/>
        <v>0</v>
      </c>
      <c r="N327" s="31">
        <f t="shared" si="72"/>
        <v>0</v>
      </c>
      <c r="O327" s="31">
        <f t="shared" si="72"/>
        <v>0</v>
      </c>
      <c r="P327" s="31">
        <f t="shared" si="72"/>
        <v>0</v>
      </c>
      <c r="Q327" s="31">
        <f t="shared" si="72"/>
        <v>0</v>
      </c>
      <c r="R327" s="31">
        <f t="shared" si="72"/>
        <v>0</v>
      </c>
      <c r="S327" s="31">
        <f t="shared" si="72"/>
        <v>0</v>
      </c>
      <c r="T327" s="31">
        <f t="shared" si="72"/>
        <v>0</v>
      </c>
      <c r="U327" s="31">
        <f t="shared" si="72"/>
        <v>0</v>
      </c>
      <c r="V327" s="31"/>
      <c r="W327" s="31"/>
      <c r="X327" s="31"/>
    </row>
    <row r="328" spans="1:24" x14ac:dyDescent="0.25">
      <c r="B328" s="8" t="s">
        <v>170</v>
      </c>
      <c r="C328" s="8" t="s">
        <v>168</v>
      </c>
      <c r="D328" s="8" t="s">
        <v>36</v>
      </c>
      <c r="E328" s="8" t="s">
        <v>189</v>
      </c>
      <c r="F328" s="31">
        <f t="shared" ref="F328:U328" si="73">IFERROR(((F48/F216)-1),"CHECK")</f>
        <v>0</v>
      </c>
      <c r="G328" s="31">
        <f t="shared" si="73"/>
        <v>0</v>
      </c>
      <c r="H328" s="31">
        <f t="shared" si="73"/>
        <v>0</v>
      </c>
      <c r="I328" s="31">
        <f t="shared" si="73"/>
        <v>0</v>
      </c>
      <c r="J328" s="31">
        <f t="shared" si="73"/>
        <v>0</v>
      </c>
      <c r="K328" s="31">
        <f t="shared" si="73"/>
        <v>0</v>
      </c>
      <c r="L328" s="31">
        <f t="shared" si="73"/>
        <v>0</v>
      </c>
      <c r="M328" s="31">
        <f t="shared" si="73"/>
        <v>0</v>
      </c>
      <c r="N328" s="31">
        <f t="shared" si="73"/>
        <v>0</v>
      </c>
      <c r="O328" s="31">
        <f t="shared" si="73"/>
        <v>0</v>
      </c>
      <c r="P328" s="31">
        <f t="shared" si="73"/>
        <v>0</v>
      </c>
      <c r="Q328" s="31">
        <f t="shared" si="73"/>
        <v>0</v>
      </c>
      <c r="R328" s="31">
        <f t="shared" si="73"/>
        <v>0</v>
      </c>
      <c r="S328" s="31">
        <f t="shared" si="73"/>
        <v>0</v>
      </c>
      <c r="T328" s="31">
        <f t="shared" si="73"/>
        <v>0</v>
      </c>
      <c r="U328" s="31">
        <f t="shared" si="73"/>
        <v>0</v>
      </c>
      <c r="V328" s="31"/>
      <c r="W328" s="31"/>
      <c r="X328" s="31"/>
    </row>
    <row r="329" spans="1:24" x14ac:dyDescent="0.25">
      <c r="B329" s="8" t="s">
        <v>171</v>
      </c>
      <c r="C329" s="8" t="s">
        <v>169</v>
      </c>
      <c r="D329" s="8" t="s">
        <v>36</v>
      </c>
      <c r="E329" s="8" t="s">
        <v>189</v>
      </c>
      <c r="F329" s="31">
        <f t="shared" ref="F329:U329" si="74">IFERROR(((F49/F217)-1),"CHECK")</f>
        <v>0</v>
      </c>
      <c r="G329" s="31">
        <f t="shared" si="74"/>
        <v>0</v>
      </c>
      <c r="H329" s="31">
        <f t="shared" si="74"/>
        <v>0</v>
      </c>
      <c r="I329" s="31">
        <f t="shared" si="74"/>
        <v>0</v>
      </c>
      <c r="J329" s="31">
        <f t="shared" si="74"/>
        <v>0</v>
      </c>
      <c r="K329" s="31">
        <f t="shared" si="74"/>
        <v>0</v>
      </c>
      <c r="L329" s="31">
        <f t="shared" si="74"/>
        <v>0</v>
      </c>
      <c r="M329" s="31">
        <f t="shared" si="74"/>
        <v>0</v>
      </c>
      <c r="N329" s="31">
        <f t="shared" si="74"/>
        <v>0</v>
      </c>
      <c r="O329" s="31">
        <f t="shared" si="74"/>
        <v>0</v>
      </c>
      <c r="P329" s="31">
        <f t="shared" si="74"/>
        <v>0</v>
      </c>
      <c r="Q329" s="31">
        <f t="shared" si="74"/>
        <v>0</v>
      </c>
      <c r="R329" s="31">
        <f t="shared" si="74"/>
        <v>0</v>
      </c>
      <c r="S329" s="31">
        <f t="shared" si="74"/>
        <v>0</v>
      </c>
      <c r="T329" s="31">
        <f t="shared" si="74"/>
        <v>0</v>
      </c>
      <c r="U329" s="31">
        <f t="shared" si="74"/>
        <v>0</v>
      </c>
      <c r="V329" s="31"/>
      <c r="W329" s="31"/>
      <c r="X329" s="31"/>
    </row>
    <row r="330" spans="1:24" s="19" customFormat="1" x14ac:dyDescent="0.25">
      <c r="A330" s="223"/>
      <c r="B330" s="50" t="s">
        <v>174</v>
      </c>
      <c r="C330" s="45"/>
      <c r="D330" s="50" t="s">
        <v>36</v>
      </c>
      <c r="E330" s="45"/>
    </row>
    <row r="331" spans="1:24" x14ac:dyDescent="0.25">
      <c r="B331" s="8" t="s">
        <v>114</v>
      </c>
      <c r="C331" s="8" t="s">
        <v>172</v>
      </c>
      <c r="D331" s="8" t="s">
        <v>36</v>
      </c>
      <c r="E331" s="8" t="s">
        <v>189</v>
      </c>
      <c r="F331" s="31">
        <f t="shared" ref="F331:U331" si="75">IFERROR(((F51/F219)-1),"CHECK")</f>
        <v>0</v>
      </c>
      <c r="G331" s="31">
        <f t="shared" si="75"/>
        <v>0</v>
      </c>
      <c r="H331" s="31">
        <f t="shared" si="75"/>
        <v>0</v>
      </c>
      <c r="I331" s="31">
        <f t="shared" si="75"/>
        <v>0</v>
      </c>
      <c r="J331" s="31">
        <f t="shared" si="75"/>
        <v>0</v>
      </c>
      <c r="K331" s="31">
        <f t="shared" si="75"/>
        <v>0</v>
      </c>
      <c r="L331" s="31">
        <f t="shared" si="75"/>
        <v>0</v>
      </c>
      <c r="M331" s="31">
        <f t="shared" si="75"/>
        <v>0</v>
      </c>
      <c r="N331" s="31">
        <f t="shared" si="75"/>
        <v>0</v>
      </c>
      <c r="O331" s="31">
        <f t="shared" si="75"/>
        <v>0</v>
      </c>
      <c r="P331" s="31">
        <f t="shared" si="75"/>
        <v>0</v>
      </c>
      <c r="Q331" s="31">
        <f t="shared" si="75"/>
        <v>0</v>
      </c>
      <c r="R331" s="31">
        <f t="shared" si="75"/>
        <v>0</v>
      </c>
      <c r="S331" s="31">
        <f t="shared" si="75"/>
        <v>0</v>
      </c>
      <c r="T331" s="31">
        <f t="shared" si="75"/>
        <v>0</v>
      </c>
      <c r="U331" s="31">
        <f t="shared" si="75"/>
        <v>0</v>
      </c>
      <c r="V331" s="31"/>
      <c r="W331" s="31"/>
      <c r="X331" s="31"/>
    </row>
    <row r="332" spans="1:24" x14ac:dyDescent="0.25">
      <c r="B332" s="8" t="s">
        <v>114</v>
      </c>
      <c r="C332" s="8" t="s">
        <v>175</v>
      </c>
      <c r="D332" s="8" t="s">
        <v>36</v>
      </c>
      <c r="E332" s="8" t="s">
        <v>189</v>
      </c>
      <c r="F332" s="31">
        <f t="shared" ref="F332:U332" si="76">IFERROR(((F52/F220)-1),"CHECK")</f>
        <v>0</v>
      </c>
      <c r="G332" s="31">
        <f t="shared" si="76"/>
        <v>0</v>
      </c>
      <c r="H332" s="31">
        <f t="shared" si="76"/>
        <v>0</v>
      </c>
      <c r="I332" s="31">
        <f t="shared" si="76"/>
        <v>0</v>
      </c>
      <c r="J332" s="31">
        <f t="shared" si="76"/>
        <v>0</v>
      </c>
      <c r="K332" s="31">
        <f t="shared" si="76"/>
        <v>0</v>
      </c>
      <c r="L332" s="31">
        <f t="shared" si="76"/>
        <v>0</v>
      </c>
      <c r="M332" s="31">
        <f t="shared" si="76"/>
        <v>0</v>
      </c>
      <c r="N332" s="31">
        <f t="shared" si="76"/>
        <v>0</v>
      </c>
      <c r="O332" s="31">
        <f t="shared" si="76"/>
        <v>0</v>
      </c>
      <c r="P332" s="31">
        <f t="shared" si="76"/>
        <v>0</v>
      </c>
      <c r="Q332" s="31">
        <f t="shared" si="76"/>
        <v>0</v>
      </c>
      <c r="R332" s="31">
        <f t="shared" si="76"/>
        <v>0</v>
      </c>
      <c r="S332" s="31">
        <f t="shared" si="76"/>
        <v>0</v>
      </c>
      <c r="T332" s="31">
        <f t="shared" si="76"/>
        <v>0</v>
      </c>
      <c r="U332" s="31">
        <f t="shared" si="76"/>
        <v>0</v>
      </c>
      <c r="V332" s="31"/>
      <c r="W332" s="31"/>
      <c r="X332" s="31"/>
    </row>
    <row r="333" spans="1:24" x14ac:dyDescent="0.25">
      <c r="B333" s="8" t="s">
        <v>114</v>
      </c>
      <c r="C333" s="8" t="s">
        <v>176</v>
      </c>
      <c r="D333" s="8" t="s">
        <v>36</v>
      </c>
      <c r="E333" s="8" t="s">
        <v>189</v>
      </c>
      <c r="F333" s="31">
        <f t="shared" ref="F333:U333" si="77">IFERROR(((F53/F221)-1),"CHECK")</f>
        <v>0</v>
      </c>
      <c r="G333" s="31">
        <f t="shared" si="77"/>
        <v>0</v>
      </c>
      <c r="H333" s="31">
        <f t="shared" si="77"/>
        <v>0</v>
      </c>
      <c r="I333" s="31">
        <f t="shared" si="77"/>
        <v>0</v>
      </c>
      <c r="J333" s="31">
        <f t="shared" si="77"/>
        <v>0</v>
      </c>
      <c r="K333" s="31">
        <f t="shared" si="77"/>
        <v>0</v>
      </c>
      <c r="L333" s="31">
        <f t="shared" si="77"/>
        <v>0</v>
      </c>
      <c r="M333" s="31">
        <f t="shared" si="77"/>
        <v>0</v>
      </c>
      <c r="N333" s="31">
        <f t="shared" si="77"/>
        <v>0</v>
      </c>
      <c r="O333" s="31">
        <f t="shared" si="77"/>
        <v>0</v>
      </c>
      <c r="P333" s="31">
        <f t="shared" si="77"/>
        <v>0</v>
      </c>
      <c r="Q333" s="31">
        <f t="shared" si="77"/>
        <v>0</v>
      </c>
      <c r="R333" s="31">
        <f t="shared" si="77"/>
        <v>0</v>
      </c>
      <c r="S333" s="31">
        <f t="shared" si="77"/>
        <v>0</v>
      </c>
      <c r="T333" s="31">
        <f t="shared" si="77"/>
        <v>0</v>
      </c>
      <c r="U333" s="31">
        <f t="shared" si="77"/>
        <v>0</v>
      </c>
      <c r="V333" s="31"/>
      <c r="W333" s="31"/>
      <c r="X333" s="31"/>
    </row>
    <row r="334" spans="1:24" s="19" customFormat="1" x14ac:dyDescent="0.25">
      <c r="A334" s="223"/>
      <c r="B334" s="50" t="s">
        <v>177</v>
      </c>
      <c r="C334" s="45"/>
      <c r="D334" s="50" t="s">
        <v>36</v>
      </c>
      <c r="E334" s="45"/>
    </row>
    <row r="335" spans="1:24" x14ac:dyDescent="0.25">
      <c r="B335" s="8" t="s">
        <v>178</v>
      </c>
      <c r="C335" s="8"/>
      <c r="D335" s="8" t="s">
        <v>36</v>
      </c>
      <c r="E335" s="8" t="s">
        <v>189</v>
      </c>
      <c r="F335" s="31" t="str">
        <f t="shared" ref="F335:U335" si="78">IFERROR(((F55/F223)-1),"CHECK")</f>
        <v>CHECK</v>
      </c>
      <c r="G335" s="31" t="str">
        <f t="shared" si="78"/>
        <v>CHECK</v>
      </c>
      <c r="H335" s="31" t="str">
        <f t="shared" si="78"/>
        <v>CHECK</v>
      </c>
      <c r="I335" s="31" t="str">
        <f t="shared" si="78"/>
        <v>CHECK</v>
      </c>
      <c r="J335" s="31" t="str">
        <f t="shared" si="78"/>
        <v>CHECK</v>
      </c>
      <c r="K335" s="31" t="str">
        <f t="shared" si="78"/>
        <v>CHECK</v>
      </c>
      <c r="L335" s="31" t="str">
        <f t="shared" si="78"/>
        <v>CHECK</v>
      </c>
      <c r="M335" s="31" t="str">
        <f t="shared" si="78"/>
        <v>CHECK</v>
      </c>
      <c r="N335" s="31" t="str">
        <f t="shared" si="78"/>
        <v>CHECK</v>
      </c>
      <c r="O335" s="31" t="str">
        <f t="shared" si="78"/>
        <v>CHECK</v>
      </c>
      <c r="P335" s="31" t="str">
        <f t="shared" si="78"/>
        <v>CHECK</v>
      </c>
      <c r="Q335" s="31" t="str">
        <f t="shared" si="78"/>
        <v>CHECK</v>
      </c>
      <c r="R335" s="31" t="str">
        <f t="shared" si="78"/>
        <v>CHECK</v>
      </c>
      <c r="S335" s="31" t="str">
        <f t="shared" si="78"/>
        <v>CHECK</v>
      </c>
      <c r="T335" s="31" t="str">
        <f t="shared" si="78"/>
        <v>CHECK</v>
      </c>
      <c r="U335" s="31" t="str">
        <f t="shared" si="78"/>
        <v>CHECK</v>
      </c>
      <c r="V335" s="31"/>
      <c r="W335" s="31"/>
      <c r="X335" s="31"/>
    </row>
    <row r="336" spans="1:24" x14ac:dyDescent="0.25">
      <c r="B336" s="8" t="s">
        <v>179</v>
      </c>
      <c r="C336" s="8"/>
      <c r="D336" s="8" t="s">
        <v>36</v>
      </c>
      <c r="E336" s="8" t="s">
        <v>189</v>
      </c>
      <c r="F336" s="31" t="str">
        <f t="shared" ref="F336:U336" si="79">IFERROR(((F56/F224)-1),"CHECK")</f>
        <v>CHECK</v>
      </c>
      <c r="G336" s="31" t="str">
        <f t="shared" si="79"/>
        <v>CHECK</v>
      </c>
      <c r="H336" s="31" t="str">
        <f t="shared" si="79"/>
        <v>CHECK</v>
      </c>
      <c r="I336" s="31" t="str">
        <f t="shared" si="79"/>
        <v>CHECK</v>
      </c>
      <c r="J336" s="31" t="str">
        <f t="shared" si="79"/>
        <v>CHECK</v>
      </c>
      <c r="K336" s="31" t="str">
        <f t="shared" si="79"/>
        <v>CHECK</v>
      </c>
      <c r="L336" s="31" t="str">
        <f t="shared" si="79"/>
        <v>CHECK</v>
      </c>
      <c r="M336" s="31" t="str">
        <f t="shared" si="79"/>
        <v>CHECK</v>
      </c>
      <c r="N336" s="31" t="str">
        <f t="shared" si="79"/>
        <v>CHECK</v>
      </c>
      <c r="O336" s="31" t="str">
        <f t="shared" si="79"/>
        <v>CHECK</v>
      </c>
      <c r="P336" s="31" t="str">
        <f t="shared" si="79"/>
        <v>CHECK</v>
      </c>
      <c r="Q336" s="31" t="str">
        <f t="shared" si="79"/>
        <v>CHECK</v>
      </c>
      <c r="R336" s="31" t="str">
        <f t="shared" si="79"/>
        <v>CHECK</v>
      </c>
      <c r="S336" s="31" t="str">
        <f t="shared" si="79"/>
        <v>CHECK</v>
      </c>
      <c r="T336" s="31" t="str">
        <f t="shared" si="79"/>
        <v>CHECK</v>
      </c>
      <c r="U336" s="31" t="str">
        <f t="shared" si="79"/>
        <v>CHECK</v>
      </c>
      <c r="V336" s="31"/>
      <c r="W336" s="31"/>
      <c r="X336" s="31"/>
    </row>
    <row r="337" spans="1:24" x14ac:dyDescent="0.25">
      <c r="B337" s="8"/>
      <c r="C337" s="8"/>
      <c r="D337" s="8"/>
      <c r="E337" s="8"/>
    </row>
    <row r="338" spans="1:24" s="19" customFormat="1" x14ac:dyDescent="0.25">
      <c r="A338" s="223"/>
      <c r="B338" s="50" t="s">
        <v>173</v>
      </c>
      <c r="C338" s="50"/>
      <c r="D338" s="50" t="s">
        <v>190</v>
      </c>
      <c r="E338" s="45"/>
    </row>
    <row r="339" spans="1:24" x14ac:dyDescent="0.25">
      <c r="B339" s="8" t="s">
        <v>170</v>
      </c>
      <c r="C339" s="8" t="s">
        <v>165</v>
      </c>
      <c r="D339" s="8" t="s">
        <v>190</v>
      </c>
      <c r="E339" s="8" t="s">
        <v>189</v>
      </c>
      <c r="F339" s="31">
        <f t="shared" ref="F339:U339" si="80">IFERROR(((F59/F227)-1),"CHECK")</f>
        <v>0</v>
      </c>
      <c r="G339" s="31">
        <f t="shared" si="80"/>
        <v>0</v>
      </c>
      <c r="H339" s="31">
        <f t="shared" si="80"/>
        <v>0</v>
      </c>
      <c r="I339" s="31">
        <f t="shared" si="80"/>
        <v>0</v>
      </c>
      <c r="J339" s="31">
        <f t="shared" si="80"/>
        <v>0</v>
      </c>
      <c r="K339" s="31">
        <f t="shared" si="80"/>
        <v>0</v>
      </c>
      <c r="L339" s="31">
        <f t="shared" si="80"/>
        <v>0</v>
      </c>
      <c r="M339" s="31">
        <f t="shared" si="80"/>
        <v>0</v>
      </c>
      <c r="N339" s="31">
        <f t="shared" si="80"/>
        <v>0</v>
      </c>
      <c r="O339" s="31">
        <f t="shared" si="80"/>
        <v>0</v>
      </c>
      <c r="P339" s="31">
        <f t="shared" si="80"/>
        <v>0</v>
      </c>
      <c r="Q339" s="31">
        <f t="shared" si="80"/>
        <v>0</v>
      </c>
      <c r="R339" s="31">
        <f t="shared" si="80"/>
        <v>0</v>
      </c>
      <c r="S339" s="31">
        <f t="shared" si="80"/>
        <v>0</v>
      </c>
      <c r="T339" s="31">
        <f t="shared" si="80"/>
        <v>0</v>
      </c>
      <c r="U339" s="31">
        <f t="shared" si="80"/>
        <v>0</v>
      </c>
      <c r="V339" s="31"/>
      <c r="W339" s="31"/>
      <c r="X339" s="31"/>
    </row>
    <row r="340" spans="1:24" x14ac:dyDescent="0.25">
      <c r="B340" s="8" t="s">
        <v>170</v>
      </c>
      <c r="C340" s="8" t="s">
        <v>166</v>
      </c>
      <c r="D340" s="8" t="s">
        <v>190</v>
      </c>
      <c r="E340" s="8" t="s">
        <v>189</v>
      </c>
      <c r="F340" s="31">
        <f t="shared" ref="F340:U340" si="81">IFERROR(((F60/F228)-1),"CHECK")</f>
        <v>0</v>
      </c>
      <c r="G340" s="31">
        <f t="shared" si="81"/>
        <v>0</v>
      </c>
      <c r="H340" s="31">
        <f t="shared" si="81"/>
        <v>0</v>
      </c>
      <c r="I340" s="31">
        <f t="shared" si="81"/>
        <v>0</v>
      </c>
      <c r="J340" s="31">
        <f t="shared" si="81"/>
        <v>0</v>
      </c>
      <c r="K340" s="31">
        <f t="shared" si="81"/>
        <v>0</v>
      </c>
      <c r="L340" s="31">
        <f t="shared" si="81"/>
        <v>0</v>
      </c>
      <c r="M340" s="31">
        <f t="shared" si="81"/>
        <v>0</v>
      </c>
      <c r="N340" s="31">
        <f t="shared" si="81"/>
        <v>0</v>
      </c>
      <c r="O340" s="31">
        <f t="shared" si="81"/>
        <v>0</v>
      </c>
      <c r="P340" s="31">
        <f t="shared" si="81"/>
        <v>0</v>
      </c>
      <c r="Q340" s="31">
        <f t="shared" si="81"/>
        <v>0</v>
      </c>
      <c r="R340" s="31">
        <f t="shared" si="81"/>
        <v>0</v>
      </c>
      <c r="S340" s="31">
        <f t="shared" si="81"/>
        <v>0</v>
      </c>
      <c r="T340" s="31">
        <f t="shared" si="81"/>
        <v>0</v>
      </c>
      <c r="U340" s="31">
        <f t="shared" si="81"/>
        <v>0</v>
      </c>
      <c r="V340" s="31"/>
      <c r="W340" s="31"/>
      <c r="X340" s="31"/>
    </row>
    <row r="341" spans="1:24" x14ac:dyDescent="0.25">
      <c r="B341" s="8" t="s">
        <v>170</v>
      </c>
      <c r="C341" s="8" t="s">
        <v>169</v>
      </c>
      <c r="D341" s="8" t="s">
        <v>190</v>
      </c>
      <c r="E341" s="8" t="s">
        <v>189</v>
      </c>
      <c r="F341" s="31">
        <f t="shared" ref="F341:U341" si="82">IFERROR(((F61/F229)-1),"CHECK")</f>
        <v>0</v>
      </c>
      <c r="G341" s="31">
        <f t="shared" si="82"/>
        <v>0</v>
      </c>
      <c r="H341" s="31">
        <f t="shared" si="82"/>
        <v>0</v>
      </c>
      <c r="I341" s="31">
        <f t="shared" si="82"/>
        <v>0</v>
      </c>
      <c r="J341" s="31">
        <f t="shared" si="82"/>
        <v>0</v>
      </c>
      <c r="K341" s="31">
        <f t="shared" si="82"/>
        <v>0</v>
      </c>
      <c r="L341" s="31">
        <f t="shared" si="82"/>
        <v>0</v>
      </c>
      <c r="M341" s="31">
        <f t="shared" si="82"/>
        <v>0</v>
      </c>
      <c r="N341" s="31">
        <f t="shared" si="82"/>
        <v>0</v>
      </c>
      <c r="O341" s="31">
        <f t="shared" si="82"/>
        <v>0</v>
      </c>
      <c r="P341" s="31">
        <f t="shared" si="82"/>
        <v>0</v>
      </c>
      <c r="Q341" s="31">
        <f t="shared" si="82"/>
        <v>0</v>
      </c>
      <c r="R341" s="31">
        <f t="shared" si="82"/>
        <v>0</v>
      </c>
      <c r="S341" s="31">
        <f t="shared" si="82"/>
        <v>0</v>
      </c>
      <c r="T341" s="31">
        <f t="shared" si="82"/>
        <v>0</v>
      </c>
      <c r="U341" s="31">
        <f t="shared" si="82"/>
        <v>0</v>
      </c>
      <c r="V341" s="31"/>
      <c r="W341" s="31"/>
      <c r="X341" s="31"/>
    </row>
    <row r="342" spans="1:24" x14ac:dyDescent="0.25">
      <c r="B342" s="8" t="s">
        <v>170</v>
      </c>
      <c r="C342" s="8" t="s">
        <v>168</v>
      </c>
      <c r="D342" s="8" t="s">
        <v>190</v>
      </c>
      <c r="E342" s="8" t="s">
        <v>189</v>
      </c>
      <c r="F342" s="31">
        <f t="shared" ref="F342:U342" si="83">IFERROR(((F62/F230)-1),"CHECK")</f>
        <v>0</v>
      </c>
      <c r="G342" s="31">
        <f t="shared" si="83"/>
        <v>0</v>
      </c>
      <c r="H342" s="31">
        <f t="shared" si="83"/>
        <v>0</v>
      </c>
      <c r="I342" s="31">
        <f t="shared" si="83"/>
        <v>0</v>
      </c>
      <c r="J342" s="31">
        <f t="shared" si="83"/>
        <v>0</v>
      </c>
      <c r="K342" s="31">
        <f t="shared" si="83"/>
        <v>0</v>
      </c>
      <c r="L342" s="31">
        <f t="shared" si="83"/>
        <v>0</v>
      </c>
      <c r="M342" s="31">
        <f t="shared" si="83"/>
        <v>0</v>
      </c>
      <c r="N342" s="31">
        <f t="shared" si="83"/>
        <v>0</v>
      </c>
      <c r="O342" s="31">
        <f t="shared" si="83"/>
        <v>0</v>
      </c>
      <c r="P342" s="31">
        <f t="shared" si="83"/>
        <v>0</v>
      </c>
      <c r="Q342" s="31">
        <f t="shared" si="83"/>
        <v>0</v>
      </c>
      <c r="R342" s="31">
        <f t="shared" si="83"/>
        <v>0</v>
      </c>
      <c r="S342" s="31">
        <f t="shared" si="83"/>
        <v>0</v>
      </c>
      <c r="T342" s="31">
        <f t="shared" si="83"/>
        <v>0</v>
      </c>
      <c r="U342" s="31">
        <f t="shared" si="83"/>
        <v>0</v>
      </c>
      <c r="V342" s="31"/>
      <c r="W342" s="31"/>
      <c r="X342" s="31"/>
    </row>
    <row r="343" spans="1:24" x14ac:dyDescent="0.25">
      <c r="B343" s="8" t="s">
        <v>171</v>
      </c>
      <c r="C343" s="8" t="s">
        <v>169</v>
      </c>
      <c r="D343" s="8" t="s">
        <v>190</v>
      </c>
      <c r="E343" s="8" t="s">
        <v>189</v>
      </c>
      <c r="F343" s="31">
        <f t="shared" ref="F343:U343" si="84">IFERROR(((F63/F231)-1),"CHECK")</f>
        <v>0</v>
      </c>
      <c r="G343" s="31">
        <f t="shared" si="84"/>
        <v>0</v>
      </c>
      <c r="H343" s="31">
        <f t="shared" si="84"/>
        <v>0</v>
      </c>
      <c r="I343" s="31">
        <f t="shared" si="84"/>
        <v>0</v>
      </c>
      <c r="J343" s="31">
        <f t="shared" si="84"/>
        <v>0</v>
      </c>
      <c r="K343" s="31">
        <f t="shared" si="84"/>
        <v>0</v>
      </c>
      <c r="L343" s="31">
        <f t="shared" si="84"/>
        <v>0</v>
      </c>
      <c r="M343" s="31">
        <f t="shared" si="84"/>
        <v>0</v>
      </c>
      <c r="N343" s="31">
        <f t="shared" si="84"/>
        <v>0</v>
      </c>
      <c r="O343" s="31">
        <f t="shared" si="84"/>
        <v>0</v>
      </c>
      <c r="P343" s="31">
        <f t="shared" si="84"/>
        <v>0</v>
      </c>
      <c r="Q343" s="31">
        <f t="shared" si="84"/>
        <v>0</v>
      </c>
      <c r="R343" s="31">
        <f t="shared" si="84"/>
        <v>0</v>
      </c>
      <c r="S343" s="31">
        <f t="shared" si="84"/>
        <v>0</v>
      </c>
      <c r="T343" s="31">
        <f t="shared" si="84"/>
        <v>0</v>
      </c>
      <c r="U343" s="31">
        <f t="shared" si="84"/>
        <v>0</v>
      </c>
      <c r="V343" s="31"/>
      <c r="W343" s="31"/>
      <c r="X343" s="31"/>
    </row>
    <row r="344" spans="1:24" s="19" customFormat="1" x14ac:dyDescent="0.25">
      <c r="A344" s="223"/>
      <c r="B344" s="50" t="s">
        <v>174</v>
      </c>
      <c r="C344" s="45"/>
      <c r="D344" s="50" t="s">
        <v>190</v>
      </c>
      <c r="E344" s="45"/>
    </row>
    <row r="345" spans="1:24" x14ac:dyDescent="0.25">
      <c r="B345" s="8" t="s">
        <v>114</v>
      </c>
      <c r="C345" s="8" t="s">
        <v>172</v>
      </c>
      <c r="D345" s="8" t="s">
        <v>190</v>
      </c>
      <c r="E345" s="8" t="s">
        <v>189</v>
      </c>
      <c r="F345" s="31">
        <f t="shared" ref="F345:U345" si="85">IFERROR(((F65/F233)-1),"CHECK")</f>
        <v>0</v>
      </c>
      <c r="G345" s="31">
        <f t="shared" si="85"/>
        <v>0</v>
      </c>
      <c r="H345" s="31">
        <f t="shared" si="85"/>
        <v>0</v>
      </c>
      <c r="I345" s="31">
        <f t="shared" si="85"/>
        <v>0</v>
      </c>
      <c r="J345" s="31">
        <f t="shared" si="85"/>
        <v>0</v>
      </c>
      <c r="K345" s="31">
        <f t="shared" si="85"/>
        <v>0</v>
      </c>
      <c r="L345" s="31">
        <f t="shared" si="85"/>
        <v>0</v>
      </c>
      <c r="M345" s="31">
        <f t="shared" si="85"/>
        <v>0</v>
      </c>
      <c r="N345" s="31">
        <f t="shared" si="85"/>
        <v>0</v>
      </c>
      <c r="O345" s="31">
        <f t="shared" si="85"/>
        <v>0</v>
      </c>
      <c r="P345" s="31">
        <f t="shared" si="85"/>
        <v>0</v>
      </c>
      <c r="Q345" s="31">
        <f t="shared" si="85"/>
        <v>0</v>
      </c>
      <c r="R345" s="31">
        <f t="shared" si="85"/>
        <v>0</v>
      </c>
      <c r="S345" s="31">
        <f t="shared" si="85"/>
        <v>0</v>
      </c>
      <c r="T345" s="31">
        <f t="shared" si="85"/>
        <v>0</v>
      </c>
      <c r="U345" s="31">
        <f t="shared" si="85"/>
        <v>0</v>
      </c>
      <c r="V345" s="31"/>
      <c r="W345" s="31"/>
      <c r="X345" s="31"/>
    </row>
    <row r="346" spans="1:24" x14ac:dyDescent="0.25">
      <c r="B346" s="8" t="s">
        <v>114</v>
      </c>
      <c r="C346" s="8" t="s">
        <v>175</v>
      </c>
      <c r="D346" s="8" t="s">
        <v>190</v>
      </c>
      <c r="E346" s="8" t="s">
        <v>189</v>
      </c>
      <c r="F346" s="31">
        <f t="shared" ref="F346:U346" si="86">IFERROR(((F66/F234)-1),"CHECK")</f>
        <v>0</v>
      </c>
      <c r="G346" s="31">
        <f t="shared" si="86"/>
        <v>0</v>
      </c>
      <c r="H346" s="31">
        <f t="shared" si="86"/>
        <v>0</v>
      </c>
      <c r="I346" s="31">
        <f t="shared" si="86"/>
        <v>0</v>
      </c>
      <c r="J346" s="31">
        <f t="shared" si="86"/>
        <v>0</v>
      </c>
      <c r="K346" s="31">
        <f t="shared" si="86"/>
        <v>0</v>
      </c>
      <c r="L346" s="31">
        <f t="shared" si="86"/>
        <v>0</v>
      </c>
      <c r="M346" s="31">
        <f t="shared" si="86"/>
        <v>0</v>
      </c>
      <c r="N346" s="31">
        <f t="shared" si="86"/>
        <v>0</v>
      </c>
      <c r="O346" s="31">
        <f t="shared" si="86"/>
        <v>0</v>
      </c>
      <c r="P346" s="31">
        <f t="shared" si="86"/>
        <v>0</v>
      </c>
      <c r="Q346" s="31">
        <f t="shared" si="86"/>
        <v>0</v>
      </c>
      <c r="R346" s="31">
        <f t="shared" si="86"/>
        <v>0</v>
      </c>
      <c r="S346" s="31">
        <f t="shared" si="86"/>
        <v>0</v>
      </c>
      <c r="T346" s="31">
        <f t="shared" si="86"/>
        <v>0</v>
      </c>
      <c r="U346" s="31">
        <f t="shared" si="86"/>
        <v>0</v>
      </c>
      <c r="V346" s="31"/>
      <c r="W346" s="31"/>
      <c r="X346" s="31"/>
    </row>
    <row r="347" spans="1:24" x14ac:dyDescent="0.25">
      <c r="B347" s="8" t="s">
        <v>114</v>
      </c>
      <c r="C347" s="8" t="s">
        <v>176</v>
      </c>
      <c r="D347" s="8" t="s">
        <v>190</v>
      </c>
      <c r="E347" s="8" t="s">
        <v>189</v>
      </c>
      <c r="F347" s="31">
        <f t="shared" ref="F347:U347" si="87">IFERROR(((F67/F235)-1),"CHECK")</f>
        <v>0</v>
      </c>
      <c r="G347" s="31">
        <f t="shared" si="87"/>
        <v>0</v>
      </c>
      <c r="H347" s="31">
        <f t="shared" si="87"/>
        <v>0</v>
      </c>
      <c r="I347" s="31">
        <f t="shared" si="87"/>
        <v>0</v>
      </c>
      <c r="J347" s="31">
        <f t="shared" si="87"/>
        <v>0</v>
      </c>
      <c r="K347" s="31">
        <f t="shared" si="87"/>
        <v>0</v>
      </c>
      <c r="L347" s="31">
        <f t="shared" si="87"/>
        <v>0</v>
      </c>
      <c r="M347" s="31">
        <f t="shared" si="87"/>
        <v>0</v>
      </c>
      <c r="N347" s="31">
        <f t="shared" si="87"/>
        <v>0</v>
      </c>
      <c r="O347" s="31">
        <f t="shared" si="87"/>
        <v>0</v>
      </c>
      <c r="P347" s="31">
        <f t="shared" si="87"/>
        <v>0</v>
      </c>
      <c r="Q347" s="31">
        <f t="shared" si="87"/>
        <v>0</v>
      </c>
      <c r="R347" s="31">
        <f t="shared" si="87"/>
        <v>0</v>
      </c>
      <c r="S347" s="31">
        <f t="shared" si="87"/>
        <v>0</v>
      </c>
      <c r="T347" s="31">
        <f t="shared" si="87"/>
        <v>0</v>
      </c>
      <c r="U347" s="31">
        <f t="shared" si="87"/>
        <v>0</v>
      </c>
      <c r="V347" s="31"/>
      <c r="W347" s="31"/>
      <c r="X347" s="31"/>
    </row>
    <row r="348" spans="1:24" s="19" customFormat="1" x14ac:dyDescent="0.25">
      <c r="A348" s="223"/>
      <c r="B348" s="50" t="s">
        <v>177</v>
      </c>
      <c r="C348" s="45"/>
      <c r="D348" s="50" t="s">
        <v>190</v>
      </c>
      <c r="E348" s="45"/>
    </row>
    <row r="349" spans="1:24" x14ac:dyDescent="0.25">
      <c r="B349" s="8" t="s">
        <v>178</v>
      </c>
      <c r="C349" s="8"/>
      <c r="D349" s="8" t="s">
        <v>190</v>
      </c>
      <c r="E349" s="8" t="s">
        <v>189</v>
      </c>
      <c r="F349" s="31" t="str">
        <f t="shared" ref="F349:U349" si="88">IFERROR(((F69/F237)-1),"CHECK")</f>
        <v>CHECK</v>
      </c>
      <c r="G349" s="31" t="str">
        <f t="shared" si="88"/>
        <v>CHECK</v>
      </c>
      <c r="H349" s="31" t="str">
        <f t="shared" si="88"/>
        <v>CHECK</v>
      </c>
      <c r="I349" s="31" t="str">
        <f t="shared" si="88"/>
        <v>CHECK</v>
      </c>
      <c r="J349" s="31" t="str">
        <f t="shared" si="88"/>
        <v>CHECK</v>
      </c>
      <c r="K349" s="31" t="str">
        <f t="shared" si="88"/>
        <v>CHECK</v>
      </c>
      <c r="L349" s="31" t="str">
        <f t="shared" si="88"/>
        <v>CHECK</v>
      </c>
      <c r="M349" s="31" t="str">
        <f t="shared" si="88"/>
        <v>CHECK</v>
      </c>
      <c r="N349" s="31" t="str">
        <f t="shared" si="88"/>
        <v>CHECK</v>
      </c>
      <c r="O349" s="31" t="str">
        <f t="shared" si="88"/>
        <v>CHECK</v>
      </c>
      <c r="P349" s="31" t="str">
        <f t="shared" si="88"/>
        <v>CHECK</v>
      </c>
      <c r="Q349" s="31" t="str">
        <f t="shared" si="88"/>
        <v>CHECK</v>
      </c>
      <c r="R349" s="31" t="str">
        <f t="shared" si="88"/>
        <v>CHECK</v>
      </c>
      <c r="S349" s="31" t="str">
        <f t="shared" si="88"/>
        <v>CHECK</v>
      </c>
      <c r="T349" s="31" t="str">
        <f t="shared" si="88"/>
        <v>CHECK</v>
      </c>
      <c r="U349" s="31" t="str">
        <f t="shared" si="88"/>
        <v>CHECK</v>
      </c>
      <c r="V349" s="31"/>
      <c r="W349" s="31"/>
      <c r="X349" s="31"/>
    </row>
    <row r="350" spans="1:24" x14ac:dyDescent="0.25">
      <c r="B350" s="8" t="s">
        <v>179</v>
      </c>
      <c r="C350" s="8"/>
      <c r="D350" s="8" t="s">
        <v>190</v>
      </c>
      <c r="E350" s="8" t="s">
        <v>189</v>
      </c>
      <c r="F350" s="31" t="str">
        <f t="shared" ref="F350:U350" si="89">IFERROR(((F70/F238)-1),"CHECK")</f>
        <v>CHECK</v>
      </c>
      <c r="G350" s="31" t="str">
        <f t="shared" si="89"/>
        <v>CHECK</v>
      </c>
      <c r="H350" s="31" t="str">
        <f t="shared" si="89"/>
        <v>CHECK</v>
      </c>
      <c r="I350" s="31" t="str">
        <f t="shared" si="89"/>
        <v>CHECK</v>
      </c>
      <c r="J350" s="31" t="str">
        <f t="shared" si="89"/>
        <v>CHECK</v>
      </c>
      <c r="K350" s="31" t="str">
        <f t="shared" si="89"/>
        <v>CHECK</v>
      </c>
      <c r="L350" s="31" t="str">
        <f t="shared" si="89"/>
        <v>CHECK</v>
      </c>
      <c r="M350" s="31" t="str">
        <f t="shared" si="89"/>
        <v>CHECK</v>
      </c>
      <c r="N350" s="31" t="str">
        <f t="shared" si="89"/>
        <v>CHECK</v>
      </c>
      <c r="O350" s="31" t="str">
        <f t="shared" si="89"/>
        <v>CHECK</v>
      </c>
      <c r="P350" s="31" t="str">
        <f t="shared" si="89"/>
        <v>CHECK</v>
      </c>
      <c r="Q350" s="31" t="str">
        <f t="shared" si="89"/>
        <v>CHECK</v>
      </c>
      <c r="R350" s="31" t="str">
        <f t="shared" si="89"/>
        <v>CHECK</v>
      </c>
      <c r="S350" s="31" t="str">
        <f t="shared" si="89"/>
        <v>CHECK</v>
      </c>
      <c r="T350" s="31" t="str">
        <f t="shared" si="89"/>
        <v>CHECK</v>
      </c>
      <c r="U350" s="31" t="str">
        <f t="shared" si="89"/>
        <v>CHECK</v>
      </c>
      <c r="V350" s="31"/>
      <c r="W350" s="31"/>
      <c r="X350" s="31"/>
    </row>
    <row r="351" spans="1:24" x14ac:dyDescent="0.25">
      <c r="B351" s="8"/>
      <c r="C351" s="8"/>
      <c r="D351" s="8"/>
      <c r="E351" s="8"/>
    </row>
    <row r="352" spans="1:24" s="19" customFormat="1" ht="21" x14ac:dyDescent="0.35">
      <c r="A352" s="223"/>
      <c r="B352" s="45"/>
      <c r="C352" s="54" t="s">
        <v>14</v>
      </c>
      <c r="D352" s="45"/>
      <c r="E352" s="45"/>
    </row>
    <row r="353" spans="1:24" x14ac:dyDescent="0.25">
      <c r="B353" s="8"/>
      <c r="C353" s="8"/>
      <c r="D353" s="8"/>
      <c r="E353" s="8"/>
    </row>
    <row r="354" spans="1:24" s="19" customFormat="1" x14ac:dyDescent="0.25">
      <c r="A354" s="223"/>
      <c r="B354" s="50" t="s">
        <v>173</v>
      </c>
      <c r="C354" s="50"/>
      <c r="D354" s="50" t="s">
        <v>13</v>
      </c>
      <c r="E354" s="45"/>
    </row>
    <row r="355" spans="1:24" x14ac:dyDescent="0.25">
      <c r="B355" s="8" t="s">
        <v>170</v>
      </c>
      <c r="C355" s="8" t="s">
        <v>165</v>
      </c>
      <c r="D355" s="8" t="s">
        <v>13</v>
      </c>
      <c r="E355" s="8" t="s">
        <v>16</v>
      </c>
      <c r="F355" s="31" t="str">
        <f t="shared" ref="F355:U355" si="90">IFERROR(((F75/F243)-1),"CHECK")</f>
        <v>CHECK</v>
      </c>
      <c r="G355" s="31" t="str">
        <f t="shared" si="90"/>
        <v>CHECK</v>
      </c>
      <c r="H355" s="31" t="str">
        <f t="shared" si="90"/>
        <v>CHECK</v>
      </c>
      <c r="I355" s="31" t="str">
        <f t="shared" si="90"/>
        <v>CHECK</v>
      </c>
      <c r="J355" s="31" t="str">
        <f t="shared" si="90"/>
        <v>CHECK</v>
      </c>
      <c r="K355" s="31" t="str">
        <f t="shared" si="90"/>
        <v>CHECK</v>
      </c>
      <c r="L355" s="31" t="str">
        <f t="shared" si="90"/>
        <v>CHECK</v>
      </c>
      <c r="M355" s="31" t="str">
        <f t="shared" si="90"/>
        <v>CHECK</v>
      </c>
      <c r="N355" s="31">
        <f t="shared" si="90"/>
        <v>0</v>
      </c>
      <c r="O355" s="31">
        <f t="shared" si="90"/>
        <v>0</v>
      </c>
      <c r="P355" s="31">
        <f t="shared" si="90"/>
        <v>0</v>
      </c>
      <c r="Q355" s="31">
        <f t="shared" si="90"/>
        <v>0</v>
      </c>
      <c r="R355" s="31">
        <f t="shared" si="90"/>
        <v>0</v>
      </c>
      <c r="S355" s="31">
        <f t="shared" si="90"/>
        <v>-7.6457088609149793E-6</v>
      </c>
      <c r="T355" s="31">
        <f t="shared" si="90"/>
        <v>1.150726437848526E-5</v>
      </c>
      <c r="U355" s="31">
        <f t="shared" si="90"/>
        <v>-6.2225464442233758E-6</v>
      </c>
      <c r="V355" s="31"/>
      <c r="W355" s="31"/>
      <c r="X355" s="31"/>
    </row>
    <row r="356" spans="1:24" x14ac:dyDescent="0.25">
      <c r="B356" s="8" t="s">
        <v>170</v>
      </c>
      <c r="C356" s="8" t="s">
        <v>166</v>
      </c>
      <c r="D356" s="8" t="s">
        <v>13</v>
      </c>
      <c r="E356" s="8" t="s">
        <v>16</v>
      </c>
      <c r="F356" s="31" t="str">
        <f t="shared" ref="F356:U356" si="91">IFERROR(((F76/F244)-1),"CHECK")</f>
        <v>CHECK</v>
      </c>
      <c r="G356" s="31" t="str">
        <f t="shared" si="91"/>
        <v>CHECK</v>
      </c>
      <c r="H356" s="31" t="str">
        <f t="shared" si="91"/>
        <v>CHECK</v>
      </c>
      <c r="I356" s="31" t="str">
        <f t="shared" si="91"/>
        <v>CHECK</v>
      </c>
      <c r="J356" s="31" t="str">
        <f t="shared" si="91"/>
        <v>CHECK</v>
      </c>
      <c r="K356" s="31" t="str">
        <f t="shared" si="91"/>
        <v>CHECK</v>
      </c>
      <c r="L356" s="31" t="str">
        <f t="shared" si="91"/>
        <v>CHECK</v>
      </c>
      <c r="M356" s="31" t="str">
        <f t="shared" si="91"/>
        <v>CHECK</v>
      </c>
      <c r="N356" s="31">
        <f t="shared" si="91"/>
        <v>0</v>
      </c>
      <c r="O356" s="31">
        <f t="shared" si="91"/>
        <v>0</v>
      </c>
      <c r="P356" s="31">
        <f t="shared" si="91"/>
        <v>0</v>
      </c>
      <c r="Q356" s="31">
        <f t="shared" si="91"/>
        <v>0</v>
      </c>
      <c r="R356" s="31">
        <f t="shared" si="91"/>
        <v>0</v>
      </c>
      <c r="S356" s="31">
        <f t="shared" si="91"/>
        <v>-3.8689748077969099E-5</v>
      </c>
      <c r="T356" s="31">
        <f t="shared" si="91"/>
        <v>2.7990545858669336E-5</v>
      </c>
      <c r="U356" s="31">
        <f t="shared" si="91"/>
        <v>3.5050604459518908E-5</v>
      </c>
      <c r="V356" s="31"/>
      <c r="W356" s="31"/>
      <c r="X356" s="31"/>
    </row>
    <row r="357" spans="1:24" x14ac:dyDescent="0.25">
      <c r="B357" s="8" t="s">
        <v>170</v>
      </c>
      <c r="C357" s="8" t="s">
        <v>169</v>
      </c>
      <c r="D357" s="8" t="s">
        <v>13</v>
      </c>
      <c r="E357" s="8" t="s">
        <v>16</v>
      </c>
      <c r="F357" s="31">
        <f t="shared" ref="F357:U357" si="92">IFERROR(((F77/F245)-1),"CHECK")</f>
        <v>0</v>
      </c>
      <c r="G357" s="31">
        <f t="shared" si="92"/>
        <v>0</v>
      </c>
      <c r="H357" s="31">
        <f t="shared" si="92"/>
        <v>0</v>
      </c>
      <c r="I357" s="31">
        <f t="shared" si="92"/>
        <v>0</v>
      </c>
      <c r="J357" s="31">
        <f t="shared" si="92"/>
        <v>0</v>
      </c>
      <c r="K357" s="31">
        <f t="shared" si="92"/>
        <v>0</v>
      </c>
      <c r="L357" s="31">
        <f t="shared" si="92"/>
        <v>0</v>
      </c>
      <c r="M357" s="31">
        <f t="shared" si="92"/>
        <v>0</v>
      </c>
      <c r="N357" s="31">
        <f t="shared" si="92"/>
        <v>0</v>
      </c>
      <c r="O357" s="31">
        <f t="shared" si="92"/>
        <v>0</v>
      </c>
      <c r="P357" s="31">
        <f t="shared" si="92"/>
        <v>0</v>
      </c>
      <c r="Q357" s="31">
        <f t="shared" si="92"/>
        <v>0</v>
      </c>
      <c r="R357" s="31">
        <f t="shared" si="92"/>
        <v>0</v>
      </c>
      <c r="S357" s="31">
        <f t="shared" si="92"/>
        <v>4.0148100269019604E-3</v>
      </c>
      <c r="T357" s="31">
        <f t="shared" si="92"/>
        <v>4.0148219715472333E-3</v>
      </c>
      <c r="U357" s="31">
        <f t="shared" si="92"/>
        <v>4.0148301727263025E-3</v>
      </c>
      <c r="V357" s="31"/>
      <c r="W357" s="31"/>
      <c r="X357" s="31"/>
    </row>
    <row r="358" spans="1:24" x14ac:dyDescent="0.25">
      <c r="B358" s="8" t="s">
        <v>170</v>
      </c>
      <c r="C358" s="8" t="s">
        <v>168</v>
      </c>
      <c r="D358" s="8" t="s">
        <v>13</v>
      </c>
      <c r="E358" s="8" t="s">
        <v>16</v>
      </c>
      <c r="F358" s="31" t="str">
        <f t="shared" ref="F358:U358" si="93">IFERROR(((F78/F246)-1),"CHECK")</f>
        <v>CHECK</v>
      </c>
      <c r="G358" s="31">
        <f t="shared" si="93"/>
        <v>0</v>
      </c>
      <c r="H358" s="31">
        <f t="shared" si="93"/>
        <v>0</v>
      </c>
      <c r="I358" s="31">
        <f t="shared" si="93"/>
        <v>0</v>
      </c>
      <c r="J358" s="31">
        <f t="shared" si="93"/>
        <v>0</v>
      </c>
      <c r="K358" s="31">
        <f t="shared" si="93"/>
        <v>0</v>
      </c>
      <c r="L358" s="31" t="str">
        <f t="shared" si="93"/>
        <v>CHECK</v>
      </c>
      <c r="M358" s="31" t="str">
        <f t="shared" si="93"/>
        <v>CHECK</v>
      </c>
      <c r="N358" s="31" t="str">
        <f t="shared" si="93"/>
        <v>CHECK</v>
      </c>
      <c r="O358" s="31">
        <f t="shared" si="93"/>
        <v>0</v>
      </c>
      <c r="P358" s="31">
        <f t="shared" si="93"/>
        <v>0</v>
      </c>
      <c r="Q358" s="31">
        <f t="shared" si="93"/>
        <v>0</v>
      </c>
      <c r="R358" s="31">
        <f t="shared" si="93"/>
        <v>0</v>
      </c>
      <c r="S358" s="31">
        <f t="shared" si="93"/>
        <v>1.0991212153221852E-4</v>
      </c>
      <c r="T358" s="31">
        <f t="shared" si="93"/>
        <v>-5.3855817830350539E-5</v>
      </c>
      <c r="U358" s="31">
        <f t="shared" si="93"/>
        <v>-6.8521915995045646E-5</v>
      </c>
      <c r="V358" s="31"/>
      <c r="W358" s="31"/>
      <c r="X358" s="31"/>
    </row>
    <row r="359" spans="1:24" x14ac:dyDescent="0.25">
      <c r="B359" s="8" t="s">
        <v>171</v>
      </c>
      <c r="C359" s="8" t="s">
        <v>169</v>
      </c>
      <c r="D359" s="8" t="s">
        <v>13</v>
      </c>
      <c r="E359" s="8" t="s">
        <v>16</v>
      </c>
      <c r="F359" s="31">
        <f t="shared" ref="F359:U359" si="94">IFERROR(((F79/F247)-1),"CHECK")</f>
        <v>0</v>
      </c>
      <c r="G359" s="31">
        <f t="shared" si="94"/>
        <v>0</v>
      </c>
      <c r="H359" s="31">
        <f t="shared" si="94"/>
        <v>0</v>
      </c>
      <c r="I359" s="31">
        <f t="shared" si="94"/>
        <v>0</v>
      </c>
      <c r="J359" s="31">
        <f t="shared" si="94"/>
        <v>0</v>
      </c>
      <c r="K359" s="31">
        <f t="shared" si="94"/>
        <v>0</v>
      </c>
      <c r="L359" s="31">
        <f t="shared" si="94"/>
        <v>0</v>
      </c>
      <c r="M359" s="31">
        <f t="shared" si="94"/>
        <v>0</v>
      </c>
      <c r="N359" s="31">
        <f t="shared" si="94"/>
        <v>0</v>
      </c>
      <c r="O359" s="31">
        <f t="shared" si="94"/>
        <v>0.54884237348197384</v>
      </c>
      <c r="P359" s="31">
        <f t="shared" si="94"/>
        <v>-0.4880616663209546</v>
      </c>
      <c r="Q359" s="31">
        <f t="shared" si="94"/>
        <v>0</v>
      </c>
      <c r="R359" s="31">
        <f t="shared" si="94"/>
        <v>-3.9047960187499342E-7</v>
      </c>
      <c r="S359" s="31">
        <f t="shared" si="94"/>
        <v>3.498996003698096E-2</v>
      </c>
      <c r="T359" s="31">
        <f t="shared" si="94"/>
        <v>0.21483551276922341</v>
      </c>
      <c r="U359" s="31">
        <f t="shared" si="94"/>
        <v>0.34571814236696685</v>
      </c>
      <c r="V359" s="31"/>
      <c r="W359" s="31"/>
      <c r="X359" s="31"/>
    </row>
    <row r="360" spans="1:24" s="19" customFormat="1" x14ac:dyDescent="0.25">
      <c r="A360" s="223"/>
      <c r="B360" s="50" t="s">
        <v>174</v>
      </c>
      <c r="C360" s="45"/>
      <c r="D360" s="50" t="s">
        <v>13</v>
      </c>
      <c r="E360" s="45"/>
    </row>
    <row r="361" spans="1:24" x14ac:dyDescent="0.25">
      <c r="B361" s="8" t="s">
        <v>114</v>
      </c>
      <c r="C361" s="8" t="s">
        <v>172</v>
      </c>
      <c r="D361" s="8" t="s">
        <v>13</v>
      </c>
      <c r="E361" s="8" t="s">
        <v>16</v>
      </c>
      <c r="F361" s="31">
        <f t="shared" ref="F361:U361" si="95">IFERROR(((F81/F249)-1),"CHECK")</f>
        <v>0</v>
      </c>
      <c r="G361" s="31">
        <f t="shared" si="95"/>
        <v>0</v>
      </c>
      <c r="H361" s="31">
        <f t="shared" si="95"/>
        <v>0</v>
      </c>
      <c r="I361" s="31">
        <f t="shared" si="95"/>
        <v>0</v>
      </c>
      <c r="J361" s="31">
        <f t="shared" si="95"/>
        <v>0</v>
      </c>
      <c r="K361" s="31">
        <f t="shared" si="95"/>
        <v>0</v>
      </c>
      <c r="L361" s="31">
        <f t="shared" si="95"/>
        <v>0</v>
      </c>
      <c r="M361" s="31">
        <f t="shared" si="95"/>
        <v>0</v>
      </c>
      <c r="N361" s="31">
        <f t="shared" si="95"/>
        <v>0</v>
      </c>
      <c r="O361" s="31">
        <f t="shared" si="95"/>
        <v>0</v>
      </c>
      <c r="P361" s="31">
        <f t="shared" si="95"/>
        <v>0</v>
      </c>
      <c r="Q361" s="31">
        <f t="shared" si="95"/>
        <v>0</v>
      </c>
      <c r="R361" s="31">
        <f t="shared" si="95"/>
        <v>0</v>
      </c>
      <c r="S361" s="31">
        <f t="shared" si="95"/>
        <v>0</v>
      </c>
      <c r="T361" s="31">
        <f t="shared" si="95"/>
        <v>0</v>
      </c>
      <c r="U361" s="31">
        <f t="shared" si="95"/>
        <v>0</v>
      </c>
      <c r="V361" s="31"/>
      <c r="W361" s="31"/>
      <c r="X361" s="31"/>
    </row>
    <row r="362" spans="1:24" x14ac:dyDescent="0.25">
      <c r="B362" s="8" t="s">
        <v>114</v>
      </c>
      <c r="C362" s="8" t="s">
        <v>175</v>
      </c>
      <c r="D362" s="8" t="s">
        <v>13</v>
      </c>
      <c r="E362" s="8" t="s">
        <v>16</v>
      </c>
      <c r="F362" s="31">
        <f t="shared" ref="F362:U362" si="96">IFERROR(((F82/F250)-1),"CHECK")</f>
        <v>0</v>
      </c>
      <c r="G362" s="31">
        <f t="shared" si="96"/>
        <v>0</v>
      </c>
      <c r="H362" s="31">
        <f t="shared" si="96"/>
        <v>0</v>
      </c>
      <c r="I362" s="31">
        <f t="shared" si="96"/>
        <v>0</v>
      </c>
      <c r="J362" s="31">
        <f t="shared" si="96"/>
        <v>0</v>
      </c>
      <c r="K362" s="31">
        <f t="shared" si="96"/>
        <v>0</v>
      </c>
      <c r="L362" s="31">
        <f t="shared" si="96"/>
        <v>0</v>
      </c>
      <c r="M362" s="31">
        <f t="shared" si="96"/>
        <v>0</v>
      </c>
      <c r="N362" s="31">
        <f t="shared" si="96"/>
        <v>0</v>
      </c>
      <c r="O362" s="31">
        <f t="shared" si="96"/>
        <v>0</v>
      </c>
      <c r="P362" s="31">
        <f t="shared" si="96"/>
        <v>0</v>
      </c>
      <c r="Q362" s="31">
        <f t="shared" si="96"/>
        <v>0</v>
      </c>
      <c r="R362" s="31">
        <f t="shared" si="96"/>
        <v>0</v>
      </c>
      <c r="S362" s="31">
        <f t="shared" si="96"/>
        <v>0</v>
      </c>
      <c r="T362" s="31">
        <f t="shared" si="96"/>
        <v>0</v>
      </c>
      <c r="U362" s="31">
        <f t="shared" si="96"/>
        <v>0</v>
      </c>
      <c r="V362" s="31"/>
      <c r="W362" s="31"/>
      <c r="X362" s="31"/>
    </row>
    <row r="363" spans="1:24" x14ac:dyDescent="0.25">
      <c r="B363" s="8" t="s">
        <v>114</v>
      </c>
      <c r="C363" s="8" t="s">
        <v>176</v>
      </c>
      <c r="D363" s="8" t="s">
        <v>13</v>
      </c>
      <c r="E363" s="8" t="s">
        <v>16</v>
      </c>
      <c r="F363" s="31">
        <f t="shared" ref="F363:U363" si="97">IFERROR(((F83/F251)-1),"CHECK")</f>
        <v>0</v>
      </c>
      <c r="G363" s="31">
        <f t="shared" si="97"/>
        <v>0</v>
      </c>
      <c r="H363" s="31">
        <f t="shared" si="97"/>
        <v>0</v>
      </c>
      <c r="I363" s="31">
        <f t="shared" si="97"/>
        <v>0</v>
      </c>
      <c r="J363" s="31">
        <f t="shared" si="97"/>
        <v>0</v>
      </c>
      <c r="K363" s="31">
        <f t="shared" si="97"/>
        <v>0</v>
      </c>
      <c r="L363" s="31">
        <f t="shared" si="97"/>
        <v>0</v>
      </c>
      <c r="M363" s="31">
        <f t="shared" si="97"/>
        <v>0</v>
      </c>
      <c r="N363" s="31">
        <f t="shared" si="97"/>
        <v>0</v>
      </c>
      <c r="O363" s="31">
        <f t="shared" si="97"/>
        <v>0</v>
      </c>
      <c r="P363" s="31">
        <f t="shared" si="97"/>
        <v>0</v>
      </c>
      <c r="Q363" s="31">
        <f t="shared" si="97"/>
        <v>0</v>
      </c>
      <c r="R363" s="31">
        <f t="shared" si="97"/>
        <v>0</v>
      </c>
      <c r="S363" s="31">
        <f t="shared" si="97"/>
        <v>0</v>
      </c>
      <c r="T363" s="31">
        <f t="shared" si="97"/>
        <v>0</v>
      </c>
      <c r="U363" s="31">
        <f t="shared" si="97"/>
        <v>0</v>
      </c>
      <c r="V363" s="31"/>
      <c r="W363" s="31"/>
      <c r="X363" s="31"/>
    </row>
    <row r="364" spans="1:24" s="19" customFormat="1" x14ac:dyDescent="0.25">
      <c r="A364" s="223"/>
      <c r="B364" s="50" t="s">
        <v>177</v>
      </c>
      <c r="C364" s="45"/>
      <c r="D364" s="50" t="s">
        <v>13</v>
      </c>
      <c r="E364" s="45"/>
    </row>
    <row r="365" spans="1:24" x14ac:dyDescent="0.25">
      <c r="B365" s="8" t="s">
        <v>178</v>
      </c>
      <c r="C365" s="8"/>
      <c r="D365" s="8" t="s">
        <v>13</v>
      </c>
      <c r="E365" s="8" t="s">
        <v>16</v>
      </c>
      <c r="F365" s="31">
        <f t="shared" ref="F365:U365" si="98">IFERROR(((F86/F253)-1),"CHECK")</f>
        <v>0</v>
      </c>
      <c r="G365" s="31">
        <f t="shared" si="98"/>
        <v>0</v>
      </c>
      <c r="H365" s="31">
        <f t="shared" si="98"/>
        <v>0</v>
      </c>
      <c r="I365" s="31">
        <f t="shared" si="98"/>
        <v>0</v>
      </c>
      <c r="J365" s="31">
        <f t="shared" si="98"/>
        <v>0</v>
      </c>
      <c r="K365" s="31">
        <f t="shared" si="98"/>
        <v>0</v>
      </c>
      <c r="L365" s="31">
        <f t="shared" si="98"/>
        <v>0</v>
      </c>
      <c r="M365" s="31">
        <f t="shared" si="98"/>
        <v>0</v>
      </c>
      <c r="N365" s="31">
        <f t="shared" si="98"/>
        <v>0</v>
      </c>
      <c r="O365" s="31">
        <f t="shared" si="98"/>
        <v>0</v>
      </c>
      <c r="P365" s="31">
        <f t="shared" si="98"/>
        <v>0</v>
      </c>
      <c r="Q365" s="31">
        <f t="shared" si="98"/>
        <v>0</v>
      </c>
      <c r="R365" s="31">
        <f t="shared" si="98"/>
        <v>0</v>
      </c>
      <c r="S365" s="31">
        <f t="shared" si="98"/>
        <v>-0.24782500532569895</v>
      </c>
      <c r="T365" s="31">
        <f t="shared" si="98"/>
        <v>0.1497643597979732</v>
      </c>
      <c r="U365" s="31">
        <f t="shared" si="98"/>
        <v>-4.4302880658436239E-2</v>
      </c>
      <c r="V365" s="31"/>
      <c r="W365" s="31"/>
      <c r="X365" s="31"/>
    </row>
    <row r="366" spans="1:24" x14ac:dyDescent="0.25">
      <c r="B366" s="8" t="s">
        <v>179</v>
      </c>
      <c r="C366" s="8"/>
      <c r="D366" s="8" t="s">
        <v>13</v>
      </c>
      <c r="E366" s="8" t="s">
        <v>16</v>
      </c>
      <c r="F366" s="31">
        <f t="shared" ref="F366:U366" si="99">IFERROR(((F87/F254)-1),"CHECK")</f>
        <v>0</v>
      </c>
      <c r="G366" s="31">
        <f t="shared" si="99"/>
        <v>0</v>
      </c>
      <c r="H366" s="31">
        <f t="shared" si="99"/>
        <v>0</v>
      </c>
      <c r="I366" s="31">
        <f t="shared" si="99"/>
        <v>0</v>
      </c>
      <c r="J366" s="31">
        <f t="shared" si="99"/>
        <v>0</v>
      </c>
      <c r="K366" s="31">
        <f t="shared" si="99"/>
        <v>0</v>
      </c>
      <c r="L366" s="31">
        <f t="shared" si="99"/>
        <v>0</v>
      </c>
      <c r="M366" s="31">
        <f t="shared" si="99"/>
        <v>0</v>
      </c>
      <c r="N366" s="31">
        <f t="shared" si="99"/>
        <v>0</v>
      </c>
      <c r="O366" s="31">
        <f t="shared" si="99"/>
        <v>0</v>
      </c>
      <c r="P366" s="31">
        <f t="shared" si="99"/>
        <v>0</v>
      </c>
      <c r="Q366" s="31">
        <f t="shared" si="99"/>
        <v>0</v>
      </c>
      <c r="R366" s="31">
        <f t="shared" si="99"/>
        <v>0</v>
      </c>
      <c r="S366" s="31">
        <f t="shared" si="99"/>
        <v>0</v>
      </c>
      <c r="T366" s="31">
        <f t="shared" si="99"/>
        <v>0</v>
      </c>
      <c r="U366" s="31">
        <f t="shared" si="99"/>
        <v>0</v>
      </c>
      <c r="V366" s="31"/>
      <c r="W366" s="31"/>
      <c r="X366" s="31"/>
    </row>
    <row r="367" spans="1:24" x14ac:dyDescent="0.25">
      <c r="B367" s="7" t="s">
        <v>191</v>
      </c>
      <c r="C367" s="7" t="s">
        <v>192</v>
      </c>
      <c r="D367" s="7" t="s">
        <v>13</v>
      </c>
      <c r="E367" s="7" t="s">
        <v>16</v>
      </c>
      <c r="F367" s="31">
        <f t="shared" ref="F367:U367" si="100">IFERROR(((F88/F255)-1),"CHECK")</f>
        <v>0</v>
      </c>
      <c r="G367" s="31">
        <f t="shared" si="100"/>
        <v>0</v>
      </c>
      <c r="H367" s="31">
        <f t="shared" si="100"/>
        <v>0</v>
      </c>
      <c r="I367" s="31">
        <f t="shared" si="100"/>
        <v>0</v>
      </c>
      <c r="J367" s="31">
        <f t="shared" si="100"/>
        <v>0</v>
      </c>
      <c r="K367" s="31">
        <f t="shared" si="100"/>
        <v>0</v>
      </c>
      <c r="L367" s="31">
        <f t="shared" si="100"/>
        <v>0</v>
      </c>
      <c r="M367" s="31">
        <f t="shared" si="100"/>
        <v>0</v>
      </c>
      <c r="N367" s="31">
        <f t="shared" si="100"/>
        <v>0</v>
      </c>
      <c r="O367" s="31">
        <f t="shared" si="100"/>
        <v>8.8884052640840761E-3</v>
      </c>
      <c r="P367" s="31">
        <f t="shared" si="100"/>
        <v>-7.7247225770772365E-3</v>
      </c>
      <c r="Q367" s="31">
        <f t="shared" si="100"/>
        <v>0</v>
      </c>
      <c r="R367" s="31">
        <f t="shared" si="100"/>
        <v>-1.6637083932735663E-9</v>
      </c>
      <c r="S367" s="31">
        <f t="shared" si="100"/>
        <v>2.7116945034928452E-3</v>
      </c>
      <c r="T367" s="31">
        <f t="shared" si="100"/>
        <v>4.7473593499591793E-3</v>
      </c>
      <c r="U367" s="31">
        <f t="shared" si="100"/>
        <v>4.4057566487916144E-3</v>
      </c>
      <c r="V367" s="31"/>
      <c r="W367" s="31"/>
      <c r="X367" s="31"/>
    </row>
    <row r="368" spans="1:24" x14ac:dyDescent="0.25">
      <c r="B368" s="8"/>
      <c r="C368" s="8"/>
      <c r="D368" s="8"/>
      <c r="E368" s="8"/>
    </row>
    <row r="369" spans="1:24" s="19" customFormat="1" x14ac:dyDescent="0.25">
      <c r="A369" s="223"/>
      <c r="B369" s="50" t="s">
        <v>173</v>
      </c>
      <c r="C369" s="50"/>
      <c r="D369" s="50" t="s">
        <v>36</v>
      </c>
      <c r="E369" s="45"/>
    </row>
    <row r="370" spans="1:24" x14ac:dyDescent="0.25">
      <c r="B370" s="8" t="s">
        <v>170</v>
      </c>
      <c r="C370" s="8" t="s">
        <v>165</v>
      </c>
      <c r="D370" s="8" t="s">
        <v>36</v>
      </c>
      <c r="E370" s="8" t="s">
        <v>194</v>
      </c>
      <c r="F370" s="31" t="str">
        <f t="shared" ref="F370:U370" si="101">IFERROR(((F91/F258)-1),"CHECK")</f>
        <v>CHECK</v>
      </c>
      <c r="G370" s="31" t="str">
        <f t="shared" si="101"/>
        <v>CHECK</v>
      </c>
      <c r="H370" s="31" t="str">
        <f t="shared" si="101"/>
        <v>CHECK</v>
      </c>
      <c r="I370" s="31" t="str">
        <f t="shared" si="101"/>
        <v>CHECK</v>
      </c>
      <c r="J370" s="31" t="str">
        <f t="shared" si="101"/>
        <v>CHECK</v>
      </c>
      <c r="K370" s="31" t="str">
        <f t="shared" si="101"/>
        <v>CHECK</v>
      </c>
      <c r="L370" s="31" t="str">
        <f t="shared" si="101"/>
        <v>CHECK</v>
      </c>
      <c r="M370" s="31" t="str">
        <f t="shared" si="101"/>
        <v>CHECK</v>
      </c>
      <c r="N370" s="31">
        <f t="shared" si="101"/>
        <v>0</v>
      </c>
      <c r="O370" s="31">
        <f t="shared" si="101"/>
        <v>0</v>
      </c>
      <c r="P370" s="31">
        <f t="shared" si="101"/>
        <v>0</v>
      </c>
      <c r="Q370" s="31">
        <f t="shared" si="101"/>
        <v>0</v>
      </c>
      <c r="R370" s="31">
        <f t="shared" si="101"/>
        <v>0</v>
      </c>
      <c r="S370" s="31">
        <f t="shared" si="101"/>
        <v>-7.645708860803957E-6</v>
      </c>
      <c r="T370" s="31">
        <f t="shared" si="101"/>
        <v>1.150726437848526E-5</v>
      </c>
      <c r="U370" s="31">
        <f t="shared" si="101"/>
        <v>-6.2225464444454204E-6</v>
      </c>
      <c r="V370" s="31"/>
      <c r="W370" s="31"/>
      <c r="X370" s="31"/>
    </row>
    <row r="371" spans="1:24" x14ac:dyDescent="0.25">
      <c r="B371" s="8" t="s">
        <v>170</v>
      </c>
      <c r="C371" s="8" t="s">
        <v>166</v>
      </c>
      <c r="D371" s="8" t="s">
        <v>36</v>
      </c>
      <c r="E371" s="8" t="s">
        <v>194</v>
      </c>
      <c r="F371" s="31" t="str">
        <f t="shared" ref="F371:U371" si="102">IFERROR(((F92/F259)-1),"CHECK")</f>
        <v>CHECK</v>
      </c>
      <c r="G371" s="31" t="str">
        <f t="shared" si="102"/>
        <v>CHECK</v>
      </c>
      <c r="H371" s="31" t="str">
        <f t="shared" si="102"/>
        <v>CHECK</v>
      </c>
      <c r="I371" s="31" t="str">
        <f t="shared" si="102"/>
        <v>CHECK</v>
      </c>
      <c r="J371" s="31" t="str">
        <f t="shared" si="102"/>
        <v>CHECK</v>
      </c>
      <c r="K371" s="31" t="str">
        <f t="shared" si="102"/>
        <v>CHECK</v>
      </c>
      <c r="L371" s="31" t="str">
        <f t="shared" si="102"/>
        <v>CHECK</v>
      </c>
      <c r="M371" s="31" t="str">
        <f t="shared" si="102"/>
        <v>CHECK</v>
      </c>
      <c r="N371" s="31">
        <f t="shared" si="102"/>
        <v>0</v>
      </c>
      <c r="O371" s="31">
        <f t="shared" si="102"/>
        <v>0</v>
      </c>
      <c r="P371" s="31">
        <f t="shared" si="102"/>
        <v>0</v>
      </c>
      <c r="Q371" s="31">
        <f t="shared" si="102"/>
        <v>0</v>
      </c>
      <c r="R371" s="31">
        <f t="shared" si="102"/>
        <v>0</v>
      </c>
      <c r="S371" s="31">
        <f t="shared" si="102"/>
        <v>-3.8689748077969099E-5</v>
      </c>
      <c r="T371" s="31">
        <f t="shared" si="102"/>
        <v>2.799054585889138E-5</v>
      </c>
      <c r="U371" s="31">
        <f t="shared" si="102"/>
        <v>3.5050604459518908E-5</v>
      </c>
      <c r="V371" s="31"/>
      <c r="W371" s="31"/>
      <c r="X371" s="31"/>
    </row>
    <row r="372" spans="1:24" x14ac:dyDescent="0.25">
      <c r="B372" s="8" t="s">
        <v>170</v>
      </c>
      <c r="C372" s="8" t="s">
        <v>169</v>
      </c>
      <c r="D372" s="8" t="s">
        <v>36</v>
      </c>
      <c r="E372" s="8" t="s">
        <v>194</v>
      </c>
      <c r="F372" s="31">
        <f t="shared" ref="F372:U372" si="103">IFERROR(((F93/F260)-1),"CHECK")</f>
        <v>0</v>
      </c>
      <c r="G372" s="31">
        <f t="shared" si="103"/>
        <v>0</v>
      </c>
      <c r="H372" s="31">
        <f t="shared" si="103"/>
        <v>0</v>
      </c>
      <c r="I372" s="31">
        <f t="shared" si="103"/>
        <v>0</v>
      </c>
      <c r="J372" s="31">
        <f t="shared" si="103"/>
        <v>0</v>
      </c>
      <c r="K372" s="31">
        <f t="shared" si="103"/>
        <v>0</v>
      </c>
      <c r="L372" s="31">
        <f t="shared" si="103"/>
        <v>0</v>
      </c>
      <c r="M372" s="31">
        <f t="shared" si="103"/>
        <v>0</v>
      </c>
      <c r="N372" s="31">
        <f t="shared" si="103"/>
        <v>0</v>
      </c>
      <c r="O372" s="31">
        <f t="shared" si="103"/>
        <v>0</v>
      </c>
      <c r="P372" s="31">
        <f t="shared" si="103"/>
        <v>0</v>
      </c>
      <c r="Q372" s="31">
        <f t="shared" si="103"/>
        <v>0</v>
      </c>
      <c r="R372" s="31">
        <f t="shared" si="103"/>
        <v>0</v>
      </c>
      <c r="S372" s="31">
        <f t="shared" si="103"/>
        <v>4.0148100269021825E-3</v>
      </c>
      <c r="T372" s="31">
        <f t="shared" si="103"/>
        <v>4.0148219715472333E-3</v>
      </c>
      <c r="U372" s="31">
        <f t="shared" si="103"/>
        <v>4.0148301727263025E-3</v>
      </c>
      <c r="V372" s="31"/>
      <c r="W372" s="31"/>
      <c r="X372" s="31"/>
    </row>
    <row r="373" spans="1:24" x14ac:dyDescent="0.25">
      <c r="B373" s="8" t="s">
        <v>170</v>
      </c>
      <c r="C373" s="8" t="s">
        <v>168</v>
      </c>
      <c r="D373" s="8" t="s">
        <v>36</v>
      </c>
      <c r="E373" s="8" t="s">
        <v>194</v>
      </c>
      <c r="F373" s="31" t="str">
        <f t="shared" ref="F373:U373" si="104">IFERROR(((F94/F261)-1),"CHECK")</f>
        <v>CHECK</v>
      </c>
      <c r="G373" s="31">
        <f t="shared" si="104"/>
        <v>0</v>
      </c>
      <c r="H373" s="31">
        <f t="shared" si="104"/>
        <v>0</v>
      </c>
      <c r="I373" s="31">
        <f t="shared" si="104"/>
        <v>0</v>
      </c>
      <c r="J373" s="31">
        <f t="shared" si="104"/>
        <v>0</v>
      </c>
      <c r="K373" s="31">
        <f t="shared" si="104"/>
        <v>0</v>
      </c>
      <c r="L373" s="31" t="str">
        <f t="shared" si="104"/>
        <v>CHECK</v>
      </c>
      <c r="M373" s="31" t="str">
        <f t="shared" si="104"/>
        <v>CHECK</v>
      </c>
      <c r="N373" s="31" t="str">
        <f t="shared" si="104"/>
        <v>CHECK</v>
      </c>
      <c r="O373" s="31">
        <f t="shared" si="104"/>
        <v>0</v>
      </c>
      <c r="P373" s="31">
        <f t="shared" si="104"/>
        <v>0</v>
      </c>
      <c r="Q373" s="31">
        <f t="shared" si="104"/>
        <v>0</v>
      </c>
      <c r="R373" s="31">
        <f t="shared" si="104"/>
        <v>0</v>
      </c>
      <c r="S373" s="31">
        <f t="shared" si="104"/>
        <v>1.0991212153221852E-4</v>
      </c>
      <c r="T373" s="31">
        <f t="shared" si="104"/>
        <v>-5.3855817830461561E-5</v>
      </c>
      <c r="U373" s="31">
        <f t="shared" si="104"/>
        <v>-6.8521915994934623E-5</v>
      </c>
      <c r="V373" s="31"/>
      <c r="W373" s="31"/>
      <c r="X373" s="31"/>
    </row>
    <row r="374" spans="1:24" x14ac:dyDescent="0.25">
      <c r="B374" s="8" t="s">
        <v>171</v>
      </c>
      <c r="C374" s="8" t="s">
        <v>169</v>
      </c>
      <c r="D374" s="8" t="s">
        <v>36</v>
      </c>
      <c r="E374" s="8" t="s">
        <v>194</v>
      </c>
      <c r="F374" s="31">
        <f t="shared" ref="F374:U374" si="105">IFERROR(((F95/F262)-1),"CHECK")</f>
        <v>0</v>
      </c>
      <c r="G374" s="31">
        <f t="shared" si="105"/>
        <v>0</v>
      </c>
      <c r="H374" s="31">
        <f t="shared" si="105"/>
        <v>0</v>
      </c>
      <c r="I374" s="31">
        <f t="shared" si="105"/>
        <v>0</v>
      </c>
      <c r="J374" s="31">
        <f t="shared" si="105"/>
        <v>0</v>
      </c>
      <c r="K374" s="31">
        <f t="shared" si="105"/>
        <v>0</v>
      </c>
      <c r="L374" s="31">
        <f t="shared" si="105"/>
        <v>0</v>
      </c>
      <c r="M374" s="31">
        <f t="shared" si="105"/>
        <v>0</v>
      </c>
      <c r="N374" s="31">
        <f t="shared" si="105"/>
        <v>0</v>
      </c>
      <c r="O374" s="31">
        <f t="shared" si="105"/>
        <v>0.54884237348197362</v>
      </c>
      <c r="P374" s="31">
        <f t="shared" si="105"/>
        <v>-0.48806166632095449</v>
      </c>
      <c r="Q374" s="31">
        <f t="shared" si="105"/>
        <v>0</v>
      </c>
      <c r="R374" s="31">
        <f t="shared" si="105"/>
        <v>-3.9047960187499342E-7</v>
      </c>
      <c r="S374" s="31">
        <f t="shared" si="105"/>
        <v>3.498996003698096E-2</v>
      </c>
      <c r="T374" s="31">
        <f t="shared" si="105"/>
        <v>0.21483551276922364</v>
      </c>
      <c r="U374" s="31">
        <f t="shared" si="105"/>
        <v>0.34571814236696663</v>
      </c>
      <c r="V374" s="31"/>
      <c r="W374" s="31"/>
      <c r="X374" s="31"/>
    </row>
    <row r="375" spans="1:24" s="19" customFormat="1" x14ac:dyDescent="0.25">
      <c r="A375" s="223"/>
      <c r="B375" s="50" t="s">
        <v>174</v>
      </c>
      <c r="C375" s="45"/>
      <c r="D375" s="50" t="s">
        <v>36</v>
      </c>
      <c r="E375" s="45"/>
    </row>
    <row r="376" spans="1:24" x14ac:dyDescent="0.25">
      <c r="B376" s="8" t="s">
        <v>114</v>
      </c>
      <c r="C376" s="8" t="s">
        <v>172</v>
      </c>
      <c r="D376" s="8" t="s">
        <v>36</v>
      </c>
      <c r="E376" s="8" t="s">
        <v>194</v>
      </c>
      <c r="F376" s="31">
        <f t="shared" ref="F376:U376" si="106">IFERROR(((F97/F264)-1),"CHECK")</f>
        <v>0</v>
      </c>
      <c r="G376" s="31">
        <f t="shared" si="106"/>
        <v>0</v>
      </c>
      <c r="H376" s="31">
        <f t="shared" si="106"/>
        <v>0</v>
      </c>
      <c r="I376" s="31">
        <f t="shared" si="106"/>
        <v>0</v>
      </c>
      <c r="J376" s="31">
        <f t="shared" si="106"/>
        <v>0</v>
      </c>
      <c r="K376" s="31">
        <f t="shared" si="106"/>
        <v>0</v>
      </c>
      <c r="L376" s="31">
        <f t="shared" si="106"/>
        <v>0</v>
      </c>
      <c r="M376" s="31">
        <f t="shared" si="106"/>
        <v>0</v>
      </c>
      <c r="N376" s="31">
        <f t="shared" si="106"/>
        <v>0</v>
      </c>
      <c r="O376" s="31">
        <f t="shared" si="106"/>
        <v>0</v>
      </c>
      <c r="P376" s="31">
        <f t="shared" si="106"/>
        <v>0</v>
      </c>
      <c r="Q376" s="31">
        <f t="shared" si="106"/>
        <v>0</v>
      </c>
      <c r="R376" s="31">
        <f t="shared" si="106"/>
        <v>0</v>
      </c>
      <c r="S376" s="31">
        <f t="shared" si="106"/>
        <v>0</v>
      </c>
      <c r="T376" s="31">
        <f t="shared" si="106"/>
        <v>0</v>
      </c>
      <c r="U376" s="31">
        <f t="shared" si="106"/>
        <v>0</v>
      </c>
      <c r="V376" s="31"/>
      <c r="W376" s="31"/>
      <c r="X376" s="31"/>
    </row>
    <row r="377" spans="1:24" x14ac:dyDescent="0.25">
      <c r="B377" s="8" t="s">
        <v>114</v>
      </c>
      <c r="C377" s="8" t="s">
        <v>175</v>
      </c>
      <c r="D377" s="8" t="s">
        <v>36</v>
      </c>
      <c r="E377" s="8" t="s">
        <v>194</v>
      </c>
      <c r="F377" s="31">
        <f t="shared" ref="F377:U377" si="107">IFERROR(((F98/F265)-1),"CHECK")</f>
        <v>0</v>
      </c>
      <c r="G377" s="31">
        <f t="shared" si="107"/>
        <v>0</v>
      </c>
      <c r="H377" s="31">
        <f t="shared" si="107"/>
        <v>0</v>
      </c>
      <c r="I377" s="31">
        <f t="shared" si="107"/>
        <v>0</v>
      </c>
      <c r="J377" s="31">
        <f t="shared" si="107"/>
        <v>0</v>
      </c>
      <c r="K377" s="31">
        <f t="shared" si="107"/>
        <v>0</v>
      </c>
      <c r="L377" s="31">
        <f t="shared" si="107"/>
        <v>0</v>
      </c>
      <c r="M377" s="31">
        <f t="shared" si="107"/>
        <v>0</v>
      </c>
      <c r="N377" s="31">
        <f t="shared" si="107"/>
        <v>0</v>
      </c>
      <c r="O377" s="31">
        <f t="shared" si="107"/>
        <v>0</v>
      </c>
      <c r="P377" s="31">
        <f t="shared" si="107"/>
        <v>0</v>
      </c>
      <c r="Q377" s="31">
        <f t="shared" si="107"/>
        <v>0</v>
      </c>
      <c r="R377" s="31">
        <f t="shared" si="107"/>
        <v>0</v>
      </c>
      <c r="S377" s="31">
        <f t="shared" si="107"/>
        <v>0</v>
      </c>
      <c r="T377" s="31">
        <f t="shared" si="107"/>
        <v>0</v>
      </c>
      <c r="U377" s="31">
        <f t="shared" si="107"/>
        <v>0</v>
      </c>
      <c r="V377" s="31"/>
      <c r="W377" s="31"/>
      <c r="X377" s="31"/>
    </row>
    <row r="378" spans="1:24" x14ac:dyDescent="0.25">
      <c r="B378" s="8" t="s">
        <v>114</v>
      </c>
      <c r="C378" s="8" t="s">
        <v>176</v>
      </c>
      <c r="D378" s="8" t="s">
        <v>36</v>
      </c>
      <c r="E378" s="8" t="s">
        <v>194</v>
      </c>
      <c r="F378" s="31">
        <f t="shared" ref="F378:U378" si="108">IFERROR(((F99/F266)-1),"CHECK")</f>
        <v>0</v>
      </c>
      <c r="G378" s="31">
        <f t="shared" si="108"/>
        <v>0</v>
      </c>
      <c r="H378" s="31">
        <f t="shared" si="108"/>
        <v>0</v>
      </c>
      <c r="I378" s="31">
        <f t="shared" si="108"/>
        <v>0</v>
      </c>
      <c r="J378" s="31">
        <f t="shared" si="108"/>
        <v>0</v>
      </c>
      <c r="K378" s="31">
        <f t="shared" si="108"/>
        <v>0</v>
      </c>
      <c r="L378" s="31">
        <f t="shared" si="108"/>
        <v>0</v>
      </c>
      <c r="M378" s="31">
        <f t="shared" si="108"/>
        <v>0</v>
      </c>
      <c r="N378" s="31">
        <f t="shared" si="108"/>
        <v>0</v>
      </c>
      <c r="O378" s="31">
        <f t="shared" si="108"/>
        <v>0</v>
      </c>
      <c r="P378" s="31">
        <f t="shared" si="108"/>
        <v>0</v>
      </c>
      <c r="Q378" s="31">
        <f t="shared" si="108"/>
        <v>0</v>
      </c>
      <c r="R378" s="31">
        <f t="shared" si="108"/>
        <v>0</v>
      </c>
      <c r="S378" s="31">
        <f t="shared" si="108"/>
        <v>0</v>
      </c>
      <c r="T378" s="31">
        <f t="shared" si="108"/>
        <v>0</v>
      </c>
      <c r="U378" s="31">
        <f t="shared" si="108"/>
        <v>0</v>
      </c>
      <c r="V378" s="31"/>
      <c r="W378" s="31"/>
      <c r="X378" s="31"/>
    </row>
    <row r="379" spans="1:24" s="19" customFormat="1" x14ac:dyDescent="0.25">
      <c r="A379" s="223"/>
      <c r="B379" s="50" t="s">
        <v>177</v>
      </c>
      <c r="C379" s="45"/>
      <c r="D379" s="50" t="s">
        <v>36</v>
      </c>
      <c r="E379" s="45"/>
    </row>
    <row r="380" spans="1:24" x14ac:dyDescent="0.25">
      <c r="B380" s="8" t="s">
        <v>178</v>
      </c>
      <c r="C380" s="8"/>
      <c r="D380" s="8" t="s">
        <v>36</v>
      </c>
      <c r="E380" s="8" t="s">
        <v>194</v>
      </c>
      <c r="F380" s="31" t="str">
        <f t="shared" ref="F380:T380" si="109">IFERROR(((F102/F268)-1),"CHECK")</f>
        <v>CHECK</v>
      </c>
      <c r="G380" s="31" t="str">
        <f t="shared" si="109"/>
        <v>CHECK</v>
      </c>
      <c r="H380" s="31" t="str">
        <f t="shared" si="109"/>
        <v>CHECK</v>
      </c>
      <c r="I380" s="31" t="str">
        <f t="shared" si="109"/>
        <v>CHECK</v>
      </c>
      <c r="J380" s="31" t="str">
        <f t="shared" si="109"/>
        <v>CHECK</v>
      </c>
      <c r="K380" s="31" t="str">
        <f t="shared" si="109"/>
        <v>CHECK</v>
      </c>
      <c r="L380" s="31" t="str">
        <f t="shared" si="109"/>
        <v>CHECK</v>
      </c>
      <c r="M380" s="31" t="str">
        <f t="shared" si="109"/>
        <v>CHECK</v>
      </c>
      <c r="N380" s="31" t="str">
        <f t="shared" si="109"/>
        <v>CHECK</v>
      </c>
      <c r="O380" s="31" t="str">
        <f t="shared" si="109"/>
        <v>CHECK</v>
      </c>
      <c r="P380" s="31" t="str">
        <f t="shared" si="109"/>
        <v>CHECK</v>
      </c>
      <c r="Q380" s="31" t="str">
        <f t="shared" si="109"/>
        <v>CHECK</v>
      </c>
      <c r="R380" s="31" t="str">
        <f t="shared" si="109"/>
        <v>CHECK</v>
      </c>
      <c r="S380" s="31" t="str">
        <f t="shared" si="109"/>
        <v>CHECK</v>
      </c>
      <c r="T380" s="31" t="str">
        <f t="shared" si="109"/>
        <v>CHECK</v>
      </c>
      <c r="U380" s="31"/>
      <c r="V380" s="31"/>
      <c r="W380" s="31"/>
      <c r="X380" s="31"/>
    </row>
    <row r="381" spans="1:24" x14ac:dyDescent="0.25">
      <c r="B381" s="8" t="s">
        <v>179</v>
      </c>
      <c r="C381" s="8"/>
      <c r="D381" s="8" t="s">
        <v>36</v>
      </c>
      <c r="E381" s="8" t="s">
        <v>194</v>
      </c>
      <c r="F381" s="31">
        <f t="shared" ref="F381:U381" si="110">IFERROR(((F103/F269)-1),"CHECK")</f>
        <v>0</v>
      </c>
      <c r="G381" s="31">
        <f t="shared" si="110"/>
        <v>0</v>
      </c>
      <c r="H381" s="31">
        <f t="shared" si="110"/>
        <v>0</v>
      </c>
      <c r="I381" s="31">
        <f t="shared" si="110"/>
        <v>0</v>
      </c>
      <c r="J381" s="31">
        <f t="shared" si="110"/>
        <v>0</v>
      </c>
      <c r="K381" s="31">
        <f t="shared" si="110"/>
        <v>0</v>
      </c>
      <c r="L381" s="31">
        <f t="shared" si="110"/>
        <v>0</v>
      </c>
      <c r="M381" s="31">
        <f t="shared" si="110"/>
        <v>0</v>
      </c>
      <c r="N381" s="31">
        <f t="shared" si="110"/>
        <v>0</v>
      </c>
      <c r="O381" s="31">
        <f t="shared" si="110"/>
        <v>0</v>
      </c>
      <c r="P381" s="31">
        <f t="shared" si="110"/>
        <v>0</v>
      </c>
      <c r="Q381" s="31">
        <f t="shared" si="110"/>
        <v>0</v>
      </c>
      <c r="R381" s="31">
        <f t="shared" si="110"/>
        <v>0</v>
      </c>
      <c r="S381" s="31">
        <f t="shared" si="110"/>
        <v>0</v>
      </c>
      <c r="T381" s="31">
        <f t="shared" si="110"/>
        <v>0</v>
      </c>
      <c r="U381" s="31">
        <f t="shared" si="110"/>
        <v>0</v>
      </c>
      <c r="V381" s="31"/>
      <c r="W381" s="31"/>
      <c r="X381" s="31"/>
    </row>
    <row r="382" spans="1:24" x14ac:dyDescent="0.25">
      <c r="B382" s="7" t="s">
        <v>191</v>
      </c>
      <c r="C382" s="7" t="s">
        <v>193</v>
      </c>
      <c r="D382" s="7" t="s">
        <v>36</v>
      </c>
      <c r="E382" s="7" t="s">
        <v>199</v>
      </c>
      <c r="F382" s="31">
        <f t="shared" ref="F382:U382" si="111">IFERROR(((F104/F270)-1),"CHECK")</f>
        <v>0</v>
      </c>
      <c r="G382" s="31">
        <f t="shared" si="111"/>
        <v>0</v>
      </c>
      <c r="H382" s="31">
        <f t="shared" si="111"/>
        <v>0</v>
      </c>
      <c r="I382" s="31">
        <f t="shared" si="111"/>
        <v>0</v>
      </c>
      <c r="J382" s="31">
        <f t="shared" si="111"/>
        <v>0</v>
      </c>
      <c r="K382" s="31">
        <f t="shared" si="111"/>
        <v>0</v>
      </c>
      <c r="L382" s="31">
        <f t="shared" si="111"/>
        <v>0</v>
      </c>
      <c r="M382" s="31">
        <f t="shared" si="111"/>
        <v>0</v>
      </c>
      <c r="N382" s="31">
        <f t="shared" si="111"/>
        <v>0</v>
      </c>
      <c r="O382" s="31">
        <f t="shared" si="111"/>
        <v>8.1266795025298766E-3</v>
      </c>
      <c r="P382" s="31">
        <f t="shared" si="111"/>
        <v>-7.1014115775871467E-3</v>
      </c>
      <c r="Q382" s="31">
        <f t="shared" si="111"/>
        <v>0</v>
      </c>
      <c r="R382" s="31">
        <f t="shared" si="111"/>
        <v>-1.5701052680228145E-9</v>
      </c>
      <c r="S382" s="31">
        <f t="shared" si="111"/>
        <v>6.0940909708295798E-3</v>
      </c>
      <c r="T382" s="31">
        <f t="shared" si="111"/>
        <v>8.6557985331945364E-3</v>
      </c>
      <c r="U382" s="31">
        <f t="shared" si="111"/>
        <v>8.6863421776961491E-3</v>
      </c>
      <c r="V382" s="31"/>
      <c r="W382" s="31"/>
      <c r="X382" s="31"/>
    </row>
    <row r="383" spans="1:24" x14ac:dyDescent="0.25">
      <c r="B383" s="8"/>
      <c r="C383" s="8"/>
      <c r="D383" s="8"/>
      <c r="E383" s="8"/>
      <c r="U383" s="31"/>
    </row>
    <row r="384" spans="1:24" s="19" customFormat="1" x14ac:dyDescent="0.25">
      <c r="A384" s="223"/>
      <c r="B384" s="50" t="s">
        <v>173</v>
      </c>
      <c r="C384" s="50"/>
      <c r="D384" s="50" t="s">
        <v>190</v>
      </c>
      <c r="E384" s="45"/>
    </row>
    <row r="385" spans="1:24" x14ac:dyDescent="0.25">
      <c r="B385" s="8" t="s">
        <v>170</v>
      </c>
      <c r="C385" s="8" t="s">
        <v>165</v>
      </c>
      <c r="D385" s="8" t="s">
        <v>190</v>
      </c>
      <c r="E385" s="8" t="s">
        <v>195</v>
      </c>
      <c r="F385" s="31" t="str">
        <f t="shared" ref="F385:U385" si="112">IFERROR(((F107/F273)-1),"CHECK")</f>
        <v>CHECK</v>
      </c>
      <c r="G385" s="31" t="str">
        <f t="shared" si="112"/>
        <v>CHECK</v>
      </c>
      <c r="H385" s="31" t="str">
        <f t="shared" si="112"/>
        <v>CHECK</v>
      </c>
      <c r="I385" s="31" t="str">
        <f t="shared" si="112"/>
        <v>CHECK</v>
      </c>
      <c r="J385" s="31" t="str">
        <f t="shared" si="112"/>
        <v>CHECK</v>
      </c>
      <c r="K385" s="31" t="str">
        <f t="shared" si="112"/>
        <v>CHECK</v>
      </c>
      <c r="L385" s="31" t="str">
        <f t="shared" si="112"/>
        <v>CHECK</v>
      </c>
      <c r="M385" s="31" t="str">
        <f t="shared" si="112"/>
        <v>CHECK</v>
      </c>
      <c r="N385" s="31">
        <f t="shared" si="112"/>
        <v>0</v>
      </c>
      <c r="O385" s="31">
        <f t="shared" si="112"/>
        <v>0</v>
      </c>
      <c r="P385" s="31">
        <f t="shared" si="112"/>
        <v>0</v>
      </c>
      <c r="Q385" s="31">
        <f t="shared" si="112"/>
        <v>0</v>
      </c>
      <c r="R385" s="31">
        <f t="shared" si="112"/>
        <v>0</v>
      </c>
      <c r="S385" s="31">
        <f t="shared" si="112"/>
        <v>-7.6457088609149793E-6</v>
      </c>
      <c r="T385" s="31">
        <f t="shared" si="112"/>
        <v>1.1507264378263216E-5</v>
      </c>
      <c r="U385" s="31">
        <f t="shared" si="112"/>
        <v>-6.2225464443343981E-6</v>
      </c>
      <c r="V385" s="31"/>
      <c r="W385" s="31"/>
      <c r="X385" s="31"/>
    </row>
    <row r="386" spans="1:24" x14ac:dyDescent="0.25">
      <c r="B386" s="8" t="s">
        <v>170</v>
      </c>
      <c r="C386" s="8" t="s">
        <v>166</v>
      </c>
      <c r="D386" s="8" t="s">
        <v>190</v>
      </c>
      <c r="E386" s="8" t="s">
        <v>195</v>
      </c>
      <c r="F386" s="31" t="str">
        <f t="shared" ref="F386:U386" si="113">IFERROR(((F108/F274)-1),"CHECK")</f>
        <v>CHECK</v>
      </c>
      <c r="G386" s="31" t="str">
        <f t="shared" si="113"/>
        <v>CHECK</v>
      </c>
      <c r="H386" s="31" t="str">
        <f t="shared" si="113"/>
        <v>CHECK</v>
      </c>
      <c r="I386" s="31" t="str">
        <f t="shared" si="113"/>
        <v>CHECK</v>
      </c>
      <c r="J386" s="31" t="str">
        <f t="shared" si="113"/>
        <v>CHECK</v>
      </c>
      <c r="K386" s="31" t="str">
        <f t="shared" si="113"/>
        <v>CHECK</v>
      </c>
      <c r="L386" s="31" t="str">
        <f t="shared" si="113"/>
        <v>CHECK</v>
      </c>
      <c r="M386" s="31" t="str">
        <f t="shared" si="113"/>
        <v>CHECK</v>
      </c>
      <c r="N386" s="31">
        <f t="shared" si="113"/>
        <v>0</v>
      </c>
      <c r="O386" s="31">
        <f t="shared" si="113"/>
        <v>0</v>
      </c>
      <c r="P386" s="31">
        <f t="shared" si="113"/>
        <v>0</v>
      </c>
      <c r="Q386" s="31">
        <f t="shared" si="113"/>
        <v>0</v>
      </c>
      <c r="R386" s="31">
        <f t="shared" si="113"/>
        <v>0</v>
      </c>
      <c r="S386" s="31">
        <f t="shared" si="113"/>
        <v>-3.8689748078080122E-5</v>
      </c>
      <c r="T386" s="31">
        <f t="shared" si="113"/>
        <v>2.799054585889138E-5</v>
      </c>
      <c r="U386" s="31">
        <f t="shared" si="113"/>
        <v>3.5050604459518908E-5</v>
      </c>
      <c r="V386" s="31"/>
      <c r="W386" s="31"/>
      <c r="X386" s="31"/>
    </row>
    <row r="387" spans="1:24" x14ac:dyDescent="0.25">
      <c r="B387" s="8" t="s">
        <v>170</v>
      </c>
      <c r="C387" s="8" t="s">
        <v>169</v>
      </c>
      <c r="D387" s="8" t="s">
        <v>190</v>
      </c>
      <c r="E387" s="8" t="s">
        <v>195</v>
      </c>
      <c r="F387" s="31">
        <f t="shared" ref="F387:U387" si="114">IFERROR(((F109/F275)-1),"CHECK")</f>
        <v>0</v>
      </c>
      <c r="G387" s="31">
        <f t="shared" si="114"/>
        <v>0</v>
      </c>
      <c r="H387" s="31">
        <f t="shared" si="114"/>
        <v>0</v>
      </c>
      <c r="I387" s="31">
        <f t="shared" si="114"/>
        <v>0</v>
      </c>
      <c r="J387" s="31">
        <f t="shared" si="114"/>
        <v>0</v>
      </c>
      <c r="K387" s="31">
        <f t="shared" si="114"/>
        <v>0</v>
      </c>
      <c r="L387" s="31">
        <f t="shared" si="114"/>
        <v>0</v>
      </c>
      <c r="M387" s="31">
        <f t="shared" si="114"/>
        <v>0</v>
      </c>
      <c r="N387" s="31">
        <f t="shared" si="114"/>
        <v>0</v>
      </c>
      <c r="O387" s="31">
        <f t="shared" si="114"/>
        <v>0</v>
      </c>
      <c r="P387" s="31">
        <f t="shared" si="114"/>
        <v>0</v>
      </c>
      <c r="Q387" s="31">
        <f t="shared" si="114"/>
        <v>0</v>
      </c>
      <c r="R387" s="31">
        <f t="shared" si="114"/>
        <v>0</v>
      </c>
      <c r="S387" s="31">
        <f t="shared" si="114"/>
        <v>4.0148100269019604E-3</v>
      </c>
      <c r="T387" s="31">
        <f t="shared" si="114"/>
        <v>4.0148219715472333E-3</v>
      </c>
      <c r="U387" s="31">
        <f t="shared" si="114"/>
        <v>4.0148301727263025E-3</v>
      </c>
      <c r="V387" s="31"/>
      <c r="W387" s="31"/>
      <c r="X387" s="31"/>
    </row>
    <row r="388" spans="1:24" x14ac:dyDescent="0.25">
      <c r="B388" s="8" t="s">
        <v>170</v>
      </c>
      <c r="C388" s="8" t="s">
        <v>168</v>
      </c>
      <c r="D388" s="8" t="s">
        <v>190</v>
      </c>
      <c r="E388" s="8" t="s">
        <v>195</v>
      </c>
      <c r="F388" s="31" t="str">
        <f t="shared" ref="F388:U388" si="115">IFERROR(((F110/F276)-1),"CHECK")</f>
        <v>CHECK</v>
      </c>
      <c r="G388" s="31">
        <f t="shared" si="115"/>
        <v>0</v>
      </c>
      <c r="H388" s="31">
        <f t="shared" si="115"/>
        <v>0</v>
      </c>
      <c r="I388" s="31">
        <f t="shared" si="115"/>
        <v>0</v>
      </c>
      <c r="J388" s="31">
        <f t="shared" si="115"/>
        <v>0</v>
      </c>
      <c r="K388" s="31">
        <f t="shared" si="115"/>
        <v>0</v>
      </c>
      <c r="L388" s="31" t="str">
        <f t="shared" si="115"/>
        <v>CHECK</v>
      </c>
      <c r="M388" s="31" t="str">
        <f t="shared" si="115"/>
        <v>CHECK</v>
      </c>
      <c r="N388" s="31" t="str">
        <f t="shared" si="115"/>
        <v>CHECK</v>
      </c>
      <c r="O388" s="31">
        <f t="shared" si="115"/>
        <v>0</v>
      </c>
      <c r="P388" s="31">
        <f t="shared" si="115"/>
        <v>0</v>
      </c>
      <c r="Q388" s="31">
        <f t="shared" si="115"/>
        <v>0</v>
      </c>
      <c r="R388" s="31">
        <f t="shared" si="115"/>
        <v>0</v>
      </c>
      <c r="S388" s="31">
        <f t="shared" si="115"/>
        <v>1.0991212153244057E-4</v>
      </c>
      <c r="T388" s="31">
        <f t="shared" si="115"/>
        <v>-5.3855817830239516E-5</v>
      </c>
      <c r="U388" s="31">
        <f t="shared" si="115"/>
        <v>-6.8521915994934623E-5</v>
      </c>
      <c r="V388" s="31"/>
      <c r="W388" s="31"/>
      <c r="X388" s="31"/>
    </row>
    <row r="389" spans="1:24" x14ac:dyDescent="0.25">
      <c r="B389" s="8" t="s">
        <v>171</v>
      </c>
      <c r="C389" s="8" t="s">
        <v>169</v>
      </c>
      <c r="D389" s="8" t="s">
        <v>190</v>
      </c>
      <c r="E389" s="8" t="s">
        <v>195</v>
      </c>
      <c r="F389" s="31">
        <f t="shared" ref="F389:U389" si="116">IFERROR(((F111/F277)-1),"CHECK")</f>
        <v>0</v>
      </c>
      <c r="G389" s="31">
        <f t="shared" si="116"/>
        <v>0</v>
      </c>
      <c r="H389" s="31">
        <f t="shared" si="116"/>
        <v>0</v>
      </c>
      <c r="I389" s="31">
        <f t="shared" si="116"/>
        <v>0</v>
      </c>
      <c r="J389" s="31">
        <f t="shared" si="116"/>
        <v>0</v>
      </c>
      <c r="K389" s="31">
        <f t="shared" si="116"/>
        <v>0</v>
      </c>
      <c r="L389" s="31">
        <f t="shared" si="116"/>
        <v>0</v>
      </c>
      <c r="M389" s="31">
        <f t="shared" si="116"/>
        <v>0</v>
      </c>
      <c r="N389" s="31">
        <f t="shared" si="116"/>
        <v>0</v>
      </c>
      <c r="O389" s="31">
        <f t="shared" si="116"/>
        <v>0.54884237348197384</v>
      </c>
      <c r="P389" s="31">
        <f t="shared" si="116"/>
        <v>-0.48806166632095449</v>
      </c>
      <c r="Q389" s="31">
        <f t="shared" si="116"/>
        <v>0</v>
      </c>
      <c r="R389" s="31">
        <f t="shared" si="116"/>
        <v>-3.9047960187499342E-7</v>
      </c>
      <c r="S389" s="31">
        <f t="shared" si="116"/>
        <v>3.4989960036980738E-2</v>
      </c>
      <c r="T389" s="31">
        <f t="shared" si="116"/>
        <v>0.21483551276922341</v>
      </c>
      <c r="U389" s="31">
        <f t="shared" si="116"/>
        <v>0.34571814236696663</v>
      </c>
      <c r="V389" s="31"/>
      <c r="W389" s="31"/>
      <c r="X389" s="31"/>
    </row>
    <row r="390" spans="1:24" s="19" customFormat="1" x14ac:dyDescent="0.25">
      <c r="A390" s="223"/>
      <c r="B390" s="50" t="s">
        <v>174</v>
      </c>
      <c r="C390" s="45"/>
      <c r="D390" s="50" t="s">
        <v>190</v>
      </c>
      <c r="E390" s="45"/>
      <c r="U390" s="31"/>
    </row>
    <row r="391" spans="1:24" x14ac:dyDescent="0.25">
      <c r="B391" s="8" t="s">
        <v>114</v>
      </c>
      <c r="C391" s="8" t="s">
        <v>172</v>
      </c>
      <c r="D391" s="8" t="s">
        <v>190</v>
      </c>
      <c r="E391" s="8" t="s">
        <v>195</v>
      </c>
      <c r="F391" s="31">
        <f t="shared" ref="F391:U391" si="117">IFERROR(((F113/F279)-1),"CHECK")</f>
        <v>0</v>
      </c>
      <c r="G391" s="31">
        <f t="shared" si="117"/>
        <v>0</v>
      </c>
      <c r="H391" s="31">
        <f t="shared" si="117"/>
        <v>0</v>
      </c>
      <c r="I391" s="31">
        <f t="shared" si="117"/>
        <v>0</v>
      </c>
      <c r="J391" s="31">
        <f t="shared" si="117"/>
        <v>0</v>
      </c>
      <c r="K391" s="31">
        <f t="shared" si="117"/>
        <v>0</v>
      </c>
      <c r="L391" s="31">
        <f t="shared" si="117"/>
        <v>0</v>
      </c>
      <c r="M391" s="31">
        <f t="shared" si="117"/>
        <v>0</v>
      </c>
      <c r="N391" s="31">
        <f t="shared" si="117"/>
        <v>0</v>
      </c>
      <c r="O391" s="31">
        <f t="shared" si="117"/>
        <v>0</v>
      </c>
      <c r="P391" s="31">
        <f t="shared" si="117"/>
        <v>0</v>
      </c>
      <c r="Q391" s="31">
        <f t="shared" si="117"/>
        <v>0</v>
      </c>
      <c r="R391" s="31">
        <f t="shared" si="117"/>
        <v>0</v>
      </c>
      <c r="S391" s="31">
        <f t="shared" si="117"/>
        <v>0</v>
      </c>
      <c r="T391" s="31">
        <f t="shared" si="117"/>
        <v>0</v>
      </c>
      <c r="U391" s="31">
        <f t="shared" si="117"/>
        <v>0</v>
      </c>
      <c r="V391" s="31"/>
      <c r="W391" s="31"/>
      <c r="X391" s="31"/>
    </row>
    <row r="392" spans="1:24" x14ac:dyDescent="0.25">
      <c r="B392" s="8" t="s">
        <v>114</v>
      </c>
      <c r="C392" s="8" t="s">
        <v>175</v>
      </c>
      <c r="D392" s="8" t="s">
        <v>190</v>
      </c>
      <c r="E392" s="8" t="s">
        <v>195</v>
      </c>
      <c r="F392" s="31">
        <f t="shared" ref="F392:U392" si="118">IFERROR(((F114/F280)-1),"CHECK")</f>
        <v>0</v>
      </c>
      <c r="G392" s="31">
        <f t="shared" si="118"/>
        <v>0</v>
      </c>
      <c r="H392" s="31">
        <f t="shared" si="118"/>
        <v>0</v>
      </c>
      <c r="I392" s="31">
        <f t="shared" si="118"/>
        <v>0</v>
      </c>
      <c r="J392" s="31">
        <f t="shared" si="118"/>
        <v>0</v>
      </c>
      <c r="K392" s="31">
        <f t="shared" si="118"/>
        <v>0</v>
      </c>
      <c r="L392" s="31">
        <f t="shared" si="118"/>
        <v>0</v>
      </c>
      <c r="M392" s="31">
        <f t="shared" si="118"/>
        <v>0</v>
      </c>
      <c r="N392" s="31">
        <f t="shared" si="118"/>
        <v>0</v>
      </c>
      <c r="O392" s="31">
        <f t="shared" si="118"/>
        <v>0</v>
      </c>
      <c r="P392" s="31">
        <f t="shared" si="118"/>
        <v>0</v>
      </c>
      <c r="Q392" s="31">
        <f t="shared" si="118"/>
        <v>0</v>
      </c>
      <c r="R392" s="31">
        <f t="shared" si="118"/>
        <v>0</v>
      </c>
      <c r="S392" s="31">
        <f t="shared" si="118"/>
        <v>0</v>
      </c>
      <c r="T392" s="31">
        <f t="shared" si="118"/>
        <v>0</v>
      </c>
      <c r="U392" s="31">
        <f t="shared" si="118"/>
        <v>0</v>
      </c>
      <c r="V392" s="31"/>
      <c r="W392" s="31"/>
      <c r="X392" s="31"/>
    </row>
    <row r="393" spans="1:24" x14ac:dyDescent="0.25">
      <c r="B393" s="8" t="s">
        <v>114</v>
      </c>
      <c r="C393" s="8" t="s">
        <v>176</v>
      </c>
      <c r="D393" s="8" t="s">
        <v>190</v>
      </c>
      <c r="E393" s="8" t="s">
        <v>195</v>
      </c>
      <c r="F393" s="31">
        <f t="shared" ref="F393:U393" si="119">IFERROR(((F115/F281)-1),"CHECK")</f>
        <v>0</v>
      </c>
      <c r="G393" s="31">
        <f t="shared" si="119"/>
        <v>0</v>
      </c>
      <c r="H393" s="31">
        <f t="shared" si="119"/>
        <v>0</v>
      </c>
      <c r="I393" s="31">
        <f t="shared" si="119"/>
        <v>0</v>
      </c>
      <c r="J393" s="31">
        <f t="shared" si="119"/>
        <v>0</v>
      </c>
      <c r="K393" s="31">
        <f t="shared" si="119"/>
        <v>0</v>
      </c>
      <c r="L393" s="31">
        <f t="shared" si="119"/>
        <v>0</v>
      </c>
      <c r="M393" s="31">
        <f t="shared" si="119"/>
        <v>0</v>
      </c>
      <c r="N393" s="31">
        <f t="shared" si="119"/>
        <v>0</v>
      </c>
      <c r="O393" s="31">
        <f t="shared" si="119"/>
        <v>0</v>
      </c>
      <c r="P393" s="31">
        <f t="shared" si="119"/>
        <v>0</v>
      </c>
      <c r="Q393" s="31">
        <f t="shared" si="119"/>
        <v>0</v>
      </c>
      <c r="R393" s="31">
        <f t="shared" si="119"/>
        <v>0</v>
      </c>
      <c r="S393" s="31">
        <f t="shared" si="119"/>
        <v>0</v>
      </c>
      <c r="T393" s="31">
        <f t="shared" si="119"/>
        <v>0</v>
      </c>
      <c r="U393" s="31">
        <f t="shared" si="119"/>
        <v>0</v>
      </c>
      <c r="V393" s="31"/>
      <c r="W393" s="31"/>
      <c r="X393" s="31"/>
    </row>
    <row r="394" spans="1:24" s="19" customFormat="1" x14ac:dyDescent="0.25">
      <c r="A394" s="223"/>
      <c r="B394" s="50" t="s">
        <v>177</v>
      </c>
      <c r="C394" s="45"/>
      <c r="D394" s="50" t="s">
        <v>190</v>
      </c>
      <c r="E394" s="45"/>
      <c r="U394" s="31"/>
    </row>
    <row r="395" spans="1:24" x14ac:dyDescent="0.25">
      <c r="B395" s="8" t="s">
        <v>178</v>
      </c>
      <c r="C395" s="8"/>
      <c r="D395" s="8" t="s">
        <v>190</v>
      </c>
      <c r="E395" s="8" t="s">
        <v>195</v>
      </c>
      <c r="F395" s="31" t="str">
        <f t="shared" ref="F395:U395" si="120">IFERROR(((F118/F283)-1),"CHECK")</f>
        <v>CHECK</v>
      </c>
      <c r="G395" s="31" t="str">
        <f t="shared" si="120"/>
        <v>CHECK</v>
      </c>
      <c r="H395" s="31" t="str">
        <f t="shared" si="120"/>
        <v>CHECK</v>
      </c>
      <c r="I395" s="31" t="str">
        <f t="shared" si="120"/>
        <v>CHECK</v>
      </c>
      <c r="J395" s="31" t="str">
        <f t="shared" si="120"/>
        <v>CHECK</v>
      </c>
      <c r="K395" s="31" t="str">
        <f t="shared" si="120"/>
        <v>CHECK</v>
      </c>
      <c r="L395" s="31" t="str">
        <f t="shared" si="120"/>
        <v>CHECK</v>
      </c>
      <c r="M395" s="31" t="str">
        <f t="shared" si="120"/>
        <v>CHECK</v>
      </c>
      <c r="N395" s="31" t="str">
        <f t="shared" si="120"/>
        <v>CHECK</v>
      </c>
      <c r="O395" s="31" t="str">
        <f t="shared" si="120"/>
        <v>CHECK</v>
      </c>
      <c r="P395" s="31" t="str">
        <f t="shared" si="120"/>
        <v>CHECK</v>
      </c>
      <c r="Q395" s="31" t="str">
        <f t="shared" si="120"/>
        <v>CHECK</v>
      </c>
      <c r="R395" s="31" t="str">
        <f t="shared" si="120"/>
        <v>CHECK</v>
      </c>
      <c r="S395" s="31" t="str">
        <f t="shared" si="120"/>
        <v>CHECK</v>
      </c>
      <c r="T395" s="31" t="str">
        <f t="shared" si="120"/>
        <v>CHECK</v>
      </c>
      <c r="U395" s="31" t="str">
        <f t="shared" si="120"/>
        <v>CHECK</v>
      </c>
      <c r="V395" s="31"/>
      <c r="W395" s="31"/>
      <c r="X395" s="31"/>
    </row>
    <row r="396" spans="1:24" x14ac:dyDescent="0.25">
      <c r="B396" s="8" t="s">
        <v>179</v>
      </c>
      <c r="C396" s="8"/>
      <c r="D396" s="8" t="s">
        <v>190</v>
      </c>
      <c r="E396" s="8" t="s">
        <v>195</v>
      </c>
      <c r="F396" s="31">
        <f t="shared" ref="F396:U396" si="121">IFERROR(((F119/F284)-1),"CHECK")</f>
        <v>0</v>
      </c>
      <c r="G396" s="31">
        <f t="shared" si="121"/>
        <v>0</v>
      </c>
      <c r="H396" s="31">
        <f t="shared" si="121"/>
        <v>0</v>
      </c>
      <c r="I396" s="31">
        <f t="shared" si="121"/>
        <v>0</v>
      </c>
      <c r="J396" s="31">
        <f t="shared" si="121"/>
        <v>0</v>
      </c>
      <c r="K396" s="31">
        <f t="shared" si="121"/>
        <v>0</v>
      </c>
      <c r="L396" s="31">
        <f t="shared" si="121"/>
        <v>0</v>
      </c>
      <c r="M396" s="31">
        <f t="shared" si="121"/>
        <v>0</v>
      </c>
      <c r="N396" s="31">
        <f t="shared" si="121"/>
        <v>0</v>
      </c>
      <c r="O396" s="31">
        <f t="shared" si="121"/>
        <v>0</v>
      </c>
      <c r="P396" s="31">
        <f t="shared" si="121"/>
        <v>0</v>
      </c>
      <c r="Q396" s="31">
        <f t="shared" si="121"/>
        <v>0</v>
      </c>
      <c r="R396" s="31">
        <f t="shared" si="121"/>
        <v>0</v>
      </c>
      <c r="S396" s="31">
        <f t="shared" si="121"/>
        <v>0</v>
      </c>
      <c r="T396" s="31">
        <f t="shared" si="121"/>
        <v>0</v>
      </c>
      <c r="U396" s="31">
        <f t="shared" si="121"/>
        <v>0</v>
      </c>
      <c r="V396" s="31"/>
      <c r="W396" s="31"/>
      <c r="X396" s="31"/>
    </row>
    <row r="397" spans="1:24" x14ac:dyDescent="0.25">
      <c r="B397" s="7" t="s">
        <v>191</v>
      </c>
      <c r="C397" s="7" t="s">
        <v>196</v>
      </c>
      <c r="D397" s="7" t="s">
        <v>190</v>
      </c>
      <c r="E397" s="7" t="s">
        <v>199</v>
      </c>
      <c r="F397" s="31">
        <f t="shared" ref="F397:U397" si="122">IFERROR(((F120/F285)-1),"CHECK")</f>
        <v>0</v>
      </c>
      <c r="G397" s="31">
        <f t="shared" si="122"/>
        <v>0</v>
      </c>
      <c r="H397" s="31">
        <f t="shared" si="122"/>
        <v>0</v>
      </c>
      <c r="I397" s="31">
        <f t="shared" si="122"/>
        <v>0</v>
      </c>
      <c r="J397" s="31">
        <f t="shared" si="122"/>
        <v>0</v>
      </c>
      <c r="K397" s="31">
        <f t="shared" si="122"/>
        <v>0</v>
      </c>
      <c r="L397" s="31">
        <f t="shared" si="122"/>
        <v>0</v>
      </c>
      <c r="M397" s="31">
        <f t="shared" si="122"/>
        <v>0</v>
      </c>
      <c r="N397" s="31">
        <f t="shared" si="122"/>
        <v>0</v>
      </c>
      <c r="O397" s="31">
        <f t="shared" si="122"/>
        <v>9.2500784098927813E-3</v>
      </c>
      <c r="P397" s="31">
        <f t="shared" si="122"/>
        <v>-8.0212463454626404E-3</v>
      </c>
      <c r="Q397" s="31">
        <f t="shared" si="122"/>
        <v>0</v>
      </c>
      <c r="R397" s="31">
        <f t="shared" si="122"/>
        <v>-1.6822887527467856E-9</v>
      </c>
      <c r="S397" s="31">
        <f t="shared" si="122"/>
        <v>3.8391309144092389E-3</v>
      </c>
      <c r="T397" s="31">
        <f t="shared" si="122"/>
        <v>4.6265010414943131E-3</v>
      </c>
      <c r="U397" s="31">
        <f t="shared" si="122"/>
        <v>4.9842297057760554E-3</v>
      </c>
      <c r="V397" s="31"/>
      <c r="W397" s="31"/>
      <c r="X397" s="31"/>
    </row>
    <row r="398" spans="1:24" x14ac:dyDescent="0.25">
      <c r="B398" s="7"/>
      <c r="C398" s="7"/>
      <c r="D398" s="7"/>
      <c r="E398" s="7"/>
      <c r="U398" s="31"/>
    </row>
    <row r="399" spans="1:24" x14ac:dyDescent="0.25">
      <c r="B399" s="7" t="s">
        <v>191</v>
      </c>
      <c r="C399" s="7" t="s">
        <v>197</v>
      </c>
      <c r="D399" s="7" t="s">
        <v>13</v>
      </c>
      <c r="E399" s="7" t="s">
        <v>198</v>
      </c>
      <c r="F399" s="31">
        <f>IFERROR(((F122/F287)-1),"CHECK")</f>
        <v>0</v>
      </c>
      <c r="G399" s="31">
        <f t="shared" ref="G399:U399" si="123">IFERROR(((G122/G287)-1),"CHECK")</f>
        <v>0</v>
      </c>
      <c r="H399" s="31">
        <f t="shared" si="123"/>
        <v>0</v>
      </c>
      <c r="I399" s="31">
        <f t="shared" si="123"/>
        <v>0</v>
      </c>
      <c r="J399" s="31">
        <f t="shared" si="123"/>
        <v>0</v>
      </c>
      <c r="K399" s="31">
        <f t="shared" si="123"/>
        <v>0</v>
      </c>
      <c r="L399" s="31">
        <f t="shared" si="123"/>
        <v>0</v>
      </c>
      <c r="M399" s="31">
        <f t="shared" si="123"/>
        <v>0</v>
      </c>
      <c r="N399" s="31">
        <f t="shared" si="123"/>
        <v>0</v>
      </c>
      <c r="O399" s="31">
        <f t="shared" si="123"/>
        <v>8.8898952048064306E-3</v>
      </c>
      <c r="P399" s="31">
        <f t="shared" si="123"/>
        <v>-7.7259482504999921E-3</v>
      </c>
      <c r="Q399" s="31">
        <f t="shared" si="123"/>
        <v>0</v>
      </c>
      <c r="R399" s="31">
        <f t="shared" si="123"/>
        <v>-1.6637753397219512E-9</v>
      </c>
      <c r="S399" s="31">
        <f t="shared" si="123"/>
        <v>2.7178114743904302E-3</v>
      </c>
      <c r="T399" s="31">
        <f t="shared" si="123"/>
        <v>4.7477057644158549E-3</v>
      </c>
      <c r="U399" s="31">
        <f t="shared" si="123"/>
        <v>4.4094970656982646E-3</v>
      </c>
      <c r="V399" s="31"/>
      <c r="W399" s="31"/>
      <c r="X399" s="31"/>
    </row>
    <row r="402" spans="2:24" x14ac:dyDescent="0.25">
      <c r="B402" s="48" t="s">
        <v>460</v>
      </c>
      <c r="C402" s="48"/>
      <c r="D402" s="48"/>
      <c r="E402" s="48"/>
      <c r="F402" s="48"/>
      <c r="G402" s="48"/>
      <c r="H402" s="48"/>
      <c r="I402" s="48"/>
      <c r="J402" s="48"/>
      <c r="K402" s="48"/>
      <c r="L402" s="48"/>
      <c r="M402" s="48"/>
      <c r="N402" s="48"/>
      <c r="O402" s="48"/>
      <c r="P402" s="48"/>
      <c r="Q402" s="48"/>
      <c r="R402" s="48"/>
      <c r="S402" s="48"/>
      <c r="T402" s="48"/>
      <c r="U402" s="48"/>
      <c r="V402" s="48"/>
      <c r="W402" s="48"/>
      <c r="X402" s="21"/>
    </row>
    <row r="403" spans="2:24" x14ac:dyDescent="0.25">
      <c r="C403" t="s">
        <v>458</v>
      </c>
      <c r="D403" t="s">
        <v>201</v>
      </c>
      <c r="F403">
        <f t="shared" ref="F403:W403" si="124">+F17+F19</f>
        <v>1922363.0190000001</v>
      </c>
      <c r="G403">
        <f t="shared" si="124"/>
        <v>1870462.3554199999</v>
      </c>
      <c r="H403">
        <f t="shared" si="124"/>
        <v>1935020.0556999999</v>
      </c>
      <c r="I403">
        <f t="shared" si="124"/>
        <v>2107853.4021600001</v>
      </c>
      <c r="J403">
        <f t="shared" si="124"/>
        <v>2190980.5120000001</v>
      </c>
      <c r="K403">
        <f t="shared" si="124"/>
        <v>2169733.2625599997</v>
      </c>
      <c r="L403">
        <f t="shared" si="124"/>
        <v>2195103.85</v>
      </c>
      <c r="M403">
        <f t="shared" si="124"/>
        <v>2418221.7760800002</v>
      </c>
      <c r="N403">
        <f t="shared" si="124"/>
        <v>2305714.0664999997</v>
      </c>
      <c r="O403">
        <f t="shared" si="124"/>
        <v>2394459.0299374997</v>
      </c>
      <c r="P403">
        <f t="shared" si="124"/>
        <v>2416594.3777156249</v>
      </c>
      <c r="Q403">
        <f t="shared" si="124"/>
        <v>2416687.2520349557</v>
      </c>
      <c r="R403">
        <f t="shared" si="124"/>
        <v>2515886.0023953123</v>
      </c>
      <c r="S403">
        <f t="shared" si="124"/>
        <v>2442716.4891779288</v>
      </c>
      <c r="T403">
        <f t="shared" si="124"/>
        <v>2381788.1640834021</v>
      </c>
      <c r="U403" s="197">
        <f t="shared" si="124"/>
        <v>2282174.8989489828</v>
      </c>
      <c r="V403" s="197">
        <f t="shared" si="124"/>
        <v>2244620.3423887868</v>
      </c>
      <c r="W403">
        <f t="shared" si="124"/>
        <v>2225204.3903336162</v>
      </c>
    </row>
    <row r="404" spans="2:24" x14ac:dyDescent="0.25">
      <c r="C404" t="s">
        <v>459</v>
      </c>
      <c r="D404" t="s">
        <v>201</v>
      </c>
      <c r="F404">
        <f t="shared" ref="F404:W404" si="125">+F15+F16+F18+F21+F22</f>
        <v>19584.592479999999</v>
      </c>
      <c r="G404">
        <f t="shared" si="125"/>
        <v>19717.592746249997</v>
      </c>
      <c r="H404">
        <f t="shared" si="125"/>
        <v>14004.075293</v>
      </c>
      <c r="I404">
        <f t="shared" si="125"/>
        <v>17364.30027765</v>
      </c>
      <c r="J404">
        <f t="shared" si="125"/>
        <v>14333.126010600001</v>
      </c>
      <c r="K404">
        <f t="shared" si="125"/>
        <v>13658.866694299999</v>
      </c>
      <c r="L404">
        <f t="shared" si="125"/>
        <v>15145.859680000001</v>
      </c>
      <c r="M404">
        <f t="shared" si="125"/>
        <v>16096.13696</v>
      </c>
      <c r="N404">
        <f t="shared" si="125"/>
        <v>22347.838640000002</v>
      </c>
      <c r="O404">
        <f t="shared" si="125"/>
        <v>25726.19886716138</v>
      </c>
      <c r="P404">
        <f t="shared" si="125"/>
        <v>28309.332972917386</v>
      </c>
      <c r="Q404">
        <f t="shared" si="125"/>
        <v>32547.854815617757</v>
      </c>
      <c r="R404">
        <f t="shared" si="125"/>
        <v>46776.774040049771</v>
      </c>
      <c r="S404">
        <f t="shared" si="125"/>
        <v>60388.484355968692</v>
      </c>
      <c r="T404">
        <f t="shared" si="125"/>
        <v>67388.186017600296</v>
      </c>
      <c r="U404" s="197">
        <f t="shared" si="125"/>
        <v>86683.792682265877</v>
      </c>
      <c r="V404" s="197">
        <f t="shared" si="125"/>
        <v>28830.533832825447</v>
      </c>
      <c r="W404">
        <f t="shared" si="125"/>
        <v>27674.118550544823</v>
      </c>
    </row>
    <row r="405" spans="2:24" x14ac:dyDescent="0.25">
      <c r="C405" t="s">
        <v>461</v>
      </c>
      <c r="D405" t="s">
        <v>201</v>
      </c>
      <c r="F405">
        <f t="shared" ref="F405:W405" si="126">+F23</f>
        <v>40053.286500000002</v>
      </c>
      <c r="G405">
        <f t="shared" si="126"/>
        <v>37883.968500000003</v>
      </c>
      <c r="H405">
        <f t="shared" si="126"/>
        <v>36676.270499999999</v>
      </c>
      <c r="I405">
        <f t="shared" si="126"/>
        <v>40126.477500000001</v>
      </c>
      <c r="J405">
        <f t="shared" si="126"/>
        <v>38960.629500000003</v>
      </c>
      <c r="K405">
        <f t="shared" si="126"/>
        <v>38928.265500000001</v>
      </c>
      <c r="L405">
        <f t="shared" si="126"/>
        <v>39975.584999999999</v>
      </c>
      <c r="M405">
        <f t="shared" si="126"/>
        <v>39976.654499999997</v>
      </c>
      <c r="N405">
        <f t="shared" si="126"/>
        <v>41664.372000000003</v>
      </c>
      <c r="O405">
        <f t="shared" si="126"/>
        <v>39819.531000000003</v>
      </c>
      <c r="P405">
        <f t="shared" si="126"/>
        <v>37164.613499999999</v>
      </c>
      <c r="Q405">
        <f t="shared" si="126"/>
        <v>37128.855000000003</v>
      </c>
      <c r="R405">
        <f t="shared" si="126"/>
        <v>38055.832499999997</v>
      </c>
      <c r="S405">
        <f t="shared" si="126"/>
        <v>38636.699999999997</v>
      </c>
      <c r="T405">
        <f t="shared" si="126"/>
        <v>38591.25</v>
      </c>
      <c r="U405" s="197">
        <f t="shared" si="126"/>
        <v>38545.800000000003</v>
      </c>
      <c r="V405" s="197">
        <f t="shared" si="126"/>
        <v>38500.35</v>
      </c>
      <c r="W405">
        <f t="shared" si="126"/>
        <v>38454.9</v>
      </c>
    </row>
    <row r="407" spans="2:24" x14ac:dyDescent="0.25">
      <c r="C407" t="s">
        <v>458</v>
      </c>
      <c r="D407" t="s">
        <v>16</v>
      </c>
      <c r="F407">
        <f t="shared" ref="F407:W407" si="127">+F77+F79</f>
        <v>185027.44057874999</v>
      </c>
      <c r="G407">
        <f t="shared" si="127"/>
        <v>180032.00170917501</v>
      </c>
      <c r="H407">
        <f t="shared" si="127"/>
        <v>186245.68036112501</v>
      </c>
      <c r="I407">
        <f t="shared" si="127"/>
        <v>202880.88995789998</v>
      </c>
      <c r="J407">
        <f t="shared" si="127"/>
        <v>210881.87427999999</v>
      </c>
      <c r="K407">
        <f t="shared" si="127"/>
        <v>208836.82652139998</v>
      </c>
      <c r="L407">
        <f t="shared" si="127"/>
        <v>211278.7455625</v>
      </c>
      <c r="M407">
        <f t="shared" si="127"/>
        <v>232753.8459477</v>
      </c>
      <c r="N407">
        <f t="shared" si="127"/>
        <v>221924.97890062496</v>
      </c>
      <c r="O407">
        <f t="shared" si="127"/>
        <v>230466.68163148433</v>
      </c>
      <c r="P407">
        <f t="shared" si="127"/>
        <v>232597.20885512891</v>
      </c>
      <c r="Q407">
        <f t="shared" si="127"/>
        <v>232606.14800836446</v>
      </c>
      <c r="R407">
        <f t="shared" si="127"/>
        <v>242154.02773054881</v>
      </c>
      <c r="S407">
        <f t="shared" si="127"/>
        <v>235111.46208337566</v>
      </c>
      <c r="T407">
        <f t="shared" si="127"/>
        <v>229247.11079302747</v>
      </c>
      <c r="U407" s="197">
        <f t="shared" si="127"/>
        <v>219659.33402383962</v>
      </c>
      <c r="V407" s="197">
        <f t="shared" si="127"/>
        <v>216044.70795492074</v>
      </c>
      <c r="W407">
        <f t="shared" si="127"/>
        <v>214175.92256961056</v>
      </c>
    </row>
    <row r="408" spans="2:24" x14ac:dyDescent="0.25">
      <c r="C408" t="s">
        <v>459</v>
      </c>
      <c r="D408" t="s">
        <v>16</v>
      </c>
      <c r="F408">
        <f t="shared" ref="F408:W408" si="128">+F75+F76+F78+F81+F82+F86+F87</f>
        <v>32190.240936152204</v>
      </c>
      <c r="G408">
        <f t="shared" si="128"/>
        <v>32631.281564015175</v>
      </c>
      <c r="H408">
        <f t="shared" si="128"/>
        <v>31751.855774859006</v>
      </c>
      <c r="I408">
        <f t="shared" si="128"/>
        <v>32538.165400432918</v>
      </c>
      <c r="J408">
        <f t="shared" si="128"/>
        <v>32360.577000907433</v>
      </c>
      <c r="K408">
        <f t="shared" si="128"/>
        <v>30530.504514993281</v>
      </c>
      <c r="L408">
        <f t="shared" si="128"/>
        <v>30065.366739481062</v>
      </c>
      <c r="M408">
        <f t="shared" si="128"/>
        <v>31652.595007106578</v>
      </c>
      <c r="N408">
        <f t="shared" si="128"/>
        <v>31641.010872898663</v>
      </c>
      <c r="O408">
        <f t="shared" si="128"/>
        <v>31963.431650947536</v>
      </c>
      <c r="P408">
        <f t="shared" si="128"/>
        <v>31804.345131453672</v>
      </c>
      <c r="Q408">
        <f t="shared" si="128"/>
        <v>31841.533328895785</v>
      </c>
      <c r="R408">
        <f t="shared" si="128"/>
        <v>33618.016929361358</v>
      </c>
      <c r="S408">
        <f t="shared" si="128"/>
        <v>35067.689470089317</v>
      </c>
      <c r="T408">
        <f t="shared" si="128"/>
        <v>35992.499844453807</v>
      </c>
      <c r="U408" s="197">
        <f t="shared" si="128"/>
        <v>37956.412015047288</v>
      </c>
      <c r="V408" s="197">
        <f t="shared" si="128"/>
        <v>32656.657400423399</v>
      </c>
      <c r="W408">
        <f t="shared" si="128"/>
        <v>31702.709910591551</v>
      </c>
    </row>
    <row r="409" spans="2:24" x14ac:dyDescent="0.25">
      <c r="C409" t="s">
        <v>461</v>
      </c>
      <c r="D409" t="s">
        <v>16</v>
      </c>
      <c r="F409">
        <f>+F83</f>
        <v>2307.0693024000002</v>
      </c>
      <c r="G409">
        <f t="shared" ref="G409:W409" si="129">+G83</f>
        <v>2182.1165856000002</v>
      </c>
      <c r="H409">
        <f t="shared" si="129"/>
        <v>2112.5531808000001</v>
      </c>
      <c r="I409">
        <f t="shared" si="129"/>
        <v>2311.285104</v>
      </c>
      <c r="J409">
        <f t="shared" si="129"/>
        <v>2244.1322592000001</v>
      </c>
      <c r="K409">
        <f t="shared" si="129"/>
        <v>2242.2680928</v>
      </c>
      <c r="L409">
        <f t="shared" si="129"/>
        <v>2302.5936959999999</v>
      </c>
      <c r="M409">
        <f t="shared" si="129"/>
        <v>2302.6552991999997</v>
      </c>
      <c r="N409">
        <f t="shared" si="129"/>
        <v>2399.8678272000002</v>
      </c>
      <c r="O409">
        <f t="shared" si="129"/>
        <v>2293.6049856000004</v>
      </c>
      <c r="P409">
        <f t="shared" si="129"/>
        <v>2140.6817375999999</v>
      </c>
      <c r="Q409">
        <f t="shared" si="129"/>
        <v>2138.6220480000002</v>
      </c>
      <c r="R409">
        <f t="shared" si="129"/>
        <v>2192.0159520000002</v>
      </c>
      <c r="S409">
        <f t="shared" si="129"/>
        <v>2225.4739199999999</v>
      </c>
      <c r="T409">
        <f t="shared" si="129"/>
        <v>2222.8560000000002</v>
      </c>
      <c r="U409" s="197">
        <f t="shared" ref="U409:V409" si="130">+U83</f>
        <v>2220.2380800000001</v>
      </c>
      <c r="V409" s="197">
        <f t="shared" si="130"/>
        <v>2217.6201599999999</v>
      </c>
      <c r="W409">
        <f t="shared" si="129"/>
        <v>2215.0022399999998</v>
      </c>
    </row>
  </sheetData>
  <mergeCells count="2">
    <mergeCell ref="D1:K1"/>
    <mergeCell ref="D2:K2"/>
  </mergeCells>
  <conditionalFormatting sqref="L2">
    <cfRule type="expression" dxfId="15" priority="45">
      <formula>(UPPER(LEFT(SUBSTITUTE($Z2,"#",""),5))="FIXCH")</formula>
    </cfRule>
    <cfRule type="expression" dxfId="14" priority="46">
      <formula>(UPPER(SUBSTITUTE($Z2,"#",""))="OK")</formula>
    </cfRule>
  </conditionalFormatting>
  <conditionalFormatting sqref="F295:T295 V295:X295">
    <cfRule type="colorScale" priority="57">
      <colorScale>
        <cfvo type="min"/>
        <cfvo type="num" val="0"/>
        <cfvo type="max"/>
        <color theme="3" tint="0.59999389629810485"/>
        <color theme="0"/>
        <color rgb="FFEE9CA4"/>
      </colorScale>
    </cfRule>
  </conditionalFormatting>
  <conditionalFormatting sqref="F296:T299 V296:X299">
    <cfRule type="colorScale" priority="42">
      <colorScale>
        <cfvo type="min"/>
        <cfvo type="num" val="0"/>
        <cfvo type="max"/>
        <color theme="3" tint="0.59999389629810485"/>
        <color theme="0"/>
        <color rgb="FFEE9CA4"/>
      </colorScale>
    </cfRule>
  </conditionalFormatting>
  <conditionalFormatting sqref="F301:T303 V301:X303">
    <cfRule type="colorScale" priority="41">
      <colorScale>
        <cfvo type="min"/>
        <cfvo type="num" val="0"/>
        <cfvo type="max"/>
        <color theme="3" tint="0.59999389629810485"/>
        <color theme="0"/>
        <color rgb="FFEE9CA4"/>
      </colorScale>
    </cfRule>
  </conditionalFormatting>
  <conditionalFormatting sqref="F305:T306 V305:X306">
    <cfRule type="colorScale" priority="40">
      <colorScale>
        <cfvo type="min"/>
        <cfvo type="num" val="0"/>
        <cfvo type="max"/>
        <color theme="3" tint="0.59999389629810485"/>
        <color theme="0"/>
        <color rgb="FFEE9CA4"/>
      </colorScale>
    </cfRule>
  </conditionalFormatting>
  <conditionalFormatting sqref="F311:T315 V311:X315">
    <cfRule type="colorScale" priority="39">
      <colorScale>
        <cfvo type="min"/>
        <cfvo type="num" val="0"/>
        <cfvo type="max"/>
        <color theme="3" tint="0.59999389629810485"/>
        <color theme="0"/>
        <color rgb="FFEE9CA4"/>
      </colorScale>
    </cfRule>
  </conditionalFormatting>
  <conditionalFormatting sqref="F317:T319 V317:X319">
    <cfRule type="colorScale" priority="38">
      <colorScale>
        <cfvo type="min"/>
        <cfvo type="num" val="0"/>
        <cfvo type="max"/>
        <color theme="3" tint="0.59999389629810485"/>
        <color theme="0"/>
        <color rgb="FFEE9CA4"/>
      </colorScale>
    </cfRule>
  </conditionalFormatting>
  <conditionalFormatting sqref="F321:T322 V321:X322">
    <cfRule type="colorScale" priority="37">
      <colorScale>
        <cfvo type="min"/>
        <cfvo type="num" val="0"/>
        <cfvo type="max"/>
        <color theme="3" tint="0.59999389629810485"/>
        <color theme="0"/>
        <color rgb="FFEE9CA4"/>
      </colorScale>
    </cfRule>
  </conditionalFormatting>
  <conditionalFormatting sqref="F325:T329 V325:X329">
    <cfRule type="colorScale" priority="36">
      <colorScale>
        <cfvo type="min"/>
        <cfvo type="num" val="0"/>
        <cfvo type="max"/>
        <color theme="3" tint="0.59999389629810485"/>
        <color theme="0"/>
        <color rgb="FFEE9CA4"/>
      </colorScale>
    </cfRule>
  </conditionalFormatting>
  <conditionalFormatting sqref="F331:T333 V331:X333">
    <cfRule type="colorScale" priority="35">
      <colorScale>
        <cfvo type="min"/>
        <cfvo type="num" val="0"/>
        <cfvo type="max"/>
        <color theme="3" tint="0.59999389629810485"/>
        <color theme="0"/>
        <color rgb="FFEE9CA4"/>
      </colorScale>
    </cfRule>
  </conditionalFormatting>
  <conditionalFormatting sqref="F335:T336 V335:X336">
    <cfRule type="colorScale" priority="34">
      <colorScale>
        <cfvo type="min"/>
        <cfvo type="num" val="0"/>
        <cfvo type="max"/>
        <color theme="3" tint="0.59999389629810485"/>
        <color theme="0"/>
        <color rgb="FFEE9CA4"/>
      </colorScale>
    </cfRule>
  </conditionalFormatting>
  <conditionalFormatting sqref="F339:T343 V339:X343">
    <cfRule type="colorScale" priority="33">
      <colorScale>
        <cfvo type="min"/>
        <cfvo type="num" val="0"/>
        <cfvo type="max"/>
        <color theme="3" tint="0.59999389629810485"/>
        <color theme="0"/>
        <color rgb="FFEE9CA4"/>
      </colorScale>
    </cfRule>
  </conditionalFormatting>
  <conditionalFormatting sqref="F345:T347 V345:X347">
    <cfRule type="colorScale" priority="32">
      <colorScale>
        <cfvo type="min"/>
        <cfvo type="num" val="0"/>
        <cfvo type="max"/>
        <color theme="3" tint="0.59999389629810485"/>
        <color theme="0"/>
        <color rgb="FFEE9CA4"/>
      </colorScale>
    </cfRule>
  </conditionalFormatting>
  <conditionalFormatting sqref="F349:T350 V349:X350">
    <cfRule type="colorScale" priority="31">
      <colorScale>
        <cfvo type="min"/>
        <cfvo type="num" val="0"/>
        <cfvo type="max"/>
        <color theme="3" tint="0.59999389629810485"/>
        <color theme="0"/>
        <color rgb="FFEE9CA4"/>
      </colorScale>
    </cfRule>
  </conditionalFormatting>
  <conditionalFormatting sqref="F355:T359 V355:X359">
    <cfRule type="colorScale" priority="30">
      <colorScale>
        <cfvo type="min"/>
        <cfvo type="num" val="0"/>
        <cfvo type="max"/>
        <color theme="3" tint="0.59999389629810485"/>
        <color theme="0"/>
        <color rgb="FFEE9CA4"/>
      </colorScale>
    </cfRule>
  </conditionalFormatting>
  <conditionalFormatting sqref="F361:T363 V361:X363">
    <cfRule type="colorScale" priority="29">
      <colorScale>
        <cfvo type="min"/>
        <cfvo type="num" val="0"/>
        <cfvo type="max"/>
        <color theme="3" tint="0.59999389629810485"/>
        <color theme="0"/>
        <color rgb="FFEE9CA4"/>
      </colorScale>
    </cfRule>
  </conditionalFormatting>
  <conditionalFormatting sqref="F365:T367 V365:X367">
    <cfRule type="colorScale" priority="28">
      <colorScale>
        <cfvo type="min"/>
        <cfvo type="num" val="0"/>
        <cfvo type="max"/>
        <color theme="3" tint="0.59999389629810485"/>
        <color theme="0"/>
        <color rgb="FFEE9CA4"/>
      </colorScale>
    </cfRule>
  </conditionalFormatting>
  <conditionalFormatting sqref="F370:T374 V370:X374">
    <cfRule type="colorScale" priority="27">
      <colorScale>
        <cfvo type="min"/>
        <cfvo type="num" val="0"/>
        <cfvo type="max"/>
        <color theme="3" tint="0.59999389629810485"/>
        <color theme="0"/>
        <color rgb="FFEE9CA4"/>
      </colorScale>
    </cfRule>
  </conditionalFormatting>
  <conditionalFormatting sqref="F376:T378 V376:X378">
    <cfRule type="colorScale" priority="26">
      <colorScale>
        <cfvo type="min"/>
        <cfvo type="num" val="0"/>
        <cfvo type="max"/>
        <color theme="3" tint="0.59999389629810485"/>
        <color theme="0"/>
        <color rgb="FFEE9CA4"/>
      </colorScale>
    </cfRule>
  </conditionalFormatting>
  <conditionalFormatting sqref="F380:X380 F381:T382 V381:X382">
    <cfRule type="colorScale" priority="25">
      <colorScale>
        <cfvo type="min"/>
        <cfvo type="num" val="0"/>
        <cfvo type="max"/>
        <color theme="3" tint="0.59999389629810485"/>
        <color theme="0"/>
        <color rgb="FFEE9CA4"/>
      </colorScale>
    </cfRule>
  </conditionalFormatting>
  <conditionalFormatting sqref="F385:T389 V385:X389">
    <cfRule type="colorScale" priority="24">
      <colorScale>
        <cfvo type="min"/>
        <cfvo type="num" val="0"/>
        <cfvo type="max"/>
        <color theme="3" tint="0.59999389629810485"/>
        <color theme="0"/>
        <color rgb="FFEE9CA4"/>
      </colorScale>
    </cfRule>
  </conditionalFormatting>
  <conditionalFormatting sqref="F391:T393 V391:X393">
    <cfRule type="colorScale" priority="23">
      <colorScale>
        <cfvo type="min"/>
        <cfvo type="num" val="0"/>
        <cfvo type="max"/>
        <color theme="3" tint="0.59999389629810485"/>
        <color theme="0"/>
        <color rgb="FFEE9CA4"/>
      </colorScale>
    </cfRule>
  </conditionalFormatting>
  <conditionalFormatting sqref="F395:T397 V395:X397">
    <cfRule type="colorScale" priority="22">
      <colorScale>
        <cfvo type="min"/>
        <cfvo type="num" val="0"/>
        <cfvo type="max"/>
        <color theme="3" tint="0.59999389629810485"/>
        <color theme="0"/>
        <color rgb="FFEE9CA4"/>
      </colorScale>
    </cfRule>
  </conditionalFormatting>
  <conditionalFormatting sqref="F399:T399 V399:X399">
    <cfRule type="colorScale" priority="21">
      <colorScale>
        <cfvo type="min"/>
        <cfvo type="num" val="0"/>
        <cfvo type="max"/>
        <color theme="3" tint="0.59999389629810485"/>
        <color theme="0"/>
        <color rgb="FFEE9CA4"/>
      </colorScale>
    </cfRule>
  </conditionalFormatting>
  <conditionalFormatting sqref="U295:U299">
    <cfRule type="colorScale" priority="20">
      <colorScale>
        <cfvo type="min"/>
        <cfvo type="num" val="0"/>
        <cfvo type="max"/>
        <color theme="3" tint="0.59999389629810485"/>
        <color theme="0"/>
        <color rgb="FFEE9CA4"/>
      </colorScale>
    </cfRule>
  </conditionalFormatting>
  <conditionalFormatting sqref="U301:U303">
    <cfRule type="colorScale" priority="19">
      <colorScale>
        <cfvo type="min"/>
        <cfvo type="num" val="0"/>
        <cfvo type="max"/>
        <color theme="3" tint="0.59999389629810485"/>
        <color theme="0"/>
        <color rgb="FFEE9CA4"/>
      </colorScale>
    </cfRule>
  </conditionalFormatting>
  <conditionalFormatting sqref="U305:U306">
    <cfRule type="colorScale" priority="18">
      <colorScale>
        <cfvo type="min"/>
        <cfvo type="num" val="0"/>
        <cfvo type="max"/>
        <color theme="3" tint="0.59999389629810485"/>
        <color theme="0"/>
        <color rgb="FFEE9CA4"/>
      </colorScale>
    </cfRule>
  </conditionalFormatting>
  <conditionalFormatting sqref="U311:U315">
    <cfRule type="colorScale" priority="17">
      <colorScale>
        <cfvo type="min"/>
        <cfvo type="num" val="0"/>
        <cfvo type="max"/>
        <color theme="3" tint="0.59999389629810485"/>
        <color theme="0"/>
        <color rgb="FFEE9CA4"/>
      </colorScale>
    </cfRule>
  </conditionalFormatting>
  <conditionalFormatting sqref="U317:U319">
    <cfRule type="colorScale" priority="16">
      <colorScale>
        <cfvo type="min"/>
        <cfvo type="num" val="0"/>
        <cfvo type="max"/>
        <color theme="3" tint="0.59999389629810485"/>
        <color theme="0"/>
        <color rgb="FFEE9CA4"/>
      </colorScale>
    </cfRule>
  </conditionalFormatting>
  <conditionalFormatting sqref="U321:U322">
    <cfRule type="colorScale" priority="15">
      <colorScale>
        <cfvo type="min"/>
        <cfvo type="num" val="0"/>
        <cfvo type="max"/>
        <color theme="3" tint="0.59999389629810485"/>
        <color theme="0"/>
        <color rgb="FFEE9CA4"/>
      </colorScale>
    </cfRule>
  </conditionalFormatting>
  <conditionalFormatting sqref="U325:U329">
    <cfRule type="colorScale" priority="14">
      <colorScale>
        <cfvo type="min"/>
        <cfvo type="num" val="0"/>
        <cfvo type="max"/>
        <color theme="3" tint="0.59999389629810485"/>
        <color theme="0"/>
        <color rgb="FFEE9CA4"/>
      </colorScale>
    </cfRule>
  </conditionalFormatting>
  <conditionalFormatting sqref="U331:U333">
    <cfRule type="colorScale" priority="13">
      <colorScale>
        <cfvo type="min"/>
        <cfvo type="num" val="0"/>
        <cfvo type="max"/>
        <color theme="3" tint="0.59999389629810485"/>
        <color theme="0"/>
        <color rgb="FFEE9CA4"/>
      </colorScale>
    </cfRule>
  </conditionalFormatting>
  <conditionalFormatting sqref="U335:U336">
    <cfRule type="colorScale" priority="12">
      <colorScale>
        <cfvo type="min"/>
        <cfvo type="num" val="0"/>
        <cfvo type="max"/>
        <color theme="3" tint="0.59999389629810485"/>
        <color theme="0"/>
        <color rgb="FFEE9CA4"/>
      </colorScale>
    </cfRule>
  </conditionalFormatting>
  <conditionalFormatting sqref="U339:U343">
    <cfRule type="colorScale" priority="11">
      <colorScale>
        <cfvo type="min"/>
        <cfvo type="num" val="0"/>
        <cfvo type="max"/>
        <color theme="3" tint="0.59999389629810485"/>
        <color theme="0"/>
        <color rgb="FFEE9CA4"/>
      </colorScale>
    </cfRule>
  </conditionalFormatting>
  <conditionalFormatting sqref="U345:U347">
    <cfRule type="colorScale" priority="10">
      <colorScale>
        <cfvo type="min"/>
        <cfvo type="num" val="0"/>
        <cfvo type="max"/>
        <color theme="3" tint="0.59999389629810485"/>
        <color theme="0"/>
        <color rgb="FFEE9CA4"/>
      </colorScale>
    </cfRule>
  </conditionalFormatting>
  <conditionalFormatting sqref="U349:U350">
    <cfRule type="colorScale" priority="9">
      <colorScale>
        <cfvo type="min"/>
        <cfvo type="num" val="0"/>
        <cfvo type="max"/>
        <color theme="3" tint="0.59999389629810485"/>
        <color theme="0"/>
        <color rgb="FFEE9CA4"/>
      </colorScale>
    </cfRule>
  </conditionalFormatting>
  <conditionalFormatting sqref="U355:U359">
    <cfRule type="colorScale" priority="8">
      <colorScale>
        <cfvo type="min"/>
        <cfvo type="num" val="0"/>
        <cfvo type="max"/>
        <color theme="3" tint="0.59999389629810485"/>
        <color theme="0"/>
        <color rgb="FFEE9CA4"/>
      </colorScale>
    </cfRule>
  </conditionalFormatting>
  <conditionalFormatting sqref="U361:U363">
    <cfRule type="colorScale" priority="7">
      <colorScale>
        <cfvo type="min"/>
        <cfvo type="num" val="0"/>
        <cfvo type="max"/>
        <color theme="3" tint="0.59999389629810485"/>
        <color theme="0"/>
        <color rgb="FFEE9CA4"/>
      </colorScale>
    </cfRule>
  </conditionalFormatting>
  <conditionalFormatting sqref="U365:U367">
    <cfRule type="colorScale" priority="6">
      <colorScale>
        <cfvo type="min"/>
        <cfvo type="num" val="0"/>
        <cfvo type="max"/>
        <color theme="3" tint="0.59999389629810485"/>
        <color theme="0"/>
        <color rgb="FFEE9CA4"/>
      </colorScale>
    </cfRule>
  </conditionalFormatting>
  <conditionalFormatting sqref="U370:U374">
    <cfRule type="colorScale" priority="5">
      <colorScale>
        <cfvo type="min"/>
        <cfvo type="num" val="0"/>
        <cfvo type="max"/>
        <color theme="3" tint="0.59999389629810485"/>
        <color theme="0"/>
        <color rgb="FFEE9CA4"/>
      </colorScale>
    </cfRule>
  </conditionalFormatting>
  <conditionalFormatting sqref="U376:U378">
    <cfRule type="colorScale" priority="4">
      <colorScale>
        <cfvo type="min"/>
        <cfvo type="num" val="0"/>
        <cfvo type="max"/>
        <color theme="3" tint="0.59999389629810485"/>
        <color theme="0"/>
        <color rgb="FFEE9CA4"/>
      </colorScale>
    </cfRule>
  </conditionalFormatting>
  <conditionalFormatting sqref="U381:U383">
    <cfRule type="colorScale" priority="3">
      <colorScale>
        <cfvo type="min"/>
        <cfvo type="num" val="0"/>
        <cfvo type="max"/>
        <color theme="3" tint="0.59999389629810485"/>
        <color theme="0"/>
        <color rgb="FFEE9CA4"/>
      </colorScale>
    </cfRule>
  </conditionalFormatting>
  <conditionalFormatting sqref="U385:U399">
    <cfRule type="colorScale" priority="2">
      <colorScale>
        <cfvo type="min"/>
        <cfvo type="num" val="0"/>
        <cfvo type="max"/>
        <color theme="3" tint="0.59999389629810485"/>
        <color theme="0"/>
        <color rgb="FFEE9CA4"/>
      </colorScale>
    </cfRule>
  </conditionalFormatting>
  <dataValidations disablePrompts="1" count="1">
    <dataValidation type="list" allowBlank="1" showInputMessage="1" showErrorMessage="1" sqref="C8" xr:uid="{00000000-0002-0000-1500-000000000000}">
      <formula1>"Draft - not checked, Undergoing QA/QC, Checked, Final"</formula1>
    </dataValidation>
  </dataValidations>
  <pageMargins left="0.7" right="0.7" top="0.75" bottom="0.75" header="0.3" footer="0.3"/>
  <pageSetup paperSize="9"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1500-000017000000}">
          <x14:colorSeries rgb="FF376092"/>
          <x14:colorNegative rgb="FFD00000"/>
          <x14:colorAxis rgb="FF000000"/>
          <x14:colorMarkers rgb="FFD00000"/>
          <x14:colorFirst rgb="FFD00000"/>
          <x14:colorLast rgb="FFD00000"/>
          <x14:colorHigh rgb="FFD00000"/>
          <x14:colorLow rgb="FFD00000"/>
          <x14:sparklines>
            <x14:sparkline>
              <xm:f>'1A1 Energy Industries'!F36:R36</xm:f>
              <xm:sqref>X36</xm:sqref>
            </x14:sparkline>
            <x14:sparkline>
              <xm:f>'1A1 Energy Industries'!F40:R40</xm:f>
              <xm:sqref>X40</xm:sqref>
            </x14:sparkline>
            <x14:sparkline>
              <xm:f>'1A1 Energy Industries'!F41:R41</xm:f>
              <xm:sqref>X41</xm:sqref>
            </x14:sparkline>
            <x14:sparkline>
              <xm:f>'1A1 Energy Industries'!F42:R42</xm:f>
              <xm:sqref>X42</xm:sqref>
            </x14:sparkline>
            <x14:sparkline>
              <xm:f>'1A1 Energy Industries'!F43:R43</xm:f>
              <xm:sqref>X43</xm:sqref>
            </x14:sparkline>
            <x14:sparkline>
              <xm:f>'1A1 Energy Industries'!F57:R57</xm:f>
              <xm:sqref>X57</xm:sqref>
            </x14:sparkline>
          </x14:sparklines>
        </x14:sparklineGroup>
        <x14:sparklineGroup manualMax="0" manualMin="0" displayEmptyCellsAs="gap" xr2:uid="{00000000-0003-0000-1500-000018000000}">
          <x14:colorSeries rgb="FF376092"/>
          <x14:colorNegative rgb="FFD00000"/>
          <x14:colorAxis rgb="FF000000"/>
          <x14:colorMarkers rgb="FFD00000"/>
          <x14:colorFirst rgb="FFD00000"/>
          <x14:colorLast rgb="FFD00000"/>
          <x14:colorHigh rgb="FFD00000"/>
          <x14:colorLow rgb="FFD00000"/>
          <x14:sparklines>
            <x14:sparkline>
              <xm:f>'1A1 Energy Industries'!F30:R30</xm:f>
              <xm:sqref>X30</xm:sqref>
            </x14:sparkline>
          </x14:sparklines>
        </x14:sparklineGroup>
        <x14:sparklineGroup manualMax="0" manualMin="0" displayEmptyCellsAs="gap" xr2:uid="{00000000-0003-0000-1500-000019000000}">
          <x14:colorSeries rgb="FF376092"/>
          <x14:colorNegative rgb="FFD00000"/>
          <x14:colorAxis rgb="FF000000"/>
          <x14:colorMarkers rgb="FFD00000"/>
          <x14:colorFirst rgb="FFD00000"/>
          <x14:colorLast rgb="FFD00000"/>
          <x14:colorHigh rgb="FFD00000"/>
          <x14:colorLow rgb="FFD00000"/>
          <x14:sparklines>
            <x14:sparkline>
              <xm:f>'1A1 Energy Industries'!F243:R243</xm:f>
              <xm:sqref>X243</xm:sqref>
            </x14:sparkline>
            <x14:sparkline>
              <xm:f>'1A1 Energy Industries'!F244:R244</xm:f>
              <xm:sqref>X244</xm:sqref>
            </x14:sparkline>
            <x14:sparkline>
              <xm:f>'1A1 Energy Industries'!F245:R245</xm:f>
              <xm:sqref>X245</xm:sqref>
            </x14:sparkline>
            <x14:sparkline>
              <xm:f>'1A1 Energy Industries'!F246:R246</xm:f>
              <xm:sqref>X246</xm:sqref>
            </x14:sparkline>
            <x14:sparkline>
              <xm:f>'1A1 Energy Industries'!F247:R247</xm:f>
              <xm:sqref>X247</xm:sqref>
            </x14:sparkline>
            <x14:sparkline>
              <xm:f>'1A1 Energy Industries'!F248:R248</xm:f>
              <xm:sqref>X248</xm:sqref>
            </x14:sparkline>
            <x14:sparkline>
              <xm:f>'1A1 Energy Industries'!F249:R249</xm:f>
              <xm:sqref>X249</xm:sqref>
            </x14:sparkline>
            <x14:sparkline>
              <xm:f>'1A1 Energy Industries'!F250:R250</xm:f>
              <xm:sqref>X250</xm:sqref>
            </x14:sparkline>
            <x14:sparkline>
              <xm:f>'1A1 Energy Industries'!F251:R251</xm:f>
              <xm:sqref>X251</xm:sqref>
            </x14:sparkline>
            <x14:sparkline>
              <xm:f>'1A1 Energy Industries'!F252:R252</xm:f>
              <xm:sqref>X252</xm:sqref>
            </x14:sparkline>
            <x14:sparkline>
              <xm:f>'1A1 Energy Industries'!F253:R253</xm:f>
              <xm:sqref>X253</xm:sqref>
            </x14:sparkline>
            <x14:sparkline>
              <xm:f>'1A1 Energy Industries'!F254:R254</xm:f>
              <xm:sqref>X254</xm:sqref>
            </x14:sparkline>
            <x14:sparkline>
              <xm:f>'1A1 Energy Industries'!F255:R255</xm:f>
              <xm:sqref>X255</xm:sqref>
            </x14:sparkline>
            <x14:sparkline>
              <xm:f>'1A1 Energy Industries'!F256:R256</xm:f>
              <xm:sqref>X256</xm:sqref>
            </x14:sparkline>
            <x14:sparkline>
              <xm:f>'1A1 Energy Industries'!F271:R271</xm:f>
              <xm:sqref>X271</xm:sqref>
            </x14:sparkline>
          </x14:sparklines>
        </x14:sparklineGroup>
        <x14:sparklineGroup manualMax="0" manualMin="0" displayEmptyCellsAs="gap" xr2:uid="{00000000-0003-0000-1500-00001A000000}">
          <x14:colorSeries rgb="FF376092"/>
          <x14:colorNegative rgb="FFD00000"/>
          <x14:colorAxis rgb="FF000000"/>
          <x14:colorMarkers rgb="FFD00000"/>
          <x14:colorFirst rgb="FFD00000"/>
          <x14:colorLast rgb="FFD00000"/>
          <x14:colorHigh rgb="FFD00000"/>
          <x14:colorLow rgb="FFD00000"/>
          <x14:sparklines>
            <x14:sparkline>
              <xm:f>'1A1 Energy Industries'!F15:W15</xm:f>
              <xm:sqref>X15</xm:sqref>
            </x14:sparkline>
            <x14:sparkline>
              <xm:f>'1A1 Energy Industries'!F16:W16</xm:f>
              <xm:sqref>X16</xm:sqref>
            </x14:sparkline>
            <x14:sparkline>
              <xm:f>'1A1 Energy Industries'!F17:W17</xm:f>
              <xm:sqref>X17</xm:sqref>
            </x14:sparkline>
            <x14:sparkline>
              <xm:f>'1A1 Energy Industries'!F18:W18</xm:f>
              <xm:sqref>X18</xm:sqref>
            </x14:sparkline>
            <x14:sparkline>
              <xm:f>'1A1 Energy Industries'!F19:W19</xm:f>
              <xm:sqref>X19</xm:sqref>
            </x14:sparkline>
            <x14:sparkline>
              <xm:f>'1A1 Energy Industries'!F20:W20</xm:f>
              <xm:sqref>X20</xm:sqref>
            </x14:sparkline>
            <x14:sparkline>
              <xm:f>'1A1 Energy Industries'!F21:W21</xm:f>
              <xm:sqref>X21</xm:sqref>
            </x14:sparkline>
            <x14:sparkline>
              <xm:f>'1A1 Energy Industries'!F22:W22</xm:f>
              <xm:sqref>X22</xm:sqref>
            </x14:sparkline>
            <x14:sparkline>
              <xm:f>'1A1 Energy Industries'!F23:W23</xm:f>
              <xm:sqref>X23</xm:sqref>
            </x14:sparkline>
            <x14:sparkline>
              <xm:f>'1A1 Energy Industries'!F24:W24</xm:f>
              <xm:sqref>X24</xm:sqref>
            </x14:sparkline>
            <x14:sparkline>
              <xm:f>'1A1 Energy Industries'!F25:W25</xm:f>
              <xm:sqref>X25</xm:sqref>
            </x14:sparkline>
            <x14:sparkline>
              <xm:f>'1A1 Energy Industries'!F26:W26</xm:f>
              <xm:sqref>X26</xm:sqref>
            </x14:sparkline>
          </x14:sparklines>
        </x14:sparklineGroup>
        <x14:sparklineGroup manualMax="0" manualMin="0" displayEmptyCellsAs="gap" xr2:uid="{00000000-0003-0000-1500-00001B000000}">
          <x14:colorSeries rgb="FF376092"/>
          <x14:colorNegative rgb="FFD00000"/>
          <x14:colorAxis rgb="FF000000"/>
          <x14:colorMarkers rgb="FFD00000"/>
          <x14:colorFirst rgb="FFD00000"/>
          <x14:colorLast rgb="FFD00000"/>
          <x14:colorHigh rgb="FFD00000"/>
          <x14:colorLow rgb="FFD00000"/>
          <x14:sparklines>
            <x14:sparkline>
              <xm:f>'1A1 Energy Industries'!F242:R242</xm:f>
              <xm:sqref>X242</xm:sqref>
            </x14:sparkline>
          </x14:sparklines>
        </x14:sparklineGroup>
        <x14:sparklineGroup manualMax="0" manualMin="0" displayEmptyCellsAs="gap" xr2:uid="{00000000-0003-0000-1500-00001C000000}">
          <x14:colorSeries rgb="FF376092"/>
          <x14:colorNegative rgb="FFD00000"/>
          <x14:colorAxis rgb="FF000000"/>
          <x14:colorMarkers rgb="FFD00000"/>
          <x14:colorFirst rgb="FFD00000"/>
          <x14:colorLast rgb="FFD00000"/>
          <x14:colorHigh rgb="FFD00000"/>
          <x14:colorLow rgb="FFD00000"/>
          <x14:sparklines>
            <x14:sparkline>
              <xm:f>'1A1 Energy Industries'!F257:R257</xm:f>
              <xm:sqref>X257</xm:sqref>
            </x14:sparkline>
          </x14:sparklines>
        </x14:sparklineGroup>
        <x14:sparklineGroup manualMax="0" manualMin="0" displayEmptyCellsAs="gap" xr2:uid="{00000000-0003-0000-1500-00001D000000}">
          <x14:colorSeries rgb="FF376092"/>
          <x14:colorNegative rgb="FFD00000"/>
          <x14:colorAxis rgb="FF000000"/>
          <x14:colorMarkers rgb="FFD00000"/>
          <x14:colorFirst rgb="FFD00000"/>
          <x14:colorLast rgb="FFD00000"/>
          <x14:colorHigh rgb="FFD00000"/>
          <x14:colorLow rgb="FFD00000"/>
          <x14:sparklines>
            <x14:sparkline>
              <xm:f>'1A1 Energy Industries'!F44:R44</xm:f>
              <xm:sqref>X44</xm:sqref>
            </x14:sparkline>
          </x14:sparklines>
        </x14:sparklineGroup>
        <x14:sparklineGroup manualMax="0" manualMin="0" displayEmptyCellsAs="gap" xr2:uid="{00000000-0003-0000-1500-00001E000000}">
          <x14:colorSeries rgb="FF376092"/>
          <x14:colorNegative rgb="FFD00000"/>
          <x14:colorAxis rgb="FF000000"/>
          <x14:colorMarkers rgb="FFD00000"/>
          <x14:colorFirst rgb="FFD00000"/>
          <x14:colorLast rgb="FFD00000"/>
          <x14:colorHigh rgb="FFD00000"/>
          <x14:colorLow rgb="FFD00000"/>
          <x14:sparklines>
            <x14:sparkline>
              <xm:f>'1A1 Energy Industries'!F46:W46</xm:f>
              <xm:sqref>X46</xm:sqref>
            </x14:sparkline>
            <x14:sparkline>
              <xm:f>'1A1 Energy Industries'!F47:W47</xm:f>
              <xm:sqref>X47</xm:sqref>
            </x14:sparkline>
            <x14:sparkline>
              <xm:f>'1A1 Energy Industries'!F48:W48</xm:f>
              <xm:sqref>X48</xm:sqref>
            </x14:sparkline>
            <x14:sparkline>
              <xm:f>'1A1 Energy Industries'!F49:W49</xm:f>
              <xm:sqref>X49</xm:sqref>
            </x14:sparkline>
            <x14:sparkline>
              <xm:f>'1A1 Energy Industries'!F50:W50</xm:f>
              <xm:sqref>X50</xm:sqref>
            </x14:sparkline>
            <x14:sparkline>
              <xm:f>'1A1 Energy Industries'!F51:W51</xm:f>
              <xm:sqref>X51</xm:sqref>
            </x14:sparkline>
            <x14:sparkline>
              <xm:f>'1A1 Energy Industries'!F52:W52</xm:f>
              <xm:sqref>X52</xm:sqref>
            </x14:sparkline>
            <x14:sparkline>
              <xm:f>'1A1 Energy Industries'!F53:W53</xm:f>
              <xm:sqref>X53</xm:sqref>
            </x14:sparkline>
            <x14:sparkline>
              <xm:f>'1A1 Energy Industries'!F54:W54</xm:f>
              <xm:sqref>X54</xm:sqref>
            </x14:sparkline>
            <x14:sparkline>
              <xm:f>'1A1 Energy Industries'!F55:W55</xm:f>
              <xm:sqref>X55</xm:sqref>
            </x14:sparkline>
            <x14:sparkline>
              <xm:f>'1A1 Energy Industries'!F56:W56</xm:f>
              <xm:sqref>X56</xm:sqref>
            </x14:sparkline>
          </x14:sparklines>
        </x14:sparklineGroup>
        <x14:sparklineGroup manualMax="0" manualMin="0" displayEmptyCellsAs="gap" xr2:uid="{00000000-0003-0000-1500-00001F000000}">
          <x14:colorSeries rgb="FF376092"/>
          <x14:colorNegative rgb="FFD00000"/>
          <x14:colorAxis rgb="FF000000"/>
          <x14:colorMarkers rgb="FFD00000"/>
          <x14:colorFirst rgb="FFD00000"/>
          <x14:colorLast rgb="FFD00000"/>
          <x14:colorHigh rgb="FFD00000"/>
          <x14:colorLow rgb="FFD00000"/>
          <x14:sparklines>
            <x14:sparkline>
              <xm:f>'1A1 Energy Industries'!F59:W59</xm:f>
              <xm:sqref>X59</xm:sqref>
            </x14:sparkline>
            <x14:sparkline>
              <xm:f>'1A1 Energy Industries'!F60:W60</xm:f>
              <xm:sqref>X60</xm:sqref>
            </x14:sparkline>
            <x14:sparkline>
              <xm:f>'1A1 Energy Industries'!F61:W61</xm:f>
              <xm:sqref>X61</xm:sqref>
            </x14:sparkline>
            <x14:sparkline>
              <xm:f>'1A1 Energy Industries'!F62:W62</xm:f>
              <xm:sqref>X62</xm:sqref>
            </x14:sparkline>
            <x14:sparkline>
              <xm:f>'1A1 Energy Industries'!F63:W63</xm:f>
              <xm:sqref>X63</xm:sqref>
            </x14:sparkline>
            <x14:sparkline>
              <xm:f>'1A1 Energy Industries'!F64:W64</xm:f>
              <xm:sqref>X64</xm:sqref>
            </x14:sparkline>
            <x14:sparkline>
              <xm:f>'1A1 Energy Industries'!F65:W65</xm:f>
              <xm:sqref>X65</xm:sqref>
            </x14:sparkline>
            <x14:sparkline>
              <xm:f>'1A1 Energy Industries'!F66:W66</xm:f>
              <xm:sqref>X66</xm:sqref>
            </x14:sparkline>
            <x14:sparkline>
              <xm:f>'1A1 Energy Industries'!F67:W67</xm:f>
              <xm:sqref>X67</xm:sqref>
            </x14:sparkline>
            <x14:sparkline>
              <xm:f>'1A1 Energy Industries'!F68:W68</xm:f>
              <xm:sqref>X68</xm:sqref>
            </x14:sparkline>
            <x14:sparkline>
              <xm:f>'1A1 Energy Industries'!F69:W69</xm:f>
              <xm:sqref>X69</xm:sqref>
            </x14:sparkline>
            <x14:sparkline>
              <xm:f>'1A1 Energy Industries'!F70:W70</xm:f>
              <xm:sqref>X70</xm:sqref>
            </x14:sparkline>
          </x14:sparklines>
        </x14:sparklineGroup>
        <x14:sparklineGroup manualMax="0" manualMin="0" displayEmptyCellsAs="gap" xr2:uid="{00000000-0003-0000-1500-000020000000}">
          <x14:colorSeries rgb="FF376092"/>
          <x14:colorNegative rgb="FFD00000"/>
          <x14:colorAxis rgb="FF000000"/>
          <x14:colorMarkers rgb="FFD00000"/>
          <x14:colorFirst rgb="FFD00000"/>
          <x14:colorLast rgb="FFD00000"/>
          <x14:colorHigh rgb="FFD00000"/>
          <x14:colorLow rgb="FFD00000"/>
          <x14:sparklines>
            <x14:sparkline>
              <xm:f>'1A1 Energy Industries'!F58:R58</xm:f>
              <xm:sqref>X58</xm:sqref>
            </x14:sparkline>
          </x14:sparklines>
        </x14:sparklineGroup>
        <x14:sparklineGroup manualMax="0" manualMin="0" displayEmptyCellsAs="gap" xr2:uid="{00000000-0003-0000-1500-000021000000}">
          <x14:colorSeries rgb="FF376092"/>
          <x14:colorNegative rgb="FFD00000"/>
          <x14:colorAxis rgb="FF000000"/>
          <x14:colorMarkers rgb="FFD00000"/>
          <x14:colorFirst rgb="FFD00000"/>
          <x14:colorLast rgb="FFD00000"/>
          <x14:colorHigh rgb="FFD00000"/>
          <x14:colorLow rgb="FFD00000"/>
          <x14:sparklines>
            <x14:sparkline>
              <xm:f>'1A1 Energy Industries'!F106:R106</xm:f>
              <xm:sqref>X106</xm:sqref>
            </x14:sparkline>
          </x14:sparklines>
        </x14:sparklineGroup>
        <x14:sparklineGroup manualMax="0" manualMin="0" displayEmptyCellsAs="gap" xr2:uid="{00000000-0003-0000-1500-000022000000}">
          <x14:colorSeries rgb="FF376092"/>
          <x14:colorNegative rgb="FFD00000"/>
          <x14:colorAxis rgb="FF000000"/>
          <x14:colorMarkers rgb="FFD00000"/>
          <x14:colorFirst rgb="FFD00000"/>
          <x14:colorLast rgb="FFD00000"/>
          <x14:colorHigh rgb="FFD00000"/>
          <x14:colorLow rgb="FFD00000"/>
          <x14:sparklines>
            <x14:sparkline>
              <xm:f>'1A1 Energy Industries'!F107:W107</xm:f>
              <xm:sqref>X107</xm:sqref>
            </x14:sparkline>
            <x14:sparkline>
              <xm:f>'1A1 Energy Industries'!F108:W108</xm:f>
              <xm:sqref>X108</xm:sqref>
            </x14:sparkline>
            <x14:sparkline>
              <xm:f>'1A1 Energy Industries'!F109:W109</xm:f>
              <xm:sqref>X109</xm:sqref>
            </x14:sparkline>
            <x14:sparkline>
              <xm:f>'1A1 Energy Industries'!F110:W110</xm:f>
              <xm:sqref>X110</xm:sqref>
            </x14:sparkline>
            <x14:sparkline>
              <xm:f>'1A1 Energy Industries'!F111:W111</xm:f>
              <xm:sqref>X111</xm:sqref>
            </x14:sparkline>
            <x14:sparkline>
              <xm:f>'1A1 Energy Industries'!F112:W112</xm:f>
              <xm:sqref>X112</xm:sqref>
            </x14:sparkline>
            <x14:sparkline>
              <xm:f>'1A1 Energy Industries'!F113:W113</xm:f>
              <xm:sqref>X113</xm:sqref>
            </x14:sparkline>
            <x14:sparkline>
              <xm:f>'1A1 Energy Industries'!F114:W114</xm:f>
              <xm:sqref>X114</xm:sqref>
            </x14:sparkline>
            <x14:sparkline>
              <xm:f>'1A1 Energy Industries'!F115:W115</xm:f>
              <xm:sqref>X115</xm:sqref>
            </x14:sparkline>
            <x14:sparkline>
              <xm:f>'1A1 Energy Industries'!F116:W116</xm:f>
              <xm:sqref>X116</xm:sqref>
            </x14:sparkline>
            <x14:sparkline>
              <xm:f>'1A1 Energy Industries'!F117:W117</xm:f>
              <xm:sqref>X117</xm:sqref>
            </x14:sparkline>
            <x14:sparkline>
              <xm:f>'1A1 Energy Industries'!F118:W118</xm:f>
              <xm:sqref>X118</xm:sqref>
            </x14:sparkline>
            <x14:sparkline>
              <xm:f>'1A1 Energy Industries'!F119:W119</xm:f>
              <xm:sqref>X119</xm:sqref>
            </x14:sparkline>
            <x14:sparkline>
              <xm:f>'1A1 Energy Industries'!F120:W120</xm:f>
              <xm:sqref>X120</xm:sqref>
            </x14:sparkline>
            <x14:sparkline>
              <xm:f>'1A1 Energy Industries'!F121:W121</xm:f>
              <xm:sqref>X121</xm:sqref>
            </x14:sparkline>
            <x14:sparkline>
              <xm:f>'1A1 Energy Industries'!F122:W122</xm:f>
              <xm:sqref>X122</xm:sqref>
            </x14:sparkline>
          </x14:sparklines>
        </x14:sparklineGroup>
        <x14:sparklineGroup manualMax="0" manualMin="0" displayEmptyCellsAs="gap" xr2:uid="{00000000-0003-0000-1500-000023000000}">
          <x14:colorSeries rgb="FF376092"/>
          <x14:colorNegative rgb="FFD00000"/>
          <x14:colorAxis rgb="FF000000"/>
          <x14:colorMarkers rgb="FFD00000"/>
          <x14:colorFirst rgb="FFD00000"/>
          <x14:colorLast rgb="FFD00000"/>
          <x14:colorHigh rgb="FFD00000"/>
          <x14:colorLow rgb="FFD00000"/>
          <x14:sparklines>
            <x14:sparkline>
              <xm:f>'1A1 Energy Industries'!F91:W91</xm:f>
              <xm:sqref>X91</xm:sqref>
            </x14:sparkline>
            <x14:sparkline>
              <xm:f>'1A1 Energy Industries'!F92:W92</xm:f>
              <xm:sqref>X92</xm:sqref>
            </x14:sparkline>
            <x14:sparkline>
              <xm:f>'1A1 Energy Industries'!F93:W93</xm:f>
              <xm:sqref>X93</xm:sqref>
            </x14:sparkline>
            <x14:sparkline>
              <xm:f>'1A1 Energy Industries'!F94:W94</xm:f>
              <xm:sqref>X94</xm:sqref>
            </x14:sparkline>
            <x14:sparkline>
              <xm:f>'1A1 Energy Industries'!F95:W95</xm:f>
              <xm:sqref>X95</xm:sqref>
            </x14:sparkline>
            <x14:sparkline>
              <xm:f>'1A1 Energy Industries'!F96:W96</xm:f>
              <xm:sqref>X96</xm:sqref>
            </x14:sparkline>
            <x14:sparkline>
              <xm:f>'1A1 Energy Industries'!F97:W97</xm:f>
              <xm:sqref>X97</xm:sqref>
            </x14:sparkline>
            <x14:sparkline>
              <xm:f>'1A1 Energy Industries'!F98:W98</xm:f>
              <xm:sqref>X98</xm:sqref>
            </x14:sparkline>
            <x14:sparkline>
              <xm:f>'1A1 Energy Industries'!F99:W99</xm:f>
              <xm:sqref>X99</xm:sqref>
            </x14:sparkline>
            <x14:sparkline>
              <xm:f>'1A1 Energy Industries'!F100:W100</xm:f>
              <xm:sqref>X100</xm:sqref>
            </x14:sparkline>
            <x14:sparkline>
              <xm:f>'1A1 Energy Industries'!F101:W101</xm:f>
              <xm:sqref>X101</xm:sqref>
            </x14:sparkline>
            <x14:sparkline>
              <xm:f>'1A1 Energy Industries'!F102:W102</xm:f>
              <xm:sqref>X102</xm:sqref>
            </x14:sparkline>
            <x14:sparkline>
              <xm:f>'1A1 Energy Industries'!F103:W103</xm:f>
              <xm:sqref>X103</xm:sqref>
            </x14:sparkline>
            <x14:sparkline>
              <xm:f>'1A1 Energy Industries'!F104:W104</xm:f>
              <xm:sqref>X104</xm:sqref>
            </x14:sparkline>
          </x14:sparklines>
        </x14:sparklineGroup>
        <x14:sparklineGroup manualMax="0" manualMin="0" displayEmptyCellsAs="gap" xr2:uid="{00000000-0003-0000-1500-000024000000}">
          <x14:colorSeries rgb="FF376092"/>
          <x14:colorNegative rgb="FFD00000"/>
          <x14:colorAxis rgb="FF000000"/>
          <x14:colorMarkers rgb="FFD00000"/>
          <x14:colorFirst rgb="FFD00000"/>
          <x14:colorLast rgb="FFD00000"/>
          <x14:colorHigh rgb="FFD00000"/>
          <x14:colorLow rgb="FFD00000"/>
          <x14:sparklines>
            <x14:sparkline>
              <xm:f>'1A1 Energy Industries'!F90:R90</xm:f>
              <xm:sqref>X90</xm:sqref>
            </x14:sparkline>
          </x14:sparklines>
        </x14:sparklineGroup>
        <x14:sparklineGroup manualMax="0" manualMin="0" displayEmptyCellsAs="gap" xr2:uid="{00000000-0003-0000-1500-000025000000}">
          <x14:colorSeries rgb="FF376092"/>
          <x14:colorNegative rgb="FFD00000"/>
          <x14:colorAxis rgb="FF000000"/>
          <x14:colorMarkers rgb="FFD00000"/>
          <x14:colorFirst rgb="FFD00000"/>
          <x14:colorLast rgb="FFD00000"/>
          <x14:colorHigh rgb="FFD00000"/>
          <x14:colorLow rgb="FFD00000"/>
          <x14:sparklines>
            <x14:sparkline>
              <xm:f>'1A1 Energy Industries'!F74:R74</xm:f>
              <xm:sqref>X74</xm:sqref>
            </x14:sparkline>
          </x14:sparklines>
        </x14:sparklineGroup>
        <x14:sparklineGroup manualMax="0" manualMin="0" displayEmptyCellsAs="gap" xr2:uid="{00000000-0003-0000-1500-000026000000}">
          <x14:colorSeries rgb="FF376092"/>
          <x14:colorNegative rgb="FFD00000"/>
          <x14:colorAxis rgb="FF000000"/>
          <x14:colorMarkers rgb="FFD00000"/>
          <x14:colorFirst rgb="FFD00000"/>
          <x14:colorLast rgb="FFD00000"/>
          <x14:colorHigh rgb="FFD00000"/>
          <x14:colorLow rgb="FFD00000"/>
          <x14:sparklines>
            <x14:sparkline>
              <xm:f>'1A1 Energy Industries'!F89:R89</xm:f>
              <xm:sqref>X89</xm:sqref>
            </x14:sparkline>
            <x14:sparkline>
              <xm:f>'1A1 Energy Industries'!F105:R105</xm:f>
              <xm:sqref>X105</xm:sqref>
            </x14:sparkline>
          </x14:sparklines>
        </x14:sparklineGroup>
        <x14:sparklineGroup manualMax="0" manualMin="0" displayEmptyCellsAs="gap" xr2:uid="{00000000-0003-0000-1500-000027000000}">
          <x14:colorSeries rgb="FF376092"/>
          <x14:colorNegative rgb="FFD00000"/>
          <x14:colorAxis rgb="FF000000"/>
          <x14:colorMarkers rgb="FFD00000"/>
          <x14:colorFirst rgb="FFD00000"/>
          <x14:colorLast rgb="FFD00000"/>
          <x14:colorHigh rgb="FFD00000"/>
          <x14:colorLow rgb="FFD00000"/>
          <x14:sparklines>
            <x14:sparkline>
              <xm:f>'1A1 Energy Industries'!F258:R258</xm:f>
              <xm:sqref>X258</xm:sqref>
            </x14:sparkline>
            <x14:sparkline>
              <xm:f>'1A1 Energy Industries'!F259:R259</xm:f>
              <xm:sqref>X259</xm:sqref>
            </x14:sparkline>
            <x14:sparkline>
              <xm:f>'1A1 Energy Industries'!F260:R260</xm:f>
              <xm:sqref>X260</xm:sqref>
            </x14:sparkline>
            <x14:sparkline>
              <xm:f>'1A1 Energy Industries'!F261:R261</xm:f>
              <xm:sqref>X261</xm:sqref>
            </x14:sparkline>
            <x14:sparkline>
              <xm:f>'1A1 Energy Industries'!F262:R262</xm:f>
              <xm:sqref>X262</xm:sqref>
            </x14:sparkline>
            <x14:sparkline>
              <xm:f>'1A1 Energy Industries'!F263:R263</xm:f>
              <xm:sqref>X263</xm:sqref>
            </x14:sparkline>
            <x14:sparkline>
              <xm:f>'1A1 Energy Industries'!F264:R264</xm:f>
              <xm:sqref>X264</xm:sqref>
            </x14:sparkline>
            <x14:sparkline>
              <xm:f>'1A1 Energy Industries'!F265:R265</xm:f>
              <xm:sqref>X265</xm:sqref>
            </x14:sparkline>
            <x14:sparkline>
              <xm:f>'1A1 Energy Industries'!F266:R266</xm:f>
              <xm:sqref>X266</xm:sqref>
            </x14:sparkline>
            <x14:sparkline>
              <xm:f>'1A1 Energy Industries'!F267:R267</xm:f>
              <xm:sqref>X267</xm:sqref>
            </x14:sparkline>
            <x14:sparkline>
              <xm:f>'1A1 Energy Industries'!F268:R268</xm:f>
              <xm:sqref>X268</xm:sqref>
            </x14:sparkline>
            <x14:sparkline>
              <xm:f>'1A1 Energy Industries'!F269:R269</xm:f>
              <xm:sqref>X269</xm:sqref>
            </x14:sparkline>
            <x14:sparkline>
              <xm:f>'1A1 Energy Industries'!F270:R270</xm:f>
              <xm:sqref>X270</xm:sqref>
            </x14:sparkline>
          </x14:sparklines>
        </x14:sparklineGroup>
        <x14:sparklineGroup manualMax="0" manualMin="0" displayEmptyCellsAs="gap" xr2:uid="{00000000-0003-0000-1500-000028000000}">
          <x14:colorSeries rgb="FF376092"/>
          <x14:colorNegative rgb="FFD00000"/>
          <x14:colorAxis rgb="FF000000"/>
          <x14:colorMarkers rgb="FFD00000"/>
          <x14:colorFirst rgb="FFD00000"/>
          <x14:colorLast rgb="FFD00000"/>
          <x14:colorHigh rgb="FFD00000"/>
          <x14:colorLow rgb="FFD00000"/>
          <x14:sparklines>
            <x14:sparkline>
              <xm:f>'1A1 Energy Industries'!F273:R273</xm:f>
              <xm:sqref>X273</xm:sqref>
            </x14:sparkline>
            <x14:sparkline>
              <xm:f>'1A1 Energy Industries'!F274:R274</xm:f>
              <xm:sqref>X274</xm:sqref>
            </x14:sparkline>
            <x14:sparkline>
              <xm:f>'1A1 Energy Industries'!F275:R275</xm:f>
              <xm:sqref>X275</xm:sqref>
            </x14:sparkline>
            <x14:sparkline>
              <xm:f>'1A1 Energy Industries'!F276:R276</xm:f>
              <xm:sqref>X276</xm:sqref>
            </x14:sparkline>
            <x14:sparkline>
              <xm:f>'1A1 Energy Industries'!F277:R277</xm:f>
              <xm:sqref>X277</xm:sqref>
            </x14:sparkline>
            <x14:sparkline>
              <xm:f>'1A1 Energy Industries'!F278:R278</xm:f>
              <xm:sqref>X278</xm:sqref>
            </x14:sparkline>
            <x14:sparkline>
              <xm:f>'1A1 Energy Industries'!F279:R279</xm:f>
              <xm:sqref>X279</xm:sqref>
            </x14:sparkline>
            <x14:sparkline>
              <xm:f>'1A1 Energy Industries'!F280:R280</xm:f>
              <xm:sqref>X280</xm:sqref>
            </x14:sparkline>
            <x14:sparkline>
              <xm:f>'1A1 Energy Industries'!F281:R281</xm:f>
              <xm:sqref>X281</xm:sqref>
            </x14:sparkline>
            <x14:sparkline>
              <xm:f>'1A1 Energy Industries'!F282:R282</xm:f>
              <xm:sqref>X282</xm:sqref>
            </x14:sparkline>
            <x14:sparkline>
              <xm:f>'1A1 Energy Industries'!F283:R283</xm:f>
              <xm:sqref>X283</xm:sqref>
            </x14:sparkline>
            <x14:sparkline>
              <xm:f>'1A1 Energy Industries'!F284:R284</xm:f>
              <xm:sqref>X284</xm:sqref>
            </x14:sparkline>
            <x14:sparkline>
              <xm:f>'1A1 Energy Industries'!F285:R285</xm:f>
              <xm:sqref>X285</xm:sqref>
            </x14:sparkline>
            <x14:sparkline>
              <xm:f>'1A1 Energy Industries'!F286:R286</xm:f>
              <xm:sqref>X286</xm:sqref>
            </x14:sparkline>
            <x14:sparkline>
              <xm:f>'1A1 Energy Industries'!F287:R287</xm:f>
              <xm:sqref>X287</xm:sqref>
            </x14:sparkline>
          </x14:sparklines>
        </x14:sparklineGroup>
        <x14:sparklineGroup manualMax="0" manualMin="0" displayEmptyCellsAs="gap" xr2:uid="{00000000-0003-0000-1500-000029000000}">
          <x14:colorSeries rgb="FF376092"/>
          <x14:colorNegative rgb="FFD00000"/>
          <x14:colorAxis rgb="FF000000"/>
          <x14:colorMarkers rgb="FFD00000"/>
          <x14:colorFirst rgb="FFD00000"/>
          <x14:colorLast rgb="FFD00000"/>
          <x14:colorHigh rgb="FFD00000"/>
          <x14:colorLow rgb="FFD00000"/>
          <x14:sparklines>
            <x14:sparkline>
              <xm:f>'1A1 Energy Industries'!F272:R272</xm:f>
              <xm:sqref>X272</xm:sqref>
            </x14:sparkline>
          </x14:sparklines>
        </x14:sparklineGroup>
        <x14:sparklineGroup manualMax="0" manualMin="0" displayEmptyCellsAs="gap" xr2:uid="{00000000-0003-0000-1500-00002A000000}">
          <x14:colorSeries rgb="FF376092"/>
          <x14:colorNegative rgb="FFD00000"/>
          <x14:colorAxis rgb="FF000000"/>
          <x14:colorMarkers rgb="FFD00000"/>
          <x14:colorFirst rgb="FFD00000"/>
          <x14:colorLast rgb="FFD00000"/>
          <x14:colorHigh rgb="FFD00000"/>
          <x14:colorLow rgb="FFD00000"/>
          <x14:sparklines>
            <x14:sparkline>
              <xm:f>'1A1 Energy Industries'!F226:R226</xm:f>
              <xm:sqref>X226</xm:sqref>
            </x14:sparkline>
          </x14:sparklines>
        </x14:sparklineGroup>
        <x14:sparklineGroup manualMax="0" manualMin="0" displayEmptyCellsAs="gap" xr2:uid="{00000000-0003-0000-1500-00002B000000}">
          <x14:colorSeries rgb="FF376092"/>
          <x14:colorNegative rgb="FFD00000"/>
          <x14:colorAxis rgb="FF000000"/>
          <x14:colorMarkers rgb="FFD00000"/>
          <x14:colorFirst rgb="FFD00000"/>
          <x14:colorLast rgb="FFD00000"/>
          <x14:colorHigh rgb="FFD00000"/>
          <x14:colorLow rgb="FFD00000"/>
          <x14:sparklines>
            <x14:sparkline>
              <xm:f>'1A1 Energy Industries'!F227:R227</xm:f>
              <xm:sqref>X227</xm:sqref>
            </x14:sparkline>
            <x14:sparkline>
              <xm:f>'1A1 Energy Industries'!F228:R228</xm:f>
              <xm:sqref>X228</xm:sqref>
            </x14:sparkline>
            <x14:sparkline>
              <xm:f>'1A1 Energy Industries'!F229:R229</xm:f>
              <xm:sqref>X229</xm:sqref>
            </x14:sparkline>
            <x14:sparkline>
              <xm:f>'1A1 Energy Industries'!F230:R230</xm:f>
              <xm:sqref>X230</xm:sqref>
            </x14:sparkline>
            <x14:sparkline>
              <xm:f>'1A1 Energy Industries'!F231:R231</xm:f>
              <xm:sqref>X231</xm:sqref>
            </x14:sparkline>
            <x14:sparkline>
              <xm:f>'1A1 Energy Industries'!F232:R232</xm:f>
              <xm:sqref>X232</xm:sqref>
            </x14:sparkline>
            <x14:sparkline>
              <xm:f>'1A1 Energy Industries'!F233:R233</xm:f>
              <xm:sqref>X233</xm:sqref>
            </x14:sparkline>
            <x14:sparkline>
              <xm:f>'1A1 Energy Industries'!F234:R234</xm:f>
              <xm:sqref>X234</xm:sqref>
            </x14:sparkline>
            <x14:sparkline>
              <xm:f>'1A1 Energy Industries'!F235:R235</xm:f>
              <xm:sqref>X235</xm:sqref>
            </x14:sparkline>
            <x14:sparkline>
              <xm:f>'1A1 Energy Industries'!F236:R236</xm:f>
              <xm:sqref>X236</xm:sqref>
            </x14:sparkline>
            <x14:sparkline>
              <xm:f>'1A1 Energy Industries'!F237:R237</xm:f>
              <xm:sqref>X237</xm:sqref>
            </x14:sparkline>
            <x14:sparkline>
              <xm:f>'1A1 Energy Industries'!F238:R238</xm:f>
              <xm:sqref>X238</xm:sqref>
            </x14:sparkline>
          </x14:sparklines>
        </x14:sparklineGroup>
        <x14:sparklineGroup manualMax="0" manualMin="0" displayEmptyCellsAs="gap" xr2:uid="{00000000-0003-0000-1500-00002C000000}">
          <x14:colorSeries rgb="FF376092"/>
          <x14:colorNegative rgb="FFD00000"/>
          <x14:colorAxis rgb="FF000000"/>
          <x14:colorMarkers rgb="FFD00000"/>
          <x14:colorFirst rgb="FFD00000"/>
          <x14:colorLast rgb="FFD00000"/>
          <x14:colorHigh rgb="FFD00000"/>
          <x14:colorLow rgb="FFD00000"/>
          <x14:sparklines>
            <x14:sparkline>
              <xm:f>'1A1 Energy Industries'!F213:R213</xm:f>
              <xm:sqref>X213</xm:sqref>
            </x14:sparkline>
            <x14:sparkline>
              <xm:f>'1A1 Energy Industries'!F214:R214</xm:f>
              <xm:sqref>X214</xm:sqref>
            </x14:sparkline>
            <x14:sparkline>
              <xm:f>'1A1 Energy Industries'!F215:R215</xm:f>
              <xm:sqref>X215</xm:sqref>
            </x14:sparkline>
            <x14:sparkline>
              <xm:f>'1A1 Energy Industries'!F216:R216</xm:f>
              <xm:sqref>X216</xm:sqref>
            </x14:sparkline>
            <x14:sparkline>
              <xm:f>'1A1 Energy Industries'!F217:R217</xm:f>
              <xm:sqref>X217</xm:sqref>
            </x14:sparkline>
            <x14:sparkline>
              <xm:f>'1A1 Energy Industries'!F218:R218</xm:f>
              <xm:sqref>X218</xm:sqref>
            </x14:sparkline>
            <x14:sparkline>
              <xm:f>'1A1 Energy Industries'!F219:R219</xm:f>
              <xm:sqref>X219</xm:sqref>
            </x14:sparkline>
            <x14:sparkline>
              <xm:f>'1A1 Energy Industries'!F220:R220</xm:f>
              <xm:sqref>X220</xm:sqref>
            </x14:sparkline>
            <x14:sparkline>
              <xm:f>'1A1 Energy Industries'!F221:R221</xm:f>
              <xm:sqref>X221</xm:sqref>
            </x14:sparkline>
            <x14:sparkline>
              <xm:f>'1A1 Energy Industries'!F222:R222</xm:f>
              <xm:sqref>X222</xm:sqref>
            </x14:sparkline>
            <x14:sparkline>
              <xm:f>'1A1 Energy Industries'!F223:R223</xm:f>
              <xm:sqref>X223</xm:sqref>
            </x14:sparkline>
            <x14:sparkline>
              <xm:f>'1A1 Energy Industries'!F224:R224</xm:f>
              <xm:sqref>X224</xm:sqref>
            </x14:sparkline>
          </x14:sparklines>
        </x14:sparklineGroup>
        <x14:sparklineGroup manualMax="0" manualMin="0" displayEmptyCellsAs="gap" xr2:uid="{00000000-0003-0000-1500-00002D000000}">
          <x14:colorSeries rgb="FF376092"/>
          <x14:colorNegative rgb="FFD00000"/>
          <x14:colorAxis rgb="FF000000"/>
          <x14:colorMarkers rgb="FFD00000"/>
          <x14:colorFirst rgb="FFD00000"/>
          <x14:colorLast rgb="FFD00000"/>
          <x14:colorHigh rgb="FFD00000"/>
          <x14:colorLow rgb="FFD00000"/>
          <x14:sparklines>
            <x14:sparkline>
              <xm:f>'1A1 Energy Industries'!F212:R212</xm:f>
              <xm:sqref>X212</xm:sqref>
            </x14:sparkline>
          </x14:sparklines>
        </x14:sparklineGroup>
        <x14:sparklineGroup manualMax="0" manualMin="0" displayEmptyCellsAs="gap" xr2:uid="{00000000-0003-0000-1500-00002E000000}">
          <x14:colorSeries rgb="FF376092"/>
          <x14:colorNegative rgb="FFD00000"/>
          <x14:colorAxis rgb="FF000000"/>
          <x14:colorMarkers rgb="FFD00000"/>
          <x14:colorFirst rgb="FFD00000"/>
          <x14:colorLast rgb="FFD00000"/>
          <x14:colorHigh rgb="FFD00000"/>
          <x14:colorLow rgb="FFD00000"/>
          <x14:sparklines>
            <x14:sparkline>
              <xm:f>'1A1 Energy Industries'!F184:R184</xm:f>
              <xm:sqref>X184</xm:sqref>
            </x14:sparkline>
            <x14:sparkline>
              <xm:f>'1A1 Energy Industries'!F185:R185</xm:f>
              <xm:sqref>X185</xm:sqref>
            </x14:sparkline>
            <x14:sparkline>
              <xm:f>'1A1 Energy Industries'!F186:R186</xm:f>
              <xm:sqref>X186</xm:sqref>
            </x14:sparkline>
            <x14:sparkline>
              <xm:f>'1A1 Energy Industries'!F187:R187</xm:f>
              <xm:sqref>X187</xm:sqref>
            </x14:sparkline>
            <x14:sparkline>
              <xm:f>'1A1 Energy Industries'!F188:R188</xm:f>
              <xm:sqref>X188</xm:sqref>
            </x14:sparkline>
            <x14:sparkline>
              <xm:f>'1A1 Energy Industries'!F189:R189</xm:f>
              <xm:sqref>X189</xm:sqref>
            </x14:sparkline>
            <x14:sparkline>
              <xm:f>'1A1 Energy Industries'!F190:R190</xm:f>
              <xm:sqref>X190</xm:sqref>
            </x14:sparkline>
            <x14:sparkline>
              <xm:f>'1A1 Energy Industries'!F191:R191</xm:f>
              <xm:sqref>X191</xm:sqref>
            </x14:sparkline>
            <x14:sparkline>
              <xm:f>'1A1 Energy Industries'!F192:R192</xm:f>
              <xm:sqref>X192</xm:sqref>
            </x14:sparkline>
            <x14:sparkline>
              <xm:f>'1A1 Energy Industries'!F193:R193</xm:f>
              <xm:sqref>X193</xm:sqref>
            </x14:sparkline>
            <x14:sparkline>
              <xm:f>'1A1 Energy Industries'!F194:R194</xm:f>
              <xm:sqref>X194</xm:sqref>
            </x14:sparkline>
          </x14:sparklines>
        </x14:sparklineGroup>
        <x14:sparklineGroup manualMax="0" manualMin="0" displayEmptyCellsAs="gap" xr2:uid="{00000000-0003-0000-1500-00002F000000}">
          <x14:colorSeries rgb="FF376092"/>
          <x14:colorNegative rgb="FFD00000"/>
          <x14:colorAxis rgb="FF000000"/>
          <x14:colorMarkers rgb="FFD00000"/>
          <x14:colorFirst rgb="FFD00000"/>
          <x14:colorLast rgb="FFD00000"/>
          <x14:colorHigh rgb="FFD00000"/>
          <x14:colorLow rgb="FFD00000"/>
          <x14:sparklines>
            <x14:sparkline>
              <xm:f>'1A1 Energy Industries'!F183:R183</xm:f>
              <xm:sqref>X183</xm:sqref>
            </x14:sparkline>
          </x14:sparklines>
        </x14:sparklineGroup>
        <x14:sparklineGroup manualMax="0" manualMin="0" displayEmptyCellsAs="gap" xr2:uid="{00000000-0003-0000-1500-000030000000}">
          <x14:colorSeries rgb="FF376092"/>
          <x14:colorNegative rgb="FFD00000"/>
          <x14:colorAxis rgb="FF000000"/>
          <x14:colorMarkers rgb="FFD00000"/>
          <x14:colorFirst rgb="FFD00000"/>
          <x14:colorLast rgb="FFD00000"/>
          <x14:colorHigh rgb="FFD00000"/>
          <x14:colorLow rgb="FFD00000"/>
          <x14:sparklines>
            <x14:sparkline>
              <xm:f>'1A1 Energy Industries'!F198:R198</xm:f>
              <xm:sqref>X198</xm:sqref>
            </x14:sparkline>
          </x14:sparklines>
        </x14:sparklineGroup>
        <x14:sparklineGroup manualMax="0" manualMin="0" displayEmptyCellsAs="gap" xr2:uid="{00000000-0003-0000-1500-000031000000}">
          <x14:colorSeries rgb="FF376092"/>
          <x14:colorNegative rgb="FFD00000"/>
          <x14:colorAxis rgb="FF000000"/>
          <x14:colorMarkers rgb="FFD00000"/>
          <x14:colorFirst rgb="FFD00000"/>
          <x14:colorLast rgb="FFD00000"/>
          <x14:colorHigh rgb="FFD00000"/>
          <x14:colorLow rgb="FFD00000"/>
          <x14:sparklines>
            <x14:sparkline>
              <xm:f>'1A1 Energy Industries'!F199:R199</xm:f>
              <xm:sqref>X199</xm:sqref>
            </x14:sparkline>
            <x14:sparkline>
              <xm:f>'1A1 Energy Industries'!F200:R200</xm:f>
              <xm:sqref>X200</xm:sqref>
            </x14:sparkline>
            <x14:sparkline>
              <xm:f>'1A1 Energy Industries'!F201:R201</xm:f>
              <xm:sqref>X201</xm:sqref>
            </x14:sparkline>
            <x14:sparkline>
              <xm:f>'1A1 Energy Industries'!F202:R202</xm:f>
              <xm:sqref>X202</xm:sqref>
            </x14:sparkline>
            <x14:sparkline>
              <xm:f>'1A1 Energy Industries'!F203:R203</xm:f>
              <xm:sqref>X203</xm:sqref>
            </x14:sparkline>
            <x14:sparkline>
              <xm:f>'1A1 Energy Industries'!F204:R204</xm:f>
              <xm:sqref>X204</xm:sqref>
            </x14:sparkline>
            <x14:sparkline>
              <xm:f>'1A1 Energy Industries'!F205:R205</xm:f>
              <xm:sqref>X205</xm:sqref>
            </x14:sparkline>
            <x14:sparkline>
              <xm:f>'1A1 Energy Industries'!F206:R206</xm:f>
              <xm:sqref>X206</xm:sqref>
            </x14:sparkline>
            <x14:sparkline>
              <xm:f>'1A1 Energy Industries'!F207:R207</xm:f>
              <xm:sqref>X207</xm:sqref>
            </x14:sparkline>
            <x14:sparkline>
              <xm:f>'1A1 Energy Industries'!F208:R208</xm:f>
              <xm:sqref>X208</xm:sqref>
            </x14:sparkline>
            <x14:sparkline>
              <xm:f>'1A1 Energy Industries'!F209:R209</xm:f>
              <xm:sqref>X209</xm:sqref>
            </x14:sparkline>
            <x14:sparkline>
              <xm:f>'1A1 Energy Industries'!F210:R210</xm:f>
              <xm:sqref>X210</xm:sqref>
            </x14:sparkline>
            <x14:sparkline>
              <xm:f>'1A1 Energy Industries'!F211:R211</xm:f>
              <xm:sqref>X211</xm:sqref>
            </x14:sparkline>
            <x14:sparkline>
              <xm:f>'1A1 Energy Industries'!F225:R225</xm:f>
              <xm:sqref>X225</xm:sqref>
            </x14:sparkline>
          </x14:sparklines>
        </x14:sparklineGroup>
        <x14:sparklineGroup manualMax="0" manualMin="0" displayEmptyCellsAs="gap" xr2:uid="{00000000-0003-0000-1500-000032000000}">
          <x14:colorSeries rgb="FF376092"/>
          <x14:colorNegative rgb="FFD00000"/>
          <x14:colorAxis rgb="FF000000"/>
          <x14:colorMarkers rgb="FFD00000"/>
          <x14:colorFirst rgb="FFD00000"/>
          <x14:colorLast rgb="FFD00000"/>
          <x14:colorHigh rgb="FFD00000"/>
          <x14:colorLow rgb="FFD00000"/>
          <x14:sparklines>
            <x14:sparkline>
              <xm:f>'1A1 Energy Industries'!F31:W31</xm:f>
              <xm:sqref>X31</xm:sqref>
            </x14:sparkline>
            <x14:sparkline>
              <xm:f>'1A1 Energy Industries'!F32:W32</xm:f>
              <xm:sqref>X32</xm:sqref>
            </x14:sparkline>
            <x14:sparkline>
              <xm:f>'1A1 Energy Industries'!F33:W33</xm:f>
              <xm:sqref>X33</xm:sqref>
            </x14:sparkline>
            <x14:sparkline>
              <xm:f>'1A1 Energy Industries'!F34:W34</xm:f>
              <xm:sqref>X34</xm:sqref>
            </x14:sparkline>
            <x14:sparkline>
              <xm:f>'1A1 Energy Industries'!F35:W35</xm:f>
              <xm:sqref>X35</xm:sqref>
            </x14:sparkline>
          </x14:sparklines>
        </x14:sparklineGroup>
        <x14:sparklineGroup manualMax="0" manualMin="0" displayEmptyCellsAs="gap" xr2:uid="{00000000-0003-0000-1500-000033000000}">
          <x14:colorSeries rgb="FF376092"/>
          <x14:colorNegative rgb="FFD00000"/>
          <x14:colorAxis rgb="FF000000"/>
          <x14:colorMarkers rgb="FFD00000"/>
          <x14:colorFirst rgb="FFD00000"/>
          <x14:colorLast rgb="FFD00000"/>
          <x14:colorHigh rgb="FFD00000"/>
          <x14:colorLow rgb="FFD00000"/>
          <x14:sparklines>
            <x14:sparkline>
              <xm:f>'1A1 Energy Industries'!F37:W37</xm:f>
              <xm:sqref>X37</xm:sqref>
            </x14:sparkline>
            <x14:sparkline>
              <xm:f>'1A1 Energy Industries'!F38:W38</xm:f>
              <xm:sqref>X38</xm:sqref>
            </x14:sparkline>
            <x14:sparkline>
              <xm:f>'1A1 Energy Industries'!F39:W39</xm:f>
              <xm:sqref>X39</xm:sqref>
            </x14:sparkline>
          </x14:sparklines>
        </x14:sparklineGroup>
        <x14:sparklineGroup manualMax="0" manualMin="0" displayEmptyCellsAs="gap" xr2:uid="{00000000-0003-0000-1500-000034000000}">
          <x14:colorSeries rgb="FF376092"/>
          <x14:colorNegative rgb="FFD00000"/>
          <x14:colorAxis rgb="FF000000"/>
          <x14:colorMarkers rgb="FFD00000"/>
          <x14:colorFirst rgb="FFD00000"/>
          <x14:colorLast rgb="FFD00000"/>
          <x14:colorHigh rgb="FFD00000"/>
          <x14:colorLow rgb="FFD00000"/>
          <x14:sparklines>
            <x14:sparkline>
              <xm:f>'1A1 Energy Industries'!F45:W45</xm:f>
              <xm:sqref>X45</xm:sqref>
            </x14:sparkline>
          </x14:sparklines>
        </x14:sparklineGroup>
        <x14:sparklineGroup manualMax="0" manualMin="0" displayEmptyCellsAs="gap" xr2:uid="{00000000-0003-0000-1500-000035000000}">
          <x14:colorSeries rgb="FF376092"/>
          <x14:colorNegative rgb="FFD00000"/>
          <x14:colorAxis rgb="FF000000"/>
          <x14:colorMarkers rgb="FFD00000"/>
          <x14:colorFirst rgb="FFD00000"/>
          <x14:colorLast rgb="FFD00000"/>
          <x14:colorHigh rgb="FFD00000"/>
          <x14:colorLow rgb="FFD00000"/>
          <x14:sparklines>
            <x14:sparkline>
              <xm:f>'1A1 Energy Industries'!F81:W81</xm:f>
              <xm:sqref>X81</xm:sqref>
            </x14:sparkline>
            <x14:sparkline>
              <xm:f>'1A1 Energy Industries'!F82:W82</xm:f>
              <xm:sqref>X82</xm:sqref>
            </x14:sparkline>
            <x14:sparkline>
              <xm:f>'1A1 Energy Industries'!F83:W83</xm:f>
              <xm:sqref>X83</xm:sqref>
            </x14:sparkline>
            <x14:sparkline>
              <xm:f>'1A1 Energy Industries'!F86:W86</xm:f>
              <xm:sqref>X86</xm:sqref>
            </x14:sparkline>
            <x14:sparkline>
              <xm:f>'1A1 Energy Industries'!F87:W87</xm:f>
              <xm:sqref>X87</xm:sqref>
            </x14:sparkline>
            <x14:sparkline>
              <xm:f>'1A1 Energy Industries'!F88:W88</xm:f>
              <xm:sqref>X88</xm:sqref>
            </x14:sparkline>
          </x14:sparklines>
        </x14:sparklineGroup>
        <x14:sparklineGroup manualMax="0" manualMin="0" displayEmptyCellsAs="gap" xr2:uid="{00000000-0003-0000-1500-000036000000}">
          <x14:colorSeries rgb="FF376092"/>
          <x14:colorNegative rgb="FFD00000"/>
          <x14:colorAxis rgb="FF000000"/>
          <x14:colorMarkers rgb="FFD00000"/>
          <x14:colorFirst rgb="FFD00000"/>
          <x14:colorLast rgb="FFD00000"/>
          <x14:colorHigh rgb="FFD00000"/>
          <x14:colorLow rgb="FFD00000"/>
          <x14:sparklines>
            <x14:sparkline>
              <xm:f>'1A1 Energy Industries'!F75:W75</xm:f>
              <xm:sqref>X75</xm:sqref>
            </x14:sparkline>
            <x14:sparkline>
              <xm:f>'1A1 Energy Industries'!F76:W76</xm:f>
              <xm:sqref>X76</xm:sqref>
            </x14:sparkline>
            <x14:sparkline>
              <xm:f>'1A1 Energy Industries'!F77:W77</xm:f>
              <xm:sqref>X77</xm:sqref>
            </x14:sparkline>
            <x14:sparkline>
              <xm:f>'1A1 Energy Industries'!F78:W78</xm:f>
              <xm:sqref>X78</xm:sqref>
            </x14:sparkline>
            <x14:sparkline>
              <xm:f>'1A1 Energy Industries'!F79:W79</xm:f>
              <xm:sqref>X79</xm:sqref>
            </x14:sparkline>
          </x14:sparklines>
        </x14:sparklineGroup>
        <x14:sparklineGroup manualMax="0" manualMin="0" displayEmptyCellsAs="gap" xr2:uid="{00000000-0003-0000-1500-000037000000}">
          <x14:colorSeries rgb="FF376092"/>
          <x14:colorNegative rgb="FFD00000"/>
          <x14:colorAxis rgb="FF000000"/>
          <x14:colorMarkers rgb="FFD00000"/>
          <x14:colorFirst rgb="FFD00000"/>
          <x14:colorLast rgb="FFD00000"/>
          <x14:colorHigh rgb="FFD00000"/>
          <x14:colorLow rgb="FFD00000"/>
          <x14:sparklines>
            <x14:sparkline>
              <xm:f>'1A1 Energy Industries'!F124:W124</xm:f>
              <xm:sqref>X124</xm:sqref>
            </x14:sparkline>
          </x14:sparklines>
        </x14:sparklineGroup>
        <x14:sparklineGroup manualMax="0" manualMin="0" displayEmptyCellsAs="gap" xr2:uid="{00000000-0003-0000-1500-000038000000}">
          <x14:colorSeries rgb="FF376092"/>
          <x14:colorNegative rgb="FFD00000"/>
          <x14:colorAxis rgb="FF000000"/>
          <x14:colorMarkers rgb="FFD00000"/>
          <x14:colorFirst rgb="FFD00000"/>
          <x14:colorLast rgb="FFD00000"/>
          <x14:colorHigh rgb="FFD00000"/>
          <x14:colorLow rgb="FFD00000"/>
          <x14:sparklines>
            <x14:sparkline>
              <xm:f>'1A1 Energy Industries'!F84:R84</xm:f>
              <xm:sqref>X84</xm:sqref>
            </x14:sparkline>
          </x14:sparklines>
        </x14:sparklineGroup>
        <x14:sparklineGroup manualMax="0" manualMin="0" displayEmptyCellsAs="gap" xr2:uid="{00000000-0003-0000-1500-000039000000}">
          <x14:colorSeries rgb="FF376092"/>
          <x14:colorNegative rgb="FFD00000"/>
          <x14:colorAxis rgb="FF000000"/>
          <x14:colorMarkers rgb="FFD00000"/>
          <x14:colorFirst rgb="FFD00000"/>
          <x14:colorLast rgb="FFD00000"/>
          <x14:colorHigh rgb="FFD00000"/>
          <x14:colorLow rgb="FFD00000"/>
          <x14:sparklines>
            <x14:sparkline>
              <xm:f>'1A1 Energy Industries'!F80:R80</xm:f>
              <xm:sqref>X80</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tabColor theme="3" tint="0.79998168889431442"/>
  </sheetPr>
  <dimension ref="A1:AE293"/>
  <sheetViews>
    <sheetView topLeftCell="A61" zoomScale="85" zoomScaleNormal="85" workbookViewId="0">
      <selection activeCell="A77" sqref="A77"/>
    </sheetView>
  </sheetViews>
  <sheetFormatPr defaultRowHeight="15" x14ac:dyDescent="0.25"/>
  <cols>
    <col min="1" max="1" width="14.5703125" style="221" customWidth="1"/>
    <col min="2" max="2" width="55.28515625" bestFit="1" customWidth="1"/>
    <col min="3" max="3" width="32.85546875" customWidth="1"/>
    <col min="4" max="4" width="10.42578125" customWidth="1"/>
    <col min="5" max="5" width="12.140625" customWidth="1"/>
    <col min="6" max="20" width="10.42578125" customWidth="1"/>
    <col min="21" max="22" width="10.42578125" style="197" customWidth="1"/>
    <col min="23" max="33" width="10.42578125" customWidth="1"/>
    <col min="34" max="94" width="53.7109375" bestFit="1" customWidth="1"/>
    <col min="95" max="109" width="16.5703125" bestFit="1" customWidth="1"/>
  </cols>
  <sheetData>
    <row r="1" spans="1:31" x14ac:dyDescent="0.25">
      <c r="A1" s="267"/>
      <c r="B1" s="311" t="s">
        <v>2</v>
      </c>
      <c r="C1" s="358" t="str">
        <f ca="1">MID(CELL("filename",B1),FIND("]",CELL("filename",B1))+1,256)</f>
        <v>1A2 Manufacturing Construction</v>
      </c>
      <c r="D1" s="583" t="s">
        <v>23</v>
      </c>
      <c r="E1" s="583"/>
      <c r="F1" s="583"/>
      <c r="G1" s="583"/>
      <c r="H1" s="583"/>
      <c r="I1" s="583"/>
      <c r="J1" s="583"/>
      <c r="K1" s="584"/>
      <c r="L1" s="11"/>
    </row>
    <row r="2" spans="1:31" ht="49.5" customHeight="1" x14ac:dyDescent="0.25">
      <c r="A2" s="267"/>
      <c r="B2" s="311" t="s">
        <v>1</v>
      </c>
      <c r="C2" s="359" t="s">
        <v>100</v>
      </c>
      <c r="D2" s="315"/>
      <c r="E2" s="315"/>
      <c r="F2" s="315"/>
      <c r="G2" s="315"/>
      <c r="H2" s="315"/>
      <c r="I2" s="315"/>
      <c r="J2" s="315"/>
      <c r="K2" s="315"/>
      <c r="L2" s="11"/>
    </row>
    <row r="3" spans="1:31" x14ac:dyDescent="0.25">
      <c r="A3" s="267"/>
      <c r="B3" s="311" t="s">
        <v>3</v>
      </c>
      <c r="C3" s="359" t="s">
        <v>994</v>
      </c>
      <c r="D3" s="315"/>
      <c r="E3" s="315"/>
      <c r="F3" s="315"/>
      <c r="G3" s="315"/>
      <c r="H3" s="315"/>
      <c r="I3" s="315"/>
      <c r="J3" s="315"/>
      <c r="K3" s="315"/>
      <c r="M3" s="197"/>
      <c r="N3" s="197"/>
      <c r="O3" s="197"/>
      <c r="P3" s="197"/>
      <c r="Q3" s="197"/>
      <c r="R3" s="197"/>
      <c r="S3" s="197"/>
      <c r="T3" s="197"/>
      <c r="W3" s="197"/>
      <c r="X3" s="197"/>
      <c r="Y3" s="197"/>
      <c r="Z3" s="197"/>
      <c r="AA3" s="197"/>
      <c r="AB3" s="197"/>
      <c r="AC3" s="197"/>
      <c r="AD3" s="197"/>
      <c r="AE3" s="197"/>
    </row>
    <row r="4" spans="1:31" x14ac:dyDescent="0.25">
      <c r="A4" s="267"/>
      <c r="B4" s="311" t="s">
        <v>4</v>
      </c>
      <c r="C4" s="359" t="s">
        <v>101</v>
      </c>
      <c r="D4" s="315"/>
      <c r="E4" s="315"/>
      <c r="F4" s="315"/>
      <c r="G4" s="315"/>
      <c r="H4" s="315"/>
      <c r="I4" s="315"/>
      <c r="J4" s="315"/>
      <c r="K4" s="315"/>
      <c r="M4" s="197"/>
      <c r="N4" s="197"/>
      <c r="O4" s="197"/>
      <c r="P4" s="197"/>
      <c r="Q4" s="197"/>
      <c r="R4" s="197"/>
      <c r="S4" s="197"/>
      <c r="T4" s="197"/>
      <c r="W4" s="197"/>
      <c r="X4" s="197"/>
      <c r="Y4" s="197"/>
      <c r="Z4" s="197"/>
      <c r="AA4" s="197"/>
      <c r="AB4" s="197"/>
      <c r="AC4" s="197"/>
      <c r="AD4" s="197"/>
      <c r="AE4" s="197"/>
    </row>
    <row r="5" spans="1:31" x14ac:dyDescent="0.25">
      <c r="A5" s="267"/>
      <c r="B5" s="311" t="s">
        <v>24</v>
      </c>
      <c r="C5" s="359" t="s">
        <v>360</v>
      </c>
      <c r="D5" s="315"/>
      <c r="E5" s="315"/>
      <c r="F5" s="315"/>
      <c r="G5" s="315"/>
      <c r="H5" s="315"/>
      <c r="I5" s="315"/>
      <c r="J5" s="315"/>
      <c r="K5" s="315"/>
      <c r="M5" s="197"/>
      <c r="N5" s="197"/>
      <c r="O5" s="197"/>
      <c r="P5" s="197"/>
      <c r="Q5" s="197"/>
      <c r="R5" s="197"/>
      <c r="S5" s="197"/>
      <c r="T5" s="197"/>
      <c r="W5" s="197"/>
      <c r="X5" s="197"/>
      <c r="Y5" s="197"/>
      <c r="Z5" s="197"/>
      <c r="AA5" s="197"/>
      <c r="AB5" s="197"/>
      <c r="AC5" s="197"/>
      <c r="AD5" s="197"/>
      <c r="AE5" s="197"/>
    </row>
    <row r="6" spans="1:31" x14ac:dyDescent="0.25">
      <c r="A6" s="267"/>
      <c r="B6" s="317"/>
      <c r="C6" s="360"/>
      <c r="D6" s="318"/>
      <c r="E6" s="318"/>
      <c r="F6" s="318"/>
      <c r="G6" s="318"/>
      <c r="H6" s="318"/>
      <c r="I6" s="318"/>
      <c r="J6" s="318"/>
      <c r="K6" s="318"/>
      <c r="M6" s="197"/>
      <c r="N6" s="197"/>
      <c r="O6" s="197"/>
      <c r="P6" s="197"/>
      <c r="Q6" s="197"/>
      <c r="R6" s="197"/>
      <c r="S6" s="197"/>
      <c r="T6" s="197"/>
      <c r="W6" s="197"/>
      <c r="X6" s="197"/>
      <c r="Y6" s="197"/>
      <c r="Z6" s="197"/>
      <c r="AA6" s="197"/>
      <c r="AB6" s="197"/>
      <c r="AC6" s="197"/>
      <c r="AD6" s="197"/>
      <c r="AE6" s="197"/>
    </row>
    <row r="7" spans="1:31" x14ac:dyDescent="0.25">
      <c r="A7" s="267"/>
      <c r="B7" s="311" t="s">
        <v>25</v>
      </c>
      <c r="C7" s="359" t="s">
        <v>1001</v>
      </c>
      <c r="D7" s="315"/>
      <c r="E7" s="315"/>
      <c r="F7" s="315"/>
      <c r="G7" s="315"/>
      <c r="H7" s="315"/>
      <c r="I7" s="315"/>
      <c r="J7" s="315"/>
      <c r="K7" s="315"/>
      <c r="M7" s="197"/>
      <c r="N7" s="197"/>
      <c r="O7" s="197"/>
      <c r="P7" s="197"/>
      <c r="Q7" s="197"/>
      <c r="R7" s="197"/>
      <c r="S7" s="197"/>
      <c r="T7" s="197"/>
      <c r="W7" s="197"/>
      <c r="X7" s="197"/>
      <c r="Y7" s="197"/>
      <c r="Z7" s="197"/>
      <c r="AA7" s="197"/>
      <c r="AB7" s="197"/>
      <c r="AC7" s="197"/>
      <c r="AD7" s="197"/>
      <c r="AE7" s="197"/>
    </row>
    <row r="8" spans="1:31" x14ac:dyDescent="0.25">
      <c r="A8" s="267"/>
      <c r="B8" s="311" t="s">
        <v>0</v>
      </c>
      <c r="C8" s="361" t="s">
        <v>35</v>
      </c>
      <c r="D8" s="357"/>
      <c r="E8" s="357"/>
      <c r="F8" s="357"/>
      <c r="G8" s="357"/>
      <c r="H8" s="357"/>
      <c r="I8" s="357"/>
      <c r="J8" s="357"/>
      <c r="K8" s="357"/>
      <c r="M8" s="197"/>
      <c r="N8" s="197"/>
      <c r="O8" s="197"/>
      <c r="P8" s="197"/>
      <c r="Q8" s="197"/>
      <c r="R8" s="197"/>
      <c r="S8" s="197"/>
      <c r="T8" s="197"/>
      <c r="W8" s="197"/>
      <c r="X8" s="197"/>
      <c r="Y8" s="197"/>
      <c r="Z8" s="197"/>
      <c r="AA8" s="197"/>
      <c r="AB8" s="197"/>
      <c r="AC8" s="197"/>
      <c r="AD8" s="197"/>
      <c r="AE8" s="197"/>
    </row>
    <row r="9" spans="1:31" x14ac:dyDescent="0.25">
      <c r="A9" s="267"/>
      <c r="B9" s="311" t="s">
        <v>5</v>
      </c>
      <c r="C9" s="362"/>
      <c r="D9" s="315"/>
      <c r="E9" s="315"/>
      <c r="F9" s="315"/>
      <c r="G9" s="315"/>
      <c r="H9" s="315"/>
      <c r="I9" s="315"/>
      <c r="J9" s="315"/>
      <c r="K9" s="315"/>
      <c r="L9" s="197"/>
      <c r="M9" s="197"/>
      <c r="N9" s="197"/>
      <c r="O9" s="197"/>
      <c r="P9" s="197"/>
      <c r="Q9" s="197"/>
      <c r="R9" s="197"/>
      <c r="S9" s="197"/>
      <c r="T9" s="197"/>
      <c r="W9" s="197"/>
      <c r="X9" s="197"/>
      <c r="Y9" s="197"/>
      <c r="Z9" s="197"/>
      <c r="AA9" s="197"/>
      <c r="AB9" s="197"/>
      <c r="AC9" s="197"/>
      <c r="AD9" s="197"/>
      <c r="AE9" s="197"/>
    </row>
    <row r="10" spans="1:31" s="197" customFormat="1" x14ac:dyDescent="0.25"/>
    <row r="11" spans="1:31" x14ac:dyDescent="0.25">
      <c r="E11" s="197"/>
      <c r="F11" s="197"/>
      <c r="G11" s="197"/>
      <c r="H11" s="197"/>
      <c r="I11" s="197"/>
      <c r="J11" s="197"/>
      <c r="K11" s="197"/>
      <c r="L11" s="197"/>
      <c r="M11" s="197"/>
      <c r="N11" s="197"/>
      <c r="O11" s="197"/>
      <c r="P11" s="197"/>
      <c r="Q11" s="197"/>
      <c r="R11" s="197"/>
      <c r="S11" s="197"/>
      <c r="T11" s="197"/>
      <c r="W11" s="197"/>
      <c r="X11" s="197"/>
      <c r="Y11" s="197"/>
      <c r="Z11" s="197"/>
      <c r="AA11" s="197"/>
      <c r="AB11" s="197"/>
      <c r="AC11" s="197"/>
      <c r="AD11" s="197"/>
      <c r="AE11" s="197"/>
    </row>
    <row r="12" spans="1:31" s="2" customFormat="1" ht="20.25" x14ac:dyDescent="0.3">
      <c r="A12" s="352" t="s">
        <v>1052</v>
      </c>
      <c r="B12" s="353"/>
      <c r="C12" s="329" t="s">
        <v>6</v>
      </c>
      <c r="D12" s="353"/>
      <c r="E12" s="238"/>
      <c r="F12" s="238" t="s">
        <v>188</v>
      </c>
      <c r="G12" s="238"/>
      <c r="H12" s="238"/>
      <c r="I12" s="238"/>
      <c r="J12" s="238"/>
      <c r="K12" s="238"/>
      <c r="L12" s="238"/>
      <c r="M12" s="238"/>
      <c r="N12" s="238"/>
      <c r="O12" s="238"/>
      <c r="P12" s="238"/>
      <c r="Q12" s="238"/>
      <c r="R12" s="238"/>
      <c r="S12" s="238"/>
      <c r="T12" s="238"/>
      <c r="U12" s="238"/>
      <c r="V12" s="238"/>
      <c r="W12" s="238"/>
    </row>
    <row r="13" spans="1:31" ht="16.5" x14ac:dyDescent="0.3">
      <c r="A13" s="354"/>
      <c r="B13" s="330"/>
      <c r="C13" s="330"/>
      <c r="D13" s="330"/>
      <c r="E13" s="242"/>
      <c r="F13" s="355" t="s">
        <v>735</v>
      </c>
      <c r="G13" s="242"/>
      <c r="H13" s="242"/>
      <c r="I13" s="242"/>
      <c r="J13" s="242"/>
      <c r="K13" s="242"/>
      <c r="L13" s="242"/>
      <c r="M13" s="242"/>
      <c r="N13" s="242"/>
      <c r="O13" s="242"/>
      <c r="P13" s="242"/>
      <c r="Q13" s="242"/>
      <c r="R13" s="242"/>
      <c r="S13" s="242"/>
      <c r="T13" s="242"/>
      <c r="U13" s="242"/>
      <c r="V13" s="242"/>
      <c r="W13" s="242"/>
    </row>
    <row r="14" spans="1:31" ht="16.5" x14ac:dyDescent="0.3">
      <c r="A14" s="354"/>
      <c r="B14" s="332" t="s">
        <v>7</v>
      </c>
      <c r="C14" s="332" t="s">
        <v>8</v>
      </c>
      <c r="D14" s="332" t="s">
        <v>9</v>
      </c>
      <c r="E14" s="275" t="s">
        <v>10</v>
      </c>
      <c r="F14" s="275">
        <v>2000</v>
      </c>
      <c r="G14" s="275">
        <v>2001</v>
      </c>
      <c r="H14" s="275">
        <v>2002</v>
      </c>
      <c r="I14" s="275">
        <v>2003</v>
      </c>
      <c r="J14" s="275">
        <v>2004</v>
      </c>
      <c r="K14" s="275">
        <v>2005</v>
      </c>
      <c r="L14" s="275">
        <v>2006</v>
      </c>
      <c r="M14" s="275">
        <v>2007</v>
      </c>
      <c r="N14" s="275">
        <v>2008</v>
      </c>
      <c r="O14" s="275">
        <v>2009</v>
      </c>
      <c r="P14" s="275">
        <v>2010</v>
      </c>
      <c r="Q14" s="275">
        <v>2011</v>
      </c>
      <c r="R14" s="275">
        <v>2012</v>
      </c>
      <c r="S14" s="275">
        <v>2013</v>
      </c>
      <c r="T14" s="275">
        <v>2014</v>
      </c>
      <c r="U14" s="275">
        <v>2015</v>
      </c>
      <c r="V14" s="275">
        <v>2016</v>
      </c>
      <c r="W14" s="275">
        <v>2017</v>
      </c>
      <c r="X14" s="77" t="s">
        <v>26</v>
      </c>
      <c r="Y14" s="197"/>
    </row>
    <row r="15" spans="1:31" ht="16.5" x14ac:dyDescent="0.3">
      <c r="A15" s="354" t="s">
        <v>1281</v>
      </c>
      <c r="B15" s="330" t="s">
        <v>202</v>
      </c>
      <c r="C15" s="330" t="s">
        <v>203</v>
      </c>
      <c r="D15" s="332"/>
      <c r="E15" s="242" t="s">
        <v>201</v>
      </c>
      <c r="F15" s="456">
        <v>697.59799999999996</v>
      </c>
      <c r="G15" s="456">
        <v>639.80399999999997</v>
      </c>
      <c r="H15" s="456">
        <v>606.42999999999995</v>
      </c>
      <c r="I15" s="456">
        <v>625.96600000000001</v>
      </c>
      <c r="J15" s="456">
        <v>649.06830000000002</v>
      </c>
      <c r="K15" s="456">
        <v>619.45399999999995</v>
      </c>
      <c r="L15" s="456">
        <v>600.73199999999997</v>
      </c>
      <c r="M15" s="456">
        <v>567.35799999999995</v>
      </c>
      <c r="N15" s="456">
        <v>433.048</v>
      </c>
      <c r="O15" s="456">
        <v>443.63</v>
      </c>
      <c r="P15" s="456">
        <v>469.43761497740189</v>
      </c>
      <c r="Q15" s="456">
        <v>472.93399999999997</v>
      </c>
      <c r="R15" s="456">
        <v>382.58</v>
      </c>
      <c r="S15" s="456">
        <v>388.94600000000003</v>
      </c>
      <c r="T15" s="456">
        <v>365.3</v>
      </c>
      <c r="U15" s="456">
        <v>341.654</v>
      </c>
      <c r="V15" s="456">
        <v>318</v>
      </c>
      <c r="W15" s="456">
        <v>294</v>
      </c>
      <c r="Y15" s="197"/>
      <c r="Z15" t="s">
        <v>1002</v>
      </c>
    </row>
    <row r="16" spans="1:31" ht="16.5" x14ac:dyDescent="0.3">
      <c r="A16" s="354" t="s">
        <v>1281</v>
      </c>
      <c r="B16" s="330" t="s">
        <v>202</v>
      </c>
      <c r="C16" s="330" t="s">
        <v>165</v>
      </c>
      <c r="D16" s="330"/>
      <c r="E16" s="242" t="s">
        <v>201</v>
      </c>
      <c r="F16" s="457">
        <v>28233.672121059913</v>
      </c>
      <c r="G16" s="457">
        <v>29499.429369719295</v>
      </c>
      <c r="H16" s="457">
        <v>30955.142018862167</v>
      </c>
      <c r="I16" s="457">
        <v>32915.38197251362</v>
      </c>
      <c r="J16" s="457">
        <v>34769.422388129693</v>
      </c>
      <c r="K16" s="457">
        <v>36783.615166621472</v>
      </c>
      <c r="L16" s="457">
        <v>36014.979999999996</v>
      </c>
      <c r="M16" s="457">
        <v>38198.58</v>
      </c>
      <c r="N16" s="457">
        <v>50628.47</v>
      </c>
      <c r="O16" s="457">
        <v>44769.1767578125</v>
      </c>
      <c r="P16" s="457">
        <v>39725.34765625</v>
      </c>
      <c r="Q16" s="457">
        <v>48835.46</v>
      </c>
      <c r="R16" s="457">
        <v>52164.150390625</v>
      </c>
      <c r="S16" s="457">
        <v>53346.31982421875</v>
      </c>
      <c r="T16" s="457">
        <v>62474.5009765625</v>
      </c>
      <c r="U16" s="457">
        <v>73652.22119140625</v>
      </c>
      <c r="V16" s="457">
        <v>46980.542547255754</v>
      </c>
      <c r="W16" s="457">
        <v>55636.929468154907</v>
      </c>
      <c r="Y16" s="197"/>
      <c r="Z16" s="197" t="s">
        <v>1002</v>
      </c>
    </row>
    <row r="17" spans="1:26" ht="16.5" x14ac:dyDescent="0.3">
      <c r="A17" s="354" t="s">
        <v>1281</v>
      </c>
      <c r="B17" s="330" t="s">
        <v>202</v>
      </c>
      <c r="C17" s="330" t="s">
        <v>166</v>
      </c>
      <c r="D17" s="330"/>
      <c r="E17" s="242" t="s">
        <v>201</v>
      </c>
      <c r="F17" s="456">
        <v>193.9392</v>
      </c>
      <c r="G17" s="456">
        <v>193.9392</v>
      </c>
      <c r="H17" s="456">
        <v>187.2998</v>
      </c>
      <c r="I17" s="456">
        <v>184.5043</v>
      </c>
      <c r="J17" s="456">
        <v>198.9068</v>
      </c>
      <c r="K17" s="456">
        <v>170.87620000000001</v>
      </c>
      <c r="L17" s="456">
        <v>166.33340000000001</v>
      </c>
      <c r="M17" s="456">
        <v>164.23679999999999</v>
      </c>
      <c r="N17" s="456">
        <v>164.23679999999999</v>
      </c>
      <c r="O17" s="456">
        <v>207.21789999999999</v>
      </c>
      <c r="P17" s="456">
        <v>219.27256079475706</v>
      </c>
      <c r="Q17" s="456">
        <v>166.68287999999998</v>
      </c>
      <c r="R17" s="456">
        <v>198.48191999999997</v>
      </c>
      <c r="S17" s="456">
        <v>186.26839999999999</v>
      </c>
      <c r="T17" s="456">
        <v>186.32899999999998</v>
      </c>
      <c r="U17" s="456">
        <v>186.3896</v>
      </c>
      <c r="V17" s="456">
        <v>186</v>
      </c>
      <c r="W17" s="456">
        <v>187</v>
      </c>
      <c r="Y17" s="197"/>
      <c r="Z17" s="197" t="s">
        <v>1002</v>
      </c>
    </row>
    <row r="18" spans="1:26" ht="16.5" x14ac:dyDescent="0.3">
      <c r="A18" s="354" t="s">
        <v>1279</v>
      </c>
      <c r="B18" s="330" t="s">
        <v>202</v>
      </c>
      <c r="C18" s="330" t="s">
        <v>204</v>
      </c>
      <c r="D18" s="330"/>
      <c r="E18" s="242" t="s">
        <v>201</v>
      </c>
      <c r="F18" s="456">
        <v>109.0001</v>
      </c>
      <c r="G18" s="456">
        <v>115.15179999999999</v>
      </c>
      <c r="H18" s="456">
        <v>112.65260000000001</v>
      </c>
      <c r="I18" s="456">
        <v>107.26990000000001</v>
      </c>
      <c r="J18" s="456">
        <v>108.2694</v>
      </c>
      <c r="K18" s="456">
        <v>105.732</v>
      </c>
      <c r="L18" s="456">
        <v>116.3052</v>
      </c>
      <c r="M18" s="456">
        <v>122.0724</v>
      </c>
      <c r="N18" s="456">
        <v>117.84310000000001</v>
      </c>
      <c r="O18" s="456">
        <v>105.3475</v>
      </c>
      <c r="P18" s="456">
        <v>111.47597892970302</v>
      </c>
      <c r="Q18" s="456">
        <v>137.83608000000001</v>
      </c>
      <c r="R18" s="456">
        <v>126.10944000000001</v>
      </c>
      <c r="S18" s="456">
        <v>124.2758</v>
      </c>
      <c r="T18" s="456">
        <v>125.60050000000001</v>
      </c>
      <c r="U18" s="456">
        <v>126.9252</v>
      </c>
      <c r="V18" s="456">
        <v>128</v>
      </c>
      <c r="W18" s="456">
        <v>130</v>
      </c>
      <c r="Y18" s="197"/>
      <c r="Z18" s="197" t="s">
        <v>1002</v>
      </c>
    </row>
    <row r="19" spans="1:26" ht="16.5" x14ac:dyDescent="0.3">
      <c r="A19" s="354" t="s">
        <v>1280</v>
      </c>
      <c r="B19" s="330" t="s">
        <v>202</v>
      </c>
      <c r="C19" s="330" t="s">
        <v>205</v>
      </c>
      <c r="D19" s="330"/>
      <c r="E19" s="242" t="s">
        <v>201</v>
      </c>
      <c r="F19" s="456">
        <v>5053.3811999999998</v>
      </c>
      <c r="G19" s="456">
        <v>5584.1015999999991</v>
      </c>
      <c r="H19" s="456">
        <v>6160.9715999999989</v>
      </c>
      <c r="I19" s="456">
        <v>6276.3455999999996</v>
      </c>
      <c r="J19" s="456">
        <v>6381.9862690872951</v>
      </c>
      <c r="K19" s="456">
        <v>7037.8139999999994</v>
      </c>
      <c r="L19" s="456">
        <v>7245.4872000000005</v>
      </c>
      <c r="M19" s="456">
        <v>7706.9831999999997</v>
      </c>
      <c r="N19" s="456">
        <v>7475.3204191786908</v>
      </c>
      <c r="O19" s="456">
        <v>7601.5660230527901</v>
      </c>
      <c r="P19" s="456">
        <v>8043.7775262158921</v>
      </c>
      <c r="Q19" s="456">
        <v>7536.4707599999992</v>
      </c>
      <c r="R19" s="456">
        <v>9806.8933199999992</v>
      </c>
      <c r="S19" s="456">
        <v>9094.94</v>
      </c>
      <c r="T19" s="456">
        <v>9384.2000000000007</v>
      </c>
      <c r="U19" s="456">
        <v>9673.4599999999991</v>
      </c>
      <c r="V19" s="456">
        <v>9963</v>
      </c>
      <c r="W19" s="456">
        <v>10252</v>
      </c>
      <c r="Y19" s="197"/>
      <c r="Z19" s="197" t="s">
        <v>1002</v>
      </c>
    </row>
    <row r="20" spans="1:26" ht="16.5" x14ac:dyDescent="0.3">
      <c r="A20" s="354" t="s">
        <v>1280</v>
      </c>
      <c r="B20" s="330" t="s">
        <v>202</v>
      </c>
      <c r="C20" s="330" t="s">
        <v>169</v>
      </c>
      <c r="D20" s="330"/>
      <c r="E20" s="242" t="s">
        <v>201</v>
      </c>
      <c r="F20" s="458">
        <v>202748.76405946125</v>
      </c>
      <c r="G20" s="458">
        <v>204129.82973134128</v>
      </c>
      <c r="H20" s="458">
        <v>210504.7617145963</v>
      </c>
      <c r="I20" s="458">
        <v>217464.34085133398</v>
      </c>
      <c r="J20" s="458">
        <v>217134.32775555208</v>
      </c>
      <c r="K20" s="458">
        <v>205238.00048478879</v>
      </c>
      <c r="L20" s="458">
        <v>210508.23352158579</v>
      </c>
      <c r="M20" s="458">
        <v>221646.77197248634</v>
      </c>
      <c r="N20" s="458">
        <v>236878.20769084341</v>
      </c>
      <c r="O20" s="458">
        <v>341078.10479999991</v>
      </c>
      <c r="P20" s="458">
        <v>294415.16714999941</v>
      </c>
      <c r="Q20" s="458">
        <v>233387.10468000011</v>
      </c>
      <c r="R20" s="458">
        <v>171401.96969999996</v>
      </c>
      <c r="S20" s="458">
        <v>29870.00298899999</v>
      </c>
      <c r="T20" s="458">
        <v>134188.58434950004</v>
      </c>
      <c r="U20" s="458">
        <v>236466.50760000007</v>
      </c>
      <c r="V20" s="458">
        <v>352753.52531400003</v>
      </c>
      <c r="W20" s="458">
        <v>206062.32281401631</v>
      </c>
      <c r="Y20" s="197"/>
      <c r="Z20" s="197" t="s">
        <v>1002</v>
      </c>
    </row>
    <row r="21" spans="1:26" ht="16.5" x14ac:dyDescent="0.3">
      <c r="A21" s="354" t="s">
        <v>1279</v>
      </c>
      <c r="B21" s="330" t="s">
        <v>202</v>
      </c>
      <c r="C21" s="330" t="s">
        <v>206</v>
      </c>
      <c r="D21" s="330"/>
      <c r="E21" s="242" t="s">
        <v>201</v>
      </c>
      <c r="F21" s="456">
        <v>39532</v>
      </c>
      <c r="G21" s="456">
        <v>41241</v>
      </c>
      <c r="H21" s="456">
        <v>43048</v>
      </c>
      <c r="I21" s="456">
        <v>48749</v>
      </c>
      <c r="J21" s="456">
        <v>50361</v>
      </c>
      <c r="K21" s="456">
        <v>53165.84</v>
      </c>
      <c r="L21" s="456">
        <v>56037.84</v>
      </c>
      <c r="M21" s="456">
        <v>58908.41</v>
      </c>
      <c r="N21" s="456">
        <v>61777.55</v>
      </c>
      <c r="O21" s="456">
        <v>64645.26</v>
      </c>
      <c r="P21" s="456">
        <v>68405.919656963932</v>
      </c>
      <c r="Q21" s="456">
        <v>51381.792000000001</v>
      </c>
      <c r="R21" s="456">
        <v>44518.175999999999</v>
      </c>
      <c r="S21" s="456">
        <v>62379.199999999997</v>
      </c>
      <c r="T21" s="456">
        <v>63798.5</v>
      </c>
      <c r="U21" s="456">
        <v>65217.8</v>
      </c>
      <c r="V21" s="456">
        <v>66637</v>
      </c>
      <c r="W21" s="456">
        <v>68056</v>
      </c>
      <c r="Y21" s="197"/>
      <c r="Z21" s="197" t="s">
        <v>1002</v>
      </c>
    </row>
    <row r="22" spans="1:26" ht="16.5" x14ac:dyDescent="0.3">
      <c r="A22" s="221" t="s">
        <v>1279</v>
      </c>
      <c r="B22" s="330" t="s">
        <v>202</v>
      </c>
      <c r="C22" s="330" t="s">
        <v>1199</v>
      </c>
      <c r="E22" s="242" t="s">
        <v>201</v>
      </c>
      <c r="F22" s="234"/>
      <c r="G22" s="234"/>
      <c r="H22" s="234"/>
      <c r="I22" s="234"/>
      <c r="J22" s="234"/>
      <c r="K22" s="234"/>
      <c r="L22" s="234"/>
      <c r="M22" s="234"/>
      <c r="N22" s="234"/>
      <c r="O22" s="234"/>
      <c r="P22" s="234"/>
      <c r="Q22" s="234"/>
      <c r="R22" s="234"/>
      <c r="S22" s="234"/>
      <c r="T22" s="234"/>
      <c r="U22" s="234"/>
      <c r="V22" s="234"/>
      <c r="W22" s="234"/>
      <c r="X22" s="197"/>
      <c r="Y22" s="197"/>
    </row>
    <row r="23" spans="1:26" s="197" customFormat="1" ht="16.5" x14ac:dyDescent="0.3">
      <c r="A23" s="221"/>
      <c r="B23" s="330"/>
      <c r="C23" s="330"/>
      <c r="E23" s="242"/>
      <c r="F23" s="242"/>
      <c r="G23" s="242"/>
      <c r="H23" s="242"/>
      <c r="I23" s="242"/>
      <c r="J23" s="242"/>
      <c r="K23" s="242"/>
      <c r="L23" s="242"/>
      <c r="M23" s="242"/>
      <c r="N23" s="242"/>
      <c r="O23" s="242"/>
      <c r="P23" s="242"/>
      <c r="Q23" s="242"/>
      <c r="R23" s="242"/>
      <c r="S23" s="242"/>
      <c r="T23" s="242"/>
      <c r="U23" s="242"/>
      <c r="V23" s="242"/>
      <c r="W23" s="242"/>
    </row>
    <row r="24" spans="1:26" s="2" customFormat="1" ht="20.25" x14ac:dyDescent="0.3">
      <c r="A24" s="352"/>
      <c r="B24" s="353"/>
      <c r="C24" s="329" t="s">
        <v>11</v>
      </c>
      <c r="D24" s="353"/>
      <c r="E24" s="353"/>
      <c r="F24" s="353" t="s">
        <v>12</v>
      </c>
      <c r="G24" s="353"/>
      <c r="H24" s="353"/>
      <c r="I24" s="353"/>
      <c r="J24" s="353"/>
      <c r="K24" s="353"/>
      <c r="L24" s="353"/>
      <c r="M24" s="353"/>
      <c r="N24" s="353"/>
      <c r="O24" s="353"/>
      <c r="P24" s="353"/>
      <c r="Q24" s="353"/>
      <c r="R24" s="353"/>
      <c r="S24" s="353"/>
      <c r="T24" s="353"/>
      <c r="U24" s="353"/>
      <c r="V24" s="353"/>
      <c r="W24" s="353"/>
    </row>
    <row r="25" spans="1:26" ht="16.5" x14ac:dyDescent="0.3">
      <c r="A25" s="354"/>
      <c r="B25" s="330"/>
      <c r="C25" s="330"/>
      <c r="D25" s="330"/>
      <c r="E25" s="330"/>
      <c r="F25" s="330"/>
      <c r="G25" s="330"/>
      <c r="H25" s="330"/>
      <c r="I25" s="330"/>
      <c r="J25" s="330"/>
      <c r="K25" s="330"/>
      <c r="L25" s="330"/>
      <c r="M25" s="330"/>
      <c r="N25" s="330"/>
      <c r="O25" s="330"/>
      <c r="P25" s="330"/>
      <c r="Q25" s="330"/>
      <c r="R25" s="330"/>
      <c r="S25" s="330"/>
      <c r="T25" s="330"/>
      <c r="U25" s="330"/>
      <c r="V25" s="330"/>
      <c r="W25" s="330"/>
    </row>
    <row r="26" spans="1:26" ht="16.5" x14ac:dyDescent="0.3">
      <c r="A26" s="354"/>
      <c r="B26" s="323" t="s">
        <v>202</v>
      </c>
      <c r="C26" s="323"/>
      <c r="D26" s="323" t="s">
        <v>13</v>
      </c>
      <c r="E26" s="323"/>
      <c r="F26" s="347"/>
      <c r="G26" s="347"/>
      <c r="H26" s="347"/>
      <c r="I26" s="347"/>
      <c r="J26" s="347"/>
      <c r="K26" s="347"/>
      <c r="L26" s="347"/>
      <c r="M26" s="347"/>
      <c r="N26" s="347"/>
      <c r="O26" s="347"/>
      <c r="P26" s="347"/>
      <c r="Q26" s="347"/>
      <c r="R26" s="347"/>
      <c r="S26" s="347"/>
      <c r="T26" s="347"/>
      <c r="U26" s="347"/>
      <c r="V26" s="347"/>
      <c r="W26" s="347"/>
    </row>
    <row r="27" spans="1:26" ht="16.5" x14ac:dyDescent="0.3">
      <c r="A27" s="354"/>
      <c r="B27" s="242" t="s">
        <v>202</v>
      </c>
      <c r="C27" s="242" t="s">
        <v>203</v>
      </c>
      <c r="D27" s="242" t="s">
        <v>13</v>
      </c>
      <c r="E27" s="242" t="s">
        <v>189</v>
      </c>
      <c r="F27" s="350">
        <v>71900</v>
      </c>
      <c r="G27" s="350">
        <v>71900</v>
      </c>
      <c r="H27" s="350">
        <v>71900</v>
      </c>
      <c r="I27" s="350">
        <v>71900</v>
      </c>
      <c r="J27" s="350">
        <v>71900</v>
      </c>
      <c r="K27" s="350">
        <v>71900</v>
      </c>
      <c r="L27" s="350">
        <v>71900</v>
      </c>
      <c r="M27" s="350">
        <v>71900</v>
      </c>
      <c r="N27" s="350">
        <v>71900</v>
      </c>
      <c r="O27" s="350">
        <v>71900</v>
      </c>
      <c r="P27" s="350">
        <v>71900</v>
      </c>
      <c r="Q27" s="350">
        <v>71900</v>
      </c>
      <c r="R27" s="350">
        <v>71900</v>
      </c>
      <c r="S27" s="350">
        <v>71900</v>
      </c>
      <c r="T27" s="350">
        <v>71900</v>
      </c>
      <c r="U27" s="350">
        <v>71900</v>
      </c>
      <c r="V27" s="350">
        <v>71900</v>
      </c>
      <c r="W27" s="350">
        <v>71900</v>
      </c>
    </row>
    <row r="28" spans="1:26" ht="16.5" x14ac:dyDescent="0.3">
      <c r="A28" s="354"/>
      <c r="B28" s="242" t="s">
        <v>202</v>
      </c>
      <c r="C28" s="242" t="s">
        <v>165</v>
      </c>
      <c r="D28" s="242" t="s">
        <v>13</v>
      </c>
      <c r="E28" s="242" t="s">
        <v>189</v>
      </c>
      <c r="F28" s="350">
        <v>74100</v>
      </c>
      <c r="G28" s="350">
        <v>74100</v>
      </c>
      <c r="H28" s="350">
        <v>74100</v>
      </c>
      <c r="I28" s="350">
        <v>74100</v>
      </c>
      <c r="J28" s="350">
        <v>74100</v>
      </c>
      <c r="K28" s="350">
        <v>74100</v>
      </c>
      <c r="L28" s="350">
        <v>74100</v>
      </c>
      <c r="M28" s="350">
        <v>74100</v>
      </c>
      <c r="N28" s="350">
        <v>74100</v>
      </c>
      <c r="O28" s="350">
        <v>74100</v>
      </c>
      <c r="P28" s="350">
        <v>74100</v>
      </c>
      <c r="Q28" s="350">
        <v>74100</v>
      </c>
      <c r="R28" s="350">
        <v>74100</v>
      </c>
      <c r="S28" s="350">
        <v>74100</v>
      </c>
      <c r="T28" s="350">
        <v>74100</v>
      </c>
      <c r="U28" s="350">
        <v>74100</v>
      </c>
      <c r="V28" s="350">
        <v>74100</v>
      </c>
      <c r="W28" s="350">
        <v>74100</v>
      </c>
    </row>
    <row r="29" spans="1:26" ht="16.5" x14ac:dyDescent="0.3">
      <c r="A29" s="354"/>
      <c r="B29" s="242" t="s">
        <v>202</v>
      </c>
      <c r="C29" s="242" t="s">
        <v>166</v>
      </c>
      <c r="D29" s="242" t="s">
        <v>13</v>
      </c>
      <c r="E29" s="242" t="s">
        <v>189</v>
      </c>
      <c r="F29" s="350">
        <v>77400</v>
      </c>
      <c r="G29" s="350">
        <v>77400</v>
      </c>
      <c r="H29" s="350">
        <v>77400</v>
      </c>
      <c r="I29" s="350">
        <v>77400</v>
      </c>
      <c r="J29" s="350">
        <v>77400</v>
      </c>
      <c r="K29" s="350">
        <v>77400</v>
      </c>
      <c r="L29" s="350">
        <v>77400</v>
      </c>
      <c r="M29" s="350">
        <v>77400</v>
      </c>
      <c r="N29" s="350">
        <v>77400</v>
      </c>
      <c r="O29" s="350">
        <v>77400</v>
      </c>
      <c r="P29" s="350">
        <v>77400</v>
      </c>
      <c r="Q29" s="350">
        <v>77400</v>
      </c>
      <c r="R29" s="350">
        <v>77400</v>
      </c>
      <c r="S29" s="350">
        <v>77400</v>
      </c>
      <c r="T29" s="350">
        <v>77400</v>
      </c>
      <c r="U29" s="350">
        <v>77400</v>
      </c>
      <c r="V29" s="350">
        <v>77400</v>
      </c>
      <c r="W29" s="350">
        <v>77400</v>
      </c>
    </row>
    <row r="30" spans="1:26" ht="16.5" x14ac:dyDescent="0.3">
      <c r="A30" s="354"/>
      <c r="B30" s="242" t="s">
        <v>202</v>
      </c>
      <c r="C30" s="242" t="s">
        <v>204</v>
      </c>
      <c r="D30" s="242" t="s">
        <v>13</v>
      </c>
      <c r="E30" s="242" t="s">
        <v>189</v>
      </c>
      <c r="F30" s="350">
        <v>63100</v>
      </c>
      <c r="G30" s="350">
        <v>63100</v>
      </c>
      <c r="H30" s="350">
        <v>63100</v>
      </c>
      <c r="I30" s="350">
        <v>63100</v>
      </c>
      <c r="J30" s="350">
        <v>63100</v>
      </c>
      <c r="K30" s="350">
        <v>63100</v>
      </c>
      <c r="L30" s="350">
        <v>63100</v>
      </c>
      <c r="M30" s="350">
        <v>63100</v>
      </c>
      <c r="N30" s="350">
        <v>63100</v>
      </c>
      <c r="O30" s="350">
        <v>63100</v>
      </c>
      <c r="P30" s="350">
        <v>63100</v>
      </c>
      <c r="Q30" s="350">
        <v>63100</v>
      </c>
      <c r="R30" s="350">
        <v>63100</v>
      </c>
      <c r="S30" s="350">
        <v>63100</v>
      </c>
      <c r="T30" s="350">
        <v>63100</v>
      </c>
      <c r="U30" s="350">
        <v>63100</v>
      </c>
      <c r="V30" s="350">
        <v>63100</v>
      </c>
      <c r="W30" s="350">
        <v>63100</v>
      </c>
    </row>
    <row r="31" spans="1:26" ht="16.5" x14ac:dyDescent="0.3">
      <c r="A31" s="354"/>
      <c r="B31" s="242" t="s">
        <v>202</v>
      </c>
      <c r="C31" s="242" t="s">
        <v>205</v>
      </c>
      <c r="D31" s="242" t="s">
        <v>13</v>
      </c>
      <c r="E31" s="242" t="s">
        <v>189</v>
      </c>
      <c r="F31" s="350">
        <v>80700</v>
      </c>
      <c r="G31" s="350">
        <v>80700</v>
      </c>
      <c r="H31" s="350">
        <v>80700</v>
      </c>
      <c r="I31" s="350">
        <v>80700</v>
      </c>
      <c r="J31" s="350">
        <v>80700</v>
      </c>
      <c r="K31" s="350">
        <v>80700</v>
      </c>
      <c r="L31" s="350">
        <v>80700</v>
      </c>
      <c r="M31" s="350">
        <v>80700</v>
      </c>
      <c r="N31" s="350">
        <v>80700</v>
      </c>
      <c r="O31" s="350">
        <v>80700</v>
      </c>
      <c r="P31" s="350">
        <v>80700</v>
      </c>
      <c r="Q31" s="350">
        <v>80700</v>
      </c>
      <c r="R31" s="350">
        <v>80700</v>
      </c>
      <c r="S31" s="350">
        <v>80700</v>
      </c>
      <c r="T31" s="350">
        <v>80700</v>
      </c>
      <c r="U31" s="350">
        <v>80700</v>
      </c>
      <c r="V31" s="350">
        <v>80700</v>
      </c>
      <c r="W31" s="350">
        <v>80700</v>
      </c>
    </row>
    <row r="32" spans="1:26" ht="16.5" x14ac:dyDescent="0.3">
      <c r="A32" s="354"/>
      <c r="B32" s="242" t="s">
        <v>202</v>
      </c>
      <c r="C32" s="242" t="s">
        <v>169</v>
      </c>
      <c r="D32" s="242" t="s">
        <v>13</v>
      </c>
      <c r="E32" s="242" t="s">
        <v>189</v>
      </c>
      <c r="F32" s="351">
        <v>96250</v>
      </c>
      <c r="G32" s="351">
        <v>96250</v>
      </c>
      <c r="H32" s="351">
        <v>96250</v>
      </c>
      <c r="I32" s="351">
        <v>96250</v>
      </c>
      <c r="J32" s="351">
        <v>96250</v>
      </c>
      <c r="K32" s="351">
        <v>96250</v>
      </c>
      <c r="L32" s="351">
        <v>96250</v>
      </c>
      <c r="M32" s="351">
        <v>96250</v>
      </c>
      <c r="N32" s="351">
        <v>96250</v>
      </c>
      <c r="O32" s="351">
        <v>96250</v>
      </c>
      <c r="P32" s="351">
        <v>96250</v>
      </c>
      <c r="Q32" s="351">
        <v>96250</v>
      </c>
      <c r="R32" s="351">
        <v>96250</v>
      </c>
      <c r="S32" s="351">
        <v>96250</v>
      </c>
      <c r="T32" s="351">
        <v>96250</v>
      </c>
      <c r="U32" s="351">
        <v>96250</v>
      </c>
      <c r="V32" s="351">
        <v>96250</v>
      </c>
      <c r="W32" s="351">
        <v>96250</v>
      </c>
      <c r="Z32" t="s">
        <v>1004</v>
      </c>
    </row>
    <row r="33" spans="1:26" ht="16.5" x14ac:dyDescent="0.3">
      <c r="A33" s="354"/>
      <c r="B33" s="242" t="s">
        <v>202</v>
      </c>
      <c r="C33" s="242" t="s">
        <v>206</v>
      </c>
      <c r="D33" s="242" t="s">
        <v>13</v>
      </c>
      <c r="E33" s="242" t="s">
        <v>189</v>
      </c>
      <c r="F33" s="350">
        <v>56100</v>
      </c>
      <c r="G33" s="350">
        <v>56100</v>
      </c>
      <c r="H33" s="350">
        <v>56100</v>
      </c>
      <c r="I33" s="350">
        <v>56100</v>
      </c>
      <c r="J33" s="350">
        <v>56100</v>
      </c>
      <c r="K33" s="350">
        <v>56100</v>
      </c>
      <c r="L33" s="350">
        <v>56100</v>
      </c>
      <c r="M33" s="350">
        <v>56100</v>
      </c>
      <c r="N33" s="350">
        <v>56100</v>
      </c>
      <c r="O33" s="350">
        <v>56100</v>
      </c>
      <c r="P33" s="350">
        <v>56100</v>
      </c>
      <c r="Q33" s="350">
        <v>56100</v>
      </c>
      <c r="R33" s="350">
        <v>56100</v>
      </c>
      <c r="S33" s="350">
        <v>56100</v>
      </c>
      <c r="T33" s="350">
        <v>56100</v>
      </c>
      <c r="U33" s="350">
        <v>56100</v>
      </c>
      <c r="V33" s="350">
        <v>56100</v>
      </c>
      <c r="W33" s="350">
        <v>56100</v>
      </c>
      <c r="Z33" s="197" t="s">
        <v>1003</v>
      </c>
    </row>
    <row r="34" spans="1:26" s="197" customFormat="1" ht="16.5" x14ac:dyDescent="0.3">
      <c r="A34" s="354"/>
      <c r="B34" s="330" t="s">
        <v>202</v>
      </c>
      <c r="C34" s="330" t="s">
        <v>1200</v>
      </c>
      <c r="D34" s="330" t="str">
        <f>D33</f>
        <v>CO2</v>
      </c>
      <c r="E34" s="330" t="str">
        <f>E33</f>
        <v>kgCO2/TJ</v>
      </c>
      <c r="F34" s="350">
        <v>44400</v>
      </c>
      <c r="G34" s="350">
        <v>44400</v>
      </c>
      <c r="H34" s="350">
        <v>44400</v>
      </c>
      <c r="I34" s="350">
        <v>44400</v>
      </c>
      <c r="J34" s="350">
        <v>44400</v>
      </c>
      <c r="K34" s="350">
        <v>44400</v>
      </c>
      <c r="L34" s="350">
        <v>44400</v>
      </c>
      <c r="M34" s="350">
        <v>44400</v>
      </c>
      <c r="N34" s="350">
        <v>44400</v>
      </c>
      <c r="O34" s="350">
        <v>44400</v>
      </c>
      <c r="P34" s="350">
        <v>44400</v>
      </c>
      <c r="Q34" s="350">
        <v>44400</v>
      </c>
      <c r="R34" s="350">
        <v>44400</v>
      </c>
      <c r="S34" s="350">
        <v>44400</v>
      </c>
      <c r="T34" s="350">
        <v>44400</v>
      </c>
      <c r="U34" s="350">
        <v>44400</v>
      </c>
      <c r="V34" s="350">
        <v>44400</v>
      </c>
      <c r="W34" s="350">
        <v>44400</v>
      </c>
    </row>
    <row r="35" spans="1:26" ht="16.5" x14ac:dyDescent="0.3">
      <c r="A35" s="354"/>
      <c r="B35" s="242"/>
      <c r="C35" s="242"/>
      <c r="D35" s="242"/>
      <c r="E35" s="242"/>
      <c r="F35" s="330"/>
      <c r="G35" s="330"/>
      <c r="H35" s="330"/>
      <c r="I35" s="330"/>
      <c r="J35" s="330"/>
      <c r="K35" s="330"/>
      <c r="L35" s="330"/>
      <c r="M35" s="330"/>
      <c r="N35" s="330"/>
      <c r="O35" s="330"/>
      <c r="P35" s="330"/>
      <c r="Q35" s="330"/>
      <c r="R35" s="330"/>
      <c r="S35" s="330"/>
      <c r="T35" s="330"/>
      <c r="U35" s="330"/>
      <c r="V35" s="330"/>
      <c r="W35" s="330"/>
    </row>
    <row r="36" spans="1:26" ht="16.5" x14ac:dyDescent="0.3">
      <c r="A36" s="354"/>
      <c r="B36" s="323" t="s">
        <v>202</v>
      </c>
      <c r="C36" s="323"/>
      <c r="D36" s="323" t="s">
        <v>36</v>
      </c>
      <c r="E36" s="334"/>
      <c r="F36" s="331"/>
      <c r="G36" s="331"/>
      <c r="H36" s="331"/>
      <c r="I36" s="331"/>
      <c r="J36" s="331"/>
      <c r="K36" s="331"/>
      <c r="L36" s="331"/>
      <c r="M36" s="331"/>
      <c r="N36" s="331"/>
      <c r="O36" s="331"/>
      <c r="P36" s="331"/>
      <c r="Q36" s="331"/>
      <c r="R36" s="331"/>
      <c r="S36" s="331"/>
      <c r="T36" s="331"/>
      <c r="U36" s="331"/>
      <c r="V36" s="331"/>
      <c r="W36" s="331"/>
    </row>
    <row r="37" spans="1:26" ht="16.5" x14ac:dyDescent="0.3">
      <c r="A37" s="354"/>
      <c r="B37" s="242" t="s">
        <v>202</v>
      </c>
      <c r="C37" s="242" t="s">
        <v>203</v>
      </c>
      <c r="D37" s="242" t="s">
        <v>36</v>
      </c>
      <c r="E37" s="242" t="s">
        <v>207</v>
      </c>
      <c r="F37" s="350">
        <v>3</v>
      </c>
      <c r="G37" s="350">
        <v>3</v>
      </c>
      <c r="H37" s="350">
        <v>3</v>
      </c>
      <c r="I37" s="350">
        <v>3</v>
      </c>
      <c r="J37" s="350">
        <v>3</v>
      </c>
      <c r="K37" s="350">
        <v>3</v>
      </c>
      <c r="L37" s="350">
        <v>3</v>
      </c>
      <c r="M37" s="350">
        <v>3</v>
      </c>
      <c r="N37" s="350">
        <v>3</v>
      </c>
      <c r="O37" s="350">
        <v>3</v>
      </c>
      <c r="P37" s="350">
        <v>3</v>
      </c>
      <c r="Q37" s="350">
        <v>3</v>
      </c>
      <c r="R37" s="350">
        <v>3</v>
      </c>
      <c r="S37" s="350">
        <v>3</v>
      </c>
      <c r="T37" s="350">
        <v>3</v>
      </c>
      <c r="U37" s="350">
        <v>3</v>
      </c>
      <c r="V37" s="350">
        <v>3</v>
      </c>
      <c r="W37" s="350">
        <v>3</v>
      </c>
    </row>
    <row r="38" spans="1:26" ht="16.5" x14ac:dyDescent="0.3">
      <c r="A38" s="354"/>
      <c r="B38" s="242" t="s">
        <v>202</v>
      </c>
      <c r="C38" s="242" t="s">
        <v>165</v>
      </c>
      <c r="D38" s="242" t="s">
        <v>36</v>
      </c>
      <c r="E38" s="242" t="s">
        <v>207</v>
      </c>
      <c r="F38" s="350">
        <v>3</v>
      </c>
      <c r="G38" s="350">
        <v>3</v>
      </c>
      <c r="H38" s="350">
        <v>3</v>
      </c>
      <c r="I38" s="350">
        <v>3</v>
      </c>
      <c r="J38" s="350">
        <v>3</v>
      </c>
      <c r="K38" s="350">
        <v>3</v>
      </c>
      <c r="L38" s="350">
        <v>3</v>
      </c>
      <c r="M38" s="350">
        <v>3</v>
      </c>
      <c r="N38" s="350">
        <v>3</v>
      </c>
      <c r="O38" s="350">
        <v>3</v>
      </c>
      <c r="P38" s="350">
        <v>3</v>
      </c>
      <c r="Q38" s="350">
        <v>3</v>
      </c>
      <c r="R38" s="350">
        <v>3</v>
      </c>
      <c r="S38" s="350">
        <v>3</v>
      </c>
      <c r="T38" s="350">
        <v>3</v>
      </c>
      <c r="U38" s="350">
        <v>3</v>
      </c>
      <c r="V38" s="350">
        <v>3</v>
      </c>
      <c r="W38" s="350">
        <v>3</v>
      </c>
    </row>
    <row r="39" spans="1:26" ht="16.5" x14ac:dyDescent="0.3">
      <c r="A39" s="354"/>
      <c r="B39" s="242" t="s">
        <v>202</v>
      </c>
      <c r="C39" s="242" t="s">
        <v>166</v>
      </c>
      <c r="D39" s="242" t="s">
        <v>36</v>
      </c>
      <c r="E39" s="242" t="s">
        <v>207</v>
      </c>
      <c r="F39" s="350">
        <v>3</v>
      </c>
      <c r="G39" s="350">
        <v>3</v>
      </c>
      <c r="H39" s="350">
        <v>3</v>
      </c>
      <c r="I39" s="350">
        <v>3</v>
      </c>
      <c r="J39" s="350">
        <v>3</v>
      </c>
      <c r="K39" s="350">
        <v>3</v>
      </c>
      <c r="L39" s="350">
        <v>3</v>
      </c>
      <c r="M39" s="350">
        <v>3</v>
      </c>
      <c r="N39" s="350">
        <v>3</v>
      </c>
      <c r="O39" s="350">
        <v>3</v>
      </c>
      <c r="P39" s="350">
        <v>3</v>
      </c>
      <c r="Q39" s="350">
        <v>3</v>
      </c>
      <c r="R39" s="350">
        <v>3</v>
      </c>
      <c r="S39" s="350">
        <v>3</v>
      </c>
      <c r="T39" s="350">
        <v>3</v>
      </c>
      <c r="U39" s="350">
        <v>3</v>
      </c>
      <c r="V39" s="350">
        <v>3</v>
      </c>
      <c r="W39" s="350">
        <v>3</v>
      </c>
    </row>
    <row r="40" spans="1:26" ht="16.5" x14ac:dyDescent="0.3">
      <c r="A40" s="354"/>
      <c r="B40" s="242" t="s">
        <v>202</v>
      </c>
      <c r="C40" s="242" t="s">
        <v>204</v>
      </c>
      <c r="D40" s="242" t="s">
        <v>36</v>
      </c>
      <c r="E40" s="242" t="s">
        <v>207</v>
      </c>
      <c r="F40" s="350">
        <v>1</v>
      </c>
      <c r="G40" s="350">
        <v>1</v>
      </c>
      <c r="H40" s="350">
        <v>1</v>
      </c>
      <c r="I40" s="350">
        <v>1</v>
      </c>
      <c r="J40" s="350">
        <v>1</v>
      </c>
      <c r="K40" s="350">
        <v>1</v>
      </c>
      <c r="L40" s="350">
        <v>1</v>
      </c>
      <c r="M40" s="350">
        <v>1</v>
      </c>
      <c r="N40" s="350">
        <v>1</v>
      </c>
      <c r="O40" s="350">
        <v>1</v>
      </c>
      <c r="P40" s="350">
        <v>1</v>
      </c>
      <c r="Q40" s="350">
        <v>1</v>
      </c>
      <c r="R40" s="350">
        <v>1</v>
      </c>
      <c r="S40" s="350">
        <v>1</v>
      </c>
      <c r="T40" s="350">
        <v>1</v>
      </c>
      <c r="U40" s="350">
        <v>1</v>
      </c>
      <c r="V40" s="350">
        <v>1</v>
      </c>
      <c r="W40" s="350">
        <v>1</v>
      </c>
    </row>
    <row r="41" spans="1:26" ht="16.5" x14ac:dyDescent="0.3">
      <c r="A41" s="354"/>
      <c r="B41" s="242" t="s">
        <v>202</v>
      </c>
      <c r="C41" s="242" t="s">
        <v>205</v>
      </c>
      <c r="D41" s="242" t="s">
        <v>36</v>
      </c>
      <c r="E41" s="242" t="s">
        <v>207</v>
      </c>
      <c r="F41" s="350">
        <v>3</v>
      </c>
      <c r="G41" s="350">
        <v>3</v>
      </c>
      <c r="H41" s="350">
        <v>3</v>
      </c>
      <c r="I41" s="350">
        <v>3</v>
      </c>
      <c r="J41" s="350">
        <v>3</v>
      </c>
      <c r="K41" s="350">
        <v>3</v>
      </c>
      <c r="L41" s="350">
        <v>3</v>
      </c>
      <c r="M41" s="350">
        <v>3</v>
      </c>
      <c r="N41" s="350">
        <v>3</v>
      </c>
      <c r="O41" s="350">
        <v>3</v>
      </c>
      <c r="P41" s="350">
        <v>3</v>
      </c>
      <c r="Q41" s="350">
        <v>3</v>
      </c>
      <c r="R41" s="350">
        <v>3</v>
      </c>
      <c r="S41" s="350">
        <v>3</v>
      </c>
      <c r="T41" s="350">
        <v>3</v>
      </c>
      <c r="U41" s="350">
        <v>3</v>
      </c>
      <c r="V41" s="350">
        <v>3</v>
      </c>
      <c r="W41" s="350">
        <v>3</v>
      </c>
    </row>
    <row r="42" spans="1:26" ht="16.5" x14ac:dyDescent="0.3">
      <c r="A42" s="354"/>
      <c r="B42" s="242" t="s">
        <v>202</v>
      </c>
      <c r="C42" s="242" t="s">
        <v>169</v>
      </c>
      <c r="D42" s="242" t="s">
        <v>36</v>
      </c>
      <c r="E42" s="242" t="s">
        <v>207</v>
      </c>
      <c r="F42" s="350">
        <v>1</v>
      </c>
      <c r="G42" s="350">
        <v>1</v>
      </c>
      <c r="H42" s="350">
        <v>1</v>
      </c>
      <c r="I42" s="350">
        <v>1</v>
      </c>
      <c r="J42" s="350">
        <v>1</v>
      </c>
      <c r="K42" s="350">
        <v>1</v>
      </c>
      <c r="L42" s="350">
        <v>1</v>
      </c>
      <c r="M42" s="350">
        <v>1</v>
      </c>
      <c r="N42" s="350">
        <v>1</v>
      </c>
      <c r="O42" s="350">
        <v>1</v>
      </c>
      <c r="P42" s="350">
        <v>1</v>
      </c>
      <c r="Q42" s="350">
        <v>1</v>
      </c>
      <c r="R42" s="350">
        <v>1</v>
      </c>
      <c r="S42" s="350">
        <v>1</v>
      </c>
      <c r="T42" s="350">
        <v>1</v>
      </c>
      <c r="U42" s="350">
        <v>1</v>
      </c>
      <c r="V42" s="350">
        <v>1</v>
      </c>
      <c r="W42" s="350">
        <v>1</v>
      </c>
    </row>
    <row r="43" spans="1:26" ht="16.5" x14ac:dyDescent="0.3">
      <c r="A43" s="354"/>
      <c r="B43" s="242" t="s">
        <v>202</v>
      </c>
      <c r="C43" s="242" t="s">
        <v>206</v>
      </c>
      <c r="D43" s="242" t="s">
        <v>36</v>
      </c>
      <c r="E43" s="242" t="s">
        <v>207</v>
      </c>
      <c r="F43" s="350">
        <v>1</v>
      </c>
      <c r="G43" s="350">
        <v>1</v>
      </c>
      <c r="H43" s="350">
        <v>1</v>
      </c>
      <c r="I43" s="350">
        <v>1</v>
      </c>
      <c r="J43" s="350">
        <v>1</v>
      </c>
      <c r="K43" s="350">
        <v>1</v>
      </c>
      <c r="L43" s="350">
        <v>1</v>
      </c>
      <c r="M43" s="350">
        <v>1</v>
      </c>
      <c r="N43" s="350">
        <v>1</v>
      </c>
      <c r="O43" s="350">
        <v>1</v>
      </c>
      <c r="P43" s="350">
        <v>1</v>
      </c>
      <c r="Q43" s="350">
        <v>1</v>
      </c>
      <c r="R43" s="350">
        <v>1</v>
      </c>
      <c r="S43" s="350">
        <v>1</v>
      </c>
      <c r="T43" s="350">
        <v>1</v>
      </c>
      <c r="U43" s="350">
        <v>1</v>
      </c>
      <c r="V43" s="350">
        <v>1</v>
      </c>
      <c r="W43" s="350">
        <v>1</v>
      </c>
    </row>
    <row r="44" spans="1:26" s="197" customFormat="1" ht="16.5" x14ac:dyDescent="0.3">
      <c r="A44" s="354"/>
      <c r="B44" s="330" t="s">
        <v>202</v>
      </c>
      <c r="C44" s="330" t="s">
        <v>1200</v>
      </c>
      <c r="D44" s="330" t="str">
        <f>D43</f>
        <v>CH4</v>
      </c>
      <c r="E44" s="330" t="str">
        <f>E43</f>
        <v>kgCH4/TJ</v>
      </c>
      <c r="F44" s="350">
        <v>1</v>
      </c>
      <c r="G44" s="350">
        <v>1</v>
      </c>
      <c r="H44" s="350">
        <v>1</v>
      </c>
      <c r="I44" s="350">
        <v>1</v>
      </c>
      <c r="J44" s="350">
        <v>1</v>
      </c>
      <c r="K44" s="350">
        <v>1</v>
      </c>
      <c r="L44" s="350">
        <v>1</v>
      </c>
      <c r="M44" s="350">
        <v>1</v>
      </c>
      <c r="N44" s="350">
        <v>1</v>
      </c>
      <c r="O44" s="350">
        <v>1</v>
      </c>
      <c r="P44" s="350">
        <v>1</v>
      </c>
      <c r="Q44" s="350">
        <v>1</v>
      </c>
      <c r="R44" s="350">
        <v>1</v>
      </c>
      <c r="S44" s="350">
        <v>1</v>
      </c>
      <c r="T44" s="350">
        <v>1</v>
      </c>
      <c r="U44" s="350">
        <v>1</v>
      </c>
      <c r="V44" s="350">
        <v>1</v>
      </c>
      <c r="W44" s="350">
        <v>1</v>
      </c>
    </row>
    <row r="45" spans="1:26" ht="16.5" x14ac:dyDescent="0.3">
      <c r="A45" s="354"/>
      <c r="B45" s="242"/>
      <c r="C45" s="242"/>
      <c r="D45" s="242"/>
      <c r="E45" s="242"/>
      <c r="F45" s="242"/>
      <c r="G45" s="242"/>
      <c r="H45" s="242"/>
      <c r="I45" s="242"/>
      <c r="J45" s="242"/>
      <c r="K45" s="242"/>
      <c r="L45" s="242"/>
      <c r="M45" s="242"/>
      <c r="N45" s="242"/>
      <c r="O45" s="242"/>
      <c r="P45" s="242"/>
      <c r="Q45" s="242"/>
      <c r="R45" s="242"/>
      <c r="S45" s="242"/>
      <c r="T45" s="242"/>
      <c r="U45" s="242"/>
      <c r="V45" s="242"/>
      <c r="W45" s="242"/>
    </row>
    <row r="46" spans="1:26" ht="16.5" x14ac:dyDescent="0.3">
      <c r="A46" s="354"/>
      <c r="B46" s="323" t="s">
        <v>202</v>
      </c>
      <c r="C46" s="323"/>
      <c r="D46" s="323" t="s">
        <v>190</v>
      </c>
      <c r="E46" s="334"/>
      <c r="F46" s="334"/>
      <c r="G46" s="334"/>
      <c r="H46" s="334"/>
      <c r="I46" s="334"/>
      <c r="J46" s="334"/>
      <c r="K46" s="334"/>
      <c r="L46" s="334"/>
      <c r="M46" s="334"/>
      <c r="N46" s="334"/>
      <c r="O46" s="334"/>
      <c r="P46" s="334"/>
      <c r="Q46" s="334"/>
      <c r="R46" s="334"/>
      <c r="S46" s="334"/>
      <c r="T46" s="334"/>
      <c r="U46" s="334"/>
      <c r="V46" s="334"/>
      <c r="W46" s="334"/>
    </row>
    <row r="47" spans="1:26" ht="16.5" x14ac:dyDescent="0.3">
      <c r="A47" s="354"/>
      <c r="B47" s="242" t="s">
        <v>202</v>
      </c>
      <c r="C47" s="242" t="s">
        <v>203</v>
      </c>
      <c r="D47" s="242" t="s">
        <v>190</v>
      </c>
      <c r="E47" s="242" t="s">
        <v>208</v>
      </c>
      <c r="F47" s="350">
        <v>0.6</v>
      </c>
      <c r="G47" s="350">
        <v>0.6</v>
      </c>
      <c r="H47" s="350">
        <v>0.6</v>
      </c>
      <c r="I47" s="350">
        <v>0.6</v>
      </c>
      <c r="J47" s="350">
        <v>0.6</v>
      </c>
      <c r="K47" s="350">
        <v>0.6</v>
      </c>
      <c r="L47" s="350">
        <v>0.6</v>
      </c>
      <c r="M47" s="350">
        <v>0.6</v>
      </c>
      <c r="N47" s="350">
        <v>0.6</v>
      </c>
      <c r="O47" s="350">
        <v>0.6</v>
      </c>
      <c r="P47" s="350">
        <v>0.6</v>
      </c>
      <c r="Q47" s="350">
        <v>0.6</v>
      </c>
      <c r="R47" s="350">
        <v>0.6</v>
      </c>
      <c r="S47" s="350">
        <v>0.6</v>
      </c>
      <c r="T47" s="350">
        <v>0.6</v>
      </c>
      <c r="U47" s="350">
        <v>0.6</v>
      </c>
      <c r="V47" s="350">
        <v>0.6</v>
      </c>
      <c r="W47" s="350">
        <v>0.6</v>
      </c>
    </row>
    <row r="48" spans="1:26" ht="16.5" x14ac:dyDescent="0.3">
      <c r="A48" s="354"/>
      <c r="B48" s="242" t="s">
        <v>202</v>
      </c>
      <c r="C48" s="242" t="s">
        <v>165</v>
      </c>
      <c r="D48" s="242" t="s">
        <v>190</v>
      </c>
      <c r="E48" s="242" t="s">
        <v>208</v>
      </c>
      <c r="F48" s="350">
        <v>0.6</v>
      </c>
      <c r="G48" s="350">
        <v>0.6</v>
      </c>
      <c r="H48" s="350">
        <v>0.6</v>
      </c>
      <c r="I48" s="350">
        <v>0.6</v>
      </c>
      <c r="J48" s="350">
        <v>0.6</v>
      </c>
      <c r="K48" s="350">
        <v>0.6</v>
      </c>
      <c r="L48" s="350">
        <v>0.6</v>
      </c>
      <c r="M48" s="350">
        <v>0.6</v>
      </c>
      <c r="N48" s="350">
        <v>0.6</v>
      </c>
      <c r="O48" s="350">
        <v>0.6</v>
      </c>
      <c r="P48" s="350">
        <v>0.6</v>
      </c>
      <c r="Q48" s="350">
        <v>0.6</v>
      </c>
      <c r="R48" s="350">
        <v>0.6</v>
      </c>
      <c r="S48" s="350">
        <v>0.6</v>
      </c>
      <c r="T48" s="350">
        <v>0.6</v>
      </c>
      <c r="U48" s="350">
        <v>0.6</v>
      </c>
      <c r="V48" s="350">
        <v>0.6</v>
      </c>
      <c r="W48" s="350">
        <v>0.6</v>
      </c>
    </row>
    <row r="49" spans="1:23" ht="16.5" x14ac:dyDescent="0.3">
      <c r="A49" s="354"/>
      <c r="B49" s="242" t="s">
        <v>202</v>
      </c>
      <c r="C49" s="242" t="s">
        <v>166</v>
      </c>
      <c r="D49" s="242" t="s">
        <v>190</v>
      </c>
      <c r="E49" s="242" t="s">
        <v>208</v>
      </c>
      <c r="F49" s="350">
        <v>0.6</v>
      </c>
      <c r="G49" s="350">
        <v>0.6</v>
      </c>
      <c r="H49" s="350">
        <v>0.6</v>
      </c>
      <c r="I49" s="350">
        <v>0.6</v>
      </c>
      <c r="J49" s="350">
        <v>0.6</v>
      </c>
      <c r="K49" s="350">
        <v>0.6</v>
      </c>
      <c r="L49" s="350">
        <v>0.6</v>
      </c>
      <c r="M49" s="350">
        <v>0.6</v>
      </c>
      <c r="N49" s="350">
        <v>0.6</v>
      </c>
      <c r="O49" s="350">
        <v>0.6</v>
      </c>
      <c r="P49" s="350">
        <v>0.6</v>
      </c>
      <c r="Q49" s="350">
        <v>0.6</v>
      </c>
      <c r="R49" s="350">
        <v>0.6</v>
      </c>
      <c r="S49" s="350">
        <v>0.6</v>
      </c>
      <c r="T49" s="350">
        <v>0.6</v>
      </c>
      <c r="U49" s="350">
        <v>0.6</v>
      </c>
      <c r="V49" s="350">
        <v>0.6</v>
      </c>
      <c r="W49" s="350">
        <v>0.6</v>
      </c>
    </row>
    <row r="50" spans="1:23" ht="16.5" x14ac:dyDescent="0.3">
      <c r="A50" s="354"/>
      <c r="B50" s="242" t="s">
        <v>202</v>
      </c>
      <c r="C50" s="242" t="s">
        <v>204</v>
      </c>
      <c r="D50" s="242" t="s">
        <v>190</v>
      </c>
      <c r="E50" s="242" t="s">
        <v>208</v>
      </c>
      <c r="F50" s="350">
        <v>0.1</v>
      </c>
      <c r="G50" s="350">
        <v>0.1</v>
      </c>
      <c r="H50" s="350">
        <v>0.1</v>
      </c>
      <c r="I50" s="350">
        <v>0.1</v>
      </c>
      <c r="J50" s="350">
        <v>0.1</v>
      </c>
      <c r="K50" s="350">
        <v>0.1</v>
      </c>
      <c r="L50" s="350">
        <v>0.1</v>
      </c>
      <c r="M50" s="350">
        <v>0.1</v>
      </c>
      <c r="N50" s="350">
        <v>0.1</v>
      </c>
      <c r="O50" s="350">
        <v>0.1</v>
      </c>
      <c r="P50" s="350">
        <v>0.1</v>
      </c>
      <c r="Q50" s="350">
        <v>0.1</v>
      </c>
      <c r="R50" s="350">
        <v>0.1</v>
      </c>
      <c r="S50" s="350">
        <v>0.1</v>
      </c>
      <c r="T50" s="350">
        <v>0.1</v>
      </c>
      <c r="U50" s="350">
        <v>0.1</v>
      </c>
      <c r="V50" s="350">
        <v>0.1</v>
      </c>
      <c r="W50" s="350">
        <v>0.1</v>
      </c>
    </row>
    <row r="51" spans="1:23" ht="16.5" x14ac:dyDescent="0.3">
      <c r="A51" s="354"/>
      <c r="B51" s="242" t="s">
        <v>202</v>
      </c>
      <c r="C51" s="242" t="s">
        <v>205</v>
      </c>
      <c r="D51" s="242" t="s">
        <v>190</v>
      </c>
      <c r="E51" s="242" t="s">
        <v>208</v>
      </c>
      <c r="F51" s="350">
        <v>0.6</v>
      </c>
      <c r="G51" s="350">
        <v>0.6</v>
      </c>
      <c r="H51" s="350">
        <v>0.6</v>
      </c>
      <c r="I51" s="350">
        <v>0.6</v>
      </c>
      <c r="J51" s="350">
        <v>0.6</v>
      </c>
      <c r="K51" s="350">
        <v>0.6</v>
      </c>
      <c r="L51" s="350">
        <v>0.6</v>
      </c>
      <c r="M51" s="350">
        <v>0.6</v>
      </c>
      <c r="N51" s="350">
        <v>0.6</v>
      </c>
      <c r="O51" s="350">
        <v>0.6</v>
      </c>
      <c r="P51" s="350">
        <v>0.6</v>
      </c>
      <c r="Q51" s="350">
        <v>0.6</v>
      </c>
      <c r="R51" s="350">
        <v>0.6</v>
      </c>
      <c r="S51" s="350">
        <v>0.6</v>
      </c>
      <c r="T51" s="350">
        <v>0.6</v>
      </c>
      <c r="U51" s="350">
        <v>0.6</v>
      </c>
      <c r="V51" s="350">
        <v>0.6</v>
      </c>
      <c r="W51" s="350">
        <v>0.6</v>
      </c>
    </row>
    <row r="52" spans="1:23" ht="16.5" x14ac:dyDescent="0.3">
      <c r="A52" s="354"/>
      <c r="B52" s="242" t="s">
        <v>202</v>
      </c>
      <c r="C52" s="242" t="s">
        <v>169</v>
      </c>
      <c r="D52" s="242" t="s">
        <v>190</v>
      </c>
      <c r="E52" s="242" t="s">
        <v>208</v>
      </c>
      <c r="F52" s="350">
        <v>1.5</v>
      </c>
      <c r="G52" s="350">
        <v>1.5</v>
      </c>
      <c r="H52" s="350">
        <v>1.5</v>
      </c>
      <c r="I52" s="350">
        <v>1.5</v>
      </c>
      <c r="J52" s="350">
        <v>1.5</v>
      </c>
      <c r="K52" s="350">
        <v>1.5</v>
      </c>
      <c r="L52" s="350">
        <v>1.5</v>
      </c>
      <c r="M52" s="350">
        <v>1.5</v>
      </c>
      <c r="N52" s="350">
        <v>1.5</v>
      </c>
      <c r="O52" s="350">
        <v>1.5</v>
      </c>
      <c r="P52" s="350">
        <v>1.5</v>
      </c>
      <c r="Q52" s="350">
        <v>1.5</v>
      </c>
      <c r="R52" s="350">
        <v>1.5</v>
      </c>
      <c r="S52" s="350">
        <v>1.5</v>
      </c>
      <c r="T52" s="350">
        <v>1.5</v>
      </c>
      <c r="U52" s="350">
        <v>1.5</v>
      </c>
      <c r="V52" s="350">
        <v>1.5</v>
      </c>
      <c r="W52" s="350">
        <v>1.5</v>
      </c>
    </row>
    <row r="53" spans="1:23" ht="16.5" x14ac:dyDescent="0.3">
      <c r="A53" s="354"/>
      <c r="B53" s="242" t="s">
        <v>202</v>
      </c>
      <c r="C53" s="242" t="s">
        <v>206</v>
      </c>
      <c r="D53" s="242" t="s">
        <v>190</v>
      </c>
      <c r="E53" s="242" t="s">
        <v>208</v>
      </c>
      <c r="F53" s="350">
        <v>0.1</v>
      </c>
      <c r="G53" s="350">
        <v>0.1</v>
      </c>
      <c r="H53" s="350">
        <v>0.1</v>
      </c>
      <c r="I53" s="350">
        <v>0.1</v>
      </c>
      <c r="J53" s="350">
        <v>0.1</v>
      </c>
      <c r="K53" s="350">
        <v>0.1</v>
      </c>
      <c r="L53" s="350">
        <v>0.1</v>
      </c>
      <c r="M53" s="350">
        <v>0.1</v>
      </c>
      <c r="N53" s="350">
        <v>0.1</v>
      </c>
      <c r="O53" s="350">
        <v>0.1</v>
      </c>
      <c r="P53" s="350">
        <v>0.1</v>
      </c>
      <c r="Q53" s="350">
        <v>0.1</v>
      </c>
      <c r="R53" s="350">
        <v>0.1</v>
      </c>
      <c r="S53" s="350">
        <v>0.1</v>
      </c>
      <c r="T53" s="350">
        <v>0.1</v>
      </c>
      <c r="U53" s="350">
        <v>0.1</v>
      </c>
      <c r="V53" s="350">
        <v>0.1</v>
      </c>
      <c r="W53" s="350">
        <v>0.1</v>
      </c>
    </row>
    <row r="54" spans="1:23" s="197" customFormat="1" ht="16.5" x14ac:dyDescent="0.3">
      <c r="A54" s="354"/>
      <c r="B54" s="330" t="s">
        <v>202</v>
      </c>
      <c r="C54" s="330" t="s">
        <v>1200</v>
      </c>
      <c r="D54" s="330" t="str">
        <f>D53</f>
        <v>N2O</v>
      </c>
      <c r="E54" s="330" t="str">
        <f>E53</f>
        <v>kgN2O/TJ</v>
      </c>
      <c r="F54" s="350">
        <v>0.1</v>
      </c>
      <c r="G54" s="350">
        <v>0.1</v>
      </c>
      <c r="H54" s="350">
        <v>0.1</v>
      </c>
      <c r="I54" s="350">
        <v>0.1</v>
      </c>
      <c r="J54" s="350">
        <v>0.1</v>
      </c>
      <c r="K54" s="350">
        <v>0.1</v>
      </c>
      <c r="L54" s="350">
        <v>0.1</v>
      </c>
      <c r="M54" s="350">
        <v>0.1</v>
      </c>
      <c r="N54" s="350">
        <v>0.1</v>
      </c>
      <c r="O54" s="350">
        <v>0.1</v>
      </c>
      <c r="P54" s="350">
        <v>0.1</v>
      </c>
      <c r="Q54" s="350">
        <v>0.1</v>
      </c>
      <c r="R54" s="350">
        <v>0.1</v>
      </c>
      <c r="S54" s="350">
        <v>0.1</v>
      </c>
      <c r="T54" s="350">
        <v>0.1</v>
      </c>
      <c r="U54" s="350">
        <v>0.1</v>
      </c>
      <c r="V54" s="350">
        <v>0.1</v>
      </c>
      <c r="W54" s="350">
        <v>0.1</v>
      </c>
    </row>
    <row r="55" spans="1:23" ht="16.5" x14ac:dyDescent="0.3">
      <c r="A55" s="354"/>
      <c r="B55" s="330"/>
      <c r="C55" s="330"/>
      <c r="D55" s="330"/>
      <c r="E55" s="330"/>
      <c r="F55" s="242"/>
      <c r="G55" s="242"/>
      <c r="H55" s="242"/>
      <c r="I55" s="242"/>
      <c r="J55" s="242"/>
      <c r="K55" s="242"/>
      <c r="L55" s="242"/>
      <c r="M55" s="242"/>
      <c r="N55" s="242"/>
      <c r="O55" s="242"/>
      <c r="P55" s="242"/>
      <c r="Q55" s="242"/>
      <c r="R55" s="242"/>
      <c r="S55" s="242"/>
      <c r="T55" s="242"/>
      <c r="U55" s="242"/>
      <c r="V55" s="242"/>
      <c r="W55" s="242"/>
    </row>
    <row r="56" spans="1:23" s="2" customFormat="1" ht="20.25" x14ac:dyDescent="0.3">
      <c r="A56" s="352"/>
      <c r="B56" s="353"/>
      <c r="C56" s="329" t="s">
        <v>14</v>
      </c>
      <c r="D56" s="353"/>
      <c r="E56" s="353"/>
      <c r="F56" s="353" t="s">
        <v>15</v>
      </c>
      <c r="G56" s="353"/>
      <c r="H56" s="353"/>
      <c r="I56" s="353"/>
      <c r="J56" s="353"/>
      <c r="K56" s="353"/>
      <c r="L56" s="353"/>
      <c r="M56" s="353"/>
      <c r="N56" s="353"/>
      <c r="O56" s="353"/>
      <c r="P56" s="353"/>
      <c r="Q56" s="353"/>
      <c r="R56" s="353"/>
      <c r="S56" s="353"/>
      <c r="T56" s="353"/>
      <c r="U56" s="353"/>
      <c r="V56" s="353"/>
      <c r="W56" s="353"/>
    </row>
    <row r="57" spans="1:23" ht="16.5" x14ac:dyDescent="0.3">
      <c r="A57" s="354"/>
      <c r="B57" s="330"/>
      <c r="C57" s="330"/>
      <c r="D57" s="330"/>
      <c r="E57" s="330"/>
      <c r="F57" s="330"/>
      <c r="G57" s="330"/>
      <c r="H57" s="330"/>
      <c r="I57" s="330"/>
      <c r="J57" s="330"/>
      <c r="K57" s="330"/>
      <c r="L57" s="330"/>
      <c r="M57" s="330"/>
      <c r="N57" s="330"/>
      <c r="O57" s="330"/>
      <c r="P57" s="330"/>
      <c r="Q57" s="330"/>
      <c r="R57" s="330"/>
      <c r="S57" s="330"/>
      <c r="T57" s="330"/>
      <c r="U57" s="330"/>
      <c r="V57" s="330"/>
      <c r="W57" s="330"/>
    </row>
    <row r="58" spans="1:23" ht="16.5" x14ac:dyDescent="0.3">
      <c r="A58" s="354"/>
      <c r="B58" s="347" t="s">
        <v>202</v>
      </c>
      <c r="C58" s="347"/>
      <c r="D58" s="347" t="s">
        <v>13</v>
      </c>
      <c r="E58" s="331"/>
      <c r="F58" s="331"/>
      <c r="G58" s="331"/>
      <c r="H58" s="331"/>
      <c r="I58" s="331"/>
      <c r="J58" s="331"/>
      <c r="K58" s="331"/>
      <c r="L58" s="331"/>
      <c r="M58" s="331"/>
      <c r="N58" s="331"/>
      <c r="O58" s="331"/>
      <c r="P58" s="331"/>
      <c r="Q58" s="331"/>
      <c r="R58" s="331"/>
      <c r="S58" s="331"/>
      <c r="T58" s="331"/>
      <c r="U58" s="331"/>
      <c r="V58" s="331"/>
      <c r="W58" s="331"/>
    </row>
    <row r="59" spans="1:23" ht="16.5" x14ac:dyDescent="0.3">
      <c r="A59" s="354" t="s">
        <v>1053</v>
      </c>
      <c r="B59" s="330" t="s">
        <v>202</v>
      </c>
      <c r="C59" s="330" t="s">
        <v>203</v>
      </c>
      <c r="D59" s="330" t="s">
        <v>13</v>
      </c>
      <c r="E59" s="330" t="s">
        <v>16</v>
      </c>
      <c r="F59" s="356">
        <f t="shared" ref="F59:F65" si="0">(F15*F27)/10^6</f>
        <v>50.157296199999998</v>
      </c>
      <c r="G59" s="356">
        <f t="shared" ref="G59:T59" si="1">(G15*G27)/10^6</f>
        <v>46.001907600000003</v>
      </c>
      <c r="H59" s="356">
        <f t="shared" si="1"/>
        <v>43.602316999999999</v>
      </c>
      <c r="I59" s="356">
        <f t="shared" si="1"/>
        <v>45.006955399999995</v>
      </c>
      <c r="J59" s="356">
        <f t="shared" si="1"/>
        <v>46.668010770000002</v>
      </c>
      <c r="K59" s="356">
        <f t="shared" si="1"/>
        <v>44.538742599999992</v>
      </c>
      <c r="L59" s="356">
        <f t="shared" si="1"/>
        <v>43.192630799999996</v>
      </c>
      <c r="M59" s="356">
        <f t="shared" si="1"/>
        <v>40.793040199999993</v>
      </c>
      <c r="N59" s="356">
        <f t="shared" si="1"/>
        <v>31.1361512</v>
      </c>
      <c r="O59" s="356">
        <f t="shared" si="1"/>
        <v>31.896996999999999</v>
      </c>
      <c r="P59" s="356">
        <f t="shared" si="1"/>
        <v>33.752564516875189</v>
      </c>
      <c r="Q59" s="356">
        <f t="shared" si="1"/>
        <v>34.0039546</v>
      </c>
      <c r="R59" s="356">
        <f t="shared" si="1"/>
        <v>27.507501999999999</v>
      </c>
      <c r="S59" s="356">
        <f t="shared" si="1"/>
        <v>27.965217400000004</v>
      </c>
      <c r="T59" s="356">
        <f t="shared" si="1"/>
        <v>26.265070000000001</v>
      </c>
      <c r="U59" s="356">
        <f t="shared" ref="U59:W59" si="2">(U15*U27)/10^6</f>
        <v>24.564922600000003</v>
      </c>
      <c r="V59" s="356">
        <f t="shared" si="2"/>
        <v>22.8642</v>
      </c>
      <c r="W59" s="356">
        <f t="shared" si="2"/>
        <v>21.1386</v>
      </c>
    </row>
    <row r="60" spans="1:23" ht="16.5" x14ac:dyDescent="0.3">
      <c r="A60" s="354" t="s">
        <v>1053</v>
      </c>
      <c r="B60" s="330" t="s">
        <v>202</v>
      </c>
      <c r="C60" s="330" t="s">
        <v>165</v>
      </c>
      <c r="D60" s="330" t="s">
        <v>13</v>
      </c>
      <c r="E60" s="330" t="s">
        <v>16</v>
      </c>
      <c r="F60" s="356">
        <f t="shared" si="0"/>
        <v>2092.1151041705398</v>
      </c>
      <c r="G60" s="356">
        <f t="shared" ref="G60:T60" si="3">(G16*G28)/10^6</f>
        <v>2185.9077162961999</v>
      </c>
      <c r="H60" s="356">
        <f t="shared" si="3"/>
        <v>2293.7760235976866</v>
      </c>
      <c r="I60" s="356">
        <f t="shared" si="3"/>
        <v>2439.0298041632591</v>
      </c>
      <c r="J60" s="356">
        <f t="shared" si="3"/>
        <v>2576.41419896041</v>
      </c>
      <c r="K60" s="356">
        <f t="shared" si="3"/>
        <v>2725.665883846651</v>
      </c>
      <c r="L60" s="356">
        <f t="shared" si="3"/>
        <v>2668.7100179999993</v>
      </c>
      <c r="M60" s="356">
        <f t="shared" si="3"/>
        <v>2830.5147780000002</v>
      </c>
      <c r="N60" s="356">
        <f t="shared" si="3"/>
        <v>3751.5696269999999</v>
      </c>
      <c r="O60" s="356">
        <f t="shared" si="3"/>
        <v>3317.3959977539062</v>
      </c>
      <c r="P60" s="356">
        <f t="shared" si="3"/>
        <v>2943.648261328125</v>
      </c>
      <c r="Q60" s="356">
        <f t="shared" si="3"/>
        <v>3618.707586</v>
      </c>
      <c r="R60" s="356">
        <f t="shared" si="3"/>
        <v>3865.3635439453124</v>
      </c>
      <c r="S60" s="356">
        <f t="shared" si="3"/>
        <v>3952.9622989746094</v>
      </c>
      <c r="T60" s="356">
        <f t="shared" si="3"/>
        <v>4629.3605223632812</v>
      </c>
      <c r="U60" s="356">
        <f t="shared" ref="U60:W60" si="4">(U16*U28)/10^6</f>
        <v>5457.6295902832035</v>
      </c>
      <c r="V60" s="356">
        <f t="shared" si="4"/>
        <v>3481.2582027516514</v>
      </c>
      <c r="W60" s="356">
        <f t="shared" si="4"/>
        <v>4122.6964735902784</v>
      </c>
    </row>
    <row r="61" spans="1:23" ht="16.5" x14ac:dyDescent="0.3">
      <c r="A61" s="354" t="s">
        <v>1053</v>
      </c>
      <c r="B61" s="330" t="s">
        <v>202</v>
      </c>
      <c r="C61" s="330" t="s">
        <v>166</v>
      </c>
      <c r="D61" s="330" t="s">
        <v>13</v>
      </c>
      <c r="E61" s="330" t="s">
        <v>16</v>
      </c>
      <c r="F61" s="356">
        <f t="shared" si="0"/>
        <v>15.01089408</v>
      </c>
      <c r="G61" s="356">
        <f t="shared" ref="G61:T61" si="5">(G17*G29)/10^6</f>
        <v>15.01089408</v>
      </c>
      <c r="H61" s="356">
        <f t="shared" si="5"/>
        <v>14.497004519999999</v>
      </c>
      <c r="I61" s="356">
        <f t="shared" si="5"/>
        <v>14.280632820000001</v>
      </c>
      <c r="J61" s="356">
        <f t="shared" si="5"/>
        <v>15.39538632</v>
      </c>
      <c r="K61" s="356">
        <f t="shared" si="5"/>
        <v>13.225817880000001</v>
      </c>
      <c r="L61" s="356">
        <f t="shared" si="5"/>
        <v>12.874205160000001</v>
      </c>
      <c r="M61" s="356">
        <f t="shared" si="5"/>
        <v>12.711928319999998</v>
      </c>
      <c r="N61" s="356">
        <f t="shared" si="5"/>
        <v>12.711928319999998</v>
      </c>
      <c r="O61" s="356">
        <f t="shared" si="5"/>
        <v>16.038665460000001</v>
      </c>
      <c r="P61" s="356">
        <f t="shared" si="5"/>
        <v>16.971696205514196</v>
      </c>
      <c r="Q61" s="356">
        <f t="shared" si="5"/>
        <v>12.901254911999999</v>
      </c>
      <c r="R61" s="356">
        <f t="shared" si="5"/>
        <v>15.362500607999998</v>
      </c>
      <c r="S61" s="356">
        <f t="shared" si="5"/>
        <v>14.417174159999998</v>
      </c>
      <c r="T61" s="356">
        <f t="shared" si="5"/>
        <v>14.421864599999997</v>
      </c>
      <c r="U61" s="356">
        <f t="shared" ref="U61:W61" si="6">(U17*U29)/10^6</f>
        <v>14.42655504</v>
      </c>
      <c r="V61" s="356">
        <f t="shared" si="6"/>
        <v>14.3964</v>
      </c>
      <c r="W61" s="356">
        <f t="shared" si="6"/>
        <v>14.473800000000001</v>
      </c>
    </row>
    <row r="62" spans="1:23" ht="16.5" x14ac:dyDescent="0.3">
      <c r="A62" s="354" t="s">
        <v>1053</v>
      </c>
      <c r="B62" s="330" t="s">
        <v>202</v>
      </c>
      <c r="C62" s="330" t="s">
        <v>204</v>
      </c>
      <c r="D62" s="330" t="s">
        <v>13</v>
      </c>
      <c r="E62" s="330" t="s">
        <v>16</v>
      </c>
      <c r="F62" s="356">
        <f t="shared" si="0"/>
        <v>6.8779063100000002</v>
      </c>
      <c r="G62" s="356">
        <f t="shared" ref="G62:T62" si="7">(G18*G30)/10^6</f>
        <v>7.2660785800000003</v>
      </c>
      <c r="H62" s="356">
        <f t="shared" si="7"/>
        <v>7.1083790600000007</v>
      </c>
      <c r="I62" s="356">
        <f t="shared" si="7"/>
        <v>6.7687306900000008</v>
      </c>
      <c r="J62" s="356">
        <f t="shared" si="7"/>
        <v>6.8317991400000002</v>
      </c>
      <c r="K62" s="356">
        <f t="shared" si="7"/>
        <v>6.6716892000000003</v>
      </c>
      <c r="L62" s="356">
        <f t="shared" si="7"/>
        <v>7.3388581200000003</v>
      </c>
      <c r="M62" s="356">
        <f t="shared" si="7"/>
        <v>7.7027684400000007</v>
      </c>
      <c r="N62" s="356">
        <f t="shared" si="7"/>
        <v>7.4358996100000008</v>
      </c>
      <c r="O62" s="356">
        <f t="shared" si="7"/>
        <v>6.6474272499999998</v>
      </c>
      <c r="P62" s="356">
        <f t="shared" si="7"/>
        <v>7.0341342704642598</v>
      </c>
      <c r="Q62" s="356">
        <f t="shared" si="7"/>
        <v>8.6974566479999993</v>
      </c>
      <c r="R62" s="356">
        <f t="shared" si="7"/>
        <v>7.957505664000001</v>
      </c>
      <c r="S62" s="356">
        <f t="shared" si="7"/>
        <v>7.8418029800000006</v>
      </c>
      <c r="T62" s="356">
        <f t="shared" si="7"/>
        <v>7.9253915500000005</v>
      </c>
      <c r="U62" s="356">
        <f t="shared" ref="U62:W62" si="8">(U18*U30)/10^6</f>
        <v>8.0089801200000004</v>
      </c>
      <c r="V62" s="356">
        <f t="shared" si="8"/>
        <v>8.0768000000000004</v>
      </c>
      <c r="W62" s="356">
        <f t="shared" si="8"/>
        <v>8.2029999999999994</v>
      </c>
    </row>
    <row r="63" spans="1:23" ht="16.5" x14ac:dyDescent="0.3">
      <c r="A63" s="354" t="s">
        <v>1055</v>
      </c>
      <c r="B63" s="330" t="s">
        <v>202</v>
      </c>
      <c r="C63" s="330" t="s">
        <v>205</v>
      </c>
      <c r="D63" s="330" t="s">
        <v>13</v>
      </c>
      <c r="E63" s="330" t="s">
        <v>16</v>
      </c>
      <c r="F63" s="356">
        <f t="shared" si="0"/>
        <v>407.80786283999998</v>
      </c>
      <c r="G63" s="356">
        <f t="shared" ref="G63:T63" si="9">(G19*G31)/10^6</f>
        <v>450.63699911999993</v>
      </c>
      <c r="H63" s="356">
        <f t="shared" si="9"/>
        <v>497.19040811999986</v>
      </c>
      <c r="I63" s="356">
        <f t="shared" si="9"/>
        <v>506.50108991999997</v>
      </c>
      <c r="J63" s="356">
        <f t="shared" si="9"/>
        <v>515.0262919153447</v>
      </c>
      <c r="K63" s="356">
        <f t="shared" si="9"/>
        <v>567.95158979999997</v>
      </c>
      <c r="L63" s="356">
        <f t="shared" si="9"/>
        <v>584.71081704000005</v>
      </c>
      <c r="M63" s="356">
        <f t="shared" si="9"/>
        <v>621.95354424000004</v>
      </c>
      <c r="N63" s="356">
        <f t="shared" si="9"/>
        <v>603.25835782772037</v>
      </c>
      <c r="O63" s="356">
        <f t="shared" si="9"/>
        <v>613.44637806036019</v>
      </c>
      <c r="P63" s="356">
        <f t="shared" si="9"/>
        <v>649.13284636562253</v>
      </c>
      <c r="Q63" s="356">
        <f t="shared" si="9"/>
        <v>608.19319033199986</v>
      </c>
      <c r="R63" s="356">
        <f t="shared" si="9"/>
        <v>791.4162909239999</v>
      </c>
      <c r="S63" s="356">
        <f t="shared" si="9"/>
        <v>733.96165800000006</v>
      </c>
      <c r="T63" s="356">
        <f t="shared" si="9"/>
        <v>757.30493999999999</v>
      </c>
      <c r="U63" s="356">
        <f t="shared" ref="U63:W63" si="10">(U19*U31)/10^6</f>
        <v>780.64822199999992</v>
      </c>
      <c r="V63" s="356">
        <f t="shared" si="10"/>
        <v>804.01409999999998</v>
      </c>
      <c r="W63" s="356">
        <f t="shared" si="10"/>
        <v>827.33640000000003</v>
      </c>
    </row>
    <row r="64" spans="1:23" ht="16.5" x14ac:dyDescent="0.3">
      <c r="A64" s="354" t="s">
        <v>1055</v>
      </c>
      <c r="B64" s="330" t="s">
        <v>202</v>
      </c>
      <c r="C64" s="330" t="s">
        <v>169</v>
      </c>
      <c r="D64" s="330" t="s">
        <v>13</v>
      </c>
      <c r="E64" s="330" t="s">
        <v>16</v>
      </c>
      <c r="F64" s="356">
        <f t="shared" si="0"/>
        <v>19514.568540723143</v>
      </c>
      <c r="G64" s="356">
        <f t="shared" ref="G64:T64" si="11">(G20*G32)/10^6</f>
        <v>19647.496111641598</v>
      </c>
      <c r="H64" s="356">
        <f t="shared" si="11"/>
        <v>20261.083315029897</v>
      </c>
      <c r="I64" s="356">
        <f t="shared" si="11"/>
        <v>20930.942806940897</v>
      </c>
      <c r="J64" s="356">
        <f t="shared" si="11"/>
        <v>20899.179046471887</v>
      </c>
      <c r="K64" s="356">
        <f t="shared" si="11"/>
        <v>19754.157546660917</v>
      </c>
      <c r="L64" s="356">
        <f t="shared" si="11"/>
        <v>20261.417476452632</v>
      </c>
      <c r="M64" s="356">
        <f t="shared" si="11"/>
        <v>21333.50180235181</v>
      </c>
      <c r="N64" s="356">
        <f t="shared" si="11"/>
        <v>22799.527490243679</v>
      </c>
      <c r="O64" s="356">
        <f t="shared" si="11"/>
        <v>32828.767586999995</v>
      </c>
      <c r="P64" s="356">
        <f t="shared" si="11"/>
        <v>28337.459838187442</v>
      </c>
      <c r="Q64" s="356">
        <f t="shared" si="11"/>
        <v>22463.508825450008</v>
      </c>
      <c r="R64" s="356">
        <f t="shared" si="11"/>
        <v>16497.439583624997</v>
      </c>
      <c r="S64" s="356">
        <f t="shared" si="11"/>
        <v>2874.9877876912487</v>
      </c>
      <c r="T64" s="356">
        <f t="shared" si="11"/>
        <v>12915.651243639379</v>
      </c>
      <c r="U64" s="356">
        <f t="shared" ref="U64:W64" si="12">(U20*U32)/10^6</f>
        <v>22759.901356500006</v>
      </c>
      <c r="V64" s="356">
        <f t="shared" si="12"/>
        <v>33952.526811472504</v>
      </c>
      <c r="W64" s="356">
        <f t="shared" si="12"/>
        <v>19833.498570849071</v>
      </c>
    </row>
    <row r="65" spans="1:23" ht="16.5" x14ac:dyDescent="0.3">
      <c r="A65" s="354" t="s">
        <v>1054</v>
      </c>
      <c r="B65" s="330" t="s">
        <v>202</v>
      </c>
      <c r="C65" s="330" t="s">
        <v>206</v>
      </c>
      <c r="D65" s="330" t="s">
        <v>13</v>
      </c>
      <c r="E65" s="330" t="s">
        <v>16</v>
      </c>
      <c r="F65" s="356">
        <f t="shared" si="0"/>
        <v>2217.7451999999998</v>
      </c>
      <c r="G65" s="356">
        <f t="shared" ref="G65:T65" si="13">(G21*G33)/10^6</f>
        <v>2313.6201000000001</v>
      </c>
      <c r="H65" s="356">
        <f t="shared" si="13"/>
        <v>2414.9928</v>
      </c>
      <c r="I65" s="356">
        <f t="shared" si="13"/>
        <v>2734.8189000000002</v>
      </c>
      <c r="J65" s="356">
        <f t="shared" si="13"/>
        <v>2825.2521000000002</v>
      </c>
      <c r="K65" s="356">
        <f t="shared" si="13"/>
        <v>2982.6036239999999</v>
      </c>
      <c r="L65" s="356">
        <f t="shared" si="13"/>
        <v>3143.7228239999999</v>
      </c>
      <c r="M65" s="356">
        <f t="shared" si="13"/>
        <v>3304.7618010000001</v>
      </c>
      <c r="N65" s="356">
        <f t="shared" si="13"/>
        <v>3465.7205549999999</v>
      </c>
      <c r="O65" s="356">
        <f t="shared" si="13"/>
        <v>3626.5990860000002</v>
      </c>
      <c r="P65" s="356">
        <f t="shared" si="13"/>
        <v>3837.5720927556767</v>
      </c>
      <c r="Q65" s="356">
        <f t="shared" si="13"/>
        <v>2882.5185312000003</v>
      </c>
      <c r="R65" s="356">
        <f t="shared" si="13"/>
        <v>2497.4696736000001</v>
      </c>
      <c r="S65" s="356">
        <f t="shared" si="13"/>
        <v>3499.4731200000001</v>
      </c>
      <c r="T65" s="356">
        <f t="shared" si="13"/>
        <v>3579.0958500000002</v>
      </c>
      <c r="U65" s="356">
        <f t="shared" ref="U65:W66" si="14">(U21*U33)/10^6</f>
        <v>3658.7185800000002</v>
      </c>
      <c r="V65" s="356">
        <f t="shared" si="14"/>
        <v>3738.3357000000001</v>
      </c>
      <c r="W65" s="356">
        <f t="shared" si="14"/>
        <v>3817.9416000000001</v>
      </c>
    </row>
    <row r="66" spans="1:23" s="197" customFormat="1" ht="16.5" x14ac:dyDescent="0.3">
      <c r="A66" s="354" t="s">
        <v>1054</v>
      </c>
      <c r="B66" s="330" t="s">
        <v>202</v>
      </c>
      <c r="C66" s="330" t="s">
        <v>1200</v>
      </c>
      <c r="D66" s="330" t="str">
        <f>D65</f>
        <v>CO2</v>
      </c>
      <c r="E66" s="330" t="str">
        <f>E65</f>
        <v>Gg CO2</v>
      </c>
      <c r="F66" s="356">
        <f t="shared" ref="F66:V66" si="15">(F22*F34)/10^6</f>
        <v>0</v>
      </c>
      <c r="G66" s="356">
        <f t="shared" si="15"/>
        <v>0</v>
      </c>
      <c r="H66" s="356">
        <f t="shared" si="15"/>
        <v>0</v>
      </c>
      <c r="I66" s="356">
        <f t="shared" si="15"/>
        <v>0</v>
      </c>
      <c r="J66" s="356">
        <f t="shared" si="15"/>
        <v>0</v>
      </c>
      <c r="K66" s="356">
        <f t="shared" si="15"/>
        <v>0</v>
      </c>
      <c r="L66" s="356">
        <f t="shared" si="15"/>
        <v>0</v>
      </c>
      <c r="M66" s="356">
        <f t="shared" si="15"/>
        <v>0</v>
      </c>
      <c r="N66" s="356">
        <f t="shared" si="15"/>
        <v>0</v>
      </c>
      <c r="O66" s="356">
        <f t="shared" si="15"/>
        <v>0</v>
      </c>
      <c r="P66" s="356">
        <f t="shared" si="15"/>
        <v>0</v>
      </c>
      <c r="Q66" s="356">
        <f t="shared" si="15"/>
        <v>0</v>
      </c>
      <c r="R66" s="356">
        <f t="shared" si="15"/>
        <v>0</v>
      </c>
      <c r="S66" s="356">
        <f t="shared" si="15"/>
        <v>0</v>
      </c>
      <c r="T66" s="356">
        <f t="shared" si="15"/>
        <v>0</v>
      </c>
      <c r="U66" s="356">
        <f t="shared" si="15"/>
        <v>0</v>
      </c>
      <c r="V66" s="356">
        <f t="shared" si="15"/>
        <v>0</v>
      </c>
      <c r="W66" s="356">
        <f t="shared" si="14"/>
        <v>0</v>
      </c>
    </row>
    <row r="67" spans="1:23" ht="16.5" x14ac:dyDescent="0.3">
      <c r="A67" s="354"/>
      <c r="B67" s="332" t="s">
        <v>202</v>
      </c>
      <c r="C67" s="332" t="s">
        <v>192</v>
      </c>
      <c r="D67" s="332" t="s">
        <v>13</v>
      </c>
      <c r="E67" s="332" t="s">
        <v>16</v>
      </c>
      <c r="F67" s="271">
        <f>SUM(F59:F66)</f>
        <v>24304.282804323684</v>
      </c>
      <c r="G67" s="271">
        <f t="shared" ref="G67:W67" si="16">SUM(G59:G66)</f>
        <v>24665.939807317798</v>
      </c>
      <c r="H67" s="271">
        <f t="shared" si="16"/>
        <v>25532.250247327582</v>
      </c>
      <c r="I67" s="271">
        <f t="shared" si="16"/>
        <v>26677.348919934157</v>
      </c>
      <c r="J67" s="271">
        <f t="shared" si="16"/>
        <v>26884.766833577643</v>
      </c>
      <c r="K67" s="271">
        <f t="shared" si="16"/>
        <v>26094.814893987568</v>
      </c>
      <c r="L67" s="271">
        <f t="shared" si="16"/>
        <v>26721.966829572633</v>
      </c>
      <c r="M67" s="271">
        <f t="shared" si="16"/>
        <v>28151.939662551809</v>
      </c>
      <c r="N67" s="271">
        <f t="shared" si="16"/>
        <v>30671.360009201398</v>
      </c>
      <c r="O67" s="271">
        <f t="shared" si="16"/>
        <v>40440.792138524266</v>
      </c>
      <c r="P67" s="271">
        <f t="shared" si="16"/>
        <v>35825.571433629717</v>
      </c>
      <c r="Q67" s="271">
        <f t="shared" si="16"/>
        <v>29628.530799142009</v>
      </c>
      <c r="R67" s="271">
        <f t="shared" si="16"/>
        <v>23702.516600366311</v>
      </c>
      <c r="S67" s="271">
        <f t="shared" si="16"/>
        <v>11111.609059205857</v>
      </c>
      <c r="T67" s="271">
        <f t="shared" si="16"/>
        <v>21930.024882152662</v>
      </c>
      <c r="U67" s="271">
        <f t="shared" si="16"/>
        <v>32703.89820654321</v>
      </c>
      <c r="V67" s="271">
        <f t="shared" si="16"/>
        <v>42021.472214224159</v>
      </c>
      <c r="W67" s="271">
        <f t="shared" si="16"/>
        <v>28645.288444439349</v>
      </c>
    </row>
    <row r="68" spans="1:23" ht="16.5" x14ac:dyDescent="0.3">
      <c r="A68" s="354"/>
      <c r="B68" s="330"/>
      <c r="C68" s="330"/>
      <c r="D68" s="330"/>
      <c r="E68" s="330"/>
      <c r="F68" s="345"/>
      <c r="G68" s="345"/>
      <c r="H68" s="345"/>
      <c r="I68" s="345"/>
      <c r="J68" s="345"/>
      <c r="K68" s="345"/>
      <c r="L68" s="345"/>
      <c r="M68" s="345"/>
      <c r="N68" s="345"/>
      <c r="O68" s="345"/>
      <c r="P68" s="345"/>
      <c r="Q68" s="345"/>
      <c r="R68" s="345"/>
      <c r="S68" s="345"/>
      <c r="T68" s="345"/>
      <c r="U68" s="345"/>
      <c r="V68" s="345"/>
      <c r="W68" s="345"/>
    </row>
    <row r="69" spans="1:23" ht="16.5" x14ac:dyDescent="0.3">
      <c r="A69" s="354"/>
      <c r="B69" s="347" t="s">
        <v>202</v>
      </c>
      <c r="C69" s="347"/>
      <c r="D69" s="347" t="s">
        <v>36</v>
      </c>
      <c r="E69" s="331"/>
      <c r="F69" s="342"/>
      <c r="G69" s="342"/>
      <c r="H69" s="342"/>
      <c r="I69" s="342"/>
      <c r="J69" s="342"/>
      <c r="K69" s="342"/>
      <c r="L69" s="342"/>
      <c r="M69" s="342"/>
      <c r="N69" s="342"/>
      <c r="O69" s="342"/>
      <c r="P69" s="342"/>
      <c r="Q69" s="342"/>
      <c r="R69" s="342"/>
      <c r="S69" s="342"/>
      <c r="T69" s="342"/>
      <c r="U69" s="342"/>
      <c r="V69" s="342"/>
      <c r="W69" s="342"/>
    </row>
    <row r="70" spans="1:23" ht="16.5" x14ac:dyDescent="0.3">
      <c r="A70" s="354" t="s">
        <v>1056</v>
      </c>
      <c r="B70" s="330" t="s">
        <v>202</v>
      </c>
      <c r="C70" s="330" t="s">
        <v>203</v>
      </c>
      <c r="D70" s="330" t="s">
        <v>36</v>
      </c>
      <c r="E70" s="330" t="s">
        <v>194</v>
      </c>
      <c r="F70" s="356">
        <f t="shared" ref="F70:F77" si="17">(F15*F37)/10^6</f>
        <v>2.0927939999999998E-3</v>
      </c>
      <c r="G70" s="356">
        <f t="shared" ref="G70:T70" si="18">(G15*G37)/10^6</f>
        <v>1.9194119999999999E-3</v>
      </c>
      <c r="H70" s="356">
        <f t="shared" si="18"/>
        <v>1.8192899999999999E-3</v>
      </c>
      <c r="I70" s="356">
        <f t="shared" si="18"/>
        <v>1.8778980000000002E-3</v>
      </c>
      <c r="J70" s="356">
        <f t="shared" si="18"/>
        <v>1.9472049000000002E-3</v>
      </c>
      <c r="K70" s="356">
        <f t="shared" si="18"/>
        <v>1.8583619999999999E-3</v>
      </c>
      <c r="L70" s="356">
        <f t="shared" si="18"/>
        <v>1.8021959999999998E-3</v>
      </c>
      <c r="M70" s="356">
        <f t="shared" si="18"/>
        <v>1.7020739999999998E-3</v>
      </c>
      <c r="N70" s="356">
        <f t="shared" si="18"/>
        <v>1.2991439999999999E-3</v>
      </c>
      <c r="O70" s="356">
        <f t="shared" si="18"/>
        <v>1.3308899999999999E-3</v>
      </c>
      <c r="P70" s="356">
        <f t="shared" si="18"/>
        <v>1.4083128449322057E-3</v>
      </c>
      <c r="Q70" s="356">
        <f t="shared" si="18"/>
        <v>1.4188019999999998E-3</v>
      </c>
      <c r="R70" s="356">
        <f t="shared" si="18"/>
        <v>1.14774E-3</v>
      </c>
      <c r="S70" s="356">
        <f t="shared" si="18"/>
        <v>1.1668380000000001E-3</v>
      </c>
      <c r="T70" s="356">
        <f t="shared" si="18"/>
        <v>1.0959000000000001E-3</v>
      </c>
      <c r="U70" s="356">
        <f t="shared" ref="U70:W70" si="19">(U15*U37)/10^6</f>
        <v>1.0249619999999999E-3</v>
      </c>
      <c r="V70" s="356">
        <f t="shared" si="19"/>
        <v>9.5399999999999999E-4</v>
      </c>
      <c r="W70" s="356">
        <f t="shared" si="19"/>
        <v>8.8199999999999997E-4</v>
      </c>
    </row>
    <row r="71" spans="1:23" ht="16.5" x14ac:dyDescent="0.3">
      <c r="A71" s="354" t="s">
        <v>1056</v>
      </c>
      <c r="B71" s="330" t="s">
        <v>202</v>
      </c>
      <c r="C71" s="330" t="s">
        <v>165</v>
      </c>
      <c r="D71" s="330" t="s">
        <v>36</v>
      </c>
      <c r="E71" s="330" t="s">
        <v>194</v>
      </c>
      <c r="F71" s="356">
        <f t="shared" si="17"/>
        <v>8.4701016363179754E-2</v>
      </c>
      <c r="G71" s="356">
        <f t="shared" ref="G71:T71" si="20">(G16*G38)/10^6</f>
        <v>8.8498288109157885E-2</v>
      </c>
      <c r="H71" s="356">
        <f t="shared" si="20"/>
        <v>9.28654260565865E-2</v>
      </c>
      <c r="I71" s="356">
        <f t="shared" si="20"/>
        <v>9.8746145917540856E-2</v>
      </c>
      <c r="J71" s="356">
        <f t="shared" si="20"/>
        <v>0.10430826716438908</v>
      </c>
      <c r="K71" s="356">
        <f t="shared" si="20"/>
        <v>0.11035084549986442</v>
      </c>
      <c r="L71" s="356">
        <f t="shared" si="20"/>
        <v>0.10804493999999999</v>
      </c>
      <c r="M71" s="356">
        <f t="shared" si="20"/>
        <v>0.11459574</v>
      </c>
      <c r="N71" s="356">
        <f t="shared" si="20"/>
        <v>0.15188541</v>
      </c>
      <c r="O71" s="356">
        <f t="shared" si="20"/>
        <v>0.1343075302734375</v>
      </c>
      <c r="P71" s="356">
        <f t="shared" si="20"/>
        <v>0.11917604296875001</v>
      </c>
      <c r="Q71" s="356">
        <f t="shared" si="20"/>
        <v>0.14650637999999999</v>
      </c>
      <c r="R71" s="356">
        <f t="shared" si="20"/>
        <v>0.15649245117187499</v>
      </c>
      <c r="S71" s="356">
        <f t="shared" si="20"/>
        <v>0.16003895947265626</v>
      </c>
      <c r="T71" s="356">
        <f t="shared" si="20"/>
        <v>0.18742350292968751</v>
      </c>
      <c r="U71" s="356">
        <f t="shared" ref="U71:W71" si="21">(U16*U38)/10^6</f>
        <v>0.22095666357421875</v>
      </c>
      <c r="V71" s="356">
        <f t="shared" si="21"/>
        <v>0.14094162764176726</v>
      </c>
      <c r="W71" s="356">
        <f t="shared" si="21"/>
        <v>0.16691078840446472</v>
      </c>
    </row>
    <row r="72" spans="1:23" ht="16.5" x14ac:dyDescent="0.3">
      <c r="A72" s="354" t="s">
        <v>1056</v>
      </c>
      <c r="B72" s="330" t="s">
        <v>202</v>
      </c>
      <c r="C72" s="330" t="s">
        <v>166</v>
      </c>
      <c r="D72" s="330" t="s">
        <v>36</v>
      </c>
      <c r="E72" s="330" t="s">
        <v>194</v>
      </c>
      <c r="F72" s="356">
        <f t="shared" si="17"/>
        <v>5.8181759999999998E-4</v>
      </c>
      <c r="G72" s="356">
        <f t="shared" ref="G72:T72" si="22">(G17*G39)/10^6</f>
        <v>5.8181759999999998E-4</v>
      </c>
      <c r="H72" s="356">
        <f t="shared" si="22"/>
        <v>5.6189940000000006E-4</v>
      </c>
      <c r="I72" s="356">
        <f t="shared" si="22"/>
        <v>5.5351289999999991E-4</v>
      </c>
      <c r="J72" s="356">
        <f t="shared" si="22"/>
        <v>5.9672040000000005E-4</v>
      </c>
      <c r="K72" s="356">
        <f t="shared" si="22"/>
        <v>5.1262859999999999E-4</v>
      </c>
      <c r="L72" s="356">
        <f t="shared" si="22"/>
        <v>4.9900020000000005E-4</v>
      </c>
      <c r="M72" s="356">
        <f t="shared" si="22"/>
        <v>4.9271039999999996E-4</v>
      </c>
      <c r="N72" s="356">
        <f t="shared" si="22"/>
        <v>4.9271039999999996E-4</v>
      </c>
      <c r="O72" s="356">
        <f t="shared" si="22"/>
        <v>6.2165369999999992E-4</v>
      </c>
      <c r="P72" s="356">
        <f t="shared" si="22"/>
        <v>6.5781768238427115E-4</v>
      </c>
      <c r="Q72" s="356">
        <f t="shared" si="22"/>
        <v>5.0004863999999994E-4</v>
      </c>
      <c r="R72" s="356">
        <f t="shared" si="22"/>
        <v>5.9544576E-4</v>
      </c>
      <c r="S72" s="356">
        <f t="shared" si="22"/>
        <v>5.5880519999999996E-4</v>
      </c>
      <c r="T72" s="356">
        <f t="shared" si="22"/>
        <v>5.5898699999999994E-4</v>
      </c>
      <c r="U72" s="356">
        <f t="shared" ref="U72:W72" si="23">(U17*U39)/10^6</f>
        <v>5.5916880000000003E-4</v>
      </c>
      <c r="V72" s="356">
        <f t="shared" si="23"/>
        <v>5.5800000000000001E-4</v>
      </c>
      <c r="W72" s="356">
        <f t="shared" si="23"/>
        <v>5.6099999999999998E-4</v>
      </c>
    </row>
    <row r="73" spans="1:23" ht="16.5" x14ac:dyDescent="0.3">
      <c r="A73" s="354" t="s">
        <v>1057</v>
      </c>
      <c r="B73" s="330" t="s">
        <v>202</v>
      </c>
      <c r="C73" s="330" t="s">
        <v>204</v>
      </c>
      <c r="D73" s="330" t="s">
        <v>36</v>
      </c>
      <c r="E73" s="330" t="s">
        <v>194</v>
      </c>
      <c r="F73" s="356">
        <f t="shared" si="17"/>
        <v>1.090001E-4</v>
      </c>
      <c r="G73" s="356">
        <f t="shared" ref="G73:T73" si="24">(G18*G40)/10^6</f>
        <v>1.151518E-4</v>
      </c>
      <c r="H73" s="356">
        <f t="shared" si="24"/>
        <v>1.1265260000000001E-4</v>
      </c>
      <c r="I73" s="356">
        <f t="shared" si="24"/>
        <v>1.072699E-4</v>
      </c>
      <c r="J73" s="356">
        <f t="shared" si="24"/>
        <v>1.082694E-4</v>
      </c>
      <c r="K73" s="356">
        <f t="shared" si="24"/>
        <v>1.05732E-4</v>
      </c>
      <c r="L73" s="356">
        <f t="shared" si="24"/>
        <v>1.1630520000000001E-4</v>
      </c>
      <c r="M73" s="356">
        <f t="shared" si="24"/>
        <v>1.2207240000000001E-4</v>
      </c>
      <c r="N73" s="356">
        <f t="shared" si="24"/>
        <v>1.1784310000000001E-4</v>
      </c>
      <c r="O73" s="356">
        <f t="shared" si="24"/>
        <v>1.053475E-4</v>
      </c>
      <c r="P73" s="356">
        <f t="shared" si="24"/>
        <v>1.1147597892970302E-4</v>
      </c>
      <c r="Q73" s="356">
        <f t="shared" si="24"/>
        <v>1.3783608000000002E-4</v>
      </c>
      <c r="R73" s="356">
        <f t="shared" si="24"/>
        <v>1.2610944000000001E-4</v>
      </c>
      <c r="S73" s="356">
        <f t="shared" si="24"/>
        <v>1.242758E-4</v>
      </c>
      <c r="T73" s="356">
        <f t="shared" si="24"/>
        <v>1.256005E-4</v>
      </c>
      <c r="U73" s="356">
        <f t="shared" ref="U73:W73" si="25">(U18*U40)/10^6</f>
        <v>1.269252E-4</v>
      </c>
      <c r="V73" s="356">
        <f t="shared" si="25"/>
        <v>1.2799999999999999E-4</v>
      </c>
      <c r="W73" s="356">
        <f t="shared" si="25"/>
        <v>1.2999999999999999E-4</v>
      </c>
    </row>
    <row r="74" spans="1:23" ht="16.5" x14ac:dyDescent="0.3">
      <c r="A74" s="354" t="s">
        <v>1058</v>
      </c>
      <c r="B74" s="330" t="s">
        <v>202</v>
      </c>
      <c r="C74" s="330" t="s">
        <v>205</v>
      </c>
      <c r="D74" s="330" t="s">
        <v>36</v>
      </c>
      <c r="E74" s="330" t="s">
        <v>194</v>
      </c>
      <c r="F74" s="356">
        <f t="shared" si="17"/>
        <v>1.51601436E-2</v>
      </c>
      <c r="G74" s="356">
        <f t="shared" ref="G74:T74" si="26">(G19*G41)/10^6</f>
        <v>1.6752304799999999E-2</v>
      </c>
      <c r="H74" s="356">
        <f t="shared" si="26"/>
        <v>1.84829148E-2</v>
      </c>
      <c r="I74" s="356">
        <f t="shared" si="26"/>
        <v>1.8829036799999997E-2</v>
      </c>
      <c r="J74" s="356">
        <f t="shared" si="26"/>
        <v>1.9145958807261887E-2</v>
      </c>
      <c r="K74" s="356">
        <f t="shared" si="26"/>
        <v>2.1113442E-2</v>
      </c>
      <c r="L74" s="356">
        <f t="shared" si="26"/>
        <v>2.1736461600000003E-2</v>
      </c>
      <c r="M74" s="356">
        <f t="shared" si="26"/>
        <v>2.3120949599999999E-2</v>
      </c>
      <c r="N74" s="356">
        <f t="shared" si="26"/>
        <v>2.2425961257536074E-2</v>
      </c>
      <c r="O74" s="356">
        <f t="shared" si="26"/>
        <v>2.2804698069158372E-2</v>
      </c>
      <c r="P74" s="356">
        <f t="shared" si="26"/>
        <v>2.4131332578647677E-2</v>
      </c>
      <c r="Q74" s="356">
        <f t="shared" si="26"/>
        <v>2.2609412279999998E-2</v>
      </c>
      <c r="R74" s="356">
        <f t="shared" si="26"/>
        <v>2.9420679959999998E-2</v>
      </c>
      <c r="S74" s="356">
        <f t="shared" si="26"/>
        <v>2.7284820000000001E-2</v>
      </c>
      <c r="T74" s="356">
        <f t="shared" si="26"/>
        <v>2.8152600000000003E-2</v>
      </c>
      <c r="U74" s="356">
        <f t="shared" ref="U74:W74" si="27">(U19*U41)/10^6</f>
        <v>2.9020379999999998E-2</v>
      </c>
      <c r="V74" s="356">
        <f t="shared" si="27"/>
        <v>2.9888999999999999E-2</v>
      </c>
      <c r="W74" s="356">
        <f t="shared" si="27"/>
        <v>3.0755999999999999E-2</v>
      </c>
    </row>
    <row r="75" spans="1:23" ht="16.5" x14ac:dyDescent="0.3">
      <c r="A75" s="354" t="s">
        <v>1058</v>
      </c>
      <c r="B75" s="330" t="s">
        <v>202</v>
      </c>
      <c r="C75" s="330" t="s">
        <v>169</v>
      </c>
      <c r="D75" s="330" t="s">
        <v>36</v>
      </c>
      <c r="E75" s="330" t="s">
        <v>194</v>
      </c>
      <c r="F75" s="356">
        <f t="shared" si="17"/>
        <v>0.20274876405946124</v>
      </c>
      <c r="G75" s="356">
        <f t="shared" ref="G75:T75" si="28">(G20*G42)/10^6</f>
        <v>0.20412982973134128</v>
      </c>
      <c r="H75" s="356">
        <f t="shared" si="28"/>
        <v>0.21050476171459631</v>
      </c>
      <c r="I75" s="356">
        <f t="shared" si="28"/>
        <v>0.21746434085133398</v>
      </c>
      <c r="J75" s="356">
        <f t="shared" si="28"/>
        <v>0.21713432775555208</v>
      </c>
      <c r="K75" s="356">
        <f t="shared" si="28"/>
        <v>0.2052380004847888</v>
      </c>
      <c r="L75" s="356">
        <f t="shared" si="28"/>
        <v>0.21050823352158579</v>
      </c>
      <c r="M75" s="356">
        <f t="shared" si="28"/>
        <v>0.22164677197248633</v>
      </c>
      <c r="N75" s="356">
        <f t="shared" si="28"/>
        <v>0.23687820769084342</v>
      </c>
      <c r="O75" s="356">
        <f t="shared" si="28"/>
        <v>0.34107810479999989</v>
      </c>
      <c r="P75" s="356">
        <f t="shared" si="28"/>
        <v>0.29441516714999943</v>
      </c>
      <c r="Q75" s="356">
        <f t="shared" si="28"/>
        <v>0.2333871046800001</v>
      </c>
      <c r="R75" s="356">
        <f t="shared" si="28"/>
        <v>0.17140196969999996</v>
      </c>
      <c r="S75" s="356">
        <f t="shared" si="28"/>
        <v>2.9870002988999989E-2</v>
      </c>
      <c r="T75" s="356">
        <f t="shared" si="28"/>
        <v>0.13418858434950004</v>
      </c>
      <c r="U75" s="356">
        <f t="shared" ref="U75:W75" si="29">(U20*U42)/10^6</f>
        <v>0.23646650760000007</v>
      </c>
      <c r="V75" s="356">
        <f t="shared" si="29"/>
        <v>0.352753525314</v>
      </c>
      <c r="W75" s="356">
        <f t="shared" si="29"/>
        <v>0.20606232281401632</v>
      </c>
    </row>
    <row r="76" spans="1:23" ht="16.5" x14ac:dyDescent="0.3">
      <c r="A76" s="354" t="s">
        <v>1057</v>
      </c>
      <c r="B76" s="330" t="s">
        <v>202</v>
      </c>
      <c r="C76" s="330" t="s">
        <v>206</v>
      </c>
      <c r="D76" s="330" t="s">
        <v>36</v>
      </c>
      <c r="E76" s="330" t="s">
        <v>194</v>
      </c>
      <c r="F76" s="356">
        <f t="shared" si="17"/>
        <v>3.9531999999999998E-2</v>
      </c>
      <c r="G76" s="356">
        <f t="shared" ref="G76:T76" si="30">(G21*G43)/10^6</f>
        <v>4.1241E-2</v>
      </c>
      <c r="H76" s="356">
        <f t="shared" si="30"/>
        <v>4.3048000000000003E-2</v>
      </c>
      <c r="I76" s="356">
        <f t="shared" si="30"/>
        <v>4.8749000000000001E-2</v>
      </c>
      <c r="J76" s="356">
        <f t="shared" si="30"/>
        <v>5.0361000000000003E-2</v>
      </c>
      <c r="K76" s="356">
        <f t="shared" si="30"/>
        <v>5.3165839999999999E-2</v>
      </c>
      <c r="L76" s="356">
        <f t="shared" si="30"/>
        <v>5.6037839999999998E-2</v>
      </c>
      <c r="M76" s="356">
        <f t="shared" si="30"/>
        <v>5.8908410000000001E-2</v>
      </c>
      <c r="N76" s="356">
        <f t="shared" si="30"/>
        <v>6.1777550000000001E-2</v>
      </c>
      <c r="O76" s="356">
        <f t="shared" si="30"/>
        <v>6.4645259999999996E-2</v>
      </c>
      <c r="P76" s="356">
        <f t="shared" si="30"/>
        <v>6.8405919656963937E-2</v>
      </c>
      <c r="Q76" s="356">
        <f t="shared" si="30"/>
        <v>5.1381792000000003E-2</v>
      </c>
      <c r="R76" s="356">
        <f t="shared" si="30"/>
        <v>4.4518176E-2</v>
      </c>
      <c r="S76" s="356">
        <f t="shared" si="30"/>
        <v>6.2379199999999996E-2</v>
      </c>
      <c r="T76" s="356">
        <f t="shared" si="30"/>
        <v>6.3798499999999994E-2</v>
      </c>
      <c r="U76" s="356">
        <f t="shared" ref="U76:W76" si="31">(U21*U43)/10^6</f>
        <v>6.5217800000000006E-2</v>
      </c>
      <c r="V76" s="356">
        <f t="shared" si="31"/>
        <v>6.6637000000000002E-2</v>
      </c>
      <c r="W76" s="356">
        <f t="shared" si="31"/>
        <v>6.8056000000000005E-2</v>
      </c>
    </row>
    <row r="77" spans="1:23" s="197" customFormat="1" ht="16.5" x14ac:dyDescent="0.3">
      <c r="A77" s="354" t="s">
        <v>1054</v>
      </c>
      <c r="B77" s="330" t="s">
        <v>202</v>
      </c>
      <c r="C77" s="330" t="s">
        <v>1200</v>
      </c>
      <c r="D77" s="330" t="str">
        <f>D76</f>
        <v>CH4</v>
      </c>
      <c r="E77" s="330" t="str">
        <f>E76</f>
        <v>Gg CH4</v>
      </c>
      <c r="F77" s="356">
        <f t="shared" si="17"/>
        <v>0</v>
      </c>
      <c r="G77" s="356">
        <f t="shared" ref="G77:W77" si="32">(G22*G44)/10^6</f>
        <v>0</v>
      </c>
      <c r="H77" s="356">
        <f t="shared" si="32"/>
        <v>0</v>
      </c>
      <c r="I77" s="356">
        <f t="shared" si="32"/>
        <v>0</v>
      </c>
      <c r="J77" s="356">
        <f t="shared" si="32"/>
        <v>0</v>
      </c>
      <c r="K77" s="356">
        <f t="shared" si="32"/>
        <v>0</v>
      </c>
      <c r="L77" s="356">
        <f t="shared" si="32"/>
        <v>0</v>
      </c>
      <c r="M77" s="356">
        <f t="shared" si="32"/>
        <v>0</v>
      </c>
      <c r="N77" s="356">
        <f t="shared" si="32"/>
        <v>0</v>
      </c>
      <c r="O77" s="356">
        <f t="shared" si="32"/>
        <v>0</v>
      </c>
      <c r="P77" s="356">
        <f t="shared" si="32"/>
        <v>0</v>
      </c>
      <c r="Q77" s="356">
        <f t="shared" si="32"/>
        <v>0</v>
      </c>
      <c r="R77" s="356">
        <f t="shared" si="32"/>
        <v>0</v>
      </c>
      <c r="S77" s="356">
        <f t="shared" si="32"/>
        <v>0</v>
      </c>
      <c r="T77" s="356">
        <f t="shared" si="32"/>
        <v>0</v>
      </c>
      <c r="U77" s="356">
        <f t="shared" si="32"/>
        <v>0</v>
      </c>
      <c r="V77" s="356">
        <f t="shared" si="32"/>
        <v>0</v>
      </c>
      <c r="W77" s="356">
        <f t="shared" si="32"/>
        <v>0</v>
      </c>
    </row>
    <row r="78" spans="1:23" ht="16.5" x14ac:dyDescent="0.3">
      <c r="A78" s="354"/>
      <c r="B78" s="332" t="s">
        <v>202</v>
      </c>
      <c r="C78" s="332" t="s">
        <v>193</v>
      </c>
      <c r="D78" s="332" t="s">
        <v>36</v>
      </c>
      <c r="E78" s="332" t="s">
        <v>194</v>
      </c>
      <c r="F78" s="271">
        <f>+SUM(F70:F77)</f>
        <v>0.34492553572264101</v>
      </c>
      <c r="G78" s="271">
        <f t="shared" ref="G78:W78" si="33">+SUM(G70:G77)</f>
        <v>0.3532378040404992</v>
      </c>
      <c r="H78" s="271">
        <f t="shared" si="33"/>
        <v>0.36739494457118282</v>
      </c>
      <c r="I78" s="271">
        <f t="shared" si="33"/>
        <v>0.38632720436887485</v>
      </c>
      <c r="J78" s="271">
        <f t="shared" si="33"/>
        <v>0.39360174842720302</v>
      </c>
      <c r="K78" s="271">
        <f t="shared" si="33"/>
        <v>0.39234485058465324</v>
      </c>
      <c r="L78" s="271">
        <f t="shared" si="33"/>
        <v>0.3987449765215858</v>
      </c>
      <c r="M78" s="271">
        <f t="shared" si="33"/>
        <v>0.4205887283724864</v>
      </c>
      <c r="N78" s="271">
        <f t="shared" si="33"/>
        <v>0.47487682644837953</v>
      </c>
      <c r="O78" s="271">
        <f t="shared" si="33"/>
        <v>0.56489348434259579</v>
      </c>
      <c r="P78" s="271">
        <f t="shared" si="33"/>
        <v>0.50830606886060725</v>
      </c>
      <c r="Q78" s="271">
        <f t="shared" si="33"/>
        <v>0.45594137568000009</v>
      </c>
      <c r="R78" s="271">
        <f t="shared" si="33"/>
        <v>0.40370257203187498</v>
      </c>
      <c r="S78" s="271">
        <f t="shared" si="33"/>
        <v>0.28142290146165627</v>
      </c>
      <c r="T78" s="271">
        <f t="shared" si="33"/>
        <v>0.41534367477918754</v>
      </c>
      <c r="U78" s="271">
        <f t="shared" si="33"/>
        <v>0.55337240717421876</v>
      </c>
      <c r="V78" s="271">
        <f t="shared" si="33"/>
        <v>0.59186115295576736</v>
      </c>
      <c r="W78" s="271">
        <f t="shared" si="33"/>
        <v>0.47335811121848104</v>
      </c>
    </row>
    <row r="79" spans="1:23" ht="16.5" x14ac:dyDescent="0.3">
      <c r="A79" s="354"/>
      <c r="B79" s="332" t="s">
        <v>202</v>
      </c>
      <c r="C79" s="332" t="s">
        <v>193</v>
      </c>
      <c r="D79" s="332" t="s">
        <v>36</v>
      </c>
      <c r="E79" s="332" t="s">
        <v>199</v>
      </c>
      <c r="F79" s="271">
        <f>(SUM(F70:F77))*'Conversion Factors'!$I$4</f>
        <v>7.2434362501754608</v>
      </c>
      <c r="G79" s="271">
        <f>(SUM(G70:G77))*'Conversion Factors'!$I$4</f>
        <v>7.4179938848504836</v>
      </c>
      <c r="H79" s="271">
        <f>(SUM(H70:H77))*'Conversion Factors'!$I$4</f>
        <v>7.7152938359948395</v>
      </c>
      <c r="I79" s="271">
        <f>(SUM(I70:I77))*'Conversion Factors'!$I$4</f>
        <v>8.1128712917463712</v>
      </c>
      <c r="J79" s="271">
        <f>(SUM(J70:J77))*'Conversion Factors'!$I$4</f>
        <v>8.2656367169712635</v>
      </c>
      <c r="K79" s="271">
        <f>(SUM(K70:K77))*'Conversion Factors'!$I$4</f>
        <v>8.2392418622777175</v>
      </c>
      <c r="L79" s="271">
        <f>(SUM(L70:L77))*'Conversion Factors'!$I$4</f>
        <v>8.3736445069533012</v>
      </c>
      <c r="M79" s="271">
        <f>(SUM(M70:M77))*'Conversion Factors'!$I$4</f>
        <v>8.8323632958222138</v>
      </c>
      <c r="N79" s="271">
        <f>(SUM(N70:N77))*'Conversion Factors'!$I$4</f>
        <v>9.97241335541597</v>
      </c>
      <c r="O79" s="271">
        <f>(SUM(O70:O77))*'Conversion Factors'!$I$4</f>
        <v>11.862763171194512</v>
      </c>
      <c r="P79" s="271">
        <f>(SUM(P70:P77))*'Conversion Factors'!$I$4</f>
        <v>10.674427446072752</v>
      </c>
      <c r="Q79" s="271">
        <f>(SUM(Q70:Q77))*'Conversion Factors'!$I$4</f>
        <v>9.5747688892800014</v>
      </c>
      <c r="R79" s="271">
        <f>(SUM(R70:R77))*'Conversion Factors'!$I$4</f>
        <v>8.477754012669374</v>
      </c>
      <c r="S79" s="271">
        <f>(SUM(S70:S77))*'Conversion Factors'!$I$4</f>
        <v>5.9098809306947819</v>
      </c>
      <c r="T79" s="271">
        <f>(SUM(T70:T77))*'Conversion Factors'!$I$4</f>
        <v>8.7222171703629385</v>
      </c>
      <c r="U79" s="271">
        <f>(SUM(U70:U77))*'Conversion Factors'!$I$4</f>
        <v>11.620820550658594</v>
      </c>
      <c r="V79" s="271">
        <f>(SUM(V70:V77))*'Conversion Factors'!$I$4</f>
        <v>12.429084212071114</v>
      </c>
      <c r="W79" s="271">
        <f>(SUM(W70:W77))*'Conversion Factors'!$I$4</f>
        <v>9.9405203355881024</v>
      </c>
    </row>
    <row r="80" spans="1:23" ht="16.5" x14ac:dyDescent="0.3">
      <c r="A80" s="354"/>
      <c r="B80" s="330"/>
      <c r="C80" s="330"/>
      <c r="D80" s="330"/>
      <c r="E80" s="330"/>
      <c r="F80" s="345"/>
      <c r="G80" s="345"/>
      <c r="H80" s="345"/>
      <c r="I80" s="345"/>
      <c r="J80" s="345"/>
      <c r="K80" s="345"/>
      <c r="L80" s="345"/>
      <c r="M80" s="345"/>
      <c r="N80" s="345"/>
      <c r="O80" s="345"/>
      <c r="P80" s="345"/>
      <c r="Q80" s="345"/>
      <c r="R80" s="345"/>
      <c r="S80" s="345"/>
      <c r="T80" s="345"/>
      <c r="U80" s="345"/>
      <c r="V80" s="345"/>
      <c r="W80" s="345"/>
    </row>
    <row r="81" spans="1:23" ht="16.5" x14ac:dyDescent="0.3">
      <c r="A81" s="354"/>
      <c r="B81" s="347" t="s">
        <v>202</v>
      </c>
      <c r="C81" s="347"/>
      <c r="D81" s="347" t="s">
        <v>190</v>
      </c>
      <c r="E81" s="331"/>
      <c r="F81" s="342"/>
      <c r="G81" s="342"/>
      <c r="H81" s="342"/>
      <c r="I81" s="342"/>
      <c r="J81" s="342"/>
      <c r="K81" s="342"/>
      <c r="L81" s="342"/>
      <c r="M81" s="342"/>
      <c r="N81" s="342"/>
      <c r="O81" s="342"/>
      <c r="P81" s="342"/>
      <c r="Q81" s="342"/>
      <c r="R81" s="342"/>
      <c r="S81" s="342"/>
      <c r="T81" s="342"/>
      <c r="U81" s="342"/>
      <c r="V81" s="342"/>
      <c r="W81" s="342"/>
    </row>
    <row r="82" spans="1:23" ht="16.5" x14ac:dyDescent="0.3">
      <c r="A82" s="354" t="s">
        <v>1059</v>
      </c>
      <c r="B82" s="330" t="s">
        <v>202</v>
      </c>
      <c r="C82" s="330" t="s">
        <v>203</v>
      </c>
      <c r="D82" s="330" t="s">
        <v>190</v>
      </c>
      <c r="E82" s="330" t="s">
        <v>195</v>
      </c>
      <c r="F82" s="356">
        <f t="shared" ref="F82:F89" si="34">(F15*F47)/10^6</f>
        <v>4.1855879999999997E-4</v>
      </c>
      <c r="G82" s="356">
        <f t="shared" ref="G82:T82" si="35">(G15*G47)/10^6</f>
        <v>3.8388239999999997E-4</v>
      </c>
      <c r="H82" s="356">
        <f t="shared" si="35"/>
        <v>3.6385799999999994E-4</v>
      </c>
      <c r="I82" s="356">
        <f t="shared" si="35"/>
        <v>3.7557959999999995E-4</v>
      </c>
      <c r="J82" s="356">
        <f t="shared" si="35"/>
        <v>3.8944098E-4</v>
      </c>
      <c r="K82" s="356">
        <f t="shared" si="35"/>
        <v>3.716724E-4</v>
      </c>
      <c r="L82" s="356">
        <f t="shared" si="35"/>
        <v>3.6043919999999996E-4</v>
      </c>
      <c r="M82" s="356">
        <f t="shared" si="35"/>
        <v>3.4041479999999993E-4</v>
      </c>
      <c r="N82" s="356">
        <f t="shared" si="35"/>
        <v>2.5982879999999998E-4</v>
      </c>
      <c r="O82" s="356">
        <f t="shared" si="35"/>
        <v>2.66178E-4</v>
      </c>
      <c r="P82" s="356">
        <f t="shared" si="35"/>
        <v>2.8166256898644109E-4</v>
      </c>
      <c r="Q82" s="356">
        <f t="shared" si="35"/>
        <v>2.8376039999999995E-4</v>
      </c>
      <c r="R82" s="356">
        <f t="shared" si="35"/>
        <v>2.2954799999999996E-4</v>
      </c>
      <c r="S82" s="356">
        <f t="shared" si="35"/>
        <v>2.3336760000000002E-4</v>
      </c>
      <c r="T82" s="356">
        <f t="shared" si="35"/>
        <v>2.1918E-4</v>
      </c>
      <c r="U82" s="356">
        <f t="shared" ref="U82:W82" si="36">(U15*U47)/10^6</f>
        <v>2.0499240000000001E-4</v>
      </c>
      <c r="V82" s="356">
        <f t="shared" si="36"/>
        <v>1.9079999999999998E-4</v>
      </c>
      <c r="W82" s="356">
        <f t="shared" si="36"/>
        <v>1.7640000000000001E-4</v>
      </c>
    </row>
    <row r="83" spans="1:23" ht="16.5" x14ac:dyDescent="0.3">
      <c r="A83" s="354" t="s">
        <v>1059</v>
      </c>
      <c r="B83" s="330" t="s">
        <v>202</v>
      </c>
      <c r="C83" s="330" t="s">
        <v>165</v>
      </c>
      <c r="D83" s="330" t="s">
        <v>190</v>
      </c>
      <c r="E83" s="330" t="s">
        <v>195</v>
      </c>
      <c r="F83" s="356">
        <f t="shared" si="34"/>
        <v>1.6940203272635946E-2</v>
      </c>
      <c r="G83" s="356">
        <f t="shared" ref="G83:T83" si="37">(G16*G48)/10^6</f>
        <v>1.7699657621831576E-2</v>
      </c>
      <c r="H83" s="356">
        <f t="shared" si="37"/>
        <v>1.85730852113173E-2</v>
      </c>
      <c r="I83" s="356">
        <f t="shared" si="37"/>
        <v>1.9749229183508171E-2</v>
      </c>
      <c r="J83" s="356">
        <f t="shared" si="37"/>
        <v>2.0861653432877814E-2</v>
      </c>
      <c r="K83" s="356">
        <f t="shared" si="37"/>
        <v>2.2070169099972881E-2</v>
      </c>
      <c r="L83" s="356">
        <f t="shared" si="37"/>
        <v>2.1608987999999999E-2</v>
      </c>
      <c r="M83" s="356">
        <f t="shared" si="37"/>
        <v>2.2919148E-2</v>
      </c>
      <c r="N83" s="356">
        <f t="shared" si="37"/>
        <v>3.0377082E-2</v>
      </c>
      <c r="O83" s="356">
        <f t="shared" si="37"/>
        <v>2.6861506054687498E-2</v>
      </c>
      <c r="P83" s="356">
        <f t="shared" si="37"/>
        <v>2.3835208593749997E-2</v>
      </c>
      <c r="Q83" s="356">
        <f t="shared" si="37"/>
        <v>2.9301275999999998E-2</v>
      </c>
      <c r="R83" s="356">
        <f t="shared" si="37"/>
        <v>3.1298490234374997E-2</v>
      </c>
      <c r="S83" s="356">
        <f t="shared" si="37"/>
        <v>3.2007791894531248E-2</v>
      </c>
      <c r="T83" s="356">
        <f t="shared" si="37"/>
        <v>3.7484700585937496E-2</v>
      </c>
      <c r="U83" s="356">
        <f t="shared" ref="U83:W83" si="38">(U16*U48)/10^6</f>
        <v>4.4191332714843747E-2</v>
      </c>
      <c r="V83" s="356">
        <f t="shared" si="38"/>
        <v>2.8188325528353451E-2</v>
      </c>
      <c r="W83" s="356">
        <f t="shared" si="38"/>
        <v>3.3382157680892949E-2</v>
      </c>
    </row>
    <row r="84" spans="1:23" ht="16.5" x14ac:dyDescent="0.3">
      <c r="A84" s="354" t="s">
        <v>1059</v>
      </c>
      <c r="B84" s="330" t="s">
        <v>202</v>
      </c>
      <c r="C84" s="330" t="s">
        <v>166</v>
      </c>
      <c r="D84" s="330" t="s">
        <v>190</v>
      </c>
      <c r="E84" s="330" t="s">
        <v>195</v>
      </c>
      <c r="F84" s="356">
        <f t="shared" si="34"/>
        <v>1.1636351999999999E-4</v>
      </c>
      <c r="G84" s="356">
        <f t="shared" ref="G84:T84" si="39">(G17*G49)/10^6</f>
        <v>1.1636351999999999E-4</v>
      </c>
      <c r="H84" s="356">
        <f t="shared" si="39"/>
        <v>1.1237988E-4</v>
      </c>
      <c r="I84" s="356">
        <f t="shared" si="39"/>
        <v>1.1070258E-4</v>
      </c>
      <c r="J84" s="356">
        <f t="shared" si="39"/>
        <v>1.1934407999999999E-4</v>
      </c>
      <c r="K84" s="356">
        <f t="shared" si="39"/>
        <v>1.0252572000000001E-4</v>
      </c>
      <c r="L84" s="356">
        <f t="shared" si="39"/>
        <v>9.9800040000000016E-5</v>
      </c>
      <c r="M84" s="356">
        <f t="shared" si="39"/>
        <v>9.8542079999999985E-5</v>
      </c>
      <c r="N84" s="356">
        <f t="shared" si="39"/>
        <v>9.8542079999999985E-5</v>
      </c>
      <c r="O84" s="356">
        <f t="shared" si="39"/>
        <v>1.2433073999999999E-4</v>
      </c>
      <c r="P84" s="356">
        <f t="shared" si="39"/>
        <v>1.3156353647685425E-4</v>
      </c>
      <c r="Q84" s="356">
        <f t="shared" si="39"/>
        <v>1.0000972799999998E-4</v>
      </c>
      <c r="R84" s="356">
        <f t="shared" si="39"/>
        <v>1.1908915199999999E-4</v>
      </c>
      <c r="S84" s="356">
        <f t="shared" si="39"/>
        <v>1.1176103999999999E-4</v>
      </c>
      <c r="T84" s="356">
        <f t="shared" si="39"/>
        <v>1.1179739999999999E-4</v>
      </c>
      <c r="U84" s="356">
        <f t="shared" ref="U84:W84" si="40">(U17*U49)/10^6</f>
        <v>1.1183376E-4</v>
      </c>
      <c r="V84" s="356">
        <f t="shared" si="40"/>
        <v>1.1159999999999999E-4</v>
      </c>
      <c r="W84" s="356">
        <f t="shared" si="40"/>
        <v>1.122E-4</v>
      </c>
    </row>
    <row r="85" spans="1:23" ht="16.5" x14ac:dyDescent="0.3">
      <c r="A85" s="354" t="s">
        <v>1060</v>
      </c>
      <c r="B85" s="330" t="s">
        <v>202</v>
      </c>
      <c r="C85" s="330" t="s">
        <v>204</v>
      </c>
      <c r="D85" s="330" t="s">
        <v>190</v>
      </c>
      <c r="E85" s="330" t="s">
        <v>195</v>
      </c>
      <c r="F85" s="356">
        <f t="shared" si="34"/>
        <v>1.0900010000000001E-5</v>
      </c>
      <c r="G85" s="356">
        <f t="shared" ref="G85:T85" si="41">(G18*G50)/10^6</f>
        <v>1.1515180000000001E-5</v>
      </c>
      <c r="H85" s="356">
        <f t="shared" si="41"/>
        <v>1.1265260000000001E-5</v>
      </c>
      <c r="I85" s="356">
        <f t="shared" si="41"/>
        <v>1.072699E-5</v>
      </c>
      <c r="J85" s="356">
        <f t="shared" si="41"/>
        <v>1.0826940000000001E-5</v>
      </c>
      <c r="K85" s="356">
        <f t="shared" si="41"/>
        <v>1.0573200000000001E-5</v>
      </c>
      <c r="L85" s="356">
        <f t="shared" si="41"/>
        <v>1.1630520000000001E-5</v>
      </c>
      <c r="M85" s="356">
        <f t="shared" si="41"/>
        <v>1.220724E-5</v>
      </c>
      <c r="N85" s="356">
        <f t="shared" si="41"/>
        <v>1.1784310000000001E-5</v>
      </c>
      <c r="O85" s="356">
        <f t="shared" si="41"/>
        <v>1.0534750000000001E-5</v>
      </c>
      <c r="P85" s="356">
        <f t="shared" si="41"/>
        <v>1.1147597892970304E-5</v>
      </c>
      <c r="Q85" s="356">
        <f t="shared" si="41"/>
        <v>1.3783608000000002E-5</v>
      </c>
      <c r="R85" s="356">
        <f t="shared" si="41"/>
        <v>1.2610944000000002E-5</v>
      </c>
      <c r="S85" s="356">
        <f t="shared" si="41"/>
        <v>1.2427580000000001E-5</v>
      </c>
      <c r="T85" s="356">
        <f t="shared" si="41"/>
        <v>1.2560050000000002E-5</v>
      </c>
      <c r="U85" s="356">
        <f t="shared" ref="U85:W85" si="42">(U18*U50)/10^6</f>
        <v>1.2692520000000002E-5</v>
      </c>
      <c r="V85" s="356">
        <f t="shared" si="42"/>
        <v>1.2800000000000001E-5</v>
      </c>
      <c r="W85" s="356">
        <f t="shared" si="42"/>
        <v>1.2999999999999999E-5</v>
      </c>
    </row>
    <row r="86" spans="1:23" ht="16.5" x14ac:dyDescent="0.3">
      <c r="A86" s="354" t="s">
        <v>1061</v>
      </c>
      <c r="B86" s="330" t="s">
        <v>202</v>
      </c>
      <c r="C86" s="330" t="s">
        <v>205</v>
      </c>
      <c r="D86" s="330" t="s">
        <v>190</v>
      </c>
      <c r="E86" s="330" t="s">
        <v>195</v>
      </c>
      <c r="F86" s="356">
        <f t="shared" si="34"/>
        <v>3.0320287199999997E-3</v>
      </c>
      <c r="G86" s="356">
        <f t="shared" ref="G86:T86" si="43">(G19*G51)/10^6</f>
        <v>3.3504609599999996E-3</v>
      </c>
      <c r="H86" s="356">
        <f t="shared" si="43"/>
        <v>3.6965829599999991E-3</v>
      </c>
      <c r="I86" s="356">
        <f t="shared" si="43"/>
        <v>3.7658073599999998E-3</v>
      </c>
      <c r="J86" s="356">
        <f t="shared" si="43"/>
        <v>3.8291917614523769E-3</v>
      </c>
      <c r="K86" s="356">
        <f t="shared" si="43"/>
        <v>4.2226883999999989E-3</v>
      </c>
      <c r="L86" s="356">
        <f t="shared" si="43"/>
        <v>4.3472923200000005E-3</v>
      </c>
      <c r="M86" s="356">
        <f t="shared" si="43"/>
        <v>4.6241899199999997E-3</v>
      </c>
      <c r="N86" s="356">
        <f t="shared" si="43"/>
        <v>4.4851922515072151E-3</v>
      </c>
      <c r="O86" s="356">
        <f t="shared" si="43"/>
        <v>4.5609396138316738E-3</v>
      </c>
      <c r="P86" s="356">
        <f t="shared" si="43"/>
        <v>4.8262665157295347E-3</v>
      </c>
      <c r="Q86" s="356">
        <f t="shared" si="43"/>
        <v>4.5218824559999996E-3</v>
      </c>
      <c r="R86" s="356">
        <f t="shared" si="43"/>
        <v>5.8841359919999999E-3</v>
      </c>
      <c r="S86" s="356">
        <f t="shared" si="43"/>
        <v>5.4569639999999999E-3</v>
      </c>
      <c r="T86" s="356">
        <f t="shared" si="43"/>
        <v>5.6305200000000008E-3</v>
      </c>
      <c r="U86" s="356">
        <f t="shared" ref="U86:W86" si="44">(U19*U51)/10^6</f>
        <v>5.8040759999999992E-3</v>
      </c>
      <c r="V86" s="356">
        <f t="shared" si="44"/>
        <v>5.9778000000000001E-3</v>
      </c>
      <c r="W86" s="356">
        <f t="shared" si="44"/>
        <v>6.1511999999999999E-3</v>
      </c>
    </row>
    <row r="87" spans="1:23" ht="16.5" x14ac:dyDescent="0.3">
      <c r="A87" s="354" t="s">
        <v>1061</v>
      </c>
      <c r="B87" s="330" t="s">
        <v>202</v>
      </c>
      <c r="C87" s="330" t="s">
        <v>169</v>
      </c>
      <c r="D87" s="330" t="s">
        <v>190</v>
      </c>
      <c r="E87" s="330" t="s">
        <v>195</v>
      </c>
      <c r="F87" s="356">
        <f t="shared" si="34"/>
        <v>0.30412314608919189</v>
      </c>
      <c r="G87" s="356">
        <f t="shared" ref="G87:T87" si="45">(G20*G52)/10^6</f>
        <v>0.30619474459701196</v>
      </c>
      <c r="H87" s="356">
        <f t="shared" si="45"/>
        <v>0.31575714257189447</v>
      </c>
      <c r="I87" s="356">
        <f t="shared" si="45"/>
        <v>0.326196511277001</v>
      </c>
      <c r="J87" s="356">
        <f t="shared" si="45"/>
        <v>0.32570149163332812</v>
      </c>
      <c r="K87" s="356">
        <f t="shared" si="45"/>
        <v>0.30785700072718319</v>
      </c>
      <c r="L87" s="356">
        <f t="shared" si="45"/>
        <v>0.31576235028237865</v>
      </c>
      <c r="M87" s="356">
        <f t="shared" si="45"/>
        <v>0.33247015795872953</v>
      </c>
      <c r="N87" s="356">
        <f t="shared" si="45"/>
        <v>0.35531731153626511</v>
      </c>
      <c r="O87" s="356">
        <f t="shared" si="45"/>
        <v>0.51161715719999989</v>
      </c>
      <c r="P87" s="356">
        <f t="shared" si="45"/>
        <v>0.44162275072499912</v>
      </c>
      <c r="Q87" s="356">
        <f t="shared" si="45"/>
        <v>0.35008065702000019</v>
      </c>
      <c r="R87" s="356">
        <f t="shared" si="45"/>
        <v>0.25710295454999993</v>
      </c>
      <c r="S87" s="356">
        <f t="shared" si="45"/>
        <v>4.4805004483499986E-2</v>
      </c>
      <c r="T87" s="356">
        <f t="shared" si="45"/>
        <v>0.20128287652425009</v>
      </c>
      <c r="U87" s="356">
        <f t="shared" ref="U87:W87" si="46">(U20*U52)/10^6</f>
        <v>0.35469976140000009</v>
      </c>
      <c r="V87" s="356">
        <f t="shared" si="46"/>
        <v>0.52913028797100004</v>
      </c>
      <c r="W87" s="356">
        <f t="shared" si="46"/>
        <v>0.30909348422102445</v>
      </c>
    </row>
    <row r="88" spans="1:23" ht="16.5" x14ac:dyDescent="0.3">
      <c r="A88" s="354" t="s">
        <v>1060</v>
      </c>
      <c r="B88" s="330" t="s">
        <v>202</v>
      </c>
      <c r="C88" s="330" t="s">
        <v>206</v>
      </c>
      <c r="D88" s="330" t="s">
        <v>190</v>
      </c>
      <c r="E88" s="330" t="s">
        <v>195</v>
      </c>
      <c r="F88" s="356">
        <f t="shared" si="34"/>
        <v>3.9532000000000005E-3</v>
      </c>
      <c r="G88" s="356">
        <f t="shared" ref="G88:T88" si="47">(G21*G53)/10^6</f>
        <v>4.1241000000000003E-3</v>
      </c>
      <c r="H88" s="356">
        <f t="shared" si="47"/>
        <v>4.3048000000000001E-3</v>
      </c>
      <c r="I88" s="356">
        <f t="shared" si="47"/>
        <v>4.8749000000000006E-3</v>
      </c>
      <c r="J88" s="356">
        <f t="shared" si="47"/>
        <v>5.0361E-3</v>
      </c>
      <c r="K88" s="356">
        <f t="shared" si="47"/>
        <v>5.3165840000000001E-3</v>
      </c>
      <c r="L88" s="356">
        <f t="shared" si="47"/>
        <v>5.6037839999999997E-3</v>
      </c>
      <c r="M88" s="356">
        <f t="shared" si="47"/>
        <v>5.890841E-3</v>
      </c>
      <c r="N88" s="356">
        <f t="shared" si="47"/>
        <v>6.1777550000000009E-3</v>
      </c>
      <c r="O88" s="356">
        <f t="shared" si="47"/>
        <v>6.4645260000000008E-3</v>
      </c>
      <c r="P88" s="356">
        <f t="shared" si="47"/>
        <v>6.8405919656963935E-3</v>
      </c>
      <c r="Q88" s="356">
        <f t="shared" si="47"/>
        <v>5.1381792000000006E-3</v>
      </c>
      <c r="R88" s="356">
        <f t="shared" si="47"/>
        <v>4.4518176000000005E-3</v>
      </c>
      <c r="S88" s="356">
        <f t="shared" si="47"/>
        <v>6.2379200000000001E-3</v>
      </c>
      <c r="T88" s="356">
        <f t="shared" si="47"/>
        <v>6.3798500000000003E-3</v>
      </c>
      <c r="U88" s="356">
        <f t="shared" ref="U88:W88" si="48">(U21*U53)/10^6</f>
        <v>6.5217800000000005E-3</v>
      </c>
      <c r="V88" s="356">
        <f t="shared" si="48"/>
        <v>6.6637000000000007E-3</v>
      </c>
      <c r="W88" s="356">
        <f t="shared" si="48"/>
        <v>6.8056000000000002E-3</v>
      </c>
    </row>
    <row r="89" spans="1:23" s="197" customFormat="1" ht="16.5" x14ac:dyDescent="0.3">
      <c r="A89" s="354" t="s">
        <v>1054</v>
      </c>
      <c r="B89" s="330" t="s">
        <v>202</v>
      </c>
      <c r="C89" s="330" t="s">
        <v>1200</v>
      </c>
      <c r="D89" s="330" t="str">
        <f>D88</f>
        <v>N2O</v>
      </c>
      <c r="E89" s="330" t="str">
        <f>E88</f>
        <v>Gg N2O</v>
      </c>
      <c r="F89" s="356">
        <f t="shared" si="34"/>
        <v>0</v>
      </c>
      <c r="G89" s="356">
        <f t="shared" ref="G89:W89" si="49">(G22*G54)/10^6</f>
        <v>0</v>
      </c>
      <c r="H89" s="356">
        <f t="shared" si="49"/>
        <v>0</v>
      </c>
      <c r="I89" s="356">
        <f t="shared" si="49"/>
        <v>0</v>
      </c>
      <c r="J89" s="356">
        <f t="shared" si="49"/>
        <v>0</v>
      </c>
      <c r="K89" s="356">
        <f t="shared" si="49"/>
        <v>0</v>
      </c>
      <c r="L89" s="356">
        <f t="shared" si="49"/>
        <v>0</v>
      </c>
      <c r="M89" s="356">
        <f t="shared" si="49"/>
        <v>0</v>
      </c>
      <c r="N89" s="356">
        <f t="shared" si="49"/>
        <v>0</v>
      </c>
      <c r="O89" s="356">
        <f t="shared" si="49"/>
        <v>0</v>
      </c>
      <c r="P89" s="356">
        <f t="shared" si="49"/>
        <v>0</v>
      </c>
      <c r="Q89" s="356">
        <f t="shared" si="49"/>
        <v>0</v>
      </c>
      <c r="R89" s="356">
        <f t="shared" si="49"/>
        <v>0</v>
      </c>
      <c r="S89" s="356">
        <f t="shared" si="49"/>
        <v>0</v>
      </c>
      <c r="T89" s="356">
        <f t="shared" si="49"/>
        <v>0</v>
      </c>
      <c r="U89" s="356">
        <f t="shared" si="49"/>
        <v>0</v>
      </c>
      <c r="V89" s="356">
        <f t="shared" si="49"/>
        <v>0</v>
      </c>
      <c r="W89" s="356">
        <f t="shared" si="49"/>
        <v>0</v>
      </c>
    </row>
    <row r="90" spans="1:23" ht="16.5" x14ac:dyDescent="0.3">
      <c r="A90" s="354"/>
      <c r="B90" s="332" t="s">
        <v>202</v>
      </c>
      <c r="C90" s="332" t="s">
        <v>196</v>
      </c>
      <c r="D90" s="332" t="s">
        <v>190</v>
      </c>
      <c r="E90" s="332" t="s">
        <v>195</v>
      </c>
      <c r="F90" s="271">
        <f>+SUM(F82:F89)</f>
        <v>0.3285944004118278</v>
      </c>
      <c r="G90" s="271">
        <f t="shared" ref="G90:W90" si="50">+SUM(G82:G89)</f>
        <v>0.33188072427884358</v>
      </c>
      <c r="H90" s="271">
        <f t="shared" si="50"/>
        <v>0.34281911388321179</v>
      </c>
      <c r="I90" s="271">
        <f t="shared" si="50"/>
        <v>0.35508345699050919</v>
      </c>
      <c r="J90" s="271">
        <f t="shared" si="50"/>
        <v>0.35594804882765829</v>
      </c>
      <c r="K90" s="271">
        <f t="shared" si="50"/>
        <v>0.33995121354715607</v>
      </c>
      <c r="L90" s="271">
        <f t="shared" si="50"/>
        <v>0.34779428436237864</v>
      </c>
      <c r="M90" s="271">
        <f t="shared" si="50"/>
        <v>0.36635550099872949</v>
      </c>
      <c r="N90" s="271">
        <f t="shared" si="50"/>
        <v>0.39672749597777235</v>
      </c>
      <c r="O90" s="271">
        <f t="shared" si="50"/>
        <v>0.5499051723585191</v>
      </c>
      <c r="P90" s="271">
        <f t="shared" si="50"/>
        <v>0.47754919150353137</v>
      </c>
      <c r="Q90" s="271">
        <f t="shared" si="50"/>
        <v>0.38943954841200018</v>
      </c>
      <c r="R90" s="271">
        <f t="shared" si="50"/>
        <v>0.29909864647237494</v>
      </c>
      <c r="S90" s="271">
        <f t="shared" si="50"/>
        <v>8.8865236598031236E-2</v>
      </c>
      <c r="T90" s="271">
        <f t="shared" si="50"/>
        <v>0.25112148456018757</v>
      </c>
      <c r="U90" s="271">
        <f t="shared" si="50"/>
        <v>0.4115464687948438</v>
      </c>
      <c r="V90" s="271">
        <f t="shared" si="50"/>
        <v>0.57027531349935356</v>
      </c>
      <c r="W90" s="271">
        <f t="shared" si="50"/>
        <v>0.35573404190191743</v>
      </c>
    </row>
    <row r="91" spans="1:23" ht="16.5" x14ac:dyDescent="0.3">
      <c r="A91" s="354"/>
      <c r="B91" s="332" t="s">
        <v>202</v>
      </c>
      <c r="C91" s="332" t="s">
        <v>196</v>
      </c>
      <c r="D91" s="332" t="s">
        <v>190</v>
      </c>
      <c r="E91" s="332" t="s">
        <v>199</v>
      </c>
      <c r="F91" s="271">
        <f>(SUM(F82:F89))*'Conversion Factors'!$I$5</f>
        <v>101.86426412766662</v>
      </c>
      <c r="G91" s="271">
        <f>(SUM(G82:G88))*'Conversion Factors'!$I$5</f>
        <v>102.8830245264415</v>
      </c>
      <c r="H91" s="271">
        <f>(SUM(H82:H88))*'Conversion Factors'!$I$5</f>
        <v>106.27392530379565</v>
      </c>
      <c r="I91" s="271">
        <f>(SUM(I82:I88))*'Conversion Factors'!$I$5</f>
        <v>110.07587166705785</v>
      </c>
      <c r="J91" s="271">
        <f>(SUM(J82:J88))*'Conversion Factors'!$I$5</f>
        <v>110.34389513657408</v>
      </c>
      <c r="K91" s="271">
        <f>(SUM(K82:K88))*'Conversion Factors'!$I$5</f>
        <v>105.38487619961839</v>
      </c>
      <c r="L91" s="271">
        <f>(SUM(L82:L88))*'Conversion Factors'!$I$5</f>
        <v>107.81622815233737</v>
      </c>
      <c r="M91" s="271">
        <f>(SUM(M82:M88))*'Conversion Factors'!$I$5</f>
        <v>113.57020530960614</v>
      </c>
      <c r="N91" s="271">
        <f>(SUM(N82:N88))*'Conversion Factors'!$I$5</f>
        <v>122.98552375310943</v>
      </c>
      <c r="O91" s="271">
        <f>(SUM(O82:O88))*'Conversion Factors'!$I$5</f>
        <v>170.47060343114092</v>
      </c>
      <c r="P91" s="271">
        <f>(SUM(P82:P88))*'Conversion Factors'!$I$5</f>
        <v>148.04024936609471</v>
      </c>
      <c r="Q91" s="271">
        <f>(SUM(Q82:Q88))*'Conversion Factors'!$I$5</f>
        <v>120.72626000772006</v>
      </c>
      <c r="R91" s="271">
        <f>(SUM(R82:R88))*'Conversion Factors'!$I$5</f>
        <v>92.720580406436227</v>
      </c>
      <c r="S91" s="271">
        <f>(SUM(S82:S88))*'Conversion Factors'!$I$5</f>
        <v>27.548223345389683</v>
      </c>
      <c r="T91" s="271">
        <f>(SUM(T82:T88))*'Conversion Factors'!$I$5</f>
        <v>77.847660213658145</v>
      </c>
      <c r="U91" s="271">
        <f>(SUM(U82:U88))*'Conversion Factors'!$I$5</f>
        <v>127.57940532640158</v>
      </c>
      <c r="V91" s="271">
        <f>(SUM(V82:V88))*'Conversion Factors'!$I$5</f>
        <v>176.7853471847996</v>
      </c>
      <c r="W91" s="271">
        <f>(SUM(W82:W88))*'Conversion Factors'!$I$5</f>
        <v>110.2775529895944</v>
      </c>
    </row>
    <row r="92" spans="1:23" ht="16.5" x14ac:dyDescent="0.3">
      <c r="A92" s="354"/>
      <c r="B92" s="332"/>
      <c r="C92" s="332"/>
      <c r="D92" s="332"/>
      <c r="E92" s="332"/>
      <c r="F92" s="345"/>
      <c r="G92" s="345"/>
      <c r="H92" s="345"/>
      <c r="I92" s="345"/>
      <c r="J92" s="345"/>
      <c r="K92" s="345"/>
      <c r="L92" s="345"/>
      <c r="M92" s="345"/>
      <c r="N92" s="345"/>
      <c r="O92" s="345"/>
      <c r="P92" s="345"/>
      <c r="Q92" s="345"/>
      <c r="R92" s="345"/>
      <c r="S92" s="345"/>
      <c r="T92" s="345"/>
      <c r="U92" s="345"/>
      <c r="V92" s="345"/>
      <c r="W92" s="345"/>
    </row>
    <row r="93" spans="1:23" ht="16.5" x14ac:dyDescent="0.3">
      <c r="A93" s="354"/>
      <c r="B93" s="332" t="s">
        <v>71</v>
      </c>
      <c r="C93" s="332" t="s">
        <v>197</v>
      </c>
      <c r="D93" s="332" t="s">
        <v>13</v>
      </c>
      <c r="E93" s="332" t="s">
        <v>198</v>
      </c>
      <c r="F93" s="271">
        <f t="shared" ref="F93:T93" si="51">SUM(F67,F79,F91)</f>
        <v>24413.390504701529</v>
      </c>
      <c r="G93" s="271">
        <f t="shared" si="51"/>
        <v>24776.240825729088</v>
      </c>
      <c r="H93" s="271">
        <f t="shared" si="51"/>
        <v>25646.23946646737</v>
      </c>
      <c r="I93" s="271">
        <f t="shared" si="51"/>
        <v>26795.537662892959</v>
      </c>
      <c r="J93" s="271">
        <f t="shared" si="51"/>
        <v>27003.376365431192</v>
      </c>
      <c r="K93" s="271">
        <f t="shared" si="51"/>
        <v>26208.439012049465</v>
      </c>
      <c r="L93" s="271">
        <f t="shared" si="51"/>
        <v>26838.156702231921</v>
      </c>
      <c r="M93" s="271">
        <f t="shared" si="51"/>
        <v>28274.342231157239</v>
      </c>
      <c r="N93" s="271">
        <f t="shared" si="51"/>
        <v>30804.317946309922</v>
      </c>
      <c r="O93" s="271">
        <f t="shared" si="51"/>
        <v>40623.125505126598</v>
      </c>
      <c r="P93" s="271">
        <f t="shared" si="51"/>
        <v>35984.286110441884</v>
      </c>
      <c r="Q93" s="271">
        <f t="shared" si="51"/>
        <v>29758.831828039009</v>
      </c>
      <c r="R93" s="271">
        <f t="shared" si="51"/>
        <v>23803.714934785417</v>
      </c>
      <c r="S93" s="271">
        <f t="shared" si="51"/>
        <v>11145.067163481941</v>
      </c>
      <c r="T93" s="271">
        <f t="shared" si="51"/>
        <v>22016.594759536682</v>
      </c>
      <c r="U93" s="271">
        <f t="shared" ref="U93:W93" si="52">SUM(U67,U79,U91)</f>
        <v>32843.098432420273</v>
      </c>
      <c r="V93" s="271">
        <f t="shared" si="52"/>
        <v>42210.686645621026</v>
      </c>
      <c r="W93" s="271">
        <f t="shared" si="52"/>
        <v>28765.506517764534</v>
      </c>
    </row>
    <row r="95" spans="1:23" s="197" customFormat="1" x14ac:dyDescent="0.25">
      <c r="A95" s="221"/>
      <c r="B95" s="48" t="s">
        <v>1099</v>
      </c>
      <c r="C95" s="48"/>
      <c r="D95" s="48"/>
      <c r="E95" s="19"/>
      <c r="F95" s="48">
        <v>2000</v>
      </c>
      <c r="G95" s="48">
        <v>2017</v>
      </c>
      <c r="H95" s="19"/>
      <c r="I95" s="19"/>
      <c r="J95" s="19"/>
      <c r="K95" s="19"/>
      <c r="L95" s="19"/>
      <c r="M95" s="19"/>
      <c r="N95" s="19"/>
      <c r="O95" s="19"/>
      <c r="P95" s="19"/>
      <c r="Q95" s="19"/>
      <c r="R95" s="19"/>
      <c r="S95" s="19"/>
      <c r="T95" s="19"/>
      <c r="U95" s="19"/>
      <c r="V95" s="19"/>
      <c r="W95" s="19"/>
    </row>
    <row r="96" spans="1:23" s="197" customFormat="1" x14ac:dyDescent="0.25">
      <c r="A96" s="221" t="str">
        <f>+A64</f>
        <v>1A2SolidCO2</v>
      </c>
      <c r="F96" s="225">
        <f t="shared" ref="F96:F104" si="53">+SUMIF($A$59:$A$88,$A96,F$59:F$88)</f>
        <v>19922.376403563143</v>
      </c>
      <c r="G96" s="225">
        <f t="shared" ref="G96:G104" si="54">+SUMIF($A$59:$A$88,$A96,W$59:W$88)</f>
        <v>20660.834970849071</v>
      </c>
    </row>
    <row r="97" spans="1:14" s="197" customFormat="1" x14ac:dyDescent="0.25">
      <c r="A97" s="221" t="str">
        <f>+A61</f>
        <v>1A2LiquidCO2</v>
      </c>
      <c r="F97" s="225">
        <f t="shared" si="53"/>
        <v>2164.1612007605399</v>
      </c>
      <c r="G97" s="225">
        <f t="shared" si="54"/>
        <v>4166.5118735902788</v>
      </c>
    </row>
    <row r="98" spans="1:14" s="197" customFormat="1" x14ac:dyDescent="0.25">
      <c r="A98" s="221" t="str">
        <f>+A65</f>
        <v>1A2GasCO2</v>
      </c>
      <c r="F98" s="225">
        <f t="shared" si="53"/>
        <v>2217.7451999999998</v>
      </c>
      <c r="G98" s="225">
        <f t="shared" si="54"/>
        <v>3817.9416000000001</v>
      </c>
    </row>
    <row r="99" spans="1:14" s="197" customFormat="1" x14ac:dyDescent="0.25">
      <c r="A99" s="221" t="str">
        <f>+A74</f>
        <v>1A2SolidCH4</v>
      </c>
      <c r="F99" s="225">
        <f t="shared" si="53"/>
        <v>0.21790890765946125</v>
      </c>
      <c r="G99" s="225">
        <f t="shared" si="54"/>
        <v>0.23681832281401632</v>
      </c>
    </row>
    <row r="100" spans="1:14" s="197" customFormat="1" x14ac:dyDescent="0.25">
      <c r="A100" s="221" t="str">
        <f>+A70</f>
        <v>1A2LiquidCH4</v>
      </c>
      <c r="F100" s="225">
        <f t="shared" si="53"/>
        <v>8.7375627963179756E-2</v>
      </c>
      <c r="G100" s="225">
        <f t="shared" si="54"/>
        <v>0.16835378840446472</v>
      </c>
    </row>
    <row r="101" spans="1:14" s="197" customFormat="1" x14ac:dyDescent="0.25">
      <c r="A101" s="221" t="str">
        <f>+A76</f>
        <v>1A2GasCH4</v>
      </c>
      <c r="F101" s="225">
        <f t="shared" si="53"/>
        <v>3.9641000099999997E-2</v>
      </c>
      <c r="G101" s="225">
        <f t="shared" si="54"/>
        <v>6.818600000000001E-2</v>
      </c>
    </row>
    <row r="102" spans="1:14" s="197" customFormat="1" x14ac:dyDescent="0.25">
      <c r="A102" s="221" t="str">
        <f>+A86</f>
        <v>1A2SolidN2O</v>
      </c>
      <c r="F102" s="225">
        <f t="shared" si="53"/>
        <v>0.30715517480919191</v>
      </c>
      <c r="G102" s="225">
        <f t="shared" si="54"/>
        <v>0.31524468422102447</v>
      </c>
    </row>
    <row r="103" spans="1:14" s="197" customFormat="1" x14ac:dyDescent="0.25">
      <c r="A103" s="221" t="str">
        <f>+A82</f>
        <v>1A2LiquidN2O</v>
      </c>
      <c r="F103" s="225">
        <f t="shared" si="53"/>
        <v>1.7475125592635945E-2</v>
      </c>
      <c r="G103" s="225">
        <f t="shared" si="54"/>
        <v>3.3670757680892949E-2</v>
      </c>
    </row>
    <row r="104" spans="1:14" s="197" customFormat="1" x14ac:dyDescent="0.25">
      <c r="A104" s="221" t="str">
        <f>+A88</f>
        <v>1A2GasN2O</v>
      </c>
      <c r="F104" s="225">
        <f t="shared" si="53"/>
        <v>3.9641000100000007E-3</v>
      </c>
      <c r="G104" s="225">
        <f t="shared" si="54"/>
        <v>6.8186000000000002E-3</v>
      </c>
    </row>
    <row r="105" spans="1:14" s="197" customFormat="1" x14ac:dyDescent="0.25">
      <c r="A105" s="221"/>
    </row>
    <row r="106" spans="1:14" s="197" customFormat="1" x14ac:dyDescent="0.25">
      <c r="A106" s="221"/>
    </row>
    <row r="107" spans="1:14" s="2" customFormat="1" ht="21" x14ac:dyDescent="0.35">
      <c r="A107" s="222"/>
      <c r="C107" s="3" t="s">
        <v>17</v>
      </c>
      <c r="F107" s="2" t="s">
        <v>18</v>
      </c>
      <c r="N107" s="2" t="s">
        <v>34</v>
      </c>
    </row>
    <row r="109" spans="1:14" x14ac:dyDescent="0.25">
      <c r="B109" s="23"/>
      <c r="C109" s="22"/>
      <c r="D109" s="22"/>
      <c r="E109" s="22"/>
      <c r="F109" s="22"/>
      <c r="G109" s="22"/>
      <c r="H109" s="22"/>
      <c r="I109" s="22"/>
    </row>
    <row r="130" spans="1:25" ht="21" x14ac:dyDescent="0.35">
      <c r="B130" s="2"/>
      <c r="C130" s="3" t="s">
        <v>19</v>
      </c>
      <c r="D130" s="2"/>
      <c r="E130" s="2"/>
      <c r="F130" s="2" t="s">
        <v>20</v>
      </c>
      <c r="G130" s="2"/>
      <c r="H130" s="2"/>
      <c r="I130" s="2"/>
      <c r="J130" s="2"/>
      <c r="K130" s="2"/>
      <c r="L130" s="2"/>
      <c r="M130" s="2"/>
      <c r="N130" s="2"/>
      <c r="O130" s="2"/>
      <c r="P130" s="2"/>
      <c r="Q130" s="2"/>
      <c r="R130" s="2"/>
      <c r="S130" s="2"/>
      <c r="T130" s="2"/>
      <c r="U130" s="2"/>
      <c r="V130" s="2"/>
      <c r="W130" s="2"/>
      <c r="X130" s="2"/>
      <c r="Y130" s="2"/>
    </row>
    <row r="131" spans="1:25" ht="18.75" x14ac:dyDescent="0.3">
      <c r="B131" s="9" t="s">
        <v>21</v>
      </c>
      <c r="F131" t="s">
        <v>22</v>
      </c>
    </row>
    <row r="132" spans="1:25" s="45" customFormat="1" ht="21" x14ac:dyDescent="0.35">
      <c r="A132" s="223"/>
      <c r="C132" s="54" t="s">
        <v>6</v>
      </c>
      <c r="F132" s="45" t="s">
        <v>188</v>
      </c>
    </row>
    <row r="133" spans="1:25" s="8" customFormat="1" x14ac:dyDescent="0.25">
      <c r="A133" s="221"/>
      <c r="B133" s="372" t="s">
        <v>7</v>
      </c>
      <c r="C133" s="372" t="s">
        <v>8</v>
      </c>
      <c r="D133" s="372" t="s">
        <v>9</v>
      </c>
      <c r="E133" s="372" t="s">
        <v>10</v>
      </c>
      <c r="F133" s="372">
        <v>2000</v>
      </c>
      <c r="G133" s="372">
        <v>2001</v>
      </c>
      <c r="H133" s="372">
        <v>2002</v>
      </c>
      <c r="I133" s="372">
        <v>2003</v>
      </c>
      <c r="J133" s="372">
        <v>2004</v>
      </c>
      <c r="K133" s="372">
        <v>2005</v>
      </c>
      <c r="L133" s="372">
        <v>2006</v>
      </c>
      <c r="M133" s="372">
        <v>2007</v>
      </c>
      <c r="N133" s="372">
        <v>2008</v>
      </c>
      <c r="O133" s="372">
        <v>2009</v>
      </c>
      <c r="P133" s="372">
        <v>2010</v>
      </c>
      <c r="Q133" s="372">
        <v>2011</v>
      </c>
      <c r="R133" s="372">
        <v>2012</v>
      </c>
      <c r="S133" s="372">
        <v>2013</v>
      </c>
      <c r="T133" s="372">
        <v>2014</v>
      </c>
      <c r="U133" s="372">
        <v>2015</v>
      </c>
      <c r="V133" s="372"/>
      <c r="W133" s="372"/>
      <c r="X133" s="89" t="s">
        <v>26</v>
      </c>
    </row>
    <row r="134" spans="1:25" s="8" customFormat="1" x14ac:dyDescent="0.25">
      <c r="A134" s="221"/>
      <c r="B134" s="373" t="s">
        <v>202</v>
      </c>
      <c r="C134" s="373" t="s">
        <v>203</v>
      </c>
      <c r="D134" s="372"/>
      <c r="E134" s="373" t="s">
        <v>201</v>
      </c>
      <c r="F134" s="374">
        <v>697.59799999999996</v>
      </c>
      <c r="G134" s="374">
        <v>639.80399999999997</v>
      </c>
      <c r="H134" s="374">
        <v>606.42999999999995</v>
      </c>
      <c r="I134" s="374">
        <v>625.96600000000001</v>
      </c>
      <c r="J134" s="374">
        <v>649.06830000000002</v>
      </c>
      <c r="K134" s="374">
        <v>619.45399999999995</v>
      </c>
      <c r="L134" s="374">
        <v>600.73199999999997</v>
      </c>
      <c r="M134" s="374">
        <v>567.35799999999995</v>
      </c>
      <c r="N134" s="374">
        <v>433.048</v>
      </c>
      <c r="O134" s="374">
        <v>443.63</v>
      </c>
      <c r="P134" s="374">
        <v>469.43761497740189</v>
      </c>
      <c r="Q134" s="374">
        <v>472.93399999999997</v>
      </c>
      <c r="R134" s="374">
        <v>382.58</v>
      </c>
      <c r="S134" s="374">
        <v>388.94600000000003</v>
      </c>
      <c r="T134" s="374">
        <v>365.3</v>
      </c>
      <c r="U134" s="374">
        <v>341.654</v>
      </c>
      <c r="V134" s="374">
        <v>318</v>
      </c>
      <c r="W134" s="374">
        <v>294</v>
      </c>
    </row>
    <row r="135" spans="1:25" s="8" customFormat="1" x14ac:dyDescent="0.25">
      <c r="A135" s="221"/>
      <c r="B135" s="373" t="s">
        <v>202</v>
      </c>
      <c r="C135" s="373" t="s">
        <v>165</v>
      </c>
      <c r="D135" s="373"/>
      <c r="E135" s="373" t="s">
        <v>201</v>
      </c>
      <c r="F135" s="374">
        <v>9531.0959999999995</v>
      </c>
      <c r="G135" s="374">
        <v>9887.7119999999995</v>
      </c>
      <c r="H135" s="374">
        <v>10410.444</v>
      </c>
      <c r="I135" s="374">
        <v>11068.812</v>
      </c>
      <c r="J135" s="374">
        <v>11702.198</v>
      </c>
      <c r="K135" s="374">
        <v>12367.26</v>
      </c>
      <c r="L135" s="374">
        <v>13270.992</v>
      </c>
      <c r="M135" s="374">
        <v>14869.668</v>
      </c>
      <c r="N135" s="374">
        <v>14877.288</v>
      </c>
      <c r="O135" s="374">
        <v>14877.288</v>
      </c>
      <c r="P135" s="374">
        <v>16129.121288175002</v>
      </c>
      <c r="Q135" s="374">
        <v>17106.900000000001</v>
      </c>
      <c r="R135" s="374">
        <v>17163.288</v>
      </c>
      <c r="S135" s="374">
        <v>18137.16</v>
      </c>
      <c r="T135" s="374">
        <v>18824.199999999997</v>
      </c>
      <c r="U135" s="374">
        <v>19511.239999999998</v>
      </c>
      <c r="V135" s="374">
        <v>20198</v>
      </c>
      <c r="W135" s="374">
        <v>20885</v>
      </c>
    </row>
    <row r="136" spans="1:25" s="8" customFormat="1" x14ac:dyDescent="0.25">
      <c r="A136" s="221"/>
      <c r="B136" s="373" t="s">
        <v>202</v>
      </c>
      <c r="C136" s="373" t="s">
        <v>166</v>
      </c>
      <c r="D136" s="373"/>
      <c r="E136" s="373" t="s">
        <v>201</v>
      </c>
      <c r="F136" s="374">
        <v>193.9392</v>
      </c>
      <c r="G136" s="374">
        <v>193.9392</v>
      </c>
      <c r="H136" s="374">
        <v>187.2998</v>
      </c>
      <c r="I136" s="374">
        <v>184.5043</v>
      </c>
      <c r="J136" s="374">
        <v>198.9068</v>
      </c>
      <c r="K136" s="374">
        <v>170.87620000000001</v>
      </c>
      <c r="L136" s="374">
        <v>166.33340000000001</v>
      </c>
      <c r="M136" s="374">
        <v>164.23679999999999</v>
      </c>
      <c r="N136" s="374">
        <v>164.23679999999999</v>
      </c>
      <c r="O136" s="374">
        <v>207.21789999999999</v>
      </c>
      <c r="P136" s="374">
        <v>219.27256079475706</v>
      </c>
      <c r="Q136" s="374">
        <v>166.68287999999998</v>
      </c>
      <c r="R136" s="374">
        <v>198.48191999999997</v>
      </c>
      <c r="S136" s="374">
        <v>186.26839999999999</v>
      </c>
      <c r="T136" s="374">
        <v>186.32899999999998</v>
      </c>
      <c r="U136" s="374">
        <v>186.3896</v>
      </c>
      <c r="V136" s="374">
        <v>186</v>
      </c>
      <c r="W136" s="374">
        <v>187</v>
      </c>
    </row>
    <row r="137" spans="1:25" s="8" customFormat="1" x14ac:dyDescent="0.25">
      <c r="A137" s="221"/>
      <c r="B137" s="373" t="s">
        <v>202</v>
      </c>
      <c r="C137" s="373" t="s">
        <v>204</v>
      </c>
      <c r="D137" s="373"/>
      <c r="E137" s="373" t="s">
        <v>201</v>
      </c>
      <c r="F137" s="374">
        <v>109.0001</v>
      </c>
      <c r="G137" s="374">
        <v>115.15179999999999</v>
      </c>
      <c r="H137" s="374">
        <v>112.65260000000001</v>
      </c>
      <c r="I137" s="374">
        <v>107.26990000000001</v>
      </c>
      <c r="J137" s="374">
        <v>108.2694</v>
      </c>
      <c r="K137" s="374">
        <v>105.732</v>
      </c>
      <c r="L137" s="374">
        <v>116.3052</v>
      </c>
      <c r="M137" s="374">
        <v>122.0724</v>
      </c>
      <c r="N137" s="374">
        <v>117.84310000000001</v>
      </c>
      <c r="O137" s="374">
        <v>105.3475</v>
      </c>
      <c r="P137" s="374">
        <v>111.47597892970302</v>
      </c>
      <c r="Q137" s="374">
        <v>137.83608000000001</v>
      </c>
      <c r="R137" s="374">
        <v>126.10944000000001</v>
      </c>
      <c r="S137" s="374">
        <v>124.2758</v>
      </c>
      <c r="T137" s="374">
        <v>125.60050000000001</v>
      </c>
      <c r="U137" s="374">
        <v>126.9252</v>
      </c>
      <c r="V137" s="374">
        <v>128</v>
      </c>
      <c r="W137" s="374">
        <v>130</v>
      </c>
    </row>
    <row r="138" spans="1:25" s="8" customFormat="1" x14ac:dyDescent="0.25">
      <c r="A138" s="221"/>
      <c r="B138" s="373" t="s">
        <v>202</v>
      </c>
      <c r="C138" s="373" t="s">
        <v>205</v>
      </c>
      <c r="D138" s="373"/>
      <c r="E138" s="373" t="s">
        <v>201</v>
      </c>
      <c r="F138" s="374">
        <v>5053.3811999999998</v>
      </c>
      <c r="G138" s="374">
        <v>5584.1015999999991</v>
      </c>
      <c r="H138" s="374">
        <v>6160.9715999999989</v>
      </c>
      <c r="I138" s="374">
        <v>6276.3455999999996</v>
      </c>
      <c r="J138" s="374">
        <v>6381.9862690872951</v>
      </c>
      <c r="K138" s="374">
        <v>7037.8139999999994</v>
      </c>
      <c r="L138" s="374">
        <v>7245.4872000000005</v>
      </c>
      <c r="M138" s="374">
        <v>7706.9831999999997</v>
      </c>
      <c r="N138" s="374">
        <v>7475.3204191786908</v>
      </c>
      <c r="O138" s="374">
        <v>7601.5660230527901</v>
      </c>
      <c r="P138" s="374">
        <v>8043.7775262158921</v>
      </c>
      <c r="Q138" s="374">
        <v>7536.4707599999992</v>
      </c>
      <c r="R138" s="374">
        <v>9806.8933199999992</v>
      </c>
      <c r="S138" s="374">
        <v>9094.94</v>
      </c>
      <c r="T138" s="374">
        <v>9384.2000000000007</v>
      </c>
      <c r="U138" s="374">
        <v>9673.4599999999991</v>
      </c>
      <c r="V138" s="374">
        <v>9963</v>
      </c>
      <c r="W138" s="374">
        <v>10252</v>
      </c>
    </row>
    <row r="139" spans="1:25" s="8" customFormat="1" x14ac:dyDescent="0.25">
      <c r="A139" s="221"/>
      <c r="B139" s="373" t="s">
        <v>202</v>
      </c>
      <c r="C139" s="373" t="s">
        <v>169</v>
      </c>
      <c r="D139" s="373"/>
      <c r="E139" s="373" t="s">
        <v>201</v>
      </c>
      <c r="F139" s="374">
        <v>302353.98249600001</v>
      </c>
      <c r="G139" s="374">
        <v>295803.76392</v>
      </c>
      <c r="H139" s="374">
        <v>306400.87922399997</v>
      </c>
      <c r="I139" s="374">
        <v>328424.165568</v>
      </c>
      <c r="J139" s="374">
        <v>347343.98616000003</v>
      </c>
      <c r="K139" s="374">
        <v>337162.03149600001</v>
      </c>
      <c r="L139" s="374">
        <v>344183.17240799998</v>
      </c>
      <c r="M139" s="374">
        <v>355304.16071999999</v>
      </c>
      <c r="N139" s="374">
        <v>383032.13644799998</v>
      </c>
      <c r="O139" s="374">
        <v>359011.423152</v>
      </c>
      <c r="P139" s="374">
        <v>365686.777008</v>
      </c>
      <c r="Q139" s="374">
        <v>243904.02600000001</v>
      </c>
      <c r="R139" s="374">
        <v>254262.35100000002</v>
      </c>
      <c r="S139" s="374">
        <v>338982</v>
      </c>
      <c r="T139" s="374">
        <v>322743</v>
      </c>
      <c r="U139" s="374">
        <v>319709</v>
      </c>
      <c r="V139" s="374">
        <v>322672</v>
      </c>
      <c r="W139" s="374">
        <v>322366</v>
      </c>
    </row>
    <row r="140" spans="1:25" s="8" customFormat="1" x14ac:dyDescent="0.25">
      <c r="A140" s="221"/>
      <c r="B140" s="373" t="s">
        <v>202</v>
      </c>
      <c r="C140" s="373" t="s">
        <v>206</v>
      </c>
      <c r="D140" s="373"/>
      <c r="E140" s="373" t="s">
        <v>201</v>
      </c>
      <c r="F140" s="374">
        <v>39532</v>
      </c>
      <c r="G140" s="374">
        <v>41241</v>
      </c>
      <c r="H140" s="374">
        <v>43048</v>
      </c>
      <c r="I140" s="374">
        <v>48749</v>
      </c>
      <c r="J140" s="374">
        <v>50361</v>
      </c>
      <c r="K140" s="374">
        <v>53165.84</v>
      </c>
      <c r="L140" s="374">
        <v>56037.84</v>
      </c>
      <c r="M140" s="374">
        <v>58908.41</v>
      </c>
      <c r="N140" s="374">
        <v>61777.55</v>
      </c>
      <c r="O140" s="374">
        <v>64645.26</v>
      </c>
      <c r="P140" s="374">
        <v>68405.919656963932</v>
      </c>
      <c r="Q140" s="374">
        <v>51381.792000000001</v>
      </c>
      <c r="R140" s="374">
        <v>44518.175999999999</v>
      </c>
      <c r="S140" s="374">
        <v>62379.199999999997</v>
      </c>
      <c r="T140" s="374">
        <v>63798.5</v>
      </c>
      <c r="U140" s="374">
        <v>65217.8</v>
      </c>
      <c r="V140" s="374">
        <v>66637</v>
      </c>
      <c r="W140" s="374">
        <v>68056</v>
      </c>
    </row>
    <row r="141" spans="1:25" s="8" customFormat="1" x14ac:dyDescent="0.25">
      <c r="A141" s="221"/>
      <c r="B141" s="373"/>
      <c r="C141" s="373"/>
      <c r="D141" s="373"/>
      <c r="E141" s="373"/>
      <c r="F141" s="375"/>
      <c r="G141" s="375"/>
      <c r="H141" s="375"/>
      <c r="I141" s="375"/>
      <c r="J141" s="375"/>
      <c r="K141" s="375"/>
      <c r="L141" s="375"/>
      <c r="M141" s="375"/>
      <c r="N141" s="375"/>
      <c r="O141" s="375"/>
      <c r="P141" s="375"/>
      <c r="Q141" s="375"/>
      <c r="R141" s="375"/>
      <c r="S141" s="375"/>
      <c r="T141" s="375"/>
      <c r="U141" s="375"/>
      <c r="V141" s="375"/>
      <c r="W141" s="375"/>
    </row>
    <row r="142" spans="1:25" s="51" customFormat="1" x14ac:dyDescent="0.25">
      <c r="A142" s="222"/>
      <c r="B142" s="376"/>
      <c r="C142" s="377" t="s">
        <v>11</v>
      </c>
      <c r="D142" s="376"/>
      <c r="E142" s="376"/>
      <c r="F142" s="376" t="s">
        <v>12</v>
      </c>
      <c r="G142" s="376"/>
      <c r="H142" s="376"/>
      <c r="I142" s="376"/>
      <c r="J142" s="376"/>
      <c r="K142" s="376"/>
      <c r="L142" s="376"/>
      <c r="M142" s="376"/>
      <c r="N142" s="376"/>
      <c r="O142" s="376"/>
      <c r="P142" s="376"/>
      <c r="Q142" s="376"/>
      <c r="R142" s="376"/>
      <c r="S142" s="376"/>
      <c r="T142" s="376"/>
      <c r="U142" s="376"/>
      <c r="V142" s="376"/>
      <c r="W142" s="376"/>
    </row>
    <row r="143" spans="1:25" s="8" customFormat="1" x14ac:dyDescent="0.25">
      <c r="A143" s="221"/>
      <c r="B143" s="373"/>
      <c r="C143" s="373"/>
      <c r="D143" s="373"/>
      <c r="E143" s="373"/>
      <c r="F143" s="373"/>
      <c r="G143" s="373"/>
      <c r="H143" s="373"/>
      <c r="I143" s="373"/>
      <c r="J143" s="373"/>
      <c r="K143" s="373"/>
      <c r="L143" s="373"/>
      <c r="M143" s="373"/>
      <c r="N143" s="373"/>
      <c r="O143" s="373"/>
      <c r="P143" s="373"/>
      <c r="Q143" s="373"/>
      <c r="R143" s="373"/>
      <c r="S143" s="373"/>
      <c r="T143" s="373"/>
      <c r="U143" s="373"/>
      <c r="V143" s="373"/>
      <c r="W143" s="373"/>
    </row>
    <row r="144" spans="1:25" s="8" customFormat="1" x14ac:dyDescent="0.25">
      <c r="A144" s="221"/>
      <c r="B144" s="378" t="s">
        <v>202</v>
      </c>
      <c r="C144" s="378"/>
      <c r="D144" s="378" t="s">
        <v>13</v>
      </c>
      <c r="E144" s="378"/>
      <c r="F144" s="378"/>
      <c r="G144" s="378"/>
      <c r="H144" s="378"/>
      <c r="I144" s="378"/>
      <c r="J144" s="378"/>
      <c r="K144" s="378"/>
      <c r="L144" s="378"/>
      <c r="M144" s="378"/>
      <c r="N144" s="378"/>
      <c r="O144" s="378"/>
      <c r="P144" s="378"/>
      <c r="Q144" s="378"/>
      <c r="R144" s="378"/>
      <c r="S144" s="378"/>
      <c r="T144" s="378"/>
      <c r="U144" s="378"/>
      <c r="V144" s="378"/>
      <c r="W144" s="378"/>
    </row>
    <row r="145" spans="1:23" s="8" customFormat="1" x14ac:dyDescent="0.25">
      <c r="A145" s="221"/>
      <c r="B145" s="373" t="s">
        <v>202</v>
      </c>
      <c r="C145" s="373" t="s">
        <v>203</v>
      </c>
      <c r="D145" s="373" t="s">
        <v>13</v>
      </c>
      <c r="E145" s="373" t="s">
        <v>189</v>
      </c>
      <c r="F145" s="374">
        <v>71900</v>
      </c>
      <c r="G145" s="374">
        <v>71900</v>
      </c>
      <c r="H145" s="374">
        <v>71900</v>
      </c>
      <c r="I145" s="374">
        <v>71900</v>
      </c>
      <c r="J145" s="374">
        <v>71900</v>
      </c>
      <c r="K145" s="374">
        <v>71900</v>
      </c>
      <c r="L145" s="374">
        <v>71900</v>
      </c>
      <c r="M145" s="374">
        <v>71900</v>
      </c>
      <c r="N145" s="374">
        <v>71900</v>
      </c>
      <c r="O145" s="374">
        <v>71900</v>
      </c>
      <c r="P145" s="374">
        <v>71900</v>
      </c>
      <c r="Q145" s="374">
        <v>71900</v>
      </c>
      <c r="R145" s="374">
        <v>71900</v>
      </c>
      <c r="S145" s="374">
        <v>71900</v>
      </c>
      <c r="T145" s="374">
        <v>71900</v>
      </c>
      <c r="U145" s="374">
        <v>71900</v>
      </c>
      <c r="V145" s="374">
        <v>71900</v>
      </c>
      <c r="W145" s="374">
        <v>71900</v>
      </c>
    </row>
    <row r="146" spans="1:23" s="8" customFormat="1" x14ac:dyDescent="0.25">
      <c r="A146" s="221"/>
      <c r="B146" s="373" t="s">
        <v>202</v>
      </c>
      <c r="C146" s="373" t="s">
        <v>165</v>
      </c>
      <c r="D146" s="373" t="s">
        <v>13</v>
      </c>
      <c r="E146" s="373" t="s">
        <v>189</v>
      </c>
      <c r="F146" s="374">
        <v>74100</v>
      </c>
      <c r="G146" s="374">
        <v>74100</v>
      </c>
      <c r="H146" s="374">
        <v>74100</v>
      </c>
      <c r="I146" s="374">
        <v>74100</v>
      </c>
      <c r="J146" s="374">
        <v>74100</v>
      </c>
      <c r="K146" s="374">
        <v>74100</v>
      </c>
      <c r="L146" s="374">
        <v>74100</v>
      </c>
      <c r="M146" s="374">
        <v>74100</v>
      </c>
      <c r="N146" s="374">
        <v>74100</v>
      </c>
      <c r="O146" s="374">
        <v>74100</v>
      </c>
      <c r="P146" s="374">
        <v>74100</v>
      </c>
      <c r="Q146" s="374">
        <v>74100</v>
      </c>
      <c r="R146" s="374">
        <v>74100</v>
      </c>
      <c r="S146" s="374">
        <v>74100</v>
      </c>
      <c r="T146" s="374">
        <v>74100</v>
      </c>
      <c r="U146" s="374">
        <v>74100</v>
      </c>
      <c r="V146" s="374">
        <v>74100</v>
      </c>
      <c r="W146" s="374">
        <v>74100</v>
      </c>
    </row>
    <row r="147" spans="1:23" s="8" customFormat="1" x14ac:dyDescent="0.25">
      <c r="A147" s="221"/>
      <c r="B147" s="373" t="s">
        <v>202</v>
      </c>
      <c r="C147" s="373" t="s">
        <v>166</v>
      </c>
      <c r="D147" s="373" t="s">
        <v>13</v>
      </c>
      <c r="E147" s="373" t="s">
        <v>189</v>
      </c>
      <c r="F147" s="374">
        <v>77400</v>
      </c>
      <c r="G147" s="374">
        <v>77400</v>
      </c>
      <c r="H147" s="374">
        <v>77400</v>
      </c>
      <c r="I147" s="374">
        <v>77400</v>
      </c>
      <c r="J147" s="374">
        <v>77400</v>
      </c>
      <c r="K147" s="374">
        <v>77400</v>
      </c>
      <c r="L147" s="374">
        <v>77400</v>
      </c>
      <c r="M147" s="374">
        <v>77400</v>
      </c>
      <c r="N147" s="374">
        <v>77400</v>
      </c>
      <c r="O147" s="374">
        <v>77400</v>
      </c>
      <c r="P147" s="374">
        <v>77400</v>
      </c>
      <c r="Q147" s="374">
        <v>77400</v>
      </c>
      <c r="R147" s="374">
        <v>77400</v>
      </c>
      <c r="S147" s="374">
        <v>77400</v>
      </c>
      <c r="T147" s="374">
        <v>77400</v>
      </c>
      <c r="U147" s="374">
        <v>77400</v>
      </c>
      <c r="V147" s="374">
        <v>77400</v>
      </c>
      <c r="W147" s="374">
        <v>77400</v>
      </c>
    </row>
    <row r="148" spans="1:23" s="8" customFormat="1" x14ac:dyDescent="0.25">
      <c r="A148" s="221"/>
      <c r="B148" s="373" t="s">
        <v>202</v>
      </c>
      <c r="C148" s="373" t="s">
        <v>204</v>
      </c>
      <c r="D148" s="373" t="s">
        <v>13</v>
      </c>
      <c r="E148" s="373" t="s">
        <v>189</v>
      </c>
      <c r="F148" s="374">
        <v>63100</v>
      </c>
      <c r="G148" s="374">
        <v>63100</v>
      </c>
      <c r="H148" s="374">
        <v>63100</v>
      </c>
      <c r="I148" s="374">
        <v>63100</v>
      </c>
      <c r="J148" s="374">
        <v>63100</v>
      </c>
      <c r="K148" s="374">
        <v>63100</v>
      </c>
      <c r="L148" s="374">
        <v>63100</v>
      </c>
      <c r="M148" s="374">
        <v>63100</v>
      </c>
      <c r="N148" s="374">
        <v>63100</v>
      </c>
      <c r="O148" s="374">
        <v>63100</v>
      </c>
      <c r="P148" s="374">
        <v>63100</v>
      </c>
      <c r="Q148" s="374">
        <v>63100</v>
      </c>
      <c r="R148" s="374">
        <v>63100</v>
      </c>
      <c r="S148" s="374">
        <v>63100</v>
      </c>
      <c r="T148" s="374">
        <v>63100</v>
      </c>
      <c r="U148" s="374">
        <v>63100</v>
      </c>
      <c r="V148" s="374">
        <v>63100</v>
      </c>
      <c r="W148" s="374">
        <v>63100</v>
      </c>
    </row>
    <row r="149" spans="1:23" s="8" customFormat="1" x14ac:dyDescent="0.25">
      <c r="A149" s="221"/>
      <c r="B149" s="373" t="s">
        <v>202</v>
      </c>
      <c r="C149" s="373" t="s">
        <v>205</v>
      </c>
      <c r="D149" s="373" t="s">
        <v>13</v>
      </c>
      <c r="E149" s="373" t="s">
        <v>189</v>
      </c>
      <c r="F149" s="374">
        <v>80700</v>
      </c>
      <c r="G149" s="374">
        <v>80700</v>
      </c>
      <c r="H149" s="374">
        <v>80700</v>
      </c>
      <c r="I149" s="374">
        <v>80700</v>
      </c>
      <c r="J149" s="374">
        <v>80700</v>
      </c>
      <c r="K149" s="374">
        <v>80700</v>
      </c>
      <c r="L149" s="374">
        <v>80700</v>
      </c>
      <c r="M149" s="374">
        <v>80700</v>
      </c>
      <c r="N149" s="374">
        <v>80700</v>
      </c>
      <c r="O149" s="374">
        <v>80700</v>
      </c>
      <c r="P149" s="374">
        <v>80700</v>
      </c>
      <c r="Q149" s="374">
        <v>80700</v>
      </c>
      <c r="R149" s="374">
        <v>80700</v>
      </c>
      <c r="S149" s="374">
        <v>80700</v>
      </c>
      <c r="T149" s="374">
        <v>80700</v>
      </c>
      <c r="U149" s="374">
        <v>80700</v>
      </c>
      <c r="V149" s="374">
        <v>80700</v>
      </c>
      <c r="W149" s="374">
        <v>80700</v>
      </c>
    </row>
    <row r="150" spans="1:23" s="8" customFormat="1" x14ac:dyDescent="0.25">
      <c r="A150" s="221"/>
      <c r="B150" s="373" t="s">
        <v>202</v>
      </c>
      <c r="C150" s="373" t="s">
        <v>169</v>
      </c>
      <c r="D150" s="373" t="s">
        <v>13</v>
      </c>
      <c r="E150" s="373" t="s">
        <v>189</v>
      </c>
      <c r="F150" s="374">
        <v>96250</v>
      </c>
      <c r="G150" s="374">
        <v>96250</v>
      </c>
      <c r="H150" s="374">
        <v>96250</v>
      </c>
      <c r="I150" s="374">
        <v>96250</v>
      </c>
      <c r="J150" s="374">
        <v>96250</v>
      </c>
      <c r="K150" s="374">
        <v>96250</v>
      </c>
      <c r="L150" s="374">
        <v>96250</v>
      </c>
      <c r="M150" s="374">
        <v>96250</v>
      </c>
      <c r="N150" s="374">
        <v>96250</v>
      </c>
      <c r="O150" s="374">
        <v>96250</v>
      </c>
      <c r="P150" s="374">
        <v>96250</v>
      </c>
      <c r="Q150" s="374">
        <v>96250</v>
      </c>
      <c r="R150" s="374">
        <v>96250</v>
      </c>
      <c r="S150" s="374">
        <v>96250</v>
      </c>
      <c r="T150" s="374">
        <v>96250</v>
      </c>
      <c r="U150" s="374">
        <v>96250</v>
      </c>
      <c r="V150" s="374">
        <v>96250</v>
      </c>
      <c r="W150" s="374">
        <v>96250</v>
      </c>
    </row>
    <row r="151" spans="1:23" s="8" customFormat="1" x14ac:dyDescent="0.25">
      <c r="A151" s="221"/>
      <c r="B151" s="373" t="s">
        <v>202</v>
      </c>
      <c r="C151" s="373" t="s">
        <v>206</v>
      </c>
      <c r="D151" s="373" t="s">
        <v>13</v>
      </c>
      <c r="E151" s="373" t="s">
        <v>189</v>
      </c>
      <c r="F151" s="374">
        <v>56100</v>
      </c>
      <c r="G151" s="374">
        <v>56100</v>
      </c>
      <c r="H151" s="374">
        <v>56100</v>
      </c>
      <c r="I151" s="374">
        <v>56100</v>
      </c>
      <c r="J151" s="374">
        <v>56100</v>
      </c>
      <c r="K151" s="374">
        <v>56100</v>
      </c>
      <c r="L151" s="374">
        <v>56100</v>
      </c>
      <c r="M151" s="374">
        <v>56100</v>
      </c>
      <c r="N151" s="374">
        <v>56100</v>
      </c>
      <c r="O151" s="374">
        <v>56100</v>
      </c>
      <c r="P151" s="374">
        <v>56100</v>
      </c>
      <c r="Q151" s="374">
        <v>56100</v>
      </c>
      <c r="R151" s="374">
        <v>56100</v>
      </c>
      <c r="S151" s="374">
        <v>56100</v>
      </c>
      <c r="T151" s="374">
        <v>56100</v>
      </c>
      <c r="U151" s="374">
        <v>56100</v>
      </c>
      <c r="V151" s="374">
        <v>56100</v>
      </c>
      <c r="W151" s="374">
        <v>56100</v>
      </c>
    </row>
    <row r="152" spans="1:23" s="8" customFormat="1" x14ac:dyDescent="0.25">
      <c r="A152" s="221"/>
      <c r="B152" s="373"/>
      <c r="C152" s="373"/>
      <c r="D152" s="373"/>
      <c r="E152" s="373"/>
      <c r="F152" s="373"/>
      <c r="G152" s="373"/>
      <c r="H152" s="373"/>
      <c r="I152" s="373"/>
      <c r="J152" s="373"/>
      <c r="K152" s="373"/>
      <c r="L152" s="373"/>
      <c r="M152" s="373"/>
      <c r="N152" s="373"/>
      <c r="O152" s="373"/>
      <c r="P152" s="373"/>
      <c r="Q152" s="373"/>
      <c r="R152" s="373"/>
      <c r="S152" s="373"/>
      <c r="T152" s="373"/>
      <c r="U152" s="373"/>
      <c r="V152" s="373"/>
      <c r="W152" s="373"/>
    </row>
    <row r="153" spans="1:23" s="8" customFormat="1" x14ac:dyDescent="0.25">
      <c r="A153" s="221"/>
      <c r="B153" s="378" t="s">
        <v>202</v>
      </c>
      <c r="C153" s="378"/>
      <c r="D153" s="378" t="s">
        <v>36</v>
      </c>
      <c r="E153" s="379"/>
      <c r="F153" s="379"/>
      <c r="G153" s="379"/>
      <c r="H153" s="379"/>
      <c r="I153" s="379"/>
      <c r="J153" s="379"/>
      <c r="K153" s="379"/>
      <c r="L153" s="379"/>
      <c r="M153" s="379"/>
      <c r="N153" s="379"/>
      <c r="O153" s="379"/>
      <c r="P153" s="379"/>
      <c r="Q153" s="379"/>
      <c r="R153" s="379"/>
      <c r="S153" s="379"/>
      <c r="T153" s="379"/>
      <c r="U153" s="379"/>
      <c r="V153" s="379"/>
      <c r="W153" s="379"/>
    </row>
    <row r="154" spans="1:23" s="8" customFormat="1" x14ac:dyDescent="0.25">
      <c r="A154" s="221"/>
      <c r="B154" s="373" t="s">
        <v>202</v>
      </c>
      <c r="C154" s="373" t="s">
        <v>203</v>
      </c>
      <c r="D154" s="373" t="s">
        <v>36</v>
      </c>
      <c r="E154" s="373" t="s">
        <v>207</v>
      </c>
      <c r="F154" s="374">
        <v>3</v>
      </c>
      <c r="G154" s="374">
        <v>3</v>
      </c>
      <c r="H154" s="374">
        <v>3</v>
      </c>
      <c r="I154" s="374">
        <v>3</v>
      </c>
      <c r="J154" s="374">
        <v>3</v>
      </c>
      <c r="K154" s="374">
        <v>3</v>
      </c>
      <c r="L154" s="374">
        <v>3</v>
      </c>
      <c r="M154" s="374">
        <v>3</v>
      </c>
      <c r="N154" s="374">
        <v>3</v>
      </c>
      <c r="O154" s="374">
        <v>3</v>
      </c>
      <c r="P154" s="374">
        <v>3</v>
      </c>
      <c r="Q154" s="374">
        <v>3</v>
      </c>
      <c r="R154" s="374">
        <v>3</v>
      </c>
      <c r="S154" s="374">
        <v>3</v>
      </c>
      <c r="T154" s="374">
        <v>3</v>
      </c>
      <c r="U154" s="374">
        <v>3</v>
      </c>
      <c r="V154" s="374">
        <v>3</v>
      </c>
      <c r="W154" s="374">
        <v>3</v>
      </c>
    </row>
    <row r="155" spans="1:23" s="8" customFormat="1" x14ac:dyDescent="0.25">
      <c r="A155" s="221"/>
      <c r="B155" s="373" t="s">
        <v>202</v>
      </c>
      <c r="C155" s="373" t="s">
        <v>165</v>
      </c>
      <c r="D155" s="373" t="s">
        <v>36</v>
      </c>
      <c r="E155" s="373" t="s">
        <v>207</v>
      </c>
      <c r="F155" s="374">
        <v>3</v>
      </c>
      <c r="G155" s="374">
        <v>3</v>
      </c>
      <c r="H155" s="374">
        <v>3</v>
      </c>
      <c r="I155" s="374">
        <v>3</v>
      </c>
      <c r="J155" s="374">
        <v>3</v>
      </c>
      <c r="K155" s="374">
        <v>3</v>
      </c>
      <c r="L155" s="374">
        <v>3</v>
      </c>
      <c r="M155" s="374">
        <v>3</v>
      </c>
      <c r="N155" s="374">
        <v>3</v>
      </c>
      <c r="O155" s="374">
        <v>3</v>
      </c>
      <c r="P155" s="374">
        <v>3</v>
      </c>
      <c r="Q155" s="374">
        <v>3</v>
      </c>
      <c r="R155" s="374">
        <v>3</v>
      </c>
      <c r="S155" s="374">
        <v>3</v>
      </c>
      <c r="T155" s="374">
        <v>3</v>
      </c>
      <c r="U155" s="374">
        <v>3</v>
      </c>
      <c r="V155" s="374">
        <v>3</v>
      </c>
      <c r="W155" s="374">
        <v>3</v>
      </c>
    </row>
    <row r="156" spans="1:23" s="8" customFormat="1" x14ac:dyDescent="0.25">
      <c r="A156" s="221"/>
      <c r="B156" s="373" t="s">
        <v>202</v>
      </c>
      <c r="C156" s="373" t="s">
        <v>166</v>
      </c>
      <c r="D156" s="373" t="s">
        <v>36</v>
      </c>
      <c r="E156" s="373" t="s">
        <v>207</v>
      </c>
      <c r="F156" s="374">
        <v>3</v>
      </c>
      <c r="G156" s="374">
        <v>3</v>
      </c>
      <c r="H156" s="374">
        <v>3</v>
      </c>
      <c r="I156" s="374">
        <v>3</v>
      </c>
      <c r="J156" s="374">
        <v>3</v>
      </c>
      <c r="K156" s="374">
        <v>3</v>
      </c>
      <c r="L156" s="374">
        <v>3</v>
      </c>
      <c r="M156" s="374">
        <v>3</v>
      </c>
      <c r="N156" s="374">
        <v>3</v>
      </c>
      <c r="O156" s="374">
        <v>3</v>
      </c>
      <c r="P156" s="374">
        <v>3</v>
      </c>
      <c r="Q156" s="374">
        <v>3</v>
      </c>
      <c r="R156" s="374">
        <v>3</v>
      </c>
      <c r="S156" s="374">
        <v>3</v>
      </c>
      <c r="T156" s="374">
        <v>3</v>
      </c>
      <c r="U156" s="374">
        <v>3</v>
      </c>
      <c r="V156" s="374">
        <v>3</v>
      </c>
      <c r="W156" s="374">
        <v>3</v>
      </c>
    </row>
    <row r="157" spans="1:23" s="8" customFormat="1" x14ac:dyDescent="0.25">
      <c r="A157" s="221"/>
      <c r="B157" s="373" t="s">
        <v>202</v>
      </c>
      <c r="C157" s="373" t="s">
        <v>204</v>
      </c>
      <c r="D157" s="373" t="s">
        <v>36</v>
      </c>
      <c r="E157" s="373" t="s">
        <v>207</v>
      </c>
      <c r="F157" s="374">
        <v>1</v>
      </c>
      <c r="G157" s="374">
        <v>1</v>
      </c>
      <c r="H157" s="374">
        <v>1</v>
      </c>
      <c r="I157" s="374">
        <v>1</v>
      </c>
      <c r="J157" s="374">
        <v>1</v>
      </c>
      <c r="K157" s="374">
        <v>1</v>
      </c>
      <c r="L157" s="374">
        <v>1</v>
      </c>
      <c r="M157" s="374">
        <v>1</v>
      </c>
      <c r="N157" s="374">
        <v>1</v>
      </c>
      <c r="O157" s="374">
        <v>1</v>
      </c>
      <c r="P157" s="374">
        <v>1</v>
      </c>
      <c r="Q157" s="374">
        <v>1</v>
      </c>
      <c r="R157" s="374">
        <v>1</v>
      </c>
      <c r="S157" s="374">
        <v>1</v>
      </c>
      <c r="T157" s="374">
        <v>1</v>
      </c>
      <c r="U157" s="374">
        <v>1</v>
      </c>
      <c r="V157" s="374">
        <v>1</v>
      </c>
      <c r="W157" s="374">
        <v>1</v>
      </c>
    </row>
    <row r="158" spans="1:23" s="8" customFormat="1" x14ac:dyDescent="0.25">
      <c r="A158" s="221"/>
      <c r="B158" s="373" t="s">
        <v>202</v>
      </c>
      <c r="C158" s="373" t="s">
        <v>205</v>
      </c>
      <c r="D158" s="373" t="s">
        <v>36</v>
      </c>
      <c r="E158" s="373" t="s">
        <v>207</v>
      </c>
      <c r="F158" s="374">
        <v>3</v>
      </c>
      <c r="G158" s="374">
        <v>3</v>
      </c>
      <c r="H158" s="374">
        <v>3</v>
      </c>
      <c r="I158" s="374">
        <v>3</v>
      </c>
      <c r="J158" s="374">
        <v>3</v>
      </c>
      <c r="K158" s="374">
        <v>3</v>
      </c>
      <c r="L158" s="374">
        <v>3</v>
      </c>
      <c r="M158" s="374">
        <v>3</v>
      </c>
      <c r="N158" s="374">
        <v>3</v>
      </c>
      <c r="O158" s="374">
        <v>3</v>
      </c>
      <c r="P158" s="374">
        <v>3</v>
      </c>
      <c r="Q158" s="374">
        <v>3</v>
      </c>
      <c r="R158" s="374">
        <v>3</v>
      </c>
      <c r="S158" s="374">
        <v>3</v>
      </c>
      <c r="T158" s="374">
        <v>3</v>
      </c>
      <c r="U158" s="374">
        <v>3</v>
      </c>
      <c r="V158" s="374">
        <v>3</v>
      </c>
      <c r="W158" s="374">
        <v>3</v>
      </c>
    </row>
    <row r="159" spans="1:23" s="8" customFormat="1" x14ac:dyDescent="0.25">
      <c r="A159" s="221"/>
      <c r="B159" s="373" t="s">
        <v>202</v>
      </c>
      <c r="C159" s="373" t="s">
        <v>169</v>
      </c>
      <c r="D159" s="373" t="s">
        <v>36</v>
      </c>
      <c r="E159" s="373" t="s">
        <v>207</v>
      </c>
      <c r="F159" s="374">
        <v>1</v>
      </c>
      <c r="G159" s="374">
        <v>1</v>
      </c>
      <c r="H159" s="374">
        <v>1</v>
      </c>
      <c r="I159" s="374">
        <v>1</v>
      </c>
      <c r="J159" s="374">
        <v>1</v>
      </c>
      <c r="K159" s="374">
        <v>1</v>
      </c>
      <c r="L159" s="374">
        <v>1</v>
      </c>
      <c r="M159" s="374">
        <v>1</v>
      </c>
      <c r="N159" s="374">
        <v>1</v>
      </c>
      <c r="O159" s="374">
        <v>1</v>
      </c>
      <c r="P159" s="374">
        <v>1</v>
      </c>
      <c r="Q159" s="374">
        <v>1</v>
      </c>
      <c r="R159" s="374">
        <v>1</v>
      </c>
      <c r="S159" s="374">
        <v>1</v>
      </c>
      <c r="T159" s="374">
        <v>1</v>
      </c>
      <c r="U159" s="374">
        <v>1</v>
      </c>
      <c r="V159" s="374">
        <v>1</v>
      </c>
      <c r="W159" s="374">
        <v>1</v>
      </c>
    </row>
    <row r="160" spans="1:23" s="8" customFormat="1" x14ac:dyDescent="0.25">
      <c r="A160" s="221"/>
      <c r="B160" s="373" t="s">
        <v>202</v>
      </c>
      <c r="C160" s="373" t="s">
        <v>206</v>
      </c>
      <c r="D160" s="373" t="s">
        <v>36</v>
      </c>
      <c r="E160" s="373" t="s">
        <v>207</v>
      </c>
      <c r="F160" s="374">
        <v>1</v>
      </c>
      <c r="G160" s="374">
        <v>1</v>
      </c>
      <c r="H160" s="374">
        <v>1</v>
      </c>
      <c r="I160" s="374">
        <v>1</v>
      </c>
      <c r="J160" s="374">
        <v>1</v>
      </c>
      <c r="K160" s="374">
        <v>1</v>
      </c>
      <c r="L160" s="374">
        <v>1</v>
      </c>
      <c r="M160" s="374">
        <v>1</v>
      </c>
      <c r="N160" s="374">
        <v>1</v>
      </c>
      <c r="O160" s="374">
        <v>1</v>
      </c>
      <c r="P160" s="374">
        <v>1</v>
      </c>
      <c r="Q160" s="374">
        <v>1</v>
      </c>
      <c r="R160" s="374">
        <v>1</v>
      </c>
      <c r="S160" s="374">
        <v>1</v>
      </c>
      <c r="T160" s="374">
        <v>1</v>
      </c>
      <c r="U160" s="374">
        <v>1</v>
      </c>
      <c r="V160" s="374">
        <v>1</v>
      </c>
      <c r="W160" s="374">
        <v>1</v>
      </c>
    </row>
    <row r="161" spans="1:23" s="8" customFormat="1" x14ac:dyDescent="0.25">
      <c r="A161" s="221"/>
      <c r="B161" s="373"/>
      <c r="C161" s="373"/>
      <c r="D161" s="373"/>
      <c r="E161" s="373"/>
      <c r="F161" s="373"/>
      <c r="G161" s="373"/>
      <c r="H161" s="373"/>
      <c r="I161" s="373"/>
      <c r="J161" s="373"/>
      <c r="K161" s="373"/>
      <c r="L161" s="373"/>
      <c r="M161" s="373"/>
      <c r="N161" s="373"/>
      <c r="O161" s="373"/>
      <c r="P161" s="373"/>
      <c r="Q161" s="373"/>
      <c r="R161" s="373"/>
      <c r="S161" s="373"/>
      <c r="T161" s="373"/>
      <c r="U161" s="373"/>
      <c r="V161" s="373"/>
      <c r="W161" s="373"/>
    </row>
    <row r="162" spans="1:23" s="8" customFormat="1" x14ac:dyDescent="0.25">
      <c r="A162" s="221"/>
      <c r="B162" s="378" t="s">
        <v>202</v>
      </c>
      <c r="C162" s="378"/>
      <c r="D162" s="378" t="s">
        <v>190</v>
      </c>
      <c r="E162" s="379"/>
      <c r="F162" s="379"/>
      <c r="G162" s="379"/>
      <c r="H162" s="379"/>
      <c r="I162" s="379"/>
      <c r="J162" s="379"/>
      <c r="K162" s="379"/>
      <c r="L162" s="379"/>
      <c r="M162" s="379"/>
      <c r="N162" s="379"/>
      <c r="O162" s="379"/>
      <c r="P162" s="379"/>
      <c r="Q162" s="379"/>
      <c r="R162" s="379"/>
      <c r="S162" s="379"/>
      <c r="T162" s="379"/>
      <c r="U162" s="379"/>
      <c r="V162" s="379"/>
      <c r="W162" s="379"/>
    </row>
    <row r="163" spans="1:23" s="8" customFormat="1" x14ac:dyDescent="0.25">
      <c r="A163" s="221"/>
      <c r="B163" s="373" t="s">
        <v>202</v>
      </c>
      <c r="C163" s="373" t="s">
        <v>203</v>
      </c>
      <c r="D163" s="373" t="s">
        <v>190</v>
      </c>
      <c r="E163" s="373" t="s">
        <v>208</v>
      </c>
      <c r="F163" s="374">
        <v>0.6</v>
      </c>
      <c r="G163" s="374">
        <v>0.6</v>
      </c>
      <c r="H163" s="374">
        <v>0.6</v>
      </c>
      <c r="I163" s="374">
        <v>0.6</v>
      </c>
      <c r="J163" s="374">
        <v>0.6</v>
      </c>
      <c r="K163" s="374">
        <v>0.6</v>
      </c>
      <c r="L163" s="374">
        <v>0.6</v>
      </c>
      <c r="M163" s="374">
        <v>0.6</v>
      </c>
      <c r="N163" s="374">
        <v>0.6</v>
      </c>
      <c r="O163" s="374">
        <v>0.6</v>
      </c>
      <c r="P163" s="374">
        <v>0.6</v>
      </c>
      <c r="Q163" s="374">
        <v>0.6</v>
      </c>
      <c r="R163" s="374">
        <v>0.6</v>
      </c>
      <c r="S163" s="374">
        <v>0.6</v>
      </c>
      <c r="T163" s="374">
        <v>0.6</v>
      </c>
      <c r="U163" s="374">
        <v>0.6</v>
      </c>
      <c r="V163" s="374">
        <v>0.6</v>
      </c>
      <c r="W163" s="374">
        <v>0.6</v>
      </c>
    </row>
    <row r="164" spans="1:23" s="8" customFormat="1" x14ac:dyDescent="0.25">
      <c r="A164" s="221"/>
      <c r="B164" s="373" t="s">
        <v>202</v>
      </c>
      <c r="C164" s="373" t="s">
        <v>165</v>
      </c>
      <c r="D164" s="373" t="s">
        <v>190</v>
      </c>
      <c r="E164" s="373" t="s">
        <v>208</v>
      </c>
      <c r="F164" s="374">
        <v>0.6</v>
      </c>
      <c r="G164" s="374">
        <v>0.6</v>
      </c>
      <c r="H164" s="374">
        <v>0.6</v>
      </c>
      <c r="I164" s="374">
        <v>0.6</v>
      </c>
      <c r="J164" s="374">
        <v>0.6</v>
      </c>
      <c r="K164" s="374">
        <v>0.6</v>
      </c>
      <c r="L164" s="374">
        <v>0.6</v>
      </c>
      <c r="M164" s="374">
        <v>0.6</v>
      </c>
      <c r="N164" s="374">
        <v>0.6</v>
      </c>
      <c r="O164" s="374">
        <v>0.6</v>
      </c>
      <c r="P164" s="374">
        <v>0.6</v>
      </c>
      <c r="Q164" s="374">
        <v>0.6</v>
      </c>
      <c r="R164" s="374">
        <v>0.6</v>
      </c>
      <c r="S164" s="374">
        <v>0.6</v>
      </c>
      <c r="T164" s="374">
        <v>0.6</v>
      </c>
      <c r="U164" s="374">
        <v>0.6</v>
      </c>
      <c r="V164" s="374">
        <v>0.6</v>
      </c>
      <c r="W164" s="374">
        <v>0.6</v>
      </c>
    </row>
    <row r="165" spans="1:23" s="8" customFormat="1" x14ac:dyDescent="0.25">
      <c r="A165" s="221"/>
      <c r="B165" s="373" t="s">
        <v>202</v>
      </c>
      <c r="C165" s="373" t="s">
        <v>166</v>
      </c>
      <c r="D165" s="373" t="s">
        <v>190</v>
      </c>
      <c r="E165" s="373" t="s">
        <v>208</v>
      </c>
      <c r="F165" s="374">
        <v>0.6</v>
      </c>
      <c r="G165" s="374">
        <v>0.6</v>
      </c>
      <c r="H165" s="374">
        <v>0.6</v>
      </c>
      <c r="I165" s="374">
        <v>0.6</v>
      </c>
      <c r="J165" s="374">
        <v>0.6</v>
      </c>
      <c r="K165" s="374">
        <v>0.6</v>
      </c>
      <c r="L165" s="374">
        <v>0.6</v>
      </c>
      <c r="M165" s="374">
        <v>0.6</v>
      </c>
      <c r="N165" s="374">
        <v>0.6</v>
      </c>
      <c r="O165" s="374">
        <v>0.6</v>
      </c>
      <c r="P165" s="374">
        <v>0.6</v>
      </c>
      <c r="Q165" s="374">
        <v>0.6</v>
      </c>
      <c r="R165" s="374">
        <v>0.6</v>
      </c>
      <c r="S165" s="374">
        <v>0.6</v>
      </c>
      <c r="T165" s="374">
        <v>0.6</v>
      </c>
      <c r="U165" s="374">
        <v>0.6</v>
      </c>
      <c r="V165" s="374">
        <v>0.6</v>
      </c>
      <c r="W165" s="374">
        <v>0.6</v>
      </c>
    </row>
    <row r="166" spans="1:23" s="8" customFormat="1" x14ac:dyDescent="0.25">
      <c r="A166" s="221"/>
      <c r="B166" s="373" t="s">
        <v>202</v>
      </c>
      <c r="C166" s="373" t="s">
        <v>204</v>
      </c>
      <c r="D166" s="373" t="s">
        <v>190</v>
      </c>
      <c r="E166" s="373" t="s">
        <v>208</v>
      </c>
      <c r="F166" s="374">
        <v>0.1</v>
      </c>
      <c r="G166" s="374">
        <v>0.1</v>
      </c>
      <c r="H166" s="374">
        <v>0.1</v>
      </c>
      <c r="I166" s="374">
        <v>0.1</v>
      </c>
      <c r="J166" s="374">
        <v>0.1</v>
      </c>
      <c r="K166" s="374">
        <v>0.1</v>
      </c>
      <c r="L166" s="374">
        <v>0.1</v>
      </c>
      <c r="M166" s="374">
        <v>0.1</v>
      </c>
      <c r="N166" s="374">
        <v>0.1</v>
      </c>
      <c r="O166" s="374">
        <v>0.1</v>
      </c>
      <c r="P166" s="374">
        <v>0.1</v>
      </c>
      <c r="Q166" s="374">
        <v>0.1</v>
      </c>
      <c r="R166" s="374">
        <v>0.1</v>
      </c>
      <c r="S166" s="374">
        <v>0.1</v>
      </c>
      <c r="T166" s="374">
        <v>0.1</v>
      </c>
      <c r="U166" s="374">
        <v>0.1</v>
      </c>
      <c r="V166" s="374">
        <v>0.1</v>
      </c>
      <c r="W166" s="374">
        <v>0.1</v>
      </c>
    </row>
    <row r="167" spans="1:23" s="8" customFormat="1" x14ac:dyDescent="0.25">
      <c r="A167" s="221"/>
      <c r="B167" s="373" t="s">
        <v>202</v>
      </c>
      <c r="C167" s="373" t="s">
        <v>205</v>
      </c>
      <c r="D167" s="373" t="s">
        <v>190</v>
      </c>
      <c r="E167" s="373" t="s">
        <v>208</v>
      </c>
      <c r="F167" s="374">
        <v>0.6</v>
      </c>
      <c r="G167" s="374">
        <v>0.6</v>
      </c>
      <c r="H167" s="374">
        <v>0.6</v>
      </c>
      <c r="I167" s="374">
        <v>0.6</v>
      </c>
      <c r="J167" s="374">
        <v>0.6</v>
      </c>
      <c r="K167" s="374">
        <v>0.6</v>
      </c>
      <c r="L167" s="374">
        <v>0.6</v>
      </c>
      <c r="M167" s="374">
        <v>0.6</v>
      </c>
      <c r="N167" s="374">
        <v>0.6</v>
      </c>
      <c r="O167" s="374">
        <v>0.6</v>
      </c>
      <c r="P167" s="374">
        <v>0.6</v>
      </c>
      <c r="Q167" s="374">
        <v>0.6</v>
      </c>
      <c r="R167" s="374">
        <v>0.6</v>
      </c>
      <c r="S167" s="374">
        <v>0.6</v>
      </c>
      <c r="T167" s="374">
        <v>0.6</v>
      </c>
      <c r="U167" s="374">
        <v>0.6</v>
      </c>
      <c r="V167" s="374">
        <v>0.6</v>
      </c>
      <c r="W167" s="374">
        <v>0.6</v>
      </c>
    </row>
    <row r="168" spans="1:23" s="8" customFormat="1" x14ac:dyDescent="0.25">
      <c r="A168" s="221"/>
      <c r="B168" s="373" t="s">
        <v>202</v>
      </c>
      <c r="C168" s="373" t="s">
        <v>169</v>
      </c>
      <c r="D168" s="373" t="s">
        <v>190</v>
      </c>
      <c r="E168" s="373" t="s">
        <v>208</v>
      </c>
      <c r="F168" s="374">
        <v>1.5</v>
      </c>
      <c r="G168" s="374">
        <v>1.5</v>
      </c>
      <c r="H168" s="374">
        <v>1.5</v>
      </c>
      <c r="I168" s="374">
        <v>1.5</v>
      </c>
      <c r="J168" s="374">
        <v>1.5</v>
      </c>
      <c r="K168" s="374">
        <v>1.5</v>
      </c>
      <c r="L168" s="374">
        <v>1.5</v>
      </c>
      <c r="M168" s="374">
        <v>1.5</v>
      </c>
      <c r="N168" s="374">
        <v>1.5</v>
      </c>
      <c r="O168" s="374">
        <v>1.5</v>
      </c>
      <c r="P168" s="374">
        <v>1.5</v>
      </c>
      <c r="Q168" s="374">
        <v>1.5</v>
      </c>
      <c r="R168" s="374">
        <v>1.5</v>
      </c>
      <c r="S168" s="374">
        <v>1.5</v>
      </c>
      <c r="T168" s="374">
        <v>1.5</v>
      </c>
      <c r="U168" s="374">
        <v>1.5</v>
      </c>
      <c r="V168" s="374">
        <v>1.5</v>
      </c>
      <c r="W168" s="374">
        <v>1.5</v>
      </c>
    </row>
    <row r="169" spans="1:23" s="8" customFormat="1" x14ac:dyDescent="0.25">
      <c r="A169" s="221"/>
      <c r="B169" s="373" t="s">
        <v>202</v>
      </c>
      <c r="C169" s="373" t="s">
        <v>206</v>
      </c>
      <c r="D169" s="373" t="s">
        <v>190</v>
      </c>
      <c r="E169" s="373" t="s">
        <v>208</v>
      </c>
      <c r="F169" s="374">
        <v>0.1</v>
      </c>
      <c r="G169" s="374">
        <v>0.1</v>
      </c>
      <c r="H169" s="374">
        <v>0.1</v>
      </c>
      <c r="I169" s="374">
        <v>0.1</v>
      </c>
      <c r="J169" s="374">
        <v>0.1</v>
      </c>
      <c r="K169" s="374">
        <v>0.1</v>
      </c>
      <c r="L169" s="374">
        <v>0.1</v>
      </c>
      <c r="M169" s="374">
        <v>0.1</v>
      </c>
      <c r="N169" s="374">
        <v>0.1</v>
      </c>
      <c r="O169" s="374">
        <v>0.1</v>
      </c>
      <c r="P169" s="374">
        <v>0.1</v>
      </c>
      <c r="Q169" s="374">
        <v>0.1</v>
      </c>
      <c r="R169" s="374">
        <v>0.1</v>
      </c>
      <c r="S169" s="374">
        <v>0.1</v>
      </c>
      <c r="T169" s="374">
        <v>0.1</v>
      </c>
      <c r="U169" s="374">
        <v>0.1</v>
      </c>
      <c r="V169" s="374">
        <v>0.1</v>
      </c>
      <c r="W169" s="374">
        <v>0.1</v>
      </c>
    </row>
    <row r="170" spans="1:23" s="8" customFormat="1" x14ac:dyDescent="0.25">
      <c r="A170" s="221"/>
      <c r="B170" s="373"/>
      <c r="C170" s="373"/>
      <c r="D170" s="373"/>
      <c r="E170" s="373"/>
      <c r="F170" s="373"/>
      <c r="G170" s="373"/>
      <c r="H170" s="373"/>
      <c r="I170" s="373"/>
      <c r="J170" s="373"/>
      <c r="K170" s="373"/>
      <c r="L170" s="373"/>
      <c r="M170" s="373"/>
      <c r="N170" s="373"/>
      <c r="O170" s="373"/>
      <c r="P170" s="373"/>
      <c r="Q170" s="373"/>
      <c r="R170" s="373"/>
      <c r="S170" s="373"/>
      <c r="T170" s="373"/>
      <c r="U170" s="373"/>
      <c r="V170" s="373"/>
      <c r="W170" s="373"/>
    </row>
    <row r="171" spans="1:23" s="51" customFormat="1" x14ac:dyDescent="0.25">
      <c r="A171" s="222"/>
      <c r="B171" s="376"/>
      <c r="C171" s="377" t="s">
        <v>14</v>
      </c>
      <c r="D171" s="376"/>
      <c r="E171" s="376"/>
      <c r="F171" s="376" t="s">
        <v>15</v>
      </c>
      <c r="G171" s="376"/>
      <c r="H171" s="376"/>
      <c r="I171" s="376"/>
      <c r="J171" s="376"/>
      <c r="K171" s="376"/>
      <c r="L171" s="376"/>
      <c r="M171" s="376"/>
      <c r="N171" s="376"/>
      <c r="O171" s="376"/>
      <c r="P171" s="376"/>
      <c r="Q171" s="376"/>
      <c r="R171" s="376"/>
      <c r="S171" s="376"/>
      <c r="T171" s="376"/>
      <c r="U171" s="376"/>
      <c r="V171" s="376"/>
      <c r="W171" s="376"/>
    </row>
    <row r="172" spans="1:23" s="8" customFormat="1" x14ac:dyDescent="0.25">
      <c r="A172" s="221"/>
      <c r="B172" s="373"/>
      <c r="C172" s="373"/>
      <c r="D172" s="373"/>
      <c r="E172" s="373"/>
      <c r="F172" s="373"/>
      <c r="G172" s="373"/>
      <c r="H172" s="373"/>
      <c r="I172" s="373"/>
      <c r="J172" s="373"/>
      <c r="K172" s="373"/>
      <c r="L172" s="373"/>
      <c r="M172" s="373"/>
      <c r="N172" s="373"/>
      <c r="O172" s="373"/>
      <c r="P172" s="373"/>
      <c r="Q172" s="373"/>
      <c r="R172" s="373"/>
      <c r="S172" s="373"/>
      <c r="T172" s="373"/>
      <c r="U172" s="373"/>
      <c r="V172" s="373"/>
      <c r="W172" s="373"/>
    </row>
    <row r="173" spans="1:23" s="8" customFormat="1" x14ac:dyDescent="0.25">
      <c r="A173" s="221"/>
      <c r="B173" s="378" t="s">
        <v>202</v>
      </c>
      <c r="C173" s="378"/>
      <c r="D173" s="378" t="s">
        <v>13</v>
      </c>
      <c r="E173" s="379"/>
      <c r="F173" s="379"/>
      <c r="G173" s="379"/>
      <c r="H173" s="379"/>
      <c r="I173" s="379"/>
      <c r="J173" s="379"/>
      <c r="K173" s="379"/>
      <c r="L173" s="379"/>
      <c r="M173" s="379"/>
      <c r="N173" s="379"/>
      <c r="O173" s="379"/>
      <c r="P173" s="379"/>
      <c r="Q173" s="379"/>
      <c r="R173" s="379"/>
      <c r="S173" s="379"/>
      <c r="T173" s="379"/>
      <c r="U173" s="379"/>
      <c r="V173" s="379"/>
      <c r="W173" s="379"/>
    </row>
    <row r="174" spans="1:23" s="8" customFormat="1" x14ac:dyDescent="0.25">
      <c r="A174" s="221"/>
      <c r="B174" s="373" t="s">
        <v>202</v>
      </c>
      <c r="C174" s="373" t="s">
        <v>203</v>
      </c>
      <c r="D174" s="373" t="s">
        <v>13</v>
      </c>
      <c r="E174" s="373" t="s">
        <v>16</v>
      </c>
      <c r="F174" s="374">
        <v>50.157296199999998</v>
      </c>
      <c r="G174" s="374">
        <v>46.001907600000003</v>
      </c>
      <c r="H174" s="374">
        <v>43.602316999999999</v>
      </c>
      <c r="I174" s="374">
        <v>45.006955399999995</v>
      </c>
      <c r="J174" s="374">
        <v>46.668010770000002</v>
      </c>
      <c r="K174" s="374">
        <v>44.538742599999992</v>
      </c>
      <c r="L174" s="374">
        <v>43.192630799999996</v>
      </c>
      <c r="M174" s="374">
        <v>40.793040199999993</v>
      </c>
      <c r="N174" s="374">
        <v>31.1361512</v>
      </c>
      <c r="O174" s="374">
        <v>31.896996999999999</v>
      </c>
      <c r="P174" s="374">
        <v>33.752564516875189</v>
      </c>
      <c r="Q174" s="374">
        <v>34.0039546</v>
      </c>
      <c r="R174" s="374">
        <v>27.507501999999999</v>
      </c>
      <c r="S174" s="374">
        <v>27.965217400000004</v>
      </c>
      <c r="T174" s="374">
        <v>26.265070000000001</v>
      </c>
      <c r="U174" s="374">
        <v>24.564922600000003</v>
      </c>
      <c r="V174" s="374">
        <v>22.8642</v>
      </c>
      <c r="W174" s="374">
        <v>21.1386</v>
      </c>
    </row>
    <row r="175" spans="1:23" s="8" customFormat="1" x14ac:dyDescent="0.25">
      <c r="A175" s="221"/>
      <c r="B175" s="373" t="s">
        <v>202</v>
      </c>
      <c r="C175" s="373" t="s">
        <v>165</v>
      </c>
      <c r="D175" s="373" t="s">
        <v>13</v>
      </c>
      <c r="E175" s="373" t="s">
        <v>16</v>
      </c>
      <c r="F175" s="374">
        <v>706.25421360000007</v>
      </c>
      <c r="G175" s="374">
        <v>732.67945919999988</v>
      </c>
      <c r="H175" s="374">
        <v>771.41390039999999</v>
      </c>
      <c r="I175" s="374">
        <v>820.19896920000008</v>
      </c>
      <c r="J175" s="374">
        <v>867.13287180000009</v>
      </c>
      <c r="K175" s="374">
        <v>916.41396599999996</v>
      </c>
      <c r="L175" s="374">
        <v>983.38050720000001</v>
      </c>
      <c r="M175" s="374">
        <v>1101.8423988</v>
      </c>
      <c r="N175" s="374">
        <v>1102.4070408</v>
      </c>
      <c r="O175" s="374">
        <v>1102.4070408</v>
      </c>
      <c r="P175" s="374">
        <v>1195.1678874537674</v>
      </c>
      <c r="Q175" s="374">
        <v>1267.62129</v>
      </c>
      <c r="R175" s="374">
        <v>1271.7996407999999</v>
      </c>
      <c r="S175" s="374">
        <v>1343.9635559999999</v>
      </c>
      <c r="T175" s="374">
        <v>1394.8732199999997</v>
      </c>
      <c r="U175" s="374">
        <v>1445.7828839999997</v>
      </c>
      <c r="V175" s="374">
        <v>1496.6718000000001</v>
      </c>
      <c r="W175" s="374">
        <v>1547.5785000000001</v>
      </c>
    </row>
    <row r="176" spans="1:23" s="8" customFormat="1" x14ac:dyDescent="0.25">
      <c r="A176" s="221"/>
      <c r="B176" s="373" t="s">
        <v>202</v>
      </c>
      <c r="C176" s="373" t="s">
        <v>166</v>
      </c>
      <c r="D176" s="373" t="s">
        <v>13</v>
      </c>
      <c r="E176" s="373" t="s">
        <v>16</v>
      </c>
      <c r="F176" s="374">
        <v>15.01089408</v>
      </c>
      <c r="G176" s="374">
        <v>15.01089408</v>
      </c>
      <c r="H176" s="374">
        <v>14.497004519999999</v>
      </c>
      <c r="I176" s="374">
        <v>14.280632820000001</v>
      </c>
      <c r="J176" s="374">
        <v>15.39538632</v>
      </c>
      <c r="K176" s="374">
        <v>13.225817880000001</v>
      </c>
      <c r="L176" s="374">
        <v>12.874205160000001</v>
      </c>
      <c r="M176" s="374">
        <v>12.711928319999998</v>
      </c>
      <c r="N176" s="374">
        <v>12.711928319999998</v>
      </c>
      <c r="O176" s="374">
        <v>16.038665460000001</v>
      </c>
      <c r="P176" s="374">
        <v>16.971696205514196</v>
      </c>
      <c r="Q176" s="374">
        <v>12.901254911999999</v>
      </c>
      <c r="R176" s="374">
        <v>15.362500607999998</v>
      </c>
      <c r="S176" s="374">
        <v>14.417174159999998</v>
      </c>
      <c r="T176" s="374">
        <v>14.421864599999997</v>
      </c>
      <c r="U176" s="374">
        <v>14.42655504</v>
      </c>
      <c r="V176" s="374">
        <v>14.3964</v>
      </c>
      <c r="W176" s="374">
        <v>14.473800000000001</v>
      </c>
    </row>
    <row r="177" spans="1:23" s="8" customFormat="1" x14ac:dyDescent="0.25">
      <c r="A177" s="221"/>
      <c r="B177" s="373" t="s">
        <v>202</v>
      </c>
      <c r="C177" s="373" t="s">
        <v>204</v>
      </c>
      <c r="D177" s="373" t="s">
        <v>13</v>
      </c>
      <c r="E177" s="373" t="s">
        <v>16</v>
      </c>
      <c r="F177" s="374">
        <v>6.8779063100000002</v>
      </c>
      <c r="G177" s="374">
        <v>7.2660785800000003</v>
      </c>
      <c r="H177" s="374">
        <v>7.1083790600000007</v>
      </c>
      <c r="I177" s="374">
        <v>6.7687306900000008</v>
      </c>
      <c r="J177" s="374">
        <v>6.8317991400000002</v>
      </c>
      <c r="K177" s="374">
        <v>6.6716892000000003</v>
      </c>
      <c r="L177" s="374">
        <v>7.3388581200000003</v>
      </c>
      <c r="M177" s="374">
        <v>7.7027684400000007</v>
      </c>
      <c r="N177" s="374">
        <v>7.4358996100000008</v>
      </c>
      <c r="O177" s="374">
        <v>6.6474272499999998</v>
      </c>
      <c r="P177" s="374">
        <v>7.0341342704642598</v>
      </c>
      <c r="Q177" s="374">
        <v>8.6974566479999993</v>
      </c>
      <c r="R177" s="374">
        <v>7.957505664000001</v>
      </c>
      <c r="S177" s="374">
        <v>7.8418029800000006</v>
      </c>
      <c r="T177" s="374">
        <v>7.9253915500000005</v>
      </c>
      <c r="U177" s="374">
        <v>8.0089801200000004</v>
      </c>
      <c r="V177" s="374">
        <v>8.0768000000000004</v>
      </c>
      <c r="W177" s="374">
        <v>8.2029999999999994</v>
      </c>
    </row>
    <row r="178" spans="1:23" s="8" customFormat="1" x14ac:dyDescent="0.25">
      <c r="A178" s="221"/>
      <c r="B178" s="373" t="s">
        <v>202</v>
      </c>
      <c r="C178" s="373" t="s">
        <v>205</v>
      </c>
      <c r="D178" s="373" t="s">
        <v>13</v>
      </c>
      <c r="E178" s="373" t="s">
        <v>16</v>
      </c>
      <c r="F178" s="374">
        <v>407.80786283999998</v>
      </c>
      <c r="G178" s="374">
        <v>450.63699911999993</v>
      </c>
      <c r="H178" s="374">
        <v>497.19040811999986</v>
      </c>
      <c r="I178" s="374">
        <v>506.50108991999997</v>
      </c>
      <c r="J178" s="374">
        <v>515.0262919153447</v>
      </c>
      <c r="K178" s="374">
        <v>567.95158979999997</v>
      </c>
      <c r="L178" s="374">
        <v>584.71081704000005</v>
      </c>
      <c r="M178" s="374">
        <v>621.95354424000004</v>
      </c>
      <c r="N178" s="374">
        <v>603.25835782772037</v>
      </c>
      <c r="O178" s="374">
        <v>613.44637806036019</v>
      </c>
      <c r="P178" s="374">
        <v>649.13284636562253</v>
      </c>
      <c r="Q178" s="374">
        <v>608.19319033199986</v>
      </c>
      <c r="R178" s="374">
        <v>791.4162909239999</v>
      </c>
      <c r="S178" s="374">
        <v>733.96165800000006</v>
      </c>
      <c r="T178" s="374">
        <v>757.30493999999999</v>
      </c>
      <c r="U178" s="374">
        <v>780.64822199999992</v>
      </c>
      <c r="V178" s="374">
        <v>804.01409999999998</v>
      </c>
      <c r="W178" s="374">
        <v>827.33640000000003</v>
      </c>
    </row>
    <row r="179" spans="1:23" s="8" customFormat="1" x14ac:dyDescent="0.25">
      <c r="A179" s="221"/>
      <c r="B179" s="373" t="s">
        <v>202</v>
      </c>
      <c r="C179" s="373" t="s">
        <v>169</v>
      </c>
      <c r="D179" s="373" t="s">
        <v>13</v>
      </c>
      <c r="E179" s="373" t="s">
        <v>16</v>
      </c>
      <c r="F179" s="374">
        <v>29101.57081524</v>
      </c>
      <c r="G179" s="374">
        <v>28471.112277299999</v>
      </c>
      <c r="H179" s="374">
        <v>29491.084625309999</v>
      </c>
      <c r="I179" s="374">
        <v>31610.825935919998</v>
      </c>
      <c r="J179" s="374">
        <v>33431.8586679</v>
      </c>
      <c r="K179" s="374">
        <v>32451.845531490002</v>
      </c>
      <c r="L179" s="374">
        <v>33127.630344269994</v>
      </c>
      <c r="M179" s="374">
        <v>34198.025469300002</v>
      </c>
      <c r="N179" s="374">
        <v>36866.843133119997</v>
      </c>
      <c r="O179" s="374">
        <v>34554.849478379998</v>
      </c>
      <c r="P179" s="374">
        <v>35197.352287019996</v>
      </c>
      <c r="Q179" s="374">
        <v>23475.762502500002</v>
      </c>
      <c r="R179" s="374">
        <v>24472.751283750003</v>
      </c>
      <c r="S179" s="374">
        <v>32627.017500000002</v>
      </c>
      <c r="T179" s="374">
        <v>31064.013749999998</v>
      </c>
      <c r="U179" s="374">
        <v>30771.991249999999</v>
      </c>
      <c r="V179" s="374">
        <v>31057.18</v>
      </c>
      <c r="W179" s="374">
        <v>31027.727500000001</v>
      </c>
    </row>
    <row r="180" spans="1:23" s="8" customFormat="1" x14ac:dyDescent="0.25">
      <c r="A180" s="221"/>
      <c r="B180" s="373" t="s">
        <v>202</v>
      </c>
      <c r="C180" s="373" t="s">
        <v>206</v>
      </c>
      <c r="D180" s="373" t="s">
        <v>13</v>
      </c>
      <c r="E180" s="373" t="s">
        <v>16</v>
      </c>
      <c r="F180" s="374">
        <v>2217.7451999999998</v>
      </c>
      <c r="G180" s="374">
        <v>2313.6201000000001</v>
      </c>
      <c r="H180" s="374">
        <v>2414.9928</v>
      </c>
      <c r="I180" s="374">
        <v>2734.8189000000002</v>
      </c>
      <c r="J180" s="374">
        <v>2825.2521000000002</v>
      </c>
      <c r="K180" s="374">
        <v>2982.6036239999999</v>
      </c>
      <c r="L180" s="374">
        <v>3143.7228239999999</v>
      </c>
      <c r="M180" s="374">
        <v>3304.7618010000001</v>
      </c>
      <c r="N180" s="374">
        <v>3465.7205549999999</v>
      </c>
      <c r="O180" s="374">
        <v>3626.5990860000002</v>
      </c>
      <c r="P180" s="374">
        <v>3837.5720927556767</v>
      </c>
      <c r="Q180" s="374">
        <v>2882.5185312000003</v>
      </c>
      <c r="R180" s="374">
        <v>2497.4696736000001</v>
      </c>
      <c r="S180" s="374">
        <v>3499.4731200000001</v>
      </c>
      <c r="T180" s="374">
        <v>3579.0958500000002</v>
      </c>
      <c r="U180" s="374">
        <v>3658.7185800000002</v>
      </c>
      <c r="V180" s="374">
        <v>3738.3357000000001</v>
      </c>
      <c r="W180" s="374">
        <v>3817.9416000000001</v>
      </c>
    </row>
    <row r="181" spans="1:23" s="8" customFormat="1" x14ac:dyDescent="0.25">
      <c r="A181" s="221"/>
      <c r="B181" s="372" t="s">
        <v>202</v>
      </c>
      <c r="C181" s="372" t="s">
        <v>192</v>
      </c>
      <c r="D181" s="372" t="s">
        <v>13</v>
      </c>
      <c r="E181" s="372" t="s">
        <v>16</v>
      </c>
      <c r="F181" s="380">
        <v>32505.424188270001</v>
      </c>
      <c r="G181" s="380">
        <v>32036.327715879997</v>
      </c>
      <c r="H181" s="380">
        <v>33239.889434409997</v>
      </c>
      <c r="I181" s="380">
        <v>35738.401213949997</v>
      </c>
      <c r="J181" s="380">
        <v>37708.165127845343</v>
      </c>
      <c r="K181" s="380">
        <v>36983.250960970006</v>
      </c>
      <c r="L181" s="380">
        <v>37902.850186589989</v>
      </c>
      <c r="M181" s="380">
        <v>39287.790950300005</v>
      </c>
      <c r="N181" s="380">
        <v>42089.51306587772</v>
      </c>
      <c r="O181" s="380">
        <v>39951.885072950361</v>
      </c>
      <c r="P181" s="380">
        <v>40936.983508587917</v>
      </c>
      <c r="Q181" s="380">
        <v>28289.698180192001</v>
      </c>
      <c r="R181" s="380">
        <v>29084.264397346004</v>
      </c>
      <c r="S181" s="380">
        <v>38254.640028540001</v>
      </c>
      <c r="T181" s="380">
        <v>36843.900086149995</v>
      </c>
      <c r="U181" s="380">
        <v>36704.141393760001</v>
      </c>
      <c r="V181" s="380">
        <v>37141.539000000004</v>
      </c>
      <c r="W181" s="380">
        <v>37264.399400000002</v>
      </c>
    </row>
    <row r="182" spans="1:23" s="8" customFormat="1" x14ac:dyDescent="0.25">
      <c r="A182" s="221"/>
      <c r="B182" s="373"/>
      <c r="C182" s="373"/>
      <c r="D182" s="373"/>
      <c r="E182" s="373"/>
      <c r="F182" s="373"/>
      <c r="G182" s="373"/>
      <c r="H182" s="373"/>
      <c r="I182" s="373"/>
      <c r="J182" s="373"/>
      <c r="K182" s="373"/>
      <c r="L182" s="373"/>
      <c r="M182" s="373"/>
      <c r="N182" s="373"/>
      <c r="O182" s="373"/>
      <c r="P182" s="373"/>
      <c r="Q182" s="373"/>
      <c r="R182" s="373"/>
      <c r="S182" s="373"/>
      <c r="T182" s="373"/>
      <c r="U182" s="373"/>
      <c r="V182" s="373"/>
      <c r="W182" s="373"/>
    </row>
    <row r="183" spans="1:23" s="8" customFormat="1" x14ac:dyDescent="0.25">
      <c r="A183" s="221"/>
      <c r="B183" s="378" t="s">
        <v>202</v>
      </c>
      <c r="C183" s="378"/>
      <c r="D183" s="378" t="s">
        <v>36</v>
      </c>
      <c r="E183" s="379"/>
      <c r="F183" s="379"/>
      <c r="G183" s="379"/>
      <c r="H183" s="379"/>
      <c r="I183" s="379"/>
      <c r="J183" s="379"/>
      <c r="K183" s="379"/>
      <c r="L183" s="379"/>
      <c r="M183" s="379"/>
      <c r="N183" s="379"/>
      <c r="O183" s="379"/>
      <c r="P183" s="379"/>
      <c r="Q183" s="379"/>
      <c r="R183" s="379"/>
      <c r="S183" s="379"/>
      <c r="T183" s="379"/>
      <c r="U183" s="379"/>
      <c r="V183" s="379"/>
      <c r="W183" s="379"/>
    </row>
    <row r="184" spans="1:23" s="8" customFormat="1" x14ac:dyDescent="0.25">
      <c r="A184" s="221"/>
      <c r="B184" s="373" t="s">
        <v>202</v>
      </c>
      <c r="C184" s="373" t="s">
        <v>203</v>
      </c>
      <c r="D184" s="373" t="s">
        <v>36</v>
      </c>
      <c r="E184" s="373" t="s">
        <v>194</v>
      </c>
      <c r="F184" s="374">
        <v>2.0927939999999998E-3</v>
      </c>
      <c r="G184" s="374">
        <v>1.9194119999999999E-3</v>
      </c>
      <c r="H184" s="374">
        <v>1.8192899999999999E-3</v>
      </c>
      <c r="I184" s="374">
        <v>1.8778980000000002E-3</v>
      </c>
      <c r="J184" s="374">
        <v>1.9472049000000002E-3</v>
      </c>
      <c r="K184" s="374">
        <v>1.8583619999999999E-3</v>
      </c>
      <c r="L184" s="374">
        <v>1.8021959999999998E-3</v>
      </c>
      <c r="M184" s="374">
        <v>1.7020739999999998E-3</v>
      </c>
      <c r="N184" s="374">
        <v>1.2991439999999999E-3</v>
      </c>
      <c r="O184" s="374">
        <v>1.3308899999999999E-3</v>
      </c>
      <c r="P184" s="374">
        <v>1.4083128449322057E-3</v>
      </c>
      <c r="Q184" s="374">
        <v>1.4188019999999998E-3</v>
      </c>
      <c r="R184" s="374">
        <v>1.14774E-3</v>
      </c>
      <c r="S184" s="374">
        <v>1.1668380000000001E-3</v>
      </c>
      <c r="T184" s="374">
        <v>1.0959000000000001E-3</v>
      </c>
      <c r="U184" s="374">
        <v>1.0249619999999999E-3</v>
      </c>
      <c r="V184" s="374">
        <v>9.5399999999999999E-4</v>
      </c>
      <c r="W184" s="374">
        <v>8.8199999999999997E-4</v>
      </c>
    </row>
    <row r="185" spans="1:23" s="8" customFormat="1" x14ac:dyDescent="0.25">
      <c r="A185" s="221"/>
      <c r="B185" s="373" t="s">
        <v>202</v>
      </c>
      <c r="C185" s="373" t="s">
        <v>165</v>
      </c>
      <c r="D185" s="373" t="s">
        <v>36</v>
      </c>
      <c r="E185" s="373" t="s">
        <v>194</v>
      </c>
      <c r="F185" s="374">
        <v>2.8593288000000001E-2</v>
      </c>
      <c r="G185" s="374">
        <v>2.9663136E-2</v>
      </c>
      <c r="H185" s="374">
        <v>3.1231331999999997E-2</v>
      </c>
      <c r="I185" s="374">
        <v>3.3206435999999999E-2</v>
      </c>
      <c r="J185" s="374">
        <v>3.5106593999999998E-2</v>
      </c>
      <c r="K185" s="374">
        <v>3.7101780000000001E-2</v>
      </c>
      <c r="L185" s="374">
        <v>3.9812976E-2</v>
      </c>
      <c r="M185" s="374">
        <v>4.4609004000000001E-2</v>
      </c>
      <c r="N185" s="374">
        <v>4.4631864E-2</v>
      </c>
      <c r="O185" s="374">
        <v>4.4631864E-2</v>
      </c>
      <c r="P185" s="374">
        <v>4.8387363864525003E-2</v>
      </c>
      <c r="Q185" s="374">
        <v>5.1320700000000004E-2</v>
      </c>
      <c r="R185" s="374">
        <v>5.1489864000000003E-2</v>
      </c>
      <c r="S185" s="374">
        <v>5.4411479999999998E-2</v>
      </c>
      <c r="T185" s="374">
        <v>5.6472599999999991E-2</v>
      </c>
      <c r="U185" s="374">
        <v>5.853371999999999E-2</v>
      </c>
      <c r="V185" s="374">
        <v>6.0594000000000002E-2</v>
      </c>
      <c r="W185" s="374">
        <v>6.2655000000000002E-2</v>
      </c>
    </row>
    <row r="186" spans="1:23" s="8" customFormat="1" x14ac:dyDescent="0.25">
      <c r="A186" s="221"/>
      <c r="B186" s="373" t="s">
        <v>202</v>
      </c>
      <c r="C186" s="373" t="s">
        <v>166</v>
      </c>
      <c r="D186" s="373" t="s">
        <v>36</v>
      </c>
      <c r="E186" s="373" t="s">
        <v>194</v>
      </c>
      <c r="F186" s="374">
        <v>5.8181759999999998E-4</v>
      </c>
      <c r="G186" s="374">
        <v>5.8181759999999998E-4</v>
      </c>
      <c r="H186" s="374">
        <v>5.6189940000000006E-4</v>
      </c>
      <c r="I186" s="374">
        <v>5.5351289999999991E-4</v>
      </c>
      <c r="J186" s="374">
        <v>5.9672040000000005E-4</v>
      </c>
      <c r="K186" s="374">
        <v>5.1262859999999999E-4</v>
      </c>
      <c r="L186" s="374">
        <v>4.9900020000000005E-4</v>
      </c>
      <c r="M186" s="374">
        <v>4.9271039999999996E-4</v>
      </c>
      <c r="N186" s="374">
        <v>4.9271039999999996E-4</v>
      </c>
      <c r="O186" s="374">
        <v>6.2165369999999992E-4</v>
      </c>
      <c r="P186" s="374">
        <v>6.5781768238427115E-4</v>
      </c>
      <c r="Q186" s="374">
        <v>5.0004863999999994E-4</v>
      </c>
      <c r="R186" s="374">
        <v>5.9544576E-4</v>
      </c>
      <c r="S186" s="374">
        <v>5.5880519999999996E-4</v>
      </c>
      <c r="T186" s="374">
        <v>5.5898699999999994E-4</v>
      </c>
      <c r="U186" s="374">
        <v>5.5916880000000003E-4</v>
      </c>
      <c r="V186" s="374">
        <v>5.5800000000000001E-4</v>
      </c>
      <c r="W186" s="374">
        <v>5.6099999999999998E-4</v>
      </c>
    </row>
    <row r="187" spans="1:23" s="8" customFormat="1" x14ac:dyDescent="0.25">
      <c r="A187" s="221"/>
      <c r="B187" s="373" t="s">
        <v>202</v>
      </c>
      <c r="C187" s="373" t="s">
        <v>204</v>
      </c>
      <c r="D187" s="373" t="s">
        <v>36</v>
      </c>
      <c r="E187" s="373" t="s">
        <v>194</v>
      </c>
      <c r="F187" s="374">
        <v>1.090001E-4</v>
      </c>
      <c r="G187" s="374">
        <v>1.151518E-4</v>
      </c>
      <c r="H187" s="374">
        <v>1.1265260000000001E-4</v>
      </c>
      <c r="I187" s="374">
        <v>1.072699E-4</v>
      </c>
      <c r="J187" s="374">
        <v>1.082694E-4</v>
      </c>
      <c r="K187" s="374">
        <v>1.05732E-4</v>
      </c>
      <c r="L187" s="374">
        <v>1.1630520000000001E-4</v>
      </c>
      <c r="M187" s="374">
        <v>1.2207240000000001E-4</v>
      </c>
      <c r="N187" s="374">
        <v>1.1784310000000001E-4</v>
      </c>
      <c r="O187" s="374">
        <v>1.053475E-4</v>
      </c>
      <c r="P187" s="374">
        <v>1.1147597892970302E-4</v>
      </c>
      <c r="Q187" s="374">
        <v>1.3783608000000002E-4</v>
      </c>
      <c r="R187" s="374">
        <v>1.2610944000000001E-4</v>
      </c>
      <c r="S187" s="374">
        <v>1.242758E-4</v>
      </c>
      <c r="T187" s="374">
        <v>1.256005E-4</v>
      </c>
      <c r="U187" s="374">
        <v>1.269252E-4</v>
      </c>
      <c r="V187" s="374">
        <v>1.2799999999999999E-4</v>
      </c>
      <c r="W187" s="374">
        <v>1.2999999999999999E-4</v>
      </c>
    </row>
    <row r="188" spans="1:23" s="8" customFormat="1" x14ac:dyDescent="0.25">
      <c r="A188" s="221"/>
      <c r="B188" s="373" t="s">
        <v>202</v>
      </c>
      <c r="C188" s="373" t="s">
        <v>205</v>
      </c>
      <c r="D188" s="373" t="s">
        <v>36</v>
      </c>
      <c r="E188" s="373" t="s">
        <v>194</v>
      </c>
      <c r="F188" s="374">
        <v>1.51601436E-2</v>
      </c>
      <c r="G188" s="374">
        <v>1.6752304799999999E-2</v>
      </c>
      <c r="H188" s="374">
        <v>1.84829148E-2</v>
      </c>
      <c r="I188" s="374">
        <v>1.8829036799999997E-2</v>
      </c>
      <c r="J188" s="374">
        <v>1.9145958807261887E-2</v>
      </c>
      <c r="K188" s="374">
        <v>2.1113442E-2</v>
      </c>
      <c r="L188" s="374">
        <v>2.1736461600000003E-2</v>
      </c>
      <c r="M188" s="374">
        <v>2.3120949599999999E-2</v>
      </c>
      <c r="N188" s="374">
        <v>2.2425961257536074E-2</v>
      </c>
      <c r="O188" s="374">
        <v>2.2804698069158372E-2</v>
      </c>
      <c r="P188" s="374">
        <v>2.4131332578647677E-2</v>
      </c>
      <c r="Q188" s="374">
        <v>2.2609412279999998E-2</v>
      </c>
      <c r="R188" s="374">
        <v>2.9420679959999998E-2</v>
      </c>
      <c r="S188" s="374">
        <v>2.7284820000000001E-2</v>
      </c>
      <c r="T188" s="374">
        <v>2.8152600000000003E-2</v>
      </c>
      <c r="U188" s="374">
        <v>2.9020379999999998E-2</v>
      </c>
      <c r="V188" s="374">
        <v>2.9888999999999999E-2</v>
      </c>
      <c r="W188" s="374">
        <v>3.0755999999999999E-2</v>
      </c>
    </row>
    <row r="189" spans="1:23" s="8" customFormat="1" x14ac:dyDescent="0.25">
      <c r="A189" s="221"/>
      <c r="B189" s="373" t="s">
        <v>202</v>
      </c>
      <c r="C189" s="373" t="s">
        <v>169</v>
      </c>
      <c r="D189" s="373" t="s">
        <v>36</v>
      </c>
      <c r="E189" s="373" t="s">
        <v>194</v>
      </c>
      <c r="F189" s="374">
        <v>0.30235398249599998</v>
      </c>
      <c r="G189" s="374">
        <v>0.29580376392000002</v>
      </c>
      <c r="H189" s="374">
        <v>0.306400879224</v>
      </c>
      <c r="I189" s="374">
        <v>0.32842416556799997</v>
      </c>
      <c r="J189" s="374">
        <v>0.34734398616000001</v>
      </c>
      <c r="K189" s="374">
        <v>0.33716203149599999</v>
      </c>
      <c r="L189" s="374">
        <v>0.344183172408</v>
      </c>
      <c r="M189" s="374">
        <v>0.35530416071999998</v>
      </c>
      <c r="N189" s="374">
        <v>0.38303213644799999</v>
      </c>
      <c r="O189" s="374">
        <v>0.35901142315200002</v>
      </c>
      <c r="P189" s="374">
        <v>0.36568677700800001</v>
      </c>
      <c r="Q189" s="374">
        <v>0.24390402600000002</v>
      </c>
      <c r="R189" s="374">
        <v>0.254262351</v>
      </c>
      <c r="S189" s="374">
        <v>0.33898200000000001</v>
      </c>
      <c r="T189" s="374">
        <v>0.322743</v>
      </c>
      <c r="U189" s="374">
        <v>0.31970900000000002</v>
      </c>
      <c r="V189" s="374">
        <v>0.32267200000000001</v>
      </c>
      <c r="W189" s="374">
        <v>0.32236599999999999</v>
      </c>
    </row>
    <row r="190" spans="1:23" s="8" customFormat="1" x14ac:dyDescent="0.25">
      <c r="A190" s="221"/>
      <c r="B190" s="373" t="s">
        <v>202</v>
      </c>
      <c r="C190" s="373" t="s">
        <v>206</v>
      </c>
      <c r="D190" s="373" t="s">
        <v>36</v>
      </c>
      <c r="E190" s="373" t="s">
        <v>194</v>
      </c>
      <c r="F190" s="374">
        <v>3.9531999999999998E-2</v>
      </c>
      <c r="G190" s="374">
        <v>4.1241E-2</v>
      </c>
      <c r="H190" s="374">
        <v>4.3048000000000003E-2</v>
      </c>
      <c r="I190" s="374">
        <v>4.8749000000000001E-2</v>
      </c>
      <c r="J190" s="374">
        <v>5.0361000000000003E-2</v>
      </c>
      <c r="K190" s="374">
        <v>5.3165839999999999E-2</v>
      </c>
      <c r="L190" s="374">
        <v>5.6037839999999998E-2</v>
      </c>
      <c r="M190" s="374">
        <v>5.8908410000000001E-2</v>
      </c>
      <c r="N190" s="374">
        <v>6.1777550000000001E-2</v>
      </c>
      <c r="O190" s="374">
        <v>6.4645259999999996E-2</v>
      </c>
      <c r="P190" s="374">
        <v>6.8405919656963937E-2</v>
      </c>
      <c r="Q190" s="374">
        <v>5.1381792000000003E-2</v>
      </c>
      <c r="R190" s="374">
        <v>4.4518176E-2</v>
      </c>
      <c r="S190" s="374">
        <v>6.2379199999999996E-2</v>
      </c>
      <c r="T190" s="374">
        <v>6.3798499999999994E-2</v>
      </c>
      <c r="U190" s="374">
        <v>6.5217800000000006E-2</v>
      </c>
      <c r="V190" s="374">
        <v>6.6637000000000002E-2</v>
      </c>
      <c r="W190" s="374">
        <v>6.8056000000000005E-2</v>
      </c>
    </row>
    <row r="191" spans="1:23" s="8" customFormat="1" x14ac:dyDescent="0.25">
      <c r="A191" s="221"/>
      <c r="B191" s="372" t="s">
        <v>202</v>
      </c>
      <c r="C191" s="372" t="s">
        <v>193</v>
      </c>
      <c r="D191" s="372" t="s">
        <v>36</v>
      </c>
      <c r="E191" s="372" t="s">
        <v>194</v>
      </c>
      <c r="F191" s="380">
        <v>0.38842302579600002</v>
      </c>
      <c r="G191" s="380">
        <v>0.38607658612000006</v>
      </c>
      <c r="H191" s="380">
        <v>0.40165696802399997</v>
      </c>
      <c r="I191" s="380">
        <v>0.43174731916799997</v>
      </c>
      <c r="J191" s="380">
        <v>0.45460973366726187</v>
      </c>
      <c r="K191" s="380">
        <v>0.451019816096</v>
      </c>
      <c r="L191" s="380">
        <v>0.46418795140800001</v>
      </c>
      <c r="M191" s="380">
        <v>0.48425938112</v>
      </c>
      <c r="N191" s="380">
        <v>0.51377720920553605</v>
      </c>
      <c r="O191" s="380">
        <v>0.49315113642115838</v>
      </c>
      <c r="P191" s="380">
        <v>0.50878899961438284</v>
      </c>
      <c r="Q191" s="380">
        <v>0.37127261699999997</v>
      </c>
      <c r="R191" s="380">
        <v>0.38156036616000005</v>
      </c>
      <c r="S191" s="380">
        <v>0.48490741900000001</v>
      </c>
      <c r="T191" s="380">
        <v>0.47294718749999998</v>
      </c>
      <c r="U191" s="380">
        <v>0.47419195599999997</v>
      </c>
      <c r="V191" s="380">
        <v>0.48143200000000003</v>
      </c>
      <c r="W191" s="380">
        <v>0.485406</v>
      </c>
    </row>
    <row r="192" spans="1:23" s="8" customFormat="1" x14ac:dyDescent="0.25">
      <c r="A192" s="221"/>
      <c r="B192" s="372" t="s">
        <v>202</v>
      </c>
      <c r="C192" s="372" t="s">
        <v>193</v>
      </c>
      <c r="D192" s="372" t="s">
        <v>36</v>
      </c>
      <c r="E192" s="372" t="s">
        <v>199</v>
      </c>
      <c r="F192" s="380">
        <v>8.1568835417160006</v>
      </c>
      <c r="G192" s="380">
        <v>8.1076083085200015</v>
      </c>
      <c r="H192" s="380">
        <v>8.4347963285039995</v>
      </c>
      <c r="I192" s="380">
        <v>9.0666937025279992</v>
      </c>
      <c r="J192" s="380">
        <v>9.5468044070125</v>
      </c>
      <c r="K192" s="380">
        <v>9.471416138016</v>
      </c>
      <c r="L192" s="380">
        <v>9.7479469795680007</v>
      </c>
      <c r="M192" s="380">
        <v>10.16944700352</v>
      </c>
      <c r="N192" s="380">
        <v>10.789321393316257</v>
      </c>
      <c r="O192" s="380">
        <v>10.356173864844326</v>
      </c>
      <c r="P192" s="380">
        <v>10.68456899190204</v>
      </c>
      <c r="Q192" s="380">
        <v>7.7967249569999995</v>
      </c>
      <c r="R192" s="380">
        <v>8.0127676893600004</v>
      </c>
      <c r="S192" s="380">
        <v>10.183055799</v>
      </c>
      <c r="T192" s="380">
        <v>9.9318909375000004</v>
      </c>
      <c r="U192" s="380">
        <v>9.9580310759999993</v>
      </c>
      <c r="V192" s="380">
        <v>10.110072000000001</v>
      </c>
      <c r="W192" s="380">
        <v>10.193526</v>
      </c>
    </row>
    <row r="193" spans="1:23" s="8" customFormat="1" x14ac:dyDescent="0.25">
      <c r="A193" s="221"/>
      <c r="B193" s="373"/>
      <c r="C193" s="373"/>
      <c r="D193" s="373"/>
      <c r="E193" s="373"/>
      <c r="F193" s="373"/>
      <c r="G193" s="373"/>
      <c r="H193" s="373"/>
      <c r="I193" s="373"/>
      <c r="J193" s="373"/>
      <c r="K193" s="373"/>
      <c r="L193" s="373"/>
      <c r="M193" s="373"/>
      <c r="N193" s="373"/>
      <c r="O193" s="373"/>
      <c r="P193" s="373"/>
      <c r="Q193" s="373"/>
      <c r="R193" s="373"/>
      <c r="S193" s="373"/>
      <c r="T193" s="373"/>
      <c r="U193" s="373"/>
      <c r="V193" s="373"/>
      <c r="W193" s="373"/>
    </row>
    <row r="194" spans="1:23" s="8" customFormat="1" x14ac:dyDescent="0.25">
      <c r="A194" s="221"/>
      <c r="B194" s="378" t="s">
        <v>202</v>
      </c>
      <c r="C194" s="378"/>
      <c r="D194" s="378" t="s">
        <v>190</v>
      </c>
      <c r="E194" s="379"/>
      <c r="F194" s="379"/>
      <c r="G194" s="379"/>
      <c r="H194" s="379"/>
      <c r="I194" s="379"/>
      <c r="J194" s="379"/>
      <c r="K194" s="379"/>
      <c r="L194" s="379"/>
      <c r="M194" s="379"/>
      <c r="N194" s="379"/>
      <c r="O194" s="379"/>
      <c r="P194" s="379"/>
      <c r="Q194" s="379"/>
      <c r="R194" s="379"/>
      <c r="S194" s="379"/>
      <c r="T194" s="379"/>
      <c r="U194" s="379"/>
      <c r="V194" s="379"/>
      <c r="W194" s="379"/>
    </row>
    <row r="195" spans="1:23" s="8" customFormat="1" x14ac:dyDescent="0.25">
      <c r="A195" s="221"/>
      <c r="B195" s="373" t="s">
        <v>202</v>
      </c>
      <c r="C195" s="373" t="s">
        <v>203</v>
      </c>
      <c r="D195" s="373" t="s">
        <v>190</v>
      </c>
      <c r="E195" s="373" t="s">
        <v>195</v>
      </c>
      <c r="F195" s="374">
        <v>4.1855879999999997E-4</v>
      </c>
      <c r="G195" s="374">
        <v>3.8388239999999997E-4</v>
      </c>
      <c r="H195" s="374">
        <v>3.6385799999999994E-4</v>
      </c>
      <c r="I195" s="374">
        <v>3.7557959999999995E-4</v>
      </c>
      <c r="J195" s="374">
        <v>3.8944098E-4</v>
      </c>
      <c r="K195" s="374">
        <v>3.716724E-4</v>
      </c>
      <c r="L195" s="374">
        <v>3.6043919999999996E-4</v>
      </c>
      <c r="M195" s="374">
        <v>3.4041479999999993E-4</v>
      </c>
      <c r="N195" s="374">
        <v>2.5982879999999998E-4</v>
      </c>
      <c r="O195" s="374">
        <v>2.66178E-4</v>
      </c>
      <c r="P195" s="374">
        <v>2.8166256898644109E-4</v>
      </c>
      <c r="Q195" s="374">
        <v>2.8376039999999995E-4</v>
      </c>
      <c r="R195" s="374">
        <v>2.2954799999999996E-4</v>
      </c>
      <c r="S195" s="374">
        <v>2.3336760000000002E-4</v>
      </c>
      <c r="T195" s="374">
        <v>2.1918E-4</v>
      </c>
      <c r="U195" s="374">
        <v>2.0499240000000001E-4</v>
      </c>
      <c r="V195" s="374">
        <v>1.9079999999999998E-4</v>
      </c>
      <c r="W195" s="374">
        <v>1.7640000000000001E-4</v>
      </c>
    </row>
    <row r="196" spans="1:23" s="8" customFormat="1" x14ac:dyDescent="0.25">
      <c r="A196" s="221"/>
      <c r="B196" s="373" t="s">
        <v>202</v>
      </c>
      <c r="C196" s="373" t="s">
        <v>165</v>
      </c>
      <c r="D196" s="373" t="s">
        <v>190</v>
      </c>
      <c r="E196" s="373" t="s">
        <v>195</v>
      </c>
      <c r="F196" s="374">
        <v>5.7186575999999996E-3</v>
      </c>
      <c r="G196" s="374">
        <v>5.9326272000000003E-3</v>
      </c>
      <c r="H196" s="374">
        <v>6.2462663999999996E-3</v>
      </c>
      <c r="I196" s="374">
        <v>6.6412872000000001E-3</v>
      </c>
      <c r="J196" s="374">
        <v>7.0213187999999998E-3</v>
      </c>
      <c r="K196" s="374">
        <v>7.4203559999999995E-3</v>
      </c>
      <c r="L196" s="374">
        <v>7.9625952000000003E-3</v>
      </c>
      <c r="M196" s="374">
        <v>8.9218007999999991E-3</v>
      </c>
      <c r="N196" s="374">
        <v>8.9263727999999987E-3</v>
      </c>
      <c r="O196" s="374">
        <v>8.9263727999999987E-3</v>
      </c>
      <c r="P196" s="374">
        <v>9.6774727729050016E-3</v>
      </c>
      <c r="Q196" s="374">
        <v>1.0264140000000001E-2</v>
      </c>
      <c r="R196" s="374">
        <v>1.0297972799999999E-2</v>
      </c>
      <c r="S196" s="374">
        <v>1.0882296E-2</v>
      </c>
      <c r="T196" s="374">
        <v>1.1294519999999999E-2</v>
      </c>
      <c r="U196" s="374">
        <v>1.1706743999999998E-2</v>
      </c>
      <c r="V196" s="374">
        <v>1.2118799999999999E-2</v>
      </c>
      <c r="W196" s="374">
        <v>1.2531E-2</v>
      </c>
    </row>
    <row r="197" spans="1:23" s="8" customFormat="1" x14ac:dyDescent="0.25">
      <c r="A197" s="221"/>
      <c r="B197" s="373" t="s">
        <v>202</v>
      </c>
      <c r="C197" s="373" t="s">
        <v>166</v>
      </c>
      <c r="D197" s="373" t="s">
        <v>190</v>
      </c>
      <c r="E197" s="373" t="s">
        <v>195</v>
      </c>
      <c r="F197" s="374">
        <v>1.1636351999999999E-4</v>
      </c>
      <c r="G197" s="374">
        <v>1.1636351999999999E-4</v>
      </c>
      <c r="H197" s="374">
        <v>1.1237988E-4</v>
      </c>
      <c r="I197" s="374">
        <v>1.1070258E-4</v>
      </c>
      <c r="J197" s="374">
        <v>1.1934407999999999E-4</v>
      </c>
      <c r="K197" s="374">
        <v>1.0252572000000001E-4</v>
      </c>
      <c r="L197" s="374">
        <v>9.9800040000000016E-5</v>
      </c>
      <c r="M197" s="374">
        <v>9.8542079999999985E-5</v>
      </c>
      <c r="N197" s="374">
        <v>9.8542079999999985E-5</v>
      </c>
      <c r="O197" s="374">
        <v>1.2433073999999999E-4</v>
      </c>
      <c r="P197" s="374">
        <v>1.3156353647685425E-4</v>
      </c>
      <c r="Q197" s="374">
        <v>1.0000972799999998E-4</v>
      </c>
      <c r="R197" s="374">
        <v>1.1908915199999999E-4</v>
      </c>
      <c r="S197" s="374">
        <v>1.1176103999999999E-4</v>
      </c>
      <c r="T197" s="374">
        <v>1.1179739999999999E-4</v>
      </c>
      <c r="U197" s="374">
        <v>1.1183376E-4</v>
      </c>
      <c r="V197" s="374">
        <v>1.1159999999999999E-4</v>
      </c>
      <c r="W197" s="374">
        <v>1.122E-4</v>
      </c>
    </row>
    <row r="198" spans="1:23" s="8" customFormat="1" x14ac:dyDescent="0.25">
      <c r="A198" s="221"/>
      <c r="B198" s="373" t="s">
        <v>202</v>
      </c>
      <c r="C198" s="373" t="s">
        <v>204</v>
      </c>
      <c r="D198" s="373" t="s">
        <v>190</v>
      </c>
      <c r="E198" s="373" t="s">
        <v>195</v>
      </c>
      <c r="F198" s="374">
        <v>1.0900010000000001E-5</v>
      </c>
      <c r="G198" s="374">
        <v>1.1515180000000001E-5</v>
      </c>
      <c r="H198" s="374">
        <v>1.1265260000000001E-5</v>
      </c>
      <c r="I198" s="374">
        <v>1.072699E-5</v>
      </c>
      <c r="J198" s="374">
        <v>1.0826940000000001E-5</v>
      </c>
      <c r="K198" s="374">
        <v>1.0573200000000001E-5</v>
      </c>
      <c r="L198" s="374">
        <v>1.1630520000000001E-5</v>
      </c>
      <c r="M198" s="374">
        <v>1.220724E-5</v>
      </c>
      <c r="N198" s="374">
        <v>1.1784310000000001E-5</v>
      </c>
      <c r="O198" s="374">
        <v>1.0534750000000001E-5</v>
      </c>
      <c r="P198" s="374">
        <v>1.1147597892970304E-5</v>
      </c>
      <c r="Q198" s="374">
        <v>1.3783608000000002E-5</v>
      </c>
      <c r="R198" s="374">
        <v>1.2610944000000002E-5</v>
      </c>
      <c r="S198" s="374">
        <v>1.2427580000000001E-5</v>
      </c>
      <c r="T198" s="374">
        <v>1.2560050000000002E-5</v>
      </c>
      <c r="U198" s="374">
        <v>1.2692520000000002E-5</v>
      </c>
      <c r="V198" s="374">
        <v>1.2800000000000001E-5</v>
      </c>
      <c r="W198" s="374">
        <v>1.2999999999999999E-5</v>
      </c>
    </row>
    <row r="199" spans="1:23" s="8" customFormat="1" x14ac:dyDescent="0.25">
      <c r="A199" s="221"/>
      <c r="B199" s="373" t="s">
        <v>202</v>
      </c>
      <c r="C199" s="373" t="s">
        <v>205</v>
      </c>
      <c r="D199" s="373" t="s">
        <v>190</v>
      </c>
      <c r="E199" s="373" t="s">
        <v>195</v>
      </c>
      <c r="F199" s="374">
        <v>3.0320287199999997E-3</v>
      </c>
      <c r="G199" s="374">
        <v>3.3504609599999996E-3</v>
      </c>
      <c r="H199" s="374">
        <v>3.6965829599999991E-3</v>
      </c>
      <c r="I199" s="374">
        <v>3.7658073599999998E-3</v>
      </c>
      <c r="J199" s="374">
        <v>3.8291917614523769E-3</v>
      </c>
      <c r="K199" s="374">
        <v>4.2226883999999989E-3</v>
      </c>
      <c r="L199" s="374">
        <v>4.3472923200000005E-3</v>
      </c>
      <c r="M199" s="374">
        <v>4.6241899199999997E-3</v>
      </c>
      <c r="N199" s="374">
        <v>4.4851922515072151E-3</v>
      </c>
      <c r="O199" s="374">
        <v>4.5609396138316738E-3</v>
      </c>
      <c r="P199" s="374">
        <v>4.8262665157295347E-3</v>
      </c>
      <c r="Q199" s="374">
        <v>4.5218824559999996E-3</v>
      </c>
      <c r="R199" s="374">
        <v>5.8841359919999999E-3</v>
      </c>
      <c r="S199" s="374">
        <v>5.4569639999999999E-3</v>
      </c>
      <c r="T199" s="374">
        <v>5.6305200000000008E-3</v>
      </c>
      <c r="U199" s="374">
        <v>5.8040759999999992E-3</v>
      </c>
      <c r="V199" s="374">
        <v>5.9778000000000001E-3</v>
      </c>
      <c r="W199" s="374">
        <v>6.1511999999999999E-3</v>
      </c>
    </row>
    <row r="200" spans="1:23" s="8" customFormat="1" x14ac:dyDescent="0.25">
      <c r="A200" s="221"/>
      <c r="B200" s="373" t="s">
        <v>202</v>
      </c>
      <c r="C200" s="373" t="s">
        <v>169</v>
      </c>
      <c r="D200" s="373" t="s">
        <v>190</v>
      </c>
      <c r="E200" s="373" t="s">
        <v>195</v>
      </c>
      <c r="F200" s="374">
        <v>0.45353097374400003</v>
      </c>
      <c r="G200" s="374">
        <v>0.44370564587999994</v>
      </c>
      <c r="H200" s="374">
        <v>0.45960131883599992</v>
      </c>
      <c r="I200" s="374">
        <v>0.49263624835200004</v>
      </c>
      <c r="J200" s="374">
        <v>0.52101597923999998</v>
      </c>
      <c r="K200" s="374">
        <v>0.50574304724399999</v>
      </c>
      <c r="L200" s="374">
        <v>0.51627475861200001</v>
      </c>
      <c r="M200" s="374">
        <v>0.53295624107999995</v>
      </c>
      <c r="N200" s="374">
        <v>0.57454820467199985</v>
      </c>
      <c r="O200" s="374">
        <v>0.538517134728</v>
      </c>
      <c r="P200" s="374">
        <v>0.54853016551199996</v>
      </c>
      <c r="Q200" s="374">
        <v>0.36585603899999997</v>
      </c>
      <c r="R200" s="374">
        <v>0.38139352650000002</v>
      </c>
      <c r="S200" s="374">
        <v>0.50847299999999995</v>
      </c>
      <c r="T200" s="374">
        <v>0.4841145</v>
      </c>
      <c r="U200" s="374">
        <v>0.47956349999999998</v>
      </c>
      <c r="V200" s="374">
        <v>0.48400799999999999</v>
      </c>
      <c r="W200" s="374">
        <v>0.48354900000000001</v>
      </c>
    </row>
    <row r="201" spans="1:23" s="8" customFormat="1" x14ac:dyDescent="0.25">
      <c r="A201" s="221"/>
      <c r="B201" s="373" t="s">
        <v>202</v>
      </c>
      <c r="C201" s="373" t="s">
        <v>206</v>
      </c>
      <c r="D201" s="373" t="s">
        <v>190</v>
      </c>
      <c r="E201" s="373" t="s">
        <v>195</v>
      </c>
      <c r="F201" s="374">
        <v>3.9532000000000005E-3</v>
      </c>
      <c r="G201" s="374">
        <v>4.1241000000000003E-3</v>
      </c>
      <c r="H201" s="374">
        <v>4.3048000000000001E-3</v>
      </c>
      <c r="I201" s="374">
        <v>4.8749000000000006E-3</v>
      </c>
      <c r="J201" s="374">
        <v>5.0361E-3</v>
      </c>
      <c r="K201" s="374">
        <v>5.3165840000000001E-3</v>
      </c>
      <c r="L201" s="374">
        <v>5.6037839999999997E-3</v>
      </c>
      <c r="M201" s="374">
        <v>5.890841E-3</v>
      </c>
      <c r="N201" s="374">
        <v>6.1777550000000009E-3</v>
      </c>
      <c r="O201" s="374">
        <v>6.4645260000000008E-3</v>
      </c>
      <c r="P201" s="374">
        <v>6.8405919656963935E-3</v>
      </c>
      <c r="Q201" s="374">
        <v>5.1381792000000006E-3</v>
      </c>
      <c r="R201" s="374">
        <v>4.4518176000000005E-3</v>
      </c>
      <c r="S201" s="374">
        <v>6.2379200000000001E-3</v>
      </c>
      <c r="T201" s="374">
        <v>6.3798500000000003E-3</v>
      </c>
      <c r="U201" s="374">
        <v>6.5217800000000005E-3</v>
      </c>
      <c r="V201" s="374">
        <v>6.6637000000000007E-3</v>
      </c>
      <c r="W201" s="374">
        <v>6.8056000000000002E-3</v>
      </c>
    </row>
    <row r="202" spans="1:23" s="8" customFormat="1" x14ac:dyDescent="0.25">
      <c r="A202" s="221"/>
      <c r="B202" s="372" t="s">
        <v>202</v>
      </c>
      <c r="C202" s="372" t="s">
        <v>196</v>
      </c>
      <c r="D202" s="372" t="s">
        <v>190</v>
      </c>
      <c r="E202" s="372" t="s">
        <v>195</v>
      </c>
      <c r="F202" s="380">
        <v>0.466780682394</v>
      </c>
      <c r="G202" s="380">
        <v>0.45762459513999998</v>
      </c>
      <c r="H202" s="380">
        <v>0.47433647133599993</v>
      </c>
      <c r="I202" s="380">
        <v>0.508415252082</v>
      </c>
      <c r="J202" s="380">
        <v>0.53742220180145239</v>
      </c>
      <c r="K202" s="380">
        <v>0.52318744696399999</v>
      </c>
      <c r="L202" s="380">
        <v>0.53466029989199992</v>
      </c>
      <c r="M202" s="380">
        <v>0.55284423691999995</v>
      </c>
      <c r="N202" s="380">
        <v>0.59450767991350706</v>
      </c>
      <c r="O202" s="380">
        <v>0.55887001663183167</v>
      </c>
      <c r="P202" s="380">
        <v>0.57029887046968719</v>
      </c>
      <c r="Q202" s="380">
        <v>0.38617779439199995</v>
      </c>
      <c r="R202" s="380">
        <v>0.40238870098800006</v>
      </c>
      <c r="S202" s="380">
        <v>0.53140773621999993</v>
      </c>
      <c r="T202" s="380">
        <v>0.50776292744999996</v>
      </c>
      <c r="U202" s="380">
        <v>0.50392561867999996</v>
      </c>
      <c r="V202" s="380">
        <v>0.50908350000000002</v>
      </c>
      <c r="W202" s="380">
        <v>0.50933839999999997</v>
      </c>
    </row>
    <row r="203" spans="1:23" s="8" customFormat="1" x14ac:dyDescent="0.25">
      <c r="A203" s="221"/>
      <c r="B203" s="372" t="s">
        <v>202</v>
      </c>
      <c r="C203" s="372" t="s">
        <v>196</v>
      </c>
      <c r="D203" s="372" t="s">
        <v>190</v>
      </c>
      <c r="E203" s="372" t="s">
        <v>199</v>
      </c>
      <c r="F203" s="380">
        <v>144.70201154214001</v>
      </c>
      <c r="G203" s="380">
        <v>141.86362449339998</v>
      </c>
      <c r="H203" s="380">
        <v>147.04430611415998</v>
      </c>
      <c r="I203" s="380">
        <v>157.60872814542</v>
      </c>
      <c r="J203" s="380">
        <v>166.60088255845025</v>
      </c>
      <c r="K203" s="380">
        <v>162.18810855883999</v>
      </c>
      <c r="L203" s="380">
        <v>165.74469296651998</v>
      </c>
      <c r="M203" s="380">
        <v>171.38171344519998</v>
      </c>
      <c r="N203" s="380">
        <v>184.2973807731872</v>
      </c>
      <c r="O203" s="380">
        <v>173.24970515586782</v>
      </c>
      <c r="P203" s="380">
        <v>176.79264984560302</v>
      </c>
      <c r="Q203" s="380">
        <v>119.71511626151998</v>
      </c>
      <c r="R203" s="380">
        <v>124.74049730628002</v>
      </c>
      <c r="S203" s="380">
        <v>164.73639822819999</v>
      </c>
      <c r="T203" s="380">
        <v>157.40650750949999</v>
      </c>
      <c r="U203" s="380">
        <v>156.21694179079998</v>
      </c>
      <c r="V203" s="380">
        <v>157.81588500000001</v>
      </c>
      <c r="W203" s="380">
        <v>157.894904</v>
      </c>
    </row>
    <row r="204" spans="1:23" s="8" customFormat="1" x14ac:dyDescent="0.25">
      <c r="A204" s="221"/>
      <c r="B204" s="372"/>
      <c r="C204" s="372"/>
      <c r="D204" s="372"/>
      <c r="E204" s="372"/>
      <c r="F204" s="373"/>
      <c r="G204" s="373"/>
      <c r="H204" s="373"/>
      <c r="I204" s="373"/>
      <c r="J204" s="373"/>
      <c r="K204" s="373"/>
      <c r="L204" s="373"/>
      <c r="M204" s="373"/>
      <c r="N204" s="373"/>
      <c r="O204" s="373"/>
      <c r="P204" s="373"/>
      <c r="Q204" s="373"/>
      <c r="R204" s="373"/>
      <c r="S204" s="373"/>
      <c r="T204" s="373"/>
      <c r="U204" s="373"/>
      <c r="V204" s="373"/>
      <c r="W204" s="373"/>
    </row>
    <row r="205" spans="1:23" s="8" customFormat="1" x14ac:dyDescent="0.25">
      <c r="A205" s="221"/>
      <c r="B205" s="372" t="s">
        <v>71</v>
      </c>
      <c r="C205" s="372" t="s">
        <v>197</v>
      </c>
      <c r="D205" s="372" t="s">
        <v>13</v>
      </c>
      <c r="E205" s="372" t="s">
        <v>198</v>
      </c>
      <c r="F205" s="380">
        <v>32658.283083353857</v>
      </c>
      <c r="G205" s="380">
        <v>32186.298948681917</v>
      </c>
      <c r="H205" s="380">
        <v>33395.368536852664</v>
      </c>
      <c r="I205" s="380">
        <v>35905.076635797945</v>
      </c>
      <c r="J205" s="380">
        <v>37884.312814810808</v>
      </c>
      <c r="K205" s="380">
        <v>37154.910485666864</v>
      </c>
      <c r="L205" s="380">
        <v>38078.342826536071</v>
      </c>
      <c r="M205" s="380">
        <v>39469.342110748723</v>
      </c>
      <c r="N205" s="380">
        <v>42284.599768044223</v>
      </c>
      <c r="O205" s="380">
        <v>40135.490951971071</v>
      </c>
      <c r="P205" s="380">
        <v>41124.460727425416</v>
      </c>
      <c r="Q205" s="380">
        <v>28417.210021410519</v>
      </c>
      <c r="R205" s="380">
        <v>29217.017662341645</v>
      </c>
      <c r="S205" s="380">
        <v>38429.559482567201</v>
      </c>
      <c r="T205" s="380">
        <v>37011.238484596994</v>
      </c>
      <c r="U205" s="380">
        <v>36870.316366626801</v>
      </c>
      <c r="V205" s="380">
        <v>37309.464957000011</v>
      </c>
      <c r="W205" s="380">
        <v>37432.487830000005</v>
      </c>
    </row>
    <row r="207" spans="1:23" x14ac:dyDescent="0.25">
      <c r="C207" s="11"/>
    </row>
    <row r="208" spans="1:23" ht="18.75" x14ac:dyDescent="0.3">
      <c r="B208" s="10" t="s">
        <v>19</v>
      </c>
    </row>
    <row r="209" spans="1:24" s="19" customFormat="1" x14ac:dyDescent="0.25">
      <c r="A209" s="223"/>
      <c r="B209" s="5"/>
      <c r="C209" s="6" t="s">
        <v>6</v>
      </c>
      <c r="D209" s="5"/>
      <c r="E209" s="5" t="s">
        <v>33</v>
      </c>
      <c r="F209" s="5"/>
      <c r="G209" s="5"/>
      <c r="H209" s="5"/>
      <c r="I209" s="5"/>
      <c r="J209" s="5"/>
      <c r="K209" s="5"/>
      <c r="L209" s="5"/>
      <c r="M209" s="5"/>
      <c r="N209" s="5"/>
      <c r="O209" s="5"/>
      <c r="P209" s="5"/>
      <c r="Q209" s="5"/>
      <c r="R209" s="5"/>
      <c r="S209" s="5"/>
      <c r="T209" s="5"/>
      <c r="U209" s="5"/>
      <c r="V209" s="5"/>
      <c r="W209" s="5"/>
    </row>
    <row r="211" spans="1:24" x14ac:dyDescent="0.25">
      <c r="B211" s="7" t="s">
        <v>7</v>
      </c>
      <c r="C211" s="7" t="s">
        <v>8</v>
      </c>
      <c r="D211" s="7" t="s">
        <v>9</v>
      </c>
      <c r="E211" s="7" t="s">
        <v>10</v>
      </c>
      <c r="F211" s="7">
        <v>2000</v>
      </c>
      <c r="G211" s="7">
        <v>2001</v>
      </c>
      <c r="H211" s="7">
        <v>2002</v>
      </c>
      <c r="I211" s="7">
        <v>2003</v>
      </c>
      <c r="J211" s="7">
        <v>2004</v>
      </c>
      <c r="K211" s="7">
        <v>2005</v>
      </c>
      <c r="L211" s="7">
        <v>2006</v>
      </c>
      <c r="M211" s="7">
        <v>2007</v>
      </c>
      <c r="N211" s="7">
        <v>2008</v>
      </c>
      <c r="O211" s="7">
        <v>2009</v>
      </c>
      <c r="P211" s="7">
        <v>2010</v>
      </c>
      <c r="Q211" s="7">
        <v>2011</v>
      </c>
      <c r="R211" s="7">
        <v>2012</v>
      </c>
      <c r="S211" s="7">
        <v>2013</v>
      </c>
      <c r="T211" s="7">
        <v>2014</v>
      </c>
      <c r="U211" s="7">
        <v>2015</v>
      </c>
      <c r="V211" s="7"/>
      <c r="W211" s="7"/>
    </row>
    <row r="212" spans="1:24" x14ac:dyDescent="0.25">
      <c r="B212" s="8" t="s">
        <v>202</v>
      </c>
      <c r="C212" s="8" t="s">
        <v>203</v>
      </c>
      <c r="D212" s="7"/>
      <c r="E212" s="8" t="s">
        <v>201</v>
      </c>
      <c r="F212" s="31">
        <f>IFERROR(((F15/F134)-1),"CHECK")</f>
        <v>0</v>
      </c>
      <c r="G212" s="31">
        <f t="shared" ref="G212:U212" si="55">IFERROR(((G15/G134)-1),"CHECK")</f>
        <v>0</v>
      </c>
      <c r="H212" s="31">
        <f t="shared" si="55"/>
        <v>0</v>
      </c>
      <c r="I212" s="31">
        <f t="shared" si="55"/>
        <v>0</v>
      </c>
      <c r="J212" s="31">
        <f t="shared" si="55"/>
        <v>0</v>
      </c>
      <c r="K212" s="31">
        <f t="shared" si="55"/>
        <v>0</v>
      </c>
      <c r="L212" s="31">
        <f t="shared" si="55"/>
        <v>0</v>
      </c>
      <c r="M212" s="31">
        <f t="shared" si="55"/>
        <v>0</v>
      </c>
      <c r="N212" s="31">
        <f t="shared" si="55"/>
        <v>0</v>
      </c>
      <c r="O212" s="31">
        <f t="shared" si="55"/>
        <v>0</v>
      </c>
      <c r="P212" s="31">
        <f t="shared" si="55"/>
        <v>0</v>
      </c>
      <c r="Q212" s="31">
        <f t="shared" si="55"/>
        <v>0</v>
      </c>
      <c r="R212" s="31">
        <f t="shared" si="55"/>
        <v>0</v>
      </c>
      <c r="S212" s="31">
        <f t="shared" si="55"/>
        <v>0</v>
      </c>
      <c r="T212" s="31">
        <f t="shared" si="55"/>
        <v>0</v>
      </c>
      <c r="U212" s="31">
        <f t="shared" si="55"/>
        <v>0</v>
      </c>
      <c r="V212" s="31"/>
      <c r="W212" s="31"/>
      <c r="X212" s="31"/>
    </row>
    <row r="213" spans="1:24" x14ac:dyDescent="0.25">
      <c r="B213" s="8" t="s">
        <v>202</v>
      </c>
      <c r="C213" s="8" t="s">
        <v>165</v>
      </c>
      <c r="D213" s="8"/>
      <c r="E213" s="8" t="s">
        <v>201</v>
      </c>
      <c r="F213" s="31">
        <f t="shared" ref="F213:U213" si="56">IFERROR(((F16/F135)-1),"CHECK")</f>
        <v>1.9622691997919142</v>
      </c>
      <c r="G213" s="31">
        <f t="shared" si="56"/>
        <v>1.9834434265196332</v>
      </c>
      <c r="H213" s="31">
        <f t="shared" si="56"/>
        <v>1.9734699133737399</v>
      </c>
      <c r="I213" s="31">
        <f t="shared" si="56"/>
        <v>1.9737050346969141</v>
      </c>
      <c r="J213" s="31">
        <f t="shared" si="56"/>
        <v>1.9711873263578084</v>
      </c>
      <c r="K213" s="31">
        <f t="shared" si="56"/>
        <v>1.9742736197525943</v>
      </c>
      <c r="L213" s="31">
        <f t="shared" si="56"/>
        <v>1.7138122003238339</v>
      </c>
      <c r="M213" s="31">
        <f t="shared" si="56"/>
        <v>1.568892593970491</v>
      </c>
      <c r="N213" s="31">
        <f t="shared" si="56"/>
        <v>2.4030711780265328</v>
      </c>
      <c r="O213" s="31">
        <f t="shared" si="56"/>
        <v>2.0092296901029609</v>
      </c>
      <c r="P213" s="31">
        <f t="shared" si="56"/>
        <v>1.4629579594875062</v>
      </c>
      <c r="Q213" s="31">
        <f t="shared" si="56"/>
        <v>1.8547229480502017</v>
      </c>
      <c r="R213" s="31">
        <f t="shared" si="56"/>
        <v>2.0392865510748872</v>
      </c>
      <c r="S213" s="31">
        <f t="shared" si="56"/>
        <v>1.9412719424771439</v>
      </c>
      <c r="T213" s="31">
        <f t="shared" si="56"/>
        <v>2.3188396307180388</v>
      </c>
      <c r="U213" s="31">
        <f t="shared" si="56"/>
        <v>2.7748611155111749</v>
      </c>
      <c r="V213" s="31"/>
      <c r="W213" s="31"/>
    </row>
    <row r="214" spans="1:24" x14ac:dyDescent="0.25">
      <c r="B214" s="8" t="s">
        <v>202</v>
      </c>
      <c r="C214" s="8" t="s">
        <v>166</v>
      </c>
      <c r="D214" s="8"/>
      <c r="E214" s="8" t="s">
        <v>201</v>
      </c>
      <c r="F214" s="31">
        <f t="shared" ref="F214:U214" si="57">IFERROR(((F17/F136)-1),"CHECK")</f>
        <v>0</v>
      </c>
      <c r="G214" s="31">
        <f t="shared" si="57"/>
        <v>0</v>
      </c>
      <c r="H214" s="31">
        <f t="shared" si="57"/>
        <v>0</v>
      </c>
      <c r="I214" s="31">
        <f t="shared" si="57"/>
        <v>0</v>
      </c>
      <c r="J214" s="31">
        <f t="shared" si="57"/>
        <v>0</v>
      </c>
      <c r="K214" s="31">
        <f t="shared" si="57"/>
        <v>0</v>
      </c>
      <c r="L214" s="31">
        <f t="shared" si="57"/>
        <v>0</v>
      </c>
      <c r="M214" s="31">
        <f t="shared" si="57"/>
        <v>0</v>
      </c>
      <c r="N214" s="31">
        <f t="shared" si="57"/>
        <v>0</v>
      </c>
      <c r="O214" s="31">
        <f t="shared" si="57"/>
        <v>0</v>
      </c>
      <c r="P214" s="31">
        <f t="shared" si="57"/>
        <v>0</v>
      </c>
      <c r="Q214" s="31">
        <f t="shared" si="57"/>
        <v>0</v>
      </c>
      <c r="R214" s="31">
        <f t="shared" si="57"/>
        <v>0</v>
      </c>
      <c r="S214" s="31">
        <f t="shared" si="57"/>
        <v>0</v>
      </c>
      <c r="T214" s="31">
        <f t="shared" si="57"/>
        <v>0</v>
      </c>
      <c r="U214" s="31">
        <f t="shared" si="57"/>
        <v>0</v>
      </c>
      <c r="V214" s="31"/>
      <c r="W214" s="31"/>
    </row>
    <row r="215" spans="1:24" x14ac:dyDescent="0.25">
      <c r="B215" s="8" t="s">
        <v>202</v>
      </c>
      <c r="C215" s="8" t="s">
        <v>204</v>
      </c>
      <c r="D215" s="8"/>
      <c r="E215" s="8" t="s">
        <v>201</v>
      </c>
      <c r="F215" s="31">
        <f t="shared" ref="F215:U215" si="58">IFERROR(((F18/F137)-1),"CHECK")</f>
        <v>0</v>
      </c>
      <c r="G215" s="31">
        <f t="shared" si="58"/>
        <v>0</v>
      </c>
      <c r="H215" s="31">
        <f t="shared" si="58"/>
        <v>0</v>
      </c>
      <c r="I215" s="31">
        <f t="shared" si="58"/>
        <v>0</v>
      </c>
      <c r="J215" s="31">
        <f t="shared" si="58"/>
        <v>0</v>
      </c>
      <c r="K215" s="31">
        <f t="shared" si="58"/>
        <v>0</v>
      </c>
      <c r="L215" s="31">
        <f t="shared" si="58"/>
        <v>0</v>
      </c>
      <c r="M215" s="31">
        <f t="shared" si="58"/>
        <v>0</v>
      </c>
      <c r="N215" s="31">
        <f t="shared" si="58"/>
        <v>0</v>
      </c>
      <c r="O215" s="31">
        <f t="shared" si="58"/>
        <v>0</v>
      </c>
      <c r="P215" s="31">
        <f t="shared" si="58"/>
        <v>0</v>
      </c>
      <c r="Q215" s="31">
        <f t="shared" si="58"/>
        <v>0</v>
      </c>
      <c r="R215" s="31">
        <f t="shared" si="58"/>
        <v>0</v>
      </c>
      <c r="S215" s="31">
        <f t="shared" si="58"/>
        <v>0</v>
      </c>
      <c r="T215" s="31">
        <f t="shared" si="58"/>
        <v>0</v>
      </c>
      <c r="U215" s="31">
        <f t="shared" si="58"/>
        <v>0</v>
      </c>
      <c r="V215" s="31"/>
      <c r="W215" s="31"/>
    </row>
    <row r="216" spans="1:24" x14ac:dyDescent="0.25">
      <c r="B216" s="8" t="s">
        <v>202</v>
      </c>
      <c r="C216" s="8" t="s">
        <v>205</v>
      </c>
      <c r="D216" s="8"/>
      <c r="E216" s="8" t="s">
        <v>201</v>
      </c>
      <c r="F216" s="31">
        <f t="shared" ref="F216:U216" si="59">IFERROR(((F19/F138)-1),"CHECK")</f>
        <v>0</v>
      </c>
      <c r="G216" s="31">
        <f t="shared" si="59"/>
        <v>0</v>
      </c>
      <c r="H216" s="31">
        <f t="shared" si="59"/>
        <v>0</v>
      </c>
      <c r="I216" s="31">
        <f t="shared" si="59"/>
        <v>0</v>
      </c>
      <c r="J216" s="31">
        <f t="shared" si="59"/>
        <v>0</v>
      </c>
      <c r="K216" s="31">
        <f t="shared" si="59"/>
        <v>0</v>
      </c>
      <c r="L216" s="31">
        <f t="shared" si="59"/>
        <v>0</v>
      </c>
      <c r="M216" s="31">
        <f t="shared" si="59"/>
        <v>0</v>
      </c>
      <c r="N216" s="31">
        <f t="shared" si="59"/>
        <v>0</v>
      </c>
      <c r="O216" s="31">
        <f t="shared" si="59"/>
        <v>0</v>
      </c>
      <c r="P216" s="31">
        <f t="shared" si="59"/>
        <v>0</v>
      </c>
      <c r="Q216" s="31">
        <f t="shared" si="59"/>
        <v>0</v>
      </c>
      <c r="R216" s="31">
        <f t="shared" si="59"/>
        <v>0</v>
      </c>
      <c r="S216" s="31">
        <f t="shared" si="59"/>
        <v>0</v>
      </c>
      <c r="T216" s="31">
        <f t="shared" si="59"/>
        <v>0</v>
      </c>
      <c r="U216" s="31">
        <f t="shared" si="59"/>
        <v>0</v>
      </c>
      <c r="V216" s="31"/>
      <c r="W216" s="31"/>
    </row>
    <row r="217" spans="1:24" x14ac:dyDescent="0.25">
      <c r="B217" s="8" t="s">
        <v>202</v>
      </c>
      <c r="C217" s="8" t="s">
        <v>169</v>
      </c>
      <c r="D217" s="8"/>
      <c r="E217" s="8" t="s">
        <v>201</v>
      </c>
      <c r="F217" s="31">
        <f t="shared" ref="F217:U217" si="60">IFERROR(((F20/F139)-1),"CHECK")</f>
        <v>-0.32943246725006015</v>
      </c>
      <c r="G217" s="31">
        <f t="shared" si="60"/>
        <v>-0.30991469808833094</v>
      </c>
      <c r="H217" s="31">
        <f t="shared" si="60"/>
        <v>-0.31297598672782223</v>
      </c>
      <c r="I217" s="31">
        <f t="shared" si="60"/>
        <v>-0.33785523828541741</v>
      </c>
      <c r="J217" s="31">
        <f t="shared" si="60"/>
        <v>-0.37487235591425605</v>
      </c>
      <c r="K217" s="31">
        <f t="shared" si="60"/>
        <v>-0.39127783880604694</v>
      </c>
      <c r="L217" s="31">
        <f t="shared" si="60"/>
        <v>-0.38838313317640605</v>
      </c>
      <c r="M217" s="31">
        <f t="shared" si="60"/>
        <v>-0.37617738130807676</v>
      </c>
      <c r="N217" s="31">
        <f t="shared" si="60"/>
        <v>-0.38157093060779834</v>
      </c>
      <c r="O217" s="31">
        <f t="shared" si="60"/>
        <v>-4.9951943574807589E-2</v>
      </c>
      <c r="P217" s="31">
        <f t="shared" si="60"/>
        <v>-0.19489796825888894</v>
      </c>
      <c r="Q217" s="31">
        <f t="shared" si="60"/>
        <v>-4.3119096853284078E-2</v>
      </c>
      <c r="R217" s="31">
        <f t="shared" si="60"/>
        <v>-0.32588537380431937</v>
      </c>
      <c r="S217" s="31">
        <f t="shared" si="60"/>
        <v>-0.91188321802042593</v>
      </c>
      <c r="T217" s="31">
        <f t="shared" si="60"/>
        <v>-0.58422464825108511</v>
      </c>
      <c r="U217" s="31">
        <f t="shared" si="60"/>
        <v>-0.26036956232073516</v>
      </c>
      <c r="V217" s="31"/>
      <c r="W217" s="31"/>
    </row>
    <row r="218" spans="1:24" x14ac:dyDescent="0.25">
      <c r="B218" s="8" t="s">
        <v>202</v>
      </c>
      <c r="C218" s="8" t="s">
        <v>206</v>
      </c>
      <c r="D218" s="8"/>
      <c r="E218" s="8" t="s">
        <v>201</v>
      </c>
      <c r="F218" s="31">
        <f t="shared" ref="F218:U218" si="61">IFERROR(((F21/F140)-1),"CHECK")</f>
        <v>0</v>
      </c>
      <c r="G218" s="31">
        <f t="shared" si="61"/>
        <v>0</v>
      </c>
      <c r="H218" s="31">
        <f t="shared" si="61"/>
        <v>0</v>
      </c>
      <c r="I218" s="31">
        <f t="shared" si="61"/>
        <v>0</v>
      </c>
      <c r="J218" s="31">
        <f t="shared" si="61"/>
        <v>0</v>
      </c>
      <c r="K218" s="31">
        <f t="shared" si="61"/>
        <v>0</v>
      </c>
      <c r="L218" s="31">
        <f t="shared" si="61"/>
        <v>0</v>
      </c>
      <c r="M218" s="31">
        <f t="shared" si="61"/>
        <v>0</v>
      </c>
      <c r="N218" s="31">
        <f t="shared" si="61"/>
        <v>0</v>
      </c>
      <c r="O218" s="31">
        <f t="shared" si="61"/>
        <v>0</v>
      </c>
      <c r="P218" s="31">
        <f t="shared" si="61"/>
        <v>0</v>
      </c>
      <c r="Q218" s="31">
        <f t="shared" si="61"/>
        <v>0</v>
      </c>
      <c r="R218" s="31">
        <f t="shared" si="61"/>
        <v>0</v>
      </c>
      <c r="S218" s="31">
        <f t="shared" si="61"/>
        <v>0</v>
      </c>
      <c r="T218" s="31">
        <f t="shared" si="61"/>
        <v>0</v>
      </c>
      <c r="U218" s="31">
        <f t="shared" si="61"/>
        <v>0</v>
      </c>
      <c r="V218" s="31"/>
      <c r="W218" s="31"/>
    </row>
    <row r="219" spans="1:24" x14ac:dyDescent="0.25">
      <c r="B219" s="8"/>
      <c r="C219" s="8"/>
      <c r="D219" s="8"/>
      <c r="E219" s="8"/>
    </row>
    <row r="220" spans="1:24" s="19" customFormat="1" ht="21" x14ac:dyDescent="0.35">
      <c r="A220" s="223"/>
      <c r="B220" s="45"/>
      <c r="C220" s="54" t="s">
        <v>11</v>
      </c>
      <c r="D220" s="45"/>
      <c r="E220" s="45"/>
    </row>
    <row r="221" spans="1:24" x14ac:dyDescent="0.25">
      <c r="B221" s="8"/>
      <c r="C221" s="8"/>
      <c r="D221" s="8"/>
      <c r="E221" s="8"/>
    </row>
    <row r="222" spans="1:24" s="19" customFormat="1" x14ac:dyDescent="0.25">
      <c r="A222" s="223"/>
      <c r="B222" s="50" t="s">
        <v>202</v>
      </c>
      <c r="C222" s="50"/>
      <c r="D222" s="50" t="s">
        <v>13</v>
      </c>
      <c r="E222" s="50"/>
    </row>
    <row r="223" spans="1:24" x14ac:dyDescent="0.25">
      <c r="B223" s="8" t="s">
        <v>202</v>
      </c>
      <c r="C223" s="8" t="s">
        <v>203</v>
      </c>
      <c r="D223" s="8" t="s">
        <v>13</v>
      </c>
      <c r="E223" s="8" t="s">
        <v>189</v>
      </c>
      <c r="F223" s="31">
        <f t="shared" ref="F223:U223" si="62">IFERROR(((F27/F145)-1),"CHECK")</f>
        <v>0</v>
      </c>
      <c r="G223" s="31">
        <f t="shared" si="62"/>
        <v>0</v>
      </c>
      <c r="H223" s="31">
        <f t="shared" si="62"/>
        <v>0</v>
      </c>
      <c r="I223" s="31">
        <f t="shared" si="62"/>
        <v>0</v>
      </c>
      <c r="J223" s="31">
        <f t="shared" si="62"/>
        <v>0</v>
      </c>
      <c r="K223" s="31">
        <f t="shared" si="62"/>
        <v>0</v>
      </c>
      <c r="L223" s="31">
        <f t="shared" si="62"/>
        <v>0</v>
      </c>
      <c r="M223" s="31">
        <f t="shared" si="62"/>
        <v>0</v>
      </c>
      <c r="N223" s="31">
        <f t="shared" si="62"/>
        <v>0</v>
      </c>
      <c r="O223" s="31">
        <f t="shared" si="62"/>
        <v>0</v>
      </c>
      <c r="P223" s="31">
        <f t="shared" si="62"/>
        <v>0</v>
      </c>
      <c r="Q223" s="31">
        <f t="shared" si="62"/>
        <v>0</v>
      </c>
      <c r="R223" s="31">
        <f t="shared" si="62"/>
        <v>0</v>
      </c>
      <c r="S223" s="31">
        <f t="shared" si="62"/>
        <v>0</v>
      </c>
      <c r="T223" s="31">
        <f t="shared" si="62"/>
        <v>0</v>
      </c>
      <c r="U223" s="31">
        <f t="shared" si="62"/>
        <v>0</v>
      </c>
      <c r="V223" s="31"/>
      <c r="W223" s="31"/>
    </row>
    <row r="224" spans="1:24" x14ac:dyDescent="0.25">
      <c r="B224" s="8" t="s">
        <v>202</v>
      </c>
      <c r="C224" s="8" t="s">
        <v>165</v>
      </c>
      <c r="D224" s="8" t="s">
        <v>13</v>
      </c>
      <c r="E224" s="8" t="s">
        <v>189</v>
      </c>
      <c r="F224" s="31">
        <f t="shared" ref="F224:U224" si="63">IFERROR(((F28/F146)-1),"CHECK")</f>
        <v>0</v>
      </c>
      <c r="G224" s="31">
        <f t="shared" si="63"/>
        <v>0</v>
      </c>
      <c r="H224" s="31">
        <f t="shared" si="63"/>
        <v>0</v>
      </c>
      <c r="I224" s="31">
        <f t="shared" si="63"/>
        <v>0</v>
      </c>
      <c r="J224" s="31">
        <f t="shared" si="63"/>
        <v>0</v>
      </c>
      <c r="K224" s="31">
        <f t="shared" si="63"/>
        <v>0</v>
      </c>
      <c r="L224" s="31">
        <f t="shared" si="63"/>
        <v>0</v>
      </c>
      <c r="M224" s="31">
        <f t="shared" si="63"/>
        <v>0</v>
      </c>
      <c r="N224" s="31">
        <f t="shared" si="63"/>
        <v>0</v>
      </c>
      <c r="O224" s="31">
        <f t="shared" si="63"/>
        <v>0</v>
      </c>
      <c r="P224" s="31">
        <f t="shared" si="63"/>
        <v>0</v>
      </c>
      <c r="Q224" s="31">
        <f t="shared" si="63"/>
        <v>0</v>
      </c>
      <c r="R224" s="31">
        <f t="shared" si="63"/>
        <v>0</v>
      </c>
      <c r="S224" s="31">
        <f t="shared" si="63"/>
        <v>0</v>
      </c>
      <c r="T224" s="31">
        <f t="shared" si="63"/>
        <v>0</v>
      </c>
      <c r="U224" s="31">
        <f t="shared" si="63"/>
        <v>0</v>
      </c>
      <c r="V224" s="31"/>
      <c r="W224" s="31"/>
    </row>
    <row r="225" spans="1:23" x14ac:dyDescent="0.25">
      <c r="B225" s="8" t="s">
        <v>202</v>
      </c>
      <c r="C225" s="8" t="s">
        <v>166</v>
      </c>
      <c r="D225" s="8" t="s">
        <v>13</v>
      </c>
      <c r="E225" s="8" t="s">
        <v>189</v>
      </c>
      <c r="F225" s="31">
        <f t="shared" ref="F225:U225" si="64">IFERROR(((F29/F147)-1),"CHECK")</f>
        <v>0</v>
      </c>
      <c r="G225" s="31">
        <f t="shared" si="64"/>
        <v>0</v>
      </c>
      <c r="H225" s="31">
        <f t="shared" si="64"/>
        <v>0</v>
      </c>
      <c r="I225" s="31">
        <f t="shared" si="64"/>
        <v>0</v>
      </c>
      <c r="J225" s="31">
        <f t="shared" si="64"/>
        <v>0</v>
      </c>
      <c r="K225" s="31">
        <f t="shared" si="64"/>
        <v>0</v>
      </c>
      <c r="L225" s="31">
        <f t="shared" si="64"/>
        <v>0</v>
      </c>
      <c r="M225" s="31">
        <f t="shared" si="64"/>
        <v>0</v>
      </c>
      <c r="N225" s="31">
        <f t="shared" si="64"/>
        <v>0</v>
      </c>
      <c r="O225" s="31">
        <f t="shared" si="64"/>
        <v>0</v>
      </c>
      <c r="P225" s="31">
        <f t="shared" si="64"/>
        <v>0</v>
      </c>
      <c r="Q225" s="31">
        <f t="shared" si="64"/>
        <v>0</v>
      </c>
      <c r="R225" s="31">
        <f t="shared" si="64"/>
        <v>0</v>
      </c>
      <c r="S225" s="31">
        <f t="shared" si="64"/>
        <v>0</v>
      </c>
      <c r="T225" s="31">
        <f t="shared" si="64"/>
        <v>0</v>
      </c>
      <c r="U225" s="31">
        <f t="shared" si="64"/>
        <v>0</v>
      </c>
      <c r="V225" s="31"/>
      <c r="W225" s="31"/>
    </row>
    <row r="226" spans="1:23" x14ac:dyDescent="0.25">
      <c r="B226" s="8" t="s">
        <v>202</v>
      </c>
      <c r="C226" s="8" t="s">
        <v>204</v>
      </c>
      <c r="D226" s="8" t="s">
        <v>13</v>
      </c>
      <c r="E226" s="8" t="s">
        <v>189</v>
      </c>
      <c r="F226" s="31">
        <f t="shared" ref="F226:U226" si="65">IFERROR(((F30/F148)-1),"CHECK")</f>
        <v>0</v>
      </c>
      <c r="G226" s="31">
        <f t="shared" si="65"/>
        <v>0</v>
      </c>
      <c r="H226" s="31">
        <f t="shared" si="65"/>
        <v>0</v>
      </c>
      <c r="I226" s="31">
        <f t="shared" si="65"/>
        <v>0</v>
      </c>
      <c r="J226" s="31">
        <f t="shared" si="65"/>
        <v>0</v>
      </c>
      <c r="K226" s="31">
        <f t="shared" si="65"/>
        <v>0</v>
      </c>
      <c r="L226" s="31">
        <f t="shared" si="65"/>
        <v>0</v>
      </c>
      <c r="M226" s="31">
        <f t="shared" si="65"/>
        <v>0</v>
      </c>
      <c r="N226" s="31">
        <f t="shared" si="65"/>
        <v>0</v>
      </c>
      <c r="O226" s="31">
        <f t="shared" si="65"/>
        <v>0</v>
      </c>
      <c r="P226" s="31">
        <f t="shared" si="65"/>
        <v>0</v>
      </c>
      <c r="Q226" s="31">
        <f t="shared" si="65"/>
        <v>0</v>
      </c>
      <c r="R226" s="31">
        <f t="shared" si="65"/>
        <v>0</v>
      </c>
      <c r="S226" s="31">
        <f t="shared" si="65"/>
        <v>0</v>
      </c>
      <c r="T226" s="31">
        <f t="shared" si="65"/>
        <v>0</v>
      </c>
      <c r="U226" s="31">
        <f t="shared" si="65"/>
        <v>0</v>
      </c>
      <c r="V226" s="31"/>
      <c r="W226" s="31"/>
    </row>
    <row r="227" spans="1:23" x14ac:dyDescent="0.25">
      <c r="B227" s="8" t="s">
        <v>202</v>
      </c>
      <c r="C227" s="8" t="s">
        <v>205</v>
      </c>
      <c r="D227" s="8" t="s">
        <v>13</v>
      </c>
      <c r="E227" s="8" t="s">
        <v>189</v>
      </c>
      <c r="F227" s="31">
        <f t="shared" ref="F227:U227" si="66">IFERROR(((F31/F149)-1),"CHECK")</f>
        <v>0</v>
      </c>
      <c r="G227" s="31">
        <f t="shared" si="66"/>
        <v>0</v>
      </c>
      <c r="H227" s="31">
        <f t="shared" si="66"/>
        <v>0</v>
      </c>
      <c r="I227" s="31">
        <f t="shared" si="66"/>
        <v>0</v>
      </c>
      <c r="J227" s="31">
        <f t="shared" si="66"/>
        <v>0</v>
      </c>
      <c r="K227" s="31">
        <f t="shared" si="66"/>
        <v>0</v>
      </c>
      <c r="L227" s="31">
        <f t="shared" si="66"/>
        <v>0</v>
      </c>
      <c r="M227" s="31">
        <f t="shared" si="66"/>
        <v>0</v>
      </c>
      <c r="N227" s="31">
        <f t="shared" si="66"/>
        <v>0</v>
      </c>
      <c r="O227" s="31">
        <f t="shared" si="66"/>
        <v>0</v>
      </c>
      <c r="P227" s="31">
        <f t="shared" si="66"/>
        <v>0</v>
      </c>
      <c r="Q227" s="31">
        <f t="shared" si="66"/>
        <v>0</v>
      </c>
      <c r="R227" s="31">
        <f t="shared" si="66"/>
        <v>0</v>
      </c>
      <c r="S227" s="31">
        <f t="shared" si="66"/>
        <v>0</v>
      </c>
      <c r="T227" s="31">
        <f t="shared" si="66"/>
        <v>0</v>
      </c>
      <c r="U227" s="31">
        <f t="shared" si="66"/>
        <v>0</v>
      </c>
      <c r="V227" s="31"/>
      <c r="W227" s="31"/>
    </row>
    <row r="228" spans="1:23" x14ac:dyDescent="0.25">
      <c r="B228" s="8" t="s">
        <v>202</v>
      </c>
      <c r="C228" s="8" t="s">
        <v>169</v>
      </c>
      <c r="D228" s="8" t="s">
        <v>13</v>
      </c>
      <c r="E228" s="8" t="s">
        <v>189</v>
      </c>
      <c r="F228" s="31">
        <f t="shared" ref="F228:U228" si="67">IFERROR(((F32/F150)-1),"CHECK")</f>
        <v>0</v>
      </c>
      <c r="G228" s="31">
        <f t="shared" si="67"/>
        <v>0</v>
      </c>
      <c r="H228" s="31">
        <f t="shared" si="67"/>
        <v>0</v>
      </c>
      <c r="I228" s="31">
        <f t="shared" si="67"/>
        <v>0</v>
      </c>
      <c r="J228" s="31">
        <f t="shared" si="67"/>
        <v>0</v>
      </c>
      <c r="K228" s="31">
        <f t="shared" si="67"/>
        <v>0</v>
      </c>
      <c r="L228" s="31">
        <f t="shared" si="67"/>
        <v>0</v>
      </c>
      <c r="M228" s="31">
        <f t="shared" si="67"/>
        <v>0</v>
      </c>
      <c r="N228" s="31">
        <f t="shared" si="67"/>
        <v>0</v>
      </c>
      <c r="O228" s="31">
        <f t="shared" si="67"/>
        <v>0</v>
      </c>
      <c r="P228" s="31">
        <f t="shared" si="67"/>
        <v>0</v>
      </c>
      <c r="Q228" s="31">
        <f t="shared" si="67"/>
        <v>0</v>
      </c>
      <c r="R228" s="31">
        <f t="shared" si="67"/>
        <v>0</v>
      </c>
      <c r="S228" s="31">
        <f t="shared" si="67"/>
        <v>0</v>
      </c>
      <c r="T228" s="31">
        <f t="shared" si="67"/>
        <v>0</v>
      </c>
      <c r="U228" s="31">
        <f t="shared" si="67"/>
        <v>0</v>
      </c>
      <c r="V228" s="31"/>
      <c r="W228" s="31"/>
    </row>
    <row r="229" spans="1:23" x14ac:dyDescent="0.25">
      <c r="B229" s="8" t="s">
        <v>202</v>
      </c>
      <c r="C229" s="8" t="s">
        <v>206</v>
      </c>
      <c r="D229" s="8" t="s">
        <v>13</v>
      </c>
      <c r="E229" s="8" t="s">
        <v>189</v>
      </c>
      <c r="F229" s="31">
        <f t="shared" ref="F229:U229" si="68">IFERROR(((F33/F151)-1),"CHECK")</f>
        <v>0</v>
      </c>
      <c r="G229" s="31">
        <f t="shared" si="68"/>
        <v>0</v>
      </c>
      <c r="H229" s="31">
        <f t="shared" si="68"/>
        <v>0</v>
      </c>
      <c r="I229" s="31">
        <f t="shared" si="68"/>
        <v>0</v>
      </c>
      <c r="J229" s="31">
        <f t="shared" si="68"/>
        <v>0</v>
      </c>
      <c r="K229" s="31">
        <f t="shared" si="68"/>
        <v>0</v>
      </c>
      <c r="L229" s="31">
        <f t="shared" si="68"/>
        <v>0</v>
      </c>
      <c r="M229" s="31">
        <f t="shared" si="68"/>
        <v>0</v>
      </c>
      <c r="N229" s="31">
        <f t="shared" si="68"/>
        <v>0</v>
      </c>
      <c r="O229" s="31">
        <f t="shared" si="68"/>
        <v>0</v>
      </c>
      <c r="P229" s="31">
        <f t="shared" si="68"/>
        <v>0</v>
      </c>
      <c r="Q229" s="31">
        <f t="shared" si="68"/>
        <v>0</v>
      </c>
      <c r="R229" s="31">
        <f t="shared" si="68"/>
        <v>0</v>
      </c>
      <c r="S229" s="31">
        <f t="shared" si="68"/>
        <v>0</v>
      </c>
      <c r="T229" s="31">
        <f t="shared" si="68"/>
        <v>0</v>
      </c>
      <c r="U229" s="31">
        <f t="shared" si="68"/>
        <v>0</v>
      </c>
      <c r="V229" s="31"/>
      <c r="W229" s="31"/>
    </row>
    <row r="230" spans="1:23" x14ac:dyDescent="0.25">
      <c r="B230" s="8"/>
      <c r="C230" s="8"/>
      <c r="D230" s="8"/>
      <c r="E230" s="8"/>
    </row>
    <row r="231" spans="1:23" s="19" customFormat="1" x14ac:dyDescent="0.25">
      <c r="A231" s="223"/>
      <c r="B231" s="50" t="s">
        <v>202</v>
      </c>
      <c r="C231" s="50"/>
      <c r="D231" s="50" t="s">
        <v>36</v>
      </c>
      <c r="E231" s="45"/>
    </row>
    <row r="232" spans="1:23" x14ac:dyDescent="0.25">
      <c r="B232" s="8" t="s">
        <v>202</v>
      </c>
      <c r="C232" s="8" t="s">
        <v>203</v>
      </c>
      <c r="D232" s="8" t="s">
        <v>36</v>
      </c>
      <c r="E232" s="8" t="s">
        <v>207</v>
      </c>
      <c r="F232" s="31">
        <f t="shared" ref="F232:U232" si="69">IFERROR(((F37/F154)-1),"CHECK")</f>
        <v>0</v>
      </c>
      <c r="G232" s="31">
        <f t="shared" si="69"/>
        <v>0</v>
      </c>
      <c r="H232" s="31">
        <f t="shared" si="69"/>
        <v>0</v>
      </c>
      <c r="I232" s="31">
        <f t="shared" si="69"/>
        <v>0</v>
      </c>
      <c r="J232" s="31">
        <f t="shared" si="69"/>
        <v>0</v>
      </c>
      <c r="K232" s="31">
        <f t="shared" si="69"/>
        <v>0</v>
      </c>
      <c r="L232" s="31">
        <f t="shared" si="69"/>
        <v>0</v>
      </c>
      <c r="M232" s="31">
        <f t="shared" si="69"/>
        <v>0</v>
      </c>
      <c r="N232" s="31">
        <f t="shared" si="69"/>
        <v>0</v>
      </c>
      <c r="O232" s="31">
        <f t="shared" si="69"/>
        <v>0</v>
      </c>
      <c r="P232" s="31">
        <f t="shared" si="69"/>
        <v>0</v>
      </c>
      <c r="Q232" s="31">
        <f t="shared" si="69"/>
        <v>0</v>
      </c>
      <c r="R232" s="31">
        <f t="shared" si="69"/>
        <v>0</v>
      </c>
      <c r="S232" s="31">
        <f t="shared" si="69"/>
        <v>0</v>
      </c>
      <c r="T232" s="31">
        <f t="shared" si="69"/>
        <v>0</v>
      </c>
      <c r="U232" s="31">
        <f t="shared" si="69"/>
        <v>0</v>
      </c>
      <c r="V232" s="31"/>
      <c r="W232" s="31"/>
    </row>
    <row r="233" spans="1:23" x14ac:dyDescent="0.25">
      <c r="B233" s="8" t="s">
        <v>202</v>
      </c>
      <c r="C233" s="8" t="s">
        <v>165</v>
      </c>
      <c r="D233" s="8" t="s">
        <v>36</v>
      </c>
      <c r="E233" s="8" t="s">
        <v>207</v>
      </c>
      <c r="F233" s="31">
        <f t="shared" ref="F233:U233" si="70">IFERROR(((F38/F155)-1),"CHECK")</f>
        <v>0</v>
      </c>
      <c r="G233" s="31">
        <f t="shared" si="70"/>
        <v>0</v>
      </c>
      <c r="H233" s="31">
        <f t="shared" si="70"/>
        <v>0</v>
      </c>
      <c r="I233" s="31">
        <f t="shared" si="70"/>
        <v>0</v>
      </c>
      <c r="J233" s="31">
        <f t="shared" si="70"/>
        <v>0</v>
      </c>
      <c r="K233" s="31">
        <f t="shared" si="70"/>
        <v>0</v>
      </c>
      <c r="L233" s="31">
        <f t="shared" si="70"/>
        <v>0</v>
      </c>
      <c r="M233" s="31">
        <f t="shared" si="70"/>
        <v>0</v>
      </c>
      <c r="N233" s="31">
        <f t="shared" si="70"/>
        <v>0</v>
      </c>
      <c r="O233" s="31">
        <f t="shared" si="70"/>
        <v>0</v>
      </c>
      <c r="P233" s="31">
        <f t="shared" si="70"/>
        <v>0</v>
      </c>
      <c r="Q233" s="31">
        <f t="shared" si="70"/>
        <v>0</v>
      </c>
      <c r="R233" s="31">
        <f t="shared" si="70"/>
        <v>0</v>
      </c>
      <c r="S233" s="31">
        <f t="shared" si="70"/>
        <v>0</v>
      </c>
      <c r="T233" s="31">
        <f t="shared" si="70"/>
        <v>0</v>
      </c>
      <c r="U233" s="31">
        <f t="shared" si="70"/>
        <v>0</v>
      </c>
      <c r="V233" s="31"/>
      <c r="W233" s="31"/>
    </row>
    <row r="234" spans="1:23" x14ac:dyDescent="0.25">
      <c r="B234" s="8" t="s">
        <v>202</v>
      </c>
      <c r="C234" s="8" t="s">
        <v>166</v>
      </c>
      <c r="D234" s="8" t="s">
        <v>36</v>
      </c>
      <c r="E234" s="8" t="s">
        <v>207</v>
      </c>
      <c r="F234" s="31">
        <f t="shared" ref="F234:U234" si="71">IFERROR(((F39/F156)-1),"CHECK")</f>
        <v>0</v>
      </c>
      <c r="G234" s="31">
        <f t="shared" si="71"/>
        <v>0</v>
      </c>
      <c r="H234" s="31">
        <f t="shared" si="71"/>
        <v>0</v>
      </c>
      <c r="I234" s="31">
        <f t="shared" si="71"/>
        <v>0</v>
      </c>
      <c r="J234" s="31">
        <f t="shared" si="71"/>
        <v>0</v>
      </c>
      <c r="K234" s="31">
        <f t="shared" si="71"/>
        <v>0</v>
      </c>
      <c r="L234" s="31">
        <f t="shared" si="71"/>
        <v>0</v>
      </c>
      <c r="M234" s="31">
        <f t="shared" si="71"/>
        <v>0</v>
      </c>
      <c r="N234" s="31">
        <f t="shared" si="71"/>
        <v>0</v>
      </c>
      <c r="O234" s="31">
        <f t="shared" si="71"/>
        <v>0</v>
      </c>
      <c r="P234" s="31">
        <f t="shared" si="71"/>
        <v>0</v>
      </c>
      <c r="Q234" s="31">
        <f t="shared" si="71"/>
        <v>0</v>
      </c>
      <c r="R234" s="31">
        <f t="shared" si="71"/>
        <v>0</v>
      </c>
      <c r="S234" s="31">
        <f t="shared" si="71"/>
        <v>0</v>
      </c>
      <c r="T234" s="31">
        <f t="shared" si="71"/>
        <v>0</v>
      </c>
      <c r="U234" s="31">
        <f t="shared" si="71"/>
        <v>0</v>
      </c>
      <c r="V234" s="31"/>
      <c r="W234" s="31"/>
    </row>
    <row r="235" spans="1:23" x14ac:dyDescent="0.25">
      <c r="B235" s="8" t="s">
        <v>202</v>
      </c>
      <c r="C235" s="8" t="s">
        <v>204</v>
      </c>
      <c r="D235" s="8" t="s">
        <v>36</v>
      </c>
      <c r="E235" s="8" t="s">
        <v>207</v>
      </c>
      <c r="F235" s="31">
        <f t="shared" ref="F235:U235" si="72">IFERROR(((F40/F157)-1),"CHECK")</f>
        <v>0</v>
      </c>
      <c r="G235" s="31">
        <f t="shared" si="72"/>
        <v>0</v>
      </c>
      <c r="H235" s="31">
        <f t="shared" si="72"/>
        <v>0</v>
      </c>
      <c r="I235" s="31">
        <f t="shared" si="72"/>
        <v>0</v>
      </c>
      <c r="J235" s="31">
        <f t="shared" si="72"/>
        <v>0</v>
      </c>
      <c r="K235" s="31">
        <f t="shared" si="72"/>
        <v>0</v>
      </c>
      <c r="L235" s="31">
        <f t="shared" si="72"/>
        <v>0</v>
      </c>
      <c r="M235" s="31">
        <f t="shared" si="72"/>
        <v>0</v>
      </c>
      <c r="N235" s="31">
        <f t="shared" si="72"/>
        <v>0</v>
      </c>
      <c r="O235" s="31">
        <f t="shared" si="72"/>
        <v>0</v>
      </c>
      <c r="P235" s="31">
        <f t="shared" si="72"/>
        <v>0</v>
      </c>
      <c r="Q235" s="31">
        <f t="shared" si="72"/>
        <v>0</v>
      </c>
      <c r="R235" s="31">
        <f t="shared" si="72"/>
        <v>0</v>
      </c>
      <c r="S235" s="31">
        <f t="shared" si="72"/>
        <v>0</v>
      </c>
      <c r="T235" s="31">
        <f t="shared" si="72"/>
        <v>0</v>
      </c>
      <c r="U235" s="31">
        <f t="shared" si="72"/>
        <v>0</v>
      </c>
      <c r="V235" s="31"/>
      <c r="W235" s="31"/>
    </row>
    <row r="236" spans="1:23" x14ac:dyDescent="0.25">
      <c r="B236" s="8" t="s">
        <v>202</v>
      </c>
      <c r="C236" s="8" t="s">
        <v>205</v>
      </c>
      <c r="D236" s="8" t="s">
        <v>36</v>
      </c>
      <c r="E236" s="8" t="s">
        <v>207</v>
      </c>
      <c r="F236" s="31">
        <f t="shared" ref="F236:U236" si="73">IFERROR(((F41/F158)-1),"CHECK")</f>
        <v>0</v>
      </c>
      <c r="G236" s="31">
        <f t="shared" si="73"/>
        <v>0</v>
      </c>
      <c r="H236" s="31">
        <f t="shared" si="73"/>
        <v>0</v>
      </c>
      <c r="I236" s="31">
        <f t="shared" si="73"/>
        <v>0</v>
      </c>
      <c r="J236" s="31">
        <f t="shared" si="73"/>
        <v>0</v>
      </c>
      <c r="K236" s="31">
        <f t="shared" si="73"/>
        <v>0</v>
      </c>
      <c r="L236" s="31">
        <f t="shared" si="73"/>
        <v>0</v>
      </c>
      <c r="M236" s="31">
        <f t="shared" si="73"/>
        <v>0</v>
      </c>
      <c r="N236" s="31">
        <f t="shared" si="73"/>
        <v>0</v>
      </c>
      <c r="O236" s="31">
        <f t="shared" si="73"/>
        <v>0</v>
      </c>
      <c r="P236" s="31">
        <f t="shared" si="73"/>
        <v>0</v>
      </c>
      <c r="Q236" s="31">
        <f t="shared" si="73"/>
        <v>0</v>
      </c>
      <c r="R236" s="31">
        <f t="shared" si="73"/>
        <v>0</v>
      </c>
      <c r="S236" s="31">
        <f t="shared" si="73"/>
        <v>0</v>
      </c>
      <c r="T236" s="31">
        <f t="shared" si="73"/>
        <v>0</v>
      </c>
      <c r="U236" s="31">
        <f t="shared" si="73"/>
        <v>0</v>
      </c>
      <c r="V236" s="31"/>
      <c r="W236" s="31"/>
    </row>
    <row r="237" spans="1:23" x14ac:dyDescent="0.25">
      <c r="B237" s="8" t="s">
        <v>202</v>
      </c>
      <c r="C237" s="8" t="s">
        <v>169</v>
      </c>
      <c r="D237" s="8" t="s">
        <v>36</v>
      </c>
      <c r="E237" s="8" t="s">
        <v>207</v>
      </c>
      <c r="F237" s="31">
        <f t="shared" ref="F237:U237" si="74">IFERROR(((F42/F159)-1),"CHECK")</f>
        <v>0</v>
      </c>
      <c r="G237" s="31">
        <f t="shared" si="74"/>
        <v>0</v>
      </c>
      <c r="H237" s="31">
        <f t="shared" si="74"/>
        <v>0</v>
      </c>
      <c r="I237" s="31">
        <f t="shared" si="74"/>
        <v>0</v>
      </c>
      <c r="J237" s="31">
        <f t="shared" si="74"/>
        <v>0</v>
      </c>
      <c r="K237" s="31">
        <f t="shared" si="74"/>
        <v>0</v>
      </c>
      <c r="L237" s="31">
        <f t="shared" si="74"/>
        <v>0</v>
      </c>
      <c r="M237" s="31">
        <f t="shared" si="74"/>
        <v>0</v>
      </c>
      <c r="N237" s="31">
        <f t="shared" si="74"/>
        <v>0</v>
      </c>
      <c r="O237" s="31">
        <f t="shared" si="74"/>
        <v>0</v>
      </c>
      <c r="P237" s="31">
        <f t="shared" si="74"/>
        <v>0</v>
      </c>
      <c r="Q237" s="31">
        <f t="shared" si="74"/>
        <v>0</v>
      </c>
      <c r="R237" s="31">
        <f t="shared" si="74"/>
        <v>0</v>
      </c>
      <c r="S237" s="31">
        <f t="shared" si="74"/>
        <v>0</v>
      </c>
      <c r="T237" s="31">
        <f t="shared" si="74"/>
        <v>0</v>
      </c>
      <c r="U237" s="31">
        <f t="shared" si="74"/>
        <v>0</v>
      </c>
      <c r="V237" s="31"/>
      <c r="W237" s="31"/>
    </row>
    <row r="238" spans="1:23" x14ac:dyDescent="0.25">
      <c r="B238" s="8" t="s">
        <v>202</v>
      </c>
      <c r="C238" s="8" t="s">
        <v>206</v>
      </c>
      <c r="D238" s="8" t="s">
        <v>36</v>
      </c>
      <c r="E238" s="8" t="s">
        <v>207</v>
      </c>
      <c r="F238" s="31">
        <f t="shared" ref="F238:U238" si="75">IFERROR(((F43/F160)-1),"CHECK")</f>
        <v>0</v>
      </c>
      <c r="G238" s="31">
        <f t="shared" si="75"/>
        <v>0</v>
      </c>
      <c r="H238" s="31">
        <f t="shared" si="75"/>
        <v>0</v>
      </c>
      <c r="I238" s="31">
        <f t="shared" si="75"/>
        <v>0</v>
      </c>
      <c r="J238" s="31">
        <f t="shared" si="75"/>
        <v>0</v>
      </c>
      <c r="K238" s="31">
        <f t="shared" si="75"/>
        <v>0</v>
      </c>
      <c r="L238" s="31">
        <f t="shared" si="75"/>
        <v>0</v>
      </c>
      <c r="M238" s="31">
        <f t="shared" si="75"/>
        <v>0</v>
      </c>
      <c r="N238" s="31">
        <f t="shared" si="75"/>
        <v>0</v>
      </c>
      <c r="O238" s="31">
        <f t="shared" si="75"/>
        <v>0</v>
      </c>
      <c r="P238" s="31">
        <f t="shared" si="75"/>
        <v>0</v>
      </c>
      <c r="Q238" s="31">
        <f t="shared" si="75"/>
        <v>0</v>
      </c>
      <c r="R238" s="31">
        <f t="shared" si="75"/>
        <v>0</v>
      </c>
      <c r="S238" s="31">
        <f t="shared" si="75"/>
        <v>0</v>
      </c>
      <c r="T238" s="31">
        <f t="shared" si="75"/>
        <v>0</v>
      </c>
      <c r="U238" s="31">
        <f t="shared" si="75"/>
        <v>0</v>
      </c>
      <c r="V238" s="31"/>
      <c r="W238" s="31"/>
    </row>
    <row r="239" spans="1:23" x14ac:dyDescent="0.25">
      <c r="B239" s="8"/>
      <c r="C239" s="8"/>
      <c r="D239" s="8"/>
      <c r="E239" s="8"/>
    </row>
    <row r="240" spans="1:23" s="19" customFormat="1" x14ac:dyDescent="0.25">
      <c r="A240" s="223"/>
      <c r="B240" s="50" t="s">
        <v>202</v>
      </c>
      <c r="C240" s="50"/>
      <c r="D240" s="50" t="s">
        <v>190</v>
      </c>
      <c r="E240" s="45"/>
    </row>
    <row r="241" spans="1:23" x14ac:dyDescent="0.25">
      <c r="B241" s="8" t="s">
        <v>202</v>
      </c>
      <c r="C241" s="8" t="s">
        <v>203</v>
      </c>
      <c r="D241" s="8" t="s">
        <v>190</v>
      </c>
      <c r="E241" s="8" t="s">
        <v>208</v>
      </c>
      <c r="F241" s="31">
        <f t="shared" ref="F241:U241" si="76">IFERROR(((F47/F163)-1),"CHECK")</f>
        <v>0</v>
      </c>
      <c r="G241" s="31">
        <f t="shared" si="76"/>
        <v>0</v>
      </c>
      <c r="H241" s="31">
        <f t="shared" si="76"/>
        <v>0</v>
      </c>
      <c r="I241" s="31">
        <f t="shared" si="76"/>
        <v>0</v>
      </c>
      <c r="J241" s="31">
        <f t="shared" si="76"/>
        <v>0</v>
      </c>
      <c r="K241" s="31">
        <f t="shared" si="76"/>
        <v>0</v>
      </c>
      <c r="L241" s="31">
        <f t="shared" si="76"/>
        <v>0</v>
      </c>
      <c r="M241" s="31">
        <f t="shared" si="76"/>
        <v>0</v>
      </c>
      <c r="N241" s="31">
        <f t="shared" si="76"/>
        <v>0</v>
      </c>
      <c r="O241" s="31">
        <f t="shared" si="76"/>
        <v>0</v>
      </c>
      <c r="P241" s="31">
        <f t="shared" si="76"/>
        <v>0</v>
      </c>
      <c r="Q241" s="31">
        <f t="shared" si="76"/>
        <v>0</v>
      </c>
      <c r="R241" s="31">
        <f t="shared" si="76"/>
        <v>0</v>
      </c>
      <c r="S241" s="31">
        <f t="shared" si="76"/>
        <v>0</v>
      </c>
      <c r="T241" s="31">
        <f t="shared" si="76"/>
        <v>0</v>
      </c>
      <c r="U241" s="31">
        <f t="shared" si="76"/>
        <v>0</v>
      </c>
      <c r="V241" s="31"/>
      <c r="W241" s="31"/>
    </row>
    <row r="242" spans="1:23" x14ac:dyDescent="0.25">
      <c r="B242" s="8" t="s">
        <v>202</v>
      </c>
      <c r="C242" s="8" t="s">
        <v>165</v>
      </c>
      <c r="D242" s="8" t="s">
        <v>190</v>
      </c>
      <c r="E242" s="8" t="s">
        <v>208</v>
      </c>
      <c r="F242" s="31">
        <f t="shared" ref="F242:U242" si="77">IFERROR(((F48/F164)-1),"CHECK")</f>
        <v>0</v>
      </c>
      <c r="G242" s="31">
        <f t="shared" si="77"/>
        <v>0</v>
      </c>
      <c r="H242" s="31">
        <f t="shared" si="77"/>
        <v>0</v>
      </c>
      <c r="I242" s="31">
        <f t="shared" si="77"/>
        <v>0</v>
      </c>
      <c r="J242" s="31">
        <f t="shared" si="77"/>
        <v>0</v>
      </c>
      <c r="K242" s="31">
        <f t="shared" si="77"/>
        <v>0</v>
      </c>
      <c r="L242" s="31">
        <f t="shared" si="77"/>
        <v>0</v>
      </c>
      <c r="M242" s="31">
        <f t="shared" si="77"/>
        <v>0</v>
      </c>
      <c r="N242" s="31">
        <f t="shared" si="77"/>
        <v>0</v>
      </c>
      <c r="O242" s="31">
        <f t="shared" si="77"/>
        <v>0</v>
      </c>
      <c r="P242" s="31">
        <f t="shared" si="77"/>
        <v>0</v>
      </c>
      <c r="Q242" s="31">
        <f t="shared" si="77"/>
        <v>0</v>
      </c>
      <c r="R242" s="31">
        <f t="shared" si="77"/>
        <v>0</v>
      </c>
      <c r="S242" s="31">
        <f t="shared" si="77"/>
        <v>0</v>
      </c>
      <c r="T242" s="31">
        <f t="shared" si="77"/>
        <v>0</v>
      </c>
      <c r="U242" s="31">
        <f t="shared" si="77"/>
        <v>0</v>
      </c>
      <c r="V242" s="31"/>
      <c r="W242" s="31"/>
    </row>
    <row r="243" spans="1:23" x14ac:dyDescent="0.25">
      <c r="B243" s="8" t="s">
        <v>202</v>
      </c>
      <c r="C243" s="8" t="s">
        <v>166</v>
      </c>
      <c r="D243" s="8" t="s">
        <v>190</v>
      </c>
      <c r="E243" s="8" t="s">
        <v>208</v>
      </c>
      <c r="F243" s="31">
        <f t="shared" ref="F243:U243" si="78">IFERROR(((F49/F165)-1),"CHECK")</f>
        <v>0</v>
      </c>
      <c r="G243" s="31">
        <f t="shared" si="78"/>
        <v>0</v>
      </c>
      <c r="H243" s="31">
        <f t="shared" si="78"/>
        <v>0</v>
      </c>
      <c r="I243" s="31">
        <f t="shared" si="78"/>
        <v>0</v>
      </c>
      <c r="J243" s="31">
        <f t="shared" si="78"/>
        <v>0</v>
      </c>
      <c r="K243" s="31">
        <f t="shared" si="78"/>
        <v>0</v>
      </c>
      <c r="L243" s="31">
        <f t="shared" si="78"/>
        <v>0</v>
      </c>
      <c r="M243" s="31">
        <f t="shared" si="78"/>
        <v>0</v>
      </c>
      <c r="N243" s="31">
        <f t="shared" si="78"/>
        <v>0</v>
      </c>
      <c r="O243" s="31">
        <f t="shared" si="78"/>
        <v>0</v>
      </c>
      <c r="P243" s="31">
        <f t="shared" si="78"/>
        <v>0</v>
      </c>
      <c r="Q243" s="31">
        <f t="shared" si="78"/>
        <v>0</v>
      </c>
      <c r="R243" s="31">
        <f t="shared" si="78"/>
        <v>0</v>
      </c>
      <c r="S243" s="31">
        <f t="shared" si="78"/>
        <v>0</v>
      </c>
      <c r="T243" s="31">
        <f t="shared" si="78"/>
        <v>0</v>
      </c>
      <c r="U243" s="31">
        <f t="shared" si="78"/>
        <v>0</v>
      </c>
      <c r="V243" s="31"/>
      <c r="W243" s="31"/>
    </row>
    <row r="244" spans="1:23" x14ac:dyDescent="0.25">
      <c r="B244" s="8" t="s">
        <v>202</v>
      </c>
      <c r="C244" s="8" t="s">
        <v>204</v>
      </c>
      <c r="D244" s="8" t="s">
        <v>190</v>
      </c>
      <c r="E244" s="8" t="s">
        <v>208</v>
      </c>
      <c r="F244" s="31">
        <f t="shared" ref="F244:U244" si="79">IFERROR(((F50/F166)-1),"CHECK")</f>
        <v>0</v>
      </c>
      <c r="G244" s="31">
        <f t="shared" si="79"/>
        <v>0</v>
      </c>
      <c r="H244" s="31">
        <f t="shared" si="79"/>
        <v>0</v>
      </c>
      <c r="I244" s="31">
        <f t="shared" si="79"/>
        <v>0</v>
      </c>
      <c r="J244" s="31">
        <f t="shared" si="79"/>
        <v>0</v>
      </c>
      <c r="K244" s="31">
        <f t="shared" si="79"/>
        <v>0</v>
      </c>
      <c r="L244" s="31">
        <f t="shared" si="79"/>
        <v>0</v>
      </c>
      <c r="M244" s="31">
        <f t="shared" si="79"/>
        <v>0</v>
      </c>
      <c r="N244" s="31">
        <f t="shared" si="79"/>
        <v>0</v>
      </c>
      <c r="O244" s="31">
        <f t="shared" si="79"/>
        <v>0</v>
      </c>
      <c r="P244" s="31">
        <f t="shared" si="79"/>
        <v>0</v>
      </c>
      <c r="Q244" s="31">
        <f t="shared" si="79"/>
        <v>0</v>
      </c>
      <c r="R244" s="31">
        <f t="shared" si="79"/>
        <v>0</v>
      </c>
      <c r="S244" s="31">
        <f t="shared" si="79"/>
        <v>0</v>
      </c>
      <c r="T244" s="31">
        <f t="shared" si="79"/>
        <v>0</v>
      </c>
      <c r="U244" s="31">
        <f t="shared" si="79"/>
        <v>0</v>
      </c>
      <c r="V244" s="31"/>
      <c r="W244" s="31"/>
    </row>
    <row r="245" spans="1:23" x14ac:dyDescent="0.25">
      <c r="B245" s="8" t="s">
        <v>202</v>
      </c>
      <c r="C245" s="8" t="s">
        <v>205</v>
      </c>
      <c r="D245" s="8" t="s">
        <v>190</v>
      </c>
      <c r="E245" s="8" t="s">
        <v>208</v>
      </c>
      <c r="F245" s="31">
        <f t="shared" ref="F245:U245" si="80">IFERROR(((F51/F167)-1),"CHECK")</f>
        <v>0</v>
      </c>
      <c r="G245" s="31">
        <f t="shared" si="80"/>
        <v>0</v>
      </c>
      <c r="H245" s="31">
        <f t="shared" si="80"/>
        <v>0</v>
      </c>
      <c r="I245" s="31">
        <f t="shared" si="80"/>
        <v>0</v>
      </c>
      <c r="J245" s="31">
        <f t="shared" si="80"/>
        <v>0</v>
      </c>
      <c r="K245" s="31">
        <f t="shared" si="80"/>
        <v>0</v>
      </c>
      <c r="L245" s="31">
        <f t="shared" si="80"/>
        <v>0</v>
      </c>
      <c r="M245" s="31">
        <f t="shared" si="80"/>
        <v>0</v>
      </c>
      <c r="N245" s="31">
        <f t="shared" si="80"/>
        <v>0</v>
      </c>
      <c r="O245" s="31">
        <f t="shared" si="80"/>
        <v>0</v>
      </c>
      <c r="P245" s="31">
        <f t="shared" si="80"/>
        <v>0</v>
      </c>
      <c r="Q245" s="31">
        <f t="shared" si="80"/>
        <v>0</v>
      </c>
      <c r="R245" s="31">
        <f t="shared" si="80"/>
        <v>0</v>
      </c>
      <c r="S245" s="31">
        <f t="shared" si="80"/>
        <v>0</v>
      </c>
      <c r="T245" s="31">
        <f t="shared" si="80"/>
        <v>0</v>
      </c>
      <c r="U245" s="31">
        <f t="shared" si="80"/>
        <v>0</v>
      </c>
      <c r="V245" s="31"/>
      <c r="W245" s="31"/>
    </row>
    <row r="246" spans="1:23" x14ac:dyDescent="0.25">
      <c r="B246" s="8" t="s">
        <v>202</v>
      </c>
      <c r="C246" s="8" t="s">
        <v>169</v>
      </c>
      <c r="D246" s="8" t="s">
        <v>190</v>
      </c>
      <c r="E246" s="8" t="s">
        <v>208</v>
      </c>
      <c r="F246" s="31">
        <f t="shared" ref="F246:U246" si="81">IFERROR(((F52/F168)-1),"CHECK")</f>
        <v>0</v>
      </c>
      <c r="G246" s="31">
        <f t="shared" si="81"/>
        <v>0</v>
      </c>
      <c r="H246" s="31">
        <f t="shared" si="81"/>
        <v>0</v>
      </c>
      <c r="I246" s="31">
        <f t="shared" si="81"/>
        <v>0</v>
      </c>
      <c r="J246" s="31">
        <f t="shared" si="81"/>
        <v>0</v>
      </c>
      <c r="K246" s="31">
        <f t="shared" si="81"/>
        <v>0</v>
      </c>
      <c r="L246" s="31">
        <f t="shared" si="81"/>
        <v>0</v>
      </c>
      <c r="M246" s="31">
        <f t="shared" si="81"/>
        <v>0</v>
      </c>
      <c r="N246" s="31">
        <f t="shared" si="81"/>
        <v>0</v>
      </c>
      <c r="O246" s="31">
        <f t="shared" si="81"/>
        <v>0</v>
      </c>
      <c r="P246" s="31">
        <f t="shared" si="81"/>
        <v>0</v>
      </c>
      <c r="Q246" s="31">
        <f t="shared" si="81"/>
        <v>0</v>
      </c>
      <c r="R246" s="31">
        <f t="shared" si="81"/>
        <v>0</v>
      </c>
      <c r="S246" s="31">
        <f t="shared" si="81"/>
        <v>0</v>
      </c>
      <c r="T246" s="31">
        <f t="shared" si="81"/>
        <v>0</v>
      </c>
      <c r="U246" s="31">
        <f t="shared" si="81"/>
        <v>0</v>
      </c>
      <c r="V246" s="31"/>
      <c r="W246" s="31"/>
    </row>
    <row r="247" spans="1:23" x14ac:dyDescent="0.25">
      <c r="B247" s="8" t="s">
        <v>202</v>
      </c>
      <c r="C247" s="8" t="s">
        <v>206</v>
      </c>
      <c r="D247" s="8" t="s">
        <v>190</v>
      </c>
      <c r="E247" s="8" t="s">
        <v>208</v>
      </c>
      <c r="F247" s="31">
        <f t="shared" ref="F247:U247" si="82">IFERROR(((F53/F169)-1),"CHECK")</f>
        <v>0</v>
      </c>
      <c r="G247" s="31">
        <f t="shared" si="82"/>
        <v>0</v>
      </c>
      <c r="H247" s="31">
        <f t="shared" si="82"/>
        <v>0</v>
      </c>
      <c r="I247" s="31">
        <f t="shared" si="82"/>
        <v>0</v>
      </c>
      <c r="J247" s="31">
        <f t="shared" si="82"/>
        <v>0</v>
      </c>
      <c r="K247" s="31">
        <f t="shared" si="82"/>
        <v>0</v>
      </c>
      <c r="L247" s="31">
        <f t="shared" si="82"/>
        <v>0</v>
      </c>
      <c r="M247" s="31">
        <f t="shared" si="82"/>
        <v>0</v>
      </c>
      <c r="N247" s="31">
        <f t="shared" si="82"/>
        <v>0</v>
      </c>
      <c r="O247" s="31">
        <f t="shared" si="82"/>
        <v>0</v>
      </c>
      <c r="P247" s="31">
        <f t="shared" si="82"/>
        <v>0</v>
      </c>
      <c r="Q247" s="31">
        <f t="shared" si="82"/>
        <v>0</v>
      </c>
      <c r="R247" s="31">
        <f t="shared" si="82"/>
        <v>0</v>
      </c>
      <c r="S247" s="31">
        <f t="shared" si="82"/>
        <v>0</v>
      </c>
      <c r="T247" s="31">
        <f t="shared" si="82"/>
        <v>0</v>
      </c>
      <c r="U247" s="31">
        <f t="shared" si="82"/>
        <v>0</v>
      </c>
      <c r="V247" s="31"/>
      <c r="W247" s="31"/>
    </row>
    <row r="248" spans="1:23" x14ac:dyDescent="0.25">
      <c r="B248" s="8"/>
      <c r="C248" s="8"/>
      <c r="D248" s="8"/>
      <c r="E248" s="8"/>
    </row>
    <row r="249" spans="1:23" s="19" customFormat="1" ht="21" x14ac:dyDescent="0.35">
      <c r="A249" s="223"/>
      <c r="B249" s="45"/>
      <c r="C249" s="54" t="s">
        <v>14</v>
      </c>
      <c r="D249" s="45"/>
      <c r="E249" s="45"/>
    </row>
    <row r="250" spans="1:23" x14ac:dyDescent="0.25">
      <c r="B250" s="8"/>
      <c r="C250" s="8"/>
      <c r="D250" s="8"/>
      <c r="E250" s="8"/>
    </row>
    <row r="251" spans="1:23" s="19" customFormat="1" x14ac:dyDescent="0.25">
      <c r="A251" s="223"/>
      <c r="B251" s="50" t="s">
        <v>202</v>
      </c>
      <c r="C251" s="50"/>
      <c r="D251" s="50" t="s">
        <v>13</v>
      </c>
      <c r="E251" s="45"/>
    </row>
    <row r="252" spans="1:23" x14ac:dyDescent="0.25">
      <c r="B252" s="8" t="s">
        <v>202</v>
      </c>
      <c r="C252" s="8" t="s">
        <v>203</v>
      </c>
      <c r="D252" s="8" t="s">
        <v>13</v>
      </c>
      <c r="E252" s="8" t="s">
        <v>16</v>
      </c>
      <c r="F252" s="31">
        <f t="shared" ref="F252:U252" si="83">IFERROR(((F59/F174)-1),"CHECK")</f>
        <v>0</v>
      </c>
      <c r="G252" s="31">
        <f t="shared" si="83"/>
        <v>0</v>
      </c>
      <c r="H252" s="31">
        <f t="shared" si="83"/>
        <v>0</v>
      </c>
      <c r="I252" s="31">
        <f t="shared" si="83"/>
        <v>0</v>
      </c>
      <c r="J252" s="31">
        <f t="shared" si="83"/>
        <v>0</v>
      </c>
      <c r="K252" s="31">
        <f t="shared" si="83"/>
        <v>0</v>
      </c>
      <c r="L252" s="31">
        <f t="shared" si="83"/>
        <v>0</v>
      </c>
      <c r="M252" s="31">
        <f t="shared" si="83"/>
        <v>0</v>
      </c>
      <c r="N252" s="31">
        <f t="shared" si="83"/>
        <v>0</v>
      </c>
      <c r="O252" s="31">
        <f t="shared" si="83"/>
        <v>0</v>
      </c>
      <c r="P252" s="31">
        <f t="shared" si="83"/>
        <v>0</v>
      </c>
      <c r="Q252" s="31">
        <f t="shared" si="83"/>
        <v>0</v>
      </c>
      <c r="R252" s="31">
        <f t="shared" si="83"/>
        <v>0</v>
      </c>
      <c r="S252" s="31">
        <f t="shared" si="83"/>
        <v>0</v>
      </c>
      <c r="T252" s="31">
        <f t="shared" si="83"/>
        <v>0</v>
      </c>
      <c r="U252" s="31">
        <f t="shared" si="83"/>
        <v>0</v>
      </c>
      <c r="V252" s="31"/>
      <c r="W252" s="31"/>
    </row>
    <row r="253" spans="1:23" x14ac:dyDescent="0.25">
      <c r="B253" s="8" t="s">
        <v>202</v>
      </c>
      <c r="C253" s="8" t="s">
        <v>165</v>
      </c>
      <c r="D253" s="8" t="s">
        <v>13</v>
      </c>
      <c r="E253" s="8" t="s">
        <v>16</v>
      </c>
      <c r="F253" s="31">
        <f t="shared" ref="F253:U253" si="84">IFERROR(((F60/F175)-1),"CHECK")</f>
        <v>1.9622691997919142</v>
      </c>
      <c r="G253" s="31">
        <f t="shared" si="84"/>
        <v>1.9834434265196337</v>
      </c>
      <c r="H253" s="31">
        <f t="shared" si="84"/>
        <v>1.9734699133737399</v>
      </c>
      <c r="I253" s="31">
        <f t="shared" si="84"/>
        <v>1.9737050346969136</v>
      </c>
      <c r="J253" s="31">
        <f t="shared" si="84"/>
        <v>1.9711873263578079</v>
      </c>
      <c r="K253" s="31">
        <f t="shared" si="84"/>
        <v>1.9742736197525947</v>
      </c>
      <c r="L253" s="31">
        <f t="shared" si="84"/>
        <v>1.7138122003238334</v>
      </c>
      <c r="M253" s="31">
        <f t="shared" si="84"/>
        <v>1.568892593970491</v>
      </c>
      <c r="N253" s="31">
        <f t="shared" si="84"/>
        <v>2.4030711780265328</v>
      </c>
      <c r="O253" s="31">
        <f t="shared" si="84"/>
        <v>2.0092296901029609</v>
      </c>
      <c r="P253" s="31">
        <f t="shared" si="84"/>
        <v>1.4629579594875066</v>
      </c>
      <c r="Q253" s="31">
        <f t="shared" si="84"/>
        <v>1.8547229480502017</v>
      </c>
      <c r="R253" s="31">
        <f t="shared" si="84"/>
        <v>2.0392865510748872</v>
      </c>
      <c r="S253" s="31">
        <f t="shared" si="84"/>
        <v>1.9412719424771439</v>
      </c>
      <c r="T253" s="31">
        <f t="shared" si="84"/>
        <v>2.3188396307180392</v>
      </c>
      <c r="U253" s="31">
        <f t="shared" si="84"/>
        <v>2.7748611155111753</v>
      </c>
      <c r="V253" s="31"/>
      <c r="W253" s="31"/>
    </row>
    <row r="254" spans="1:23" x14ac:dyDescent="0.25">
      <c r="B254" s="8" t="s">
        <v>202</v>
      </c>
      <c r="C254" s="8" t="s">
        <v>166</v>
      </c>
      <c r="D254" s="8" t="s">
        <v>13</v>
      </c>
      <c r="E254" s="8" t="s">
        <v>16</v>
      </c>
      <c r="F254" s="31">
        <f t="shared" ref="F254:U254" si="85">IFERROR(((F61/F176)-1),"CHECK")</f>
        <v>0</v>
      </c>
      <c r="G254" s="31">
        <f t="shared" si="85"/>
        <v>0</v>
      </c>
      <c r="H254" s="31">
        <f t="shared" si="85"/>
        <v>0</v>
      </c>
      <c r="I254" s="31">
        <f t="shared" si="85"/>
        <v>0</v>
      </c>
      <c r="J254" s="31">
        <f t="shared" si="85"/>
        <v>0</v>
      </c>
      <c r="K254" s="31">
        <f t="shared" si="85"/>
        <v>0</v>
      </c>
      <c r="L254" s="31">
        <f t="shared" si="85"/>
        <v>0</v>
      </c>
      <c r="M254" s="31">
        <f t="shared" si="85"/>
        <v>0</v>
      </c>
      <c r="N254" s="31">
        <f t="shared" si="85"/>
        <v>0</v>
      </c>
      <c r="O254" s="31">
        <f t="shared" si="85"/>
        <v>0</v>
      </c>
      <c r="P254" s="31">
        <f t="shared" si="85"/>
        <v>0</v>
      </c>
      <c r="Q254" s="31">
        <f t="shared" si="85"/>
        <v>0</v>
      </c>
      <c r="R254" s="31">
        <f t="shared" si="85"/>
        <v>0</v>
      </c>
      <c r="S254" s="31">
        <f t="shared" si="85"/>
        <v>0</v>
      </c>
      <c r="T254" s="31">
        <f t="shared" si="85"/>
        <v>0</v>
      </c>
      <c r="U254" s="31">
        <f t="shared" si="85"/>
        <v>0</v>
      </c>
      <c r="V254" s="31"/>
      <c r="W254" s="31"/>
    </row>
    <row r="255" spans="1:23" x14ac:dyDescent="0.25">
      <c r="B255" s="8" t="s">
        <v>202</v>
      </c>
      <c r="C255" s="8" t="s">
        <v>204</v>
      </c>
      <c r="D255" s="8" t="s">
        <v>13</v>
      </c>
      <c r="E255" s="8" t="s">
        <v>16</v>
      </c>
      <c r="F255" s="31">
        <f t="shared" ref="F255:U255" si="86">IFERROR(((F62/F177)-1),"CHECK")</f>
        <v>0</v>
      </c>
      <c r="G255" s="31">
        <f t="shared" si="86"/>
        <v>0</v>
      </c>
      <c r="H255" s="31">
        <f t="shared" si="86"/>
        <v>0</v>
      </c>
      <c r="I255" s="31">
        <f t="shared" si="86"/>
        <v>0</v>
      </c>
      <c r="J255" s="31">
        <f t="shared" si="86"/>
        <v>0</v>
      </c>
      <c r="K255" s="31">
        <f t="shared" si="86"/>
        <v>0</v>
      </c>
      <c r="L255" s="31">
        <f t="shared" si="86"/>
        <v>0</v>
      </c>
      <c r="M255" s="31">
        <f t="shared" si="86"/>
        <v>0</v>
      </c>
      <c r="N255" s="31">
        <f t="shared" si="86"/>
        <v>0</v>
      </c>
      <c r="O255" s="31">
        <f t="shared" si="86"/>
        <v>0</v>
      </c>
      <c r="P255" s="31">
        <f t="shared" si="86"/>
        <v>0</v>
      </c>
      <c r="Q255" s="31">
        <f t="shared" si="86"/>
        <v>0</v>
      </c>
      <c r="R255" s="31">
        <f t="shared" si="86"/>
        <v>0</v>
      </c>
      <c r="S255" s="31">
        <f t="shared" si="86"/>
        <v>0</v>
      </c>
      <c r="T255" s="31">
        <f t="shared" si="86"/>
        <v>0</v>
      </c>
      <c r="U255" s="31">
        <f t="shared" si="86"/>
        <v>0</v>
      </c>
      <c r="V255" s="31"/>
      <c r="W255" s="31"/>
    </row>
    <row r="256" spans="1:23" x14ac:dyDescent="0.25">
      <c r="B256" s="8" t="s">
        <v>202</v>
      </c>
      <c r="C256" s="8" t="s">
        <v>205</v>
      </c>
      <c r="D256" s="8" t="s">
        <v>13</v>
      </c>
      <c r="E256" s="8" t="s">
        <v>16</v>
      </c>
      <c r="F256" s="31">
        <f t="shared" ref="F256:U256" si="87">IFERROR(((F63/F178)-1),"CHECK")</f>
        <v>0</v>
      </c>
      <c r="G256" s="31">
        <f t="shared" si="87"/>
        <v>0</v>
      </c>
      <c r="H256" s="31">
        <f t="shared" si="87"/>
        <v>0</v>
      </c>
      <c r="I256" s="31">
        <f t="shared" si="87"/>
        <v>0</v>
      </c>
      <c r="J256" s="31">
        <f t="shared" si="87"/>
        <v>0</v>
      </c>
      <c r="K256" s="31">
        <f t="shared" si="87"/>
        <v>0</v>
      </c>
      <c r="L256" s="31">
        <f t="shared" si="87"/>
        <v>0</v>
      </c>
      <c r="M256" s="31">
        <f t="shared" si="87"/>
        <v>0</v>
      </c>
      <c r="N256" s="31">
        <f t="shared" si="87"/>
        <v>0</v>
      </c>
      <c r="O256" s="31">
        <f t="shared" si="87"/>
        <v>0</v>
      </c>
      <c r="P256" s="31">
        <f t="shared" si="87"/>
        <v>0</v>
      </c>
      <c r="Q256" s="31">
        <f t="shared" si="87"/>
        <v>0</v>
      </c>
      <c r="R256" s="31">
        <f t="shared" si="87"/>
        <v>0</v>
      </c>
      <c r="S256" s="31">
        <f t="shared" si="87"/>
        <v>0</v>
      </c>
      <c r="T256" s="31">
        <f t="shared" si="87"/>
        <v>0</v>
      </c>
      <c r="U256" s="31">
        <f t="shared" si="87"/>
        <v>0</v>
      </c>
      <c r="V256" s="31"/>
      <c r="W256" s="31"/>
    </row>
    <row r="257" spans="1:23" x14ac:dyDescent="0.25">
      <c r="B257" s="8" t="s">
        <v>202</v>
      </c>
      <c r="C257" s="8" t="s">
        <v>169</v>
      </c>
      <c r="D257" s="8" t="s">
        <v>13</v>
      </c>
      <c r="E257" s="8" t="s">
        <v>16</v>
      </c>
      <c r="F257" s="31">
        <f t="shared" ref="F257:U257" si="88">IFERROR(((F64/F179)-1),"CHECK")</f>
        <v>-0.32943246725006015</v>
      </c>
      <c r="G257" s="31">
        <f t="shared" si="88"/>
        <v>-0.30991469808833094</v>
      </c>
      <c r="H257" s="31">
        <f t="shared" si="88"/>
        <v>-0.31297598672782212</v>
      </c>
      <c r="I257" s="31">
        <f t="shared" si="88"/>
        <v>-0.3378552382854173</v>
      </c>
      <c r="J257" s="31">
        <f t="shared" si="88"/>
        <v>-0.37487235591425594</v>
      </c>
      <c r="K257" s="31">
        <f t="shared" si="88"/>
        <v>-0.39127783880604705</v>
      </c>
      <c r="L257" s="31">
        <f t="shared" si="88"/>
        <v>-0.38838313317640605</v>
      </c>
      <c r="M257" s="31">
        <f t="shared" si="88"/>
        <v>-0.37617738130807687</v>
      </c>
      <c r="N257" s="31">
        <f t="shared" si="88"/>
        <v>-0.38157093060779834</v>
      </c>
      <c r="O257" s="31">
        <f t="shared" si="88"/>
        <v>-4.9951943574807478E-2</v>
      </c>
      <c r="P257" s="31">
        <f t="shared" si="88"/>
        <v>-0.19489796825888894</v>
      </c>
      <c r="Q257" s="31">
        <f t="shared" si="88"/>
        <v>-4.3119096853284189E-2</v>
      </c>
      <c r="R257" s="31">
        <f t="shared" si="88"/>
        <v>-0.32588537380431937</v>
      </c>
      <c r="S257" s="31">
        <f t="shared" si="88"/>
        <v>-0.91188321802042593</v>
      </c>
      <c r="T257" s="31">
        <f t="shared" si="88"/>
        <v>-0.58422464825108511</v>
      </c>
      <c r="U257" s="31">
        <f t="shared" si="88"/>
        <v>-0.26036956232073516</v>
      </c>
      <c r="V257" s="31"/>
      <c r="W257" s="31"/>
    </row>
    <row r="258" spans="1:23" x14ac:dyDescent="0.25">
      <c r="B258" s="8" t="s">
        <v>202</v>
      </c>
      <c r="C258" s="8" t="s">
        <v>206</v>
      </c>
      <c r="D258" s="8" t="s">
        <v>13</v>
      </c>
      <c r="E258" s="8" t="s">
        <v>16</v>
      </c>
      <c r="F258" s="31">
        <f t="shared" ref="F258:U258" si="89">IFERROR(((F65/F180)-1),"CHECK")</f>
        <v>0</v>
      </c>
      <c r="G258" s="31">
        <f t="shared" si="89"/>
        <v>0</v>
      </c>
      <c r="H258" s="31">
        <f t="shared" si="89"/>
        <v>0</v>
      </c>
      <c r="I258" s="31">
        <f t="shared" si="89"/>
        <v>0</v>
      </c>
      <c r="J258" s="31">
        <f t="shared" si="89"/>
        <v>0</v>
      </c>
      <c r="K258" s="31">
        <f t="shared" si="89"/>
        <v>0</v>
      </c>
      <c r="L258" s="31">
        <f t="shared" si="89"/>
        <v>0</v>
      </c>
      <c r="M258" s="31">
        <f t="shared" si="89"/>
        <v>0</v>
      </c>
      <c r="N258" s="31">
        <f t="shared" si="89"/>
        <v>0</v>
      </c>
      <c r="O258" s="31">
        <f t="shared" si="89"/>
        <v>0</v>
      </c>
      <c r="P258" s="31">
        <f t="shared" si="89"/>
        <v>0</v>
      </c>
      <c r="Q258" s="31">
        <f t="shared" si="89"/>
        <v>0</v>
      </c>
      <c r="R258" s="31">
        <f t="shared" si="89"/>
        <v>0</v>
      </c>
      <c r="S258" s="31">
        <f t="shared" si="89"/>
        <v>0</v>
      </c>
      <c r="T258" s="31">
        <f t="shared" si="89"/>
        <v>0</v>
      </c>
      <c r="U258" s="31">
        <f t="shared" si="89"/>
        <v>0</v>
      </c>
      <c r="V258" s="31"/>
      <c r="W258" s="31"/>
    </row>
    <row r="259" spans="1:23" x14ac:dyDescent="0.25">
      <c r="B259" s="7" t="s">
        <v>202</v>
      </c>
      <c r="C259" s="7" t="s">
        <v>192</v>
      </c>
      <c r="D259" s="7" t="s">
        <v>13</v>
      </c>
      <c r="E259" s="7" t="s">
        <v>16</v>
      </c>
      <c r="F259" s="31">
        <f t="shared" ref="F259:U259" si="90">IFERROR(((F67/F181)-1),"CHECK")</f>
        <v>-0.2523007033055672</v>
      </c>
      <c r="G259" s="31">
        <f t="shared" si="90"/>
        <v>-0.23006344465969464</v>
      </c>
      <c r="H259" s="31">
        <f t="shared" si="90"/>
        <v>-0.23187920652658522</v>
      </c>
      <c r="I259" s="31">
        <f t="shared" si="90"/>
        <v>-0.25353826657693301</v>
      </c>
      <c r="J259" s="31">
        <f t="shared" si="90"/>
        <v>-0.28703062738725604</v>
      </c>
      <c r="K259" s="31">
        <f t="shared" si="90"/>
        <v>-0.29441533083377303</v>
      </c>
      <c r="L259" s="31">
        <f t="shared" si="90"/>
        <v>-0.29498793103884169</v>
      </c>
      <c r="M259" s="31">
        <f t="shared" si="90"/>
        <v>-0.28344304982266155</v>
      </c>
      <c r="N259" s="31">
        <f t="shared" si="90"/>
        <v>-0.27128261234110362</v>
      </c>
      <c r="O259" s="31">
        <f t="shared" si="90"/>
        <v>1.2237396675555567E-2</v>
      </c>
      <c r="P259" s="31">
        <f t="shared" si="90"/>
        <v>-0.12486049622796236</v>
      </c>
      <c r="Q259" s="31">
        <f t="shared" si="90"/>
        <v>4.7325800735740442E-2</v>
      </c>
      <c r="R259" s="31">
        <f t="shared" si="90"/>
        <v>-0.18503984572051912</v>
      </c>
      <c r="S259" s="31">
        <f t="shared" si="90"/>
        <v>-0.70953565238318794</v>
      </c>
      <c r="T259" s="31">
        <f t="shared" si="90"/>
        <v>-0.40478546432720386</v>
      </c>
      <c r="U259" s="31">
        <f t="shared" si="90"/>
        <v>-0.10898615347795237</v>
      </c>
      <c r="V259" s="31"/>
      <c r="W259" s="31"/>
    </row>
    <row r="260" spans="1:23" x14ac:dyDescent="0.25">
      <c r="B260" s="8"/>
      <c r="C260" s="8"/>
      <c r="D260" s="8"/>
      <c r="E260" s="8"/>
    </row>
    <row r="261" spans="1:23" s="19" customFormat="1" x14ac:dyDescent="0.25">
      <c r="A261" s="223"/>
      <c r="B261" s="50" t="s">
        <v>202</v>
      </c>
      <c r="C261" s="50"/>
      <c r="D261" s="50" t="s">
        <v>36</v>
      </c>
      <c r="E261" s="45"/>
    </row>
    <row r="262" spans="1:23" x14ac:dyDescent="0.25">
      <c r="B262" s="8" t="s">
        <v>202</v>
      </c>
      <c r="C262" s="8" t="s">
        <v>203</v>
      </c>
      <c r="D262" s="8" t="s">
        <v>36</v>
      </c>
      <c r="E262" s="8" t="s">
        <v>194</v>
      </c>
      <c r="F262" s="31">
        <f t="shared" ref="F262:U262" si="91">IFERROR(((F70/F184)-1),"CHECK")</f>
        <v>0</v>
      </c>
      <c r="G262" s="31">
        <f t="shared" si="91"/>
        <v>0</v>
      </c>
      <c r="H262" s="31">
        <f t="shared" si="91"/>
        <v>0</v>
      </c>
      <c r="I262" s="31">
        <f t="shared" si="91"/>
        <v>0</v>
      </c>
      <c r="J262" s="31">
        <f t="shared" si="91"/>
        <v>0</v>
      </c>
      <c r="K262" s="31">
        <f t="shared" si="91"/>
        <v>0</v>
      </c>
      <c r="L262" s="31">
        <f t="shared" si="91"/>
        <v>0</v>
      </c>
      <c r="M262" s="31">
        <f t="shared" si="91"/>
        <v>0</v>
      </c>
      <c r="N262" s="31">
        <f t="shared" si="91"/>
        <v>0</v>
      </c>
      <c r="O262" s="31">
        <f t="shared" si="91"/>
        <v>0</v>
      </c>
      <c r="P262" s="31">
        <f t="shared" si="91"/>
        <v>0</v>
      </c>
      <c r="Q262" s="31">
        <f t="shared" si="91"/>
        <v>0</v>
      </c>
      <c r="R262" s="31">
        <f t="shared" si="91"/>
        <v>0</v>
      </c>
      <c r="S262" s="31">
        <f t="shared" si="91"/>
        <v>0</v>
      </c>
      <c r="T262" s="31">
        <f t="shared" si="91"/>
        <v>0</v>
      </c>
      <c r="U262" s="31">
        <f t="shared" si="91"/>
        <v>0</v>
      </c>
      <c r="V262" s="31"/>
      <c r="W262" s="31"/>
    </row>
    <row r="263" spans="1:23" x14ac:dyDescent="0.25">
      <c r="B263" s="8" t="s">
        <v>202</v>
      </c>
      <c r="C263" s="8" t="s">
        <v>165</v>
      </c>
      <c r="D263" s="8" t="s">
        <v>36</v>
      </c>
      <c r="E263" s="8" t="s">
        <v>194</v>
      </c>
      <c r="F263" s="31">
        <f t="shared" ref="F263:U263" si="92">IFERROR(((F71/F185)-1),"CHECK")</f>
        <v>1.9622691997919146</v>
      </c>
      <c r="G263" s="31">
        <f t="shared" si="92"/>
        <v>1.9834434265196332</v>
      </c>
      <c r="H263" s="31">
        <f t="shared" si="92"/>
        <v>1.9734699133737399</v>
      </c>
      <c r="I263" s="31">
        <f t="shared" si="92"/>
        <v>1.9737050346969141</v>
      </c>
      <c r="J263" s="31">
        <f t="shared" si="92"/>
        <v>1.9711873263578088</v>
      </c>
      <c r="K263" s="31">
        <f t="shared" si="92"/>
        <v>1.9742736197525943</v>
      </c>
      <c r="L263" s="31">
        <f t="shared" si="92"/>
        <v>1.7138122003238339</v>
      </c>
      <c r="M263" s="31">
        <f t="shared" si="92"/>
        <v>1.568892593970491</v>
      </c>
      <c r="N263" s="31">
        <f t="shared" si="92"/>
        <v>2.4030711780265328</v>
      </c>
      <c r="O263" s="31">
        <f t="shared" si="92"/>
        <v>2.0092296901029609</v>
      </c>
      <c r="P263" s="31">
        <f t="shared" si="92"/>
        <v>1.4629579594875066</v>
      </c>
      <c r="Q263" s="31">
        <f t="shared" si="92"/>
        <v>1.8547229480502017</v>
      </c>
      <c r="R263" s="31">
        <f t="shared" si="92"/>
        <v>2.0392865510748868</v>
      </c>
      <c r="S263" s="31">
        <f t="shared" si="92"/>
        <v>1.9412719424771439</v>
      </c>
      <c r="T263" s="31">
        <f t="shared" si="92"/>
        <v>2.3188396307180392</v>
      </c>
      <c r="U263" s="31">
        <f t="shared" si="92"/>
        <v>2.7748611155111753</v>
      </c>
      <c r="V263" s="31"/>
      <c r="W263" s="31"/>
    </row>
    <row r="264" spans="1:23" x14ac:dyDescent="0.25">
      <c r="B264" s="8" t="s">
        <v>202</v>
      </c>
      <c r="C264" s="8" t="s">
        <v>166</v>
      </c>
      <c r="D264" s="8" t="s">
        <v>36</v>
      </c>
      <c r="E264" s="8" t="s">
        <v>194</v>
      </c>
      <c r="F264" s="31">
        <f t="shared" ref="F264:U264" si="93">IFERROR(((F72/F186)-1),"CHECK")</f>
        <v>0</v>
      </c>
      <c r="G264" s="31">
        <f t="shared" si="93"/>
        <v>0</v>
      </c>
      <c r="H264" s="31">
        <f t="shared" si="93"/>
        <v>0</v>
      </c>
      <c r="I264" s="31">
        <f t="shared" si="93"/>
        <v>0</v>
      </c>
      <c r="J264" s="31">
        <f t="shared" si="93"/>
        <v>0</v>
      </c>
      <c r="K264" s="31">
        <f t="shared" si="93"/>
        <v>0</v>
      </c>
      <c r="L264" s="31">
        <f t="shared" si="93"/>
        <v>0</v>
      </c>
      <c r="M264" s="31">
        <f t="shared" si="93"/>
        <v>0</v>
      </c>
      <c r="N264" s="31">
        <f t="shared" si="93"/>
        <v>0</v>
      </c>
      <c r="O264" s="31">
        <f t="shared" si="93"/>
        <v>0</v>
      </c>
      <c r="P264" s="31">
        <f t="shared" si="93"/>
        <v>0</v>
      </c>
      <c r="Q264" s="31">
        <f t="shared" si="93"/>
        <v>0</v>
      </c>
      <c r="R264" s="31">
        <f t="shared" si="93"/>
        <v>0</v>
      </c>
      <c r="S264" s="31">
        <f t="shared" si="93"/>
        <v>0</v>
      </c>
      <c r="T264" s="31">
        <f t="shared" si="93"/>
        <v>0</v>
      </c>
      <c r="U264" s="31">
        <f t="shared" si="93"/>
        <v>0</v>
      </c>
      <c r="V264" s="31"/>
      <c r="W264" s="31"/>
    </row>
    <row r="265" spans="1:23" x14ac:dyDescent="0.25">
      <c r="B265" s="8" t="s">
        <v>202</v>
      </c>
      <c r="C265" s="8" t="s">
        <v>204</v>
      </c>
      <c r="D265" s="8" t="s">
        <v>36</v>
      </c>
      <c r="E265" s="8" t="s">
        <v>194</v>
      </c>
      <c r="F265" s="31">
        <f t="shared" ref="F265:U265" si="94">IFERROR(((F73/F187)-1),"CHECK")</f>
        <v>0</v>
      </c>
      <c r="G265" s="31">
        <f t="shared" si="94"/>
        <v>0</v>
      </c>
      <c r="H265" s="31">
        <f t="shared" si="94"/>
        <v>0</v>
      </c>
      <c r="I265" s="31">
        <f t="shared" si="94"/>
        <v>0</v>
      </c>
      <c r="J265" s="31">
        <f t="shared" si="94"/>
        <v>0</v>
      </c>
      <c r="K265" s="31">
        <f t="shared" si="94"/>
        <v>0</v>
      </c>
      <c r="L265" s="31">
        <f t="shared" si="94"/>
        <v>0</v>
      </c>
      <c r="M265" s="31">
        <f t="shared" si="94"/>
        <v>0</v>
      </c>
      <c r="N265" s="31">
        <f t="shared" si="94"/>
        <v>0</v>
      </c>
      <c r="O265" s="31">
        <f t="shared" si="94"/>
        <v>0</v>
      </c>
      <c r="P265" s="31">
        <f t="shared" si="94"/>
        <v>0</v>
      </c>
      <c r="Q265" s="31">
        <f t="shared" si="94"/>
        <v>0</v>
      </c>
      <c r="R265" s="31">
        <f t="shared" si="94"/>
        <v>0</v>
      </c>
      <c r="S265" s="31">
        <f t="shared" si="94"/>
        <v>0</v>
      </c>
      <c r="T265" s="31">
        <f t="shared" si="94"/>
        <v>0</v>
      </c>
      <c r="U265" s="31">
        <f t="shared" si="94"/>
        <v>0</v>
      </c>
      <c r="V265" s="31"/>
      <c r="W265" s="31"/>
    </row>
    <row r="266" spans="1:23" x14ac:dyDescent="0.25">
      <c r="B266" s="8" t="s">
        <v>202</v>
      </c>
      <c r="C266" s="8" t="s">
        <v>205</v>
      </c>
      <c r="D266" s="8" t="s">
        <v>36</v>
      </c>
      <c r="E266" s="8" t="s">
        <v>194</v>
      </c>
      <c r="F266" s="31">
        <f t="shared" ref="F266:U266" si="95">IFERROR(((F74/F188)-1),"CHECK")</f>
        <v>0</v>
      </c>
      <c r="G266" s="31">
        <f t="shared" si="95"/>
        <v>0</v>
      </c>
      <c r="H266" s="31">
        <f t="shared" si="95"/>
        <v>0</v>
      </c>
      <c r="I266" s="31">
        <f t="shared" si="95"/>
        <v>0</v>
      </c>
      <c r="J266" s="31">
        <f t="shared" si="95"/>
        <v>0</v>
      </c>
      <c r="K266" s="31">
        <f t="shared" si="95"/>
        <v>0</v>
      </c>
      <c r="L266" s="31">
        <f t="shared" si="95"/>
        <v>0</v>
      </c>
      <c r="M266" s="31">
        <f t="shared" si="95"/>
        <v>0</v>
      </c>
      <c r="N266" s="31">
        <f t="shared" si="95"/>
        <v>0</v>
      </c>
      <c r="O266" s="31">
        <f t="shared" si="95"/>
        <v>0</v>
      </c>
      <c r="P266" s="31">
        <f t="shared" si="95"/>
        <v>0</v>
      </c>
      <c r="Q266" s="31">
        <f t="shared" si="95"/>
        <v>0</v>
      </c>
      <c r="R266" s="31">
        <f t="shared" si="95"/>
        <v>0</v>
      </c>
      <c r="S266" s="31">
        <f t="shared" si="95"/>
        <v>0</v>
      </c>
      <c r="T266" s="31">
        <f t="shared" si="95"/>
        <v>0</v>
      </c>
      <c r="U266" s="31">
        <f t="shared" si="95"/>
        <v>0</v>
      </c>
      <c r="V266" s="31"/>
      <c r="W266" s="31"/>
    </row>
    <row r="267" spans="1:23" x14ac:dyDescent="0.25">
      <c r="B267" s="8" t="s">
        <v>202</v>
      </c>
      <c r="C267" s="8" t="s">
        <v>169</v>
      </c>
      <c r="D267" s="8" t="s">
        <v>36</v>
      </c>
      <c r="E267" s="8" t="s">
        <v>194</v>
      </c>
      <c r="F267" s="31">
        <f t="shared" ref="F267:U267" si="96">IFERROR(((F75/F189)-1),"CHECK")</f>
        <v>-0.32943246725006003</v>
      </c>
      <c r="G267" s="31">
        <f t="shared" si="96"/>
        <v>-0.30991469808833094</v>
      </c>
      <c r="H267" s="31">
        <f t="shared" si="96"/>
        <v>-0.31297598672782223</v>
      </c>
      <c r="I267" s="31">
        <f t="shared" si="96"/>
        <v>-0.3378552382854173</v>
      </c>
      <c r="J267" s="31">
        <f t="shared" si="96"/>
        <v>-0.37487235591425594</v>
      </c>
      <c r="K267" s="31">
        <f t="shared" si="96"/>
        <v>-0.39127783880604694</v>
      </c>
      <c r="L267" s="31">
        <f t="shared" si="96"/>
        <v>-0.38838313317640616</v>
      </c>
      <c r="M267" s="31">
        <f t="shared" si="96"/>
        <v>-0.37617738130807687</v>
      </c>
      <c r="N267" s="31">
        <f t="shared" si="96"/>
        <v>-0.38157093060779845</v>
      </c>
      <c r="O267" s="31">
        <f t="shared" si="96"/>
        <v>-4.99519435748077E-2</v>
      </c>
      <c r="P267" s="31">
        <f t="shared" si="96"/>
        <v>-0.19489796825888894</v>
      </c>
      <c r="Q267" s="31">
        <f t="shared" si="96"/>
        <v>-4.3119096853284078E-2</v>
      </c>
      <c r="R267" s="31">
        <f t="shared" si="96"/>
        <v>-0.32588537380431926</v>
      </c>
      <c r="S267" s="31">
        <f t="shared" si="96"/>
        <v>-0.91188321802042593</v>
      </c>
      <c r="T267" s="31">
        <f t="shared" si="96"/>
        <v>-0.58422464825108511</v>
      </c>
      <c r="U267" s="31">
        <f t="shared" si="96"/>
        <v>-0.26036956232073527</v>
      </c>
      <c r="V267" s="31"/>
      <c r="W267" s="31"/>
    </row>
    <row r="268" spans="1:23" x14ac:dyDescent="0.25">
      <c r="B268" s="8" t="s">
        <v>202</v>
      </c>
      <c r="C268" s="8" t="s">
        <v>206</v>
      </c>
      <c r="D268" s="8" t="s">
        <v>36</v>
      </c>
      <c r="E268" s="8" t="s">
        <v>194</v>
      </c>
      <c r="F268" s="31">
        <f t="shared" ref="F268:T268" si="97">IFERROR(((F76/F190)-1),"CHECK")</f>
        <v>0</v>
      </c>
      <c r="G268" s="31">
        <f t="shared" si="97"/>
        <v>0</v>
      </c>
      <c r="H268" s="31">
        <f t="shared" si="97"/>
        <v>0</v>
      </c>
      <c r="I268" s="31">
        <f t="shared" si="97"/>
        <v>0</v>
      </c>
      <c r="J268" s="31">
        <f t="shared" si="97"/>
        <v>0</v>
      </c>
      <c r="K268" s="31">
        <f t="shared" si="97"/>
        <v>0</v>
      </c>
      <c r="L268" s="31">
        <f t="shared" si="97"/>
        <v>0</v>
      </c>
      <c r="M268" s="31">
        <f t="shared" si="97"/>
        <v>0</v>
      </c>
      <c r="N268" s="31">
        <f t="shared" si="97"/>
        <v>0</v>
      </c>
      <c r="O268" s="31">
        <f t="shared" si="97"/>
        <v>0</v>
      </c>
      <c r="P268" s="31">
        <f t="shared" si="97"/>
        <v>0</v>
      </c>
      <c r="Q268" s="31">
        <f t="shared" si="97"/>
        <v>0</v>
      </c>
      <c r="R268" s="31">
        <f t="shared" si="97"/>
        <v>0</v>
      </c>
      <c r="S268" s="31">
        <f t="shared" si="97"/>
        <v>0</v>
      </c>
      <c r="T268" s="31">
        <f t="shared" si="97"/>
        <v>0</v>
      </c>
      <c r="U268" s="31">
        <f t="shared" ref="U268" si="98">IFERROR(((U76/U190)-1),"CHECK")</f>
        <v>0</v>
      </c>
      <c r="V268" s="31"/>
      <c r="W268" s="31"/>
    </row>
    <row r="269" spans="1:23" s="197" customFormat="1" x14ac:dyDescent="0.25">
      <c r="A269" s="221"/>
      <c r="B269" s="7" t="s">
        <v>202</v>
      </c>
      <c r="C269" s="7" t="s">
        <v>193</v>
      </c>
      <c r="D269" s="7" t="s">
        <v>36</v>
      </c>
      <c r="E269" s="7" t="s">
        <v>194</v>
      </c>
      <c r="F269" s="31">
        <f t="shared" ref="F269:T269" si="99">IFERROR(((F78/F191)-1),"CHECK")</f>
        <v>-0.11198483916914836</v>
      </c>
      <c r="G269" s="31">
        <f t="shared" si="99"/>
        <v>-8.5057688707633639E-2</v>
      </c>
      <c r="H269" s="31">
        <f t="shared" si="99"/>
        <v>-8.5301703145779673E-2</v>
      </c>
      <c r="I269" s="31">
        <f t="shared" si="99"/>
        <v>-0.10520068749159139</v>
      </c>
      <c r="J269" s="31">
        <f t="shared" si="99"/>
        <v>-0.13419858995960665</v>
      </c>
      <c r="K269" s="31">
        <f t="shared" si="99"/>
        <v>-0.13009398571272035</v>
      </c>
      <c r="L269" s="31">
        <f t="shared" si="99"/>
        <v>-0.1409837861752099</v>
      </c>
      <c r="M269" s="31">
        <f t="shared" si="99"/>
        <v>-0.13148047354344583</v>
      </c>
      <c r="N269" s="31">
        <f t="shared" si="99"/>
        <v>-7.5714496595341352E-2</v>
      </c>
      <c r="O269" s="31">
        <f t="shared" si="99"/>
        <v>0.14547740565311895</v>
      </c>
      <c r="P269" s="31">
        <f t="shared" si="99"/>
        <v>-9.4917687713691468E-4</v>
      </c>
      <c r="Q269" s="31">
        <f t="shared" si="99"/>
        <v>0.22805010335572407</v>
      </c>
      <c r="R269" s="31">
        <f t="shared" si="99"/>
        <v>5.803067570857201E-2</v>
      </c>
      <c r="S269" s="31">
        <f t="shared" si="99"/>
        <v>-0.41963580998199523</v>
      </c>
      <c r="T269" s="31">
        <f t="shared" si="99"/>
        <v>-0.12179692414560017</v>
      </c>
      <c r="U269" s="31">
        <f t="shared" ref="U269" si="100">IFERROR(((U78/U191)-1),"CHECK")</f>
        <v>0.16697974348223399</v>
      </c>
      <c r="V269" s="196"/>
      <c r="W269" s="196"/>
    </row>
    <row r="270" spans="1:23" x14ac:dyDescent="0.25">
      <c r="B270" s="7" t="s">
        <v>202</v>
      </c>
      <c r="C270" s="7" t="s">
        <v>193</v>
      </c>
      <c r="D270" s="7" t="s">
        <v>36</v>
      </c>
      <c r="E270" s="7" t="s">
        <v>199</v>
      </c>
      <c r="F270" s="31">
        <f t="shared" ref="F270:U270" si="101">IFERROR(((F79/F192)-1),"CHECK")</f>
        <v>-0.11198483916914836</v>
      </c>
      <c r="G270" s="31">
        <f t="shared" si="101"/>
        <v>-8.5057688707633528E-2</v>
      </c>
      <c r="H270" s="31">
        <f t="shared" si="101"/>
        <v>-8.5301703145779673E-2</v>
      </c>
      <c r="I270" s="31">
        <f t="shared" si="101"/>
        <v>-0.10520068749159139</v>
      </c>
      <c r="J270" s="31">
        <f t="shared" si="101"/>
        <v>-0.13419858995960665</v>
      </c>
      <c r="K270" s="31">
        <f t="shared" si="101"/>
        <v>-0.13009398571272035</v>
      </c>
      <c r="L270" s="31">
        <f t="shared" si="101"/>
        <v>-0.14098378617521001</v>
      </c>
      <c r="M270" s="31">
        <f t="shared" si="101"/>
        <v>-0.13148047354344583</v>
      </c>
      <c r="N270" s="31">
        <f t="shared" si="101"/>
        <v>-7.5714496595341352E-2</v>
      </c>
      <c r="O270" s="31">
        <f t="shared" si="101"/>
        <v>0.14547740565311895</v>
      </c>
      <c r="P270" s="31">
        <f t="shared" si="101"/>
        <v>-9.491768771370257E-4</v>
      </c>
      <c r="Q270" s="31">
        <f t="shared" si="101"/>
        <v>0.22805010335572384</v>
      </c>
      <c r="R270" s="31">
        <f t="shared" si="101"/>
        <v>5.803067570857201E-2</v>
      </c>
      <c r="S270" s="31">
        <f t="shared" si="101"/>
        <v>-0.41963580998199512</v>
      </c>
      <c r="T270" s="31">
        <f t="shared" si="101"/>
        <v>-0.12179692414560017</v>
      </c>
      <c r="U270" s="31">
        <f t="shared" si="101"/>
        <v>0.16697974348223399</v>
      </c>
      <c r="V270" s="31"/>
      <c r="W270" s="31"/>
    </row>
    <row r="271" spans="1:23" x14ac:dyDescent="0.25">
      <c r="B271" s="8"/>
      <c r="C271" s="8"/>
      <c r="D271" s="8"/>
      <c r="E271" s="8"/>
    </row>
    <row r="272" spans="1:23" s="19" customFormat="1" x14ac:dyDescent="0.25">
      <c r="A272" s="223"/>
      <c r="B272" s="50" t="s">
        <v>202</v>
      </c>
      <c r="C272" s="50"/>
      <c r="D272" s="50" t="s">
        <v>190</v>
      </c>
      <c r="E272" s="45"/>
    </row>
    <row r="273" spans="1:24" x14ac:dyDescent="0.25">
      <c r="B273" s="8" t="s">
        <v>202</v>
      </c>
      <c r="C273" s="8" t="s">
        <v>203</v>
      </c>
      <c r="D273" s="8" t="s">
        <v>190</v>
      </c>
      <c r="E273" s="8" t="s">
        <v>195</v>
      </c>
      <c r="F273" s="31">
        <f t="shared" ref="F273:U273" si="102">IFERROR(((F82/F195)-1),"CHECK")</f>
        <v>0</v>
      </c>
      <c r="G273" s="31">
        <f t="shared" si="102"/>
        <v>0</v>
      </c>
      <c r="H273" s="31">
        <f t="shared" si="102"/>
        <v>0</v>
      </c>
      <c r="I273" s="31">
        <f t="shared" si="102"/>
        <v>0</v>
      </c>
      <c r="J273" s="31">
        <f t="shared" si="102"/>
        <v>0</v>
      </c>
      <c r="K273" s="31">
        <f t="shared" si="102"/>
        <v>0</v>
      </c>
      <c r="L273" s="31">
        <f t="shared" si="102"/>
        <v>0</v>
      </c>
      <c r="M273" s="31">
        <f t="shared" si="102"/>
        <v>0</v>
      </c>
      <c r="N273" s="31">
        <f t="shared" si="102"/>
        <v>0</v>
      </c>
      <c r="O273" s="31">
        <f t="shared" si="102"/>
        <v>0</v>
      </c>
      <c r="P273" s="31">
        <f t="shared" si="102"/>
        <v>0</v>
      </c>
      <c r="Q273" s="31">
        <f t="shared" si="102"/>
        <v>0</v>
      </c>
      <c r="R273" s="31">
        <f t="shared" si="102"/>
        <v>0</v>
      </c>
      <c r="S273" s="31">
        <f t="shared" si="102"/>
        <v>0</v>
      </c>
      <c r="T273" s="31">
        <f t="shared" si="102"/>
        <v>0</v>
      </c>
      <c r="U273" s="31">
        <f t="shared" si="102"/>
        <v>0</v>
      </c>
      <c r="V273" s="31"/>
      <c r="W273" s="31"/>
    </row>
    <row r="274" spans="1:24" x14ac:dyDescent="0.25">
      <c r="B274" s="8" t="s">
        <v>202</v>
      </c>
      <c r="C274" s="8" t="s">
        <v>165</v>
      </c>
      <c r="D274" s="8" t="s">
        <v>190</v>
      </c>
      <c r="E274" s="8" t="s">
        <v>195</v>
      </c>
      <c r="F274" s="31">
        <f t="shared" ref="F274:U274" si="103">IFERROR(((F83/F196)-1),"CHECK")</f>
        <v>1.9622691997919142</v>
      </c>
      <c r="G274" s="31">
        <f t="shared" si="103"/>
        <v>1.9834434265196328</v>
      </c>
      <c r="H274" s="31">
        <f t="shared" si="103"/>
        <v>1.9734699133737399</v>
      </c>
      <c r="I274" s="31">
        <f t="shared" si="103"/>
        <v>1.9737050346969141</v>
      </c>
      <c r="J274" s="31">
        <f t="shared" si="103"/>
        <v>1.9711873263578084</v>
      </c>
      <c r="K274" s="31">
        <f t="shared" si="103"/>
        <v>1.9742736197525943</v>
      </c>
      <c r="L274" s="31">
        <f t="shared" si="103"/>
        <v>1.7138122003238339</v>
      </c>
      <c r="M274" s="31">
        <f t="shared" si="103"/>
        <v>1.568892593970491</v>
      </c>
      <c r="N274" s="31">
        <f t="shared" si="103"/>
        <v>2.4030711780265333</v>
      </c>
      <c r="O274" s="31">
        <f t="shared" si="103"/>
        <v>2.0092296901029614</v>
      </c>
      <c r="P274" s="31">
        <f t="shared" si="103"/>
        <v>1.4629579594875057</v>
      </c>
      <c r="Q274" s="31">
        <f t="shared" si="103"/>
        <v>1.8547229480502012</v>
      </c>
      <c r="R274" s="31">
        <f t="shared" si="103"/>
        <v>2.0392865510748872</v>
      </c>
      <c r="S274" s="31">
        <f t="shared" si="103"/>
        <v>1.9412719424771434</v>
      </c>
      <c r="T274" s="31">
        <f t="shared" si="103"/>
        <v>2.3188396307180383</v>
      </c>
      <c r="U274" s="31">
        <f t="shared" si="103"/>
        <v>2.7748611155111749</v>
      </c>
      <c r="V274" s="31"/>
      <c r="W274" s="31"/>
    </row>
    <row r="275" spans="1:24" x14ac:dyDescent="0.25">
      <c r="B275" s="8" t="s">
        <v>202</v>
      </c>
      <c r="C275" s="8" t="s">
        <v>166</v>
      </c>
      <c r="D275" s="8" t="s">
        <v>190</v>
      </c>
      <c r="E275" s="8" t="s">
        <v>195</v>
      </c>
      <c r="F275" s="31">
        <f t="shared" ref="F275:U275" si="104">IFERROR(((F84/F197)-1),"CHECK")</f>
        <v>0</v>
      </c>
      <c r="G275" s="31">
        <f t="shared" si="104"/>
        <v>0</v>
      </c>
      <c r="H275" s="31">
        <f t="shared" si="104"/>
        <v>0</v>
      </c>
      <c r="I275" s="31">
        <f t="shared" si="104"/>
        <v>0</v>
      </c>
      <c r="J275" s="31">
        <f t="shared" si="104"/>
        <v>0</v>
      </c>
      <c r="K275" s="31">
        <f t="shared" si="104"/>
        <v>0</v>
      </c>
      <c r="L275" s="31">
        <f t="shared" si="104"/>
        <v>0</v>
      </c>
      <c r="M275" s="31">
        <f t="shared" si="104"/>
        <v>0</v>
      </c>
      <c r="N275" s="31">
        <f t="shared" si="104"/>
        <v>0</v>
      </c>
      <c r="O275" s="31">
        <f t="shared" si="104"/>
        <v>0</v>
      </c>
      <c r="P275" s="31">
        <f t="shared" si="104"/>
        <v>0</v>
      </c>
      <c r="Q275" s="31">
        <f t="shared" si="104"/>
        <v>0</v>
      </c>
      <c r="R275" s="31">
        <f t="shared" si="104"/>
        <v>0</v>
      </c>
      <c r="S275" s="31">
        <f t="shared" si="104"/>
        <v>0</v>
      </c>
      <c r="T275" s="31">
        <f t="shared" si="104"/>
        <v>0</v>
      </c>
      <c r="U275" s="31">
        <f t="shared" si="104"/>
        <v>0</v>
      </c>
      <c r="V275" s="31"/>
      <c r="W275" s="31"/>
    </row>
    <row r="276" spans="1:24" x14ac:dyDescent="0.25">
      <c r="B276" s="8" t="s">
        <v>202</v>
      </c>
      <c r="C276" s="8" t="s">
        <v>204</v>
      </c>
      <c r="D276" s="8" t="s">
        <v>190</v>
      </c>
      <c r="E276" s="8" t="s">
        <v>195</v>
      </c>
      <c r="F276" s="31">
        <f t="shared" ref="F276:U276" si="105">IFERROR(((F85/F198)-1),"CHECK")</f>
        <v>0</v>
      </c>
      <c r="G276" s="31">
        <f t="shared" si="105"/>
        <v>0</v>
      </c>
      <c r="H276" s="31">
        <f t="shared" si="105"/>
        <v>0</v>
      </c>
      <c r="I276" s="31">
        <f t="shared" si="105"/>
        <v>0</v>
      </c>
      <c r="J276" s="31">
        <f t="shared" si="105"/>
        <v>0</v>
      </c>
      <c r="K276" s="31">
        <f t="shared" si="105"/>
        <v>0</v>
      </c>
      <c r="L276" s="31">
        <f t="shared" si="105"/>
        <v>0</v>
      </c>
      <c r="M276" s="31">
        <f t="shared" si="105"/>
        <v>0</v>
      </c>
      <c r="N276" s="31">
        <f t="shared" si="105"/>
        <v>0</v>
      </c>
      <c r="O276" s="31">
        <f t="shared" si="105"/>
        <v>0</v>
      </c>
      <c r="P276" s="31">
        <f t="shared" si="105"/>
        <v>0</v>
      </c>
      <c r="Q276" s="31">
        <f t="shared" si="105"/>
        <v>0</v>
      </c>
      <c r="R276" s="31">
        <f t="shared" si="105"/>
        <v>0</v>
      </c>
      <c r="S276" s="31">
        <f t="shared" si="105"/>
        <v>0</v>
      </c>
      <c r="T276" s="31">
        <f t="shared" si="105"/>
        <v>0</v>
      </c>
      <c r="U276" s="31">
        <f t="shared" si="105"/>
        <v>0</v>
      </c>
      <c r="V276" s="31"/>
      <c r="W276" s="31"/>
    </row>
    <row r="277" spans="1:24" x14ac:dyDescent="0.25">
      <c r="B277" s="8" t="s">
        <v>202</v>
      </c>
      <c r="C277" s="8" t="s">
        <v>205</v>
      </c>
      <c r="D277" s="8" t="s">
        <v>190</v>
      </c>
      <c r="E277" s="8" t="s">
        <v>195</v>
      </c>
      <c r="F277" s="31">
        <f t="shared" ref="F277:U277" si="106">IFERROR(((F86/F199)-1),"CHECK")</f>
        <v>0</v>
      </c>
      <c r="G277" s="31">
        <f t="shared" si="106"/>
        <v>0</v>
      </c>
      <c r="H277" s="31">
        <f t="shared" si="106"/>
        <v>0</v>
      </c>
      <c r="I277" s="31">
        <f t="shared" si="106"/>
        <v>0</v>
      </c>
      <c r="J277" s="31">
        <f t="shared" si="106"/>
        <v>0</v>
      </c>
      <c r="K277" s="31">
        <f t="shared" si="106"/>
        <v>0</v>
      </c>
      <c r="L277" s="31">
        <f t="shared" si="106"/>
        <v>0</v>
      </c>
      <c r="M277" s="31">
        <f t="shared" si="106"/>
        <v>0</v>
      </c>
      <c r="N277" s="31">
        <f t="shared" si="106"/>
        <v>0</v>
      </c>
      <c r="O277" s="31">
        <f t="shared" si="106"/>
        <v>0</v>
      </c>
      <c r="P277" s="31">
        <f t="shared" si="106"/>
        <v>0</v>
      </c>
      <c r="Q277" s="31">
        <f t="shared" si="106"/>
        <v>0</v>
      </c>
      <c r="R277" s="31">
        <f t="shared" si="106"/>
        <v>0</v>
      </c>
      <c r="S277" s="31">
        <f t="shared" si="106"/>
        <v>0</v>
      </c>
      <c r="T277" s="31">
        <f t="shared" si="106"/>
        <v>0</v>
      </c>
      <c r="U277" s="31">
        <f t="shared" si="106"/>
        <v>0</v>
      </c>
      <c r="V277" s="31"/>
      <c r="W277" s="31"/>
    </row>
    <row r="278" spans="1:24" x14ac:dyDescent="0.25">
      <c r="B278" s="8" t="s">
        <v>202</v>
      </c>
      <c r="C278" s="8" t="s">
        <v>169</v>
      </c>
      <c r="D278" s="8" t="s">
        <v>190</v>
      </c>
      <c r="E278" s="8" t="s">
        <v>195</v>
      </c>
      <c r="F278" s="31">
        <f t="shared" ref="F278:U278" si="107">IFERROR(((F87/F200)-1),"CHECK")</f>
        <v>-0.32943246725006003</v>
      </c>
      <c r="G278" s="31">
        <f t="shared" si="107"/>
        <v>-0.30991469808833072</v>
      </c>
      <c r="H278" s="31">
        <f t="shared" si="107"/>
        <v>-0.31297598672782212</v>
      </c>
      <c r="I278" s="31">
        <f t="shared" si="107"/>
        <v>-0.33785523828541741</v>
      </c>
      <c r="J278" s="31">
        <f t="shared" si="107"/>
        <v>-0.37487235591425594</v>
      </c>
      <c r="K278" s="31">
        <f t="shared" si="107"/>
        <v>-0.39127783880604694</v>
      </c>
      <c r="L278" s="31">
        <f t="shared" si="107"/>
        <v>-0.38838313317640616</v>
      </c>
      <c r="M278" s="31">
        <f t="shared" si="107"/>
        <v>-0.37617738130807676</v>
      </c>
      <c r="N278" s="31">
        <f t="shared" si="107"/>
        <v>-0.38157093060779823</v>
      </c>
      <c r="O278" s="31">
        <f t="shared" si="107"/>
        <v>-4.9951943574807589E-2</v>
      </c>
      <c r="P278" s="31">
        <f t="shared" si="107"/>
        <v>-0.19489796825888883</v>
      </c>
      <c r="Q278" s="31">
        <f t="shared" si="107"/>
        <v>-4.3119096853283856E-2</v>
      </c>
      <c r="R278" s="31">
        <f t="shared" si="107"/>
        <v>-0.32588537380431937</v>
      </c>
      <c r="S278" s="31">
        <f t="shared" si="107"/>
        <v>-0.91188321802042593</v>
      </c>
      <c r="T278" s="31">
        <f t="shared" si="107"/>
        <v>-0.58422464825108511</v>
      </c>
      <c r="U278" s="31">
        <f t="shared" si="107"/>
        <v>-0.26036956232073516</v>
      </c>
      <c r="V278" s="31"/>
      <c r="W278" s="31"/>
    </row>
    <row r="279" spans="1:24" x14ac:dyDescent="0.25">
      <c r="B279" s="8" t="s">
        <v>202</v>
      </c>
      <c r="C279" s="8" t="s">
        <v>206</v>
      </c>
      <c r="D279" s="8" t="s">
        <v>190</v>
      </c>
      <c r="E279" s="8" t="s">
        <v>195</v>
      </c>
      <c r="F279" s="31">
        <f t="shared" ref="F279:U279" si="108">IFERROR(((F88/F201)-1),"CHECK")</f>
        <v>0</v>
      </c>
      <c r="G279" s="31">
        <f t="shared" si="108"/>
        <v>0</v>
      </c>
      <c r="H279" s="31">
        <f t="shared" si="108"/>
        <v>0</v>
      </c>
      <c r="I279" s="31">
        <f t="shared" si="108"/>
        <v>0</v>
      </c>
      <c r="J279" s="31">
        <f t="shared" si="108"/>
        <v>0</v>
      </c>
      <c r="K279" s="31">
        <f t="shared" si="108"/>
        <v>0</v>
      </c>
      <c r="L279" s="31">
        <f t="shared" si="108"/>
        <v>0</v>
      </c>
      <c r="M279" s="31">
        <f t="shared" si="108"/>
        <v>0</v>
      </c>
      <c r="N279" s="31">
        <f t="shared" si="108"/>
        <v>0</v>
      </c>
      <c r="O279" s="31">
        <f t="shared" si="108"/>
        <v>0</v>
      </c>
      <c r="P279" s="31">
        <f t="shared" si="108"/>
        <v>0</v>
      </c>
      <c r="Q279" s="31">
        <f t="shared" si="108"/>
        <v>0</v>
      </c>
      <c r="R279" s="31">
        <f t="shared" si="108"/>
        <v>0</v>
      </c>
      <c r="S279" s="31">
        <f t="shared" si="108"/>
        <v>0</v>
      </c>
      <c r="T279" s="31">
        <f t="shared" si="108"/>
        <v>0</v>
      </c>
      <c r="U279" s="31">
        <f t="shared" si="108"/>
        <v>0</v>
      </c>
      <c r="V279" s="31"/>
      <c r="W279" s="31"/>
    </row>
    <row r="280" spans="1:24" s="197" customFormat="1" x14ac:dyDescent="0.25">
      <c r="A280" s="221"/>
      <c r="B280" s="7" t="s">
        <v>202</v>
      </c>
      <c r="C280" s="7" t="s">
        <v>196</v>
      </c>
      <c r="D280" s="7" t="s">
        <v>190</v>
      </c>
      <c r="E280" s="7" t="s">
        <v>195</v>
      </c>
      <c r="F280" s="31">
        <f t="shared" ref="F280:U280" si="109">IFERROR(((F90/F202)-1),"CHECK")</f>
        <v>-0.29604113279377742</v>
      </c>
      <c r="G280" s="31">
        <f t="shared" si="109"/>
        <v>-0.27477515893281013</v>
      </c>
      <c r="H280" s="31">
        <f t="shared" si="109"/>
        <v>-0.27726596076907351</v>
      </c>
      <c r="I280" s="31">
        <f t="shared" si="109"/>
        <v>-0.30158771685858199</v>
      </c>
      <c r="J280" s="31">
        <f t="shared" si="109"/>
        <v>-0.33767520650521743</v>
      </c>
      <c r="K280" s="31">
        <f t="shared" si="109"/>
        <v>-0.35023056168519318</v>
      </c>
      <c r="L280" s="31">
        <f t="shared" si="109"/>
        <v>-0.34950419091779916</v>
      </c>
      <c r="M280" s="31">
        <f t="shared" si="109"/>
        <v>-0.33732600155196435</v>
      </c>
      <c r="N280" s="31">
        <f t="shared" si="109"/>
        <v>-0.33267893858748654</v>
      </c>
      <c r="O280" s="31">
        <f t="shared" si="109"/>
        <v>-1.604101849539441E-2</v>
      </c>
      <c r="P280" s="31">
        <f t="shared" si="109"/>
        <v>-0.16263346074974505</v>
      </c>
      <c r="Q280" s="31">
        <f t="shared" si="109"/>
        <v>8.4462495445538632E-3</v>
      </c>
      <c r="R280" s="31">
        <f t="shared" si="109"/>
        <v>-0.25669223380779127</v>
      </c>
      <c r="S280" s="31">
        <f t="shared" si="109"/>
        <v>-0.83277391249486532</v>
      </c>
      <c r="T280" s="31">
        <f t="shared" si="109"/>
        <v>-0.50543556651265009</v>
      </c>
      <c r="U280" s="31">
        <f t="shared" si="109"/>
        <v>-0.18331901864234901</v>
      </c>
      <c r="V280" s="196"/>
      <c r="W280" s="196"/>
    </row>
    <row r="281" spans="1:24" x14ac:dyDescent="0.25">
      <c r="B281" s="7" t="s">
        <v>202</v>
      </c>
      <c r="C281" s="7" t="s">
        <v>196</v>
      </c>
      <c r="D281" s="7" t="s">
        <v>190</v>
      </c>
      <c r="E281" s="7" t="s">
        <v>199</v>
      </c>
      <c r="F281" s="31">
        <f t="shared" ref="F281:T281" si="110">IFERROR(((F91/F203)-1),"CHECK")</f>
        <v>-0.29604113279377753</v>
      </c>
      <c r="G281" s="31">
        <f t="shared" si="110"/>
        <v>-0.27477515893281013</v>
      </c>
      <c r="H281" s="31">
        <f t="shared" si="110"/>
        <v>-0.27726596076907362</v>
      </c>
      <c r="I281" s="31">
        <f t="shared" si="110"/>
        <v>-0.30158771685858199</v>
      </c>
      <c r="J281" s="31">
        <f t="shared" si="110"/>
        <v>-0.33767520650521754</v>
      </c>
      <c r="K281" s="31">
        <f t="shared" si="110"/>
        <v>-0.35023056168519306</v>
      </c>
      <c r="L281" s="31">
        <f t="shared" si="110"/>
        <v>-0.34950419091779916</v>
      </c>
      <c r="M281" s="31">
        <f t="shared" si="110"/>
        <v>-0.33732600155196435</v>
      </c>
      <c r="N281" s="31">
        <f t="shared" si="110"/>
        <v>-0.33267893858748654</v>
      </c>
      <c r="O281" s="31">
        <f t="shared" si="110"/>
        <v>-1.604101849539441E-2</v>
      </c>
      <c r="P281" s="31">
        <f t="shared" si="110"/>
        <v>-0.16263346074974516</v>
      </c>
      <c r="Q281" s="31">
        <f t="shared" si="110"/>
        <v>8.4462495445538632E-3</v>
      </c>
      <c r="R281" s="31">
        <f t="shared" si="110"/>
        <v>-0.25669223380779127</v>
      </c>
      <c r="S281" s="31">
        <f t="shared" si="110"/>
        <v>-0.83277391249486532</v>
      </c>
      <c r="T281" s="31">
        <f t="shared" si="110"/>
        <v>-0.5054355665126502</v>
      </c>
      <c r="U281" s="31">
        <f>IFERROR(((U91/U203)-1),"CHECK")</f>
        <v>-0.1833190186423489</v>
      </c>
      <c r="V281" s="31"/>
      <c r="W281" s="31"/>
    </row>
    <row r="282" spans="1:24" x14ac:dyDescent="0.25">
      <c r="B282" s="7"/>
      <c r="C282" s="7"/>
      <c r="D282" s="7"/>
      <c r="E282" s="7"/>
    </row>
    <row r="283" spans="1:24" x14ac:dyDescent="0.25">
      <c r="B283" s="7" t="s">
        <v>202</v>
      </c>
      <c r="C283" s="7" t="s">
        <v>197</v>
      </c>
      <c r="D283" s="7" t="s">
        <v>13</v>
      </c>
      <c r="E283" s="7" t="s">
        <v>198</v>
      </c>
      <c r="F283" s="31">
        <f>IFERROR(((F93/F205)-1),"CHECK")</f>
        <v>-0.25245946204853631</v>
      </c>
      <c r="G283" s="31">
        <f t="shared" ref="G283:U283" si="111">IFERROR(((G93/G205)-1),"CHECK")</f>
        <v>-0.23022398862222349</v>
      </c>
      <c r="H283" s="31">
        <f t="shared" si="111"/>
        <v>-0.23204202887696623</v>
      </c>
      <c r="I283" s="31">
        <f t="shared" si="111"/>
        <v>-0.25371172620817151</v>
      </c>
      <c r="J283" s="31">
        <f t="shared" si="111"/>
        <v>-0.28721482959368161</v>
      </c>
      <c r="K283" s="31">
        <f t="shared" si="111"/>
        <v>-0.29461708642361517</v>
      </c>
      <c r="L283" s="31">
        <f t="shared" si="111"/>
        <v>-0.29518580090284496</v>
      </c>
      <c r="M283" s="31">
        <f t="shared" si="111"/>
        <v>-0.28363786374191269</v>
      </c>
      <c r="N283" s="31">
        <f t="shared" si="111"/>
        <v>-0.27150030707894524</v>
      </c>
      <c r="O283" s="31">
        <f t="shared" si="111"/>
        <v>1.2149709436445333E-2</v>
      </c>
      <c r="P283" s="31">
        <f t="shared" si="111"/>
        <v>-0.1249906874415404</v>
      </c>
      <c r="Q283" s="31">
        <f t="shared" si="111"/>
        <v>4.7211594861623185E-2</v>
      </c>
      <c r="R283" s="31">
        <f t="shared" si="111"/>
        <v>-0.1852790996712006</v>
      </c>
      <c r="S283" s="31">
        <f t="shared" si="111"/>
        <v>-0.70998712154018628</v>
      </c>
      <c r="T283" s="31">
        <f t="shared" si="111"/>
        <v>-0.40513758358290686</v>
      </c>
      <c r="U283" s="31">
        <f t="shared" si="111"/>
        <v>-0.10922656302053779</v>
      </c>
      <c r="V283" s="31"/>
      <c r="W283" s="31"/>
    </row>
    <row r="286" spans="1:24" x14ac:dyDescent="0.25">
      <c r="B286" s="48" t="s">
        <v>460</v>
      </c>
      <c r="C286" s="48"/>
      <c r="D286" s="48"/>
      <c r="E286" s="48"/>
      <c r="F286" s="48"/>
      <c r="G286" s="48"/>
      <c r="H286" s="48"/>
      <c r="I286" s="48"/>
      <c r="J286" s="48"/>
      <c r="K286" s="48"/>
      <c r="L286" s="48"/>
      <c r="M286" s="48"/>
      <c r="N286" s="48"/>
      <c r="O286" s="48"/>
      <c r="P286" s="48"/>
      <c r="Q286" s="48"/>
      <c r="R286" s="48"/>
      <c r="S286" s="48"/>
      <c r="T286" s="48"/>
      <c r="U286" s="48"/>
      <c r="V286" s="48"/>
      <c r="W286" s="48"/>
      <c r="X286" s="21"/>
    </row>
    <row r="287" spans="1:24" x14ac:dyDescent="0.25">
      <c r="C287" t="s">
        <v>458</v>
      </c>
      <c r="D287" t="s">
        <v>201</v>
      </c>
      <c r="F287">
        <f>+F20</f>
        <v>202748.76405946125</v>
      </c>
      <c r="G287">
        <f t="shared" ref="G287:T287" si="112">+G20</f>
        <v>204129.82973134128</v>
      </c>
      <c r="H287">
        <f t="shared" si="112"/>
        <v>210504.7617145963</v>
      </c>
      <c r="I287">
        <f t="shared" si="112"/>
        <v>217464.34085133398</v>
      </c>
      <c r="J287">
        <f t="shared" si="112"/>
        <v>217134.32775555208</v>
      </c>
      <c r="K287">
        <f t="shared" si="112"/>
        <v>205238.00048478879</v>
      </c>
      <c r="L287">
        <f t="shared" si="112"/>
        <v>210508.23352158579</v>
      </c>
      <c r="M287">
        <f t="shared" si="112"/>
        <v>221646.77197248634</v>
      </c>
      <c r="N287">
        <f t="shared" si="112"/>
        <v>236878.20769084341</v>
      </c>
      <c r="O287">
        <f t="shared" si="112"/>
        <v>341078.10479999991</v>
      </c>
      <c r="P287">
        <f t="shared" si="112"/>
        <v>294415.16714999941</v>
      </c>
      <c r="Q287">
        <f t="shared" si="112"/>
        <v>233387.10468000011</v>
      </c>
      <c r="R287">
        <f t="shared" si="112"/>
        <v>171401.96969999996</v>
      </c>
      <c r="S287">
        <f t="shared" si="112"/>
        <v>29870.00298899999</v>
      </c>
      <c r="T287">
        <f t="shared" si="112"/>
        <v>134188.58434950004</v>
      </c>
      <c r="U287" s="197">
        <f t="shared" ref="U287:W287" si="113">+U20</f>
        <v>236466.50760000007</v>
      </c>
      <c r="V287" s="197">
        <f t="shared" si="113"/>
        <v>352753.52531400003</v>
      </c>
      <c r="W287" s="197">
        <f t="shared" si="113"/>
        <v>206062.32281401631</v>
      </c>
    </row>
    <row r="288" spans="1:24" x14ac:dyDescent="0.25">
      <c r="C288" t="s">
        <v>459</v>
      </c>
      <c r="D288" t="s">
        <v>201</v>
      </c>
      <c r="F288">
        <f>+F15+F16+F17+F18+F19</f>
        <v>34287.590621059913</v>
      </c>
      <c r="G288">
        <f t="shared" ref="G288:T288" si="114">+G15+G16+G17+G18+G19</f>
        <v>36032.425969719297</v>
      </c>
      <c r="H288">
        <f t="shared" si="114"/>
        <v>38022.49601886217</v>
      </c>
      <c r="I288">
        <f t="shared" si="114"/>
        <v>40109.467772513621</v>
      </c>
      <c r="J288">
        <f t="shared" si="114"/>
        <v>42107.653157216984</v>
      </c>
      <c r="K288">
        <f t="shared" si="114"/>
        <v>44717.491366621471</v>
      </c>
      <c r="L288">
        <f t="shared" si="114"/>
        <v>44143.837800000008</v>
      </c>
      <c r="M288">
        <f t="shared" si="114"/>
        <v>46759.2304</v>
      </c>
      <c r="N288">
        <f t="shared" si="114"/>
        <v>58818.918319178694</v>
      </c>
      <c r="O288">
        <f t="shared" si="114"/>
        <v>53126.938180865298</v>
      </c>
      <c r="P288">
        <f t="shared" si="114"/>
        <v>48569.311337167754</v>
      </c>
      <c r="Q288">
        <f t="shared" si="114"/>
        <v>57149.383719999998</v>
      </c>
      <c r="R288">
        <f t="shared" si="114"/>
        <v>62678.215070624996</v>
      </c>
      <c r="S288">
        <f t="shared" si="114"/>
        <v>63140.75002421876</v>
      </c>
      <c r="T288">
        <f t="shared" si="114"/>
        <v>72535.930476562498</v>
      </c>
      <c r="U288" s="197">
        <f t="shared" ref="U288:W288" si="115">+U15+U16+U17+U18+U19</f>
        <v>83980.649991406244</v>
      </c>
      <c r="V288" s="197">
        <f t="shared" si="115"/>
        <v>57575.542547255754</v>
      </c>
      <c r="W288" s="197">
        <f t="shared" si="115"/>
        <v>66499.929468154907</v>
      </c>
    </row>
    <row r="289" spans="3:23" x14ac:dyDescent="0.25">
      <c r="C289" t="s">
        <v>461</v>
      </c>
      <c r="D289" t="s">
        <v>201</v>
      </c>
      <c r="F289">
        <f>+F21</f>
        <v>39532</v>
      </c>
      <c r="G289">
        <f t="shared" ref="G289:T289" si="116">+G21</f>
        <v>41241</v>
      </c>
      <c r="H289">
        <f t="shared" si="116"/>
        <v>43048</v>
      </c>
      <c r="I289">
        <f t="shared" si="116"/>
        <v>48749</v>
      </c>
      <c r="J289">
        <f t="shared" si="116"/>
        <v>50361</v>
      </c>
      <c r="K289">
        <f t="shared" si="116"/>
        <v>53165.84</v>
      </c>
      <c r="L289">
        <f t="shared" si="116"/>
        <v>56037.84</v>
      </c>
      <c r="M289">
        <f t="shared" si="116"/>
        <v>58908.41</v>
      </c>
      <c r="N289">
        <f t="shared" si="116"/>
        <v>61777.55</v>
      </c>
      <c r="O289">
        <f t="shared" si="116"/>
        <v>64645.26</v>
      </c>
      <c r="P289">
        <f t="shared" si="116"/>
        <v>68405.919656963932</v>
      </c>
      <c r="Q289">
        <f t="shared" si="116"/>
        <v>51381.792000000001</v>
      </c>
      <c r="R289">
        <f t="shared" si="116"/>
        <v>44518.175999999999</v>
      </c>
      <c r="S289">
        <f t="shared" si="116"/>
        <v>62379.199999999997</v>
      </c>
      <c r="T289">
        <f t="shared" si="116"/>
        <v>63798.5</v>
      </c>
      <c r="U289" s="197">
        <f t="shared" ref="U289:W289" si="117">+U21</f>
        <v>65217.8</v>
      </c>
      <c r="V289" s="197">
        <f t="shared" si="117"/>
        <v>66637</v>
      </c>
      <c r="W289" s="197">
        <f t="shared" si="117"/>
        <v>68056</v>
      </c>
    </row>
    <row r="290" spans="3:23" x14ac:dyDescent="0.25">
      <c r="W290" s="197"/>
    </row>
    <row r="291" spans="3:23" x14ac:dyDescent="0.25">
      <c r="C291" t="s">
        <v>458</v>
      </c>
      <c r="D291" t="s">
        <v>16</v>
      </c>
      <c r="F291">
        <f>+F64</f>
        <v>19514.568540723143</v>
      </c>
      <c r="G291">
        <f t="shared" ref="G291:T291" si="118">+G64</f>
        <v>19647.496111641598</v>
      </c>
      <c r="H291">
        <f t="shared" si="118"/>
        <v>20261.083315029897</v>
      </c>
      <c r="I291">
        <f t="shared" si="118"/>
        <v>20930.942806940897</v>
      </c>
      <c r="J291">
        <f t="shared" si="118"/>
        <v>20899.179046471887</v>
      </c>
      <c r="K291">
        <f t="shared" si="118"/>
        <v>19754.157546660917</v>
      </c>
      <c r="L291">
        <f t="shared" si="118"/>
        <v>20261.417476452632</v>
      </c>
      <c r="M291">
        <f t="shared" si="118"/>
        <v>21333.50180235181</v>
      </c>
      <c r="N291">
        <f t="shared" si="118"/>
        <v>22799.527490243679</v>
      </c>
      <c r="O291">
        <f t="shared" si="118"/>
        <v>32828.767586999995</v>
      </c>
      <c r="P291">
        <f t="shared" si="118"/>
        <v>28337.459838187442</v>
      </c>
      <c r="Q291">
        <f t="shared" si="118"/>
        <v>22463.508825450008</v>
      </c>
      <c r="R291">
        <f t="shared" si="118"/>
        <v>16497.439583624997</v>
      </c>
      <c r="S291">
        <f t="shared" si="118"/>
        <v>2874.9877876912487</v>
      </c>
      <c r="T291">
        <f t="shared" si="118"/>
        <v>12915.651243639379</v>
      </c>
      <c r="U291" s="197">
        <f t="shared" ref="U291:W291" si="119">+U64</f>
        <v>22759.901356500006</v>
      </c>
      <c r="V291" s="197">
        <f t="shared" si="119"/>
        <v>33952.526811472504</v>
      </c>
      <c r="W291" s="197">
        <f t="shared" si="119"/>
        <v>19833.498570849071</v>
      </c>
    </row>
    <row r="292" spans="3:23" x14ac:dyDescent="0.25">
      <c r="C292" t="s">
        <v>459</v>
      </c>
      <c r="D292" t="s">
        <v>16</v>
      </c>
      <c r="F292">
        <f>+F59+F60+F61+F62+F63</f>
        <v>2571.9690636005398</v>
      </c>
      <c r="G292">
        <f t="shared" ref="G292:T292" si="120">+G59+G60+G61+G62+G63</f>
        <v>2704.8235956761996</v>
      </c>
      <c r="H292">
        <f t="shared" si="120"/>
        <v>2856.1741322976864</v>
      </c>
      <c r="I292">
        <f t="shared" si="120"/>
        <v>3011.5872129932595</v>
      </c>
      <c r="J292">
        <f t="shared" si="120"/>
        <v>3160.3356871057545</v>
      </c>
      <c r="K292">
        <f t="shared" si="120"/>
        <v>3358.0537233266509</v>
      </c>
      <c r="L292">
        <f t="shared" si="120"/>
        <v>3316.82652912</v>
      </c>
      <c r="M292">
        <f t="shared" si="120"/>
        <v>3513.6760592000005</v>
      </c>
      <c r="N292">
        <f t="shared" si="120"/>
        <v>4406.11196395772</v>
      </c>
      <c r="O292">
        <f t="shared" si="120"/>
        <v>3985.4254655242662</v>
      </c>
      <c r="P292">
        <f t="shared" si="120"/>
        <v>3650.5395026866008</v>
      </c>
      <c r="Q292">
        <f t="shared" si="120"/>
        <v>4282.5034424919995</v>
      </c>
      <c r="R292">
        <f t="shared" si="120"/>
        <v>4707.6073431413124</v>
      </c>
      <c r="S292">
        <f t="shared" si="120"/>
        <v>4737.1481515146088</v>
      </c>
      <c r="T292">
        <f t="shared" si="120"/>
        <v>5435.2777885132818</v>
      </c>
      <c r="U292" s="197">
        <f t="shared" ref="U292:W292" si="121">+U59+U60+U61+U62+U63</f>
        <v>6285.2782700432026</v>
      </c>
      <c r="V292" s="197">
        <f t="shared" si="121"/>
        <v>4330.6097027516516</v>
      </c>
      <c r="W292" s="197">
        <f t="shared" si="121"/>
        <v>4993.8482735902789</v>
      </c>
    </row>
    <row r="293" spans="3:23" x14ac:dyDescent="0.25">
      <c r="C293" t="s">
        <v>461</v>
      </c>
      <c r="D293" t="s">
        <v>16</v>
      </c>
      <c r="F293">
        <f>+F65</f>
        <v>2217.7451999999998</v>
      </c>
      <c r="G293">
        <f t="shared" ref="G293:T293" si="122">+G65</f>
        <v>2313.6201000000001</v>
      </c>
      <c r="H293">
        <f t="shared" si="122"/>
        <v>2414.9928</v>
      </c>
      <c r="I293">
        <f t="shared" si="122"/>
        <v>2734.8189000000002</v>
      </c>
      <c r="J293">
        <f t="shared" si="122"/>
        <v>2825.2521000000002</v>
      </c>
      <c r="K293">
        <f t="shared" si="122"/>
        <v>2982.6036239999999</v>
      </c>
      <c r="L293">
        <f t="shared" si="122"/>
        <v>3143.7228239999999</v>
      </c>
      <c r="M293">
        <f t="shared" si="122"/>
        <v>3304.7618010000001</v>
      </c>
      <c r="N293">
        <f t="shared" si="122"/>
        <v>3465.7205549999999</v>
      </c>
      <c r="O293">
        <f t="shared" si="122"/>
        <v>3626.5990860000002</v>
      </c>
      <c r="P293">
        <f t="shared" si="122"/>
        <v>3837.5720927556767</v>
      </c>
      <c r="Q293">
        <f t="shared" si="122"/>
        <v>2882.5185312000003</v>
      </c>
      <c r="R293">
        <f t="shared" si="122"/>
        <v>2497.4696736000001</v>
      </c>
      <c r="S293">
        <f t="shared" si="122"/>
        <v>3499.4731200000001</v>
      </c>
      <c r="T293">
        <f t="shared" si="122"/>
        <v>3579.0958500000002</v>
      </c>
      <c r="U293" s="197">
        <f t="shared" ref="U293:W293" si="123">+U65</f>
        <v>3658.7185800000002</v>
      </c>
      <c r="V293" s="197">
        <f t="shared" si="123"/>
        <v>3738.3357000000001</v>
      </c>
      <c r="W293" s="197">
        <f t="shared" si="123"/>
        <v>3817.9416000000001</v>
      </c>
    </row>
  </sheetData>
  <mergeCells count="1">
    <mergeCell ref="D1:K1"/>
  </mergeCells>
  <conditionalFormatting sqref="L2">
    <cfRule type="expression" dxfId="13" priority="41">
      <formula>(UPPER(LEFT(SUBSTITUTE($AA2,"#",""),5))="FIXCH")</formula>
    </cfRule>
    <cfRule type="expression" dxfId="12" priority="42">
      <formula>(UPPER(SUBSTITUTE($AA2,"#",""))="OK")</formula>
    </cfRule>
  </conditionalFormatting>
  <conditionalFormatting sqref="F212:T212 V212:X212">
    <cfRule type="colorScale" priority="43">
      <colorScale>
        <cfvo type="min"/>
        <cfvo type="num" val="0"/>
        <cfvo type="max"/>
        <color theme="3" tint="0.59999389629810485"/>
        <color theme="0"/>
        <color rgb="FFEE9CA4"/>
      </colorScale>
    </cfRule>
  </conditionalFormatting>
  <conditionalFormatting sqref="F213:T218 V213:W218">
    <cfRule type="colorScale" priority="18">
      <colorScale>
        <cfvo type="min"/>
        <cfvo type="num" val="0"/>
        <cfvo type="max"/>
        <color theme="3" tint="0.59999389629810485"/>
        <color theme="0"/>
        <color rgb="FFEE9CA4"/>
      </colorScale>
    </cfRule>
  </conditionalFormatting>
  <conditionalFormatting sqref="F223:T229 V223:W229">
    <cfRule type="colorScale" priority="17">
      <colorScale>
        <cfvo type="min"/>
        <cfvo type="num" val="0"/>
        <cfvo type="max"/>
        <color theme="3" tint="0.59999389629810485"/>
        <color theme="0"/>
        <color rgb="FFEE9CA4"/>
      </colorScale>
    </cfRule>
  </conditionalFormatting>
  <conditionalFormatting sqref="F232:T238 V232:W238">
    <cfRule type="colorScale" priority="16">
      <colorScale>
        <cfvo type="min"/>
        <cfvo type="num" val="0"/>
        <cfvo type="max"/>
        <color theme="3" tint="0.59999389629810485"/>
        <color theme="0"/>
        <color rgb="FFEE9CA4"/>
      </colorScale>
    </cfRule>
  </conditionalFormatting>
  <conditionalFormatting sqref="F241:T247 V241:W247">
    <cfRule type="colorScale" priority="15">
      <colorScale>
        <cfvo type="min"/>
        <cfvo type="num" val="0"/>
        <cfvo type="max"/>
        <color theme="3" tint="0.59999389629810485"/>
        <color theme="0"/>
        <color rgb="FFEE9CA4"/>
      </colorScale>
    </cfRule>
  </conditionalFormatting>
  <conditionalFormatting sqref="F252:T259 V252:W259">
    <cfRule type="colorScale" priority="14">
      <colorScale>
        <cfvo type="min"/>
        <cfvo type="num" val="0"/>
        <cfvo type="max"/>
        <color theme="3" tint="0.59999389629810485"/>
        <color theme="0"/>
        <color rgb="FFEE9CA4"/>
      </colorScale>
    </cfRule>
  </conditionalFormatting>
  <conditionalFormatting sqref="F262:W270">
    <cfRule type="colorScale" priority="13">
      <colorScale>
        <cfvo type="min"/>
        <cfvo type="num" val="0"/>
        <cfvo type="max"/>
        <color theme="3" tint="0.59999389629810485"/>
        <color theme="0"/>
        <color rgb="FFEE9CA4"/>
      </colorScale>
    </cfRule>
  </conditionalFormatting>
  <conditionalFormatting sqref="F273:T279 F281:T281 V273:W281">
    <cfRule type="colorScale" priority="12">
      <colorScale>
        <cfvo type="min"/>
        <cfvo type="num" val="0"/>
        <cfvo type="max"/>
        <color theme="3" tint="0.59999389629810485"/>
        <color theme="0"/>
        <color rgb="FFEE9CA4"/>
      </colorScale>
    </cfRule>
  </conditionalFormatting>
  <conditionalFormatting sqref="F283:T283 V283:W283">
    <cfRule type="colorScale" priority="11">
      <colorScale>
        <cfvo type="min"/>
        <cfvo type="num" val="0"/>
        <cfvo type="max"/>
        <color theme="3" tint="0.59999389629810485"/>
        <color theme="0"/>
        <color rgb="FFEE9CA4"/>
      </colorScale>
    </cfRule>
  </conditionalFormatting>
  <conditionalFormatting sqref="F280:U280">
    <cfRule type="colorScale" priority="10">
      <colorScale>
        <cfvo type="min"/>
        <cfvo type="num" val="0"/>
        <cfvo type="max"/>
        <color theme="3" tint="0.59999389629810485"/>
        <color theme="0"/>
        <color rgb="FFEE9CA4"/>
      </colorScale>
    </cfRule>
  </conditionalFormatting>
  <conditionalFormatting sqref="U281">
    <cfRule type="colorScale" priority="9">
      <colorScale>
        <cfvo type="min"/>
        <cfvo type="num" val="0"/>
        <cfvo type="max"/>
        <color theme="3" tint="0.59999389629810485"/>
        <color theme="0"/>
        <color rgb="FFEE9CA4"/>
      </colorScale>
    </cfRule>
  </conditionalFormatting>
  <conditionalFormatting sqref="U283">
    <cfRule type="colorScale" priority="8">
      <colorScale>
        <cfvo type="min"/>
        <cfvo type="num" val="0"/>
        <cfvo type="max"/>
        <color theme="3" tint="0.59999389629810485"/>
        <color theme="0"/>
        <color rgb="FFEE9CA4"/>
      </colorScale>
    </cfRule>
  </conditionalFormatting>
  <conditionalFormatting sqref="U273:U279">
    <cfRule type="colorScale" priority="7">
      <colorScale>
        <cfvo type="min"/>
        <cfvo type="num" val="0"/>
        <cfvo type="max"/>
        <color theme="3" tint="0.59999389629810485"/>
        <color theme="0"/>
        <color rgb="FFEE9CA4"/>
      </colorScale>
    </cfRule>
  </conditionalFormatting>
  <conditionalFormatting sqref="U252:U259">
    <cfRule type="colorScale" priority="6">
      <colorScale>
        <cfvo type="min"/>
        <cfvo type="num" val="0"/>
        <cfvo type="max"/>
        <color theme="3" tint="0.59999389629810485"/>
        <color theme="0"/>
        <color rgb="FFEE9CA4"/>
      </colorScale>
    </cfRule>
  </conditionalFormatting>
  <conditionalFormatting sqref="U241:U247">
    <cfRule type="colorScale" priority="5">
      <colorScale>
        <cfvo type="min"/>
        <cfvo type="num" val="0"/>
        <cfvo type="max"/>
        <color theme="3" tint="0.59999389629810485"/>
        <color theme="0"/>
        <color rgb="FFEE9CA4"/>
      </colorScale>
    </cfRule>
  </conditionalFormatting>
  <conditionalFormatting sqref="U232:U238">
    <cfRule type="colorScale" priority="4">
      <colorScale>
        <cfvo type="min"/>
        <cfvo type="num" val="0"/>
        <cfvo type="max"/>
        <color theme="3" tint="0.59999389629810485"/>
        <color theme="0"/>
        <color rgb="FFEE9CA4"/>
      </colorScale>
    </cfRule>
  </conditionalFormatting>
  <conditionalFormatting sqref="U223:U229">
    <cfRule type="colorScale" priority="3">
      <colorScale>
        <cfvo type="min"/>
        <cfvo type="num" val="0"/>
        <cfvo type="max"/>
        <color theme="3" tint="0.59999389629810485"/>
        <color theme="0"/>
        <color rgb="FFEE9CA4"/>
      </colorScale>
    </cfRule>
  </conditionalFormatting>
  <conditionalFormatting sqref="U212:U218">
    <cfRule type="colorScale" priority="2">
      <colorScale>
        <cfvo type="min"/>
        <cfvo type="num" val="0"/>
        <cfvo type="max"/>
        <color theme="3" tint="0.59999389629810485"/>
        <color theme="0"/>
        <color rgb="FFEE9CA4"/>
      </colorScale>
    </cfRule>
  </conditionalFormatting>
  <dataValidations count="1">
    <dataValidation type="list" allowBlank="1" showInputMessage="1" showErrorMessage="1" sqref="C8" xr:uid="{00000000-0002-0000-16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1600-00003A000000}">
          <x14:colorSeries rgb="FF376092"/>
          <x14:colorNegative rgb="FFD00000"/>
          <x14:colorAxis rgb="FF000000"/>
          <x14:colorMarkers rgb="FFD00000"/>
          <x14:colorFirst rgb="FFD00000"/>
          <x14:colorLast rgb="FFD00000"/>
          <x14:colorHigh rgb="FFD00000"/>
          <x14:colorLow rgb="FFD00000"/>
          <x14:sparklines>
            <x14:sparkline>
              <xm:f>'1A2 Manufacturing Construction'!F152:R152</xm:f>
              <xm:sqref>X152</xm:sqref>
            </x14:sparkline>
            <x14:sparkline>
              <xm:f>'1A2 Manufacturing Construction'!F161:R161</xm:f>
              <xm:sqref>X161</xm:sqref>
            </x14:sparkline>
          </x14:sparklines>
        </x14:sparklineGroup>
        <x14:sparklineGroup manualMax="0" manualMin="0" displayEmptyCellsAs="gap" xr2:uid="{00000000-0003-0000-1600-00003B000000}">
          <x14:colorSeries rgb="FF376092"/>
          <x14:colorNegative rgb="FFD00000"/>
          <x14:colorAxis rgb="FF000000"/>
          <x14:colorMarkers rgb="FFD00000"/>
          <x14:colorFirst rgb="FFD00000"/>
          <x14:colorLast rgb="FFD00000"/>
          <x14:colorHigh rgb="FFD00000"/>
          <x14:colorLow rgb="FFD00000"/>
          <x14:sparklines>
            <x14:sparkline>
              <xm:f>'1A2 Manufacturing Construction'!F145:W145</xm:f>
              <xm:sqref>X145</xm:sqref>
            </x14:sparkline>
            <x14:sparkline>
              <xm:f>'1A2 Manufacturing Construction'!F146:W146</xm:f>
              <xm:sqref>X146</xm:sqref>
            </x14:sparkline>
            <x14:sparkline>
              <xm:f>'1A2 Manufacturing Construction'!F147:W147</xm:f>
              <xm:sqref>X147</xm:sqref>
            </x14:sparkline>
            <x14:sparkline>
              <xm:f>'1A2 Manufacturing Construction'!F148:W148</xm:f>
              <xm:sqref>X148</xm:sqref>
            </x14:sparkline>
            <x14:sparkline>
              <xm:f>'1A2 Manufacturing Construction'!F149:W149</xm:f>
              <xm:sqref>X149</xm:sqref>
            </x14:sparkline>
            <x14:sparkline>
              <xm:f>'1A2 Manufacturing Construction'!F150:W150</xm:f>
              <xm:sqref>X150</xm:sqref>
            </x14:sparkline>
            <x14:sparkline>
              <xm:f>'1A2 Manufacturing Construction'!F151:W151</xm:f>
              <xm:sqref>X151</xm:sqref>
            </x14:sparkline>
          </x14:sparklines>
        </x14:sparklineGroup>
        <x14:sparklineGroup manualMax="0" manualMin="0" displayEmptyCellsAs="gap" xr2:uid="{00000000-0003-0000-1600-00003C000000}">
          <x14:colorSeries rgb="FF376092"/>
          <x14:colorNegative rgb="FFD00000"/>
          <x14:colorAxis rgb="FF000000"/>
          <x14:colorMarkers rgb="FFD00000"/>
          <x14:colorFirst rgb="FFD00000"/>
          <x14:colorLast rgb="FFD00000"/>
          <x14:colorHigh rgb="FFD00000"/>
          <x14:colorLow rgb="FFD00000"/>
          <x14:sparklines>
            <x14:sparkline>
              <xm:f>'1A2 Manufacturing Construction'!F140:W140</xm:f>
              <xm:sqref>X140</xm:sqref>
            </x14:sparkline>
            <x14:sparkline>
              <xm:f>'1A2 Manufacturing Construction'!F139:W139</xm:f>
              <xm:sqref>X139</xm:sqref>
            </x14:sparkline>
            <x14:sparkline>
              <xm:f>'1A2 Manufacturing Construction'!F138:W138</xm:f>
              <xm:sqref>X138</xm:sqref>
            </x14:sparkline>
            <x14:sparkline>
              <xm:f>'1A2 Manufacturing Construction'!F137:W137</xm:f>
              <xm:sqref>X137</xm:sqref>
            </x14:sparkline>
            <x14:sparkline>
              <xm:f>'1A2 Manufacturing Construction'!F136:W136</xm:f>
              <xm:sqref>X136</xm:sqref>
            </x14:sparkline>
            <x14:sparkline>
              <xm:f>'1A2 Manufacturing Construction'!F135:W135</xm:f>
              <xm:sqref>X135</xm:sqref>
            </x14:sparkline>
            <x14:sparkline>
              <xm:f>'1A2 Manufacturing Construction'!F134:W134</xm:f>
              <xm:sqref>X134</xm:sqref>
            </x14:sparkline>
          </x14:sparklines>
        </x14:sparklineGroup>
        <x14:sparklineGroup manualMax="0" manualMin="0" displayEmptyCellsAs="gap" xr2:uid="{00000000-0003-0000-1600-00003D000000}">
          <x14:colorSeries rgb="FF376092"/>
          <x14:colorNegative rgb="FFD00000"/>
          <x14:colorAxis rgb="FF000000"/>
          <x14:colorMarkers rgb="FFD00000"/>
          <x14:colorFirst rgb="FFD00000"/>
          <x14:colorLast rgb="FFD00000"/>
          <x14:colorHigh rgb="FFD00000"/>
          <x14:colorLow rgb="FFD00000"/>
          <x14:sparklines>
            <x14:sparkline>
              <xm:f>'1A2 Manufacturing Construction'!F153:R153</xm:f>
              <xm:sqref>X153</xm:sqref>
            </x14:sparkline>
          </x14:sparklines>
        </x14:sparklineGroup>
        <x14:sparklineGroup manualMax="0" manualMin="0" displayEmptyCellsAs="gap" xr2:uid="{00000000-0003-0000-1600-00003E000000}">
          <x14:colorSeries rgb="FF376092"/>
          <x14:colorNegative rgb="FFD00000"/>
          <x14:colorAxis rgb="FF000000"/>
          <x14:colorMarkers rgb="FFD00000"/>
          <x14:colorFirst rgb="FFD00000"/>
          <x14:colorLast rgb="FFD00000"/>
          <x14:colorHigh rgb="FFD00000"/>
          <x14:colorLow rgb="FFD00000"/>
          <x14:sparklines>
            <x14:sparkline>
              <xm:f>'1A2 Manufacturing Construction'!F154:W154</xm:f>
              <xm:sqref>X154</xm:sqref>
            </x14:sparkline>
            <x14:sparkline>
              <xm:f>'1A2 Manufacturing Construction'!F155:W155</xm:f>
              <xm:sqref>X155</xm:sqref>
            </x14:sparkline>
            <x14:sparkline>
              <xm:f>'1A2 Manufacturing Construction'!F156:W156</xm:f>
              <xm:sqref>X156</xm:sqref>
            </x14:sparkline>
            <x14:sparkline>
              <xm:f>'1A2 Manufacturing Construction'!F157:W157</xm:f>
              <xm:sqref>X157</xm:sqref>
            </x14:sparkline>
            <x14:sparkline>
              <xm:f>'1A2 Manufacturing Construction'!F158:W158</xm:f>
              <xm:sqref>X158</xm:sqref>
            </x14:sparkline>
            <x14:sparkline>
              <xm:f>'1A2 Manufacturing Construction'!F159:W159</xm:f>
              <xm:sqref>X159</xm:sqref>
            </x14:sparkline>
            <x14:sparkline>
              <xm:f>'1A2 Manufacturing Construction'!F160:W160</xm:f>
              <xm:sqref>X160</xm:sqref>
            </x14:sparkline>
          </x14:sparklines>
        </x14:sparklineGroup>
        <x14:sparklineGroup manualMax="0" manualMin="0" displayEmptyCellsAs="gap" xr2:uid="{00000000-0003-0000-1600-00003F000000}">
          <x14:colorSeries rgb="FF376092"/>
          <x14:colorNegative rgb="FFD00000"/>
          <x14:colorAxis rgb="FF000000"/>
          <x14:colorMarkers rgb="FFD00000"/>
          <x14:colorFirst rgb="FFD00000"/>
          <x14:colorLast rgb="FFD00000"/>
          <x14:colorHigh rgb="FFD00000"/>
          <x14:colorLow rgb="FFD00000"/>
          <x14:sparklines>
            <x14:sparkline>
              <xm:f>'1A2 Manufacturing Construction'!F163:W163</xm:f>
              <xm:sqref>X163</xm:sqref>
            </x14:sparkline>
            <x14:sparkline>
              <xm:f>'1A2 Manufacturing Construction'!F164:W164</xm:f>
              <xm:sqref>X164</xm:sqref>
            </x14:sparkline>
            <x14:sparkline>
              <xm:f>'1A2 Manufacturing Construction'!F165:W165</xm:f>
              <xm:sqref>X165</xm:sqref>
            </x14:sparkline>
            <x14:sparkline>
              <xm:f>'1A2 Manufacturing Construction'!F166:W166</xm:f>
              <xm:sqref>X166</xm:sqref>
            </x14:sparkline>
            <x14:sparkline>
              <xm:f>'1A2 Manufacturing Construction'!F167:W167</xm:f>
              <xm:sqref>X167</xm:sqref>
            </x14:sparkline>
            <x14:sparkline>
              <xm:f>'1A2 Manufacturing Construction'!F168:W168</xm:f>
              <xm:sqref>X168</xm:sqref>
            </x14:sparkline>
            <x14:sparkline>
              <xm:f>'1A2 Manufacturing Construction'!F169:W169</xm:f>
              <xm:sqref>X169</xm:sqref>
            </x14:sparkline>
          </x14:sparklines>
        </x14:sparklineGroup>
        <x14:sparklineGroup manualMax="0" manualMin="0" displayEmptyCellsAs="gap" xr2:uid="{00000000-0003-0000-1600-000040000000}">
          <x14:colorSeries rgb="FF376092"/>
          <x14:colorNegative rgb="FFD00000"/>
          <x14:colorAxis rgb="FF000000"/>
          <x14:colorMarkers rgb="FFD00000"/>
          <x14:colorFirst rgb="FFD00000"/>
          <x14:colorLast rgb="FFD00000"/>
          <x14:colorHigh rgb="FFD00000"/>
          <x14:colorLow rgb="FFD00000"/>
          <x14:sparklines>
            <x14:sparkline>
              <xm:f>'1A2 Manufacturing Construction'!F162:R162</xm:f>
              <xm:sqref>X162</xm:sqref>
            </x14:sparkline>
          </x14:sparklines>
        </x14:sparklineGroup>
        <x14:sparklineGroup manualMax="0" manualMin="0" displayEmptyCellsAs="gap" xr2:uid="{00000000-0003-0000-1600-000041000000}">
          <x14:colorSeries rgb="FF376092"/>
          <x14:colorNegative rgb="FFD00000"/>
          <x14:colorAxis rgb="FF000000"/>
          <x14:colorMarkers rgb="FFD00000"/>
          <x14:colorFirst rgb="FFD00000"/>
          <x14:colorLast rgb="FFD00000"/>
          <x14:colorHigh rgb="FFD00000"/>
          <x14:colorLow rgb="FFD00000"/>
          <x14:sparklines>
            <x14:sparkline>
              <xm:f>'1A2 Manufacturing Construction'!F194:R194</xm:f>
              <xm:sqref>X194</xm:sqref>
            </x14:sparkline>
          </x14:sparklines>
        </x14:sparklineGroup>
        <x14:sparklineGroup manualMax="0" manualMin="0" displayEmptyCellsAs="gap" xr2:uid="{00000000-0003-0000-1600-000042000000}">
          <x14:colorSeries rgb="FF376092"/>
          <x14:colorNegative rgb="FFD00000"/>
          <x14:colorAxis rgb="FF000000"/>
          <x14:colorMarkers rgb="FFD00000"/>
          <x14:colorFirst rgb="FFD00000"/>
          <x14:colorLast rgb="FFD00000"/>
          <x14:colorHigh rgb="FFD00000"/>
          <x14:colorLow rgb="FFD00000"/>
          <x14:sparklines>
            <x14:sparkline>
              <xm:f>'1A2 Manufacturing Construction'!F204:R204</xm:f>
              <xm:sqref>X204</xm:sqref>
            </x14:sparkline>
          </x14:sparklines>
        </x14:sparklineGroup>
        <x14:sparklineGroup manualMax="0" manualMin="0" displayEmptyCellsAs="gap" xr2:uid="{00000000-0003-0000-1600-000043000000}">
          <x14:colorSeries rgb="FF376092"/>
          <x14:colorNegative rgb="FFD00000"/>
          <x14:colorAxis rgb="FF000000"/>
          <x14:colorMarkers rgb="FFD00000"/>
          <x14:colorFirst rgb="FFD00000"/>
          <x14:colorLast rgb="FFD00000"/>
          <x14:colorHigh rgb="FFD00000"/>
          <x14:colorLow rgb="FFD00000"/>
          <x14:sparklines>
            <x14:sparkline>
              <xm:f>'1A2 Manufacturing Construction'!F184:W184</xm:f>
              <xm:sqref>X184</xm:sqref>
            </x14:sparkline>
            <x14:sparkline>
              <xm:f>'1A2 Manufacturing Construction'!F185:W185</xm:f>
              <xm:sqref>X185</xm:sqref>
            </x14:sparkline>
            <x14:sparkline>
              <xm:f>'1A2 Manufacturing Construction'!F186:W186</xm:f>
              <xm:sqref>X186</xm:sqref>
            </x14:sparkline>
            <x14:sparkline>
              <xm:f>'1A2 Manufacturing Construction'!F187:W187</xm:f>
              <xm:sqref>X187</xm:sqref>
            </x14:sparkline>
            <x14:sparkline>
              <xm:f>'1A2 Manufacturing Construction'!F188:W188</xm:f>
              <xm:sqref>X188</xm:sqref>
            </x14:sparkline>
            <x14:sparkline>
              <xm:f>'1A2 Manufacturing Construction'!F189:W189</xm:f>
              <xm:sqref>X189</xm:sqref>
            </x14:sparkline>
            <x14:sparkline>
              <xm:f>'1A2 Manufacturing Construction'!F190:W190</xm:f>
              <xm:sqref>X190</xm:sqref>
            </x14:sparkline>
            <x14:sparkline>
              <xm:f>'1A2 Manufacturing Construction'!F191:W191</xm:f>
              <xm:sqref>X191</xm:sqref>
            </x14:sparkline>
            <x14:sparkline>
              <xm:f>'1A2 Manufacturing Construction'!F192:W192</xm:f>
              <xm:sqref>X192</xm:sqref>
            </x14:sparkline>
          </x14:sparklines>
        </x14:sparklineGroup>
        <x14:sparklineGroup manualMax="0" manualMin="0" displayEmptyCellsAs="gap" xr2:uid="{00000000-0003-0000-1600-000044000000}">
          <x14:colorSeries rgb="FF376092"/>
          <x14:colorNegative rgb="FFD00000"/>
          <x14:colorAxis rgb="FF000000"/>
          <x14:colorMarkers rgb="FFD00000"/>
          <x14:colorFirst rgb="FFD00000"/>
          <x14:colorLast rgb="FFD00000"/>
          <x14:colorHigh rgb="FFD00000"/>
          <x14:colorLow rgb="FFD00000"/>
          <x14:sparklines>
            <x14:sparkline>
              <xm:f>'1A2 Manufacturing Construction'!F183:R183</xm:f>
              <xm:sqref>X183</xm:sqref>
            </x14:sparkline>
          </x14:sparklines>
        </x14:sparklineGroup>
        <x14:sparklineGroup manualMax="0" manualMin="0" displayEmptyCellsAs="gap" xr2:uid="{00000000-0003-0000-1600-000045000000}">
          <x14:colorSeries rgb="FF376092"/>
          <x14:colorNegative rgb="FFD00000"/>
          <x14:colorAxis rgb="FF000000"/>
          <x14:colorMarkers rgb="FFD00000"/>
          <x14:colorFirst rgb="FFD00000"/>
          <x14:colorLast rgb="FFD00000"/>
          <x14:colorHigh rgb="FFD00000"/>
          <x14:colorLow rgb="FFD00000"/>
          <x14:sparklines>
            <x14:sparkline>
              <xm:f>'1A2 Manufacturing Construction'!F81:R81</xm:f>
              <xm:sqref>X81</xm:sqref>
            </x14:sparkline>
          </x14:sparklines>
        </x14:sparklineGroup>
        <x14:sparklineGroup manualMax="0" manualMin="0" displayEmptyCellsAs="gap" xr2:uid="{00000000-0003-0000-1600-000046000000}">
          <x14:colorSeries rgb="FF376092"/>
          <x14:colorNegative rgb="FFD00000"/>
          <x14:colorAxis rgb="FF000000"/>
          <x14:colorMarkers rgb="FFD00000"/>
          <x14:colorFirst rgb="FFD00000"/>
          <x14:colorLast rgb="FFD00000"/>
          <x14:colorHigh rgb="FFD00000"/>
          <x14:colorLow rgb="FFD00000"/>
          <x14:sparklines>
            <x14:sparkline>
              <xm:f>'1A2 Manufacturing Construction'!F58:R58</xm:f>
              <xm:sqref>X58</xm:sqref>
            </x14:sparkline>
          </x14:sparklines>
        </x14:sparklineGroup>
        <x14:sparklineGroup manualMax="0" manualMin="0" displayEmptyCellsAs="gap" xr2:uid="{00000000-0003-0000-1600-000047000000}">
          <x14:colorSeries rgb="FF376092"/>
          <x14:colorNegative rgb="FFD00000"/>
          <x14:colorAxis rgb="FF000000"/>
          <x14:colorMarkers rgb="FFD00000"/>
          <x14:colorFirst rgb="FFD00000"/>
          <x14:colorLast rgb="FFD00000"/>
          <x14:colorHigh rgb="FFD00000"/>
          <x14:colorLow rgb="FFD00000"/>
          <x14:sparklines>
            <x14:sparkline>
              <xm:f>'1A2 Manufacturing Construction'!F80:R80</xm:f>
              <xm:sqref>X80</xm:sqref>
            </x14:sparkline>
          </x14:sparklines>
        </x14:sparklineGroup>
        <x14:sparklineGroup manualMax="0" manualMin="0" displayEmptyCellsAs="gap" xr2:uid="{00000000-0003-0000-1600-000048000000}">
          <x14:colorSeries rgb="FF376092"/>
          <x14:colorNegative rgb="FFD00000"/>
          <x14:colorAxis rgb="FF000000"/>
          <x14:colorMarkers rgb="FFD00000"/>
          <x14:colorFirst rgb="FFD00000"/>
          <x14:colorLast rgb="FFD00000"/>
          <x14:colorHigh rgb="FFD00000"/>
          <x14:colorLow rgb="FFD00000"/>
          <x14:sparklines>
            <x14:sparkline>
              <xm:f>'1A2 Manufacturing Construction'!F82:W82</xm:f>
              <xm:sqref>X82</xm:sqref>
            </x14:sparkline>
            <x14:sparkline>
              <xm:f>'1A2 Manufacturing Construction'!F83:W83</xm:f>
              <xm:sqref>X83</xm:sqref>
            </x14:sparkline>
            <x14:sparkline>
              <xm:f>'1A2 Manufacturing Construction'!F84:W84</xm:f>
              <xm:sqref>X84</xm:sqref>
            </x14:sparkline>
            <x14:sparkline>
              <xm:f>'1A2 Manufacturing Construction'!F85:W85</xm:f>
              <xm:sqref>X85</xm:sqref>
            </x14:sparkline>
            <x14:sparkline>
              <xm:f>'1A2 Manufacturing Construction'!F86:W86</xm:f>
              <xm:sqref>X86</xm:sqref>
            </x14:sparkline>
            <x14:sparkline>
              <xm:f>'1A2 Manufacturing Construction'!F87:W87</xm:f>
              <xm:sqref>X87</xm:sqref>
            </x14:sparkline>
            <x14:sparkline>
              <xm:f>'1A2 Manufacturing Construction'!F88:W88</xm:f>
              <xm:sqref>X88</xm:sqref>
            </x14:sparkline>
            <x14:sparkline>
              <xm:f>'1A2 Manufacturing Construction'!F89:W89</xm:f>
              <xm:sqref>X89</xm:sqref>
            </x14:sparkline>
            <x14:sparkline>
              <xm:f>'1A2 Manufacturing Construction'!F90:W90</xm:f>
              <xm:sqref>X90</xm:sqref>
            </x14:sparkline>
            <x14:sparkline>
              <xm:f>'1A2 Manufacturing Construction'!F91:W91</xm:f>
              <xm:sqref>X91</xm:sqref>
            </x14:sparkline>
            <x14:sparkline>
              <xm:f>'1A2 Manufacturing Construction'!F92:W92</xm:f>
              <xm:sqref>X92</xm:sqref>
            </x14:sparkline>
            <x14:sparkline>
              <xm:f>'1A2 Manufacturing Construction'!F93:W93</xm:f>
              <xm:sqref>X93</xm:sqref>
            </x14:sparkline>
          </x14:sparklines>
        </x14:sparklineGroup>
        <x14:sparklineGroup manualMax="0" manualMin="0" displayEmptyCellsAs="gap" xr2:uid="{00000000-0003-0000-1600-000049000000}">
          <x14:colorSeries rgb="FF376092"/>
          <x14:colorNegative rgb="FFD00000"/>
          <x14:colorAxis rgb="FF000000"/>
          <x14:colorMarkers rgb="FFD00000"/>
          <x14:colorFirst rgb="FFD00000"/>
          <x14:colorLast rgb="FFD00000"/>
          <x14:colorHigh rgb="FFD00000"/>
          <x14:colorLow rgb="FFD00000"/>
          <x14:sparklines>
            <x14:sparkline>
              <xm:f>'1A2 Manufacturing Construction'!F59:W59</xm:f>
              <xm:sqref>X59</xm:sqref>
            </x14:sparkline>
            <x14:sparkline>
              <xm:f>'1A2 Manufacturing Construction'!F60:W60</xm:f>
              <xm:sqref>X60</xm:sqref>
            </x14:sparkline>
            <x14:sparkline>
              <xm:f>'1A2 Manufacturing Construction'!F61:W61</xm:f>
              <xm:sqref>X61</xm:sqref>
            </x14:sparkline>
            <x14:sparkline>
              <xm:f>'1A2 Manufacturing Construction'!F62:W62</xm:f>
              <xm:sqref>X62</xm:sqref>
            </x14:sparkline>
            <x14:sparkline>
              <xm:f>'1A2 Manufacturing Construction'!F63:W63</xm:f>
              <xm:sqref>X63</xm:sqref>
            </x14:sparkline>
            <x14:sparkline>
              <xm:f>'1A2 Manufacturing Construction'!F64:W64</xm:f>
              <xm:sqref>X64</xm:sqref>
            </x14:sparkline>
            <x14:sparkline>
              <xm:f>'1A2 Manufacturing Construction'!F65:W65</xm:f>
              <xm:sqref>X65</xm:sqref>
            </x14:sparkline>
            <x14:sparkline>
              <xm:f>'1A2 Manufacturing Construction'!F66:W66</xm:f>
              <xm:sqref>X66</xm:sqref>
            </x14:sparkline>
            <x14:sparkline>
              <xm:f>'1A2 Manufacturing Construction'!F67:W67</xm:f>
              <xm:sqref>X67</xm:sqref>
            </x14:sparkline>
          </x14:sparklines>
        </x14:sparklineGroup>
        <x14:sparklineGroup manualMax="0" manualMin="0" displayEmptyCellsAs="gap" xr2:uid="{00000000-0003-0000-1600-00004A000000}">
          <x14:colorSeries rgb="FF376092"/>
          <x14:colorNegative rgb="FFD00000"/>
          <x14:colorAxis rgb="FF000000"/>
          <x14:colorMarkers rgb="FFD00000"/>
          <x14:colorFirst rgb="FFD00000"/>
          <x14:colorLast rgb="FFD00000"/>
          <x14:colorHigh rgb="FFD00000"/>
          <x14:colorLow rgb="FFD00000"/>
          <x14:sparklines>
            <x14:sparkline>
              <xm:f>'1A2 Manufacturing Construction'!F46:R46</xm:f>
              <xm:sqref>X46</xm:sqref>
            </x14:sparkline>
          </x14:sparklines>
        </x14:sparklineGroup>
        <x14:sparklineGroup manualMax="0" manualMin="0" displayEmptyCellsAs="gap" xr2:uid="{00000000-0003-0000-1600-00004B000000}">
          <x14:colorSeries rgb="FF376092"/>
          <x14:colorNegative rgb="FFD00000"/>
          <x14:colorAxis rgb="FF000000"/>
          <x14:colorMarkers rgb="FFD00000"/>
          <x14:colorFirst rgb="FFD00000"/>
          <x14:colorLast rgb="FFD00000"/>
          <x14:colorHigh rgb="FFD00000"/>
          <x14:colorLow rgb="FFD00000"/>
          <x14:sparklines>
            <x14:sparkline>
              <xm:f>'1A2 Manufacturing Construction'!F47:W47</xm:f>
              <xm:sqref>X47</xm:sqref>
            </x14:sparkline>
            <x14:sparkline>
              <xm:f>'1A2 Manufacturing Construction'!F48:W48</xm:f>
              <xm:sqref>X48</xm:sqref>
            </x14:sparkline>
            <x14:sparkline>
              <xm:f>'1A2 Manufacturing Construction'!F49:W49</xm:f>
              <xm:sqref>X49</xm:sqref>
            </x14:sparkline>
            <x14:sparkline>
              <xm:f>'1A2 Manufacturing Construction'!F50:W50</xm:f>
              <xm:sqref>X50</xm:sqref>
            </x14:sparkline>
            <x14:sparkline>
              <xm:f>'1A2 Manufacturing Construction'!F51:W51</xm:f>
              <xm:sqref>X51</xm:sqref>
            </x14:sparkline>
            <x14:sparkline>
              <xm:f>'1A2 Manufacturing Construction'!F52:W52</xm:f>
              <xm:sqref>X52</xm:sqref>
            </x14:sparkline>
            <x14:sparkline>
              <xm:f>'1A2 Manufacturing Construction'!F53:W53</xm:f>
              <xm:sqref>X53</xm:sqref>
            </x14:sparkline>
            <x14:sparkline>
              <xm:f>'1A2 Manufacturing Construction'!F54:W54</xm:f>
              <xm:sqref>X54</xm:sqref>
            </x14:sparkline>
          </x14:sparklines>
        </x14:sparklineGroup>
        <x14:sparklineGroup manualMax="0" manualMin="0" displayEmptyCellsAs="gap" xr2:uid="{00000000-0003-0000-1600-00004C000000}">
          <x14:colorSeries rgb="FF376092"/>
          <x14:colorNegative rgb="FFD00000"/>
          <x14:colorAxis rgb="FF000000"/>
          <x14:colorMarkers rgb="FFD00000"/>
          <x14:colorFirst rgb="FFD00000"/>
          <x14:colorLast rgb="FFD00000"/>
          <x14:colorHigh rgb="FFD00000"/>
          <x14:colorLow rgb="FFD00000"/>
          <x14:sparklines>
            <x14:sparkline>
              <xm:f>'1A2 Manufacturing Construction'!F45:R45</xm:f>
              <xm:sqref>X45</xm:sqref>
            </x14:sparkline>
          </x14:sparklines>
        </x14:sparklineGroup>
        <x14:sparklineGroup manualMax="0" manualMin="0" displayEmptyCellsAs="gap" xr2:uid="{00000000-0003-0000-1600-00004D000000}">
          <x14:colorSeries rgb="FF376092"/>
          <x14:colorNegative rgb="FFD00000"/>
          <x14:colorAxis rgb="FF000000"/>
          <x14:colorMarkers rgb="FFD00000"/>
          <x14:colorFirst rgb="FFD00000"/>
          <x14:colorLast rgb="FFD00000"/>
          <x14:colorHigh rgb="FFD00000"/>
          <x14:colorLow rgb="FFD00000"/>
          <x14:sparklines>
            <x14:sparkline>
              <xm:f>'1A2 Manufacturing Construction'!F70:W70</xm:f>
              <xm:sqref>X70</xm:sqref>
            </x14:sparkline>
            <x14:sparkline>
              <xm:f>'1A2 Manufacturing Construction'!F71:W71</xm:f>
              <xm:sqref>X71</xm:sqref>
            </x14:sparkline>
            <x14:sparkline>
              <xm:f>'1A2 Manufacturing Construction'!F72:W72</xm:f>
              <xm:sqref>X72</xm:sqref>
            </x14:sparkline>
            <x14:sparkline>
              <xm:f>'1A2 Manufacturing Construction'!F73:W73</xm:f>
              <xm:sqref>X73</xm:sqref>
            </x14:sparkline>
            <x14:sparkline>
              <xm:f>'1A2 Manufacturing Construction'!F74:W74</xm:f>
              <xm:sqref>X74</xm:sqref>
            </x14:sparkline>
            <x14:sparkline>
              <xm:f>'1A2 Manufacturing Construction'!F75:W75</xm:f>
              <xm:sqref>X75</xm:sqref>
            </x14:sparkline>
            <x14:sparkline>
              <xm:f>'1A2 Manufacturing Construction'!F76:W76</xm:f>
              <xm:sqref>X76</xm:sqref>
            </x14:sparkline>
            <x14:sparkline>
              <xm:f>'1A2 Manufacturing Construction'!F77:W77</xm:f>
              <xm:sqref>X77</xm:sqref>
            </x14:sparkline>
            <x14:sparkline>
              <xm:f>'1A2 Manufacturing Construction'!F78:W78</xm:f>
              <xm:sqref>X78</xm:sqref>
            </x14:sparkline>
            <x14:sparkline>
              <xm:f>'1A2 Manufacturing Construction'!F79:W79</xm:f>
              <xm:sqref>X79</xm:sqref>
            </x14:sparkline>
          </x14:sparklines>
        </x14:sparklineGroup>
        <x14:sparklineGroup manualMax="0" manualMin="0" displayEmptyCellsAs="gap" xr2:uid="{00000000-0003-0000-1600-00004E000000}">
          <x14:colorSeries rgb="FF376092"/>
          <x14:colorNegative rgb="FFD00000"/>
          <x14:colorAxis rgb="FF000000"/>
          <x14:colorMarkers rgb="FFD00000"/>
          <x14:colorFirst rgb="FFD00000"/>
          <x14:colorLast rgb="FFD00000"/>
          <x14:colorHigh rgb="FFD00000"/>
          <x14:colorLow rgb="FFD00000"/>
          <x14:sparklines>
            <x14:sparkline>
              <xm:f>'1A2 Manufacturing Construction'!F173:R173</xm:f>
              <xm:sqref>X173</xm:sqref>
            </x14:sparkline>
          </x14:sparklines>
        </x14:sparklineGroup>
        <x14:sparklineGroup manualMax="0" manualMin="0" displayEmptyCellsAs="gap" xr2:uid="{00000000-0003-0000-1600-00004F000000}">
          <x14:colorSeries rgb="FF376092"/>
          <x14:colorNegative rgb="FFD00000"/>
          <x14:colorAxis rgb="FF000000"/>
          <x14:colorMarkers rgb="FFD00000"/>
          <x14:colorFirst rgb="FFD00000"/>
          <x14:colorLast rgb="FFD00000"/>
          <x14:colorHigh rgb="FFD00000"/>
          <x14:colorLow rgb="FFD00000"/>
          <x14:sparklines>
            <x14:sparkline>
              <xm:f>'1A2 Manufacturing Construction'!F182:R182</xm:f>
              <xm:sqref>X182</xm:sqref>
            </x14:sparkline>
            <x14:sparkline>
              <xm:f>'1A2 Manufacturing Construction'!F193:R193</xm:f>
              <xm:sqref>X193</xm:sqref>
            </x14:sparkline>
          </x14:sparklines>
        </x14:sparklineGroup>
        <x14:sparklineGroup manualMax="0" manualMin="0" displayEmptyCellsAs="gap" xr2:uid="{00000000-0003-0000-1600-000050000000}">
          <x14:colorSeries rgb="FF376092"/>
          <x14:colorNegative rgb="FFD00000"/>
          <x14:colorAxis rgb="FF000000"/>
          <x14:colorMarkers rgb="FFD00000"/>
          <x14:colorFirst rgb="FFD00000"/>
          <x14:colorLast rgb="FFD00000"/>
          <x14:colorHigh rgb="FFD00000"/>
          <x14:colorLow rgb="FFD00000"/>
          <x14:sparklines>
            <x14:sparkline>
              <xm:f>'1A2 Manufacturing Construction'!F37:W37</xm:f>
              <xm:sqref>X37</xm:sqref>
            </x14:sparkline>
            <x14:sparkline>
              <xm:f>'1A2 Manufacturing Construction'!F38:W38</xm:f>
              <xm:sqref>X38</xm:sqref>
            </x14:sparkline>
            <x14:sparkline>
              <xm:f>'1A2 Manufacturing Construction'!F39:W39</xm:f>
              <xm:sqref>X39</xm:sqref>
            </x14:sparkline>
            <x14:sparkline>
              <xm:f>'1A2 Manufacturing Construction'!F40:W40</xm:f>
              <xm:sqref>X40</xm:sqref>
            </x14:sparkline>
            <x14:sparkline>
              <xm:f>'1A2 Manufacturing Construction'!F41:W41</xm:f>
              <xm:sqref>X41</xm:sqref>
            </x14:sparkline>
            <x14:sparkline>
              <xm:f>'1A2 Manufacturing Construction'!F42:W42</xm:f>
              <xm:sqref>X42</xm:sqref>
            </x14:sparkline>
            <x14:sparkline>
              <xm:f>'1A2 Manufacturing Construction'!F43:W43</xm:f>
              <xm:sqref>X43</xm:sqref>
            </x14:sparkline>
            <x14:sparkline>
              <xm:f>'1A2 Manufacturing Construction'!F44:W44</xm:f>
              <xm:sqref>X44</xm:sqref>
            </x14:sparkline>
          </x14:sparklines>
        </x14:sparklineGroup>
        <x14:sparklineGroup manualMax="0" manualMin="0" displayEmptyCellsAs="gap" xr2:uid="{00000000-0003-0000-1600-000051000000}">
          <x14:colorSeries rgb="FF376092"/>
          <x14:colorNegative rgb="FFD00000"/>
          <x14:colorAxis rgb="FF000000"/>
          <x14:colorMarkers rgb="FFD00000"/>
          <x14:colorFirst rgb="FFD00000"/>
          <x14:colorLast rgb="FFD00000"/>
          <x14:colorHigh rgb="FFD00000"/>
          <x14:colorLow rgb="FFD00000"/>
          <x14:sparklines>
            <x14:sparkline>
              <xm:f>'1A2 Manufacturing Construction'!F27:W27</xm:f>
              <xm:sqref>X27</xm:sqref>
            </x14:sparkline>
            <x14:sparkline>
              <xm:f>'1A2 Manufacturing Construction'!F28:W28</xm:f>
              <xm:sqref>X28</xm:sqref>
            </x14:sparkline>
            <x14:sparkline>
              <xm:f>'1A2 Manufacturing Construction'!F29:W29</xm:f>
              <xm:sqref>X29</xm:sqref>
            </x14:sparkline>
            <x14:sparkline>
              <xm:f>'1A2 Manufacturing Construction'!F30:W30</xm:f>
              <xm:sqref>X30</xm:sqref>
            </x14:sparkline>
            <x14:sparkline>
              <xm:f>'1A2 Manufacturing Construction'!F31:W31</xm:f>
              <xm:sqref>X31</xm:sqref>
            </x14:sparkline>
            <x14:sparkline>
              <xm:f>'1A2 Manufacturing Construction'!F32:W32</xm:f>
              <xm:sqref>X32</xm:sqref>
            </x14:sparkline>
            <x14:sparkline>
              <xm:f>'1A2 Manufacturing Construction'!F33:W33</xm:f>
              <xm:sqref>X33</xm:sqref>
            </x14:sparkline>
            <x14:sparkline>
              <xm:f>'1A2 Manufacturing Construction'!F34:W34</xm:f>
              <xm:sqref>X34</xm:sqref>
            </x14:sparkline>
          </x14:sparklines>
        </x14:sparklineGroup>
        <x14:sparklineGroup manualMax="0" manualMin="0" displayEmptyCellsAs="gap" xr2:uid="{00000000-0003-0000-1600-000052000000}">
          <x14:colorSeries rgb="FF376092"/>
          <x14:colorNegative rgb="FFD00000"/>
          <x14:colorAxis rgb="FF000000"/>
          <x14:colorMarkers rgb="FFD00000"/>
          <x14:colorFirst rgb="FFD00000"/>
          <x14:colorLast rgb="FFD00000"/>
          <x14:colorHigh rgb="FFD00000"/>
          <x14:colorLow rgb="FFD00000"/>
          <x14:sparklines>
            <x14:sparkline>
              <xm:f>'1A2 Manufacturing Construction'!F15:W15</xm:f>
              <xm:sqref>X15</xm:sqref>
            </x14:sparkline>
            <x14:sparkline>
              <xm:f>'1A2 Manufacturing Construction'!F16:W16</xm:f>
              <xm:sqref>X16</xm:sqref>
            </x14:sparkline>
            <x14:sparkline>
              <xm:f>'1A2 Manufacturing Construction'!F17:W17</xm:f>
              <xm:sqref>X17</xm:sqref>
            </x14:sparkline>
            <x14:sparkline>
              <xm:f>'1A2 Manufacturing Construction'!F18:W18</xm:f>
              <xm:sqref>X18</xm:sqref>
            </x14:sparkline>
            <x14:sparkline>
              <xm:f>'1A2 Manufacturing Construction'!F19:W19</xm:f>
              <xm:sqref>X19</xm:sqref>
            </x14:sparkline>
            <x14:sparkline>
              <xm:f>'1A2 Manufacturing Construction'!F20:W20</xm:f>
              <xm:sqref>X20</xm:sqref>
            </x14:sparkline>
            <x14:sparkline>
              <xm:f>'1A2 Manufacturing Construction'!F21:W21</xm:f>
              <xm:sqref>X21</xm:sqref>
            </x14:sparkline>
            <x14:sparkline>
              <xm:f>'1A2 Manufacturing Construction'!F22:W22</xm:f>
              <xm:sqref>X22</xm:sqref>
            </x14:sparkline>
          </x14:sparklines>
        </x14:sparklineGroup>
        <x14:sparklineGroup manualMax="0" manualMin="0" displayEmptyCellsAs="gap" xr2:uid="{00000000-0003-0000-1600-000053000000}">
          <x14:colorSeries rgb="FF376092"/>
          <x14:colorNegative rgb="FFD00000"/>
          <x14:colorAxis rgb="FF000000"/>
          <x14:colorMarkers rgb="FFD00000"/>
          <x14:colorFirst rgb="FFD00000"/>
          <x14:colorLast rgb="FFD00000"/>
          <x14:colorHigh rgb="FFD00000"/>
          <x14:colorLow rgb="FFD00000"/>
          <x14:sparklines>
            <x14:sparkline>
              <xm:f>'1A2 Manufacturing Construction'!F68:R68</xm:f>
              <xm:sqref>X68</xm:sqref>
            </x14:sparkline>
          </x14:sparklines>
        </x14:sparklineGroup>
        <x14:sparklineGroup manualMax="0" manualMin="0" displayEmptyCellsAs="gap" xr2:uid="{00000000-0003-0000-1600-000054000000}">
          <x14:colorSeries rgb="FF376092"/>
          <x14:colorNegative rgb="FFD00000"/>
          <x14:colorAxis rgb="FF000000"/>
          <x14:colorMarkers rgb="FFD00000"/>
          <x14:colorFirst rgb="FFD00000"/>
          <x14:colorLast rgb="FFD00000"/>
          <x14:colorHigh rgb="FFD00000"/>
          <x14:colorLow rgb="FFD00000"/>
          <x14:sparklines>
            <x14:sparkline>
              <xm:f>'1A2 Manufacturing Construction'!F69:R69</xm:f>
              <xm:sqref>X69</xm:sqref>
            </x14:sparkline>
          </x14:sparklines>
        </x14:sparklineGroup>
        <x14:sparklineGroup manualMax="0" manualMin="0" displayEmptyCellsAs="gap" xr2:uid="{00000000-0003-0000-1600-000055000000}">
          <x14:colorSeries rgb="FF376092"/>
          <x14:colorNegative rgb="FFD00000"/>
          <x14:colorAxis rgb="FF000000"/>
          <x14:colorMarkers rgb="FFD00000"/>
          <x14:colorFirst rgb="FFD00000"/>
          <x14:colorLast rgb="FFD00000"/>
          <x14:colorHigh rgb="FFD00000"/>
          <x14:colorLow rgb="FFD00000"/>
          <x14:sparklines>
            <x14:sparkline>
              <xm:f>'1A2 Manufacturing Construction'!F35:R35</xm:f>
              <xm:sqref>X35</xm:sqref>
            </x14:sparkline>
          </x14:sparklines>
        </x14:sparklineGroup>
        <x14:sparklineGroup manualMax="0" manualMin="0" displayEmptyCellsAs="gap" xr2:uid="{00000000-0003-0000-1600-000056000000}">
          <x14:colorSeries rgb="FF376092"/>
          <x14:colorNegative rgb="FFD00000"/>
          <x14:colorAxis rgb="FF000000"/>
          <x14:colorMarkers rgb="FFD00000"/>
          <x14:colorFirst rgb="FFD00000"/>
          <x14:colorLast rgb="FFD00000"/>
          <x14:colorHigh rgb="FFD00000"/>
          <x14:colorLow rgb="FFD00000"/>
          <x14:sparklines>
            <x14:sparkline>
              <xm:f>'1A2 Manufacturing Construction'!F36:R36</xm:f>
              <xm:sqref>X36</xm:sqref>
            </x14:sparkline>
          </x14:sparklines>
        </x14:sparklineGroup>
        <x14:sparklineGroup manualMax="0" manualMin="0" displayEmptyCellsAs="gap" xr2:uid="{00000000-0003-0000-1600-000057000000}">
          <x14:colorSeries rgb="FF376092"/>
          <x14:colorNegative rgb="FFD00000"/>
          <x14:colorAxis rgb="FF000000"/>
          <x14:colorMarkers rgb="FFD00000"/>
          <x14:colorFirst rgb="FFD00000"/>
          <x14:colorLast rgb="FFD00000"/>
          <x14:colorHigh rgb="FFD00000"/>
          <x14:colorLow rgb="FFD00000"/>
          <x14:sparklines>
            <x14:sparkline>
              <xm:f>'1A2 Manufacturing Construction'!F174:W174</xm:f>
              <xm:sqref>X174</xm:sqref>
            </x14:sparkline>
            <x14:sparkline>
              <xm:f>'1A2 Manufacturing Construction'!F175:W175</xm:f>
              <xm:sqref>X175</xm:sqref>
            </x14:sparkline>
            <x14:sparkline>
              <xm:f>'1A2 Manufacturing Construction'!F176:W176</xm:f>
              <xm:sqref>X176</xm:sqref>
            </x14:sparkline>
            <x14:sparkline>
              <xm:f>'1A2 Manufacturing Construction'!F177:W177</xm:f>
              <xm:sqref>X177</xm:sqref>
            </x14:sparkline>
            <x14:sparkline>
              <xm:f>'1A2 Manufacturing Construction'!F178:W178</xm:f>
              <xm:sqref>X178</xm:sqref>
            </x14:sparkline>
            <x14:sparkline>
              <xm:f>'1A2 Manufacturing Construction'!F179:W179</xm:f>
              <xm:sqref>X179</xm:sqref>
            </x14:sparkline>
            <x14:sparkline>
              <xm:f>'1A2 Manufacturing Construction'!F180:W180</xm:f>
              <xm:sqref>X180</xm:sqref>
            </x14:sparkline>
            <x14:sparkline>
              <xm:f>'1A2 Manufacturing Construction'!F181:W181</xm:f>
              <xm:sqref>X181</xm:sqref>
            </x14:sparkline>
          </x14:sparklines>
        </x14:sparklineGroup>
        <x14:sparklineGroup manualMax="0" manualMin="0" displayEmptyCellsAs="gap" xr2:uid="{00000000-0003-0000-1600-000058000000}">
          <x14:colorSeries rgb="FF376092"/>
          <x14:colorNegative rgb="FFD00000"/>
          <x14:colorAxis rgb="FF000000"/>
          <x14:colorMarkers rgb="FFD00000"/>
          <x14:colorFirst rgb="FFD00000"/>
          <x14:colorLast rgb="FFD00000"/>
          <x14:colorHigh rgb="FFD00000"/>
          <x14:colorLow rgb="FFD00000"/>
          <x14:sparklines>
            <x14:sparkline>
              <xm:f>'1A2 Manufacturing Construction'!F195:W195</xm:f>
              <xm:sqref>X195</xm:sqref>
            </x14:sparkline>
            <x14:sparkline>
              <xm:f>'1A2 Manufacturing Construction'!F196:W196</xm:f>
              <xm:sqref>X196</xm:sqref>
            </x14:sparkline>
            <x14:sparkline>
              <xm:f>'1A2 Manufacturing Construction'!F197:W197</xm:f>
              <xm:sqref>X197</xm:sqref>
            </x14:sparkline>
            <x14:sparkline>
              <xm:f>'1A2 Manufacturing Construction'!F198:W198</xm:f>
              <xm:sqref>X198</xm:sqref>
            </x14:sparkline>
            <x14:sparkline>
              <xm:f>'1A2 Manufacturing Construction'!F199:W199</xm:f>
              <xm:sqref>X199</xm:sqref>
            </x14:sparkline>
            <x14:sparkline>
              <xm:f>'1A2 Manufacturing Construction'!F200:W200</xm:f>
              <xm:sqref>X200</xm:sqref>
            </x14:sparkline>
            <x14:sparkline>
              <xm:f>'1A2 Manufacturing Construction'!F201:W201</xm:f>
              <xm:sqref>X201</xm:sqref>
            </x14:sparkline>
            <x14:sparkline>
              <xm:f>'1A2 Manufacturing Construction'!F202:W202</xm:f>
              <xm:sqref>X202</xm:sqref>
            </x14:sparkline>
            <x14:sparkline>
              <xm:f>'1A2 Manufacturing Construction'!F203:W203</xm:f>
              <xm:sqref>X203</xm:sqref>
            </x14:sparkline>
          </x14:sparklines>
        </x14:sparklineGroup>
        <x14:sparklineGroup manualMax="0" manualMin="0" displayEmptyCellsAs="gap" xr2:uid="{00000000-0003-0000-1600-000059000000}">
          <x14:colorSeries rgb="FF376092"/>
          <x14:colorNegative rgb="FFD00000"/>
          <x14:colorAxis rgb="FF000000"/>
          <x14:colorMarkers rgb="FFD00000"/>
          <x14:colorFirst rgb="FFD00000"/>
          <x14:colorLast rgb="FFD00000"/>
          <x14:colorHigh rgb="FFD00000"/>
          <x14:colorLow rgb="FFD00000"/>
          <x14:sparklines>
            <x14:sparkline>
              <xm:f>'1A2 Manufacturing Construction'!F205:W205</xm:f>
              <xm:sqref>X205</xm:sqref>
            </x14:sparkline>
          </x14:sparklines>
        </x14:sparklineGroup>
        <x14:sparklineGroup manualMax="0" manualMin="0" displayEmptyCellsAs="gap" xr2:uid="{00000000-0003-0000-1600-00005A000000}">
          <x14:colorSeries rgb="FF376092"/>
          <x14:colorNegative rgb="FFD00000"/>
          <x14:colorAxis rgb="FF000000"/>
          <x14:colorMarkers rgb="FFD00000"/>
          <x14:colorFirst rgb="FFD00000"/>
          <x14:colorLast rgb="FFD00000"/>
          <x14:colorHigh rgb="FFD00000"/>
          <x14:colorLow rgb="FFD00000"/>
          <x14:sparklines>
            <x14:sparkline>
              <xm:f>'1A2 Manufacturing Construction'!F95:R95</xm:f>
              <xm:sqref>X95</xm:sqref>
            </x14:sparkline>
          </x14:sparklines>
        </x14:sparklineGroup>
      </x14:sparklineGroup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tabColor theme="3" tint="0.79998168889431442"/>
  </sheetPr>
  <dimension ref="A1:AB492"/>
  <sheetViews>
    <sheetView zoomScale="87" zoomScaleNormal="87" workbookViewId="0">
      <pane xSplit="5" ySplit="14" topLeftCell="U135" activePane="bottomRight" state="frozen"/>
      <selection pane="topRight" activeCell="E1" sqref="E1"/>
      <selection pane="bottomLeft" activeCell="A15" sqref="A15"/>
      <selection pane="bottomRight" activeCell="Y95" sqref="Y95"/>
    </sheetView>
  </sheetViews>
  <sheetFormatPr defaultRowHeight="15" x14ac:dyDescent="0.25"/>
  <cols>
    <col min="1" max="1" width="25.42578125" style="221" customWidth="1"/>
    <col min="2" max="2" width="55.28515625" bestFit="1" customWidth="1"/>
    <col min="3" max="3" width="32.85546875" customWidth="1"/>
    <col min="4" max="4" width="10.42578125" customWidth="1"/>
    <col min="5" max="5" width="16.140625" customWidth="1"/>
    <col min="6" max="20" width="10.42578125" customWidth="1"/>
    <col min="21" max="22" width="10.42578125" style="195" customWidth="1"/>
    <col min="23" max="32" width="10.42578125" customWidth="1"/>
    <col min="33" max="93" width="53.7109375" bestFit="1" customWidth="1"/>
    <col min="94" max="108" width="16.5703125" bestFit="1" customWidth="1"/>
  </cols>
  <sheetData>
    <row r="1" spans="1:28" x14ac:dyDescent="0.25">
      <c r="B1" s="311" t="s">
        <v>2</v>
      </c>
      <c r="C1" s="312" t="str">
        <f ca="1">MID(CELL("filename",B1),FIND("]",CELL("filename",B1))+1,256)</f>
        <v>1A3 Transport</v>
      </c>
      <c r="D1" s="585" t="s">
        <v>23</v>
      </c>
      <c r="E1" s="586"/>
      <c r="F1" s="586"/>
      <c r="G1" s="586"/>
      <c r="H1" s="586"/>
      <c r="I1" s="586"/>
      <c r="J1" s="586"/>
      <c r="K1" s="587"/>
      <c r="L1" s="11"/>
    </row>
    <row r="2" spans="1:28" ht="49.5" customHeight="1" x14ac:dyDescent="0.25">
      <c r="B2" s="311" t="s">
        <v>1</v>
      </c>
      <c r="C2" s="313" t="s">
        <v>100</v>
      </c>
      <c r="D2" s="588"/>
      <c r="E2" s="589"/>
      <c r="F2" s="589"/>
      <c r="G2" s="589"/>
      <c r="H2" s="589"/>
      <c r="I2" s="589"/>
      <c r="J2" s="589"/>
      <c r="K2" s="590"/>
      <c r="L2" s="11"/>
    </row>
    <row r="3" spans="1:28" x14ac:dyDescent="0.25">
      <c r="B3" s="311" t="s">
        <v>3</v>
      </c>
      <c r="C3" s="313" t="s">
        <v>994</v>
      </c>
      <c r="D3" s="314"/>
      <c r="E3" s="315"/>
      <c r="F3" s="315"/>
      <c r="G3" s="315"/>
      <c r="H3" s="315"/>
      <c r="I3" s="315"/>
      <c r="J3" s="315"/>
      <c r="K3" s="316"/>
    </row>
    <row r="4" spans="1:28" x14ac:dyDescent="0.25">
      <c r="B4" s="311" t="s">
        <v>4</v>
      </c>
      <c r="C4" s="313" t="s">
        <v>101</v>
      </c>
      <c r="D4" s="314"/>
      <c r="E4" s="315"/>
      <c r="F4" s="315"/>
      <c r="G4" s="315"/>
      <c r="H4" s="315"/>
      <c r="I4" s="315"/>
      <c r="J4" s="315"/>
      <c r="K4" s="316"/>
    </row>
    <row r="5" spans="1:28" x14ac:dyDescent="0.25">
      <c r="B5" s="311" t="s">
        <v>24</v>
      </c>
      <c r="C5" s="313"/>
      <c r="D5" s="314"/>
      <c r="E5" s="315"/>
      <c r="F5" s="315"/>
      <c r="G5" s="315"/>
      <c r="H5" s="315"/>
      <c r="I5" s="315"/>
      <c r="J5" s="315"/>
      <c r="K5" s="316"/>
    </row>
    <row r="6" spans="1:28" x14ac:dyDescent="0.25">
      <c r="B6" s="317"/>
      <c r="C6" s="318"/>
      <c r="D6" s="314"/>
      <c r="E6" s="315"/>
      <c r="F6" s="315"/>
      <c r="G6" s="315"/>
      <c r="H6" s="315"/>
      <c r="I6" s="315"/>
      <c r="J6" s="315"/>
      <c r="K6" s="316"/>
    </row>
    <row r="7" spans="1:28" x14ac:dyDescent="0.25">
      <c r="B7" s="311" t="s">
        <v>25</v>
      </c>
      <c r="C7" s="313" t="s">
        <v>1001</v>
      </c>
      <c r="D7" s="314"/>
      <c r="E7" s="315"/>
      <c r="F7" s="315"/>
      <c r="G7" s="315"/>
      <c r="H7" s="315"/>
      <c r="I7" s="315"/>
      <c r="J7" s="315"/>
      <c r="K7" s="316"/>
      <c r="M7" s="197"/>
      <c r="N7" s="197"/>
      <c r="O7" s="197"/>
      <c r="P7" s="197"/>
      <c r="Q7" s="197"/>
      <c r="R7" s="197"/>
      <c r="S7" s="197"/>
      <c r="T7" s="197"/>
      <c r="U7" s="197"/>
      <c r="V7" s="197"/>
      <c r="W7" s="197"/>
      <c r="X7" s="197"/>
      <c r="Y7" s="197"/>
      <c r="Z7" s="197"/>
      <c r="AA7" s="197"/>
      <c r="AB7" s="197"/>
    </row>
    <row r="8" spans="1:28" x14ac:dyDescent="0.25">
      <c r="B8" s="311" t="s">
        <v>0</v>
      </c>
      <c r="C8" s="319" t="s">
        <v>35</v>
      </c>
      <c r="D8" s="314"/>
      <c r="E8" s="315"/>
      <c r="F8" s="315"/>
      <c r="G8" s="315"/>
      <c r="H8" s="315"/>
      <c r="I8" s="315"/>
      <c r="J8" s="315"/>
      <c r="K8" s="316"/>
      <c r="L8" s="197"/>
      <c r="M8" s="197"/>
      <c r="N8" s="197"/>
      <c r="O8" s="197"/>
      <c r="P8" s="197"/>
      <c r="Q8" s="197"/>
      <c r="R8" s="197"/>
      <c r="S8" s="197"/>
      <c r="T8" s="197"/>
      <c r="U8" s="197"/>
      <c r="V8" s="197"/>
      <c r="W8" s="197"/>
    </row>
    <row r="9" spans="1:28" x14ac:dyDescent="0.25">
      <c r="B9" s="311" t="s">
        <v>5</v>
      </c>
      <c r="C9" s="313"/>
      <c r="D9" s="320"/>
      <c r="E9" s="321"/>
      <c r="F9" s="321"/>
      <c r="G9" s="321"/>
      <c r="H9" s="321"/>
      <c r="I9" s="321"/>
      <c r="J9" s="321"/>
      <c r="K9" s="322"/>
      <c r="L9" s="197"/>
      <c r="M9" s="197"/>
      <c r="N9" s="197"/>
      <c r="O9" s="197"/>
      <c r="P9" s="197"/>
      <c r="Q9" s="197"/>
      <c r="R9" s="197"/>
      <c r="S9" s="197"/>
      <c r="T9" s="197"/>
      <c r="U9" s="197"/>
      <c r="V9" s="197"/>
      <c r="W9" s="197"/>
    </row>
    <row r="10" spans="1:28" x14ac:dyDescent="0.25">
      <c r="D10" s="197"/>
      <c r="E10" s="197"/>
      <c r="F10" s="197"/>
      <c r="G10" s="197"/>
      <c r="H10" s="197"/>
      <c r="I10" s="197"/>
      <c r="J10" s="197"/>
      <c r="K10" s="197"/>
      <c r="L10" s="197"/>
      <c r="M10" s="197"/>
      <c r="N10" s="197"/>
      <c r="O10" s="197"/>
      <c r="P10" s="197"/>
      <c r="Q10" s="197"/>
      <c r="R10" s="197"/>
      <c r="S10" s="197"/>
      <c r="T10" s="197"/>
      <c r="U10" s="197"/>
      <c r="V10" s="197"/>
      <c r="W10" s="197"/>
      <c r="X10" s="197"/>
      <c r="Y10" s="197"/>
      <c r="Z10" s="197"/>
      <c r="AA10" s="197"/>
    </row>
    <row r="11" spans="1:28" s="2" customFormat="1" ht="21" x14ac:dyDescent="0.35">
      <c r="A11" s="222" t="s">
        <v>1052</v>
      </c>
      <c r="C11" s="3" t="s">
        <v>6</v>
      </c>
      <c r="F11" s="57" t="s">
        <v>188</v>
      </c>
    </row>
    <row r="12" spans="1:28" x14ac:dyDescent="0.25">
      <c r="D12" s="197"/>
      <c r="E12" s="197"/>
      <c r="F12" s="197"/>
      <c r="G12" s="197"/>
      <c r="H12" s="197"/>
      <c r="I12" s="197"/>
      <c r="J12" s="197"/>
      <c r="K12" s="197"/>
      <c r="L12" s="197"/>
      <c r="M12" s="197"/>
      <c r="N12" s="197"/>
      <c r="O12" s="197"/>
      <c r="P12" s="197"/>
      <c r="Q12" s="197"/>
      <c r="R12" s="197"/>
      <c r="S12" s="197"/>
      <c r="T12" s="197"/>
      <c r="U12" s="197"/>
      <c r="V12" s="197"/>
      <c r="W12" s="197"/>
    </row>
    <row r="13" spans="1:28" x14ac:dyDescent="0.25">
      <c r="B13" s="275" t="s">
        <v>7</v>
      </c>
      <c r="C13" s="275" t="s">
        <v>8</v>
      </c>
      <c r="D13" s="275" t="s">
        <v>9</v>
      </c>
      <c r="E13" s="275" t="s">
        <v>10</v>
      </c>
      <c r="F13" s="256">
        <v>2000</v>
      </c>
      <c r="G13" s="256">
        <v>2001</v>
      </c>
      <c r="H13" s="256">
        <v>2002</v>
      </c>
      <c r="I13" s="256">
        <v>2003</v>
      </c>
      <c r="J13" s="256">
        <v>2004</v>
      </c>
      <c r="K13" s="256">
        <v>2005</v>
      </c>
      <c r="L13" s="256">
        <v>2006</v>
      </c>
      <c r="M13" s="256">
        <v>2007</v>
      </c>
      <c r="N13" s="256">
        <v>2008</v>
      </c>
      <c r="O13" s="256">
        <v>2009</v>
      </c>
      <c r="P13" s="256">
        <v>2010</v>
      </c>
      <c r="Q13" s="256">
        <v>2011</v>
      </c>
      <c r="R13" s="256">
        <v>2012</v>
      </c>
      <c r="S13" s="256">
        <v>2013</v>
      </c>
      <c r="T13" s="256">
        <v>2014</v>
      </c>
      <c r="U13" s="256">
        <v>2015</v>
      </c>
      <c r="V13" s="256">
        <v>2016</v>
      </c>
      <c r="W13" s="256">
        <v>2017</v>
      </c>
      <c r="X13" s="363" t="s">
        <v>26</v>
      </c>
    </row>
    <row r="14" spans="1:28" x14ac:dyDescent="0.25">
      <c r="B14" s="323" t="s">
        <v>209</v>
      </c>
      <c r="C14" s="323"/>
      <c r="D14" s="323"/>
      <c r="E14" s="323"/>
      <c r="F14" s="48" t="s">
        <v>735</v>
      </c>
      <c r="G14" s="48"/>
      <c r="H14" s="48"/>
      <c r="I14" s="48"/>
      <c r="J14" s="48"/>
      <c r="K14" s="48"/>
      <c r="L14" s="48"/>
      <c r="M14" s="48"/>
      <c r="N14" s="48"/>
      <c r="O14" s="48"/>
      <c r="P14" s="48"/>
      <c r="Q14" s="48"/>
      <c r="R14" s="48"/>
      <c r="S14" s="48"/>
      <c r="T14" s="48"/>
      <c r="U14" s="48"/>
      <c r="V14" s="48"/>
      <c r="W14" s="48"/>
      <c r="X14" s="21"/>
    </row>
    <row r="15" spans="1:28" x14ac:dyDescent="0.25">
      <c r="A15" s="221" t="s">
        <v>1281</v>
      </c>
      <c r="B15" s="242" t="s">
        <v>210</v>
      </c>
      <c r="C15" s="242" t="s">
        <v>168</v>
      </c>
      <c r="D15" s="242"/>
      <c r="E15" s="242" t="s">
        <v>201</v>
      </c>
      <c r="F15" s="493">
        <v>39533</v>
      </c>
      <c r="G15" s="493">
        <v>37280</v>
      </c>
      <c r="H15" s="493">
        <v>46900</v>
      </c>
      <c r="I15" s="493">
        <v>49667</v>
      </c>
      <c r="J15" s="493">
        <v>51163</v>
      </c>
      <c r="K15" s="493">
        <v>54781</v>
      </c>
      <c r="L15" s="493">
        <v>59248</v>
      </c>
      <c r="M15" s="493">
        <v>62395</v>
      </c>
      <c r="N15" s="493">
        <v>61910</v>
      </c>
      <c r="O15" s="493">
        <v>60661</v>
      </c>
      <c r="P15" s="493">
        <v>60237</v>
      </c>
      <c r="Q15" s="493">
        <v>62686</v>
      </c>
      <c r="R15" s="493">
        <v>61626</v>
      </c>
      <c r="S15" s="493">
        <v>64965</v>
      </c>
      <c r="T15" s="493">
        <v>65390</v>
      </c>
      <c r="U15" s="493">
        <v>66170</v>
      </c>
      <c r="V15" s="493">
        <v>66813</v>
      </c>
      <c r="W15" s="493">
        <v>68939</v>
      </c>
      <c r="Y15" s="216" t="s">
        <v>1005</v>
      </c>
      <c r="Z15" t="s">
        <v>1007</v>
      </c>
      <c r="AA15" t="s">
        <v>1006</v>
      </c>
    </row>
    <row r="16" spans="1:28" x14ac:dyDescent="0.25">
      <c r="A16" s="221" t="s">
        <v>1281</v>
      </c>
      <c r="B16" s="242" t="s">
        <v>225</v>
      </c>
      <c r="C16" s="242" t="s">
        <v>358</v>
      </c>
      <c r="D16" s="242"/>
      <c r="E16" s="242" t="s">
        <v>201</v>
      </c>
      <c r="F16" s="234">
        <v>835.23</v>
      </c>
      <c r="G16" s="234">
        <v>880.3</v>
      </c>
      <c r="H16" s="234">
        <v>842.53</v>
      </c>
      <c r="I16" s="234">
        <v>763.77</v>
      </c>
      <c r="J16" s="234">
        <v>760.18</v>
      </c>
      <c r="K16" s="234">
        <v>802.34</v>
      </c>
      <c r="L16" s="234">
        <v>744.75</v>
      </c>
      <c r="M16" s="234">
        <v>758.04989999999998</v>
      </c>
      <c r="N16" s="234">
        <v>915</v>
      </c>
      <c r="O16" s="234">
        <v>663</v>
      </c>
      <c r="P16" s="234">
        <v>674</v>
      </c>
      <c r="Q16" s="234">
        <v>777</v>
      </c>
      <c r="R16" s="234">
        <v>1080</v>
      </c>
      <c r="S16" s="234">
        <v>816.67160000000001</v>
      </c>
      <c r="T16" s="234">
        <v>817.99599999999998</v>
      </c>
      <c r="U16" s="234">
        <v>819.32039999999995</v>
      </c>
      <c r="V16" s="234">
        <v>821</v>
      </c>
      <c r="W16" s="234">
        <v>822</v>
      </c>
      <c r="Y16" t="s">
        <v>1008</v>
      </c>
    </row>
    <row r="17" spans="1:27" x14ac:dyDescent="0.25">
      <c r="A17" s="221" t="s">
        <v>1281</v>
      </c>
      <c r="B17" s="242" t="s">
        <v>225</v>
      </c>
      <c r="C17" s="242" t="s">
        <v>168</v>
      </c>
      <c r="D17" s="242"/>
      <c r="E17" s="242" t="s">
        <v>201</v>
      </c>
      <c r="F17" s="493">
        <v>30638</v>
      </c>
      <c r="G17" s="493">
        <v>29282</v>
      </c>
      <c r="H17" s="493">
        <v>21567</v>
      </c>
      <c r="I17" s="493">
        <v>21796</v>
      </c>
      <c r="J17" s="493">
        <v>20494</v>
      </c>
      <c r="K17" s="493">
        <v>20988</v>
      </c>
      <c r="L17" s="493">
        <v>20280</v>
      </c>
      <c r="M17" s="493">
        <v>22496</v>
      </c>
      <c r="N17" s="493">
        <v>21979</v>
      </c>
      <c r="O17" s="493">
        <v>19898</v>
      </c>
      <c r="P17" s="493">
        <v>18918</v>
      </c>
      <c r="Q17" s="493">
        <v>20784</v>
      </c>
      <c r="R17" s="493">
        <v>19998</v>
      </c>
      <c r="S17" s="493">
        <v>17984</v>
      </c>
      <c r="T17" s="493">
        <v>18991</v>
      </c>
      <c r="U17" s="493">
        <v>20176</v>
      </c>
      <c r="V17" s="493">
        <v>20673</v>
      </c>
      <c r="W17" s="493">
        <v>20483</v>
      </c>
      <c r="Y17" s="197" t="s">
        <v>1009</v>
      </c>
    </row>
    <row r="18" spans="1:27" x14ac:dyDescent="0.25">
      <c r="B18" s="323" t="s">
        <v>224</v>
      </c>
      <c r="C18" s="334"/>
      <c r="D18" s="334"/>
      <c r="E18" s="334"/>
      <c r="F18" s="5"/>
      <c r="G18" s="5"/>
      <c r="H18" s="5"/>
      <c r="I18" s="5"/>
      <c r="J18" s="5"/>
      <c r="K18" s="5"/>
      <c r="L18" s="5"/>
      <c r="M18" s="5"/>
      <c r="N18" s="5"/>
      <c r="O18" s="5"/>
      <c r="P18" s="5"/>
      <c r="Q18" s="5"/>
      <c r="R18" s="5"/>
      <c r="S18" s="5"/>
      <c r="T18" s="5"/>
      <c r="U18" s="5"/>
      <c r="V18" s="5"/>
      <c r="W18" s="5"/>
    </row>
    <row r="19" spans="1:27" x14ac:dyDescent="0.25">
      <c r="A19" s="221" t="s">
        <v>1281</v>
      </c>
      <c r="B19" s="242" t="s">
        <v>224</v>
      </c>
      <c r="C19" s="242" t="s">
        <v>226</v>
      </c>
      <c r="D19" s="242"/>
      <c r="E19" s="242" t="s">
        <v>201</v>
      </c>
      <c r="F19" s="493">
        <v>337766</v>
      </c>
      <c r="G19" s="493">
        <v>335946.6</v>
      </c>
      <c r="H19" s="493">
        <v>335784.2</v>
      </c>
      <c r="I19" s="493">
        <v>346570.8</v>
      </c>
      <c r="J19" s="493">
        <v>356888.5</v>
      </c>
      <c r="K19" s="493">
        <v>362750.9</v>
      </c>
      <c r="L19" s="493">
        <v>379688.84</v>
      </c>
      <c r="M19" s="493">
        <v>390104.38</v>
      </c>
      <c r="N19" s="493">
        <v>401212.03</v>
      </c>
      <c r="O19" s="493">
        <v>407171.75</v>
      </c>
      <c r="P19" s="493">
        <v>375316.97</v>
      </c>
      <c r="Q19" s="493">
        <v>377258.28</v>
      </c>
      <c r="R19" s="493">
        <v>330918.88</v>
      </c>
      <c r="S19" s="493">
        <v>370221.04</v>
      </c>
      <c r="T19" s="493">
        <v>367081.75</v>
      </c>
      <c r="U19" s="493">
        <v>390906.79554653168</v>
      </c>
      <c r="V19" s="493">
        <v>318940.04916189611</v>
      </c>
      <c r="W19" s="493">
        <v>312774.21138198674</v>
      </c>
      <c r="Y19" s="197" t="s">
        <v>1195</v>
      </c>
    </row>
    <row r="20" spans="1:27" x14ac:dyDescent="0.25">
      <c r="A20" s="221" t="s">
        <v>1281</v>
      </c>
      <c r="B20" s="242" t="s">
        <v>224</v>
      </c>
      <c r="C20" s="242" t="s">
        <v>227</v>
      </c>
      <c r="D20" s="242"/>
      <c r="E20" s="242" t="s">
        <v>201</v>
      </c>
      <c r="F20" s="234">
        <v>315.50459999999998</v>
      </c>
      <c r="G20" s="234">
        <v>289.36590000000001</v>
      </c>
      <c r="H20" s="234">
        <v>274.27179999999998</v>
      </c>
      <c r="I20" s="234">
        <v>283.10739999999998</v>
      </c>
      <c r="J20" s="234">
        <v>293.55590000000001</v>
      </c>
      <c r="K20" s="234">
        <v>280.16219999999998</v>
      </c>
      <c r="L20" s="234">
        <v>271.69470000000001</v>
      </c>
      <c r="M20" s="234">
        <v>256.60059999999999</v>
      </c>
      <c r="N20" s="234">
        <v>195.85579999999999</v>
      </c>
      <c r="O20" s="234">
        <v>200.64179999999999</v>
      </c>
      <c r="P20" s="234">
        <v>200.64179999999999</v>
      </c>
      <c r="Q20" s="234">
        <v>213.89515</v>
      </c>
      <c r="R20" s="234">
        <v>173.03050000000002</v>
      </c>
      <c r="S20" s="234">
        <v>173.21599999999995</v>
      </c>
      <c r="T20" s="234">
        <v>162.26499999999996</v>
      </c>
      <c r="U20" s="234">
        <v>151.31399999999996</v>
      </c>
      <c r="V20" s="234">
        <v>140</v>
      </c>
      <c r="W20" s="234">
        <v>129</v>
      </c>
      <c r="Y20" s="197" t="s">
        <v>1195</v>
      </c>
    </row>
    <row r="21" spans="1:27" x14ac:dyDescent="0.25">
      <c r="A21" s="221" t="s">
        <v>1279</v>
      </c>
      <c r="B21" s="242" t="s">
        <v>224</v>
      </c>
      <c r="C21" s="242" t="s">
        <v>165</v>
      </c>
      <c r="D21" s="242"/>
      <c r="E21" s="242" t="s">
        <v>201</v>
      </c>
      <c r="F21" s="493">
        <v>185070</v>
      </c>
      <c r="G21" s="493">
        <v>193500</v>
      </c>
      <c r="H21" s="493">
        <v>204290</v>
      </c>
      <c r="I21" s="493">
        <v>214170</v>
      </c>
      <c r="J21" s="493">
        <v>231870</v>
      </c>
      <c r="K21" s="493">
        <v>255220</v>
      </c>
      <c r="L21" s="493">
        <v>239807.89</v>
      </c>
      <c r="M21" s="493">
        <v>316609.96000000002</v>
      </c>
      <c r="N21" s="493">
        <v>316623.63</v>
      </c>
      <c r="O21" s="493">
        <v>292529.65999999997</v>
      </c>
      <c r="P21" s="493">
        <v>277770.84000000003</v>
      </c>
      <c r="Q21" s="493">
        <v>281406.09000000003</v>
      </c>
      <c r="R21" s="493">
        <v>287318.94</v>
      </c>
      <c r="S21" s="493">
        <v>342074.54000000004</v>
      </c>
      <c r="T21" s="493">
        <v>365310.5</v>
      </c>
      <c r="U21" s="493">
        <v>359221.3125</v>
      </c>
      <c r="V21" s="493">
        <v>359221.3125</v>
      </c>
      <c r="W21" s="493">
        <v>398292.49076747888</v>
      </c>
      <c r="Y21" s="197" t="s">
        <v>1195</v>
      </c>
    </row>
    <row r="22" spans="1:27" s="20" customFormat="1" x14ac:dyDescent="0.25">
      <c r="A22" s="224" t="s">
        <v>1279</v>
      </c>
      <c r="B22" s="240" t="s">
        <v>224</v>
      </c>
      <c r="C22" s="240" t="s">
        <v>206</v>
      </c>
      <c r="D22" s="240"/>
      <c r="E22" s="240" t="s">
        <v>201</v>
      </c>
      <c r="F22" s="493">
        <v>0</v>
      </c>
      <c r="G22" s="493">
        <v>0</v>
      </c>
      <c r="H22" s="493">
        <v>0</v>
      </c>
      <c r="I22" s="493">
        <v>0</v>
      </c>
      <c r="J22" s="493">
        <v>0</v>
      </c>
      <c r="K22" s="493">
        <v>0</v>
      </c>
      <c r="L22" s="493">
        <v>0</v>
      </c>
      <c r="M22" s="493">
        <v>0</v>
      </c>
      <c r="N22" s="493">
        <v>0</v>
      </c>
      <c r="O22" s="493">
        <v>0</v>
      </c>
      <c r="P22" s="493">
        <v>0</v>
      </c>
      <c r="Q22" s="493">
        <v>59.999999999999993</v>
      </c>
      <c r="R22" s="493">
        <v>180</v>
      </c>
      <c r="S22" s="493">
        <v>340</v>
      </c>
      <c r="T22" s="493">
        <v>550</v>
      </c>
      <c r="U22" s="493">
        <v>760</v>
      </c>
      <c r="V22" s="493">
        <v>949.99999999999977</v>
      </c>
      <c r="W22" s="493">
        <v>1259.9999999999998</v>
      </c>
    </row>
    <row r="23" spans="1:27" x14ac:dyDescent="0.25">
      <c r="A23" s="221" t="s">
        <v>1281</v>
      </c>
      <c r="B23" s="242" t="s">
        <v>224</v>
      </c>
      <c r="C23" s="242" t="s">
        <v>166</v>
      </c>
      <c r="D23" s="242"/>
      <c r="E23" s="242" t="s">
        <v>201</v>
      </c>
      <c r="F23" s="234">
        <v>113.3621</v>
      </c>
      <c r="G23" s="234">
        <v>113.63209999999999</v>
      </c>
      <c r="H23" s="234">
        <v>109.4812</v>
      </c>
      <c r="I23" s="234">
        <v>107.8472</v>
      </c>
      <c r="J23" s="234">
        <v>116.2658</v>
      </c>
      <c r="K23" s="234">
        <v>99.881180000000001</v>
      </c>
      <c r="L23" s="234">
        <v>97.225859999999997</v>
      </c>
      <c r="M23" s="234">
        <v>96.000320000000002</v>
      </c>
      <c r="N23" s="234">
        <v>96.000320000000002</v>
      </c>
      <c r="O23" s="234">
        <v>121.1238</v>
      </c>
      <c r="P23" s="234">
        <v>128.16999999999999</v>
      </c>
      <c r="Q23" s="234">
        <v>97.430112000000477</v>
      </c>
      <c r="R23" s="234">
        <v>116.01740800000056</v>
      </c>
      <c r="S23" s="234">
        <v>108.842</v>
      </c>
      <c r="T23" s="234">
        <v>108.87</v>
      </c>
      <c r="U23" s="234">
        <v>108.898</v>
      </c>
      <c r="V23" s="234">
        <v>109</v>
      </c>
      <c r="W23" s="234">
        <v>109</v>
      </c>
      <c r="Y23" s="197" t="s">
        <v>1008</v>
      </c>
    </row>
    <row r="24" spans="1:27" x14ac:dyDescent="0.25">
      <c r="A24" s="221" t="s">
        <v>1279</v>
      </c>
      <c r="B24" s="242" t="s">
        <v>224</v>
      </c>
      <c r="C24" s="242" t="s">
        <v>204</v>
      </c>
      <c r="D24" s="242"/>
      <c r="E24" s="242" t="s">
        <v>201</v>
      </c>
      <c r="F24" s="234">
        <v>53.85</v>
      </c>
      <c r="G24" s="234">
        <v>0</v>
      </c>
      <c r="H24" s="234">
        <v>0</v>
      </c>
      <c r="I24" s="234">
        <v>0</v>
      </c>
      <c r="J24" s="234">
        <v>0</v>
      </c>
      <c r="K24" s="234">
        <v>53.85</v>
      </c>
      <c r="L24" s="234">
        <v>0</v>
      </c>
      <c r="M24" s="234">
        <v>0</v>
      </c>
      <c r="N24" s="234">
        <v>0</v>
      </c>
      <c r="O24" s="234">
        <v>0</v>
      </c>
      <c r="P24" s="234">
        <v>0</v>
      </c>
      <c r="Q24" s="234">
        <v>0</v>
      </c>
      <c r="R24" s="234">
        <v>0</v>
      </c>
      <c r="S24" s="234">
        <v>0</v>
      </c>
      <c r="T24" s="234">
        <v>0</v>
      </c>
      <c r="U24" s="234">
        <v>0</v>
      </c>
      <c r="V24" s="234">
        <v>0</v>
      </c>
      <c r="W24" s="234">
        <v>0</v>
      </c>
      <c r="Y24" s="197" t="s">
        <v>1008</v>
      </c>
    </row>
    <row r="25" spans="1:27" x14ac:dyDescent="0.25">
      <c r="B25" s="323" t="s">
        <v>223</v>
      </c>
      <c r="C25" s="334"/>
      <c r="D25" s="334"/>
      <c r="E25" s="334"/>
      <c r="F25" s="19"/>
      <c r="G25" s="19"/>
      <c r="H25" s="19"/>
      <c r="I25" s="19"/>
      <c r="J25" s="19"/>
      <c r="K25" s="19"/>
      <c r="L25" s="19"/>
      <c r="M25" s="19"/>
      <c r="N25" s="19"/>
      <c r="O25" s="19"/>
      <c r="P25" s="19"/>
      <c r="Q25" s="19"/>
      <c r="R25" s="19"/>
      <c r="S25" s="19"/>
      <c r="T25" s="19"/>
      <c r="U25" s="19"/>
      <c r="V25" s="19"/>
      <c r="W25" s="19"/>
    </row>
    <row r="26" spans="1:27" x14ac:dyDescent="0.25">
      <c r="A26" s="221" t="s">
        <v>1281</v>
      </c>
      <c r="B26" s="242" t="s">
        <v>223</v>
      </c>
      <c r="C26" s="242" t="s">
        <v>165</v>
      </c>
      <c r="D26" s="242"/>
      <c r="E26" s="242" t="s">
        <v>201</v>
      </c>
      <c r="F26" s="454">
        <v>7442</v>
      </c>
      <c r="G26" s="454">
        <v>7307</v>
      </c>
      <c r="H26" s="454">
        <v>7123</v>
      </c>
      <c r="I26" s="454">
        <v>6749</v>
      </c>
      <c r="J26" s="454">
        <v>7043</v>
      </c>
      <c r="K26" s="454">
        <v>7009</v>
      </c>
      <c r="L26" s="454">
        <v>6467</v>
      </c>
      <c r="M26" s="455">
        <v>6672</v>
      </c>
      <c r="N26" s="455">
        <v>6317</v>
      </c>
      <c r="O26" s="455">
        <v>6504</v>
      </c>
      <c r="P26" s="455">
        <v>6006</v>
      </c>
      <c r="Q26" s="455">
        <v>6015</v>
      </c>
      <c r="R26" s="455">
        <v>5876</v>
      </c>
      <c r="S26" s="455">
        <v>5777.3399999999992</v>
      </c>
      <c r="T26" s="455">
        <v>6914.87</v>
      </c>
      <c r="U26" s="455">
        <v>6648.79</v>
      </c>
      <c r="V26" s="455">
        <v>5401</v>
      </c>
      <c r="W26" s="455">
        <v>5275</v>
      </c>
      <c r="Y26" s="197" t="s">
        <v>1008</v>
      </c>
      <c r="AA26" t="s">
        <v>1011</v>
      </c>
    </row>
    <row r="27" spans="1:27" x14ac:dyDescent="0.25">
      <c r="A27" s="221" t="s">
        <v>1281</v>
      </c>
      <c r="B27" s="242" t="s">
        <v>223</v>
      </c>
      <c r="C27" s="242" t="s">
        <v>736</v>
      </c>
      <c r="D27" s="242"/>
      <c r="E27" s="242" t="s">
        <v>201</v>
      </c>
      <c r="F27" s="454"/>
      <c r="G27" s="454"/>
      <c r="H27" s="454"/>
      <c r="I27" s="454"/>
      <c r="J27" s="454"/>
      <c r="K27" s="454"/>
      <c r="L27" s="454"/>
      <c r="M27" s="455">
        <v>1719</v>
      </c>
      <c r="N27" s="455">
        <v>2635</v>
      </c>
      <c r="O27" s="455">
        <v>975</v>
      </c>
      <c r="P27" s="455">
        <v>3035</v>
      </c>
      <c r="Q27" s="455">
        <v>1078</v>
      </c>
      <c r="R27" s="455">
        <v>276</v>
      </c>
      <c r="S27" s="455">
        <v>691.0874875716147</v>
      </c>
      <c r="T27" s="455">
        <v>649.55377893646983</v>
      </c>
      <c r="U27" s="455">
        <v>610.70158921165194</v>
      </c>
      <c r="V27" s="455">
        <v>574</v>
      </c>
      <c r="W27" s="455">
        <v>540</v>
      </c>
      <c r="Y27" s="197" t="s">
        <v>1008</v>
      </c>
    </row>
    <row r="28" spans="1:27" x14ac:dyDescent="0.25">
      <c r="B28" s="323" t="s">
        <v>738</v>
      </c>
      <c r="C28" s="334"/>
      <c r="D28" s="334"/>
      <c r="E28" s="334"/>
      <c r="F28" s="19"/>
      <c r="G28" s="19"/>
      <c r="H28" s="19"/>
      <c r="I28" s="19"/>
      <c r="J28" s="19"/>
      <c r="K28" s="19"/>
      <c r="L28" s="19"/>
      <c r="M28" s="19"/>
      <c r="N28" s="19"/>
      <c r="O28" s="19"/>
      <c r="P28" s="19"/>
      <c r="Q28" s="19"/>
      <c r="R28" s="19"/>
      <c r="S28" s="19"/>
      <c r="T28" s="19"/>
      <c r="U28" s="19"/>
      <c r="V28" s="19"/>
      <c r="W28" s="19"/>
    </row>
    <row r="29" spans="1:27" x14ac:dyDescent="0.25">
      <c r="A29" s="221" t="s">
        <v>1280</v>
      </c>
      <c r="B29" s="242" t="s">
        <v>739</v>
      </c>
      <c r="C29" s="242" t="s">
        <v>736</v>
      </c>
      <c r="D29" s="242"/>
      <c r="E29" s="242" t="s">
        <v>201</v>
      </c>
      <c r="F29" s="234">
        <v>101327.50684725458</v>
      </c>
      <c r="G29" s="234">
        <v>100232.23356684241</v>
      </c>
      <c r="H29" s="234">
        <v>98059.143343175645</v>
      </c>
      <c r="I29" s="234">
        <v>96519.400648557275</v>
      </c>
      <c r="J29" s="234">
        <v>95183.734400914691</v>
      </c>
      <c r="K29" s="234">
        <v>96654.140501617963</v>
      </c>
      <c r="L29" s="234">
        <v>98085.384159922483</v>
      </c>
      <c r="M29" s="234">
        <v>97173.029046665702</v>
      </c>
      <c r="N29" s="234">
        <v>89026.342595962546</v>
      </c>
      <c r="O29" s="234">
        <v>70908.776136062283</v>
      </c>
      <c r="P29" s="234">
        <v>46180.690831251632</v>
      </c>
      <c r="Q29" s="234">
        <v>31365.813796155002</v>
      </c>
      <c r="R29" s="234">
        <v>25719.751109345158</v>
      </c>
      <c r="S29" s="234">
        <v>23694.673222839891</v>
      </c>
      <c r="T29" s="234">
        <v>22418.593469711828</v>
      </c>
      <c r="U29" s="234">
        <v>22341.638036993703</v>
      </c>
      <c r="V29" s="234">
        <v>21738.243299606427</v>
      </c>
      <c r="W29" s="234">
        <v>20862.198347467594</v>
      </c>
      <c r="Y29" t="s">
        <v>1196</v>
      </c>
    </row>
    <row r="30" spans="1:27" x14ac:dyDescent="0.25">
      <c r="A30" s="221" t="s">
        <v>1280</v>
      </c>
      <c r="B30" s="242" t="s">
        <v>739</v>
      </c>
      <c r="C30" s="242" t="s">
        <v>741</v>
      </c>
      <c r="D30" s="242"/>
      <c r="E30" s="242" t="s">
        <v>201</v>
      </c>
      <c r="F30" s="234">
        <v>17283.959691600001</v>
      </c>
      <c r="G30" s="234">
        <v>15068.9004057</v>
      </c>
      <c r="H30" s="234">
        <v>12162.896934</v>
      </c>
      <c r="I30" s="234">
        <v>10728.3595821</v>
      </c>
      <c r="J30" s="234">
        <v>12116.085788099999</v>
      </c>
      <c r="K30" s="234">
        <v>12074.787635999999</v>
      </c>
      <c r="L30" s="234">
        <v>9811.3417310999994</v>
      </c>
      <c r="M30" s="234">
        <v>9843.4716516000008</v>
      </c>
      <c r="N30" s="234">
        <v>15181.651069199999</v>
      </c>
      <c r="O30" s="234">
        <v>20045.398161599998</v>
      </c>
      <c r="P30" s="234">
        <v>1116.5363877</v>
      </c>
      <c r="Q30" s="234">
        <v>1847.7652656</v>
      </c>
      <c r="R30" s="234">
        <v>22166.423904300002</v>
      </c>
      <c r="S30" s="234">
        <v>2489.0025912000001</v>
      </c>
      <c r="T30" s="234">
        <v>236.6772</v>
      </c>
      <c r="U30" s="234">
        <v>385.08915869999998</v>
      </c>
      <c r="V30" s="234">
        <v>20.993099999999998</v>
      </c>
      <c r="W30" s="234">
        <v>805.37159646719999</v>
      </c>
      <c r="Y30" s="197" t="s">
        <v>1290</v>
      </c>
    </row>
    <row r="31" spans="1:27" x14ac:dyDescent="0.25">
      <c r="A31" s="221" t="s">
        <v>1281</v>
      </c>
      <c r="B31" s="242" t="s">
        <v>740</v>
      </c>
      <c r="C31" s="242" t="s">
        <v>736</v>
      </c>
      <c r="D31" s="242"/>
      <c r="E31" s="242" t="s">
        <v>201</v>
      </c>
      <c r="F31" s="234">
        <v>2870.8471067574797</v>
      </c>
      <c r="G31" s="234">
        <v>3180.6766830575111</v>
      </c>
      <c r="H31" s="234">
        <v>3453.579286508173</v>
      </c>
      <c r="I31" s="234">
        <v>3836.8301040169049</v>
      </c>
      <c r="J31" s="234">
        <v>4125.4684846849323</v>
      </c>
      <c r="K31" s="234">
        <v>4274.2305316958373</v>
      </c>
      <c r="L31" s="234">
        <v>4422.2730176653786</v>
      </c>
      <c r="M31" s="234">
        <v>4553.9735324232151</v>
      </c>
      <c r="N31" s="234">
        <v>4646.7801957144593</v>
      </c>
      <c r="O31" s="234">
        <v>4640.3209669552907</v>
      </c>
      <c r="P31" s="234">
        <v>4587.534562939155</v>
      </c>
      <c r="Q31" s="234">
        <v>4589.1683822460291</v>
      </c>
      <c r="R31" s="234">
        <v>4636.6593104875874</v>
      </c>
      <c r="S31" s="234">
        <v>4640.8437689453704</v>
      </c>
      <c r="T31" s="234">
        <v>4659.2559150741035</v>
      </c>
      <c r="U31" s="234">
        <v>4624.739509477422</v>
      </c>
      <c r="V31" s="234">
        <v>4570.9733507765841</v>
      </c>
      <c r="W31" s="234">
        <v>4595.0263768572504</v>
      </c>
      <c r="Y31" s="197" t="s">
        <v>1290</v>
      </c>
    </row>
    <row r="32" spans="1:27" x14ac:dyDescent="0.25">
      <c r="A32" s="197"/>
      <c r="B32" s="197"/>
      <c r="C32" s="197"/>
      <c r="D32" s="197"/>
      <c r="E32" s="197"/>
      <c r="F32" s="415"/>
      <c r="G32" s="415"/>
      <c r="H32" s="415"/>
      <c r="I32" s="415"/>
      <c r="J32" s="415"/>
      <c r="K32" s="415"/>
      <c r="L32" s="415"/>
      <c r="M32" s="415"/>
      <c r="N32" s="415"/>
      <c r="O32" s="415"/>
      <c r="P32" s="415"/>
      <c r="Q32" s="415"/>
      <c r="R32" s="415"/>
      <c r="S32" s="415"/>
      <c r="T32" s="415"/>
      <c r="U32" s="415"/>
      <c r="V32" s="415"/>
      <c r="W32" s="415"/>
      <c r="X32" s="197"/>
    </row>
    <row r="33" spans="1:25" s="2" customFormat="1" ht="21" x14ac:dyDescent="0.35">
      <c r="A33" s="222"/>
      <c r="C33" s="3" t="s">
        <v>11</v>
      </c>
      <c r="F33" s="57" t="s">
        <v>12</v>
      </c>
    </row>
    <row r="34" spans="1:25" x14ac:dyDescent="0.25">
      <c r="A34" s="235"/>
      <c r="B34" s="276"/>
      <c r="C34" s="276"/>
      <c r="D34" s="276"/>
      <c r="E34" s="276"/>
      <c r="F34" s="276"/>
      <c r="G34" s="276"/>
      <c r="H34" s="276"/>
      <c r="I34" s="276"/>
      <c r="J34" s="276"/>
      <c r="K34" s="276"/>
      <c r="L34" s="276"/>
      <c r="M34" s="276"/>
      <c r="N34" s="276"/>
      <c r="O34" s="276"/>
      <c r="P34" s="276"/>
      <c r="Q34" s="276"/>
      <c r="R34" s="276"/>
      <c r="S34" s="276"/>
      <c r="T34" s="276"/>
      <c r="U34" s="276"/>
      <c r="V34" s="276"/>
      <c r="W34" s="276"/>
      <c r="X34" s="235"/>
    </row>
    <row r="35" spans="1:25" x14ac:dyDescent="0.25">
      <c r="B35" s="277" t="s">
        <v>209</v>
      </c>
      <c r="C35" s="277"/>
      <c r="D35" s="277" t="s">
        <v>13</v>
      </c>
      <c r="E35" s="278"/>
      <c r="F35" s="278"/>
      <c r="G35" s="278"/>
      <c r="H35" s="278"/>
      <c r="I35" s="278"/>
      <c r="J35" s="278"/>
      <c r="K35" s="278"/>
      <c r="L35" s="278"/>
      <c r="M35" s="278"/>
      <c r="N35" s="278"/>
      <c r="O35" s="278"/>
      <c r="P35" s="278"/>
      <c r="Q35" s="278"/>
      <c r="R35" s="278"/>
      <c r="S35" s="278"/>
      <c r="T35" s="278"/>
      <c r="U35" s="278"/>
      <c r="V35" s="278"/>
      <c r="W35" s="278"/>
    </row>
    <row r="36" spans="1:25" x14ac:dyDescent="0.25">
      <c r="B36" s="279" t="s">
        <v>210</v>
      </c>
      <c r="C36" s="279" t="s">
        <v>168</v>
      </c>
      <c r="D36" s="279" t="s">
        <v>13</v>
      </c>
      <c r="E36" s="279" t="s">
        <v>189</v>
      </c>
      <c r="F36" s="280">
        <v>71500</v>
      </c>
      <c r="G36" s="280">
        <v>71500</v>
      </c>
      <c r="H36" s="280">
        <v>71500</v>
      </c>
      <c r="I36" s="280">
        <v>71500</v>
      </c>
      <c r="J36" s="280">
        <v>71500</v>
      </c>
      <c r="K36" s="280">
        <v>71500</v>
      </c>
      <c r="L36" s="280">
        <v>71500</v>
      </c>
      <c r="M36" s="280">
        <v>71500</v>
      </c>
      <c r="N36" s="280">
        <v>71500</v>
      </c>
      <c r="O36" s="280">
        <v>71500</v>
      </c>
      <c r="P36" s="280">
        <v>71500</v>
      </c>
      <c r="Q36" s="280">
        <v>71500</v>
      </c>
      <c r="R36" s="280">
        <v>71500</v>
      </c>
      <c r="S36" s="280">
        <v>71500</v>
      </c>
      <c r="T36" s="280">
        <v>71500</v>
      </c>
      <c r="U36" s="280">
        <v>71500</v>
      </c>
      <c r="V36" s="280">
        <v>71500</v>
      </c>
      <c r="W36" s="280">
        <v>71500</v>
      </c>
    </row>
    <row r="37" spans="1:25" x14ac:dyDescent="0.25">
      <c r="B37" s="279" t="s">
        <v>225</v>
      </c>
      <c r="C37" s="279" t="s">
        <v>358</v>
      </c>
      <c r="D37" s="279" t="s">
        <v>13</v>
      </c>
      <c r="E37" s="279" t="s">
        <v>189</v>
      </c>
      <c r="F37" s="280">
        <v>70000</v>
      </c>
      <c r="G37" s="280">
        <v>70000</v>
      </c>
      <c r="H37" s="280">
        <v>70000</v>
      </c>
      <c r="I37" s="280">
        <v>70000</v>
      </c>
      <c r="J37" s="280">
        <v>70000</v>
      </c>
      <c r="K37" s="280">
        <v>70000</v>
      </c>
      <c r="L37" s="280">
        <v>70000</v>
      </c>
      <c r="M37" s="280">
        <v>70000</v>
      </c>
      <c r="N37" s="280">
        <v>70000</v>
      </c>
      <c r="O37" s="280">
        <v>70000</v>
      </c>
      <c r="P37" s="280">
        <v>70000</v>
      </c>
      <c r="Q37" s="280">
        <v>70000</v>
      </c>
      <c r="R37" s="280">
        <v>70000</v>
      </c>
      <c r="S37" s="280">
        <v>70000</v>
      </c>
      <c r="T37" s="280">
        <v>70000</v>
      </c>
      <c r="U37" s="280">
        <v>70000</v>
      </c>
      <c r="V37" s="280">
        <v>70000</v>
      </c>
      <c r="W37" s="280">
        <v>70000</v>
      </c>
    </row>
    <row r="38" spans="1:25" x14ac:dyDescent="0.25">
      <c r="B38" s="279" t="s">
        <v>225</v>
      </c>
      <c r="C38" s="279" t="s">
        <v>168</v>
      </c>
      <c r="D38" s="279" t="s">
        <v>13</v>
      </c>
      <c r="E38" s="279" t="s">
        <v>189</v>
      </c>
      <c r="F38" s="280">
        <v>71500</v>
      </c>
      <c r="G38" s="280">
        <v>71500</v>
      </c>
      <c r="H38" s="280">
        <v>71500</v>
      </c>
      <c r="I38" s="280">
        <v>71500</v>
      </c>
      <c r="J38" s="280">
        <v>71500</v>
      </c>
      <c r="K38" s="280">
        <v>71500</v>
      </c>
      <c r="L38" s="280">
        <v>71500</v>
      </c>
      <c r="M38" s="280">
        <v>71500</v>
      </c>
      <c r="N38" s="280">
        <v>71500</v>
      </c>
      <c r="O38" s="280">
        <v>71500</v>
      </c>
      <c r="P38" s="280">
        <v>71500</v>
      </c>
      <c r="Q38" s="280">
        <v>71500</v>
      </c>
      <c r="R38" s="280">
        <v>71500</v>
      </c>
      <c r="S38" s="280">
        <v>71500</v>
      </c>
      <c r="T38" s="280">
        <v>71500</v>
      </c>
      <c r="U38" s="280">
        <v>71500</v>
      </c>
      <c r="V38" s="280">
        <v>71500</v>
      </c>
      <c r="W38" s="280">
        <v>71500</v>
      </c>
    </row>
    <row r="39" spans="1:25" x14ac:dyDescent="0.25">
      <c r="B39" s="277" t="s">
        <v>224</v>
      </c>
      <c r="C39" s="278"/>
      <c r="D39" s="277" t="s">
        <v>13</v>
      </c>
      <c r="E39" s="278"/>
      <c r="F39" s="278"/>
      <c r="G39" s="278"/>
      <c r="H39" s="278"/>
      <c r="I39" s="278"/>
      <c r="J39" s="278"/>
      <c r="K39" s="278"/>
      <c r="L39" s="278"/>
      <c r="M39" s="278"/>
      <c r="N39" s="278"/>
      <c r="O39" s="278"/>
      <c r="P39" s="278"/>
      <c r="Q39" s="278"/>
      <c r="R39" s="278"/>
      <c r="S39" s="278"/>
      <c r="T39" s="278"/>
      <c r="U39" s="278"/>
      <c r="V39" s="278"/>
      <c r="W39" s="278"/>
    </row>
    <row r="40" spans="1:25" x14ac:dyDescent="0.25">
      <c r="B40" s="279" t="s">
        <v>224</v>
      </c>
      <c r="C40" s="279" t="s">
        <v>226</v>
      </c>
      <c r="D40" s="279" t="s">
        <v>13</v>
      </c>
      <c r="E40" s="279" t="s">
        <v>189</v>
      </c>
      <c r="F40" s="280">
        <v>69300</v>
      </c>
      <c r="G40" s="280">
        <v>69300</v>
      </c>
      <c r="H40" s="280">
        <v>69300</v>
      </c>
      <c r="I40" s="280">
        <v>69300</v>
      </c>
      <c r="J40" s="280">
        <v>69300</v>
      </c>
      <c r="K40" s="280">
        <v>69300</v>
      </c>
      <c r="L40" s="280">
        <v>69300</v>
      </c>
      <c r="M40" s="280">
        <v>69300</v>
      </c>
      <c r="N40" s="280">
        <v>69300</v>
      </c>
      <c r="O40" s="280">
        <v>69300</v>
      </c>
      <c r="P40" s="280">
        <v>69300</v>
      </c>
      <c r="Q40" s="280">
        <v>69300</v>
      </c>
      <c r="R40" s="280">
        <v>69300</v>
      </c>
      <c r="S40" s="280">
        <v>69300</v>
      </c>
      <c r="T40" s="280">
        <v>69300</v>
      </c>
      <c r="U40" s="280">
        <v>69300</v>
      </c>
      <c r="V40" s="280">
        <v>69300</v>
      </c>
      <c r="W40" s="280">
        <v>69300</v>
      </c>
    </row>
    <row r="41" spans="1:25" x14ac:dyDescent="0.25">
      <c r="B41" s="279" t="s">
        <v>224</v>
      </c>
      <c r="C41" s="279" t="s">
        <v>227</v>
      </c>
      <c r="D41" s="279" t="s">
        <v>13</v>
      </c>
      <c r="E41" s="279" t="s">
        <v>189</v>
      </c>
      <c r="F41" s="280">
        <v>71900</v>
      </c>
      <c r="G41" s="280">
        <v>71900</v>
      </c>
      <c r="H41" s="280">
        <v>71900</v>
      </c>
      <c r="I41" s="280">
        <v>71900</v>
      </c>
      <c r="J41" s="280">
        <v>71900</v>
      </c>
      <c r="K41" s="280">
        <v>71900</v>
      </c>
      <c r="L41" s="280">
        <v>71900</v>
      </c>
      <c r="M41" s="280">
        <v>71900</v>
      </c>
      <c r="N41" s="280">
        <v>71900</v>
      </c>
      <c r="O41" s="280">
        <v>71900</v>
      </c>
      <c r="P41" s="280">
        <v>71900</v>
      </c>
      <c r="Q41" s="280">
        <v>71900</v>
      </c>
      <c r="R41" s="280">
        <v>71900</v>
      </c>
      <c r="S41" s="280">
        <v>71900</v>
      </c>
      <c r="T41" s="280">
        <v>71900</v>
      </c>
      <c r="U41" s="280">
        <v>71900</v>
      </c>
      <c r="V41" s="280">
        <v>71900</v>
      </c>
      <c r="W41" s="280">
        <v>71900</v>
      </c>
      <c r="Y41" s="197" t="s">
        <v>1010</v>
      </c>
    </row>
    <row r="42" spans="1:25" x14ac:dyDescent="0.25">
      <c r="B42" s="279" t="s">
        <v>224</v>
      </c>
      <c r="C42" s="279" t="s">
        <v>165</v>
      </c>
      <c r="D42" s="279" t="s">
        <v>13</v>
      </c>
      <c r="E42" s="279" t="s">
        <v>189</v>
      </c>
      <c r="F42" s="280">
        <v>74100</v>
      </c>
      <c r="G42" s="280">
        <v>74100</v>
      </c>
      <c r="H42" s="280">
        <v>74100</v>
      </c>
      <c r="I42" s="280">
        <v>74100</v>
      </c>
      <c r="J42" s="280">
        <v>74100</v>
      </c>
      <c r="K42" s="280">
        <v>74100</v>
      </c>
      <c r="L42" s="280">
        <v>74100</v>
      </c>
      <c r="M42" s="280">
        <v>74100</v>
      </c>
      <c r="N42" s="280">
        <v>74100</v>
      </c>
      <c r="O42" s="280">
        <v>74100</v>
      </c>
      <c r="P42" s="280">
        <v>74100</v>
      </c>
      <c r="Q42" s="280">
        <v>74100</v>
      </c>
      <c r="R42" s="280">
        <v>74100</v>
      </c>
      <c r="S42" s="280">
        <v>74100</v>
      </c>
      <c r="T42" s="280">
        <v>74100</v>
      </c>
      <c r="U42" s="280">
        <v>74100</v>
      </c>
      <c r="V42" s="280">
        <v>74100</v>
      </c>
      <c r="W42" s="280">
        <v>74100</v>
      </c>
    </row>
    <row r="43" spans="1:25" s="20" customFormat="1" x14ac:dyDescent="0.25">
      <c r="A43" s="221"/>
      <c r="B43" s="279" t="s">
        <v>224</v>
      </c>
      <c r="C43" s="279" t="s">
        <v>206</v>
      </c>
      <c r="D43" s="279" t="s">
        <v>1186</v>
      </c>
      <c r="E43" s="279" t="s">
        <v>189</v>
      </c>
      <c r="F43" s="280">
        <v>56100</v>
      </c>
      <c r="G43" s="280">
        <v>56100</v>
      </c>
      <c r="H43" s="280">
        <v>56100</v>
      </c>
      <c r="I43" s="280">
        <v>56100</v>
      </c>
      <c r="J43" s="280">
        <v>56100</v>
      </c>
      <c r="K43" s="280">
        <v>56100</v>
      </c>
      <c r="L43" s="280">
        <v>56100</v>
      </c>
      <c r="M43" s="280">
        <v>56100</v>
      </c>
      <c r="N43" s="280">
        <v>56100</v>
      </c>
      <c r="O43" s="280">
        <v>56100</v>
      </c>
      <c r="P43" s="280">
        <v>56100</v>
      </c>
      <c r="Q43" s="280">
        <v>56100</v>
      </c>
      <c r="R43" s="280">
        <v>56100</v>
      </c>
      <c r="S43" s="280">
        <v>56100</v>
      </c>
      <c r="T43" s="280">
        <v>56100</v>
      </c>
      <c r="U43" s="280">
        <v>56100</v>
      </c>
      <c r="V43" s="280">
        <v>56100</v>
      </c>
      <c r="W43" s="280">
        <v>56100</v>
      </c>
    </row>
    <row r="44" spans="1:25" x14ac:dyDescent="0.25">
      <c r="B44" s="279" t="s">
        <v>224</v>
      </c>
      <c r="C44" s="279" t="s">
        <v>166</v>
      </c>
      <c r="D44" s="279" t="s">
        <v>13</v>
      </c>
      <c r="E44" s="279" t="s">
        <v>189</v>
      </c>
      <c r="F44" s="280">
        <v>77400</v>
      </c>
      <c r="G44" s="280">
        <v>77400</v>
      </c>
      <c r="H44" s="280">
        <v>77400</v>
      </c>
      <c r="I44" s="280">
        <v>77400</v>
      </c>
      <c r="J44" s="280">
        <v>77400</v>
      </c>
      <c r="K44" s="280">
        <v>77400</v>
      </c>
      <c r="L44" s="280">
        <v>77400</v>
      </c>
      <c r="M44" s="280">
        <v>77400</v>
      </c>
      <c r="N44" s="280">
        <v>77400</v>
      </c>
      <c r="O44" s="280">
        <v>77400</v>
      </c>
      <c r="P44" s="280">
        <v>77400</v>
      </c>
      <c r="Q44" s="280">
        <v>77400</v>
      </c>
      <c r="R44" s="280">
        <v>77400</v>
      </c>
      <c r="S44" s="280">
        <v>77400</v>
      </c>
      <c r="T44" s="280">
        <v>77400</v>
      </c>
      <c r="U44" s="280">
        <v>77400</v>
      </c>
      <c r="V44" s="280">
        <v>77400</v>
      </c>
      <c r="W44" s="280">
        <v>77400</v>
      </c>
      <c r="Y44" t="s">
        <v>1010</v>
      </c>
    </row>
    <row r="45" spans="1:25" x14ac:dyDescent="0.25">
      <c r="B45" s="279" t="s">
        <v>224</v>
      </c>
      <c r="C45" s="279" t="s">
        <v>204</v>
      </c>
      <c r="D45" s="279" t="s">
        <v>13</v>
      </c>
      <c r="E45" s="279" t="s">
        <v>189</v>
      </c>
      <c r="F45" s="280">
        <v>63100</v>
      </c>
      <c r="G45" s="280">
        <v>63100</v>
      </c>
      <c r="H45" s="280">
        <v>63100</v>
      </c>
      <c r="I45" s="280">
        <v>63100</v>
      </c>
      <c r="J45" s="280">
        <v>63100</v>
      </c>
      <c r="K45" s="280">
        <v>63100</v>
      </c>
      <c r="L45" s="280">
        <v>63100</v>
      </c>
      <c r="M45" s="280">
        <v>63100</v>
      </c>
      <c r="N45" s="280">
        <v>63100</v>
      </c>
      <c r="O45" s="280">
        <v>63100</v>
      </c>
      <c r="P45" s="280">
        <v>63100</v>
      </c>
      <c r="Q45" s="280">
        <v>63100</v>
      </c>
      <c r="R45" s="280">
        <v>63100</v>
      </c>
      <c r="S45" s="280">
        <v>63100</v>
      </c>
      <c r="T45" s="280">
        <v>63100</v>
      </c>
      <c r="U45" s="280">
        <v>63100</v>
      </c>
      <c r="V45" s="280">
        <v>63100</v>
      </c>
      <c r="W45" s="280">
        <v>63100</v>
      </c>
    </row>
    <row r="46" spans="1:25" x14ac:dyDescent="0.25">
      <c r="B46" s="277" t="s">
        <v>223</v>
      </c>
      <c r="C46" s="278"/>
      <c r="D46" s="277" t="s">
        <v>13</v>
      </c>
      <c r="E46" s="278"/>
      <c r="F46" s="278"/>
      <c r="G46" s="278"/>
      <c r="H46" s="278"/>
      <c r="I46" s="278"/>
      <c r="J46" s="278"/>
      <c r="K46" s="278"/>
      <c r="L46" s="278"/>
      <c r="M46" s="278"/>
      <c r="N46" s="278"/>
      <c r="O46" s="278"/>
      <c r="P46" s="278"/>
      <c r="Q46" s="278"/>
      <c r="R46" s="278"/>
      <c r="S46" s="278"/>
      <c r="T46" s="278"/>
      <c r="U46" s="278"/>
      <c r="V46" s="278"/>
      <c r="W46" s="278"/>
    </row>
    <row r="47" spans="1:25" x14ac:dyDescent="0.25">
      <c r="B47" s="279" t="s">
        <v>223</v>
      </c>
      <c r="C47" s="279" t="s">
        <v>165</v>
      </c>
      <c r="D47" s="279" t="s">
        <v>13</v>
      </c>
      <c r="E47" s="279" t="s">
        <v>189</v>
      </c>
      <c r="F47" s="280">
        <v>74100</v>
      </c>
      <c r="G47" s="280">
        <v>74100</v>
      </c>
      <c r="H47" s="280">
        <v>74100</v>
      </c>
      <c r="I47" s="280">
        <v>74100</v>
      </c>
      <c r="J47" s="280">
        <v>74100</v>
      </c>
      <c r="K47" s="280">
        <v>74100</v>
      </c>
      <c r="L47" s="280">
        <v>74100</v>
      </c>
      <c r="M47" s="280">
        <v>74100</v>
      </c>
      <c r="N47" s="280">
        <v>74100</v>
      </c>
      <c r="O47" s="280">
        <v>74100</v>
      </c>
      <c r="P47" s="280">
        <v>74100</v>
      </c>
      <c r="Q47" s="280">
        <v>74100</v>
      </c>
      <c r="R47" s="280">
        <v>74100</v>
      </c>
      <c r="S47" s="280">
        <v>74100</v>
      </c>
      <c r="T47" s="280">
        <v>74100</v>
      </c>
      <c r="U47" s="280">
        <v>74100</v>
      </c>
      <c r="V47" s="280">
        <v>74100</v>
      </c>
      <c r="W47" s="280">
        <v>74100</v>
      </c>
    </row>
    <row r="48" spans="1:25" x14ac:dyDescent="0.25">
      <c r="B48" s="279" t="s">
        <v>223</v>
      </c>
      <c r="C48" s="279" t="s">
        <v>736</v>
      </c>
      <c r="D48" s="279" t="s">
        <v>13</v>
      </c>
      <c r="E48" s="279" t="s">
        <v>189</v>
      </c>
      <c r="F48" s="280">
        <v>96100</v>
      </c>
      <c r="G48" s="280">
        <v>96100</v>
      </c>
      <c r="H48" s="280">
        <v>96100</v>
      </c>
      <c r="I48" s="280">
        <v>96100</v>
      </c>
      <c r="J48" s="280">
        <v>96100</v>
      </c>
      <c r="K48" s="280">
        <v>96100</v>
      </c>
      <c r="L48" s="280">
        <v>96100</v>
      </c>
      <c r="M48" s="280">
        <v>96100</v>
      </c>
      <c r="N48" s="280">
        <v>96100</v>
      </c>
      <c r="O48" s="280">
        <v>96100</v>
      </c>
      <c r="P48" s="280">
        <v>96100</v>
      </c>
      <c r="Q48" s="280">
        <v>96100</v>
      </c>
      <c r="R48" s="280">
        <v>96100</v>
      </c>
      <c r="S48" s="280">
        <v>96100</v>
      </c>
      <c r="T48" s="280">
        <v>96100</v>
      </c>
      <c r="U48" s="280">
        <v>96100</v>
      </c>
      <c r="V48" s="280">
        <v>96100</v>
      </c>
      <c r="W48" s="280">
        <v>96100</v>
      </c>
    </row>
    <row r="49" spans="1:25" x14ac:dyDescent="0.25">
      <c r="B49" s="277" t="s">
        <v>742</v>
      </c>
      <c r="C49" s="278"/>
      <c r="D49" s="277" t="s">
        <v>13</v>
      </c>
      <c r="E49" s="278"/>
      <c r="F49" s="278"/>
      <c r="G49" s="278"/>
      <c r="H49" s="278"/>
      <c r="I49" s="278"/>
      <c r="J49" s="278"/>
      <c r="K49" s="278"/>
      <c r="L49" s="278"/>
      <c r="M49" s="278"/>
      <c r="N49" s="278"/>
      <c r="O49" s="278"/>
      <c r="P49" s="278"/>
      <c r="Q49" s="278"/>
      <c r="R49" s="278"/>
      <c r="S49" s="278"/>
      <c r="T49" s="278"/>
      <c r="U49" s="278"/>
      <c r="V49" s="278"/>
      <c r="W49" s="278"/>
    </row>
    <row r="50" spans="1:25" x14ac:dyDescent="0.25">
      <c r="B50" s="279" t="s">
        <v>739</v>
      </c>
      <c r="C50" s="279" t="s">
        <v>736</v>
      </c>
      <c r="D50" s="279" t="s">
        <v>13</v>
      </c>
      <c r="E50" s="279" t="s">
        <v>189</v>
      </c>
      <c r="F50" s="280">
        <v>77400</v>
      </c>
      <c r="G50" s="280">
        <v>77400</v>
      </c>
      <c r="H50" s="280">
        <v>77400</v>
      </c>
      <c r="I50" s="280">
        <v>77400</v>
      </c>
      <c r="J50" s="280">
        <v>77400</v>
      </c>
      <c r="K50" s="280">
        <v>77400</v>
      </c>
      <c r="L50" s="280">
        <v>77400</v>
      </c>
      <c r="M50" s="280">
        <v>77400</v>
      </c>
      <c r="N50" s="280">
        <v>77400</v>
      </c>
      <c r="O50" s="280">
        <v>77400</v>
      </c>
      <c r="P50" s="280">
        <v>77400</v>
      </c>
      <c r="Q50" s="280">
        <v>77400</v>
      </c>
      <c r="R50" s="280">
        <v>77400</v>
      </c>
      <c r="S50" s="280">
        <v>77400</v>
      </c>
      <c r="T50" s="280">
        <v>77400</v>
      </c>
      <c r="U50" s="280">
        <v>77400</v>
      </c>
      <c r="V50" s="280">
        <v>77400</v>
      </c>
      <c r="W50" s="280">
        <v>77400</v>
      </c>
    </row>
    <row r="51" spans="1:25" x14ac:dyDescent="0.25">
      <c r="B51" s="279" t="s">
        <v>739</v>
      </c>
      <c r="C51" s="279" t="s">
        <v>741</v>
      </c>
      <c r="D51" s="279" t="s">
        <v>13</v>
      </c>
      <c r="E51" s="279" t="s">
        <v>189</v>
      </c>
      <c r="F51" s="280">
        <v>74100</v>
      </c>
      <c r="G51" s="280">
        <v>74100</v>
      </c>
      <c r="H51" s="280">
        <v>74100</v>
      </c>
      <c r="I51" s="280">
        <v>74100</v>
      </c>
      <c r="J51" s="280">
        <v>74100</v>
      </c>
      <c r="K51" s="280">
        <v>74100</v>
      </c>
      <c r="L51" s="280">
        <v>74100</v>
      </c>
      <c r="M51" s="280">
        <v>74100</v>
      </c>
      <c r="N51" s="280">
        <v>74100</v>
      </c>
      <c r="O51" s="280">
        <v>74100</v>
      </c>
      <c r="P51" s="280">
        <v>74100</v>
      </c>
      <c r="Q51" s="280">
        <v>74100</v>
      </c>
      <c r="R51" s="280">
        <v>74100</v>
      </c>
      <c r="S51" s="280">
        <v>74100</v>
      </c>
      <c r="T51" s="280">
        <v>74100</v>
      </c>
      <c r="U51" s="280">
        <v>74100</v>
      </c>
      <c r="V51" s="280">
        <v>74100</v>
      </c>
      <c r="W51" s="280">
        <v>74100</v>
      </c>
    </row>
    <row r="52" spans="1:25" x14ac:dyDescent="0.25">
      <c r="B52" s="279" t="s">
        <v>740</v>
      </c>
      <c r="C52" s="279" t="s">
        <v>736</v>
      </c>
      <c r="D52" s="279" t="s">
        <v>13</v>
      </c>
      <c r="E52" s="279" t="s">
        <v>189</v>
      </c>
      <c r="F52" s="280">
        <v>77400</v>
      </c>
      <c r="G52" s="280">
        <v>77400</v>
      </c>
      <c r="H52" s="280">
        <v>77400</v>
      </c>
      <c r="I52" s="280">
        <v>77400</v>
      </c>
      <c r="J52" s="280">
        <v>77400</v>
      </c>
      <c r="K52" s="280">
        <v>77400</v>
      </c>
      <c r="L52" s="280">
        <v>77400</v>
      </c>
      <c r="M52" s="280">
        <v>77400</v>
      </c>
      <c r="N52" s="280">
        <v>77400</v>
      </c>
      <c r="O52" s="280">
        <v>77400</v>
      </c>
      <c r="P52" s="280">
        <v>77400</v>
      </c>
      <c r="Q52" s="280">
        <v>77400</v>
      </c>
      <c r="R52" s="280">
        <v>77400</v>
      </c>
      <c r="S52" s="280">
        <v>77400</v>
      </c>
      <c r="T52" s="280">
        <v>77400</v>
      </c>
      <c r="U52" s="280">
        <v>77400</v>
      </c>
      <c r="V52" s="280">
        <v>77400</v>
      </c>
      <c r="W52" s="280">
        <v>77400</v>
      </c>
    </row>
    <row r="53" spans="1:25" x14ac:dyDescent="0.25">
      <c r="B53" s="279"/>
      <c r="C53" s="279"/>
      <c r="D53" s="279"/>
      <c r="E53" s="279"/>
      <c r="F53" s="279"/>
      <c r="G53" s="279"/>
      <c r="H53" s="279"/>
      <c r="I53" s="279"/>
      <c r="J53" s="279"/>
      <c r="K53" s="279"/>
      <c r="L53" s="279"/>
      <c r="M53" s="279"/>
      <c r="N53" s="279"/>
      <c r="O53" s="279"/>
      <c r="P53" s="279"/>
      <c r="Q53" s="279"/>
      <c r="R53" s="279"/>
      <c r="S53" s="279"/>
      <c r="T53" s="279"/>
      <c r="U53" s="279"/>
      <c r="V53" s="279"/>
      <c r="W53" s="279"/>
    </row>
    <row r="54" spans="1:25" x14ac:dyDescent="0.25">
      <c r="B54" s="277" t="s">
        <v>209</v>
      </c>
      <c r="C54" s="277"/>
      <c r="D54" s="277" t="s">
        <v>36</v>
      </c>
      <c r="E54" s="278"/>
      <c r="F54" s="278"/>
      <c r="G54" s="278"/>
      <c r="H54" s="278"/>
      <c r="I54" s="278"/>
      <c r="J54" s="278"/>
      <c r="K54" s="278"/>
      <c r="L54" s="278"/>
      <c r="M54" s="278"/>
      <c r="N54" s="278"/>
      <c r="O54" s="278"/>
      <c r="P54" s="278"/>
      <c r="Q54" s="278"/>
      <c r="R54" s="278"/>
      <c r="S54" s="278"/>
      <c r="T54" s="278"/>
      <c r="U54" s="278"/>
      <c r="V54" s="278"/>
      <c r="W54" s="278"/>
    </row>
    <row r="55" spans="1:25" x14ac:dyDescent="0.25">
      <c r="B55" s="279" t="s">
        <v>210</v>
      </c>
      <c r="C55" s="279" t="s">
        <v>168</v>
      </c>
      <c r="D55" s="279" t="s">
        <v>36</v>
      </c>
      <c r="E55" s="279" t="s">
        <v>207</v>
      </c>
      <c r="F55" s="280">
        <v>3</v>
      </c>
      <c r="G55" s="280">
        <v>3</v>
      </c>
      <c r="H55" s="280">
        <v>3</v>
      </c>
      <c r="I55" s="280">
        <v>3</v>
      </c>
      <c r="J55" s="280">
        <v>3</v>
      </c>
      <c r="K55" s="280">
        <v>3</v>
      </c>
      <c r="L55" s="280">
        <v>3</v>
      </c>
      <c r="M55" s="280">
        <v>3</v>
      </c>
      <c r="N55" s="280">
        <v>3</v>
      </c>
      <c r="O55" s="280">
        <v>3</v>
      </c>
      <c r="P55" s="280">
        <v>3</v>
      </c>
      <c r="Q55" s="280">
        <v>3</v>
      </c>
      <c r="R55" s="280">
        <v>3</v>
      </c>
      <c r="S55" s="280">
        <v>3</v>
      </c>
      <c r="T55" s="280">
        <v>3</v>
      </c>
      <c r="U55" s="280">
        <v>3</v>
      </c>
      <c r="V55" s="280">
        <v>3</v>
      </c>
      <c r="W55" s="280">
        <v>3</v>
      </c>
    </row>
    <row r="56" spans="1:25" x14ac:dyDescent="0.25">
      <c r="B56" s="279" t="s">
        <v>225</v>
      </c>
      <c r="C56" s="279" t="s">
        <v>358</v>
      </c>
      <c r="D56" s="279" t="s">
        <v>36</v>
      </c>
      <c r="E56" s="279" t="s">
        <v>207</v>
      </c>
      <c r="F56" s="280">
        <v>3</v>
      </c>
      <c r="G56" s="280">
        <v>3</v>
      </c>
      <c r="H56" s="280">
        <v>3</v>
      </c>
      <c r="I56" s="280">
        <v>3</v>
      </c>
      <c r="J56" s="280">
        <v>3</v>
      </c>
      <c r="K56" s="280">
        <v>3</v>
      </c>
      <c r="L56" s="280">
        <v>3</v>
      </c>
      <c r="M56" s="280">
        <v>3</v>
      </c>
      <c r="N56" s="280">
        <v>3</v>
      </c>
      <c r="O56" s="280">
        <v>3</v>
      </c>
      <c r="P56" s="280">
        <v>3</v>
      </c>
      <c r="Q56" s="280">
        <v>3</v>
      </c>
      <c r="R56" s="280">
        <v>3</v>
      </c>
      <c r="S56" s="280">
        <v>3</v>
      </c>
      <c r="T56" s="280">
        <v>3</v>
      </c>
      <c r="U56" s="280">
        <v>3</v>
      </c>
      <c r="V56" s="280">
        <v>3</v>
      </c>
      <c r="W56" s="280">
        <v>3</v>
      </c>
    </row>
    <row r="57" spans="1:25" x14ac:dyDescent="0.25">
      <c r="B57" s="279" t="s">
        <v>225</v>
      </c>
      <c r="C57" s="279" t="s">
        <v>168</v>
      </c>
      <c r="D57" s="279" t="s">
        <v>36</v>
      </c>
      <c r="E57" s="279" t="s">
        <v>207</v>
      </c>
      <c r="F57" s="280">
        <v>3</v>
      </c>
      <c r="G57" s="280">
        <v>3</v>
      </c>
      <c r="H57" s="280">
        <v>3</v>
      </c>
      <c r="I57" s="280">
        <v>3</v>
      </c>
      <c r="J57" s="280">
        <v>3</v>
      </c>
      <c r="K57" s="280">
        <v>3</v>
      </c>
      <c r="L57" s="280">
        <v>3</v>
      </c>
      <c r="M57" s="280">
        <v>3</v>
      </c>
      <c r="N57" s="280">
        <v>3</v>
      </c>
      <c r="O57" s="280">
        <v>3</v>
      </c>
      <c r="P57" s="280">
        <v>3</v>
      </c>
      <c r="Q57" s="280">
        <v>3</v>
      </c>
      <c r="R57" s="280">
        <v>3</v>
      </c>
      <c r="S57" s="280">
        <v>3</v>
      </c>
      <c r="T57" s="280">
        <v>3</v>
      </c>
      <c r="U57" s="280">
        <v>3</v>
      </c>
      <c r="V57" s="280">
        <v>3</v>
      </c>
      <c r="W57" s="280">
        <v>3</v>
      </c>
    </row>
    <row r="58" spans="1:25" x14ac:dyDescent="0.25">
      <c r="B58" s="277" t="s">
        <v>224</v>
      </c>
      <c r="C58" s="278"/>
      <c r="D58" s="277" t="s">
        <v>36</v>
      </c>
      <c r="E58" s="278"/>
      <c r="F58" s="278"/>
      <c r="G58" s="278"/>
      <c r="H58" s="278"/>
      <c r="I58" s="278"/>
      <c r="J58" s="278"/>
      <c r="K58" s="278"/>
      <c r="L58" s="278"/>
      <c r="M58" s="278"/>
      <c r="N58" s="278"/>
      <c r="O58" s="278"/>
      <c r="P58" s="278"/>
      <c r="Q58" s="278"/>
      <c r="R58" s="278"/>
      <c r="S58" s="278"/>
      <c r="T58" s="278"/>
      <c r="U58" s="278"/>
      <c r="V58" s="278"/>
      <c r="W58" s="278"/>
    </row>
    <row r="59" spans="1:25" x14ac:dyDescent="0.25">
      <c r="B59" s="279" t="s">
        <v>224</v>
      </c>
      <c r="C59" s="279" t="s">
        <v>226</v>
      </c>
      <c r="D59" s="279" t="s">
        <v>36</v>
      </c>
      <c r="E59" s="279" t="s">
        <v>207</v>
      </c>
      <c r="F59" s="280">
        <v>33</v>
      </c>
      <c r="G59" s="280">
        <v>33</v>
      </c>
      <c r="H59" s="280">
        <v>33</v>
      </c>
      <c r="I59" s="280">
        <v>33</v>
      </c>
      <c r="J59" s="280">
        <v>33</v>
      </c>
      <c r="K59" s="280">
        <v>33</v>
      </c>
      <c r="L59" s="280">
        <v>33</v>
      </c>
      <c r="M59" s="280">
        <v>33</v>
      </c>
      <c r="N59" s="280">
        <v>33</v>
      </c>
      <c r="O59" s="280">
        <v>33</v>
      </c>
      <c r="P59" s="280">
        <v>33</v>
      </c>
      <c r="Q59" s="280">
        <v>33</v>
      </c>
      <c r="R59" s="280">
        <v>33</v>
      </c>
      <c r="S59" s="280">
        <v>33</v>
      </c>
      <c r="T59" s="280">
        <v>33</v>
      </c>
      <c r="U59" s="280">
        <v>33</v>
      </c>
      <c r="V59" s="280">
        <v>33</v>
      </c>
      <c r="W59" s="280">
        <v>33</v>
      </c>
    </row>
    <row r="60" spans="1:25" x14ac:dyDescent="0.25">
      <c r="B60" s="279" t="s">
        <v>224</v>
      </c>
      <c r="C60" s="279" t="s">
        <v>227</v>
      </c>
      <c r="D60" s="279" t="s">
        <v>36</v>
      </c>
      <c r="E60" s="279" t="s">
        <v>207</v>
      </c>
      <c r="F60" s="280">
        <v>3</v>
      </c>
      <c r="G60" s="280">
        <v>3</v>
      </c>
      <c r="H60" s="280">
        <v>3</v>
      </c>
      <c r="I60" s="280">
        <v>3</v>
      </c>
      <c r="J60" s="280">
        <v>3</v>
      </c>
      <c r="K60" s="280">
        <v>3</v>
      </c>
      <c r="L60" s="280">
        <v>3</v>
      </c>
      <c r="M60" s="280">
        <v>3</v>
      </c>
      <c r="N60" s="280">
        <v>3</v>
      </c>
      <c r="O60" s="280">
        <v>3</v>
      </c>
      <c r="P60" s="280">
        <v>3</v>
      </c>
      <c r="Q60" s="280">
        <v>3</v>
      </c>
      <c r="R60" s="280">
        <v>3</v>
      </c>
      <c r="S60" s="280">
        <v>3</v>
      </c>
      <c r="T60" s="280">
        <v>3</v>
      </c>
      <c r="U60" s="280">
        <v>3</v>
      </c>
      <c r="V60" s="280">
        <v>3</v>
      </c>
      <c r="W60" s="280">
        <v>3</v>
      </c>
      <c r="Y60" s="197" t="s">
        <v>1010</v>
      </c>
    </row>
    <row r="61" spans="1:25" x14ac:dyDescent="0.25">
      <c r="B61" s="279" t="s">
        <v>224</v>
      </c>
      <c r="C61" s="279" t="s">
        <v>165</v>
      </c>
      <c r="D61" s="279" t="s">
        <v>36</v>
      </c>
      <c r="E61" s="279" t="s">
        <v>207</v>
      </c>
      <c r="F61" s="280">
        <v>3.9</v>
      </c>
      <c r="G61" s="280">
        <v>3.9</v>
      </c>
      <c r="H61" s="280">
        <v>3.9</v>
      </c>
      <c r="I61" s="280">
        <v>3.9</v>
      </c>
      <c r="J61" s="280">
        <v>3.9</v>
      </c>
      <c r="K61" s="280">
        <v>3.9</v>
      </c>
      <c r="L61" s="280">
        <v>3.9</v>
      </c>
      <c r="M61" s="280">
        <v>3.9</v>
      </c>
      <c r="N61" s="280">
        <v>3.9</v>
      </c>
      <c r="O61" s="280">
        <v>3.9</v>
      </c>
      <c r="P61" s="280">
        <v>3.9</v>
      </c>
      <c r="Q61" s="280">
        <v>3.9</v>
      </c>
      <c r="R61" s="280">
        <v>3.9</v>
      </c>
      <c r="S61" s="280">
        <v>3.9</v>
      </c>
      <c r="T61" s="280">
        <v>3.9</v>
      </c>
      <c r="U61" s="280">
        <v>3.9</v>
      </c>
      <c r="V61" s="280">
        <v>3.9</v>
      </c>
      <c r="W61" s="280">
        <v>3.9</v>
      </c>
      <c r="Y61" s="197"/>
    </row>
    <row r="62" spans="1:25" s="20" customFormat="1" x14ac:dyDescent="0.25">
      <c r="A62" s="221"/>
      <c r="B62" s="279" t="s">
        <v>224</v>
      </c>
      <c r="C62" s="279" t="s">
        <v>206</v>
      </c>
      <c r="D62" s="279" t="s">
        <v>36</v>
      </c>
      <c r="E62" s="279" t="s">
        <v>207</v>
      </c>
      <c r="F62" s="280">
        <v>1</v>
      </c>
      <c r="G62" s="280">
        <v>1</v>
      </c>
      <c r="H62" s="280">
        <v>1</v>
      </c>
      <c r="I62" s="280">
        <v>1</v>
      </c>
      <c r="J62" s="280">
        <v>1</v>
      </c>
      <c r="K62" s="280">
        <v>1</v>
      </c>
      <c r="L62" s="280">
        <v>1</v>
      </c>
      <c r="M62" s="280">
        <v>1</v>
      </c>
      <c r="N62" s="280">
        <v>1</v>
      </c>
      <c r="O62" s="280">
        <v>1</v>
      </c>
      <c r="P62" s="280">
        <v>1</v>
      </c>
      <c r="Q62" s="280">
        <v>1</v>
      </c>
      <c r="R62" s="280">
        <v>1</v>
      </c>
      <c r="S62" s="280">
        <v>1</v>
      </c>
      <c r="T62" s="280">
        <v>1</v>
      </c>
      <c r="U62" s="280">
        <v>1</v>
      </c>
      <c r="V62" s="280">
        <v>1</v>
      </c>
      <c r="W62" s="280">
        <v>1</v>
      </c>
    </row>
    <row r="63" spans="1:25" x14ac:dyDescent="0.25">
      <c r="B63" s="279" t="s">
        <v>224</v>
      </c>
      <c r="C63" s="279" t="s">
        <v>166</v>
      </c>
      <c r="D63" s="279" t="s">
        <v>36</v>
      </c>
      <c r="E63" s="279" t="s">
        <v>207</v>
      </c>
      <c r="F63" s="280">
        <v>3</v>
      </c>
      <c r="G63" s="280">
        <v>3</v>
      </c>
      <c r="H63" s="280">
        <v>3</v>
      </c>
      <c r="I63" s="280">
        <v>3</v>
      </c>
      <c r="J63" s="280">
        <v>3</v>
      </c>
      <c r="K63" s="280">
        <v>3</v>
      </c>
      <c r="L63" s="280">
        <v>3</v>
      </c>
      <c r="M63" s="280">
        <v>3</v>
      </c>
      <c r="N63" s="280">
        <v>3</v>
      </c>
      <c r="O63" s="280">
        <v>3</v>
      </c>
      <c r="P63" s="280">
        <v>3</v>
      </c>
      <c r="Q63" s="280">
        <v>3</v>
      </c>
      <c r="R63" s="280">
        <v>3</v>
      </c>
      <c r="S63" s="280">
        <v>3</v>
      </c>
      <c r="T63" s="280">
        <v>3</v>
      </c>
      <c r="U63" s="280">
        <v>3</v>
      </c>
      <c r="V63" s="280">
        <v>3</v>
      </c>
      <c r="W63" s="280">
        <v>3</v>
      </c>
      <c r="Y63" s="197" t="s">
        <v>1010</v>
      </c>
    </row>
    <row r="64" spans="1:25" x14ac:dyDescent="0.25">
      <c r="B64" s="279" t="s">
        <v>224</v>
      </c>
      <c r="C64" s="279" t="s">
        <v>204</v>
      </c>
      <c r="D64" s="279" t="s">
        <v>36</v>
      </c>
      <c r="E64" s="279" t="s">
        <v>207</v>
      </c>
      <c r="F64" s="280">
        <v>62</v>
      </c>
      <c r="G64" s="280">
        <v>62</v>
      </c>
      <c r="H64" s="280">
        <v>62</v>
      </c>
      <c r="I64" s="280">
        <v>62</v>
      </c>
      <c r="J64" s="280">
        <v>62</v>
      </c>
      <c r="K64" s="280">
        <v>62</v>
      </c>
      <c r="L64" s="280">
        <v>62</v>
      </c>
      <c r="M64" s="280">
        <v>62</v>
      </c>
      <c r="N64" s="280">
        <v>62</v>
      </c>
      <c r="O64" s="280">
        <v>62</v>
      </c>
      <c r="P64" s="280">
        <v>62</v>
      </c>
      <c r="Q64" s="280">
        <v>62</v>
      </c>
      <c r="R64" s="280">
        <v>62</v>
      </c>
      <c r="S64" s="280">
        <v>62</v>
      </c>
      <c r="T64" s="280">
        <v>62</v>
      </c>
      <c r="U64" s="280">
        <v>62</v>
      </c>
      <c r="V64" s="280">
        <v>62</v>
      </c>
      <c r="W64" s="280">
        <v>62</v>
      </c>
    </row>
    <row r="65" spans="2:27" x14ac:dyDescent="0.25">
      <c r="B65" s="277" t="s">
        <v>223</v>
      </c>
      <c r="C65" s="278"/>
      <c r="D65" s="277" t="s">
        <v>36</v>
      </c>
      <c r="E65" s="278"/>
      <c r="F65" s="278"/>
      <c r="G65" s="278"/>
      <c r="H65" s="278"/>
      <c r="I65" s="278"/>
      <c r="J65" s="278"/>
      <c r="K65" s="278"/>
      <c r="L65" s="278"/>
      <c r="M65" s="278"/>
      <c r="N65" s="278"/>
      <c r="O65" s="278"/>
      <c r="P65" s="278"/>
      <c r="Q65" s="278"/>
      <c r="R65" s="278"/>
      <c r="S65" s="278"/>
      <c r="T65" s="278"/>
      <c r="U65" s="278"/>
      <c r="V65" s="278"/>
      <c r="W65" s="278"/>
    </row>
    <row r="66" spans="2:27" x14ac:dyDescent="0.25">
      <c r="B66" s="279" t="s">
        <v>223</v>
      </c>
      <c r="C66" s="279" t="s">
        <v>165</v>
      </c>
      <c r="D66" s="279" t="s">
        <v>36</v>
      </c>
      <c r="E66" s="279" t="s">
        <v>207</v>
      </c>
      <c r="F66" s="281">
        <v>4.1500000000000004</v>
      </c>
      <c r="G66" s="281">
        <v>4.1500000000000004</v>
      </c>
      <c r="H66" s="281">
        <v>4.1500000000000004</v>
      </c>
      <c r="I66" s="281">
        <v>4.1500000000000004</v>
      </c>
      <c r="J66" s="281">
        <v>4.1500000000000004</v>
      </c>
      <c r="K66" s="281">
        <v>4.1500000000000004</v>
      </c>
      <c r="L66" s="281">
        <v>4.1500000000000004</v>
      </c>
      <c r="M66" s="281">
        <v>4.1500000000000004</v>
      </c>
      <c r="N66" s="281">
        <v>4.1500000000000004</v>
      </c>
      <c r="O66" s="281">
        <v>4.1500000000000004</v>
      </c>
      <c r="P66" s="281">
        <v>4.1500000000000004</v>
      </c>
      <c r="Q66" s="281">
        <v>4.1500000000000004</v>
      </c>
      <c r="R66" s="281">
        <v>4.1500000000000004</v>
      </c>
      <c r="S66" s="281">
        <v>4.1500000000000004</v>
      </c>
      <c r="T66" s="281">
        <v>4.1500000000000004</v>
      </c>
      <c r="U66" s="281">
        <v>4.1500000000000004</v>
      </c>
      <c r="V66" s="281">
        <v>4.1500000000000004</v>
      </c>
      <c r="W66" s="281">
        <v>4.1500000000000004</v>
      </c>
      <c r="Y66" s="197" t="s">
        <v>732</v>
      </c>
      <c r="AA66" t="s">
        <v>1004</v>
      </c>
    </row>
    <row r="67" spans="2:27" x14ac:dyDescent="0.25">
      <c r="B67" s="279" t="s">
        <v>223</v>
      </c>
      <c r="C67" s="279" t="s">
        <v>736</v>
      </c>
      <c r="D67" s="279" t="s">
        <v>36</v>
      </c>
      <c r="E67" s="279" t="s">
        <v>207</v>
      </c>
      <c r="F67" s="280">
        <v>2</v>
      </c>
      <c r="G67" s="280">
        <v>2</v>
      </c>
      <c r="H67" s="280">
        <v>2</v>
      </c>
      <c r="I67" s="280">
        <v>2</v>
      </c>
      <c r="J67" s="280">
        <v>2</v>
      </c>
      <c r="K67" s="280">
        <v>2</v>
      </c>
      <c r="L67" s="280">
        <v>2</v>
      </c>
      <c r="M67" s="280">
        <v>2</v>
      </c>
      <c r="N67" s="280">
        <v>2</v>
      </c>
      <c r="O67" s="280">
        <v>2</v>
      </c>
      <c r="P67" s="280">
        <v>2</v>
      </c>
      <c r="Q67" s="280">
        <v>2</v>
      </c>
      <c r="R67" s="280">
        <v>2</v>
      </c>
      <c r="S67" s="280">
        <v>2</v>
      </c>
      <c r="T67" s="280">
        <v>2</v>
      </c>
      <c r="U67" s="280">
        <v>2</v>
      </c>
      <c r="V67" s="280">
        <v>2</v>
      </c>
      <c r="W67" s="280">
        <v>2</v>
      </c>
    </row>
    <row r="68" spans="2:27" x14ac:dyDescent="0.25">
      <c r="B68" s="277" t="s">
        <v>742</v>
      </c>
      <c r="C68" s="278"/>
      <c r="D68" s="277" t="s">
        <v>36</v>
      </c>
      <c r="E68" s="278"/>
      <c r="F68" s="278"/>
      <c r="G68" s="278"/>
      <c r="H68" s="278"/>
      <c r="I68" s="278"/>
      <c r="J68" s="278"/>
      <c r="K68" s="278"/>
      <c r="L68" s="278"/>
      <c r="M68" s="278"/>
      <c r="N68" s="278"/>
      <c r="O68" s="278"/>
      <c r="P68" s="278"/>
      <c r="Q68" s="278"/>
      <c r="R68" s="278"/>
      <c r="S68" s="278"/>
      <c r="T68" s="278"/>
      <c r="U68" s="278"/>
      <c r="V68" s="278"/>
      <c r="W68" s="278"/>
    </row>
    <row r="69" spans="2:27" x14ac:dyDescent="0.25">
      <c r="B69" s="279" t="s">
        <v>739</v>
      </c>
      <c r="C69" s="279" t="s">
        <v>736</v>
      </c>
      <c r="D69" s="279" t="s">
        <v>36</v>
      </c>
      <c r="E69" s="279" t="s">
        <v>207</v>
      </c>
      <c r="F69" s="280">
        <v>7</v>
      </c>
      <c r="G69" s="280">
        <v>7</v>
      </c>
      <c r="H69" s="280">
        <v>7</v>
      </c>
      <c r="I69" s="280">
        <v>7</v>
      </c>
      <c r="J69" s="280">
        <v>7</v>
      </c>
      <c r="K69" s="280">
        <v>7</v>
      </c>
      <c r="L69" s="280">
        <v>7</v>
      </c>
      <c r="M69" s="280">
        <v>7</v>
      </c>
      <c r="N69" s="280">
        <v>7</v>
      </c>
      <c r="O69" s="280">
        <v>7</v>
      </c>
      <c r="P69" s="280">
        <v>7</v>
      </c>
      <c r="Q69" s="280">
        <v>7</v>
      </c>
      <c r="R69" s="280">
        <v>7</v>
      </c>
      <c r="S69" s="280">
        <v>7</v>
      </c>
      <c r="T69" s="280">
        <v>7</v>
      </c>
      <c r="U69" s="280">
        <v>7</v>
      </c>
      <c r="V69" s="280">
        <v>7</v>
      </c>
      <c r="W69" s="280">
        <v>7</v>
      </c>
    </row>
    <row r="70" spans="2:27" x14ac:dyDescent="0.25">
      <c r="B70" s="279" t="s">
        <v>739</v>
      </c>
      <c r="C70" s="279" t="s">
        <v>741</v>
      </c>
      <c r="D70" s="279" t="s">
        <v>36</v>
      </c>
      <c r="E70" s="279" t="s">
        <v>207</v>
      </c>
      <c r="F70" s="280">
        <v>3.9</v>
      </c>
      <c r="G70" s="280">
        <v>3.9</v>
      </c>
      <c r="H70" s="280">
        <v>3.9</v>
      </c>
      <c r="I70" s="280">
        <v>3.9</v>
      </c>
      <c r="J70" s="280">
        <v>3.9</v>
      </c>
      <c r="K70" s="280">
        <v>3.9</v>
      </c>
      <c r="L70" s="280">
        <v>3.9</v>
      </c>
      <c r="M70" s="280">
        <v>3.9</v>
      </c>
      <c r="N70" s="280">
        <v>3.9</v>
      </c>
      <c r="O70" s="280">
        <v>3.9</v>
      </c>
      <c r="P70" s="280">
        <v>3.9</v>
      </c>
      <c r="Q70" s="280">
        <v>3.9</v>
      </c>
      <c r="R70" s="280">
        <v>3.9</v>
      </c>
      <c r="S70" s="280">
        <v>3.9</v>
      </c>
      <c r="T70" s="280">
        <v>3.9</v>
      </c>
      <c r="U70" s="280">
        <v>3.9</v>
      </c>
      <c r="V70" s="280">
        <v>3.9</v>
      </c>
      <c r="W70" s="280">
        <v>3.9</v>
      </c>
    </row>
    <row r="71" spans="2:27" x14ac:dyDescent="0.25">
      <c r="B71" s="279" t="s">
        <v>740</v>
      </c>
      <c r="C71" s="279" t="s">
        <v>736</v>
      </c>
      <c r="D71" s="279" t="s">
        <v>36</v>
      </c>
      <c r="E71" s="279" t="s">
        <v>207</v>
      </c>
      <c r="F71" s="280">
        <v>7</v>
      </c>
      <c r="G71" s="280">
        <v>7</v>
      </c>
      <c r="H71" s="280">
        <v>7</v>
      </c>
      <c r="I71" s="280">
        <v>7</v>
      </c>
      <c r="J71" s="280">
        <v>7</v>
      </c>
      <c r="K71" s="280">
        <v>7</v>
      </c>
      <c r="L71" s="280">
        <v>7</v>
      </c>
      <c r="M71" s="280">
        <v>7</v>
      </c>
      <c r="N71" s="280">
        <v>7</v>
      </c>
      <c r="O71" s="280">
        <v>7</v>
      </c>
      <c r="P71" s="280">
        <v>7</v>
      </c>
      <c r="Q71" s="280">
        <v>7</v>
      </c>
      <c r="R71" s="280">
        <v>7</v>
      </c>
      <c r="S71" s="280">
        <v>7</v>
      </c>
      <c r="T71" s="280">
        <v>7</v>
      </c>
      <c r="U71" s="280">
        <v>7</v>
      </c>
      <c r="V71" s="280">
        <v>7</v>
      </c>
      <c r="W71" s="280">
        <v>7</v>
      </c>
    </row>
    <row r="72" spans="2:27" x14ac:dyDescent="0.25">
      <c r="B72" s="279"/>
      <c r="C72" s="279"/>
      <c r="D72" s="279"/>
      <c r="E72" s="279"/>
      <c r="F72" s="279"/>
      <c r="G72" s="279"/>
      <c r="H72" s="279"/>
      <c r="I72" s="279"/>
      <c r="J72" s="279"/>
      <c r="K72" s="279"/>
      <c r="L72" s="279"/>
      <c r="M72" s="279"/>
      <c r="N72" s="279"/>
      <c r="O72" s="279"/>
      <c r="P72" s="279"/>
      <c r="Q72" s="279"/>
      <c r="R72" s="279"/>
      <c r="S72" s="279"/>
      <c r="T72" s="279"/>
      <c r="U72" s="279"/>
      <c r="V72" s="279"/>
      <c r="W72" s="279"/>
    </row>
    <row r="73" spans="2:27" x14ac:dyDescent="0.25">
      <c r="B73" s="277" t="s">
        <v>209</v>
      </c>
      <c r="C73" s="277"/>
      <c r="D73" s="277" t="s">
        <v>190</v>
      </c>
      <c r="E73" s="278"/>
      <c r="F73" s="278"/>
      <c r="G73" s="278"/>
      <c r="H73" s="278"/>
      <c r="I73" s="278"/>
      <c r="J73" s="278"/>
      <c r="K73" s="278"/>
      <c r="L73" s="278"/>
      <c r="M73" s="278"/>
      <c r="N73" s="278"/>
      <c r="O73" s="278"/>
      <c r="P73" s="278"/>
      <c r="Q73" s="278"/>
      <c r="R73" s="278"/>
      <c r="S73" s="278"/>
      <c r="T73" s="278"/>
      <c r="U73" s="278"/>
      <c r="V73" s="278"/>
      <c r="W73" s="278"/>
    </row>
    <row r="74" spans="2:27" x14ac:dyDescent="0.25">
      <c r="B74" s="279" t="s">
        <v>210</v>
      </c>
      <c r="C74" s="279" t="s">
        <v>168</v>
      </c>
      <c r="D74" s="279" t="s">
        <v>190</v>
      </c>
      <c r="E74" s="279" t="s">
        <v>208</v>
      </c>
      <c r="F74" s="280">
        <v>0.6</v>
      </c>
      <c r="G74" s="280">
        <v>0.6</v>
      </c>
      <c r="H74" s="280">
        <v>0.6</v>
      </c>
      <c r="I74" s="280">
        <v>0.6</v>
      </c>
      <c r="J74" s="280">
        <v>0.6</v>
      </c>
      <c r="K74" s="280">
        <v>0.6</v>
      </c>
      <c r="L74" s="280">
        <v>0.6</v>
      </c>
      <c r="M74" s="280">
        <v>0.6</v>
      </c>
      <c r="N74" s="280">
        <v>0.6</v>
      </c>
      <c r="O74" s="280">
        <v>0.6</v>
      </c>
      <c r="P74" s="280">
        <v>0.6</v>
      </c>
      <c r="Q74" s="280">
        <v>0.6</v>
      </c>
      <c r="R74" s="280">
        <v>0.6</v>
      </c>
      <c r="S74" s="280">
        <v>0.6</v>
      </c>
      <c r="T74" s="280">
        <v>0.6</v>
      </c>
      <c r="U74" s="280">
        <v>0.6</v>
      </c>
      <c r="V74" s="280">
        <v>0.6</v>
      </c>
      <c r="W74" s="280">
        <v>0.6</v>
      </c>
    </row>
    <row r="75" spans="2:27" x14ac:dyDescent="0.25">
      <c r="B75" s="279" t="s">
        <v>225</v>
      </c>
      <c r="C75" s="279" t="s">
        <v>358</v>
      </c>
      <c r="D75" s="279" t="s">
        <v>190</v>
      </c>
      <c r="E75" s="279" t="s">
        <v>208</v>
      </c>
      <c r="F75" s="280">
        <v>0.6</v>
      </c>
      <c r="G75" s="280">
        <v>0.6</v>
      </c>
      <c r="H75" s="280">
        <v>0.6</v>
      </c>
      <c r="I75" s="280">
        <v>0.6</v>
      </c>
      <c r="J75" s="280">
        <v>0.6</v>
      </c>
      <c r="K75" s="280">
        <v>0.6</v>
      </c>
      <c r="L75" s="280">
        <v>0.6</v>
      </c>
      <c r="M75" s="280">
        <v>0.6</v>
      </c>
      <c r="N75" s="280">
        <v>0.6</v>
      </c>
      <c r="O75" s="280">
        <v>0.6</v>
      </c>
      <c r="P75" s="280">
        <v>0.6</v>
      </c>
      <c r="Q75" s="280">
        <v>0.6</v>
      </c>
      <c r="R75" s="280">
        <v>0.6</v>
      </c>
      <c r="S75" s="280">
        <v>0.6</v>
      </c>
      <c r="T75" s="280">
        <v>0.6</v>
      </c>
      <c r="U75" s="280">
        <v>0.6</v>
      </c>
      <c r="V75" s="280">
        <v>0.6</v>
      </c>
      <c r="W75" s="280">
        <v>0.6</v>
      </c>
    </row>
    <row r="76" spans="2:27" x14ac:dyDescent="0.25">
      <c r="B76" s="279" t="s">
        <v>225</v>
      </c>
      <c r="C76" s="279" t="s">
        <v>168</v>
      </c>
      <c r="D76" s="279" t="s">
        <v>190</v>
      </c>
      <c r="E76" s="279" t="s">
        <v>208</v>
      </c>
      <c r="F76" s="280">
        <v>0.6</v>
      </c>
      <c r="G76" s="280">
        <v>0.6</v>
      </c>
      <c r="H76" s="280">
        <v>0.6</v>
      </c>
      <c r="I76" s="280">
        <v>0.6</v>
      </c>
      <c r="J76" s="280">
        <v>0.6</v>
      </c>
      <c r="K76" s="280">
        <v>0.6</v>
      </c>
      <c r="L76" s="280">
        <v>0.6</v>
      </c>
      <c r="M76" s="280">
        <v>0.6</v>
      </c>
      <c r="N76" s="280">
        <v>0.6</v>
      </c>
      <c r="O76" s="280">
        <v>0.6</v>
      </c>
      <c r="P76" s="280">
        <v>0.6</v>
      </c>
      <c r="Q76" s="280">
        <v>0.6</v>
      </c>
      <c r="R76" s="280">
        <v>0.6</v>
      </c>
      <c r="S76" s="280">
        <v>0.6</v>
      </c>
      <c r="T76" s="280">
        <v>0.6</v>
      </c>
      <c r="U76" s="280">
        <v>0.6</v>
      </c>
      <c r="V76" s="280">
        <v>0.6</v>
      </c>
      <c r="W76" s="280">
        <v>0.6</v>
      </c>
    </row>
    <row r="77" spans="2:27" x14ac:dyDescent="0.25">
      <c r="B77" s="277" t="s">
        <v>224</v>
      </c>
      <c r="C77" s="278"/>
      <c r="D77" s="277" t="s">
        <v>190</v>
      </c>
      <c r="E77" s="278"/>
      <c r="F77" s="278"/>
      <c r="G77" s="278"/>
      <c r="H77" s="278"/>
      <c r="I77" s="278"/>
      <c r="J77" s="278"/>
      <c r="K77" s="278"/>
      <c r="L77" s="278"/>
      <c r="M77" s="278"/>
      <c r="N77" s="278"/>
      <c r="O77" s="278"/>
      <c r="P77" s="278"/>
      <c r="Q77" s="278"/>
      <c r="R77" s="278"/>
      <c r="S77" s="278"/>
      <c r="T77" s="278"/>
      <c r="U77" s="278"/>
      <c r="V77" s="278"/>
      <c r="W77" s="278"/>
    </row>
    <row r="78" spans="2:27" x14ac:dyDescent="0.25">
      <c r="B78" s="279" t="s">
        <v>224</v>
      </c>
      <c r="C78" s="279" t="s">
        <v>226</v>
      </c>
      <c r="D78" s="279" t="s">
        <v>190</v>
      </c>
      <c r="E78" s="279" t="s">
        <v>208</v>
      </c>
      <c r="F78" s="280">
        <v>3.2</v>
      </c>
      <c r="G78" s="280">
        <v>3.2</v>
      </c>
      <c r="H78" s="280">
        <v>3.2</v>
      </c>
      <c r="I78" s="280">
        <v>3.2</v>
      </c>
      <c r="J78" s="280">
        <v>3.2</v>
      </c>
      <c r="K78" s="280">
        <v>3.2</v>
      </c>
      <c r="L78" s="280">
        <v>3.2</v>
      </c>
      <c r="M78" s="280">
        <v>3.2</v>
      </c>
      <c r="N78" s="280">
        <v>3.2</v>
      </c>
      <c r="O78" s="280">
        <v>3.2</v>
      </c>
      <c r="P78" s="280">
        <v>3.2</v>
      </c>
      <c r="Q78" s="280">
        <v>3.2</v>
      </c>
      <c r="R78" s="280">
        <v>3.2</v>
      </c>
      <c r="S78" s="280">
        <v>3.2</v>
      </c>
      <c r="T78" s="280">
        <v>3.2</v>
      </c>
      <c r="U78" s="280">
        <v>3.2</v>
      </c>
      <c r="V78" s="280">
        <v>3.2</v>
      </c>
      <c r="W78" s="280">
        <v>3.2</v>
      </c>
    </row>
    <row r="79" spans="2:27" x14ac:dyDescent="0.25">
      <c r="B79" s="279" t="s">
        <v>224</v>
      </c>
      <c r="C79" s="279" t="s">
        <v>227</v>
      </c>
      <c r="D79" s="279" t="s">
        <v>190</v>
      </c>
      <c r="E79" s="279" t="s">
        <v>208</v>
      </c>
      <c r="F79" s="280">
        <v>0.6</v>
      </c>
      <c r="G79" s="280">
        <v>0.6</v>
      </c>
      <c r="H79" s="280">
        <v>0.6</v>
      </c>
      <c r="I79" s="280">
        <v>0.6</v>
      </c>
      <c r="J79" s="280">
        <v>0.6</v>
      </c>
      <c r="K79" s="280">
        <v>0.6</v>
      </c>
      <c r="L79" s="280">
        <v>0.6</v>
      </c>
      <c r="M79" s="280">
        <v>0.6</v>
      </c>
      <c r="N79" s="280">
        <v>0.6</v>
      </c>
      <c r="O79" s="280">
        <v>0.6</v>
      </c>
      <c r="P79" s="280">
        <v>0.6</v>
      </c>
      <c r="Q79" s="280">
        <v>0.6</v>
      </c>
      <c r="R79" s="280">
        <v>0.6</v>
      </c>
      <c r="S79" s="280">
        <v>0.6</v>
      </c>
      <c r="T79" s="280">
        <v>0.6</v>
      </c>
      <c r="U79" s="280">
        <v>0.6</v>
      </c>
      <c r="V79" s="280">
        <v>0.6</v>
      </c>
      <c r="W79" s="280">
        <v>0.6</v>
      </c>
      <c r="Y79" s="197" t="s">
        <v>1010</v>
      </c>
    </row>
    <row r="80" spans="2:27" x14ac:dyDescent="0.25">
      <c r="B80" s="279" t="s">
        <v>224</v>
      </c>
      <c r="C80" s="279" t="s">
        <v>165</v>
      </c>
      <c r="D80" s="279" t="s">
        <v>190</v>
      </c>
      <c r="E80" s="279" t="s">
        <v>208</v>
      </c>
      <c r="F80" s="280">
        <v>3.9</v>
      </c>
      <c r="G80" s="280">
        <v>3.9</v>
      </c>
      <c r="H80" s="280">
        <v>3.9</v>
      </c>
      <c r="I80" s="280">
        <v>3.9</v>
      </c>
      <c r="J80" s="280">
        <v>3.9</v>
      </c>
      <c r="K80" s="280">
        <v>3.9</v>
      </c>
      <c r="L80" s="280">
        <v>3.9</v>
      </c>
      <c r="M80" s="280">
        <v>3.9</v>
      </c>
      <c r="N80" s="280">
        <v>3.9</v>
      </c>
      <c r="O80" s="280">
        <v>3.9</v>
      </c>
      <c r="P80" s="280">
        <v>3.9</v>
      </c>
      <c r="Q80" s="280">
        <v>3.9</v>
      </c>
      <c r="R80" s="280">
        <v>3.9</v>
      </c>
      <c r="S80" s="280">
        <v>3.9</v>
      </c>
      <c r="T80" s="280">
        <v>3.9</v>
      </c>
      <c r="U80" s="280">
        <v>3.9</v>
      </c>
      <c r="V80" s="280">
        <v>3.9</v>
      </c>
      <c r="W80" s="280">
        <v>3.9</v>
      </c>
      <c r="Y80" s="197"/>
    </row>
    <row r="81" spans="1:27" s="197" customFormat="1" x14ac:dyDescent="0.25">
      <c r="A81" s="221"/>
      <c r="B81" s="279" t="s">
        <v>224</v>
      </c>
      <c r="C81" s="279" t="s">
        <v>206</v>
      </c>
      <c r="D81" s="279" t="s">
        <v>190</v>
      </c>
      <c r="E81" s="279" t="s">
        <v>208</v>
      </c>
      <c r="F81" s="280">
        <v>0.1</v>
      </c>
      <c r="G81" s="280">
        <v>0.1</v>
      </c>
      <c r="H81" s="280">
        <v>0.1</v>
      </c>
      <c r="I81" s="280">
        <v>0.1</v>
      </c>
      <c r="J81" s="280">
        <v>0.1</v>
      </c>
      <c r="K81" s="280">
        <v>0.1</v>
      </c>
      <c r="L81" s="280">
        <v>0.1</v>
      </c>
      <c r="M81" s="280">
        <v>0.1</v>
      </c>
      <c r="N81" s="280">
        <v>0.1</v>
      </c>
      <c r="O81" s="280">
        <v>0.1</v>
      </c>
      <c r="P81" s="280">
        <v>0.1</v>
      </c>
      <c r="Q81" s="280">
        <v>0.1</v>
      </c>
      <c r="R81" s="280">
        <v>0.1</v>
      </c>
      <c r="S81" s="280">
        <v>0.1</v>
      </c>
      <c r="T81" s="280">
        <v>0.1</v>
      </c>
      <c r="U81" s="280">
        <v>0.1</v>
      </c>
      <c r="V81" s="280">
        <v>0.1</v>
      </c>
      <c r="W81" s="280">
        <v>0.1</v>
      </c>
    </row>
    <row r="82" spans="1:27" x14ac:dyDescent="0.25">
      <c r="B82" s="279" t="s">
        <v>224</v>
      </c>
      <c r="C82" s="279" t="s">
        <v>166</v>
      </c>
      <c r="D82" s="279" t="s">
        <v>190</v>
      </c>
      <c r="E82" s="279" t="s">
        <v>208</v>
      </c>
      <c r="F82" s="280">
        <v>0.6</v>
      </c>
      <c r="G82" s="280">
        <v>0.6</v>
      </c>
      <c r="H82" s="280">
        <v>0.6</v>
      </c>
      <c r="I82" s="280">
        <v>0.6</v>
      </c>
      <c r="J82" s="280">
        <v>0.6</v>
      </c>
      <c r="K82" s="280">
        <v>0.6</v>
      </c>
      <c r="L82" s="280">
        <v>0.6</v>
      </c>
      <c r="M82" s="280">
        <v>0.6</v>
      </c>
      <c r="N82" s="280">
        <v>0.6</v>
      </c>
      <c r="O82" s="280">
        <v>0.6</v>
      </c>
      <c r="P82" s="280">
        <v>0.6</v>
      </c>
      <c r="Q82" s="280">
        <v>0.6</v>
      </c>
      <c r="R82" s="280">
        <v>0.6</v>
      </c>
      <c r="S82" s="280">
        <v>0.6</v>
      </c>
      <c r="T82" s="280">
        <v>0.6</v>
      </c>
      <c r="U82" s="280">
        <v>0.6</v>
      </c>
      <c r="V82" s="280">
        <v>0.6</v>
      </c>
      <c r="W82" s="280">
        <v>0.6</v>
      </c>
      <c r="Y82" s="197" t="s">
        <v>1010</v>
      </c>
    </row>
    <row r="83" spans="1:27" x14ac:dyDescent="0.25">
      <c r="B83" s="279" t="s">
        <v>224</v>
      </c>
      <c r="C83" s="279" t="s">
        <v>204</v>
      </c>
      <c r="D83" s="279" t="s">
        <v>190</v>
      </c>
      <c r="E83" s="279" t="s">
        <v>208</v>
      </c>
      <c r="F83" s="280">
        <v>0.2</v>
      </c>
      <c r="G83" s="280">
        <v>0.2</v>
      </c>
      <c r="H83" s="280">
        <v>0.2</v>
      </c>
      <c r="I83" s="280">
        <v>0.2</v>
      </c>
      <c r="J83" s="280">
        <v>0.2</v>
      </c>
      <c r="K83" s="280">
        <v>0.2</v>
      </c>
      <c r="L83" s="280">
        <v>0.2</v>
      </c>
      <c r="M83" s="280">
        <v>0.2</v>
      </c>
      <c r="N83" s="280">
        <v>0.2</v>
      </c>
      <c r="O83" s="280">
        <v>0.2</v>
      </c>
      <c r="P83" s="280">
        <v>0.2</v>
      </c>
      <c r="Q83" s="280">
        <v>0.2</v>
      </c>
      <c r="R83" s="280">
        <v>0.2</v>
      </c>
      <c r="S83" s="280">
        <v>0.2</v>
      </c>
      <c r="T83" s="280">
        <v>0.2</v>
      </c>
      <c r="U83" s="280">
        <v>0.2</v>
      </c>
      <c r="V83" s="280">
        <v>0.2</v>
      </c>
      <c r="W83" s="280">
        <v>0.2</v>
      </c>
    </row>
    <row r="84" spans="1:27" x14ac:dyDescent="0.25">
      <c r="B84" s="277" t="s">
        <v>223</v>
      </c>
      <c r="C84" s="278"/>
      <c r="D84" s="277" t="s">
        <v>190</v>
      </c>
      <c r="E84" s="278"/>
      <c r="F84" s="278"/>
      <c r="G84" s="278"/>
      <c r="H84" s="278"/>
      <c r="I84" s="278"/>
      <c r="J84" s="278"/>
      <c r="K84" s="278"/>
      <c r="L84" s="278"/>
      <c r="M84" s="278"/>
      <c r="N84" s="278"/>
      <c r="O84" s="278"/>
      <c r="P84" s="278"/>
      <c r="Q84" s="278"/>
      <c r="R84" s="278"/>
      <c r="S84" s="278"/>
      <c r="T84" s="278"/>
      <c r="U84" s="278"/>
      <c r="V84" s="278"/>
      <c r="W84" s="278"/>
    </row>
    <row r="85" spans="1:27" x14ac:dyDescent="0.25">
      <c r="B85" s="279" t="s">
        <v>223</v>
      </c>
      <c r="C85" s="279" t="s">
        <v>165</v>
      </c>
      <c r="D85" s="279" t="s">
        <v>190</v>
      </c>
      <c r="E85" s="279" t="s">
        <v>208</v>
      </c>
      <c r="F85" s="281">
        <v>28.6</v>
      </c>
      <c r="G85" s="281">
        <v>28.6</v>
      </c>
      <c r="H85" s="281">
        <v>28.6</v>
      </c>
      <c r="I85" s="281">
        <v>28.6</v>
      </c>
      <c r="J85" s="281">
        <v>28.6</v>
      </c>
      <c r="K85" s="281">
        <v>28.6</v>
      </c>
      <c r="L85" s="281">
        <v>28.6</v>
      </c>
      <c r="M85" s="281">
        <v>28.6</v>
      </c>
      <c r="N85" s="281">
        <v>28.6</v>
      </c>
      <c r="O85" s="281">
        <v>28.6</v>
      </c>
      <c r="P85" s="281">
        <v>28.6</v>
      </c>
      <c r="Q85" s="281">
        <v>28.6</v>
      </c>
      <c r="R85" s="281">
        <v>28.6</v>
      </c>
      <c r="S85" s="281">
        <v>28.6</v>
      </c>
      <c r="T85" s="281">
        <v>28.6</v>
      </c>
      <c r="U85" s="281">
        <v>28.6</v>
      </c>
      <c r="V85" s="281">
        <v>28.6</v>
      </c>
      <c r="W85" s="281">
        <v>28.6</v>
      </c>
      <c r="Y85" s="197" t="s">
        <v>732</v>
      </c>
      <c r="AA85" s="197" t="s">
        <v>1004</v>
      </c>
    </row>
    <row r="86" spans="1:27" x14ac:dyDescent="0.25">
      <c r="B86" s="279" t="s">
        <v>223</v>
      </c>
      <c r="C86" s="279" t="s">
        <v>736</v>
      </c>
      <c r="D86" s="279" t="s">
        <v>190</v>
      </c>
      <c r="E86" s="279" t="s">
        <v>208</v>
      </c>
      <c r="F86" s="280">
        <v>1.5</v>
      </c>
      <c r="G86" s="280">
        <v>1.5</v>
      </c>
      <c r="H86" s="280">
        <v>1.5</v>
      </c>
      <c r="I86" s="280">
        <v>1.5</v>
      </c>
      <c r="J86" s="280">
        <v>1.5</v>
      </c>
      <c r="K86" s="280">
        <v>1.5</v>
      </c>
      <c r="L86" s="280">
        <v>1.5</v>
      </c>
      <c r="M86" s="280">
        <v>1.5</v>
      </c>
      <c r="N86" s="280">
        <v>1.5</v>
      </c>
      <c r="O86" s="280">
        <v>1.5</v>
      </c>
      <c r="P86" s="280">
        <v>1.5</v>
      </c>
      <c r="Q86" s="280">
        <v>1.5</v>
      </c>
      <c r="R86" s="280">
        <v>1.5</v>
      </c>
      <c r="S86" s="280">
        <v>1.5</v>
      </c>
      <c r="T86" s="280">
        <v>1.5</v>
      </c>
      <c r="U86" s="280">
        <v>1.5</v>
      </c>
      <c r="V86" s="280">
        <v>1.5</v>
      </c>
      <c r="W86" s="280">
        <v>1.5</v>
      </c>
    </row>
    <row r="87" spans="1:27" x14ac:dyDescent="0.25">
      <c r="B87" s="277" t="s">
        <v>742</v>
      </c>
      <c r="C87" s="278"/>
      <c r="D87" s="277" t="s">
        <v>190</v>
      </c>
      <c r="E87" s="278"/>
      <c r="F87" s="278"/>
      <c r="G87" s="278"/>
      <c r="H87" s="278"/>
      <c r="I87" s="278"/>
      <c r="J87" s="278"/>
      <c r="K87" s="278"/>
      <c r="L87" s="278"/>
      <c r="M87" s="278"/>
      <c r="N87" s="278"/>
      <c r="O87" s="278"/>
      <c r="P87" s="278"/>
      <c r="Q87" s="278"/>
      <c r="R87" s="278"/>
      <c r="S87" s="278"/>
      <c r="T87" s="278"/>
      <c r="U87" s="278"/>
      <c r="V87" s="278"/>
      <c r="W87" s="278"/>
    </row>
    <row r="88" spans="1:27" x14ac:dyDescent="0.25">
      <c r="B88" s="279" t="s">
        <v>739</v>
      </c>
      <c r="C88" s="279" t="s">
        <v>736</v>
      </c>
      <c r="D88" s="279" t="s">
        <v>190</v>
      </c>
      <c r="E88" s="279" t="s">
        <v>208</v>
      </c>
      <c r="F88" s="280">
        <v>2</v>
      </c>
      <c r="G88" s="280">
        <v>2</v>
      </c>
      <c r="H88" s="280">
        <v>2</v>
      </c>
      <c r="I88" s="280">
        <v>2</v>
      </c>
      <c r="J88" s="280">
        <v>2</v>
      </c>
      <c r="K88" s="280">
        <v>2</v>
      </c>
      <c r="L88" s="280">
        <v>2</v>
      </c>
      <c r="M88" s="280">
        <v>2</v>
      </c>
      <c r="N88" s="280">
        <v>2</v>
      </c>
      <c r="O88" s="280">
        <v>2</v>
      </c>
      <c r="P88" s="280">
        <v>2</v>
      </c>
      <c r="Q88" s="280">
        <v>2</v>
      </c>
      <c r="R88" s="280">
        <v>2</v>
      </c>
      <c r="S88" s="280">
        <v>2</v>
      </c>
      <c r="T88" s="280">
        <v>2</v>
      </c>
      <c r="U88" s="280">
        <v>2</v>
      </c>
      <c r="V88" s="280">
        <v>2</v>
      </c>
      <c r="W88" s="280">
        <v>2</v>
      </c>
    </row>
    <row r="89" spans="1:27" x14ac:dyDescent="0.25">
      <c r="B89" s="279" t="s">
        <v>739</v>
      </c>
      <c r="C89" s="279" t="s">
        <v>741</v>
      </c>
      <c r="D89" s="279" t="s">
        <v>190</v>
      </c>
      <c r="E89" s="279" t="s">
        <v>208</v>
      </c>
      <c r="F89" s="280">
        <v>3.9</v>
      </c>
      <c r="G89" s="280">
        <v>3.9</v>
      </c>
      <c r="H89" s="280">
        <v>3.9</v>
      </c>
      <c r="I89" s="280">
        <v>3.9</v>
      </c>
      <c r="J89" s="280">
        <v>3.9</v>
      </c>
      <c r="K89" s="280">
        <v>3.9</v>
      </c>
      <c r="L89" s="280">
        <v>3.9</v>
      </c>
      <c r="M89" s="280">
        <v>3.9</v>
      </c>
      <c r="N89" s="280">
        <v>3.9</v>
      </c>
      <c r="O89" s="280">
        <v>3.9</v>
      </c>
      <c r="P89" s="280">
        <v>3.9</v>
      </c>
      <c r="Q89" s="280">
        <v>3.9</v>
      </c>
      <c r="R89" s="280">
        <v>3.9</v>
      </c>
      <c r="S89" s="280">
        <v>3.9</v>
      </c>
      <c r="T89" s="280">
        <v>3.9</v>
      </c>
      <c r="U89" s="280">
        <v>3.9</v>
      </c>
      <c r="V89" s="280">
        <v>3.9</v>
      </c>
      <c r="W89" s="280">
        <v>3.9</v>
      </c>
    </row>
    <row r="90" spans="1:27" x14ac:dyDescent="0.25">
      <c r="B90" s="279" t="s">
        <v>740</v>
      </c>
      <c r="C90" s="279" t="s">
        <v>736</v>
      </c>
      <c r="D90" s="279" t="s">
        <v>190</v>
      </c>
      <c r="E90" s="279" t="s">
        <v>208</v>
      </c>
      <c r="F90" s="280">
        <v>1.5</v>
      </c>
      <c r="G90" s="280">
        <v>1.5</v>
      </c>
      <c r="H90" s="280">
        <v>1.5</v>
      </c>
      <c r="I90" s="280">
        <v>1.5</v>
      </c>
      <c r="J90" s="280">
        <v>1.5</v>
      </c>
      <c r="K90" s="280">
        <v>1.5</v>
      </c>
      <c r="L90" s="280">
        <v>1.5</v>
      </c>
      <c r="M90" s="280">
        <v>1.5</v>
      </c>
      <c r="N90" s="280">
        <v>1.5</v>
      </c>
      <c r="O90" s="280">
        <v>1.5</v>
      </c>
      <c r="P90" s="280">
        <v>1.5</v>
      </c>
      <c r="Q90" s="280">
        <v>1.5</v>
      </c>
      <c r="R90" s="280">
        <v>1.5</v>
      </c>
      <c r="S90" s="280">
        <v>1.5</v>
      </c>
      <c r="T90" s="280">
        <v>1.5</v>
      </c>
      <c r="U90" s="280">
        <v>1.5</v>
      </c>
      <c r="V90" s="280">
        <v>1.5</v>
      </c>
      <c r="W90" s="280">
        <v>1.5</v>
      </c>
    </row>
    <row r="91" spans="1:27" x14ac:dyDescent="0.25">
      <c r="B91" s="279"/>
      <c r="C91" s="279"/>
      <c r="D91" s="279"/>
      <c r="E91" s="279"/>
      <c r="F91" s="279" t="s">
        <v>1013</v>
      </c>
      <c r="G91" s="279"/>
      <c r="H91" s="279"/>
      <c r="I91" s="279"/>
      <c r="J91" s="279"/>
      <c r="K91" s="279"/>
      <c r="L91" s="279"/>
      <c r="M91" s="279"/>
      <c r="N91" s="279"/>
      <c r="O91" s="279"/>
      <c r="P91" s="279"/>
      <c r="Q91" s="279"/>
      <c r="R91" s="279"/>
      <c r="S91" s="279"/>
      <c r="T91" s="279"/>
      <c r="U91" s="279"/>
      <c r="V91" s="279"/>
      <c r="W91" s="279"/>
    </row>
    <row r="92" spans="1:27" s="2" customFormat="1" x14ac:dyDescent="0.25">
      <c r="A92" s="222"/>
      <c r="B92" s="257"/>
      <c r="C92" s="282" t="s">
        <v>14</v>
      </c>
      <c r="D92" s="257"/>
      <c r="E92" s="257"/>
      <c r="F92" s="257" t="s">
        <v>15</v>
      </c>
      <c r="G92" s="257"/>
      <c r="H92" s="257"/>
      <c r="I92" s="257"/>
      <c r="J92" s="257"/>
      <c r="K92" s="257"/>
      <c r="L92" s="257"/>
      <c r="M92" s="257"/>
      <c r="N92" s="257"/>
      <c r="O92" s="257"/>
      <c r="P92" s="257"/>
      <c r="Q92" s="257"/>
      <c r="R92" s="257"/>
      <c r="S92" s="257"/>
      <c r="T92" s="257"/>
      <c r="U92" s="257"/>
      <c r="V92" s="257"/>
      <c r="W92" s="257"/>
    </row>
    <row r="93" spans="1:27" x14ac:dyDescent="0.25">
      <c r="B93" s="279"/>
      <c r="C93" s="279"/>
      <c r="D93" s="279"/>
      <c r="E93" s="279"/>
      <c r="F93" s="279"/>
      <c r="G93" s="279"/>
      <c r="H93" s="279"/>
      <c r="I93" s="279"/>
      <c r="J93" s="279"/>
      <c r="K93" s="279"/>
      <c r="L93" s="279"/>
      <c r="M93" s="279"/>
      <c r="N93" s="279"/>
      <c r="O93" s="279"/>
      <c r="P93" s="279"/>
      <c r="Q93" s="279"/>
      <c r="R93" s="279"/>
      <c r="S93" s="279"/>
      <c r="T93" s="279"/>
      <c r="U93" s="279"/>
      <c r="V93" s="279"/>
      <c r="W93" s="279"/>
    </row>
    <row r="94" spans="1:27" x14ac:dyDescent="0.25">
      <c r="B94" s="277" t="s">
        <v>209</v>
      </c>
      <c r="C94" s="277"/>
      <c r="D94" s="277" t="s">
        <v>13</v>
      </c>
      <c r="E94" s="278"/>
      <c r="F94" s="278"/>
      <c r="G94" s="278"/>
      <c r="H94" s="278"/>
      <c r="I94" s="278"/>
      <c r="J94" s="278"/>
      <c r="K94" s="278"/>
      <c r="L94" s="278"/>
      <c r="M94" s="278"/>
      <c r="N94" s="278"/>
      <c r="O94" s="278"/>
      <c r="P94" s="278"/>
      <c r="Q94" s="278"/>
      <c r="R94" s="278"/>
      <c r="S94" s="278"/>
      <c r="T94" s="278"/>
      <c r="U94" s="278"/>
      <c r="V94" s="278"/>
      <c r="W94" s="278"/>
    </row>
    <row r="95" spans="1:27" x14ac:dyDescent="0.25">
      <c r="B95" s="279" t="s">
        <v>210</v>
      </c>
      <c r="C95" s="279" t="s">
        <v>168</v>
      </c>
      <c r="D95" s="279" t="s">
        <v>13</v>
      </c>
      <c r="E95" s="279" t="s">
        <v>16</v>
      </c>
      <c r="F95" s="283">
        <f t="shared" ref="F95:W95" si="0">(F15*F36)/10^6</f>
        <v>2826.6095</v>
      </c>
      <c r="G95" s="283">
        <f t="shared" si="0"/>
        <v>2665.52</v>
      </c>
      <c r="H95" s="283">
        <f t="shared" si="0"/>
        <v>3353.35</v>
      </c>
      <c r="I95" s="283">
        <f t="shared" si="0"/>
        <v>3551.1905000000002</v>
      </c>
      <c r="J95" s="283">
        <f t="shared" si="0"/>
        <v>3658.1545000000001</v>
      </c>
      <c r="K95" s="283">
        <f t="shared" si="0"/>
        <v>3916.8415</v>
      </c>
      <c r="L95" s="283">
        <f t="shared" si="0"/>
        <v>4236.232</v>
      </c>
      <c r="M95" s="283">
        <f t="shared" si="0"/>
        <v>4461.2425000000003</v>
      </c>
      <c r="N95" s="283">
        <f t="shared" si="0"/>
        <v>4426.5649999999996</v>
      </c>
      <c r="O95" s="283">
        <f t="shared" si="0"/>
        <v>4337.2614999999996</v>
      </c>
      <c r="P95" s="283">
        <f t="shared" si="0"/>
        <v>4306.9454999999998</v>
      </c>
      <c r="Q95" s="283">
        <f t="shared" si="0"/>
        <v>4482.049</v>
      </c>
      <c r="R95" s="283">
        <f t="shared" si="0"/>
        <v>4406.259</v>
      </c>
      <c r="S95" s="283">
        <f t="shared" si="0"/>
        <v>4644.9975000000004</v>
      </c>
      <c r="T95" s="283">
        <f t="shared" si="0"/>
        <v>4675.3850000000002</v>
      </c>
      <c r="U95" s="283">
        <f t="shared" si="0"/>
        <v>4731.1549999999997</v>
      </c>
      <c r="V95" s="283">
        <f t="shared" si="0"/>
        <v>4777.1295</v>
      </c>
      <c r="W95" s="283">
        <f t="shared" si="0"/>
        <v>4929.1385</v>
      </c>
    </row>
    <row r="96" spans="1:27" x14ac:dyDescent="0.25">
      <c r="A96" s="221" t="s">
        <v>1062</v>
      </c>
      <c r="B96" s="279" t="s">
        <v>225</v>
      </c>
      <c r="C96" s="279" t="s">
        <v>166</v>
      </c>
      <c r="D96" s="279" t="s">
        <v>13</v>
      </c>
      <c r="E96" s="279" t="s">
        <v>16</v>
      </c>
      <c r="F96" s="283">
        <f t="shared" ref="F96:W96" si="1">(F16*F37)/10^6</f>
        <v>58.466099999999997</v>
      </c>
      <c r="G96" s="283">
        <f t="shared" si="1"/>
        <v>61.621000000000002</v>
      </c>
      <c r="H96" s="283">
        <f t="shared" si="1"/>
        <v>58.9771</v>
      </c>
      <c r="I96" s="283">
        <f t="shared" si="1"/>
        <v>53.463900000000002</v>
      </c>
      <c r="J96" s="283">
        <f t="shared" si="1"/>
        <v>53.212600000000002</v>
      </c>
      <c r="K96" s="283">
        <f t="shared" si="1"/>
        <v>56.163800000000002</v>
      </c>
      <c r="L96" s="283">
        <f t="shared" si="1"/>
        <v>52.1325</v>
      </c>
      <c r="M96" s="283">
        <f t="shared" si="1"/>
        <v>53.063493000000001</v>
      </c>
      <c r="N96" s="283">
        <f t="shared" si="1"/>
        <v>64.05</v>
      </c>
      <c r="O96" s="283">
        <f t="shared" si="1"/>
        <v>46.41</v>
      </c>
      <c r="P96" s="283">
        <f t="shared" si="1"/>
        <v>47.18</v>
      </c>
      <c r="Q96" s="283">
        <f t="shared" si="1"/>
        <v>54.39</v>
      </c>
      <c r="R96" s="283">
        <f t="shared" si="1"/>
        <v>75.599999999999994</v>
      </c>
      <c r="S96" s="283">
        <f t="shared" si="1"/>
        <v>57.167012</v>
      </c>
      <c r="T96" s="283">
        <f t="shared" si="1"/>
        <v>57.259720000000002</v>
      </c>
      <c r="U96" s="283">
        <f t="shared" si="1"/>
        <v>57.352428000000003</v>
      </c>
      <c r="V96" s="283">
        <f t="shared" si="1"/>
        <v>57.47</v>
      </c>
      <c r="W96" s="283">
        <f t="shared" si="1"/>
        <v>57.54</v>
      </c>
    </row>
    <row r="97" spans="1:23" x14ac:dyDescent="0.25">
      <c r="A97" s="221" t="s">
        <v>1062</v>
      </c>
      <c r="B97" s="279" t="s">
        <v>225</v>
      </c>
      <c r="C97" s="279" t="s">
        <v>168</v>
      </c>
      <c r="D97" s="279" t="s">
        <v>13</v>
      </c>
      <c r="E97" s="279" t="s">
        <v>16</v>
      </c>
      <c r="F97" s="283">
        <f t="shared" ref="F97:W97" si="2">(F17*F38)/10^6</f>
        <v>2190.6170000000002</v>
      </c>
      <c r="G97" s="283">
        <f t="shared" si="2"/>
        <v>2093.663</v>
      </c>
      <c r="H97" s="283">
        <f t="shared" si="2"/>
        <v>1542.0405000000001</v>
      </c>
      <c r="I97" s="283">
        <f t="shared" si="2"/>
        <v>1558.414</v>
      </c>
      <c r="J97" s="283">
        <f t="shared" si="2"/>
        <v>1465.3209999999999</v>
      </c>
      <c r="K97" s="283">
        <f t="shared" si="2"/>
        <v>1500.6420000000001</v>
      </c>
      <c r="L97" s="283">
        <f t="shared" si="2"/>
        <v>1450.02</v>
      </c>
      <c r="M97" s="283">
        <f t="shared" si="2"/>
        <v>1608.4639999999999</v>
      </c>
      <c r="N97" s="283">
        <f t="shared" si="2"/>
        <v>1571.4984999999999</v>
      </c>
      <c r="O97" s="283">
        <f t="shared" si="2"/>
        <v>1422.7070000000001</v>
      </c>
      <c r="P97" s="283">
        <f t="shared" si="2"/>
        <v>1352.6369999999999</v>
      </c>
      <c r="Q97" s="283">
        <f t="shared" si="2"/>
        <v>1486.056</v>
      </c>
      <c r="R97" s="283">
        <f t="shared" si="2"/>
        <v>1429.857</v>
      </c>
      <c r="S97" s="283">
        <f t="shared" si="2"/>
        <v>1285.856</v>
      </c>
      <c r="T97" s="283">
        <f t="shared" si="2"/>
        <v>1357.8565000000001</v>
      </c>
      <c r="U97" s="283">
        <f t="shared" si="2"/>
        <v>1442.5840000000001</v>
      </c>
      <c r="V97" s="283">
        <f t="shared" si="2"/>
        <v>1478.1195</v>
      </c>
      <c r="W97" s="283">
        <f t="shared" si="2"/>
        <v>1464.5345</v>
      </c>
    </row>
    <row r="98" spans="1:23" x14ac:dyDescent="0.25">
      <c r="B98" s="277" t="s">
        <v>224</v>
      </c>
      <c r="C98" s="278"/>
      <c r="D98" s="277" t="s">
        <v>13</v>
      </c>
      <c r="E98" s="278"/>
      <c r="F98" s="278"/>
      <c r="G98" s="278"/>
      <c r="H98" s="278"/>
      <c r="I98" s="278"/>
      <c r="J98" s="278"/>
      <c r="K98" s="278"/>
      <c r="L98" s="278"/>
      <c r="M98" s="278"/>
      <c r="N98" s="278"/>
      <c r="O98" s="278"/>
      <c r="P98" s="278"/>
      <c r="Q98" s="278"/>
      <c r="R98" s="278"/>
      <c r="S98" s="278"/>
      <c r="T98" s="278"/>
      <c r="U98" s="278"/>
      <c r="V98" s="278"/>
      <c r="W98" s="278"/>
    </row>
    <row r="99" spans="1:23" x14ac:dyDescent="0.25">
      <c r="A99" s="221" t="s">
        <v>1063</v>
      </c>
      <c r="B99" s="279" t="s">
        <v>224</v>
      </c>
      <c r="C99" s="279" t="s">
        <v>226</v>
      </c>
      <c r="D99" s="279" t="s">
        <v>13</v>
      </c>
      <c r="E99" s="279" t="s">
        <v>16</v>
      </c>
      <c r="F99" s="283">
        <f t="shared" ref="F99:W99" si="3">(F19*F40)/10^6</f>
        <v>23407.183799999999</v>
      </c>
      <c r="G99" s="283">
        <f t="shared" si="3"/>
        <v>23281.09938</v>
      </c>
      <c r="H99" s="283">
        <f t="shared" si="3"/>
        <v>23269.84506</v>
      </c>
      <c r="I99" s="283">
        <f t="shared" si="3"/>
        <v>24017.35644</v>
      </c>
      <c r="J99" s="283">
        <f t="shared" si="3"/>
        <v>24732.373049999998</v>
      </c>
      <c r="K99" s="283">
        <f t="shared" si="3"/>
        <v>25138.63737</v>
      </c>
      <c r="L99" s="283">
        <f t="shared" si="3"/>
        <v>26312.436612000001</v>
      </c>
      <c r="M99" s="283">
        <f t="shared" si="3"/>
        <v>27034.233533999999</v>
      </c>
      <c r="N99" s="283">
        <f t="shared" si="3"/>
        <v>27803.993679000003</v>
      </c>
      <c r="O99" s="283">
        <f t="shared" si="3"/>
        <v>28217.002274999999</v>
      </c>
      <c r="P99" s="283">
        <f t="shared" si="3"/>
        <v>26009.466020999997</v>
      </c>
      <c r="Q99" s="283">
        <f t="shared" si="3"/>
        <v>26143.998804000003</v>
      </c>
      <c r="R99" s="283">
        <f t="shared" si="3"/>
        <v>22932.678383999999</v>
      </c>
      <c r="S99" s="283">
        <f t="shared" si="3"/>
        <v>25656.318071999998</v>
      </c>
      <c r="T99" s="283">
        <f t="shared" si="3"/>
        <v>25438.765275000002</v>
      </c>
      <c r="U99" s="283">
        <f t="shared" si="3"/>
        <v>27089.840931374645</v>
      </c>
      <c r="V99" s="283">
        <f t="shared" si="3"/>
        <v>22102.545406919398</v>
      </c>
      <c r="W99" s="283">
        <f t="shared" si="3"/>
        <v>21675.252848771685</v>
      </c>
    </row>
    <row r="100" spans="1:23" x14ac:dyDescent="0.25">
      <c r="A100" s="221" t="s">
        <v>1063</v>
      </c>
      <c r="B100" s="279" t="s">
        <v>224</v>
      </c>
      <c r="C100" s="279" t="s">
        <v>227</v>
      </c>
      <c r="D100" s="279" t="s">
        <v>13</v>
      </c>
      <c r="E100" s="279" t="s">
        <v>16</v>
      </c>
      <c r="F100" s="283">
        <f t="shared" ref="F100:W100" si="4">(F20*F41)/10^6</f>
        <v>22.684780739999997</v>
      </c>
      <c r="G100" s="283">
        <f t="shared" si="4"/>
        <v>20.80540821</v>
      </c>
      <c r="H100" s="283">
        <f t="shared" si="4"/>
        <v>19.720142419999998</v>
      </c>
      <c r="I100" s="283">
        <f t="shared" si="4"/>
        <v>20.355422059999999</v>
      </c>
      <c r="J100" s="283">
        <f t="shared" si="4"/>
        <v>21.10666921</v>
      </c>
      <c r="K100" s="283">
        <f t="shared" si="4"/>
        <v>20.14366218</v>
      </c>
      <c r="L100" s="283">
        <f t="shared" si="4"/>
        <v>19.534848929999999</v>
      </c>
      <c r="M100" s="283">
        <f t="shared" si="4"/>
        <v>18.449583140000001</v>
      </c>
      <c r="N100" s="283">
        <f t="shared" si="4"/>
        <v>14.08203202</v>
      </c>
      <c r="O100" s="283">
        <f t="shared" si="4"/>
        <v>14.426145419999999</v>
      </c>
      <c r="P100" s="283">
        <f t="shared" si="4"/>
        <v>14.426145419999999</v>
      </c>
      <c r="Q100" s="283">
        <f t="shared" si="4"/>
        <v>15.379061285000001</v>
      </c>
      <c r="R100" s="283">
        <f t="shared" si="4"/>
        <v>12.44089295</v>
      </c>
      <c r="S100" s="283">
        <f t="shared" si="4"/>
        <v>12.454230399999997</v>
      </c>
      <c r="T100" s="283">
        <f t="shared" si="4"/>
        <v>11.666853499999997</v>
      </c>
      <c r="U100" s="283">
        <f t="shared" si="4"/>
        <v>10.879476599999998</v>
      </c>
      <c r="V100" s="283">
        <f t="shared" si="4"/>
        <v>10.066000000000001</v>
      </c>
      <c r="W100" s="283">
        <f t="shared" si="4"/>
        <v>9.2751000000000001</v>
      </c>
    </row>
    <row r="101" spans="1:23" x14ac:dyDescent="0.25">
      <c r="A101" s="221" t="s">
        <v>1063</v>
      </c>
      <c r="B101" s="279" t="s">
        <v>224</v>
      </c>
      <c r="C101" s="279" t="s">
        <v>165</v>
      </c>
      <c r="D101" s="279" t="s">
        <v>13</v>
      </c>
      <c r="E101" s="279" t="s">
        <v>16</v>
      </c>
      <c r="F101" s="283">
        <f t="shared" ref="F101:W101" si="5">(F21*F42)/10^6</f>
        <v>13713.687</v>
      </c>
      <c r="G101" s="283">
        <f t="shared" si="5"/>
        <v>14338.35</v>
      </c>
      <c r="H101" s="283">
        <f t="shared" si="5"/>
        <v>15137.888999999999</v>
      </c>
      <c r="I101" s="283">
        <f t="shared" si="5"/>
        <v>15869.996999999999</v>
      </c>
      <c r="J101" s="283">
        <f t="shared" si="5"/>
        <v>17181.566999999999</v>
      </c>
      <c r="K101" s="283">
        <f t="shared" si="5"/>
        <v>18911.802</v>
      </c>
      <c r="L101" s="283">
        <f t="shared" si="5"/>
        <v>17769.764649000001</v>
      </c>
      <c r="M101" s="283">
        <f t="shared" si="5"/>
        <v>23460.798036</v>
      </c>
      <c r="N101" s="283">
        <f t="shared" si="5"/>
        <v>23461.810982999999</v>
      </c>
      <c r="O101" s="283">
        <f t="shared" si="5"/>
        <v>21676.447806</v>
      </c>
      <c r="P101" s="283">
        <f t="shared" si="5"/>
        <v>20582.819243999998</v>
      </c>
      <c r="Q101" s="283">
        <f t="shared" si="5"/>
        <v>20852.191268999999</v>
      </c>
      <c r="R101" s="283">
        <f t="shared" si="5"/>
        <v>21290.333454</v>
      </c>
      <c r="S101" s="283">
        <f t="shared" si="5"/>
        <v>25347.723414000004</v>
      </c>
      <c r="T101" s="283">
        <f t="shared" si="5"/>
        <v>27069.50805</v>
      </c>
      <c r="U101" s="283">
        <f t="shared" si="5"/>
        <v>26618.29925625</v>
      </c>
      <c r="V101" s="283">
        <f t="shared" si="5"/>
        <v>26618.29925625</v>
      </c>
      <c r="W101" s="283">
        <f t="shared" si="5"/>
        <v>29513.473565870187</v>
      </c>
    </row>
    <row r="102" spans="1:23" s="197" customFormat="1" x14ac:dyDescent="0.25">
      <c r="A102" s="221" t="s">
        <v>1066</v>
      </c>
      <c r="B102" s="279" t="s">
        <v>224</v>
      </c>
      <c r="C102" s="279" t="s">
        <v>206</v>
      </c>
      <c r="D102" s="279" t="s">
        <v>13</v>
      </c>
      <c r="E102" s="279" t="s">
        <v>1187</v>
      </c>
      <c r="F102" s="283">
        <f>(F22*F43)/10^6</f>
        <v>0</v>
      </c>
      <c r="G102" s="283">
        <f t="shared" ref="G102:W102" si="6">(G22*G43)/10^6</f>
        <v>0</v>
      </c>
      <c r="H102" s="283">
        <f t="shared" si="6"/>
        <v>0</v>
      </c>
      <c r="I102" s="283">
        <f t="shared" si="6"/>
        <v>0</v>
      </c>
      <c r="J102" s="283">
        <f t="shared" si="6"/>
        <v>0</v>
      </c>
      <c r="K102" s="283">
        <f t="shared" si="6"/>
        <v>0</v>
      </c>
      <c r="L102" s="283">
        <f t="shared" si="6"/>
        <v>0</v>
      </c>
      <c r="M102" s="283">
        <f t="shared" si="6"/>
        <v>0</v>
      </c>
      <c r="N102" s="283">
        <f t="shared" si="6"/>
        <v>0</v>
      </c>
      <c r="O102" s="283">
        <f t="shared" si="6"/>
        <v>0</v>
      </c>
      <c r="P102" s="283">
        <f t="shared" si="6"/>
        <v>0</v>
      </c>
      <c r="Q102" s="283">
        <f t="shared" si="6"/>
        <v>3.3659999999999997</v>
      </c>
      <c r="R102" s="283">
        <f t="shared" si="6"/>
        <v>10.098000000000001</v>
      </c>
      <c r="S102" s="283">
        <f t="shared" si="6"/>
        <v>19.074000000000002</v>
      </c>
      <c r="T102" s="283">
        <f t="shared" si="6"/>
        <v>30.855</v>
      </c>
      <c r="U102" s="283">
        <f t="shared" si="6"/>
        <v>42.636000000000003</v>
      </c>
      <c r="V102" s="283">
        <f t="shared" si="6"/>
        <v>53.294999999999987</v>
      </c>
      <c r="W102" s="283">
        <f t="shared" si="6"/>
        <v>70.685999999999979</v>
      </c>
    </row>
    <row r="103" spans="1:23" x14ac:dyDescent="0.25">
      <c r="A103" s="221" t="s">
        <v>1063</v>
      </c>
      <c r="B103" s="279" t="s">
        <v>224</v>
      </c>
      <c r="C103" s="279" t="s">
        <v>166</v>
      </c>
      <c r="D103" s="279" t="s">
        <v>13</v>
      </c>
      <c r="E103" s="279" t="s">
        <v>16</v>
      </c>
      <c r="F103" s="283">
        <f>(F23*F44)/10^6</f>
        <v>8.774226539999999</v>
      </c>
      <c r="G103" s="283">
        <f t="shared" ref="G103:W103" si="7">(G23*G44)/10^6</f>
        <v>8.7951245399999998</v>
      </c>
      <c r="H103" s="283">
        <f t="shared" si="7"/>
        <v>8.4738448800000015</v>
      </c>
      <c r="I103" s="283">
        <f t="shared" si="7"/>
        <v>8.3473732800000011</v>
      </c>
      <c r="J103" s="283">
        <f t="shared" si="7"/>
        <v>8.9989729199999999</v>
      </c>
      <c r="K103" s="283">
        <f t="shared" si="7"/>
        <v>7.7308033320000007</v>
      </c>
      <c r="L103" s="283">
        <f t="shared" si="7"/>
        <v>7.5252815640000001</v>
      </c>
      <c r="M103" s="283">
        <f t="shared" si="7"/>
        <v>7.430424768</v>
      </c>
      <c r="N103" s="283">
        <f t="shared" si="7"/>
        <v>7.430424768</v>
      </c>
      <c r="O103" s="283">
        <f t="shared" si="7"/>
        <v>9.3749821200000003</v>
      </c>
      <c r="P103" s="283">
        <f t="shared" si="7"/>
        <v>9.9203579999999985</v>
      </c>
      <c r="Q103" s="283">
        <f t="shared" si="7"/>
        <v>7.5410906688000372</v>
      </c>
      <c r="R103" s="283">
        <f t="shared" si="7"/>
        <v>8.9797473792000435</v>
      </c>
      <c r="S103" s="283">
        <f t="shared" si="7"/>
        <v>8.4243708000000002</v>
      </c>
      <c r="T103" s="283">
        <f t="shared" si="7"/>
        <v>8.4265380000000007</v>
      </c>
      <c r="U103" s="283">
        <f t="shared" si="7"/>
        <v>8.4287051999999996</v>
      </c>
      <c r="V103" s="283">
        <f t="shared" si="7"/>
        <v>8.4366000000000003</v>
      </c>
      <c r="W103" s="283">
        <f t="shared" si="7"/>
        <v>8.4366000000000003</v>
      </c>
    </row>
    <row r="104" spans="1:23" x14ac:dyDescent="0.25">
      <c r="A104" s="221" t="s">
        <v>1066</v>
      </c>
      <c r="B104" s="279" t="s">
        <v>224</v>
      </c>
      <c r="C104" s="279" t="s">
        <v>204</v>
      </c>
      <c r="D104" s="279" t="s">
        <v>13</v>
      </c>
      <c r="E104" s="279" t="s">
        <v>16</v>
      </c>
      <c r="F104" s="283">
        <f>(F24*F45)/10^6</f>
        <v>3.3979349999999999</v>
      </c>
      <c r="G104" s="283">
        <f t="shared" ref="G104:W104" si="8">(G24*G45)/10^6</f>
        <v>0</v>
      </c>
      <c r="H104" s="283">
        <f t="shared" si="8"/>
        <v>0</v>
      </c>
      <c r="I104" s="283">
        <f t="shared" si="8"/>
        <v>0</v>
      </c>
      <c r="J104" s="283">
        <f t="shared" si="8"/>
        <v>0</v>
      </c>
      <c r="K104" s="283">
        <f t="shared" si="8"/>
        <v>3.3979349999999999</v>
      </c>
      <c r="L104" s="283">
        <f t="shared" si="8"/>
        <v>0</v>
      </c>
      <c r="M104" s="283">
        <f t="shared" si="8"/>
        <v>0</v>
      </c>
      <c r="N104" s="283">
        <f t="shared" si="8"/>
        <v>0</v>
      </c>
      <c r="O104" s="283">
        <f t="shared" si="8"/>
        <v>0</v>
      </c>
      <c r="P104" s="283">
        <f t="shared" si="8"/>
        <v>0</v>
      </c>
      <c r="Q104" s="283">
        <f t="shared" si="8"/>
        <v>0</v>
      </c>
      <c r="R104" s="283">
        <f t="shared" si="8"/>
        <v>0</v>
      </c>
      <c r="S104" s="283">
        <f t="shared" si="8"/>
        <v>0</v>
      </c>
      <c r="T104" s="283">
        <f t="shared" si="8"/>
        <v>0</v>
      </c>
      <c r="U104" s="283">
        <f t="shared" si="8"/>
        <v>0</v>
      </c>
      <c r="V104" s="283">
        <f t="shared" si="8"/>
        <v>0</v>
      </c>
      <c r="W104" s="283">
        <f t="shared" si="8"/>
        <v>0</v>
      </c>
    </row>
    <row r="105" spans="1:23" x14ac:dyDescent="0.25">
      <c r="B105" s="277" t="s">
        <v>223</v>
      </c>
      <c r="C105" s="278"/>
      <c r="D105" s="277" t="s">
        <v>13</v>
      </c>
      <c r="E105" s="278"/>
      <c r="F105" s="278"/>
      <c r="G105" s="278"/>
      <c r="H105" s="278"/>
      <c r="I105" s="278"/>
      <c r="J105" s="278"/>
      <c r="K105" s="278"/>
      <c r="L105" s="278"/>
      <c r="M105" s="278"/>
      <c r="N105" s="278"/>
      <c r="O105" s="278"/>
      <c r="P105" s="278"/>
      <c r="Q105" s="278"/>
      <c r="R105" s="278"/>
      <c r="S105" s="278"/>
      <c r="T105" s="278"/>
      <c r="U105" s="278"/>
      <c r="V105" s="278"/>
      <c r="W105" s="278"/>
    </row>
    <row r="106" spans="1:23" x14ac:dyDescent="0.25">
      <c r="A106" s="221" t="s">
        <v>1064</v>
      </c>
      <c r="B106" s="279" t="s">
        <v>223</v>
      </c>
      <c r="C106" s="279" t="s">
        <v>165</v>
      </c>
      <c r="D106" s="279" t="s">
        <v>13</v>
      </c>
      <c r="E106" s="279" t="s">
        <v>16</v>
      </c>
      <c r="F106" s="283">
        <f t="shared" ref="F106:W106" si="9">(F26*F47)/10^6</f>
        <v>551.45219999999995</v>
      </c>
      <c r="G106" s="283">
        <f t="shared" si="9"/>
        <v>541.44870000000003</v>
      </c>
      <c r="H106" s="283">
        <f t="shared" si="9"/>
        <v>527.8143</v>
      </c>
      <c r="I106" s="283">
        <f t="shared" si="9"/>
        <v>500.10090000000002</v>
      </c>
      <c r="J106" s="283">
        <f t="shared" si="9"/>
        <v>521.88630000000001</v>
      </c>
      <c r="K106" s="283">
        <f t="shared" si="9"/>
        <v>519.36689999999999</v>
      </c>
      <c r="L106" s="283">
        <f t="shared" si="9"/>
        <v>479.2047</v>
      </c>
      <c r="M106" s="283">
        <f t="shared" si="9"/>
        <v>494.39519999999999</v>
      </c>
      <c r="N106" s="283">
        <f t="shared" si="9"/>
        <v>468.08969999999999</v>
      </c>
      <c r="O106" s="283">
        <f t="shared" si="9"/>
        <v>481.94639999999998</v>
      </c>
      <c r="P106" s="283">
        <f t="shared" si="9"/>
        <v>445.0446</v>
      </c>
      <c r="Q106" s="283">
        <f t="shared" si="9"/>
        <v>445.7115</v>
      </c>
      <c r="R106" s="283">
        <f t="shared" si="9"/>
        <v>435.41160000000002</v>
      </c>
      <c r="S106" s="283">
        <f t="shared" si="9"/>
        <v>428.10089399999993</v>
      </c>
      <c r="T106" s="283">
        <f t="shared" si="9"/>
        <v>512.39186700000005</v>
      </c>
      <c r="U106" s="283">
        <f t="shared" si="9"/>
        <v>492.67533900000001</v>
      </c>
      <c r="V106" s="283">
        <f t="shared" si="9"/>
        <v>400.21409999999997</v>
      </c>
      <c r="W106" s="283">
        <f t="shared" si="9"/>
        <v>390.8775</v>
      </c>
    </row>
    <row r="107" spans="1:23" x14ac:dyDescent="0.25">
      <c r="A107" s="221" t="s">
        <v>1064</v>
      </c>
      <c r="B107" s="279" t="s">
        <v>223</v>
      </c>
      <c r="C107" s="279" t="s">
        <v>736</v>
      </c>
      <c r="D107" s="279" t="s">
        <v>13</v>
      </c>
      <c r="E107" s="279" t="s">
        <v>737</v>
      </c>
      <c r="F107" s="283">
        <f t="shared" ref="F107:W107" si="10">(F27*F48)/10^6</f>
        <v>0</v>
      </c>
      <c r="G107" s="283">
        <f t="shared" si="10"/>
        <v>0</v>
      </c>
      <c r="H107" s="283">
        <f t="shared" si="10"/>
        <v>0</v>
      </c>
      <c r="I107" s="283">
        <f t="shared" si="10"/>
        <v>0</v>
      </c>
      <c r="J107" s="283">
        <f t="shared" si="10"/>
        <v>0</v>
      </c>
      <c r="K107" s="283">
        <f t="shared" si="10"/>
        <v>0</v>
      </c>
      <c r="L107" s="283">
        <f t="shared" si="10"/>
        <v>0</v>
      </c>
      <c r="M107" s="283">
        <f t="shared" si="10"/>
        <v>165.19589999999999</v>
      </c>
      <c r="N107" s="283">
        <f t="shared" si="10"/>
        <v>253.2235</v>
      </c>
      <c r="O107" s="283">
        <f t="shared" si="10"/>
        <v>93.697500000000005</v>
      </c>
      <c r="P107" s="283">
        <f t="shared" si="10"/>
        <v>291.6635</v>
      </c>
      <c r="Q107" s="283">
        <f t="shared" si="10"/>
        <v>103.5958</v>
      </c>
      <c r="R107" s="283">
        <f t="shared" si="10"/>
        <v>26.523599999999998</v>
      </c>
      <c r="S107" s="283">
        <f t="shared" si="10"/>
        <v>66.413507555632179</v>
      </c>
      <c r="T107" s="283">
        <f t="shared" si="10"/>
        <v>62.422118155794749</v>
      </c>
      <c r="U107" s="283">
        <f t="shared" si="10"/>
        <v>58.688422723239746</v>
      </c>
      <c r="V107" s="283">
        <f t="shared" si="10"/>
        <v>55.1614</v>
      </c>
      <c r="W107" s="283">
        <f t="shared" si="10"/>
        <v>51.893999999999998</v>
      </c>
    </row>
    <row r="108" spans="1:23" x14ac:dyDescent="0.25">
      <c r="B108" s="277" t="s">
        <v>742</v>
      </c>
      <c r="C108" s="278"/>
      <c r="D108" s="277" t="s">
        <v>13</v>
      </c>
      <c r="E108" s="278"/>
      <c r="F108" s="278"/>
      <c r="G108" s="278"/>
      <c r="H108" s="278"/>
      <c r="I108" s="278"/>
      <c r="J108" s="278"/>
      <c r="K108" s="278"/>
      <c r="L108" s="278"/>
      <c r="M108" s="278"/>
      <c r="N108" s="278"/>
      <c r="O108" s="278"/>
      <c r="P108" s="278"/>
      <c r="Q108" s="278"/>
      <c r="R108" s="278"/>
      <c r="S108" s="278"/>
      <c r="T108" s="278"/>
      <c r="U108" s="278"/>
      <c r="V108" s="278"/>
      <c r="W108" s="278"/>
    </row>
    <row r="109" spans="1:23" x14ac:dyDescent="0.25">
      <c r="B109" s="279" t="s">
        <v>739</v>
      </c>
      <c r="C109" s="279" t="s">
        <v>736</v>
      </c>
      <c r="D109" s="279" t="s">
        <v>13</v>
      </c>
      <c r="E109" s="279" t="s">
        <v>16</v>
      </c>
      <c r="F109" s="283">
        <f t="shared" ref="F109:W109" si="11">(F29*F50)/10^6</f>
        <v>7842.7490299775045</v>
      </c>
      <c r="G109" s="283">
        <f t="shared" si="11"/>
        <v>7757.9748780736027</v>
      </c>
      <c r="H109" s="283">
        <f t="shared" si="11"/>
        <v>7589.7776947617949</v>
      </c>
      <c r="I109" s="283">
        <f t="shared" si="11"/>
        <v>7470.6016101983332</v>
      </c>
      <c r="J109" s="283">
        <f t="shared" si="11"/>
        <v>7367.2210426307975</v>
      </c>
      <c r="K109" s="283">
        <f t="shared" si="11"/>
        <v>7481.0304748252302</v>
      </c>
      <c r="L109" s="283">
        <f t="shared" si="11"/>
        <v>7591.8087339780004</v>
      </c>
      <c r="M109" s="283">
        <f t="shared" si="11"/>
        <v>7521.1924482119257</v>
      </c>
      <c r="N109" s="283">
        <f t="shared" si="11"/>
        <v>6890.6389169275008</v>
      </c>
      <c r="O109" s="283">
        <f t="shared" si="11"/>
        <v>5488.3392729312209</v>
      </c>
      <c r="P109" s="283">
        <f t="shared" si="11"/>
        <v>3574.3854703388761</v>
      </c>
      <c r="Q109" s="283">
        <f t="shared" si="11"/>
        <v>2427.713987822397</v>
      </c>
      <c r="R109" s="283">
        <f t="shared" si="11"/>
        <v>1990.708735863315</v>
      </c>
      <c r="S109" s="283">
        <f t="shared" si="11"/>
        <v>1833.9677074478075</v>
      </c>
      <c r="T109" s="283">
        <f t="shared" si="11"/>
        <v>1735.1991345556955</v>
      </c>
      <c r="U109" s="283">
        <f t="shared" si="11"/>
        <v>1729.2427840633125</v>
      </c>
      <c r="V109" s="283">
        <f t="shared" si="11"/>
        <v>1682.5400313895375</v>
      </c>
      <c r="W109" s="283">
        <f t="shared" si="11"/>
        <v>1614.7341520939917</v>
      </c>
    </row>
    <row r="110" spans="1:23" x14ac:dyDescent="0.25">
      <c r="B110" s="279" t="s">
        <v>739</v>
      </c>
      <c r="C110" s="279" t="s">
        <v>741</v>
      </c>
      <c r="D110" s="279" t="s">
        <v>13</v>
      </c>
      <c r="E110" s="279" t="s">
        <v>16</v>
      </c>
      <c r="F110" s="283">
        <f t="shared" ref="F110:W110" si="12">(F30*F51)/10^6</f>
        <v>1280.74141314756</v>
      </c>
      <c r="G110" s="283">
        <f t="shared" si="12"/>
        <v>1116.60552006237</v>
      </c>
      <c r="H110" s="283">
        <f t="shared" si="12"/>
        <v>901.27066280940005</v>
      </c>
      <c r="I110" s="283">
        <f t="shared" si="12"/>
        <v>794.97144503360994</v>
      </c>
      <c r="J110" s="283">
        <f t="shared" si="12"/>
        <v>897.80195689820994</v>
      </c>
      <c r="K110" s="283">
        <f t="shared" si="12"/>
        <v>894.74176382759993</v>
      </c>
      <c r="L110" s="283">
        <f t="shared" si="12"/>
        <v>727.02042227450988</v>
      </c>
      <c r="M110" s="283">
        <f t="shared" si="12"/>
        <v>729.40124938356007</v>
      </c>
      <c r="N110" s="283">
        <f t="shared" si="12"/>
        <v>1124.96034422772</v>
      </c>
      <c r="O110" s="283">
        <f t="shared" si="12"/>
        <v>1485.3640037745599</v>
      </c>
      <c r="P110" s="283">
        <f t="shared" si="12"/>
        <v>82.735346328569989</v>
      </c>
      <c r="Q110" s="283">
        <f t="shared" si="12"/>
        <v>136.91940618096001</v>
      </c>
      <c r="R110" s="283">
        <f t="shared" si="12"/>
        <v>1642.5320113086302</v>
      </c>
      <c r="S110" s="283">
        <f t="shared" si="12"/>
        <v>184.43509200791999</v>
      </c>
      <c r="T110" s="283">
        <f t="shared" si="12"/>
        <v>17.537780519999998</v>
      </c>
      <c r="U110" s="283">
        <f t="shared" si="12"/>
        <v>28.535106659669999</v>
      </c>
      <c r="V110" s="283">
        <f t="shared" si="12"/>
        <v>1.5555887099999999</v>
      </c>
      <c r="W110" s="283">
        <f t="shared" si="12"/>
        <v>59.67803529821952</v>
      </c>
    </row>
    <row r="111" spans="1:23" x14ac:dyDescent="0.25">
      <c r="A111" s="221" t="s">
        <v>1065</v>
      </c>
      <c r="B111" s="279" t="s">
        <v>740</v>
      </c>
      <c r="C111" s="279" t="s">
        <v>736</v>
      </c>
      <c r="D111" s="279" t="s">
        <v>13</v>
      </c>
      <c r="E111" s="279" t="s">
        <v>16</v>
      </c>
      <c r="F111" s="283">
        <f t="shared" ref="F111:W111" si="13">(F31*F52)/10^6</f>
        <v>222.20356606302894</v>
      </c>
      <c r="G111" s="283">
        <f t="shared" si="13"/>
        <v>246.18437526865137</v>
      </c>
      <c r="H111" s="283">
        <f t="shared" si="13"/>
        <v>267.30703677573263</v>
      </c>
      <c r="I111" s="283">
        <f t="shared" si="13"/>
        <v>296.97065005090843</v>
      </c>
      <c r="J111" s="283">
        <f t="shared" si="13"/>
        <v>319.31126071461375</v>
      </c>
      <c r="K111" s="283">
        <f t="shared" si="13"/>
        <v>330.82544315325777</v>
      </c>
      <c r="L111" s="283">
        <f t="shared" si="13"/>
        <v>342.28393156730033</v>
      </c>
      <c r="M111" s="283">
        <f t="shared" si="13"/>
        <v>352.47755140955684</v>
      </c>
      <c r="N111" s="283">
        <f t="shared" si="13"/>
        <v>359.66078714829916</v>
      </c>
      <c r="O111" s="283">
        <f t="shared" si="13"/>
        <v>359.16084284233949</v>
      </c>
      <c r="P111" s="283">
        <f t="shared" si="13"/>
        <v>355.07517517149063</v>
      </c>
      <c r="Q111" s="283">
        <f t="shared" si="13"/>
        <v>355.20163278584266</v>
      </c>
      <c r="R111" s="283">
        <f t="shared" si="13"/>
        <v>358.87743063173929</v>
      </c>
      <c r="S111" s="283">
        <f t="shared" si="13"/>
        <v>359.20130771637167</v>
      </c>
      <c r="T111" s="283">
        <f t="shared" si="13"/>
        <v>360.6264078267356</v>
      </c>
      <c r="U111" s="283">
        <f t="shared" si="13"/>
        <v>357.95483803355245</v>
      </c>
      <c r="V111" s="283">
        <f t="shared" si="13"/>
        <v>353.79333735010761</v>
      </c>
      <c r="W111" s="283">
        <f t="shared" si="13"/>
        <v>355.65504156875113</v>
      </c>
    </row>
    <row r="112" spans="1:23" x14ac:dyDescent="0.25">
      <c r="B112" s="284" t="s">
        <v>73</v>
      </c>
      <c r="C112" s="284" t="s">
        <v>192</v>
      </c>
      <c r="D112" s="284" t="s">
        <v>13</v>
      </c>
      <c r="E112" s="284" t="s">
        <v>16</v>
      </c>
      <c r="F112" s="285">
        <f>SUM(F96:F97,F99:F104,F106:F107,F111)</f>
        <v>40178.466608343027</v>
      </c>
      <c r="G112" s="285">
        <f t="shared" ref="G112:T112" si="14">SUM(G96:G97,G99:G104,G106:G107,G111)</f>
        <v>40591.966988018656</v>
      </c>
      <c r="H112" s="285">
        <f t="shared" si="14"/>
        <v>40832.066984075725</v>
      </c>
      <c r="I112" s="285">
        <f t="shared" si="14"/>
        <v>42325.005685390905</v>
      </c>
      <c r="J112" s="285">
        <f t="shared" si="14"/>
        <v>44303.77685284461</v>
      </c>
      <c r="K112" s="285">
        <f>SUM(K96:K97,K99:K104,K106:K107,K111)</f>
        <v>46488.709913665254</v>
      </c>
      <c r="L112" s="285">
        <f t="shared" si="14"/>
        <v>46432.902523061297</v>
      </c>
      <c r="M112" s="285">
        <f t="shared" si="14"/>
        <v>53194.507722317561</v>
      </c>
      <c r="N112" s="285">
        <f t="shared" si="14"/>
        <v>54003.839605936293</v>
      </c>
      <c r="O112" s="285">
        <f t="shared" si="14"/>
        <v>52321.172951382345</v>
      </c>
      <c r="P112" s="285">
        <f t="shared" si="14"/>
        <v>49108.232043591495</v>
      </c>
      <c r="Q112" s="285">
        <f t="shared" si="14"/>
        <v>49467.431157739644</v>
      </c>
      <c r="R112" s="285">
        <f t="shared" si="14"/>
        <v>46580.800108960932</v>
      </c>
      <c r="S112" s="285">
        <f t="shared" si="14"/>
        <v>53240.732808472007</v>
      </c>
      <c r="T112" s="285">
        <f t="shared" si="14"/>
        <v>54909.778329482535</v>
      </c>
      <c r="U112" s="285">
        <f t="shared" ref="U112:W112" si="15">SUM(U96:U97,U99:U104,U106:U107,U111)</f>
        <v>56179.339397181437</v>
      </c>
      <c r="V112" s="285">
        <f t="shared" si="15"/>
        <v>51137.400600519497</v>
      </c>
      <c r="W112" s="285">
        <f t="shared" si="15"/>
        <v>53597.625156210626</v>
      </c>
    </row>
    <row r="113" spans="1:23" x14ac:dyDescent="0.25">
      <c r="B113" s="279"/>
      <c r="C113" s="279"/>
      <c r="D113" s="279"/>
      <c r="E113" s="279"/>
      <c r="F113" s="279"/>
      <c r="G113" s="279"/>
      <c r="H113" s="279"/>
      <c r="I113" s="279"/>
      <c r="J113" s="279"/>
      <c r="K113" s="279"/>
      <c r="L113" s="279"/>
      <c r="M113" s="279"/>
      <c r="N113" s="279"/>
      <c r="O113" s="279"/>
      <c r="P113" s="279"/>
      <c r="Q113" s="279"/>
      <c r="R113" s="279"/>
      <c r="S113" s="279"/>
      <c r="T113" s="279"/>
      <c r="U113" s="279"/>
      <c r="V113" s="279"/>
      <c r="W113" s="279"/>
    </row>
    <row r="114" spans="1:23" x14ac:dyDescent="0.25">
      <c r="B114" s="277" t="s">
        <v>209</v>
      </c>
      <c r="C114" s="277"/>
      <c r="D114" s="277" t="s">
        <v>36</v>
      </c>
      <c r="E114" s="278"/>
      <c r="F114" s="278"/>
      <c r="G114" s="278"/>
      <c r="H114" s="278"/>
      <c r="I114" s="278"/>
      <c r="J114" s="278"/>
      <c r="K114" s="278"/>
      <c r="L114" s="278"/>
      <c r="M114" s="278"/>
      <c r="N114" s="278"/>
      <c r="O114" s="278"/>
      <c r="P114" s="278"/>
      <c r="Q114" s="278"/>
      <c r="R114" s="278"/>
      <c r="S114" s="278"/>
      <c r="T114" s="278"/>
      <c r="U114" s="278"/>
      <c r="V114" s="278"/>
      <c r="W114" s="278"/>
    </row>
    <row r="115" spans="1:23" x14ac:dyDescent="0.25">
      <c r="B115" s="279" t="s">
        <v>210</v>
      </c>
      <c r="C115" s="279" t="s">
        <v>168</v>
      </c>
      <c r="D115" s="279" t="s">
        <v>36</v>
      </c>
      <c r="E115" s="279" t="s">
        <v>194</v>
      </c>
      <c r="F115" s="283">
        <f t="shared" ref="F115:W115" si="16">(F15*F55)/10^6</f>
        <v>0.118599</v>
      </c>
      <c r="G115" s="283">
        <f t="shared" si="16"/>
        <v>0.11183999999999999</v>
      </c>
      <c r="H115" s="283">
        <f t="shared" si="16"/>
        <v>0.14069999999999999</v>
      </c>
      <c r="I115" s="283">
        <f t="shared" si="16"/>
        <v>0.14900099999999999</v>
      </c>
      <c r="J115" s="283">
        <f t="shared" si="16"/>
        <v>0.15348899999999999</v>
      </c>
      <c r="K115" s="283">
        <f t="shared" si="16"/>
        <v>0.16434299999999999</v>
      </c>
      <c r="L115" s="283">
        <f t="shared" si="16"/>
        <v>0.17774400000000001</v>
      </c>
      <c r="M115" s="283">
        <f t="shared" si="16"/>
        <v>0.18718499999999999</v>
      </c>
      <c r="N115" s="283">
        <f t="shared" si="16"/>
        <v>0.18573000000000001</v>
      </c>
      <c r="O115" s="283">
        <f t="shared" si="16"/>
        <v>0.18198300000000001</v>
      </c>
      <c r="P115" s="283">
        <f t="shared" si="16"/>
        <v>0.18071100000000001</v>
      </c>
      <c r="Q115" s="283">
        <f t="shared" si="16"/>
        <v>0.188058</v>
      </c>
      <c r="R115" s="283">
        <f t="shared" si="16"/>
        <v>0.18487799999999999</v>
      </c>
      <c r="S115" s="283">
        <f t="shared" si="16"/>
        <v>0.19489500000000001</v>
      </c>
      <c r="T115" s="283">
        <f t="shared" si="16"/>
        <v>0.19617000000000001</v>
      </c>
      <c r="U115" s="283">
        <f t="shared" si="16"/>
        <v>0.19850999999999999</v>
      </c>
      <c r="V115" s="283">
        <f t="shared" si="16"/>
        <v>0.20043900000000001</v>
      </c>
      <c r="W115" s="283">
        <f t="shared" si="16"/>
        <v>0.206817</v>
      </c>
    </row>
    <row r="116" spans="1:23" x14ac:dyDescent="0.25">
      <c r="A116" s="221" t="s">
        <v>1067</v>
      </c>
      <c r="B116" s="279" t="s">
        <v>225</v>
      </c>
      <c r="C116" s="279" t="s">
        <v>166</v>
      </c>
      <c r="D116" s="279" t="s">
        <v>36</v>
      </c>
      <c r="E116" s="279" t="s">
        <v>194</v>
      </c>
      <c r="F116" s="283">
        <f t="shared" ref="F116:W116" si="17">(F16*F56)/10^6</f>
        <v>2.5056900000000001E-3</v>
      </c>
      <c r="G116" s="283">
        <f t="shared" si="17"/>
        <v>2.6408999999999998E-3</v>
      </c>
      <c r="H116" s="283">
        <f t="shared" si="17"/>
        <v>2.5275900000000001E-3</v>
      </c>
      <c r="I116" s="283">
        <f t="shared" si="17"/>
        <v>2.29131E-3</v>
      </c>
      <c r="J116" s="283">
        <f t="shared" si="17"/>
        <v>2.2805400000000002E-3</v>
      </c>
      <c r="K116" s="283">
        <f t="shared" si="17"/>
        <v>2.4070200000000002E-3</v>
      </c>
      <c r="L116" s="283">
        <f t="shared" si="17"/>
        <v>2.2342500000000001E-3</v>
      </c>
      <c r="M116" s="283">
        <f t="shared" si="17"/>
        <v>2.2741496999999999E-3</v>
      </c>
      <c r="N116" s="283">
        <f t="shared" si="17"/>
        <v>2.745E-3</v>
      </c>
      <c r="O116" s="283">
        <f t="shared" si="17"/>
        <v>1.9889999999999999E-3</v>
      </c>
      <c r="P116" s="283">
        <f t="shared" si="17"/>
        <v>2.0219999999999999E-3</v>
      </c>
      <c r="Q116" s="283">
        <f t="shared" si="17"/>
        <v>2.3310000000000002E-3</v>
      </c>
      <c r="R116" s="283">
        <f t="shared" si="17"/>
        <v>3.2399999999999998E-3</v>
      </c>
      <c r="S116" s="283">
        <f t="shared" si="17"/>
        <v>2.4500147999999998E-3</v>
      </c>
      <c r="T116" s="283">
        <f t="shared" si="17"/>
        <v>2.4539879999999998E-3</v>
      </c>
      <c r="U116" s="283">
        <f t="shared" si="17"/>
        <v>2.4579611999999999E-3</v>
      </c>
      <c r="V116" s="283">
        <f t="shared" si="17"/>
        <v>2.4629999999999999E-3</v>
      </c>
      <c r="W116" s="283">
        <f t="shared" si="17"/>
        <v>2.4659999999999999E-3</v>
      </c>
    </row>
    <row r="117" spans="1:23" x14ac:dyDescent="0.25">
      <c r="A117" s="221" t="s">
        <v>1067</v>
      </c>
      <c r="B117" s="279" t="s">
        <v>225</v>
      </c>
      <c r="C117" s="279" t="s">
        <v>169</v>
      </c>
      <c r="D117" s="279" t="s">
        <v>36</v>
      </c>
      <c r="E117" s="279" t="s">
        <v>194</v>
      </c>
      <c r="F117" s="283">
        <f t="shared" ref="F117:W117" si="18">(F17*F57)/10^6</f>
        <v>9.1913999999999996E-2</v>
      </c>
      <c r="G117" s="283">
        <f t="shared" si="18"/>
        <v>8.7845999999999994E-2</v>
      </c>
      <c r="H117" s="283">
        <f t="shared" si="18"/>
        <v>6.4700999999999995E-2</v>
      </c>
      <c r="I117" s="283">
        <f t="shared" si="18"/>
        <v>6.5388000000000002E-2</v>
      </c>
      <c r="J117" s="283">
        <f t="shared" si="18"/>
        <v>6.1482000000000002E-2</v>
      </c>
      <c r="K117" s="283">
        <f t="shared" si="18"/>
        <v>6.2964000000000006E-2</v>
      </c>
      <c r="L117" s="283">
        <f t="shared" si="18"/>
        <v>6.0839999999999998E-2</v>
      </c>
      <c r="M117" s="283">
        <f t="shared" si="18"/>
        <v>6.7488000000000006E-2</v>
      </c>
      <c r="N117" s="283">
        <f t="shared" si="18"/>
        <v>6.5936999999999996E-2</v>
      </c>
      <c r="O117" s="283">
        <f t="shared" si="18"/>
        <v>5.9693999999999997E-2</v>
      </c>
      <c r="P117" s="283">
        <f t="shared" si="18"/>
        <v>5.6753999999999999E-2</v>
      </c>
      <c r="Q117" s="283">
        <f t="shared" si="18"/>
        <v>6.2351999999999998E-2</v>
      </c>
      <c r="R117" s="283">
        <f t="shared" si="18"/>
        <v>5.9993999999999999E-2</v>
      </c>
      <c r="S117" s="283">
        <f t="shared" si="18"/>
        <v>5.3952E-2</v>
      </c>
      <c r="T117" s="283">
        <f t="shared" si="18"/>
        <v>5.6973000000000003E-2</v>
      </c>
      <c r="U117" s="283">
        <f t="shared" si="18"/>
        <v>6.0527999999999998E-2</v>
      </c>
      <c r="V117" s="283">
        <f t="shared" si="18"/>
        <v>6.2018999999999998E-2</v>
      </c>
      <c r="W117" s="283">
        <f t="shared" si="18"/>
        <v>6.1448999999999997E-2</v>
      </c>
    </row>
    <row r="118" spans="1:23" x14ac:dyDescent="0.25">
      <c r="B118" s="277" t="s">
        <v>224</v>
      </c>
      <c r="C118" s="278"/>
      <c r="D118" s="277" t="s">
        <v>36</v>
      </c>
      <c r="E118" s="278"/>
      <c r="F118" s="278">
        <f>SUM(F119:F124)</f>
        <v>11.872676300100002</v>
      </c>
      <c r="G118" s="278"/>
      <c r="H118" s="278"/>
      <c r="I118" s="278"/>
      <c r="J118" s="278"/>
      <c r="K118" s="278"/>
      <c r="L118" s="278"/>
      <c r="M118" s="278"/>
      <c r="N118" s="278"/>
      <c r="O118" s="278"/>
      <c r="P118" s="278"/>
      <c r="Q118" s="278"/>
      <c r="R118" s="278"/>
      <c r="S118" s="278"/>
      <c r="T118" s="278"/>
      <c r="U118" s="278"/>
      <c r="V118" s="278"/>
      <c r="W118" s="278"/>
    </row>
    <row r="119" spans="1:23" x14ac:dyDescent="0.25">
      <c r="A119" s="221" t="s">
        <v>1068</v>
      </c>
      <c r="B119" s="279" t="s">
        <v>224</v>
      </c>
      <c r="C119" s="279" t="s">
        <v>226</v>
      </c>
      <c r="D119" s="279" t="s">
        <v>36</v>
      </c>
      <c r="E119" s="279" t="s">
        <v>194</v>
      </c>
      <c r="F119" s="283">
        <f t="shared" ref="F119:W119" si="19">(F19*F59)/10^6</f>
        <v>11.146278000000001</v>
      </c>
      <c r="G119" s="283">
        <f t="shared" si="19"/>
        <v>11.086237799999999</v>
      </c>
      <c r="H119" s="283">
        <f t="shared" si="19"/>
        <v>11.0808786</v>
      </c>
      <c r="I119" s="283">
        <f t="shared" si="19"/>
        <v>11.436836400000001</v>
      </c>
      <c r="J119" s="283">
        <f t="shared" si="19"/>
        <v>11.7773205</v>
      </c>
      <c r="K119" s="283">
        <f t="shared" si="19"/>
        <v>11.970779700000001</v>
      </c>
      <c r="L119" s="283">
        <f t="shared" si="19"/>
        <v>12.529731720000001</v>
      </c>
      <c r="M119" s="283">
        <f t="shared" si="19"/>
        <v>12.873444540000001</v>
      </c>
      <c r="N119" s="283">
        <f t="shared" si="19"/>
        <v>13.23999699</v>
      </c>
      <c r="O119" s="283">
        <f t="shared" si="19"/>
        <v>13.43666775</v>
      </c>
      <c r="P119" s="283">
        <f t="shared" si="19"/>
        <v>12.385460009999999</v>
      </c>
      <c r="Q119" s="283">
        <f t="shared" si="19"/>
        <v>12.44952324</v>
      </c>
      <c r="R119" s="283">
        <f t="shared" si="19"/>
        <v>10.920323040000001</v>
      </c>
      <c r="S119" s="283">
        <f t="shared" si="19"/>
        <v>12.217294319999999</v>
      </c>
      <c r="T119" s="283">
        <f t="shared" si="19"/>
        <v>12.11369775</v>
      </c>
      <c r="U119" s="283">
        <f t="shared" si="19"/>
        <v>12.899924253035545</v>
      </c>
      <c r="V119" s="283">
        <f t="shared" si="19"/>
        <v>10.525021622342571</v>
      </c>
      <c r="W119" s="283">
        <f t="shared" si="19"/>
        <v>10.321548975605563</v>
      </c>
    </row>
    <row r="120" spans="1:23" x14ac:dyDescent="0.25">
      <c r="A120" s="221" t="s">
        <v>1068</v>
      </c>
      <c r="B120" s="279" t="s">
        <v>224</v>
      </c>
      <c r="C120" s="279" t="s">
        <v>227</v>
      </c>
      <c r="D120" s="279" t="s">
        <v>36</v>
      </c>
      <c r="E120" s="279" t="s">
        <v>194</v>
      </c>
      <c r="F120" s="283">
        <f t="shared" ref="F120:W120" si="20">(F20*F60)/10^6</f>
        <v>9.465137999999999E-4</v>
      </c>
      <c r="G120" s="283">
        <f t="shared" si="20"/>
        <v>8.6809769999999999E-4</v>
      </c>
      <c r="H120" s="283">
        <f t="shared" si="20"/>
        <v>8.2281539999999999E-4</v>
      </c>
      <c r="I120" s="283">
        <f t="shared" si="20"/>
        <v>8.4932219999999997E-4</v>
      </c>
      <c r="J120" s="283">
        <f t="shared" si="20"/>
        <v>8.8066769999999993E-4</v>
      </c>
      <c r="K120" s="283">
        <f t="shared" si="20"/>
        <v>8.4048659999999998E-4</v>
      </c>
      <c r="L120" s="283">
        <f t="shared" si="20"/>
        <v>8.1508410000000002E-4</v>
      </c>
      <c r="M120" s="283">
        <f t="shared" si="20"/>
        <v>7.6980179999999992E-4</v>
      </c>
      <c r="N120" s="283">
        <f t="shared" si="20"/>
        <v>5.8756739999999991E-4</v>
      </c>
      <c r="O120" s="283">
        <f t="shared" si="20"/>
        <v>6.0192539999999993E-4</v>
      </c>
      <c r="P120" s="283">
        <f t="shared" si="20"/>
        <v>6.0192539999999993E-4</v>
      </c>
      <c r="Q120" s="283">
        <f t="shared" si="20"/>
        <v>6.4168544999999996E-4</v>
      </c>
      <c r="R120" s="283">
        <f t="shared" si="20"/>
        <v>5.1909150000000002E-4</v>
      </c>
      <c r="S120" s="283">
        <f t="shared" si="20"/>
        <v>5.1964799999999994E-4</v>
      </c>
      <c r="T120" s="283">
        <f t="shared" si="20"/>
        <v>4.8679499999999983E-4</v>
      </c>
      <c r="U120" s="283">
        <f t="shared" si="20"/>
        <v>4.5394199999999988E-4</v>
      </c>
      <c r="V120" s="283">
        <f t="shared" si="20"/>
        <v>4.2000000000000002E-4</v>
      </c>
      <c r="W120" s="283">
        <f t="shared" si="20"/>
        <v>3.8699999999999997E-4</v>
      </c>
    </row>
    <row r="121" spans="1:23" x14ac:dyDescent="0.25">
      <c r="A121" s="221" t="s">
        <v>1068</v>
      </c>
      <c r="B121" s="279" t="s">
        <v>224</v>
      </c>
      <c r="C121" s="279" t="s">
        <v>165</v>
      </c>
      <c r="D121" s="279" t="s">
        <v>36</v>
      </c>
      <c r="E121" s="279" t="s">
        <v>194</v>
      </c>
      <c r="F121" s="283">
        <f t="shared" ref="F121:W121" si="21">(F21*F61)/10^6</f>
        <v>0.721773</v>
      </c>
      <c r="G121" s="283">
        <f t="shared" si="21"/>
        <v>0.75465000000000004</v>
      </c>
      <c r="H121" s="283">
        <f t="shared" si="21"/>
        <v>0.79673099999999997</v>
      </c>
      <c r="I121" s="283">
        <f t="shared" si="21"/>
        <v>0.83526299999999998</v>
      </c>
      <c r="J121" s="283">
        <f t="shared" si="21"/>
        <v>0.90429300000000001</v>
      </c>
      <c r="K121" s="283">
        <f t="shared" si="21"/>
        <v>0.99535799999999997</v>
      </c>
      <c r="L121" s="283">
        <f t="shared" si="21"/>
        <v>0.93525077100000009</v>
      </c>
      <c r="M121" s="283">
        <f t="shared" si="21"/>
        <v>1.234778844</v>
      </c>
      <c r="N121" s="283">
        <f t="shared" si="21"/>
        <v>1.2348321569999998</v>
      </c>
      <c r="O121" s="283">
        <f t="shared" si="21"/>
        <v>1.1408656739999998</v>
      </c>
      <c r="P121" s="283">
        <f t="shared" si="21"/>
        <v>1.0833062760000001</v>
      </c>
      <c r="Q121" s="283">
        <f t="shared" si="21"/>
        <v>1.0974837510000002</v>
      </c>
      <c r="R121" s="283">
        <f t="shared" si="21"/>
        <v>1.120543866</v>
      </c>
      <c r="S121" s="283">
        <f t="shared" si="21"/>
        <v>1.334090706</v>
      </c>
      <c r="T121" s="283">
        <f t="shared" si="21"/>
        <v>1.4247109499999999</v>
      </c>
      <c r="U121" s="283">
        <f t="shared" si="21"/>
        <v>1.40096311875</v>
      </c>
      <c r="V121" s="283">
        <f t="shared" si="21"/>
        <v>1.40096311875</v>
      </c>
      <c r="W121" s="283">
        <f t="shared" si="21"/>
        <v>1.5533407139931674</v>
      </c>
    </row>
    <row r="122" spans="1:23" s="197" customFormat="1" x14ac:dyDescent="0.25">
      <c r="A122" s="221" t="s">
        <v>1071</v>
      </c>
      <c r="B122" s="279" t="s">
        <v>224</v>
      </c>
      <c r="C122" s="279" t="s">
        <v>206</v>
      </c>
      <c r="D122" s="279" t="s">
        <v>36</v>
      </c>
      <c r="E122" s="279" t="str">
        <f>E121</f>
        <v>Gg CH4</v>
      </c>
      <c r="F122" s="283">
        <f>(F22*F62)/10^6</f>
        <v>0</v>
      </c>
      <c r="G122" s="283">
        <f t="shared" ref="G122:W122" si="22">(G22*G62)/10^6</f>
        <v>0</v>
      </c>
      <c r="H122" s="283">
        <f t="shared" si="22"/>
        <v>0</v>
      </c>
      <c r="I122" s="283">
        <f t="shared" si="22"/>
        <v>0</v>
      </c>
      <c r="J122" s="283">
        <f t="shared" si="22"/>
        <v>0</v>
      </c>
      <c r="K122" s="283">
        <f t="shared" si="22"/>
        <v>0</v>
      </c>
      <c r="L122" s="283">
        <f t="shared" si="22"/>
        <v>0</v>
      </c>
      <c r="M122" s="283">
        <f t="shared" si="22"/>
        <v>0</v>
      </c>
      <c r="N122" s="283">
        <f t="shared" si="22"/>
        <v>0</v>
      </c>
      <c r="O122" s="283">
        <f t="shared" si="22"/>
        <v>0</v>
      </c>
      <c r="P122" s="283">
        <f t="shared" si="22"/>
        <v>0</v>
      </c>
      <c r="Q122" s="283">
        <f t="shared" si="22"/>
        <v>5.9999999999999995E-5</v>
      </c>
      <c r="R122" s="283">
        <f t="shared" si="22"/>
        <v>1.8000000000000001E-4</v>
      </c>
      <c r="S122" s="283">
        <f t="shared" si="22"/>
        <v>3.4000000000000002E-4</v>
      </c>
      <c r="T122" s="283">
        <f t="shared" si="22"/>
        <v>5.5000000000000003E-4</v>
      </c>
      <c r="U122" s="283">
        <f t="shared" si="22"/>
        <v>7.6000000000000004E-4</v>
      </c>
      <c r="V122" s="283">
        <f t="shared" si="22"/>
        <v>9.4999999999999978E-4</v>
      </c>
      <c r="W122" s="283">
        <f t="shared" si="22"/>
        <v>1.2599999999999998E-3</v>
      </c>
    </row>
    <row r="123" spans="1:23" x14ac:dyDescent="0.25">
      <c r="A123" s="221" t="s">
        <v>1068</v>
      </c>
      <c r="B123" s="279" t="s">
        <v>224</v>
      </c>
      <c r="C123" s="279" t="s">
        <v>166</v>
      </c>
      <c r="D123" s="279" t="s">
        <v>36</v>
      </c>
      <c r="E123" s="279" t="s">
        <v>194</v>
      </c>
      <c r="F123" s="283">
        <f>(F23*F63)/10^6</f>
        <v>3.4008630000000002E-4</v>
      </c>
      <c r="G123" s="283">
        <f t="shared" ref="G123:W123" si="23">(G23*G63)/10^6</f>
        <v>3.4089629999999998E-4</v>
      </c>
      <c r="H123" s="283">
        <f t="shared" si="23"/>
        <v>3.2844360000000003E-4</v>
      </c>
      <c r="I123" s="283">
        <f t="shared" si="23"/>
        <v>3.2354160000000004E-4</v>
      </c>
      <c r="J123" s="283">
        <f t="shared" si="23"/>
        <v>3.487974E-4</v>
      </c>
      <c r="K123" s="283">
        <f t="shared" si="23"/>
        <v>2.9964354000000006E-4</v>
      </c>
      <c r="L123" s="283">
        <f t="shared" si="23"/>
        <v>2.9167757999999997E-4</v>
      </c>
      <c r="M123" s="283">
        <f t="shared" si="23"/>
        <v>2.8800096000000002E-4</v>
      </c>
      <c r="N123" s="283">
        <f t="shared" si="23"/>
        <v>2.8800096000000002E-4</v>
      </c>
      <c r="O123" s="283">
        <f t="shared" si="23"/>
        <v>3.633714E-4</v>
      </c>
      <c r="P123" s="283">
        <f t="shared" si="23"/>
        <v>3.8451000000000002E-4</v>
      </c>
      <c r="Q123" s="283">
        <f t="shared" si="23"/>
        <v>2.9229033600000143E-4</v>
      </c>
      <c r="R123" s="283">
        <f t="shared" si="23"/>
        <v>3.4805222400000166E-4</v>
      </c>
      <c r="S123" s="283">
        <f t="shared" si="23"/>
        <v>3.26526E-4</v>
      </c>
      <c r="T123" s="283">
        <f t="shared" si="23"/>
        <v>3.2661000000000002E-4</v>
      </c>
      <c r="U123" s="283">
        <f t="shared" si="23"/>
        <v>3.2669399999999999E-4</v>
      </c>
      <c r="V123" s="283">
        <f t="shared" si="23"/>
        <v>3.2699999999999998E-4</v>
      </c>
      <c r="W123" s="283">
        <f t="shared" si="23"/>
        <v>3.2699999999999998E-4</v>
      </c>
    </row>
    <row r="124" spans="1:23" x14ac:dyDescent="0.25">
      <c r="A124" s="221" t="s">
        <v>1071</v>
      </c>
      <c r="B124" s="279" t="s">
        <v>224</v>
      </c>
      <c r="C124" s="279" t="s">
        <v>204</v>
      </c>
      <c r="D124" s="279" t="s">
        <v>36</v>
      </c>
      <c r="E124" s="279" t="s">
        <v>194</v>
      </c>
      <c r="F124" s="283">
        <f>(F24*F64)/10^6</f>
        <v>3.3387000000000004E-3</v>
      </c>
      <c r="G124" s="283">
        <f t="shared" ref="G124:W124" si="24">(G24*G64)/10^6</f>
        <v>0</v>
      </c>
      <c r="H124" s="283">
        <f t="shared" si="24"/>
        <v>0</v>
      </c>
      <c r="I124" s="283">
        <f t="shared" si="24"/>
        <v>0</v>
      </c>
      <c r="J124" s="283">
        <f t="shared" si="24"/>
        <v>0</v>
      </c>
      <c r="K124" s="283">
        <f t="shared" si="24"/>
        <v>3.3387000000000004E-3</v>
      </c>
      <c r="L124" s="283">
        <f t="shared" si="24"/>
        <v>0</v>
      </c>
      <c r="M124" s="283">
        <f t="shared" si="24"/>
        <v>0</v>
      </c>
      <c r="N124" s="283">
        <f t="shared" si="24"/>
        <v>0</v>
      </c>
      <c r="O124" s="283">
        <f t="shared" si="24"/>
        <v>0</v>
      </c>
      <c r="P124" s="283">
        <f t="shared" si="24"/>
        <v>0</v>
      </c>
      <c r="Q124" s="283">
        <f t="shared" si="24"/>
        <v>0</v>
      </c>
      <c r="R124" s="283">
        <f t="shared" si="24"/>
        <v>0</v>
      </c>
      <c r="S124" s="283">
        <f t="shared" si="24"/>
        <v>0</v>
      </c>
      <c r="T124" s="283">
        <f t="shared" si="24"/>
        <v>0</v>
      </c>
      <c r="U124" s="283">
        <f t="shared" si="24"/>
        <v>0</v>
      </c>
      <c r="V124" s="283">
        <f t="shared" si="24"/>
        <v>0</v>
      </c>
      <c r="W124" s="283">
        <f t="shared" si="24"/>
        <v>0</v>
      </c>
    </row>
    <row r="125" spans="1:23" x14ac:dyDescent="0.25">
      <c r="B125" s="277" t="s">
        <v>223</v>
      </c>
      <c r="C125" s="278"/>
      <c r="D125" s="277" t="s">
        <v>36</v>
      </c>
      <c r="E125" s="278"/>
      <c r="F125" s="278"/>
      <c r="G125" s="278"/>
      <c r="H125" s="278"/>
      <c r="I125" s="278"/>
      <c r="J125" s="278"/>
      <c r="K125" s="278"/>
      <c r="L125" s="278"/>
      <c r="M125" s="278"/>
      <c r="N125" s="278"/>
      <c r="O125" s="278"/>
      <c r="P125" s="278"/>
      <c r="Q125" s="278"/>
      <c r="R125" s="278"/>
      <c r="S125" s="278"/>
      <c r="T125" s="278"/>
      <c r="U125" s="278"/>
      <c r="V125" s="278"/>
      <c r="W125" s="278"/>
    </row>
    <row r="126" spans="1:23" x14ac:dyDescent="0.25">
      <c r="A126" s="221" t="s">
        <v>1069</v>
      </c>
      <c r="B126" s="279" t="s">
        <v>223</v>
      </c>
      <c r="C126" s="279" t="s">
        <v>165</v>
      </c>
      <c r="D126" s="279" t="s">
        <v>36</v>
      </c>
      <c r="E126" s="279" t="s">
        <v>194</v>
      </c>
      <c r="F126" s="283">
        <f t="shared" ref="F126:W126" si="25">(F26*F66)/10^6</f>
        <v>3.0884300000000003E-2</v>
      </c>
      <c r="G126" s="283">
        <f t="shared" si="25"/>
        <v>3.0324050000000002E-2</v>
      </c>
      <c r="H126" s="283">
        <f t="shared" si="25"/>
        <v>2.9560450000000002E-2</v>
      </c>
      <c r="I126" s="283">
        <f t="shared" si="25"/>
        <v>2.8008350000000001E-2</v>
      </c>
      <c r="J126" s="283">
        <f t="shared" si="25"/>
        <v>2.922845E-2</v>
      </c>
      <c r="K126" s="283">
        <f t="shared" si="25"/>
        <v>2.9087350000000001E-2</v>
      </c>
      <c r="L126" s="283">
        <f t="shared" si="25"/>
        <v>2.6838050000000002E-2</v>
      </c>
      <c r="M126" s="283">
        <f t="shared" si="25"/>
        <v>2.7688800000000003E-2</v>
      </c>
      <c r="N126" s="283">
        <f t="shared" si="25"/>
        <v>2.6215550000000004E-2</v>
      </c>
      <c r="O126" s="283">
        <f t="shared" si="25"/>
        <v>2.6991600000000001E-2</v>
      </c>
      <c r="P126" s="283">
        <f t="shared" si="25"/>
        <v>2.49249E-2</v>
      </c>
      <c r="Q126" s="283">
        <f t="shared" si="25"/>
        <v>2.4962250000000005E-2</v>
      </c>
      <c r="R126" s="283">
        <f t="shared" si="25"/>
        <v>2.4385400000000002E-2</v>
      </c>
      <c r="S126" s="283">
        <f t="shared" si="25"/>
        <v>2.3975961E-2</v>
      </c>
      <c r="T126" s="283">
        <f t="shared" si="25"/>
        <v>2.86967105E-2</v>
      </c>
      <c r="U126" s="283">
        <f t="shared" si="25"/>
        <v>2.75924785E-2</v>
      </c>
      <c r="V126" s="283">
        <f t="shared" si="25"/>
        <v>2.2414150000000001E-2</v>
      </c>
      <c r="W126" s="283">
        <f t="shared" si="25"/>
        <v>2.1891250000000004E-2</v>
      </c>
    </row>
    <row r="127" spans="1:23" x14ac:dyDescent="0.25">
      <c r="A127" s="221" t="s">
        <v>1069</v>
      </c>
      <c r="B127" s="279" t="s">
        <v>223</v>
      </c>
      <c r="C127" s="279" t="s">
        <v>736</v>
      </c>
      <c r="D127" s="279" t="s">
        <v>36</v>
      </c>
      <c r="E127" s="279" t="s">
        <v>194</v>
      </c>
      <c r="F127" s="283">
        <f t="shared" ref="F127:W127" si="26">(F27*F67)/10^6</f>
        <v>0</v>
      </c>
      <c r="G127" s="283">
        <f t="shared" si="26"/>
        <v>0</v>
      </c>
      <c r="H127" s="283">
        <f t="shared" si="26"/>
        <v>0</v>
      </c>
      <c r="I127" s="283">
        <f t="shared" si="26"/>
        <v>0</v>
      </c>
      <c r="J127" s="283">
        <f t="shared" si="26"/>
        <v>0</v>
      </c>
      <c r="K127" s="283">
        <f t="shared" si="26"/>
        <v>0</v>
      </c>
      <c r="L127" s="283">
        <f t="shared" si="26"/>
        <v>0</v>
      </c>
      <c r="M127" s="283">
        <f t="shared" si="26"/>
        <v>3.4380000000000001E-3</v>
      </c>
      <c r="N127" s="283">
        <f t="shared" si="26"/>
        <v>5.2700000000000004E-3</v>
      </c>
      <c r="O127" s="283">
        <f t="shared" si="26"/>
        <v>1.9499999999999999E-3</v>
      </c>
      <c r="P127" s="283">
        <f t="shared" si="26"/>
        <v>6.0699999999999999E-3</v>
      </c>
      <c r="Q127" s="283">
        <f t="shared" si="26"/>
        <v>2.1559999999999999E-3</v>
      </c>
      <c r="R127" s="283">
        <f t="shared" si="26"/>
        <v>5.5199999999999997E-4</v>
      </c>
      <c r="S127" s="283">
        <f t="shared" si="26"/>
        <v>1.3821749751432293E-3</v>
      </c>
      <c r="T127" s="283">
        <f t="shared" si="26"/>
        <v>1.2991075578729396E-3</v>
      </c>
      <c r="U127" s="283">
        <f t="shared" si="26"/>
        <v>1.2214031784233039E-3</v>
      </c>
      <c r="V127" s="283">
        <f t="shared" si="26"/>
        <v>1.1479999999999999E-3</v>
      </c>
      <c r="W127" s="283">
        <f t="shared" si="26"/>
        <v>1.08E-3</v>
      </c>
    </row>
    <row r="128" spans="1:23" x14ac:dyDescent="0.25">
      <c r="B128" s="277" t="s">
        <v>742</v>
      </c>
      <c r="C128" s="278"/>
      <c r="D128" s="277" t="s">
        <v>36</v>
      </c>
      <c r="E128" s="278"/>
      <c r="F128" s="278"/>
      <c r="G128" s="278"/>
      <c r="H128" s="278"/>
      <c r="I128" s="278"/>
      <c r="J128" s="278"/>
      <c r="K128" s="278"/>
      <c r="L128" s="278"/>
      <c r="M128" s="278"/>
      <c r="N128" s="278"/>
      <c r="O128" s="278"/>
      <c r="P128" s="278"/>
      <c r="Q128" s="278"/>
      <c r="R128" s="278"/>
      <c r="S128" s="278"/>
      <c r="T128" s="278"/>
      <c r="U128" s="278"/>
      <c r="V128" s="278"/>
      <c r="W128" s="278"/>
    </row>
    <row r="129" spans="1:23" x14ac:dyDescent="0.25">
      <c r="B129" s="279" t="s">
        <v>739</v>
      </c>
      <c r="C129" s="279" t="s">
        <v>736</v>
      </c>
      <c r="D129" s="279" t="s">
        <v>36</v>
      </c>
      <c r="E129" s="279" t="s">
        <v>194</v>
      </c>
      <c r="F129" s="283">
        <f t="shared" ref="F129:W129" si="27">(F29*F69)/10^6</f>
        <v>0.70929254793078211</v>
      </c>
      <c r="G129" s="283">
        <f t="shared" si="27"/>
        <v>0.70162563496789687</v>
      </c>
      <c r="H129" s="283">
        <f t="shared" si="27"/>
        <v>0.68641400340222947</v>
      </c>
      <c r="I129" s="283">
        <f t="shared" si="27"/>
        <v>0.67563580453990102</v>
      </c>
      <c r="J129" s="283">
        <f t="shared" si="27"/>
        <v>0.6662861408064028</v>
      </c>
      <c r="K129" s="283">
        <f t="shared" si="27"/>
        <v>0.67657898351132584</v>
      </c>
      <c r="L129" s="283">
        <f t="shared" si="27"/>
        <v>0.6865976891194574</v>
      </c>
      <c r="M129" s="283">
        <f t="shared" si="27"/>
        <v>0.68021120332665996</v>
      </c>
      <c r="N129" s="283">
        <f t="shared" si="27"/>
        <v>0.62318439817173776</v>
      </c>
      <c r="O129" s="283">
        <f t="shared" si="27"/>
        <v>0.49636143295243595</v>
      </c>
      <c r="P129" s="283">
        <f t="shared" si="27"/>
        <v>0.32326483581876142</v>
      </c>
      <c r="Q129" s="283">
        <f t="shared" si="27"/>
        <v>0.219560696573085</v>
      </c>
      <c r="R129" s="283">
        <f t="shared" si="27"/>
        <v>0.18003825776541613</v>
      </c>
      <c r="S129" s="283">
        <f t="shared" si="27"/>
        <v>0.16586271255987922</v>
      </c>
      <c r="T129" s="283">
        <f t="shared" si="27"/>
        <v>0.15693015428798279</v>
      </c>
      <c r="U129" s="283">
        <f t="shared" si="27"/>
        <v>0.15639146625895592</v>
      </c>
      <c r="V129" s="283">
        <f t="shared" si="27"/>
        <v>0.15216770309724498</v>
      </c>
      <c r="W129" s="283">
        <f t="shared" si="27"/>
        <v>0.14603538843227318</v>
      </c>
    </row>
    <row r="130" spans="1:23" x14ac:dyDescent="0.25">
      <c r="B130" s="279" t="s">
        <v>739</v>
      </c>
      <c r="C130" s="279" t="s">
        <v>741</v>
      </c>
      <c r="D130" s="279" t="s">
        <v>36</v>
      </c>
      <c r="E130" s="279" t="s">
        <v>194</v>
      </c>
      <c r="F130" s="283">
        <f t="shared" ref="F130:W130" si="28">(F30*F70)/10^6</f>
        <v>6.7407442797239994E-2</v>
      </c>
      <c r="G130" s="283">
        <f t="shared" si="28"/>
        <v>5.8768711582229995E-2</v>
      </c>
      <c r="H130" s="283">
        <f t="shared" si="28"/>
        <v>4.7435298042600001E-2</v>
      </c>
      <c r="I130" s="283">
        <f t="shared" si="28"/>
        <v>4.1840602370189994E-2</v>
      </c>
      <c r="J130" s="283">
        <f t="shared" si="28"/>
        <v>4.7252734573589993E-2</v>
      </c>
      <c r="K130" s="283">
        <f t="shared" si="28"/>
        <v>4.7091671780399989E-2</v>
      </c>
      <c r="L130" s="283">
        <f t="shared" si="28"/>
        <v>3.8264232751289991E-2</v>
      </c>
      <c r="M130" s="283">
        <f t="shared" si="28"/>
        <v>3.8389539441240003E-2</v>
      </c>
      <c r="N130" s="283">
        <f t="shared" si="28"/>
        <v>5.9208439169879994E-2</v>
      </c>
      <c r="O130" s="283">
        <f t="shared" si="28"/>
        <v>7.8177052830239985E-2</v>
      </c>
      <c r="P130" s="283">
        <f t="shared" si="28"/>
        <v>4.3544919120300004E-3</v>
      </c>
      <c r="Q130" s="283">
        <f t="shared" si="28"/>
        <v>7.2062845358400003E-3</v>
      </c>
      <c r="R130" s="283">
        <f t="shared" si="28"/>
        <v>8.6449053226770003E-2</v>
      </c>
      <c r="S130" s="283">
        <f t="shared" si="28"/>
        <v>9.7071101056799992E-3</v>
      </c>
      <c r="T130" s="283">
        <f t="shared" si="28"/>
        <v>9.2304107999999999E-4</v>
      </c>
      <c r="U130" s="283">
        <f t="shared" si="28"/>
        <v>1.5018477189299999E-3</v>
      </c>
      <c r="V130" s="283">
        <f t="shared" si="28"/>
        <v>8.1873089999999986E-5</v>
      </c>
      <c r="W130" s="283">
        <f t="shared" si="28"/>
        <v>3.1409492262220798E-3</v>
      </c>
    </row>
    <row r="131" spans="1:23" x14ac:dyDescent="0.25">
      <c r="A131" s="221" t="s">
        <v>1070</v>
      </c>
      <c r="B131" s="279" t="s">
        <v>740</v>
      </c>
      <c r="C131" s="279" t="s">
        <v>736</v>
      </c>
      <c r="D131" s="279" t="s">
        <v>36</v>
      </c>
      <c r="E131" s="279" t="s">
        <v>194</v>
      </c>
      <c r="F131" s="283">
        <f t="shared" ref="F131:W131" si="29">(F31*F71)/10^6</f>
        <v>2.0095929747302357E-2</v>
      </c>
      <c r="G131" s="283">
        <f t="shared" si="29"/>
        <v>2.2264736781402578E-2</v>
      </c>
      <c r="H131" s="283">
        <f t="shared" si="29"/>
        <v>2.4175055005557208E-2</v>
      </c>
      <c r="I131" s="283">
        <f t="shared" si="29"/>
        <v>2.6857810728118332E-2</v>
      </c>
      <c r="J131" s="283">
        <f t="shared" si="29"/>
        <v>2.8878279392794522E-2</v>
      </c>
      <c r="K131" s="283">
        <f t="shared" si="29"/>
        <v>2.9919613721870859E-2</v>
      </c>
      <c r="L131" s="283">
        <f t="shared" si="29"/>
        <v>3.0955911123657649E-2</v>
      </c>
      <c r="M131" s="283">
        <f t="shared" si="29"/>
        <v>3.1877814726962501E-2</v>
      </c>
      <c r="N131" s="283">
        <f t="shared" si="29"/>
        <v>3.2527461370001218E-2</v>
      </c>
      <c r="O131" s="283">
        <f t="shared" si="29"/>
        <v>3.2482246768687037E-2</v>
      </c>
      <c r="P131" s="283">
        <f t="shared" si="29"/>
        <v>3.2112741940574084E-2</v>
      </c>
      <c r="Q131" s="283">
        <f t="shared" si="29"/>
        <v>3.2124178675722204E-2</v>
      </c>
      <c r="R131" s="283">
        <f t="shared" si="29"/>
        <v>3.2456615173413111E-2</v>
      </c>
      <c r="S131" s="283">
        <f t="shared" si="29"/>
        <v>3.2485906382617592E-2</v>
      </c>
      <c r="T131" s="283">
        <f t="shared" si="29"/>
        <v>3.2614791405518727E-2</v>
      </c>
      <c r="U131" s="283">
        <f t="shared" si="29"/>
        <v>3.2373176566341956E-2</v>
      </c>
      <c r="V131" s="283">
        <f t="shared" si="29"/>
        <v>3.1996813455436091E-2</v>
      </c>
      <c r="W131" s="283">
        <f t="shared" si="29"/>
        <v>3.2165184638000749E-2</v>
      </c>
    </row>
    <row r="132" spans="1:23" x14ac:dyDescent="0.25">
      <c r="B132" s="284" t="s">
        <v>73</v>
      </c>
      <c r="C132" s="284" t="s">
        <v>193</v>
      </c>
      <c r="D132" s="284" t="s">
        <v>36</v>
      </c>
      <c r="E132" s="284" t="s">
        <v>199</v>
      </c>
      <c r="F132" s="285">
        <f>(SUM(F116:F117,F119:F124,F126:F127,F131))*'Conversion Factors'!$I$4</f>
        <v>252.37960061679343</v>
      </c>
      <c r="G132" s="285">
        <f>(SUM(G116:G117,G119:G124,G126:G127,G131))*'Conversion Factors'!$I$4</f>
        <v>251.6886220964094</v>
      </c>
      <c r="H132" s="285">
        <f>(SUM(H116:H117,H119:H124,H126:H127,H131))*'Conversion Factors'!$I$4</f>
        <v>251.99422403411668</v>
      </c>
      <c r="I132" s="285">
        <f>(SUM(I116:I117,I119:I124,I126:I127,I131))*'Conversion Factors'!$I$4</f>
        <v>260.31217242509052</v>
      </c>
      <c r="J132" s="285">
        <f>(SUM(J116:J117,J119:J124,J126:J127,J131))*'Conversion Factors'!$I$4</f>
        <v>268.89895692434868</v>
      </c>
      <c r="K132" s="285">
        <f>(SUM(K116:K117,K119:K124,K126:K127,K131))*'Conversion Factors'!$I$4</f>
        <v>274.99488479109931</v>
      </c>
      <c r="L132" s="285">
        <f>(SUM(L116:L117,L119:L124,L126:L127,L131))*'Conversion Factors'!$I$4</f>
        <v>285.32610673987676</v>
      </c>
      <c r="M132" s="285">
        <f>(SUM(M116:M117,M119:M124,M126:M127,M131))*'Conversion Factors'!$I$4</f>
        <v>299.08300697492626</v>
      </c>
      <c r="N132" s="285">
        <f>(SUM(N116:N117,N119:N124,N126:N127,N131))*'Conversion Factors'!$I$4</f>
        <v>306.77639426133004</v>
      </c>
      <c r="O132" s="285">
        <f>(SUM(O116:O117,O119:O124,O126:O127,O131))*'Conversion Factors'!$I$4</f>
        <v>308.73371691894249</v>
      </c>
      <c r="P132" s="285">
        <f>(SUM(P116:P117,P119:P124,P126:P127,P131))*'Conversion Factors'!$I$4</f>
        <v>285.42436363015202</v>
      </c>
      <c r="Q132" s="285">
        <f>(SUM(Q116:Q117,Q119:Q124,Q126:Q127,Q131))*'Conversion Factors'!$I$4</f>
        <v>287.11045430469619</v>
      </c>
      <c r="R132" s="285">
        <f>(SUM(R116:R117,R119:R124,R126:R127,R131))*'Conversion Factors'!$I$4</f>
        <v>255.41338336284568</v>
      </c>
      <c r="S132" s="285">
        <f>(SUM(S116:S117,S119:S124,S126:S127,S131))*'Conversion Factors'!$I$4</f>
        <v>287.00316240031293</v>
      </c>
      <c r="T132" s="285">
        <f>(SUM(T116:T117,T119:T124,T126:T127,T131))*'Conversion Factors'!$I$4</f>
        <v>286.89800375173127</v>
      </c>
      <c r="U132" s="285">
        <f>(SUM(U116:U117,U119:U124,U126:U127,U131))*'Conversion Factors'!$I$4</f>
        <v>302.95862157183649</v>
      </c>
      <c r="V132" s="285">
        <f>(SUM(V116:V117,V119:V124,V126:V127,V131))*'Conversion Factors'!$I$4</f>
        <v>253.00217679550812</v>
      </c>
      <c r="W132" s="285">
        <f>(SUM(W116:W117,W119:W124,W126:W127,W131))*'Conversion Factors'!$I$4</f>
        <v>251.91421760897131</v>
      </c>
    </row>
    <row r="133" spans="1:23" x14ac:dyDescent="0.25">
      <c r="B133" s="279"/>
      <c r="C133" s="279"/>
      <c r="D133" s="279"/>
      <c r="E133" s="279"/>
      <c r="F133" s="279"/>
      <c r="G133" s="279"/>
      <c r="H133" s="279"/>
      <c r="I133" s="279"/>
      <c r="J133" s="279"/>
      <c r="K133" s="279"/>
      <c r="L133" s="279"/>
      <c r="M133" s="279"/>
      <c r="N133" s="279"/>
      <c r="O133" s="279"/>
      <c r="P133" s="279"/>
      <c r="Q133" s="279"/>
      <c r="R133" s="279"/>
      <c r="S133" s="279"/>
      <c r="T133" s="279"/>
      <c r="U133" s="279"/>
      <c r="V133" s="279"/>
      <c r="W133" s="279"/>
    </row>
    <row r="134" spans="1:23" x14ac:dyDescent="0.25">
      <c r="B134" s="277" t="s">
        <v>209</v>
      </c>
      <c r="C134" s="277"/>
      <c r="D134" s="277" t="s">
        <v>190</v>
      </c>
      <c r="E134" s="278"/>
      <c r="F134" s="278"/>
      <c r="G134" s="278"/>
      <c r="H134" s="278"/>
      <c r="I134" s="278"/>
      <c r="J134" s="278"/>
      <c r="K134" s="278"/>
      <c r="L134" s="278"/>
      <c r="M134" s="278"/>
      <c r="N134" s="278"/>
      <c r="O134" s="278"/>
      <c r="P134" s="278"/>
      <c r="Q134" s="278"/>
      <c r="R134" s="278"/>
      <c r="S134" s="278"/>
      <c r="T134" s="278"/>
      <c r="U134" s="278"/>
      <c r="V134" s="278"/>
      <c r="W134" s="278"/>
    </row>
    <row r="135" spans="1:23" x14ac:dyDescent="0.25">
      <c r="B135" s="279" t="s">
        <v>210</v>
      </c>
      <c r="C135" s="279" t="s">
        <v>168</v>
      </c>
      <c r="D135" s="279" t="s">
        <v>190</v>
      </c>
      <c r="E135" s="279" t="s">
        <v>195</v>
      </c>
      <c r="F135" s="283">
        <f t="shared" ref="F135:W135" si="30">(F15*F74)/10^6</f>
        <v>2.3719799999999999E-2</v>
      </c>
      <c r="G135" s="283">
        <f t="shared" si="30"/>
        <v>2.2367999999999999E-2</v>
      </c>
      <c r="H135" s="283">
        <f t="shared" si="30"/>
        <v>2.8139999999999998E-2</v>
      </c>
      <c r="I135" s="283">
        <f t="shared" si="30"/>
        <v>2.9800199999999995E-2</v>
      </c>
      <c r="J135" s="283">
        <f t="shared" si="30"/>
        <v>3.0697800000000001E-2</v>
      </c>
      <c r="K135" s="283">
        <f t="shared" si="30"/>
        <v>3.2868599999999998E-2</v>
      </c>
      <c r="L135" s="283">
        <f t="shared" si="30"/>
        <v>3.5548799999999998E-2</v>
      </c>
      <c r="M135" s="283">
        <f t="shared" si="30"/>
        <v>3.7436999999999998E-2</v>
      </c>
      <c r="N135" s="283">
        <f t="shared" si="30"/>
        <v>3.7145999999999998E-2</v>
      </c>
      <c r="O135" s="283">
        <f t="shared" si="30"/>
        <v>3.6396600000000001E-2</v>
      </c>
      <c r="P135" s="283">
        <f t="shared" si="30"/>
        <v>3.6142199999999999E-2</v>
      </c>
      <c r="Q135" s="283">
        <f t="shared" si="30"/>
        <v>3.7611600000000002E-2</v>
      </c>
      <c r="R135" s="283">
        <f t="shared" si="30"/>
        <v>3.6975599999999997E-2</v>
      </c>
      <c r="S135" s="283">
        <f t="shared" si="30"/>
        <v>3.8979E-2</v>
      </c>
      <c r="T135" s="283">
        <f t="shared" si="30"/>
        <v>3.9233999999999998E-2</v>
      </c>
      <c r="U135" s="283">
        <f t="shared" si="30"/>
        <v>3.9702000000000001E-2</v>
      </c>
      <c r="V135" s="283">
        <f t="shared" si="30"/>
        <v>4.0087799999999993E-2</v>
      </c>
      <c r="W135" s="283">
        <f t="shared" si="30"/>
        <v>4.1363400000000002E-2</v>
      </c>
    </row>
    <row r="136" spans="1:23" x14ac:dyDescent="0.25">
      <c r="A136" s="221" t="s">
        <v>1072</v>
      </c>
      <c r="B136" s="279" t="s">
        <v>225</v>
      </c>
      <c r="C136" s="279" t="s">
        <v>166</v>
      </c>
      <c r="D136" s="279" t="s">
        <v>190</v>
      </c>
      <c r="E136" s="279" t="s">
        <v>195</v>
      </c>
      <c r="F136" s="283">
        <f t="shared" ref="F136:W136" si="31">(F16*F75)/10^6</f>
        <v>5.0113799999999993E-4</v>
      </c>
      <c r="G136" s="283">
        <f t="shared" si="31"/>
        <v>5.2817999999999995E-4</v>
      </c>
      <c r="H136" s="283">
        <f t="shared" si="31"/>
        <v>5.0551799999999994E-4</v>
      </c>
      <c r="I136" s="283">
        <f t="shared" si="31"/>
        <v>4.5826200000000002E-4</v>
      </c>
      <c r="J136" s="283">
        <f t="shared" si="31"/>
        <v>4.5610799999999994E-4</v>
      </c>
      <c r="K136" s="283">
        <f t="shared" si="31"/>
        <v>4.81404E-4</v>
      </c>
      <c r="L136" s="283">
        <f t="shared" si="31"/>
        <v>4.4684999999999999E-4</v>
      </c>
      <c r="M136" s="283">
        <f t="shared" si="31"/>
        <v>4.5482993999999995E-4</v>
      </c>
      <c r="N136" s="283">
        <f t="shared" si="31"/>
        <v>5.4900000000000001E-4</v>
      </c>
      <c r="O136" s="283">
        <f t="shared" si="31"/>
        <v>3.9780000000000002E-4</v>
      </c>
      <c r="P136" s="283">
        <f t="shared" si="31"/>
        <v>4.0439999999999996E-4</v>
      </c>
      <c r="Q136" s="283">
        <f t="shared" si="31"/>
        <v>4.662E-4</v>
      </c>
      <c r="R136" s="283">
        <f t="shared" si="31"/>
        <v>6.4800000000000003E-4</v>
      </c>
      <c r="S136" s="283">
        <f t="shared" si="31"/>
        <v>4.9000295999999997E-4</v>
      </c>
      <c r="T136" s="283">
        <f t="shared" si="31"/>
        <v>4.9079759999999994E-4</v>
      </c>
      <c r="U136" s="283">
        <f t="shared" si="31"/>
        <v>4.9159223999999991E-4</v>
      </c>
      <c r="V136" s="283">
        <f t="shared" si="31"/>
        <v>4.9259999999999994E-4</v>
      </c>
      <c r="W136" s="283">
        <f t="shared" si="31"/>
        <v>4.9319999999999995E-4</v>
      </c>
    </row>
    <row r="137" spans="1:23" x14ac:dyDescent="0.25">
      <c r="A137" s="221" t="s">
        <v>1072</v>
      </c>
      <c r="B137" s="279" t="s">
        <v>225</v>
      </c>
      <c r="C137" s="279" t="s">
        <v>169</v>
      </c>
      <c r="D137" s="279" t="s">
        <v>190</v>
      </c>
      <c r="E137" s="279" t="s">
        <v>195</v>
      </c>
      <c r="F137" s="283">
        <f t="shared" ref="F137:W137" si="32">(F17*F76)/10^6</f>
        <v>1.8382799999999998E-2</v>
      </c>
      <c r="G137" s="283">
        <f t="shared" si="32"/>
        <v>1.75692E-2</v>
      </c>
      <c r="H137" s="283">
        <f t="shared" si="32"/>
        <v>1.2940199999999999E-2</v>
      </c>
      <c r="I137" s="283">
        <f t="shared" si="32"/>
        <v>1.30776E-2</v>
      </c>
      <c r="J137" s="283">
        <f t="shared" si="32"/>
        <v>1.2296399999999999E-2</v>
      </c>
      <c r="K137" s="283">
        <f t="shared" si="32"/>
        <v>1.2592799999999999E-2</v>
      </c>
      <c r="L137" s="283">
        <f t="shared" si="32"/>
        <v>1.2168E-2</v>
      </c>
      <c r="M137" s="283">
        <f t="shared" si="32"/>
        <v>1.34976E-2</v>
      </c>
      <c r="N137" s="283">
        <f t="shared" si="32"/>
        <v>1.31874E-2</v>
      </c>
      <c r="O137" s="283">
        <f t="shared" si="32"/>
        <v>1.1938799999999999E-2</v>
      </c>
      <c r="P137" s="283">
        <f t="shared" si="32"/>
        <v>1.1350799999999999E-2</v>
      </c>
      <c r="Q137" s="283">
        <f t="shared" si="32"/>
        <v>1.24704E-2</v>
      </c>
      <c r="R137" s="283">
        <f t="shared" si="32"/>
        <v>1.1998799999999999E-2</v>
      </c>
      <c r="S137" s="283">
        <f t="shared" si="32"/>
        <v>1.07904E-2</v>
      </c>
      <c r="T137" s="283">
        <f t="shared" si="32"/>
        <v>1.13946E-2</v>
      </c>
      <c r="U137" s="283">
        <f t="shared" si="32"/>
        <v>1.2105600000000001E-2</v>
      </c>
      <c r="V137" s="283">
        <f t="shared" si="32"/>
        <v>1.24038E-2</v>
      </c>
      <c r="W137" s="283">
        <f t="shared" si="32"/>
        <v>1.22898E-2</v>
      </c>
    </row>
    <row r="138" spans="1:23" x14ac:dyDescent="0.25">
      <c r="B138" s="277" t="s">
        <v>224</v>
      </c>
      <c r="C138" s="278"/>
      <c r="D138" s="277" t="s">
        <v>190</v>
      </c>
      <c r="E138" s="278"/>
      <c r="F138" s="278">
        <f>SUM(F139:F144)</f>
        <v>1.80289229002</v>
      </c>
      <c r="G138" s="278"/>
      <c r="H138" s="278"/>
      <c r="I138" s="278"/>
      <c r="J138" s="278"/>
      <c r="K138" s="278"/>
      <c r="L138" s="278"/>
      <c r="M138" s="278"/>
      <c r="N138" s="278"/>
      <c r="O138" s="278"/>
      <c r="P138" s="278"/>
      <c r="Q138" s="278"/>
      <c r="R138" s="278"/>
      <c r="S138" s="278"/>
      <c r="T138" s="278"/>
      <c r="U138" s="278"/>
      <c r="V138" s="278"/>
      <c r="W138" s="278"/>
    </row>
    <row r="139" spans="1:23" x14ac:dyDescent="0.25">
      <c r="A139" s="221" t="s">
        <v>1073</v>
      </c>
      <c r="B139" s="279" t="s">
        <v>224</v>
      </c>
      <c r="C139" s="279" t="s">
        <v>226</v>
      </c>
      <c r="D139" s="279" t="s">
        <v>190</v>
      </c>
      <c r="E139" s="279" t="s">
        <v>195</v>
      </c>
      <c r="F139" s="283">
        <f t="shared" ref="F139:W139" si="33">(F19*F78)/10^6</f>
        <v>1.0808511999999999</v>
      </c>
      <c r="G139" s="283">
        <f t="shared" si="33"/>
        <v>1.0750291199999999</v>
      </c>
      <c r="H139" s="283">
        <f t="shared" si="33"/>
        <v>1.0745094400000001</v>
      </c>
      <c r="I139" s="283">
        <f t="shared" si="33"/>
        <v>1.10902656</v>
      </c>
      <c r="J139" s="283">
        <f t="shared" si="33"/>
        <v>1.1420432</v>
      </c>
      <c r="K139" s="283">
        <f t="shared" si="33"/>
        <v>1.1608028800000001</v>
      </c>
      <c r="L139" s="283">
        <f t="shared" si="33"/>
        <v>1.2150042880000003</v>
      </c>
      <c r="M139" s="283">
        <f t="shared" si="33"/>
        <v>1.248334016</v>
      </c>
      <c r="N139" s="283">
        <f t="shared" si="33"/>
        <v>1.2838784960000003</v>
      </c>
      <c r="O139" s="283">
        <f t="shared" si="33"/>
        <v>1.3029496</v>
      </c>
      <c r="P139" s="283">
        <f t="shared" si="33"/>
        <v>1.2010143040000001</v>
      </c>
      <c r="Q139" s="283">
        <f t="shared" si="33"/>
        <v>1.2072264960000001</v>
      </c>
      <c r="R139" s="283">
        <f t="shared" si="33"/>
        <v>1.058940416</v>
      </c>
      <c r="S139" s="283">
        <f t="shared" si="33"/>
        <v>1.184707328</v>
      </c>
      <c r="T139" s="283">
        <f t="shared" si="33"/>
        <v>1.1746616000000001</v>
      </c>
      <c r="U139" s="283">
        <f t="shared" si="33"/>
        <v>1.2509017457489016</v>
      </c>
      <c r="V139" s="283">
        <f t="shared" si="33"/>
        <v>1.0206081573180676</v>
      </c>
      <c r="W139" s="283">
        <f t="shared" si="33"/>
        <v>1.0008774764223576</v>
      </c>
    </row>
    <row r="140" spans="1:23" x14ac:dyDescent="0.25">
      <c r="A140" s="221" t="s">
        <v>1073</v>
      </c>
      <c r="B140" s="279" t="s">
        <v>224</v>
      </c>
      <c r="C140" s="279" t="s">
        <v>227</v>
      </c>
      <c r="D140" s="279" t="s">
        <v>190</v>
      </c>
      <c r="E140" s="279" t="s">
        <v>195</v>
      </c>
      <c r="F140" s="283">
        <f t="shared" ref="F140:W140" si="34">(F20*F79)/10^6</f>
        <v>1.8930275999999997E-4</v>
      </c>
      <c r="G140" s="283">
        <f t="shared" si="34"/>
        <v>1.7361954E-4</v>
      </c>
      <c r="H140" s="283">
        <f t="shared" si="34"/>
        <v>1.6456307999999998E-4</v>
      </c>
      <c r="I140" s="283">
        <f t="shared" si="34"/>
        <v>1.6986443999999996E-4</v>
      </c>
      <c r="J140" s="283">
        <f t="shared" si="34"/>
        <v>1.7613354000000001E-4</v>
      </c>
      <c r="K140" s="283">
        <f t="shared" si="34"/>
        <v>1.6809732E-4</v>
      </c>
      <c r="L140" s="283">
        <f t="shared" si="34"/>
        <v>1.6301681999999999E-4</v>
      </c>
      <c r="M140" s="283">
        <f t="shared" si="34"/>
        <v>1.5396035999999997E-4</v>
      </c>
      <c r="N140" s="283">
        <f t="shared" si="34"/>
        <v>1.1751347999999999E-4</v>
      </c>
      <c r="O140" s="283">
        <f t="shared" si="34"/>
        <v>1.2038507999999999E-4</v>
      </c>
      <c r="P140" s="283">
        <f t="shared" si="34"/>
        <v>1.2038507999999999E-4</v>
      </c>
      <c r="Q140" s="283">
        <f t="shared" si="34"/>
        <v>1.2833708999999998E-4</v>
      </c>
      <c r="R140" s="283">
        <f t="shared" si="34"/>
        <v>1.0381830000000001E-4</v>
      </c>
      <c r="S140" s="283">
        <f t="shared" si="34"/>
        <v>1.0392959999999996E-4</v>
      </c>
      <c r="T140" s="283">
        <f t="shared" si="34"/>
        <v>9.735899999999996E-5</v>
      </c>
      <c r="U140" s="283">
        <f t="shared" si="34"/>
        <v>9.0788399999999986E-5</v>
      </c>
      <c r="V140" s="283">
        <f t="shared" si="34"/>
        <v>8.3999999999999995E-5</v>
      </c>
      <c r="W140" s="283">
        <f t="shared" si="34"/>
        <v>7.7399999999999998E-5</v>
      </c>
    </row>
    <row r="141" spans="1:23" x14ac:dyDescent="0.25">
      <c r="A141" s="221" t="s">
        <v>1073</v>
      </c>
      <c r="B141" s="279" t="s">
        <v>224</v>
      </c>
      <c r="C141" s="279" t="s">
        <v>165</v>
      </c>
      <c r="D141" s="279" t="s">
        <v>190</v>
      </c>
      <c r="E141" s="279" t="s">
        <v>195</v>
      </c>
      <c r="F141" s="283">
        <f t="shared" ref="F141:W141" si="35">(F21*F80)/10^6</f>
        <v>0.721773</v>
      </c>
      <c r="G141" s="283">
        <f t="shared" si="35"/>
        <v>0.75465000000000004</v>
      </c>
      <c r="H141" s="283">
        <f t="shared" si="35"/>
        <v>0.79673099999999997</v>
      </c>
      <c r="I141" s="283">
        <f t="shared" si="35"/>
        <v>0.83526299999999998</v>
      </c>
      <c r="J141" s="283">
        <f t="shared" si="35"/>
        <v>0.90429300000000001</v>
      </c>
      <c r="K141" s="283">
        <f t="shared" si="35"/>
        <v>0.99535799999999997</v>
      </c>
      <c r="L141" s="283">
        <f t="shared" si="35"/>
        <v>0.93525077100000009</v>
      </c>
      <c r="M141" s="283">
        <f t="shared" si="35"/>
        <v>1.234778844</v>
      </c>
      <c r="N141" s="283">
        <f t="shared" si="35"/>
        <v>1.2348321569999998</v>
      </c>
      <c r="O141" s="283">
        <f t="shared" si="35"/>
        <v>1.1408656739999998</v>
      </c>
      <c r="P141" s="283">
        <f t="shared" si="35"/>
        <v>1.0833062760000001</v>
      </c>
      <c r="Q141" s="283">
        <f t="shared" si="35"/>
        <v>1.0974837510000002</v>
      </c>
      <c r="R141" s="283">
        <f t="shared" si="35"/>
        <v>1.120543866</v>
      </c>
      <c r="S141" s="283">
        <f t="shared" si="35"/>
        <v>1.334090706</v>
      </c>
      <c r="T141" s="283">
        <f t="shared" si="35"/>
        <v>1.4247109499999999</v>
      </c>
      <c r="U141" s="283">
        <f t="shared" si="35"/>
        <v>1.40096311875</v>
      </c>
      <c r="V141" s="283">
        <f t="shared" si="35"/>
        <v>1.40096311875</v>
      </c>
      <c r="W141" s="283">
        <f t="shared" si="35"/>
        <v>1.5533407139931674</v>
      </c>
    </row>
    <row r="142" spans="1:23" s="197" customFormat="1" x14ac:dyDescent="0.25">
      <c r="A142" s="221" t="s">
        <v>1076</v>
      </c>
      <c r="B142" s="279" t="s">
        <v>224</v>
      </c>
      <c r="C142" s="279" t="s">
        <v>206</v>
      </c>
      <c r="D142" s="279" t="s">
        <v>190</v>
      </c>
      <c r="E142" s="279" t="s">
        <v>195</v>
      </c>
      <c r="F142" s="283">
        <f>(F22*F81)/10^6</f>
        <v>0</v>
      </c>
      <c r="G142" s="283">
        <f t="shared" ref="G142:W142" si="36">(G22*G81)/10^6</f>
        <v>0</v>
      </c>
      <c r="H142" s="283">
        <f t="shared" si="36"/>
        <v>0</v>
      </c>
      <c r="I142" s="283">
        <f t="shared" si="36"/>
        <v>0</v>
      </c>
      <c r="J142" s="283">
        <f t="shared" si="36"/>
        <v>0</v>
      </c>
      <c r="K142" s="283">
        <f t="shared" si="36"/>
        <v>0</v>
      </c>
      <c r="L142" s="283">
        <f t="shared" si="36"/>
        <v>0</v>
      </c>
      <c r="M142" s="283">
        <f t="shared" si="36"/>
        <v>0</v>
      </c>
      <c r="N142" s="283">
        <f t="shared" si="36"/>
        <v>0</v>
      </c>
      <c r="O142" s="283">
        <f t="shared" si="36"/>
        <v>0</v>
      </c>
      <c r="P142" s="283">
        <f t="shared" si="36"/>
        <v>0</v>
      </c>
      <c r="Q142" s="283">
        <f t="shared" si="36"/>
        <v>6.0000000000000002E-6</v>
      </c>
      <c r="R142" s="283">
        <f t="shared" si="36"/>
        <v>1.8E-5</v>
      </c>
      <c r="S142" s="283">
        <f t="shared" si="36"/>
        <v>3.4E-5</v>
      </c>
      <c r="T142" s="283">
        <f t="shared" si="36"/>
        <v>5.5000000000000002E-5</v>
      </c>
      <c r="U142" s="283">
        <f t="shared" si="36"/>
        <v>7.6000000000000004E-5</v>
      </c>
      <c r="V142" s="283">
        <f t="shared" si="36"/>
        <v>9.4999999999999992E-5</v>
      </c>
      <c r="W142" s="283">
        <f t="shared" si="36"/>
        <v>1.2599999999999997E-4</v>
      </c>
    </row>
    <row r="143" spans="1:23" x14ac:dyDescent="0.25">
      <c r="A143" s="221" t="s">
        <v>1073</v>
      </c>
      <c r="B143" s="279" t="s">
        <v>224</v>
      </c>
      <c r="C143" s="279" t="s">
        <v>166</v>
      </c>
      <c r="D143" s="279" t="s">
        <v>190</v>
      </c>
      <c r="E143" s="279" t="s">
        <v>195</v>
      </c>
      <c r="F143" s="283">
        <f>(F23*F82)/10^6</f>
        <v>6.8017259999999987E-5</v>
      </c>
      <c r="G143" s="283">
        <f t="shared" ref="G143:W143" si="37">(G23*G82)/10^6</f>
        <v>6.8179260000000004E-5</v>
      </c>
      <c r="H143" s="283">
        <f t="shared" si="37"/>
        <v>6.5688720000000008E-5</v>
      </c>
      <c r="I143" s="283">
        <f t="shared" si="37"/>
        <v>6.470832E-5</v>
      </c>
      <c r="J143" s="283">
        <f t="shared" si="37"/>
        <v>6.975948E-5</v>
      </c>
      <c r="K143" s="283">
        <f t="shared" si="37"/>
        <v>5.9928708000000003E-5</v>
      </c>
      <c r="L143" s="283">
        <f t="shared" si="37"/>
        <v>5.8335516000000001E-5</v>
      </c>
      <c r="M143" s="283">
        <f t="shared" si="37"/>
        <v>5.7600192000000003E-5</v>
      </c>
      <c r="N143" s="283">
        <f t="shared" si="37"/>
        <v>5.7600192000000003E-5</v>
      </c>
      <c r="O143" s="283">
        <f t="shared" si="37"/>
        <v>7.2674279999999995E-5</v>
      </c>
      <c r="P143" s="283">
        <f t="shared" si="37"/>
        <v>7.690199999999999E-5</v>
      </c>
      <c r="Q143" s="283">
        <f t="shared" si="37"/>
        <v>5.8458067200000286E-5</v>
      </c>
      <c r="R143" s="283">
        <f t="shared" si="37"/>
        <v>6.9610444800000332E-5</v>
      </c>
      <c r="S143" s="283">
        <f t="shared" si="37"/>
        <v>6.5305199999999999E-5</v>
      </c>
      <c r="T143" s="283">
        <f t="shared" si="37"/>
        <v>6.5322000000000009E-5</v>
      </c>
      <c r="U143" s="283">
        <f t="shared" si="37"/>
        <v>6.5338799999999992E-5</v>
      </c>
      <c r="V143" s="283">
        <f t="shared" si="37"/>
        <v>6.539999999999999E-5</v>
      </c>
      <c r="W143" s="283">
        <f t="shared" si="37"/>
        <v>6.539999999999999E-5</v>
      </c>
    </row>
    <row r="144" spans="1:23" x14ac:dyDescent="0.25">
      <c r="A144" s="221" t="s">
        <v>1076</v>
      </c>
      <c r="B144" s="279" t="s">
        <v>224</v>
      </c>
      <c r="C144" s="279" t="s">
        <v>204</v>
      </c>
      <c r="D144" s="279" t="s">
        <v>190</v>
      </c>
      <c r="E144" s="279" t="s">
        <v>195</v>
      </c>
      <c r="F144" s="283">
        <f>(F24*F83)/10^6</f>
        <v>1.0770000000000002E-5</v>
      </c>
      <c r="G144" s="283">
        <f t="shared" ref="G144:W144" si="38">(G24*G83)/10^6</f>
        <v>0</v>
      </c>
      <c r="H144" s="283">
        <f t="shared" si="38"/>
        <v>0</v>
      </c>
      <c r="I144" s="283">
        <f t="shared" si="38"/>
        <v>0</v>
      </c>
      <c r="J144" s="283">
        <f t="shared" si="38"/>
        <v>0</v>
      </c>
      <c r="K144" s="283">
        <f t="shared" si="38"/>
        <v>1.0770000000000002E-5</v>
      </c>
      <c r="L144" s="283">
        <f t="shared" si="38"/>
        <v>0</v>
      </c>
      <c r="M144" s="283">
        <f t="shared" si="38"/>
        <v>0</v>
      </c>
      <c r="N144" s="283">
        <f t="shared" si="38"/>
        <v>0</v>
      </c>
      <c r="O144" s="283">
        <f t="shared" si="38"/>
        <v>0</v>
      </c>
      <c r="P144" s="283">
        <f t="shared" si="38"/>
        <v>0</v>
      </c>
      <c r="Q144" s="283">
        <f t="shared" si="38"/>
        <v>0</v>
      </c>
      <c r="R144" s="283">
        <f t="shared" si="38"/>
        <v>0</v>
      </c>
      <c r="S144" s="283">
        <f t="shared" si="38"/>
        <v>0</v>
      </c>
      <c r="T144" s="283">
        <f t="shared" si="38"/>
        <v>0</v>
      </c>
      <c r="U144" s="283">
        <f t="shared" si="38"/>
        <v>0</v>
      </c>
      <c r="V144" s="283">
        <f t="shared" si="38"/>
        <v>0</v>
      </c>
      <c r="W144" s="283">
        <f t="shared" si="38"/>
        <v>0</v>
      </c>
    </row>
    <row r="145" spans="1:23" x14ac:dyDescent="0.25">
      <c r="B145" s="277" t="s">
        <v>223</v>
      </c>
      <c r="C145" s="278"/>
      <c r="D145" s="277" t="s">
        <v>190</v>
      </c>
      <c r="E145" s="278"/>
      <c r="F145" s="278"/>
      <c r="G145" s="278"/>
      <c r="H145" s="278"/>
      <c r="I145" s="278"/>
      <c r="J145" s="278"/>
      <c r="K145" s="278"/>
      <c r="L145" s="278"/>
      <c r="M145" s="278"/>
      <c r="N145" s="278"/>
      <c r="O145" s="278"/>
      <c r="P145" s="278"/>
      <c r="Q145" s="278"/>
      <c r="R145" s="278"/>
      <c r="S145" s="278"/>
      <c r="T145" s="278"/>
      <c r="U145" s="278"/>
      <c r="V145" s="278"/>
      <c r="W145" s="278"/>
    </row>
    <row r="146" spans="1:23" x14ac:dyDescent="0.25">
      <c r="A146" s="221" t="s">
        <v>1074</v>
      </c>
      <c r="B146" s="279" t="s">
        <v>223</v>
      </c>
      <c r="C146" s="279" t="s">
        <v>165</v>
      </c>
      <c r="D146" s="279" t="s">
        <v>190</v>
      </c>
      <c r="E146" s="279" t="s">
        <v>195</v>
      </c>
      <c r="F146" s="283">
        <f t="shared" ref="F146:W146" si="39">(F26*F85)/10^6</f>
        <v>0.21284120000000001</v>
      </c>
      <c r="G146" s="283">
        <f t="shared" si="39"/>
        <v>0.2089802</v>
      </c>
      <c r="H146" s="283">
        <f t="shared" si="39"/>
        <v>0.2037178</v>
      </c>
      <c r="I146" s="283">
        <f t="shared" si="39"/>
        <v>0.19302140000000001</v>
      </c>
      <c r="J146" s="283">
        <f t="shared" si="39"/>
        <v>0.20142980000000002</v>
      </c>
      <c r="K146" s="283">
        <f t="shared" si="39"/>
        <v>0.20045740000000004</v>
      </c>
      <c r="L146" s="283">
        <f t="shared" si="39"/>
        <v>0.18495620000000002</v>
      </c>
      <c r="M146" s="283">
        <f t="shared" si="39"/>
        <v>0.19081920000000002</v>
      </c>
      <c r="N146" s="283">
        <f t="shared" si="39"/>
        <v>0.1806662</v>
      </c>
      <c r="O146" s="283">
        <f t="shared" si="39"/>
        <v>0.18601440000000002</v>
      </c>
      <c r="P146" s="283">
        <f t="shared" si="39"/>
        <v>0.1717716</v>
      </c>
      <c r="Q146" s="283">
        <f t="shared" si="39"/>
        <v>0.17202899999999999</v>
      </c>
      <c r="R146" s="283">
        <f t="shared" si="39"/>
        <v>0.1680536</v>
      </c>
      <c r="S146" s="283">
        <f t="shared" si="39"/>
        <v>0.165231924</v>
      </c>
      <c r="T146" s="283">
        <f t="shared" si="39"/>
        <v>0.19776528200000001</v>
      </c>
      <c r="U146" s="283">
        <f t="shared" si="39"/>
        <v>0.19015539400000001</v>
      </c>
      <c r="V146" s="283">
        <f t="shared" si="39"/>
        <v>0.15446860000000001</v>
      </c>
      <c r="W146" s="283">
        <f t="shared" si="39"/>
        <v>0.150865</v>
      </c>
    </row>
    <row r="147" spans="1:23" x14ac:dyDescent="0.25">
      <c r="A147" s="221" t="s">
        <v>1074</v>
      </c>
      <c r="B147" s="279" t="s">
        <v>223</v>
      </c>
      <c r="C147" s="279" t="s">
        <v>736</v>
      </c>
      <c r="D147" s="279" t="s">
        <v>190</v>
      </c>
      <c r="E147" s="279" t="s">
        <v>195</v>
      </c>
      <c r="F147" s="283">
        <f t="shared" ref="F147:W147" si="40">(F27*F86)/10^6</f>
        <v>0</v>
      </c>
      <c r="G147" s="283">
        <f t="shared" si="40"/>
        <v>0</v>
      </c>
      <c r="H147" s="283">
        <f t="shared" si="40"/>
        <v>0</v>
      </c>
      <c r="I147" s="283">
        <f t="shared" si="40"/>
        <v>0</v>
      </c>
      <c r="J147" s="283">
        <f t="shared" si="40"/>
        <v>0</v>
      </c>
      <c r="K147" s="283">
        <f t="shared" si="40"/>
        <v>0</v>
      </c>
      <c r="L147" s="283">
        <f t="shared" si="40"/>
        <v>0</v>
      </c>
      <c r="M147" s="283">
        <f t="shared" si="40"/>
        <v>2.5785000000000001E-3</v>
      </c>
      <c r="N147" s="283">
        <f t="shared" si="40"/>
        <v>3.9525000000000003E-3</v>
      </c>
      <c r="O147" s="283">
        <f t="shared" si="40"/>
        <v>1.4625E-3</v>
      </c>
      <c r="P147" s="283">
        <f t="shared" si="40"/>
        <v>4.5525000000000001E-3</v>
      </c>
      <c r="Q147" s="283">
        <f t="shared" si="40"/>
        <v>1.6169999999999999E-3</v>
      </c>
      <c r="R147" s="283">
        <f t="shared" si="40"/>
        <v>4.1399999999999998E-4</v>
      </c>
      <c r="S147" s="283">
        <f t="shared" si="40"/>
        <v>1.0366312313574222E-3</v>
      </c>
      <c r="T147" s="283">
        <f t="shared" si="40"/>
        <v>9.7433066840470477E-4</v>
      </c>
      <c r="U147" s="283">
        <f t="shared" si="40"/>
        <v>9.160523838174779E-4</v>
      </c>
      <c r="V147" s="283">
        <f t="shared" si="40"/>
        <v>8.61E-4</v>
      </c>
      <c r="W147" s="283">
        <f t="shared" si="40"/>
        <v>8.0999999999999996E-4</v>
      </c>
    </row>
    <row r="148" spans="1:23" x14ac:dyDescent="0.25">
      <c r="B148" s="277" t="s">
        <v>742</v>
      </c>
      <c r="C148" s="278"/>
      <c r="D148" s="277" t="s">
        <v>190</v>
      </c>
      <c r="E148" s="278"/>
      <c r="F148" s="278"/>
      <c r="G148" s="278"/>
      <c r="H148" s="278"/>
      <c r="I148" s="278"/>
      <c r="J148" s="278"/>
      <c r="K148" s="278"/>
      <c r="L148" s="278"/>
      <c r="M148" s="278"/>
      <c r="N148" s="278"/>
      <c r="O148" s="278"/>
      <c r="P148" s="278"/>
      <c r="Q148" s="278"/>
      <c r="R148" s="278"/>
      <c r="S148" s="278"/>
      <c r="T148" s="278"/>
      <c r="U148" s="278"/>
      <c r="V148" s="278"/>
      <c r="W148" s="278"/>
    </row>
    <row r="149" spans="1:23" x14ac:dyDescent="0.25">
      <c r="B149" s="279" t="s">
        <v>739</v>
      </c>
      <c r="C149" s="279" t="s">
        <v>736</v>
      </c>
      <c r="D149" s="279" t="s">
        <v>190</v>
      </c>
      <c r="E149" s="279" t="s">
        <v>195</v>
      </c>
      <c r="F149" s="283">
        <f t="shared" ref="F149:W149" si="41">(F29*F88)/10^6</f>
        <v>0.20265501369450917</v>
      </c>
      <c r="G149" s="283">
        <f t="shared" si="41"/>
        <v>0.20046446713368482</v>
      </c>
      <c r="H149" s="283">
        <f t="shared" si="41"/>
        <v>0.19611828668635128</v>
      </c>
      <c r="I149" s="283">
        <f t="shared" si="41"/>
        <v>0.19303880129711454</v>
      </c>
      <c r="J149" s="283">
        <f t="shared" si="41"/>
        <v>0.19036746880182939</v>
      </c>
      <c r="K149" s="283">
        <f t="shared" si="41"/>
        <v>0.19330828100323594</v>
      </c>
      <c r="L149" s="283">
        <f t="shared" si="41"/>
        <v>0.19617076831984498</v>
      </c>
      <c r="M149" s="283">
        <f t="shared" si="41"/>
        <v>0.19434605809333141</v>
      </c>
      <c r="N149" s="283">
        <f t="shared" si="41"/>
        <v>0.1780526851919251</v>
      </c>
      <c r="O149" s="283">
        <f t="shared" si="41"/>
        <v>0.14181755227212456</v>
      </c>
      <c r="P149" s="283">
        <f t="shared" si="41"/>
        <v>9.2361381662503267E-2</v>
      </c>
      <c r="Q149" s="283">
        <f t="shared" si="41"/>
        <v>6.2731627592310005E-2</v>
      </c>
      <c r="R149" s="283">
        <f t="shared" si="41"/>
        <v>5.1439502218690314E-2</v>
      </c>
      <c r="S149" s="283">
        <f t="shared" si="41"/>
        <v>4.7389346445679784E-2</v>
      </c>
      <c r="T149" s="283">
        <f t="shared" si="41"/>
        <v>4.4837186939423658E-2</v>
      </c>
      <c r="U149" s="283">
        <f t="shared" si="41"/>
        <v>4.4683276073987407E-2</v>
      </c>
      <c r="V149" s="283">
        <f t="shared" si="41"/>
        <v>4.3476486599212855E-2</v>
      </c>
      <c r="W149" s="283">
        <f t="shared" si="41"/>
        <v>4.172439669493519E-2</v>
      </c>
    </row>
    <row r="150" spans="1:23" x14ac:dyDescent="0.25">
      <c r="B150" s="279" t="s">
        <v>739</v>
      </c>
      <c r="C150" s="279" t="s">
        <v>741</v>
      </c>
      <c r="D150" s="279" t="s">
        <v>190</v>
      </c>
      <c r="E150" s="279" t="s">
        <v>195</v>
      </c>
      <c r="F150" s="283">
        <f t="shared" ref="F150:W150" si="42">(F30*F89)/10^6</f>
        <v>6.7407442797239994E-2</v>
      </c>
      <c r="G150" s="283">
        <f t="shared" si="42"/>
        <v>5.8768711582229995E-2</v>
      </c>
      <c r="H150" s="283">
        <f t="shared" si="42"/>
        <v>4.7435298042600001E-2</v>
      </c>
      <c r="I150" s="283">
        <f t="shared" si="42"/>
        <v>4.1840602370189994E-2</v>
      </c>
      <c r="J150" s="283">
        <f t="shared" si="42"/>
        <v>4.7252734573589993E-2</v>
      </c>
      <c r="K150" s="283">
        <f t="shared" si="42"/>
        <v>4.7091671780399989E-2</v>
      </c>
      <c r="L150" s="283">
        <f t="shared" si="42"/>
        <v>3.8264232751289991E-2</v>
      </c>
      <c r="M150" s="283">
        <f t="shared" si="42"/>
        <v>3.8389539441240003E-2</v>
      </c>
      <c r="N150" s="283">
        <f t="shared" si="42"/>
        <v>5.9208439169879994E-2</v>
      </c>
      <c r="O150" s="283">
        <f t="shared" si="42"/>
        <v>7.8177052830239985E-2</v>
      </c>
      <c r="P150" s="283">
        <f t="shared" si="42"/>
        <v>4.3544919120300004E-3</v>
      </c>
      <c r="Q150" s="283">
        <f t="shared" si="42"/>
        <v>7.2062845358400003E-3</v>
      </c>
      <c r="R150" s="283">
        <f t="shared" si="42"/>
        <v>8.6449053226770003E-2</v>
      </c>
      <c r="S150" s="283">
        <f t="shared" si="42"/>
        <v>9.7071101056799992E-3</v>
      </c>
      <c r="T150" s="283">
        <f t="shared" si="42"/>
        <v>9.2304107999999999E-4</v>
      </c>
      <c r="U150" s="283">
        <f t="shared" si="42"/>
        <v>1.5018477189299999E-3</v>
      </c>
      <c r="V150" s="283">
        <f t="shared" si="42"/>
        <v>8.1873089999999986E-5</v>
      </c>
      <c r="W150" s="283">
        <f t="shared" si="42"/>
        <v>3.1409492262220798E-3</v>
      </c>
    </row>
    <row r="151" spans="1:23" x14ac:dyDescent="0.25">
      <c r="A151" s="221" t="s">
        <v>1075</v>
      </c>
      <c r="B151" s="279" t="s">
        <v>740</v>
      </c>
      <c r="C151" s="279" t="s">
        <v>736</v>
      </c>
      <c r="D151" s="279" t="s">
        <v>190</v>
      </c>
      <c r="E151" s="279" t="s">
        <v>195</v>
      </c>
      <c r="F151" s="283">
        <f t="shared" ref="F151:W151" si="43">(F31*F90)/10^6</f>
        <v>4.3062706601362201E-3</v>
      </c>
      <c r="G151" s="283">
        <f t="shared" si="43"/>
        <v>4.771015024586267E-3</v>
      </c>
      <c r="H151" s="283">
        <f t="shared" si="43"/>
        <v>5.1803689297622597E-3</v>
      </c>
      <c r="I151" s="283">
        <f t="shared" si="43"/>
        <v>5.7552451560253575E-3</v>
      </c>
      <c r="J151" s="283">
        <f t="shared" si="43"/>
        <v>6.1882027270273986E-3</v>
      </c>
      <c r="K151" s="283">
        <f t="shared" si="43"/>
        <v>6.4113457975437556E-3</v>
      </c>
      <c r="L151" s="283">
        <f t="shared" si="43"/>
        <v>6.6334095264980681E-3</v>
      </c>
      <c r="M151" s="283">
        <f t="shared" si="43"/>
        <v>6.8309602986348231E-3</v>
      </c>
      <c r="N151" s="283">
        <f t="shared" si="43"/>
        <v>6.970170293571689E-3</v>
      </c>
      <c r="O151" s="283">
        <f t="shared" si="43"/>
        <v>6.9604814504329359E-3</v>
      </c>
      <c r="P151" s="283">
        <f t="shared" si="43"/>
        <v>6.8813018444087316E-3</v>
      </c>
      <c r="Q151" s="283">
        <f t="shared" si="43"/>
        <v>6.883752573369044E-3</v>
      </c>
      <c r="R151" s="283">
        <f t="shared" si="43"/>
        <v>6.9549889657313816E-3</v>
      </c>
      <c r="S151" s="283">
        <f t="shared" si="43"/>
        <v>6.9612656534180552E-3</v>
      </c>
      <c r="T151" s="283">
        <f t="shared" si="43"/>
        <v>6.9888838726111556E-3</v>
      </c>
      <c r="U151" s="283">
        <f t="shared" si="43"/>
        <v>6.9371092642161328E-3</v>
      </c>
      <c r="V151" s="283">
        <f t="shared" si="43"/>
        <v>6.8564600261648758E-3</v>
      </c>
      <c r="W151" s="283">
        <f t="shared" si="43"/>
        <v>6.892539565285875E-3</v>
      </c>
    </row>
    <row r="152" spans="1:23" x14ac:dyDescent="0.25">
      <c r="B152" s="284" t="s">
        <v>73</v>
      </c>
      <c r="C152" s="284" t="s">
        <v>196</v>
      </c>
      <c r="D152" s="284" t="s">
        <v>190</v>
      </c>
      <c r="E152" s="284" t="s">
        <v>199</v>
      </c>
      <c r="F152" s="285">
        <f>(SUM(F136:F137,F139:F144,F146:F147,F151))*'Conversion Factors'!$I$5</f>
        <v>632.06634659084227</v>
      </c>
      <c r="G152" s="285">
        <f>(SUM(G136:G137,G139:G144,G146:G147,G151))*'Conversion Factors'!$I$5</f>
        <v>639.1485492856217</v>
      </c>
      <c r="H152" s="285">
        <f>(SUM(H136:H137,H139:H144,H146:H147,H151))*'Conversion Factors'!$I$5</f>
        <v>649.08251940622654</v>
      </c>
      <c r="I152" s="285">
        <f>(SUM(I136:I137,I139:I144,I146:I147,I151))*'Conversion Factors'!$I$5</f>
        <v>668.61935837396788</v>
      </c>
      <c r="J152" s="285">
        <f>(SUM(J136:J137,J139:J144,J146:J147,J151))*'Conversion Factors'!$I$5</f>
        <v>702.75530716157857</v>
      </c>
      <c r="K152" s="285">
        <f>(SUM(K136:K137,K139:K144,K146:K147,K151))*'Conversion Factors'!$I$5</f>
        <v>736.6662140059185</v>
      </c>
      <c r="L152" s="285">
        <f>(SUM(L136:L137,L139:L144,L146:L147,L151))*'Conversion Factors'!$I$5</f>
        <v>729.95106996737456</v>
      </c>
      <c r="M152" s="285">
        <f>(SUM(M136:M137,M139:M144,M146:M147,M151))*'Conversion Factors'!$I$5</f>
        <v>836.22670834509677</v>
      </c>
      <c r="N152" s="285">
        <f>(SUM(N136:N137,N139:N144,N146:N147,N151))*'Conversion Factors'!$I$5</f>
        <v>844.50542145932729</v>
      </c>
      <c r="O152" s="285">
        <f>(SUM(O136:O137,O139:O144,O146:O147,O151))*'Conversion Factors'!$I$5</f>
        <v>821.74251759123433</v>
      </c>
      <c r="P152" s="285">
        <f>(SUM(P136:P137,P139:P144,P146:P147,P151))*'Conversion Factors'!$I$5</f>
        <v>768.63832536656696</v>
      </c>
      <c r="Q152" s="285">
        <f>(SUM(Q136:Q137,Q139:Q144,Q146:Q147,Q151))*'Conversion Factors'!$I$5</f>
        <v>774.49451236647633</v>
      </c>
      <c r="R152" s="285">
        <f>(SUM(R136:R137,R139:R144,R146:R147,R151))*'Conversion Factors'!$I$5</f>
        <v>734.00098091026462</v>
      </c>
      <c r="S152" s="285">
        <f>(SUM(S136:S137,S139:S144,S146:S147,S151))*'Conversion Factors'!$I$5</f>
        <v>838.08856271988043</v>
      </c>
      <c r="T152" s="285">
        <f>(SUM(T136:T137,T139:T144,T146:T147,T151))*'Conversion Factors'!$I$5</f>
        <v>873.33327879371529</v>
      </c>
      <c r="U152" s="285">
        <f>(SUM(U136:U137,U139:U144,U146:U147,U151))*'Conversion Factors'!$I$5</f>
        <v>887.43784927194986</v>
      </c>
      <c r="V152" s="285">
        <f>(SUM(V136:V137,V139:V144,V146:V147,V151))*'Conversion Factors'!$I$5</f>
        <v>805.03842218921204</v>
      </c>
      <c r="W152" s="285">
        <f>(SUM(W136:W137,W139:W144,W146:W147,W151))*'Conversion Factors'!$I$5</f>
        <v>845.00963429405135</v>
      </c>
    </row>
    <row r="153" spans="1:23" x14ac:dyDescent="0.25">
      <c r="B153" s="284"/>
      <c r="C153" s="284"/>
      <c r="D153" s="284"/>
      <c r="E153" s="284"/>
      <c r="F153" s="279"/>
      <c r="G153" s="279"/>
      <c r="H153" s="279"/>
      <c r="I153" s="279"/>
      <c r="J153" s="279"/>
      <c r="K153" s="279"/>
      <c r="L153" s="279"/>
      <c r="M153" s="279"/>
      <c r="N153" s="279"/>
      <c r="O153" s="279"/>
      <c r="P153" s="279"/>
      <c r="Q153" s="279"/>
      <c r="R153" s="279"/>
      <c r="S153" s="279"/>
      <c r="T153" s="279"/>
      <c r="U153" s="279"/>
      <c r="V153" s="279"/>
      <c r="W153" s="279"/>
    </row>
    <row r="154" spans="1:23" x14ac:dyDescent="0.25">
      <c r="B154" s="284" t="s">
        <v>73</v>
      </c>
      <c r="C154" s="284" t="s">
        <v>197</v>
      </c>
      <c r="D154" s="284" t="s">
        <v>13</v>
      </c>
      <c r="E154" s="284" t="s">
        <v>198</v>
      </c>
      <c r="F154" s="285">
        <f>SUM(F112,F132,F152)</f>
        <v>41062.912555550662</v>
      </c>
      <c r="G154" s="285">
        <f t="shared" ref="G154:T154" si="44">SUM(G112,G132,G152)</f>
        <v>41482.804159400686</v>
      </c>
      <c r="H154" s="285">
        <f t="shared" si="44"/>
        <v>41733.143727516072</v>
      </c>
      <c r="I154" s="285">
        <f t="shared" si="44"/>
        <v>43253.937216189959</v>
      </c>
      <c r="J154" s="285">
        <f t="shared" si="44"/>
        <v>45275.431116930537</v>
      </c>
      <c r="K154" s="285">
        <f>SUM(K112,K132,K152)</f>
        <v>47500.371012462274</v>
      </c>
      <c r="L154" s="285">
        <f t="shared" si="44"/>
        <v>47448.179699768552</v>
      </c>
      <c r="M154" s="285">
        <f t="shared" si="44"/>
        <v>54329.817437637583</v>
      </c>
      <c r="N154" s="285">
        <f t="shared" si="44"/>
        <v>55155.12142165695</v>
      </c>
      <c r="O154" s="285">
        <f t="shared" si="44"/>
        <v>53451.649185892522</v>
      </c>
      <c r="P154" s="285">
        <f t="shared" si="44"/>
        <v>50162.29473258822</v>
      </c>
      <c r="Q154" s="285">
        <f t="shared" si="44"/>
        <v>50529.036124410813</v>
      </c>
      <c r="R154" s="285">
        <f t="shared" si="44"/>
        <v>47570.214473234038</v>
      </c>
      <c r="S154" s="285">
        <f t="shared" si="44"/>
        <v>54365.824533592197</v>
      </c>
      <c r="T154" s="285">
        <f t="shared" si="44"/>
        <v>56070.009612027985</v>
      </c>
      <c r="U154" s="285">
        <f t="shared" ref="U154:W154" si="45">SUM(U112,U132,U152)</f>
        <v>57369.735868025222</v>
      </c>
      <c r="V154" s="285">
        <f t="shared" si="45"/>
        <v>52195.441199504217</v>
      </c>
      <c r="W154" s="285">
        <f t="shared" si="45"/>
        <v>54694.549008113652</v>
      </c>
    </row>
    <row r="156" spans="1:23" s="197" customFormat="1" x14ac:dyDescent="0.25">
      <c r="A156" s="221"/>
      <c r="B156" s="48" t="s">
        <v>1099</v>
      </c>
      <c r="C156" s="19"/>
      <c r="D156" s="48"/>
      <c r="E156" s="19"/>
      <c r="F156" s="48">
        <v>2000</v>
      </c>
      <c r="G156" s="48">
        <v>2017</v>
      </c>
      <c r="H156" s="19"/>
      <c r="I156" s="19"/>
      <c r="J156" s="19"/>
      <c r="K156" s="19"/>
      <c r="L156" s="19"/>
      <c r="M156" s="19"/>
      <c r="N156" s="19"/>
      <c r="O156" s="19"/>
      <c r="P156" s="19"/>
      <c r="Q156" s="19"/>
      <c r="R156" s="19"/>
      <c r="S156" s="19"/>
      <c r="T156" s="19"/>
      <c r="U156" s="19"/>
      <c r="V156" s="19"/>
      <c r="W156" s="19"/>
    </row>
    <row r="157" spans="1:23" s="197" customFormat="1" x14ac:dyDescent="0.25">
      <c r="A157" s="221" t="str">
        <f>+B157&amp;C157&amp;D157</f>
        <v>1A3aLiquidCO2</v>
      </c>
      <c r="B157" s="220" t="s">
        <v>145</v>
      </c>
      <c r="C157" s="225" t="s">
        <v>456</v>
      </c>
      <c r="D157" s="225" t="s">
        <v>13</v>
      </c>
      <c r="E157" s="225"/>
      <c r="F157" s="225">
        <f t="shared" ref="F157:F180" si="46">+SUMIF($A$95:$A$151,$A157,F$95:F$151)</f>
        <v>2249.0831000000003</v>
      </c>
      <c r="G157" s="225">
        <f t="shared" ref="G157:G180" si="47">+SUMIF($A$95:$A$151,$A157,W$95:W$151)</f>
        <v>1522.0744999999999</v>
      </c>
    </row>
    <row r="158" spans="1:23" s="197" customFormat="1" x14ac:dyDescent="0.25">
      <c r="A158" s="221" t="str">
        <f t="shared" ref="A158:A180" si="48">+B158&amp;C158&amp;D158</f>
        <v>1A3aGasCO2</v>
      </c>
      <c r="B158" s="220" t="s">
        <v>145</v>
      </c>
      <c r="C158" s="225" t="s">
        <v>9</v>
      </c>
      <c r="D158" s="225" t="s">
        <v>13</v>
      </c>
      <c r="E158" s="225"/>
      <c r="F158" s="225">
        <f t="shared" si="46"/>
        <v>0</v>
      </c>
      <c r="G158" s="225">
        <f t="shared" si="47"/>
        <v>0</v>
      </c>
    </row>
    <row r="159" spans="1:23" s="197" customFormat="1" x14ac:dyDescent="0.25">
      <c r="A159" s="221" t="str">
        <f t="shared" si="48"/>
        <v>1A3aLiquidCH4</v>
      </c>
      <c r="B159" s="220" t="s">
        <v>145</v>
      </c>
      <c r="C159" s="225" t="str">
        <f>+C157</f>
        <v>Liquid</v>
      </c>
      <c r="D159" s="225" t="s">
        <v>36</v>
      </c>
      <c r="E159" s="225"/>
      <c r="F159" s="225">
        <f t="shared" si="46"/>
        <v>9.4419690000000001E-2</v>
      </c>
      <c r="G159" s="225">
        <f t="shared" si="47"/>
        <v>6.3915E-2</v>
      </c>
    </row>
    <row r="160" spans="1:23" s="197" customFormat="1" x14ac:dyDescent="0.25">
      <c r="A160" s="221" t="str">
        <f t="shared" si="48"/>
        <v>1A3aGasCH4</v>
      </c>
      <c r="B160" s="220" t="s">
        <v>145</v>
      </c>
      <c r="C160" s="225" t="str">
        <f>+C158</f>
        <v>Gas</v>
      </c>
      <c r="D160" s="225" t="s">
        <v>36</v>
      </c>
      <c r="E160" s="225"/>
      <c r="F160" s="225">
        <f t="shared" si="46"/>
        <v>0</v>
      </c>
      <c r="G160" s="225">
        <f t="shared" si="47"/>
        <v>0</v>
      </c>
    </row>
    <row r="161" spans="1:7" s="197" customFormat="1" x14ac:dyDescent="0.25">
      <c r="A161" s="221" t="str">
        <f t="shared" si="48"/>
        <v>1A3aLiquidN2O</v>
      </c>
      <c r="B161" s="220" t="s">
        <v>145</v>
      </c>
      <c r="C161" s="225" t="str">
        <f>+C159</f>
        <v>Liquid</v>
      </c>
      <c r="D161" s="225" t="s">
        <v>190</v>
      </c>
      <c r="E161" s="225"/>
      <c r="F161" s="225">
        <f t="shared" si="46"/>
        <v>1.8883937999999996E-2</v>
      </c>
      <c r="G161" s="225">
        <f t="shared" si="47"/>
        <v>1.2782999999999999E-2</v>
      </c>
    </row>
    <row r="162" spans="1:7" s="197" customFormat="1" x14ac:dyDescent="0.25">
      <c r="A162" s="221" t="str">
        <f t="shared" si="48"/>
        <v>1A3aGasN2O</v>
      </c>
      <c r="B162" s="220" t="s">
        <v>145</v>
      </c>
      <c r="C162" s="225" t="str">
        <f>+C160</f>
        <v>Gas</v>
      </c>
      <c r="D162" s="225" t="s">
        <v>190</v>
      </c>
      <c r="E162" s="225"/>
      <c r="F162" s="225">
        <f t="shared" si="46"/>
        <v>0</v>
      </c>
      <c r="G162" s="225">
        <f t="shared" si="47"/>
        <v>0</v>
      </c>
    </row>
    <row r="163" spans="1:7" s="197" customFormat="1" x14ac:dyDescent="0.25">
      <c r="A163" s="221" t="str">
        <f t="shared" si="48"/>
        <v>1A3bLiquidCO2</v>
      </c>
      <c r="B163" s="220" t="s">
        <v>146</v>
      </c>
      <c r="C163" s="225" t="s">
        <v>456</v>
      </c>
      <c r="D163" s="225" t="s">
        <v>13</v>
      </c>
      <c r="E163" s="225"/>
      <c r="F163" s="225">
        <f t="shared" si="46"/>
        <v>37152.329807280003</v>
      </c>
      <c r="G163" s="225">
        <f t="shared" si="47"/>
        <v>51206.438114641875</v>
      </c>
    </row>
    <row r="164" spans="1:7" s="197" customFormat="1" x14ac:dyDescent="0.25">
      <c r="A164" s="221" t="str">
        <f t="shared" si="48"/>
        <v>1A3bGasCO2</v>
      </c>
      <c r="B164" s="220" t="str">
        <f>+B163</f>
        <v>1A3b</v>
      </c>
      <c r="C164" s="225" t="s">
        <v>9</v>
      </c>
      <c r="D164" s="225" t="s">
        <v>13</v>
      </c>
      <c r="E164" s="225"/>
      <c r="F164" s="225">
        <f t="shared" si="46"/>
        <v>3.3979349999999999</v>
      </c>
      <c r="G164" s="225">
        <f t="shared" si="47"/>
        <v>70.685999999999979</v>
      </c>
    </row>
    <row r="165" spans="1:7" s="197" customFormat="1" x14ac:dyDescent="0.25">
      <c r="A165" s="221" t="str">
        <f t="shared" si="48"/>
        <v>1A3bLiquidCH4</v>
      </c>
      <c r="B165" s="220" t="str">
        <f t="shared" ref="B165:B168" si="49">+B164</f>
        <v>1A3b</v>
      </c>
      <c r="C165" s="225" t="str">
        <f>+C163</f>
        <v>Liquid</v>
      </c>
      <c r="D165" s="225" t="s">
        <v>36</v>
      </c>
      <c r="E165" s="225"/>
      <c r="F165" s="225">
        <f t="shared" si="46"/>
        <v>11.869337600100001</v>
      </c>
      <c r="G165" s="225">
        <f t="shared" si="47"/>
        <v>11.87560368959873</v>
      </c>
    </row>
    <row r="166" spans="1:7" s="197" customFormat="1" x14ac:dyDescent="0.25">
      <c r="A166" s="221" t="str">
        <f t="shared" si="48"/>
        <v>1A3bGasCH4</v>
      </c>
      <c r="B166" s="220" t="str">
        <f t="shared" si="49"/>
        <v>1A3b</v>
      </c>
      <c r="C166" s="225" t="str">
        <f>+C164</f>
        <v>Gas</v>
      </c>
      <c r="D166" s="225" t="s">
        <v>36</v>
      </c>
      <c r="E166" s="225"/>
      <c r="F166" s="225">
        <f t="shared" si="46"/>
        <v>3.3387000000000004E-3</v>
      </c>
      <c r="G166" s="225">
        <f t="shared" si="47"/>
        <v>1.2599999999999998E-3</v>
      </c>
    </row>
    <row r="167" spans="1:7" s="197" customFormat="1" x14ac:dyDescent="0.25">
      <c r="A167" s="221" t="str">
        <f t="shared" si="48"/>
        <v>1A3bLiquidN2O</v>
      </c>
      <c r="B167" s="220" t="str">
        <f t="shared" si="49"/>
        <v>1A3b</v>
      </c>
      <c r="C167" s="225" t="str">
        <f>+C165</f>
        <v>Liquid</v>
      </c>
      <c r="D167" s="225" t="s">
        <v>190</v>
      </c>
      <c r="E167" s="225"/>
      <c r="F167" s="225">
        <f t="shared" si="46"/>
        <v>1.8028815200199999</v>
      </c>
      <c r="G167" s="225">
        <f t="shared" si="47"/>
        <v>2.5543609904155251</v>
      </c>
    </row>
    <row r="168" spans="1:7" s="197" customFormat="1" x14ac:dyDescent="0.25">
      <c r="A168" s="221" t="str">
        <f t="shared" si="48"/>
        <v>1A3bGasN2O</v>
      </c>
      <c r="B168" s="220" t="str">
        <f t="shared" si="49"/>
        <v>1A3b</v>
      </c>
      <c r="C168" s="225" t="str">
        <f>+C166</f>
        <v>Gas</v>
      </c>
      <c r="D168" s="225" t="s">
        <v>190</v>
      </c>
      <c r="E168" s="225"/>
      <c r="F168" s="225">
        <f t="shared" si="46"/>
        <v>1.0770000000000002E-5</v>
      </c>
      <c r="G168" s="225">
        <f t="shared" si="47"/>
        <v>1.2599999999999997E-4</v>
      </c>
    </row>
    <row r="169" spans="1:7" s="197" customFormat="1" x14ac:dyDescent="0.25">
      <c r="A169" s="221" t="str">
        <f t="shared" si="48"/>
        <v>1A3cLiquidCO2</v>
      </c>
      <c r="B169" s="220" t="s">
        <v>147</v>
      </c>
      <c r="C169" s="225" t="s">
        <v>456</v>
      </c>
      <c r="D169" s="225" t="s">
        <v>13</v>
      </c>
      <c r="E169" s="225"/>
      <c r="F169" s="225">
        <f t="shared" si="46"/>
        <v>551.45219999999995</v>
      </c>
      <c r="G169" s="225">
        <f t="shared" si="47"/>
        <v>442.7715</v>
      </c>
    </row>
    <row r="170" spans="1:7" s="197" customFormat="1" x14ac:dyDescent="0.25">
      <c r="A170" s="221" t="str">
        <f t="shared" si="48"/>
        <v>1A3cGasCO2</v>
      </c>
      <c r="B170" s="220" t="str">
        <f>+B169</f>
        <v>1A3c</v>
      </c>
      <c r="C170" s="225" t="s">
        <v>9</v>
      </c>
      <c r="D170" s="225" t="s">
        <v>13</v>
      </c>
      <c r="E170" s="225"/>
      <c r="F170" s="225">
        <f t="shared" si="46"/>
        <v>0</v>
      </c>
      <c r="G170" s="225">
        <f t="shared" si="47"/>
        <v>0</v>
      </c>
    </row>
    <row r="171" spans="1:7" s="197" customFormat="1" x14ac:dyDescent="0.25">
      <c r="A171" s="221" t="str">
        <f t="shared" si="48"/>
        <v>1A3cLiquidCH4</v>
      </c>
      <c r="B171" s="220" t="str">
        <f t="shared" ref="B171:B174" si="50">+B170</f>
        <v>1A3c</v>
      </c>
      <c r="C171" s="225" t="str">
        <f>+C169</f>
        <v>Liquid</v>
      </c>
      <c r="D171" s="225" t="s">
        <v>36</v>
      </c>
      <c r="E171" s="225"/>
      <c r="F171" s="225">
        <f t="shared" si="46"/>
        <v>3.0884300000000003E-2</v>
      </c>
      <c r="G171" s="225">
        <f t="shared" si="47"/>
        <v>2.2971250000000006E-2</v>
      </c>
    </row>
    <row r="172" spans="1:7" s="197" customFormat="1" x14ac:dyDescent="0.25">
      <c r="A172" s="221" t="str">
        <f t="shared" si="48"/>
        <v>1A3cGasCH4</v>
      </c>
      <c r="B172" s="220" t="str">
        <f t="shared" si="50"/>
        <v>1A3c</v>
      </c>
      <c r="C172" s="225" t="str">
        <f>+C170</f>
        <v>Gas</v>
      </c>
      <c r="D172" s="225" t="s">
        <v>36</v>
      </c>
      <c r="E172" s="225"/>
      <c r="F172" s="225">
        <f t="shared" si="46"/>
        <v>0</v>
      </c>
      <c r="G172" s="225">
        <f t="shared" si="47"/>
        <v>0</v>
      </c>
    </row>
    <row r="173" spans="1:7" s="197" customFormat="1" x14ac:dyDescent="0.25">
      <c r="A173" s="221" t="str">
        <f t="shared" si="48"/>
        <v>1A3cLiquidN2O</v>
      </c>
      <c r="B173" s="220" t="str">
        <f t="shared" si="50"/>
        <v>1A3c</v>
      </c>
      <c r="C173" s="225" t="str">
        <f>+C171</f>
        <v>Liquid</v>
      </c>
      <c r="D173" s="225" t="s">
        <v>190</v>
      </c>
      <c r="E173" s="225"/>
      <c r="F173" s="225">
        <f t="shared" si="46"/>
        <v>0.21284120000000001</v>
      </c>
      <c r="G173" s="225">
        <f t="shared" si="47"/>
        <v>0.151675</v>
      </c>
    </row>
    <row r="174" spans="1:7" s="197" customFormat="1" x14ac:dyDescent="0.25">
      <c r="A174" s="221" t="str">
        <f t="shared" si="48"/>
        <v>1A3cGasN2O</v>
      </c>
      <c r="B174" s="220" t="str">
        <f t="shared" si="50"/>
        <v>1A3c</v>
      </c>
      <c r="C174" s="225" t="str">
        <f>+C172</f>
        <v>Gas</v>
      </c>
      <c r="D174" s="225" t="s">
        <v>190</v>
      </c>
      <c r="E174" s="225"/>
      <c r="F174" s="225">
        <f t="shared" si="46"/>
        <v>0</v>
      </c>
      <c r="G174" s="225">
        <f t="shared" si="47"/>
        <v>0</v>
      </c>
    </row>
    <row r="175" spans="1:7" s="197" customFormat="1" x14ac:dyDescent="0.25">
      <c r="A175" s="221" t="str">
        <f t="shared" si="48"/>
        <v>1A3dLiquidCO2</v>
      </c>
      <c r="B175" s="220" t="s">
        <v>148</v>
      </c>
      <c r="C175" s="225" t="s">
        <v>456</v>
      </c>
      <c r="D175" s="225" t="s">
        <v>13</v>
      </c>
      <c r="E175" s="225"/>
      <c r="F175" s="225">
        <f t="shared" si="46"/>
        <v>222.20356606302894</v>
      </c>
      <c r="G175" s="225">
        <f t="shared" si="47"/>
        <v>355.65504156875113</v>
      </c>
    </row>
    <row r="176" spans="1:7" s="197" customFormat="1" x14ac:dyDescent="0.25">
      <c r="A176" s="221" t="str">
        <f t="shared" si="48"/>
        <v>1A3dGasCO2</v>
      </c>
      <c r="B176" s="220" t="str">
        <f>+B175</f>
        <v>1A3d</v>
      </c>
      <c r="C176" s="225" t="s">
        <v>9</v>
      </c>
      <c r="D176" s="225" t="s">
        <v>13</v>
      </c>
      <c r="E176" s="225"/>
      <c r="F176" s="225">
        <f t="shared" si="46"/>
        <v>0</v>
      </c>
      <c r="G176" s="225">
        <f t="shared" si="47"/>
        <v>0</v>
      </c>
    </row>
    <row r="177" spans="1:14" s="197" customFormat="1" x14ac:dyDescent="0.25">
      <c r="A177" s="221" t="str">
        <f t="shared" si="48"/>
        <v>1A3dLiquidCH4</v>
      </c>
      <c r="B177" s="220" t="str">
        <f t="shared" ref="B177:B180" si="51">+B176</f>
        <v>1A3d</v>
      </c>
      <c r="C177" s="225" t="str">
        <f>+C175</f>
        <v>Liquid</v>
      </c>
      <c r="D177" s="225" t="s">
        <v>36</v>
      </c>
      <c r="E177" s="225"/>
      <c r="F177" s="225">
        <f t="shared" si="46"/>
        <v>2.0095929747302357E-2</v>
      </c>
      <c r="G177" s="225">
        <f t="shared" si="47"/>
        <v>3.2165184638000749E-2</v>
      </c>
    </row>
    <row r="178" spans="1:14" s="197" customFormat="1" x14ac:dyDescent="0.25">
      <c r="A178" s="221" t="str">
        <f t="shared" si="48"/>
        <v>1A3dGasCH4</v>
      </c>
      <c r="B178" s="220" t="str">
        <f t="shared" si="51"/>
        <v>1A3d</v>
      </c>
      <c r="C178" s="225" t="str">
        <f>+C176</f>
        <v>Gas</v>
      </c>
      <c r="D178" s="225" t="s">
        <v>36</v>
      </c>
      <c r="E178" s="225"/>
      <c r="F178" s="225">
        <f t="shared" si="46"/>
        <v>0</v>
      </c>
      <c r="G178" s="225">
        <f t="shared" si="47"/>
        <v>0</v>
      </c>
    </row>
    <row r="179" spans="1:14" s="197" customFormat="1" x14ac:dyDescent="0.25">
      <c r="A179" s="221" t="str">
        <f t="shared" si="48"/>
        <v>1A3dLiquidN2O</v>
      </c>
      <c r="B179" s="220" t="str">
        <f t="shared" si="51"/>
        <v>1A3d</v>
      </c>
      <c r="C179" s="225" t="str">
        <f>+C177</f>
        <v>Liquid</v>
      </c>
      <c r="D179" s="225" t="s">
        <v>190</v>
      </c>
      <c r="E179" s="225"/>
      <c r="F179" s="225">
        <f t="shared" si="46"/>
        <v>4.3062706601362201E-3</v>
      </c>
      <c r="G179" s="225">
        <f t="shared" si="47"/>
        <v>6.892539565285875E-3</v>
      </c>
    </row>
    <row r="180" spans="1:14" s="197" customFormat="1" x14ac:dyDescent="0.25">
      <c r="A180" s="221" t="str">
        <f t="shared" si="48"/>
        <v>1A3dGasN2O</v>
      </c>
      <c r="B180" s="220" t="str">
        <f t="shared" si="51"/>
        <v>1A3d</v>
      </c>
      <c r="C180" s="225" t="str">
        <f>+C178</f>
        <v>Gas</v>
      </c>
      <c r="D180" s="225" t="s">
        <v>190</v>
      </c>
      <c r="E180" s="225"/>
      <c r="F180" s="225">
        <f t="shared" si="46"/>
        <v>0</v>
      </c>
      <c r="G180" s="225">
        <f t="shared" si="47"/>
        <v>0</v>
      </c>
    </row>
    <row r="181" spans="1:14" s="197" customFormat="1" x14ac:dyDescent="0.25">
      <c r="A181" s="221"/>
    </row>
    <row r="182" spans="1:14" s="2" customFormat="1" ht="21" x14ac:dyDescent="0.35">
      <c r="A182" s="222"/>
      <c r="C182" s="3" t="s">
        <v>17</v>
      </c>
      <c r="F182" s="2" t="s">
        <v>18</v>
      </c>
      <c r="N182" s="2" t="s">
        <v>34</v>
      </c>
    </row>
    <row r="184" spans="1:14" x14ac:dyDescent="0.25">
      <c r="B184" s="23"/>
      <c r="C184" s="22"/>
      <c r="D184" s="22"/>
      <c r="E184" s="22"/>
      <c r="F184" s="22"/>
      <c r="G184" s="22"/>
      <c r="H184" s="22"/>
      <c r="I184" s="22"/>
    </row>
    <row r="205" spans="1:24" ht="21" x14ac:dyDescent="0.35">
      <c r="B205" s="2"/>
      <c r="C205" s="3" t="s">
        <v>19</v>
      </c>
      <c r="D205" s="2"/>
      <c r="E205" s="2"/>
      <c r="F205" s="57" t="s">
        <v>33</v>
      </c>
      <c r="G205" s="2"/>
      <c r="H205" s="2"/>
      <c r="I205" s="2"/>
      <c r="J205" s="2"/>
      <c r="K205" s="2"/>
      <c r="L205" s="2"/>
      <c r="M205" s="2"/>
      <c r="N205" s="2"/>
      <c r="O205" s="2"/>
      <c r="P205" s="2"/>
      <c r="Q205" s="2"/>
      <c r="R205" s="2"/>
      <c r="S205" s="2"/>
      <c r="T205" s="2"/>
      <c r="U205" s="2"/>
      <c r="V205" s="2"/>
      <c r="W205" s="2"/>
      <c r="X205" s="2"/>
    </row>
    <row r="206" spans="1:24" ht="18.75" x14ac:dyDescent="0.3">
      <c r="B206" s="9" t="s">
        <v>21</v>
      </c>
      <c r="F206" t="s">
        <v>22</v>
      </c>
    </row>
    <row r="207" spans="1:24" s="45" customFormat="1" ht="21" x14ac:dyDescent="0.35">
      <c r="A207" s="223"/>
      <c r="C207" s="54" t="s">
        <v>6</v>
      </c>
      <c r="F207" s="45" t="s">
        <v>188</v>
      </c>
    </row>
    <row r="208" spans="1:24" s="26" customFormat="1" ht="21" x14ac:dyDescent="0.35">
      <c r="A208" s="224"/>
      <c r="C208" s="90"/>
    </row>
    <row r="209" spans="1:24" s="26" customFormat="1" x14ac:dyDescent="0.25">
      <c r="A209" s="224"/>
      <c r="B209" s="91" t="s">
        <v>7</v>
      </c>
      <c r="C209" s="91" t="s">
        <v>8</v>
      </c>
      <c r="D209" s="91" t="s">
        <v>9</v>
      </c>
      <c r="E209" s="91" t="s">
        <v>10</v>
      </c>
      <c r="F209" s="91">
        <v>2000</v>
      </c>
      <c r="G209" s="91">
        <v>2001</v>
      </c>
      <c r="H209" s="91">
        <v>2002</v>
      </c>
      <c r="I209" s="91">
        <v>2003</v>
      </c>
      <c r="J209" s="91">
        <v>2004</v>
      </c>
      <c r="K209" s="91">
        <v>2005</v>
      </c>
      <c r="L209" s="91">
        <v>2006</v>
      </c>
      <c r="M209" s="91">
        <v>2007</v>
      </c>
      <c r="N209" s="91">
        <v>2008</v>
      </c>
      <c r="O209" s="91">
        <v>2009</v>
      </c>
      <c r="P209" s="91">
        <v>2010</v>
      </c>
      <c r="Q209" s="91">
        <v>2011</v>
      </c>
      <c r="R209" s="91">
        <v>2012</v>
      </c>
      <c r="S209" s="91">
        <v>2013</v>
      </c>
      <c r="T209" s="91">
        <v>2014</v>
      </c>
      <c r="U209" s="91">
        <v>2015</v>
      </c>
      <c r="V209" s="91">
        <v>2016</v>
      </c>
      <c r="W209" s="91">
        <v>2017</v>
      </c>
      <c r="X209" s="92" t="s">
        <v>26</v>
      </c>
    </row>
    <row r="210" spans="1:24" s="8" customFormat="1" x14ac:dyDescent="0.25">
      <c r="A210" s="221"/>
      <c r="B210" s="50" t="s">
        <v>209</v>
      </c>
      <c r="C210" s="50"/>
      <c r="D210" s="50"/>
      <c r="E210" s="50"/>
      <c r="F210" s="50"/>
      <c r="G210" s="50"/>
      <c r="H210" s="50"/>
      <c r="I210" s="50"/>
      <c r="J210" s="50"/>
      <c r="K210" s="50"/>
      <c r="L210" s="50"/>
      <c r="M210" s="50"/>
      <c r="N210" s="50"/>
      <c r="O210" s="50"/>
      <c r="P210" s="50"/>
      <c r="Q210" s="50"/>
      <c r="R210" s="50"/>
      <c r="S210" s="50"/>
      <c r="T210" s="50"/>
      <c r="U210" s="50"/>
      <c r="V210" s="50"/>
      <c r="W210" s="50"/>
      <c r="X210" s="49"/>
    </row>
    <row r="211" spans="1:24" s="8" customFormat="1" x14ac:dyDescent="0.25">
      <c r="A211" s="221"/>
      <c r="B211" s="8" t="s">
        <v>210</v>
      </c>
      <c r="C211" s="8" t="s">
        <v>168</v>
      </c>
      <c r="E211" s="8" t="s">
        <v>201</v>
      </c>
      <c r="F211" s="25">
        <v>41571.599999999999</v>
      </c>
      <c r="G211" s="25">
        <v>37880.1</v>
      </c>
      <c r="H211" s="25">
        <v>37579.699999999997</v>
      </c>
      <c r="I211" s="25">
        <v>36141.800000000003</v>
      </c>
      <c r="J211" s="25">
        <v>32395</v>
      </c>
      <c r="K211" s="25">
        <v>31704.2</v>
      </c>
      <c r="L211" s="25">
        <v>35099.800000000003</v>
      </c>
      <c r="M211" s="25">
        <v>35759.599999999999</v>
      </c>
      <c r="N211" s="25">
        <v>34656.5</v>
      </c>
      <c r="O211" s="25">
        <v>33883.699999999997</v>
      </c>
      <c r="P211" s="25">
        <v>35854.800000000003</v>
      </c>
      <c r="Q211" s="25">
        <v>34710.835436835245</v>
      </c>
      <c r="R211" s="25">
        <v>33755.360509034108</v>
      </c>
      <c r="S211" s="25">
        <v>32851.64</v>
      </c>
      <c r="T211" s="25">
        <v>32478.9</v>
      </c>
      <c r="U211" s="25">
        <v>32106.16</v>
      </c>
      <c r="V211" s="25">
        <v>31733</v>
      </c>
      <c r="W211" s="25">
        <v>31361</v>
      </c>
    </row>
    <row r="212" spans="1:24" s="8" customFormat="1" x14ac:dyDescent="0.25">
      <c r="A212" s="221"/>
      <c r="B212" s="8" t="s">
        <v>225</v>
      </c>
      <c r="C212" s="8" t="s">
        <v>358</v>
      </c>
      <c r="E212" s="8" t="s">
        <v>201</v>
      </c>
      <c r="F212" s="25">
        <v>835.23</v>
      </c>
      <c r="G212" s="25">
        <v>880.3</v>
      </c>
      <c r="H212" s="25">
        <v>842.53</v>
      </c>
      <c r="I212" s="25">
        <v>763.77</v>
      </c>
      <c r="J212" s="25">
        <v>760.18</v>
      </c>
      <c r="K212" s="25">
        <v>802.34</v>
      </c>
      <c r="L212" s="25">
        <v>744.75</v>
      </c>
      <c r="M212" s="25">
        <v>758.04989999999998</v>
      </c>
      <c r="N212" s="25">
        <v>915</v>
      </c>
      <c r="O212" s="25">
        <v>663</v>
      </c>
      <c r="P212" s="25">
        <v>674</v>
      </c>
      <c r="Q212" s="25">
        <v>777</v>
      </c>
      <c r="R212" s="25">
        <v>1080</v>
      </c>
      <c r="S212" s="25">
        <v>816.67160000000001</v>
      </c>
      <c r="T212" s="25">
        <v>817.99599999999998</v>
      </c>
      <c r="U212" s="25">
        <v>819.32039999999995</v>
      </c>
      <c r="V212" s="25">
        <v>821</v>
      </c>
      <c r="W212" s="25">
        <v>822</v>
      </c>
    </row>
    <row r="213" spans="1:24" s="8" customFormat="1" x14ac:dyDescent="0.25">
      <c r="A213" s="221"/>
      <c r="B213" s="8" t="s">
        <v>225</v>
      </c>
      <c r="C213" s="8" t="s">
        <v>168</v>
      </c>
      <c r="E213" s="8" t="s">
        <v>201</v>
      </c>
      <c r="F213" s="25">
        <v>27714.400000000001</v>
      </c>
      <c r="G213" s="25">
        <v>28113.1</v>
      </c>
      <c r="H213" s="25">
        <v>29888.37</v>
      </c>
      <c r="I213" s="25">
        <v>35853.86</v>
      </c>
      <c r="J213" s="25">
        <v>38802.81</v>
      </c>
      <c r="K213" s="25">
        <v>43069.82</v>
      </c>
      <c r="L213" s="25">
        <v>42726.86</v>
      </c>
      <c r="M213" s="25">
        <v>46286</v>
      </c>
      <c r="N213" s="25">
        <v>46840.3</v>
      </c>
      <c r="O213" s="25">
        <v>47613.09</v>
      </c>
      <c r="P213" s="25">
        <v>50382.923614364285</v>
      </c>
      <c r="Q213" s="25">
        <v>48775.364563164752</v>
      </c>
      <c r="R213" s="25">
        <v>47432.739490965898</v>
      </c>
      <c r="S213" s="25">
        <v>54815</v>
      </c>
      <c r="T213" s="25">
        <v>56783</v>
      </c>
      <c r="U213" s="25">
        <v>58751</v>
      </c>
      <c r="V213" s="25">
        <v>60719</v>
      </c>
      <c r="W213" s="25">
        <v>62687</v>
      </c>
    </row>
    <row r="214" spans="1:24" s="8" customFormat="1" x14ac:dyDescent="0.25">
      <c r="A214" s="221"/>
      <c r="B214" s="50" t="s">
        <v>224</v>
      </c>
      <c r="C214" s="45"/>
      <c r="D214" s="45"/>
      <c r="E214" s="45"/>
      <c r="F214" s="45"/>
      <c r="G214" s="45"/>
      <c r="H214" s="45"/>
      <c r="I214" s="45"/>
      <c r="J214" s="45"/>
      <c r="K214" s="45"/>
      <c r="L214" s="45"/>
      <c r="M214" s="45"/>
      <c r="N214" s="45"/>
      <c r="O214" s="45"/>
      <c r="P214" s="45"/>
      <c r="Q214" s="45"/>
      <c r="R214" s="45"/>
      <c r="S214" s="45"/>
      <c r="T214" s="45"/>
      <c r="U214" s="45"/>
      <c r="V214" s="45"/>
      <c r="W214" s="45"/>
    </row>
    <row r="215" spans="1:24" s="8" customFormat="1" x14ac:dyDescent="0.25">
      <c r="A215" s="221"/>
      <c r="B215" s="8" t="s">
        <v>224</v>
      </c>
      <c r="C215" s="8" t="s">
        <v>226</v>
      </c>
      <c r="E215" s="8" t="s">
        <v>201</v>
      </c>
      <c r="F215" s="25">
        <v>337766</v>
      </c>
      <c r="G215" s="25">
        <v>335946.6</v>
      </c>
      <c r="H215" s="25">
        <v>335784.2</v>
      </c>
      <c r="I215" s="25">
        <v>346570.8</v>
      </c>
      <c r="J215" s="25">
        <v>356888.5</v>
      </c>
      <c r="K215" s="25">
        <v>362750.9</v>
      </c>
      <c r="L215" s="25">
        <v>366454.7</v>
      </c>
      <c r="M215" s="25">
        <v>375519.4</v>
      </c>
      <c r="N215" s="25">
        <v>359631.8</v>
      </c>
      <c r="O215" s="25">
        <v>367559.4</v>
      </c>
      <c r="P215" s="25">
        <v>388941.6721488547</v>
      </c>
      <c r="Q215" s="25">
        <v>388677.86999999994</v>
      </c>
      <c r="R215" s="25">
        <v>380587.86</v>
      </c>
      <c r="S215" s="25">
        <v>393099.6</v>
      </c>
      <c r="T215" s="25">
        <v>397574.5</v>
      </c>
      <c r="U215" s="25">
        <v>402049.4</v>
      </c>
      <c r="V215" s="25">
        <v>406524</v>
      </c>
      <c r="W215" s="25">
        <v>410999</v>
      </c>
    </row>
    <row r="216" spans="1:24" s="8" customFormat="1" x14ac:dyDescent="0.25">
      <c r="A216" s="221"/>
      <c r="B216" s="8" t="s">
        <v>224</v>
      </c>
      <c r="C216" s="8" t="s">
        <v>227</v>
      </c>
      <c r="E216" s="8" t="s">
        <v>201</v>
      </c>
      <c r="F216" s="25">
        <v>315.50459999999998</v>
      </c>
      <c r="G216" s="25">
        <v>289.36590000000001</v>
      </c>
      <c r="H216" s="25">
        <v>274.27179999999998</v>
      </c>
      <c r="I216" s="25">
        <v>283.10739999999998</v>
      </c>
      <c r="J216" s="25">
        <v>293.55590000000001</v>
      </c>
      <c r="K216" s="25">
        <v>280.16219999999998</v>
      </c>
      <c r="L216" s="25">
        <v>271.69470000000001</v>
      </c>
      <c r="M216" s="25">
        <v>256.60059999999999</v>
      </c>
      <c r="N216" s="25">
        <v>195.85579999999999</v>
      </c>
      <c r="O216" s="25">
        <v>200.64179999999999</v>
      </c>
      <c r="P216" s="25">
        <v>200.64179999999999</v>
      </c>
      <c r="Q216" s="25">
        <v>213.89515</v>
      </c>
      <c r="R216" s="25">
        <v>173.03050000000002</v>
      </c>
      <c r="S216" s="25">
        <v>173.21599999999995</v>
      </c>
      <c r="T216" s="25">
        <v>162.26499999999996</v>
      </c>
      <c r="U216" s="25">
        <v>151.31399999999996</v>
      </c>
      <c r="V216" s="25">
        <v>140</v>
      </c>
      <c r="W216" s="25">
        <v>129</v>
      </c>
    </row>
    <row r="217" spans="1:24" s="8" customFormat="1" x14ac:dyDescent="0.25">
      <c r="A217" s="221"/>
      <c r="B217" s="8" t="s">
        <v>224</v>
      </c>
      <c r="C217" s="8" t="s">
        <v>165</v>
      </c>
      <c r="E217" s="8" t="s">
        <v>201</v>
      </c>
      <c r="F217" s="25">
        <v>123904.20999999999</v>
      </c>
      <c r="G217" s="25">
        <v>128540.20999999999</v>
      </c>
      <c r="H217" s="25">
        <v>135335.82</v>
      </c>
      <c r="I217" s="25">
        <v>143894.53</v>
      </c>
      <c r="J217" s="25">
        <v>152128.54</v>
      </c>
      <c r="K217" s="25">
        <v>160774.37</v>
      </c>
      <c r="L217" s="25">
        <v>172522.93000000002</v>
      </c>
      <c r="M217" s="25">
        <v>193305.69</v>
      </c>
      <c r="N217" s="25">
        <v>193404.74000000002</v>
      </c>
      <c r="O217" s="25">
        <v>193404.74000000002</v>
      </c>
      <c r="P217" s="25">
        <v>209678</v>
      </c>
      <c r="Q217" s="25">
        <v>222389.69999999998</v>
      </c>
      <c r="R217" s="25">
        <v>223122.74400000001</v>
      </c>
      <c r="S217" s="25">
        <v>235782</v>
      </c>
      <c r="T217" s="25">
        <v>244713.5</v>
      </c>
      <c r="U217" s="25">
        <v>253645</v>
      </c>
      <c r="V217" s="25">
        <v>262577</v>
      </c>
      <c r="W217" s="25">
        <v>271508</v>
      </c>
    </row>
    <row r="218" spans="1:24" s="8" customFormat="1" x14ac:dyDescent="0.25">
      <c r="A218" s="221"/>
      <c r="B218" s="8" t="s">
        <v>224</v>
      </c>
      <c r="C218" s="8" t="s">
        <v>166</v>
      </c>
      <c r="E218" s="8" t="s">
        <v>201</v>
      </c>
      <c r="F218" s="25">
        <v>113.3621</v>
      </c>
      <c r="G218" s="25">
        <v>113.63209999999999</v>
      </c>
      <c r="H218" s="25">
        <v>109.4812</v>
      </c>
      <c r="I218" s="25">
        <v>107.8472</v>
      </c>
      <c r="J218" s="25">
        <v>116.2658</v>
      </c>
      <c r="K218" s="25">
        <v>99.881180000000001</v>
      </c>
      <c r="L218" s="25">
        <v>97.225859999999997</v>
      </c>
      <c r="M218" s="25">
        <v>96.000320000000002</v>
      </c>
      <c r="N218" s="25">
        <v>96.000320000000002</v>
      </c>
      <c r="O218" s="25">
        <v>121.1238</v>
      </c>
      <c r="P218" s="25">
        <v>128.16999999999999</v>
      </c>
      <c r="Q218" s="25">
        <v>97.430112000000477</v>
      </c>
      <c r="R218" s="25">
        <v>116.01740800000056</v>
      </c>
      <c r="S218" s="25">
        <v>108.842</v>
      </c>
      <c r="T218" s="25">
        <v>108.87</v>
      </c>
      <c r="U218" s="25">
        <v>108.898</v>
      </c>
      <c r="V218" s="25">
        <v>109</v>
      </c>
      <c r="W218" s="25">
        <v>109</v>
      </c>
    </row>
    <row r="219" spans="1:24" s="8" customFormat="1" x14ac:dyDescent="0.25">
      <c r="A219" s="221"/>
      <c r="B219" s="8" t="s">
        <v>224</v>
      </c>
      <c r="C219" s="8" t="s">
        <v>204</v>
      </c>
      <c r="E219" s="8" t="s">
        <v>201</v>
      </c>
      <c r="F219" s="25">
        <v>53.85</v>
      </c>
      <c r="G219" s="25">
        <v>0</v>
      </c>
      <c r="H219" s="25">
        <v>0</v>
      </c>
      <c r="I219" s="25">
        <v>0</v>
      </c>
      <c r="J219" s="25">
        <v>0</v>
      </c>
      <c r="K219" s="25">
        <v>53.85</v>
      </c>
      <c r="L219" s="25">
        <v>0</v>
      </c>
      <c r="M219" s="25">
        <v>0</v>
      </c>
      <c r="N219" s="25">
        <v>0</v>
      </c>
      <c r="O219" s="25">
        <v>0</v>
      </c>
      <c r="P219" s="25">
        <v>0</v>
      </c>
      <c r="Q219" s="25">
        <v>0</v>
      </c>
      <c r="R219" s="25">
        <v>0</v>
      </c>
      <c r="S219" s="25">
        <v>0</v>
      </c>
      <c r="T219" s="25">
        <v>0</v>
      </c>
      <c r="U219" s="25">
        <v>0</v>
      </c>
      <c r="V219" s="25">
        <v>0</v>
      </c>
      <c r="W219" s="25">
        <v>0</v>
      </c>
    </row>
    <row r="220" spans="1:24" s="8" customFormat="1" x14ac:dyDescent="0.25">
      <c r="A220" s="221"/>
      <c r="B220" s="50" t="s">
        <v>223</v>
      </c>
      <c r="C220" s="45"/>
      <c r="D220" s="45"/>
      <c r="E220" s="45"/>
      <c r="F220" s="45"/>
      <c r="G220" s="45"/>
      <c r="H220" s="45"/>
      <c r="I220" s="45"/>
      <c r="J220" s="45"/>
      <c r="K220" s="45"/>
      <c r="L220" s="45"/>
      <c r="M220" s="45"/>
      <c r="N220" s="45"/>
      <c r="O220" s="45"/>
      <c r="P220" s="45"/>
      <c r="Q220" s="45"/>
      <c r="R220" s="45"/>
      <c r="S220" s="45"/>
      <c r="T220" s="45"/>
      <c r="U220" s="45"/>
      <c r="V220" s="45"/>
      <c r="W220" s="45"/>
    </row>
    <row r="221" spans="1:24" s="8" customFormat="1" x14ac:dyDescent="0.25">
      <c r="A221" s="221"/>
      <c r="B221" s="8" t="s">
        <v>223</v>
      </c>
      <c r="C221" s="8" t="s">
        <v>165</v>
      </c>
      <c r="E221" s="8" t="s">
        <v>201</v>
      </c>
      <c r="F221" s="25">
        <v>7442</v>
      </c>
      <c r="G221" s="25">
        <v>7307</v>
      </c>
      <c r="H221" s="25">
        <v>7123</v>
      </c>
      <c r="I221" s="25">
        <v>6749</v>
      </c>
      <c r="J221" s="25">
        <v>7043</v>
      </c>
      <c r="K221" s="25">
        <v>7009</v>
      </c>
      <c r="L221" s="25">
        <v>6467</v>
      </c>
      <c r="M221" s="25">
        <v>6672</v>
      </c>
      <c r="N221" s="25">
        <v>6317</v>
      </c>
      <c r="O221" s="25">
        <v>6504</v>
      </c>
      <c r="P221" s="25">
        <v>6006</v>
      </c>
      <c r="Q221" s="25">
        <v>6015</v>
      </c>
      <c r="R221" s="25">
        <v>5876</v>
      </c>
      <c r="S221" s="25">
        <v>5777.3399999999992</v>
      </c>
      <c r="T221" s="25">
        <v>6914.87</v>
      </c>
      <c r="U221" s="25">
        <v>6648.79</v>
      </c>
      <c r="V221" s="25">
        <v>5401</v>
      </c>
      <c r="W221" s="25">
        <v>5275</v>
      </c>
    </row>
    <row r="222" spans="1:24" s="8" customFormat="1" x14ac:dyDescent="0.25">
      <c r="A222" s="221"/>
      <c r="B222" s="8" t="s">
        <v>223</v>
      </c>
      <c r="C222" s="8" t="s">
        <v>736</v>
      </c>
      <c r="E222" s="8" t="s">
        <v>201</v>
      </c>
      <c r="F222" s="25"/>
      <c r="G222" s="25"/>
      <c r="H222" s="25"/>
      <c r="I222" s="25"/>
      <c r="J222" s="25"/>
      <c r="K222" s="25"/>
      <c r="L222" s="25"/>
      <c r="M222" s="25">
        <v>1719</v>
      </c>
      <c r="N222" s="25">
        <v>2635</v>
      </c>
      <c r="O222" s="25">
        <v>975</v>
      </c>
      <c r="P222" s="25">
        <v>3035</v>
      </c>
      <c r="Q222" s="25">
        <v>1078</v>
      </c>
      <c r="R222" s="25">
        <v>276</v>
      </c>
      <c r="S222" s="25">
        <v>691.0874875716147</v>
      </c>
      <c r="T222" s="25">
        <v>649.55377893646983</v>
      </c>
      <c r="U222" s="25">
        <v>610.70158921165194</v>
      </c>
      <c r="V222" s="25">
        <v>574</v>
      </c>
      <c r="W222" s="25">
        <v>540</v>
      </c>
    </row>
    <row r="223" spans="1:24" s="8" customFormat="1" x14ac:dyDescent="0.25">
      <c r="A223" s="221"/>
      <c r="B223" s="50" t="s">
        <v>738</v>
      </c>
      <c r="C223" s="45"/>
      <c r="D223" s="45"/>
      <c r="E223" s="45"/>
      <c r="F223" s="45"/>
      <c r="G223" s="45"/>
      <c r="H223" s="45"/>
      <c r="I223" s="45"/>
      <c r="J223" s="45"/>
      <c r="K223" s="45"/>
      <c r="L223" s="45"/>
      <c r="M223" s="45"/>
      <c r="N223" s="45"/>
      <c r="O223" s="45"/>
      <c r="P223" s="45"/>
      <c r="Q223" s="45"/>
      <c r="R223" s="45"/>
      <c r="S223" s="45"/>
      <c r="T223" s="45"/>
      <c r="U223" s="45"/>
      <c r="V223" s="45"/>
      <c r="W223" s="45"/>
      <c r="X223" s="50"/>
    </row>
    <row r="224" spans="1:24" s="8" customFormat="1" x14ac:dyDescent="0.25">
      <c r="A224" s="221"/>
      <c r="B224" s="8" t="s">
        <v>739</v>
      </c>
      <c r="C224" s="8" t="s">
        <v>736</v>
      </c>
      <c r="E224" s="8" t="s">
        <v>201</v>
      </c>
      <c r="F224" s="25">
        <v>100250</v>
      </c>
      <c r="G224" s="25">
        <v>100251</v>
      </c>
      <c r="H224" s="25">
        <v>100252</v>
      </c>
      <c r="I224" s="25">
        <v>100253</v>
      </c>
      <c r="J224" s="25">
        <v>100254</v>
      </c>
      <c r="K224" s="25">
        <v>100255</v>
      </c>
      <c r="L224" s="25">
        <v>100256</v>
      </c>
      <c r="M224" s="25">
        <v>100257</v>
      </c>
      <c r="N224" s="25">
        <v>100258</v>
      </c>
      <c r="O224" s="25">
        <v>100259</v>
      </c>
      <c r="P224" s="25">
        <v>100260</v>
      </c>
      <c r="Q224" s="25">
        <v>100261</v>
      </c>
      <c r="R224" s="25">
        <v>100262</v>
      </c>
      <c r="S224" s="25">
        <v>100263</v>
      </c>
      <c r="T224" s="25">
        <v>100264</v>
      </c>
      <c r="U224" s="25">
        <v>100265</v>
      </c>
      <c r="V224" s="25">
        <v>100266</v>
      </c>
      <c r="W224" s="25">
        <v>100267</v>
      </c>
    </row>
    <row r="225" spans="1:23" s="8" customFormat="1" x14ac:dyDescent="0.25">
      <c r="A225" s="221"/>
      <c r="B225" s="8" t="s">
        <v>739</v>
      </c>
      <c r="C225" s="8" t="s">
        <v>741</v>
      </c>
      <c r="E225" s="8" t="s">
        <v>201</v>
      </c>
      <c r="F225" s="25">
        <v>18414.898883208109</v>
      </c>
      <c r="G225" s="25">
        <v>16410.253837439956</v>
      </c>
      <c r="H225" s="25">
        <v>15026.663097157987</v>
      </c>
      <c r="I225" s="25">
        <v>11876.775541420342</v>
      </c>
      <c r="J225" s="25">
        <v>13670.417609834894</v>
      </c>
      <c r="K225" s="25">
        <v>13611.295503513347</v>
      </c>
      <c r="L225" s="25">
        <v>11039.418385848814</v>
      </c>
      <c r="M225" s="25">
        <v>11708.200795899669</v>
      </c>
      <c r="N225" s="25">
        <v>18691.994348399079</v>
      </c>
      <c r="O225" s="25">
        <v>17966.838428902891</v>
      </c>
      <c r="P225" s="25">
        <v>18748.981682389513</v>
      </c>
      <c r="Q225" s="25">
        <v>20174.539394873576</v>
      </c>
      <c r="R225" s="25">
        <v>19929.099300597092</v>
      </c>
      <c r="S225" s="25">
        <v>18605.5</v>
      </c>
      <c r="T225" s="25">
        <v>18985.75</v>
      </c>
      <c r="U225" s="25">
        <v>19366</v>
      </c>
      <c r="V225" s="25">
        <v>19746.25</v>
      </c>
      <c r="W225" s="25">
        <v>20126.5</v>
      </c>
    </row>
    <row r="226" spans="1:23" s="8" customFormat="1" x14ac:dyDescent="0.25">
      <c r="A226" s="221"/>
      <c r="B226" s="8" t="s">
        <v>740</v>
      </c>
      <c r="C226" s="8" t="s">
        <v>736</v>
      </c>
      <c r="E226" s="8" t="s">
        <v>201</v>
      </c>
      <c r="F226" s="25">
        <v>19554</v>
      </c>
      <c r="G226" s="25">
        <v>17341</v>
      </c>
      <c r="H226" s="25">
        <v>15802</v>
      </c>
      <c r="I226" s="25">
        <v>12324</v>
      </c>
      <c r="J226" s="25">
        <v>14246</v>
      </c>
      <c r="K226" s="25">
        <v>14142</v>
      </c>
      <c r="L226" s="25">
        <v>11282</v>
      </c>
      <c r="M226" s="25">
        <v>11885</v>
      </c>
      <c r="N226" s="25">
        <v>19489</v>
      </c>
      <c r="O226" s="25">
        <v>18781</v>
      </c>
      <c r="P226" s="25">
        <v>19570</v>
      </c>
      <c r="Q226" s="25">
        <v>21033</v>
      </c>
      <c r="R226" s="25">
        <v>20762</v>
      </c>
      <c r="S226" s="25">
        <v>19253.400000000001</v>
      </c>
      <c r="T226" s="25">
        <v>19628.5</v>
      </c>
      <c r="U226" s="25">
        <v>20003.599999999999</v>
      </c>
      <c r="V226" s="25">
        <v>20378.7</v>
      </c>
      <c r="W226" s="25">
        <v>20753.8</v>
      </c>
    </row>
    <row r="227" spans="1:23" s="8" customFormat="1" x14ac:dyDescent="0.25">
      <c r="A227" s="221"/>
      <c r="F227" s="26"/>
      <c r="G227" s="26"/>
      <c r="H227" s="26"/>
      <c r="I227" s="26"/>
      <c r="J227" s="26"/>
      <c r="K227" s="26"/>
      <c r="L227" s="26"/>
      <c r="M227" s="26"/>
      <c r="N227" s="26"/>
      <c r="O227" s="26"/>
      <c r="P227" s="26"/>
      <c r="Q227" s="26"/>
      <c r="R227" s="26"/>
      <c r="S227" s="26"/>
      <c r="T227" s="26"/>
      <c r="U227" s="26"/>
      <c r="V227" s="26"/>
      <c r="W227" s="26"/>
    </row>
    <row r="228" spans="1:23" s="51" customFormat="1" ht="21" x14ac:dyDescent="0.35">
      <c r="A228" s="222"/>
      <c r="C228" s="52" t="s">
        <v>11</v>
      </c>
      <c r="F228" s="51" t="s">
        <v>12</v>
      </c>
    </row>
    <row r="229" spans="1:23" s="8" customFormat="1" x14ac:dyDescent="0.25">
      <c r="A229" s="221"/>
    </row>
    <row r="230" spans="1:23" s="8" customFormat="1" x14ac:dyDescent="0.25">
      <c r="A230" s="221"/>
      <c r="B230" s="50" t="s">
        <v>209</v>
      </c>
      <c r="C230" s="50"/>
      <c r="D230" s="50" t="s">
        <v>13</v>
      </c>
      <c r="E230" s="45"/>
      <c r="F230" s="45"/>
      <c r="G230" s="45"/>
      <c r="H230" s="45"/>
      <c r="I230" s="45"/>
      <c r="J230" s="45"/>
      <c r="K230" s="45"/>
      <c r="L230" s="45"/>
      <c r="M230" s="45"/>
      <c r="N230" s="45"/>
      <c r="O230" s="45"/>
      <c r="P230" s="45"/>
      <c r="Q230" s="45"/>
      <c r="R230" s="45"/>
      <c r="S230" s="45"/>
      <c r="T230" s="45"/>
      <c r="U230" s="45"/>
      <c r="V230" s="45"/>
      <c r="W230" s="45"/>
    </row>
    <row r="231" spans="1:23" s="8" customFormat="1" x14ac:dyDescent="0.25">
      <c r="A231" s="221"/>
      <c r="B231" s="8" t="s">
        <v>210</v>
      </c>
      <c r="C231" s="8" t="s">
        <v>168</v>
      </c>
      <c r="D231" s="8" t="s">
        <v>13</v>
      </c>
      <c r="E231" s="8" t="s">
        <v>189</v>
      </c>
      <c r="F231" s="25">
        <v>71500</v>
      </c>
      <c r="G231" s="25">
        <v>71500</v>
      </c>
      <c r="H231" s="25">
        <v>71500</v>
      </c>
      <c r="I231" s="25">
        <v>71500</v>
      </c>
      <c r="J231" s="25">
        <v>71500</v>
      </c>
      <c r="K231" s="25">
        <v>71500</v>
      </c>
      <c r="L231" s="25">
        <v>71500</v>
      </c>
      <c r="M231" s="25">
        <v>71500</v>
      </c>
      <c r="N231" s="25">
        <v>71500</v>
      </c>
      <c r="O231" s="25">
        <v>71500</v>
      </c>
      <c r="P231" s="25">
        <v>71500</v>
      </c>
      <c r="Q231" s="25">
        <v>71500</v>
      </c>
      <c r="R231" s="25">
        <v>71500</v>
      </c>
      <c r="S231" s="25">
        <v>71500</v>
      </c>
      <c r="T231" s="25">
        <v>71500</v>
      </c>
      <c r="U231" s="25">
        <v>71500</v>
      </c>
      <c r="V231" s="25">
        <v>71500</v>
      </c>
      <c r="W231" s="25">
        <v>71500</v>
      </c>
    </row>
    <row r="232" spans="1:23" s="8" customFormat="1" x14ac:dyDescent="0.25">
      <c r="A232" s="221"/>
      <c r="B232" s="8" t="s">
        <v>225</v>
      </c>
      <c r="C232" s="8" t="s">
        <v>358</v>
      </c>
      <c r="D232" s="8" t="s">
        <v>13</v>
      </c>
      <c r="E232" s="8" t="s">
        <v>189</v>
      </c>
      <c r="F232" s="25">
        <v>70000</v>
      </c>
      <c r="G232" s="25">
        <v>70000</v>
      </c>
      <c r="H232" s="25">
        <v>70000</v>
      </c>
      <c r="I232" s="25">
        <v>70000</v>
      </c>
      <c r="J232" s="25">
        <v>70000</v>
      </c>
      <c r="K232" s="25">
        <v>70000</v>
      </c>
      <c r="L232" s="25">
        <v>70000</v>
      </c>
      <c r="M232" s="25">
        <v>70000</v>
      </c>
      <c r="N232" s="25">
        <v>70000</v>
      </c>
      <c r="O232" s="25">
        <v>70000</v>
      </c>
      <c r="P232" s="25">
        <v>70000</v>
      </c>
      <c r="Q232" s="25">
        <v>70000</v>
      </c>
      <c r="R232" s="25">
        <v>70000</v>
      </c>
      <c r="S232" s="25">
        <v>70000</v>
      </c>
      <c r="T232" s="25">
        <v>70000</v>
      </c>
      <c r="U232" s="25">
        <v>70000</v>
      </c>
      <c r="V232" s="25">
        <v>70000</v>
      </c>
      <c r="W232" s="25">
        <v>70000</v>
      </c>
    </row>
    <row r="233" spans="1:23" s="8" customFormat="1" x14ac:dyDescent="0.25">
      <c r="A233" s="221"/>
      <c r="B233" s="8" t="s">
        <v>225</v>
      </c>
      <c r="C233" s="8" t="s">
        <v>168</v>
      </c>
      <c r="D233" s="8" t="s">
        <v>13</v>
      </c>
      <c r="E233" s="8" t="s">
        <v>189</v>
      </c>
      <c r="F233" s="25">
        <v>71500</v>
      </c>
      <c r="G233" s="25">
        <v>71500</v>
      </c>
      <c r="H233" s="25">
        <v>71500</v>
      </c>
      <c r="I233" s="25">
        <v>71500</v>
      </c>
      <c r="J233" s="25">
        <v>71500</v>
      </c>
      <c r="K233" s="25">
        <v>71500</v>
      </c>
      <c r="L233" s="25">
        <v>71500</v>
      </c>
      <c r="M233" s="25">
        <v>71500</v>
      </c>
      <c r="N233" s="25">
        <v>71500</v>
      </c>
      <c r="O233" s="25">
        <v>71500</v>
      </c>
      <c r="P233" s="25">
        <v>71500</v>
      </c>
      <c r="Q233" s="25">
        <v>71500</v>
      </c>
      <c r="R233" s="25">
        <v>71500</v>
      </c>
      <c r="S233" s="25">
        <v>71500</v>
      </c>
      <c r="T233" s="25">
        <v>71500</v>
      </c>
      <c r="U233" s="25">
        <v>71500</v>
      </c>
      <c r="V233" s="25">
        <v>71500</v>
      </c>
      <c r="W233" s="25">
        <v>71500</v>
      </c>
    </row>
    <row r="234" spans="1:23" s="8" customFormat="1" x14ac:dyDescent="0.25">
      <c r="A234" s="221"/>
      <c r="B234" s="50" t="s">
        <v>224</v>
      </c>
      <c r="C234" s="45"/>
      <c r="D234" s="50" t="s">
        <v>13</v>
      </c>
      <c r="E234" s="45"/>
      <c r="F234" s="45"/>
      <c r="G234" s="45"/>
      <c r="H234" s="45"/>
      <c r="I234" s="45"/>
      <c r="J234" s="45"/>
      <c r="K234" s="45"/>
      <c r="L234" s="45"/>
      <c r="M234" s="45"/>
      <c r="N234" s="45"/>
      <c r="O234" s="45"/>
      <c r="P234" s="45"/>
      <c r="Q234" s="45"/>
      <c r="R234" s="45"/>
      <c r="S234" s="45"/>
      <c r="T234" s="45"/>
      <c r="U234" s="45"/>
      <c r="V234" s="45"/>
      <c r="W234" s="45"/>
    </row>
    <row r="235" spans="1:23" s="8" customFormat="1" x14ac:dyDescent="0.25">
      <c r="A235" s="221"/>
      <c r="B235" s="8" t="s">
        <v>224</v>
      </c>
      <c r="C235" s="8" t="s">
        <v>226</v>
      </c>
      <c r="D235" s="8" t="s">
        <v>13</v>
      </c>
      <c r="E235" s="8" t="s">
        <v>189</v>
      </c>
      <c r="F235" s="25">
        <v>69300</v>
      </c>
      <c r="G235" s="25">
        <v>69300</v>
      </c>
      <c r="H235" s="25">
        <v>69300</v>
      </c>
      <c r="I235" s="25">
        <v>69300</v>
      </c>
      <c r="J235" s="25">
        <v>69300</v>
      </c>
      <c r="K235" s="25">
        <v>69300</v>
      </c>
      <c r="L235" s="25">
        <v>69300</v>
      </c>
      <c r="M235" s="25">
        <v>69300</v>
      </c>
      <c r="N235" s="25">
        <v>69300</v>
      </c>
      <c r="O235" s="25">
        <v>69300</v>
      </c>
      <c r="P235" s="25">
        <v>69300</v>
      </c>
      <c r="Q235" s="25">
        <v>69300</v>
      </c>
      <c r="R235" s="25">
        <v>69300</v>
      </c>
      <c r="S235" s="25">
        <v>69300</v>
      </c>
      <c r="T235" s="25">
        <v>69300</v>
      </c>
      <c r="U235" s="25">
        <v>69300</v>
      </c>
      <c r="V235" s="25">
        <v>69300</v>
      </c>
      <c r="W235" s="25">
        <v>69300</v>
      </c>
    </row>
    <row r="236" spans="1:23" s="8" customFormat="1" x14ac:dyDescent="0.25">
      <c r="A236" s="221"/>
      <c r="B236" s="8" t="s">
        <v>224</v>
      </c>
      <c r="C236" s="8" t="s">
        <v>227</v>
      </c>
      <c r="D236" s="8" t="s">
        <v>13</v>
      </c>
      <c r="E236" s="8" t="s">
        <v>189</v>
      </c>
      <c r="F236" s="25">
        <v>71900</v>
      </c>
      <c r="G236" s="25">
        <v>71900</v>
      </c>
      <c r="H236" s="25">
        <v>71900</v>
      </c>
      <c r="I236" s="25">
        <v>71900</v>
      </c>
      <c r="J236" s="25">
        <v>71900</v>
      </c>
      <c r="K236" s="25">
        <v>71900</v>
      </c>
      <c r="L236" s="25">
        <v>71900</v>
      </c>
      <c r="M236" s="25">
        <v>71900</v>
      </c>
      <c r="N236" s="25">
        <v>71900</v>
      </c>
      <c r="O236" s="25">
        <v>71900</v>
      </c>
      <c r="P236" s="25">
        <v>71900</v>
      </c>
      <c r="Q236" s="25">
        <v>71900</v>
      </c>
      <c r="R236" s="25">
        <v>71900</v>
      </c>
      <c r="S236" s="25">
        <v>71900</v>
      </c>
      <c r="T236" s="25">
        <v>71900</v>
      </c>
      <c r="U236" s="25">
        <v>71900</v>
      </c>
      <c r="V236" s="25">
        <v>71900</v>
      </c>
      <c r="W236" s="25">
        <v>71900</v>
      </c>
    </row>
    <row r="237" spans="1:23" s="8" customFormat="1" x14ac:dyDescent="0.25">
      <c r="A237" s="221"/>
      <c r="B237" s="8" t="s">
        <v>224</v>
      </c>
      <c r="C237" s="8" t="s">
        <v>165</v>
      </c>
      <c r="D237" s="8" t="s">
        <v>13</v>
      </c>
      <c r="E237" s="8" t="s">
        <v>189</v>
      </c>
      <c r="F237" s="25">
        <v>74100</v>
      </c>
      <c r="G237" s="25">
        <v>74100</v>
      </c>
      <c r="H237" s="25">
        <v>74100</v>
      </c>
      <c r="I237" s="25">
        <v>74100</v>
      </c>
      <c r="J237" s="25">
        <v>74100</v>
      </c>
      <c r="K237" s="25">
        <v>74100</v>
      </c>
      <c r="L237" s="25">
        <v>74100</v>
      </c>
      <c r="M237" s="25">
        <v>74100</v>
      </c>
      <c r="N237" s="25">
        <v>74100</v>
      </c>
      <c r="O237" s="25">
        <v>74100</v>
      </c>
      <c r="P237" s="25">
        <v>74100</v>
      </c>
      <c r="Q237" s="25">
        <v>74100</v>
      </c>
      <c r="R237" s="25">
        <v>74100</v>
      </c>
      <c r="S237" s="25">
        <v>74100</v>
      </c>
      <c r="T237" s="25">
        <v>74100</v>
      </c>
      <c r="U237" s="25">
        <v>74100</v>
      </c>
      <c r="V237" s="25">
        <v>74100</v>
      </c>
      <c r="W237" s="25">
        <v>74100</v>
      </c>
    </row>
    <row r="238" spans="1:23" s="8" customFormat="1" x14ac:dyDescent="0.25">
      <c r="A238" s="221"/>
      <c r="B238" s="8" t="s">
        <v>224</v>
      </c>
      <c r="C238" s="8" t="s">
        <v>166</v>
      </c>
      <c r="D238" s="8" t="s">
        <v>13</v>
      </c>
      <c r="E238" s="8" t="s">
        <v>189</v>
      </c>
      <c r="F238" s="25">
        <v>77400</v>
      </c>
      <c r="G238" s="25">
        <v>77400</v>
      </c>
      <c r="H238" s="25">
        <v>77400</v>
      </c>
      <c r="I238" s="25">
        <v>77400</v>
      </c>
      <c r="J238" s="25">
        <v>77400</v>
      </c>
      <c r="K238" s="25">
        <v>77400</v>
      </c>
      <c r="L238" s="25">
        <v>77400</v>
      </c>
      <c r="M238" s="25">
        <v>77400</v>
      </c>
      <c r="N238" s="25">
        <v>77400</v>
      </c>
      <c r="O238" s="25">
        <v>77400</v>
      </c>
      <c r="P238" s="25">
        <v>77400</v>
      </c>
      <c r="Q238" s="25">
        <v>77400</v>
      </c>
      <c r="R238" s="25">
        <v>77400</v>
      </c>
      <c r="S238" s="25">
        <v>77400</v>
      </c>
      <c r="T238" s="25">
        <v>77400</v>
      </c>
      <c r="U238" s="25">
        <v>77400</v>
      </c>
      <c r="V238" s="25">
        <v>77400</v>
      </c>
      <c r="W238" s="25">
        <v>77400</v>
      </c>
    </row>
    <row r="239" spans="1:23" s="8" customFormat="1" x14ac:dyDescent="0.25">
      <c r="A239" s="221"/>
      <c r="B239" s="8" t="s">
        <v>224</v>
      </c>
      <c r="C239" s="8" t="s">
        <v>204</v>
      </c>
      <c r="D239" s="8" t="s">
        <v>13</v>
      </c>
      <c r="E239" s="8" t="s">
        <v>189</v>
      </c>
      <c r="F239" s="25">
        <v>63100</v>
      </c>
      <c r="G239" s="25">
        <v>63100</v>
      </c>
      <c r="H239" s="25">
        <v>63100</v>
      </c>
      <c r="I239" s="25">
        <v>63100</v>
      </c>
      <c r="J239" s="25">
        <v>63100</v>
      </c>
      <c r="K239" s="25">
        <v>63100</v>
      </c>
      <c r="L239" s="25">
        <v>63100</v>
      </c>
      <c r="M239" s="25">
        <v>63100</v>
      </c>
      <c r="N239" s="25">
        <v>63100</v>
      </c>
      <c r="O239" s="25">
        <v>63100</v>
      </c>
      <c r="P239" s="25">
        <v>63100</v>
      </c>
      <c r="Q239" s="25">
        <v>63100</v>
      </c>
      <c r="R239" s="25">
        <v>63100</v>
      </c>
      <c r="S239" s="25">
        <v>63100</v>
      </c>
      <c r="T239" s="25">
        <v>63100</v>
      </c>
      <c r="U239" s="25">
        <v>63100</v>
      </c>
      <c r="V239" s="25">
        <v>63100</v>
      </c>
      <c r="W239" s="25">
        <v>63100</v>
      </c>
    </row>
    <row r="240" spans="1:23" s="8" customFormat="1" x14ac:dyDescent="0.25">
      <c r="A240" s="221"/>
      <c r="B240" s="50" t="s">
        <v>223</v>
      </c>
      <c r="C240" s="45"/>
      <c r="D240" s="50" t="s">
        <v>13</v>
      </c>
      <c r="E240" s="45"/>
      <c r="F240" s="45"/>
      <c r="G240" s="45"/>
      <c r="H240" s="45"/>
      <c r="I240" s="45"/>
      <c r="J240" s="45"/>
      <c r="K240" s="45"/>
      <c r="L240" s="45"/>
      <c r="M240" s="45"/>
      <c r="N240" s="45"/>
      <c r="O240" s="45"/>
      <c r="P240" s="45"/>
      <c r="Q240" s="45"/>
      <c r="R240" s="45"/>
      <c r="S240" s="45"/>
      <c r="T240" s="45"/>
      <c r="U240" s="45"/>
      <c r="V240" s="45"/>
      <c r="W240" s="45"/>
    </row>
    <row r="241" spans="1:23" s="8" customFormat="1" x14ac:dyDescent="0.25">
      <c r="A241" s="221"/>
      <c r="B241" s="8" t="s">
        <v>223</v>
      </c>
      <c r="C241" s="8" t="s">
        <v>165</v>
      </c>
      <c r="D241" s="8" t="s">
        <v>13</v>
      </c>
      <c r="E241" s="8" t="s">
        <v>189</v>
      </c>
      <c r="F241" s="25">
        <v>74100</v>
      </c>
      <c r="G241" s="25">
        <v>74100</v>
      </c>
      <c r="H241" s="25">
        <v>74100</v>
      </c>
      <c r="I241" s="25">
        <v>74100</v>
      </c>
      <c r="J241" s="25">
        <v>74100</v>
      </c>
      <c r="K241" s="25">
        <v>74100</v>
      </c>
      <c r="L241" s="25">
        <v>74100</v>
      </c>
      <c r="M241" s="25">
        <v>74100</v>
      </c>
      <c r="N241" s="25">
        <v>74100</v>
      </c>
      <c r="O241" s="25">
        <v>74100</v>
      </c>
      <c r="P241" s="25">
        <v>74100</v>
      </c>
      <c r="Q241" s="25">
        <v>74100</v>
      </c>
      <c r="R241" s="25">
        <v>74100</v>
      </c>
      <c r="S241" s="25">
        <v>74100</v>
      </c>
      <c r="T241" s="25">
        <v>74100</v>
      </c>
      <c r="U241" s="25">
        <v>74100</v>
      </c>
      <c r="V241" s="25">
        <v>74100</v>
      </c>
      <c r="W241" s="25">
        <v>74100</v>
      </c>
    </row>
    <row r="242" spans="1:23" s="8" customFormat="1" x14ac:dyDescent="0.25">
      <c r="A242" s="221"/>
      <c r="B242" s="8" t="s">
        <v>223</v>
      </c>
      <c r="C242" s="8" t="s">
        <v>736</v>
      </c>
      <c r="D242" s="8" t="s">
        <v>13</v>
      </c>
      <c r="E242" s="8" t="s">
        <v>189</v>
      </c>
      <c r="F242" s="25">
        <v>96100</v>
      </c>
      <c r="G242" s="25">
        <v>96100</v>
      </c>
      <c r="H242" s="25">
        <v>96100</v>
      </c>
      <c r="I242" s="25">
        <v>96100</v>
      </c>
      <c r="J242" s="25">
        <v>96100</v>
      </c>
      <c r="K242" s="25">
        <v>96100</v>
      </c>
      <c r="L242" s="25">
        <v>96100</v>
      </c>
      <c r="M242" s="25">
        <v>96100</v>
      </c>
      <c r="N242" s="25">
        <v>96100</v>
      </c>
      <c r="O242" s="25">
        <v>96100</v>
      </c>
      <c r="P242" s="25">
        <v>96100</v>
      </c>
      <c r="Q242" s="25">
        <v>96100</v>
      </c>
      <c r="R242" s="25">
        <v>96100</v>
      </c>
      <c r="S242" s="25">
        <v>96100</v>
      </c>
      <c r="T242" s="25">
        <v>96100</v>
      </c>
      <c r="U242" s="25">
        <v>96100</v>
      </c>
      <c r="V242" s="25">
        <v>96100</v>
      </c>
      <c r="W242" s="25">
        <v>96100</v>
      </c>
    </row>
    <row r="243" spans="1:23" s="8" customFormat="1" x14ac:dyDescent="0.25">
      <c r="A243" s="221"/>
      <c r="B243" s="45" t="s">
        <v>742</v>
      </c>
      <c r="C243" s="45"/>
      <c r="D243" s="45" t="s">
        <v>13</v>
      </c>
      <c r="E243" s="45"/>
      <c r="F243" s="45"/>
      <c r="G243" s="45"/>
      <c r="H243" s="45"/>
      <c r="I243" s="45"/>
      <c r="J243" s="45"/>
      <c r="K243" s="45"/>
      <c r="L243" s="45"/>
      <c r="M243" s="45"/>
      <c r="N243" s="45"/>
      <c r="O243" s="45"/>
      <c r="P243" s="45"/>
      <c r="Q243" s="45"/>
      <c r="R243" s="45"/>
      <c r="S243" s="45"/>
      <c r="T243" s="45"/>
      <c r="U243" s="45"/>
      <c r="V243" s="45"/>
      <c r="W243" s="45"/>
    </row>
    <row r="244" spans="1:23" s="8" customFormat="1" x14ac:dyDescent="0.25">
      <c r="A244" s="221"/>
      <c r="B244" s="8" t="s">
        <v>739</v>
      </c>
      <c r="C244" s="8" t="s">
        <v>736</v>
      </c>
      <c r="D244" s="8" t="s">
        <v>13</v>
      </c>
      <c r="E244" s="8" t="s">
        <v>189</v>
      </c>
      <c r="F244" s="25">
        <v>77400</v>
      </c>
      <c r="G244" s="25">
        <v>77400</v>
      </c>
      <c r="H244" s="25">
        <v>77400</v>
      </c>
      <c r="I244" s="25">
        <v>77400</v>
      </c>
      <c r="J244" s="25">
        <v>77400</v>
      </c>
      <c r="K244" s="25">
        <v>77400</v>
      </c>
      <c r="L244" s="25">
        <v>77400</v>
      </c>
      <c r="M244" s="25">
        <v>77400</v>
      </c>
      <c r="N244" s="25">
        <v>77400</v>
      </c>
      <c r="O244" s="25">
        <v>77400</v>
      </c>
      <c r="P244" s="25">
        <v>77400</v>
      </c>
      <c r="Q244" s="25">
        <v>77400</v>
      </c>
      <c r="R244" s="25">
        <v>77400</v>
      </c>
      <c r="S244" s="25">
        <v>77400</v>
      </c>
      <c r="T244" s="25">
        <v>77400</v>
      </c>
      <c r="U244" s="25">
        <v>77400</v>
      </c>
      <c r="V244" s="25">
        <v>77400</v>
      </c>
      <c r="W244" s="25">
        <v>77400</v>
      </c>
    </row>
    <row r="245" spans="1:23" s="8" customFormat="1" x14ac:dyDescent="0.25">
      <c r="A245" s="221"/>
      <c r="B245" s="8" t="s">
        <v>739</v>
      </c>
      <c r="C245" s="8" t="s">
        <v>741</v>
      </c>
      <c r="D245" s="8" t="s">
        <v>13</v>
      </c>
      <c r="E245" s="8" t="s">
        <v>189</v>
      </c>
      <c r="F245" s="25">
        <v>74100</v>
      </c>
      <c r="G245" s="25">
        <v>74100</v>
      </c>
      <c r="H245" s="25">
        <v>74100</v>
      </c>
      <c r="I245" s="25">
        <v>74100</v>
      </c>
      <c r="J245" s="25">
        <v>74100</v>
      </c>
      <c r="K245" s="25">
        <v>74100</v>
      </c>
      <c r="L245" s="25">
        <v>74100</v>
      </c>
      <c r="M245" s="25">
        <v>74100</v>
      </c>
      <c r="N245" s="25">
        <v>74100</v>
      </c>
      <c r="O245" s="25">
        <v>74100</v>
      </c>
      <c r="P245" s="25">
        <v>74100</v>
      </c>
      <c r="Q245" s="25">
        <v>74100</v>
      </c>
      <c r="R245" s="25">
        <v>74100</v>
      </c>
      <c r="S245" s="25">
        <v>74100</v>
      </c>
      <c r="T245" s="25">
        <v>74100</v>
      </c>
      <c r="U245" s="25">
        <v>74100</v>
      </c>
      <c r="V245" s="25">
        <v>74100</v>
      </c>
      <c r="W245" s="25">
        <v>74100</v>
      </c>
    </row>
    <row r="246" spans="1:23" s="8" customFormat="1" x14ac:dyDescent="0.25">
      <c r="A246" s="221"/>
      <c r="B246" s="8" t="s">
        <v>740</v>
      </c>
      <c r="C246" s="8" t="s">
        <v>736</v>
      </c>
      <c r="D246" s="8" t="s">
        <v>13</v>
      </c>
      <c r="E246" s="8" t="s">
        <v>189</v>
      </c>
      <c r="F246" s="25">
        <v>77400</v>
      </c>
      <c r="G246" s="25">
        <v>77400</v>
      </c>
      <c r="H246" s="25">
        <v>77400</v>
      </c>
      <c r="I246" s="25">
        <v>77400</v>
      </c>
      <c r="J246" s="25">
        <v>77400</v>
      </c>
      <c r="K246" s="25">
        <v>77400</v>
      </c>
      <c r="L246" s="25">
        <v>77400</v>
      </c>
      <c r="M246" s="25">
        <v>77400</v>
      </c>
      <c r="N246" s="25">
        <v>77400</v>
      </c>
      <c r="O246" s="25">
        <v>77400</v>
      </c>
      <c r="P246" s="25">
        <v>77400</v>
      </c>
      <c r="Q246" s="25">
        <v>77400</v>
      </c>
      <c r="R246" s="25">
        <v>77400</v>
      </c>
      <c r="S246" s="25">
        <v>77400</v>
      </c>
      <c r="T246" s="25">
        <v>77400</v>
      </c>
      <c r="U246" s="25">
        <v>77400</v>
      </c>
      <c r="V246" s="25">
        <v>77400</v>
      </c>
      <c r="W246" s="25">
        <v>77400</v>
      </c>
    </row>
    <row r="247" spans="1:23" s="8" customFormat="1" x14ac:dyDescent="0.25">
      <c r="A247" s="221"/>
    </row>
    <row r="248" spans="1:23" s="8" customFormat="1" x14ac:dyDescent="0.25">
      <c r="A248" s="221"/>
      <c r="B248" s="50" t="s">
        <v>209</v>
      </c>
      <c r="C248" s="50"/>
      <c r="D248" s="50" t="s">
        <v>36</v>
      </c>
      <c r="E248" s="45"/>
      <c r="F248" s="45"/>
      <c r="G248" s="45"/>
      <c r="H248" s="45"/>
      <c r="I248" s="45"/>
      <c r="J248" s="45"/>
      <c r="K248" s="45"/>
      <c r="L248" s="45"/>
      <c r="M248" s="45"/>
      <c r="N248" s="45"/>
      <c r="O248" s="45"/>
      <c r="P248" s="45"/>
      <c r="Q248" s="45"/>
      <c r="R248" s="45"/>
      <c r="S248" s="45"/>
      <c r="T248" s="45"/>
      <c r="U248" s="45"/>
      <c r="V248" s="45"/>
      <c r="W248" s="45"/>
    </row>
    <row r="249" spans="1:23" s="8" customFormat="1" x14ac:dyDescent="0.25">
      <c r="A249" s="221"/>
      <c r="B249" s="8" t="s">
        <v>210</v>
      </c>
      <c r="C249" s="8" t="s">
        <v>168</v>
      </c>
      <c r="D249" s="8" t="s">
        <v>36</v>
      </c>
      <c r="E249" s="8" t="s">
        <v>207</v>
      </c>
      <c r="F249" s="25">
        <v>3</v>
      </c>
      <c r="G249" s="25">
        <v>3</v>
      </c>
      <c r="H249" s="25">
        <v>3</v>
      </c>
      <c r="I249" s="25">
        <v>3</v>
      </c>
      <c r="J249" s="25">
        <v>3</v>
      </c>
      <c r="K249" s="25">
        <v>3</v>
      </c>
      <c r="L249" s="25">
        <v>3</v>
      </c>
      <c r="M249" s="25">
        <v>3</v>
      </c>
      <c r="N249" s="25">
        <v>3</v>
      </c>
      <c r="O249" s="25">
        <v>3</v>
      </c>
      <c r="P249" s="25">
        <v>3</v>
      </c>
      <c r="Q249" s="25">
        <v>3</v>
      </c>
      <c r="R249" s="25">
        <v>3</v>
      </c>
      <c r="S249" s="25">
        <v>3</v>
      </c>
      <c r="T249" s="25">
        <v>3</v>
      </c>
      <c r="U249" s="25">
        <v>3</v>
      </c>
      <c r="V249" s="25">
        <v>3</v>
      </c>
      <c r="W249" s="25">
        <v>3</v>
      </c>
    </row>
    <row r="250" spans="1:23" s="8" customFormat="1" x14ac:dyDescent="0.25">
      <c r="A250" s="221"/>
      <c r="B250" s="8" t="s">
        <v>225</v>
      </c>
      <c r="C250" s="8" t="s">
        <v>358</v>
      </c>
      <c r="D250" s="8" t="s">
        <v>36</v>
      </c>
      <c r="E250" s="8" t="s">
        <v>207</v>
      </c>
      <c r="F250" s="25">
        <v>3</v>
      </c>
      <c r="G250" s="25">
        <v>3</v>
      </c>
      <c r="H250" s="25">
        <v>3</v>
      </c>
      <c r="I250" s="25">
        <v>3</v>
      </c>
      <c r="J250" s="25">
        <v>3</v>
      </c>
      <c r="K250" s="25">
        <v>3</v>
      </c>
      <c r="L250" s="25">
        <v>3</v>
      </c>
      <c r="M250" s="25">
        <v>3</v>
      </c>
      <c r="N250" s="25">
        <v>3</v>
      </c>
      <c r="O250" s="25">
        <v>3</v>
      </c>
      <c r="P250" s="25">
        <v>3</v>
      </c>
      <c r="Q250" s="25">
        <v>3</v>
      </c>
      <c r="R250" s="25">
        <v>3</v>
      </c>
      <c r="S250" s="25">
        <v>3</v>
      </c>
      <c r="T250" s="25">
        <v>3</v>
      </c>
      <c r="U250" s="25">
        <v>3</v>
      </c>
      <c r="V250" s="25">
        <v>3</v>
      </c>
      <c r="W250" s="25">
        <v>3</v>
      </c>
    </row>
    <row r="251" spans="1:23" s="8" customFormat="1" x14ac:dyDescent="0.25">
      <c r="A251" s="221"/>
      <c r="B251" s="8" t="s">
        <v>225</v>
      </c>
      <c r="C251" s="8" t="s">
        <v>168</v>
      </c>
      <c r="D251" s="8" t="s">
        <v>36</v>
      </c>
      <c r="E251" s="8" t="s">
        <v>207</v>
      </c>
      <c r="F251" s="25">
        <v>3</v>
      </c>
      <c r="G251" s="25">
        <v>3</v>
      </c>
      <c r="H251" s="25">
        <v>3</v>
      </c>
      <c r="I251" s="25">
        <v>3</v>
      </c>
      <c r="J251" s="25">
        <v>3</v>
      </c>
      <c r="K251" s="25">
        <v>3</v>
      </c>
      <c r="L251" s="25">
        <v>3</v>
      </c>
      <c r="M251" s="25">
        <v>3</v>
      </c>
      <c r="N251" s="25">
        <v>3</v>
      </c>
      <c r="O251" s="25">
        <v>3</v>
      </c>
      <c r="P251" s="25">
        <v>3</v>
      </c>
      <c r="Q251" s="25">
        <v>3</v>
      </c>
      <c r="R251" s="25">
        <v>3</v>
      </c>
      <c r="S251" s="25">
        <v>3</v>
      </c>
      <c r="T251" s="25">
        <v>3</v>
      </c>
      <c r="U251" s="25">
        <v>3</v>
      </c>
      <c r="V251" s="25">
        <v>3</v>
      </c>
      <c r="W251" s="25">
        <v>3</v>
      </c>
    </row>
    <row r="252" spans="1:23" s="8" customFormat="1" x14ac:dyDescent="0.25">
      <c r="A252" s="221"/>
      <c r="B252" s="50" t="s">
        <v>224</v>
      </c>
      <c r="C252" s="45"/>
      <c r="D252" s="50" t="s">
        <v>36</v>
      </c>
      <c r="E252" s="45"/>
      <c r="F252" s="45"/>
      <c r="G252" s="45"/>
      <c r="H252" s="45"/>
      <c r="I252" s="45"/>
      <c r="J252" s="45"/>
      <c r="K252" s="45"/>
      <c r="L252" s="45"/>
      <c r="M252" s="45"/>
      <c r="N252" s="45"/>
      <c r="O252" s="45"/>
      <c r="P252" s="45"/>
      <c r="Q252" s="45"/>
      <c r="R252" s="45"/>
      <c r="S252" s="45"/>
      <c r="T252" s="45"/>
      <c r="U252" s="45"/>
      <c r="V252" s="45"/>
      <c r="W252" s="45"/>
    </row>
    <row r="253" spans="1:23" s="8" customFormat="1" x14ac:dyDescent="0.25">
      <c r="A253" s="221"/>
      <c r="B253" s="8" t="s">
        <v>224</v>
      </c>
      <c r="C253" s="8" t="s">
        <v>226</v>
      </c>
      <c r="D253" s="8" t="s">
        <v>36</v>
      </c>
      <c r="E253" s="8" t="s">
        <v>207</v>
      </c>
      <c r="F253" s="25">
        <v>33</v>
      </c>
      <c r="G253" s="25">
        <v>33</v>
      </c>
      <c r="H253" s="25">
        <v>33</v>
      </c>
      <c r="I253" s="25">
        <v>33</v>
      </c>
      <c r="J253" s="25">
        <v>33</v>
      </c>
      <c r="K253" s="25">
        <v>33</v>
      </c>
      <c r="L253" s="25">
        <v>33</v>
      </c>
      <c r="M253" s="25">
        <v>33</v>
      </c>
      <c r="N253" s="25">
        <v>33</v>
      </c>
      <c r="O253" s="25">
        <v>33</v>
      </c>
      <c r="P253" s="25">
        <v>33</v>
      </c>
      <c r="Q253" s="25">
        <v>33</v>
      </c>
      <c r="R253" s="25">
        <v>33</v>
      </c>
      <c r="S253" s="25">
        <v>33</v>
      </c>
      <c r="T253" s="25">
        <v>33</v>
      </c>
      <c r="U253" s="25">
        <v>33</v>
      </c>
      <c r="V253" s="25">
        <v>33</v>
      </c>
      <c r="W253" s="25">
        <v>33</v>
      </c>
    </row>
    <row r="254" spans="1:23" s="8" customFormat="1" x14ac:dyDescent="0.25">
      <c r="A254" s="221"/>
      <c r="B254" s="8" t="s">
        <v>224</v>
      </c>
      <c r="C254" s="8" t="s">
        <v>227</v>
      </c>
      <c r="D254" s="8" t="s">
        <v>36</v>
      </c>
      <c r="E254" s="8" t="s">
        <v>207</v>
      </c>
      <c r="F254" s="25">
        <v>3</v>
      </c>
      <c r="G254" s="25">
        <v>3</v>
      </c>
      <c r="H254" s="25">
        <v>3</v>
      </c>
      <c r="I254" s="25">
        <v>3</v>
      </c>
      <c r="J254" s="25">
        <v>3</v>
      </c>
      <c r="K254" s="25">
        <v>3</v>
      </c>
      <c r="L254" s="25">
        <v>3</v>
      </c>
      <c r="M254" s="25">
        <v>3</v>
      </c>
      <c r="N254" s="25">
        <v>3</v>
      </c>
      <c r="O254" s="25">
        <v>3</v>
      </c>
      <c r="P254" s="25">
        <v>3</v>
      </c>
      <c r="Q254" s="25">
        <v>3</v>
      </c>
      <c r="R254" s="25">
        <v>3</v>
      </c>
      <c r="S254" s="25">
        <v>3</v>
      </c>
      <c r="T254" s="25">
        <v>3</v>
      </c>
      <c r="U254" s="25">
        <v>3</v>
      </c>
      <c r="V254" s="25">
        <v>3</v>
      </c>
      <c r="W254" s="25">
        <v>3</v>
      </c>
    </row>
    <row r="255" spans="1:23" s="8" customFormat="1" x14ac:dyDescent="0.25">
      <c r="A255" s="221"/>
      <c r="B255" s="8" t="s">
        <v>224</v>
      </c>
      <c r="C255" s="8" t="s">
        <v>165</v>
      </c>
      <c r="D255" s="8" t="s">
        <v>36</v>
      </c>
      <c r="E255" s="8" t="s">
        <v>207</v>
      </c>
      <c r="F255" s="25">
        <v>3.9</v>
      </c>
      <c r="G255" s="25">
        <v>3.9</v>
      </c>
      <c r="H255" s="25">
        <v>3.9</v>
      </c>
      <c r="I255" s="25">
        <v>3.9</v>
      </c>
      <c r="J255" s="25">
        <v>3.9</v>
      </c>
      <c r="K255" s="25">
        <v>3.9</v>
      </c>
      <c r="L255" s="25">
        <v>3.9</v>
      </c>
      <c r="M255" s="25">
        <v>3.9</v>
      </c>
      <c r="N255" s="25">
        <v>3.9</v>
      </c>
      <c r="O255" s="25">
        <v>3.9</v>
      </c>
      <c r="P255" s="25">
        <v>3.9</v>
      </c>
      <c r="Q255" s="25">
        <v>3.9</v>
      </c>
      <c r="R255" s="25">
        <v>3.9</v>
      </c>
      <c r="S255" s="25">
        <v>3.9</v>
      </c>
      <c r="T255" s="25">
        <v>3.9</v>
      </c>
      <c r="U255" s="25">
        <v>3.9</v>
      </c>
      <c r="V255" s="25">
        <v>3.9</v>
      </c>
      <c r="W255" s="25">
        <v>3.9</v>
      </c>
    </row>
    <row r="256" spans="1:23" s="8" customFormat="1" x14ac:dyDescent="0.25">
      <c r="A256" s="221"/>
      <c r="B256" s="8" t="s">
        <v>224</v>
      </c>
      <c r="C256" s="8" t="s">
        <v>166</v>
      </c>
      <c r="D256" s="8" t="s">
        <v>36</v>
      </c>
      <c r="E256" s="8" t="s">
        <v>207</v>
      </c>
      <c r="F256" s="25">
        <v>3</v>
      </c>
      <c r="G256" s="25">
        <v>3</v>
      </c>
      <c r="H256" s="25">
        <v>3</v>
      </c>
      <c r="I256" s="25">
        <v>3</v>
      </c>
      <c r="J256" s="25">
        <v>3</v>
      </c>
      <c r="K256" s="25">
        <v>3</v>
      </c>
      <c r="L256" s="25">
        <v>3</v>
      </c>
      <c r="M256" s="25">
        <v>3</v>
      </c>
      <c r="N256" s="25">
        <v>3</v>
      </c>
      <c r="O256" s="25">
        <v>3</v>
      </c>
      <c r="P256" s="25">
        <v>3</v>
      </c>
      <c r="Q256" s="25">
        <v>3</v>
      </c>
      <c r="R256" s="25">
        <v>3</v>
      </c>
      <c r="S256" s="25">
        <v>3</v>
      </c>
      <c r="T256" s="25">
        <v>3</v>
      </c>
      <c r="U256" s="25">
        <v>3</v>
      </c>
      <c r="V256" s="25">
        <v>3</v>
      </c>
      <c r="W256" s="25">
        <v>3</v>
      </c>
    </row>
    <row r="257" spans="1:23" s="8" customFormat="1" x14ac:dyDescent="0.25">
      <c r="A257" s="221"/>
      <c r="B257" s="8" t="s">
        <v>224</v>
      </c>
      <c r="C257" s="8" t="s">
        <v>204</v>
      </c>
      <c r="D257" s="8" t="s">
        <v>36</v>
      </c>
      <c r="E257" s="8" t="s">
        <v>207</v>
      </c>
      <c r="F257" s="25">
        <v>62</v>
      </c>
      <c r="G257" s="25">
        <v>62</v>
      </c>
      <c r="H257" s="25">
        <v>62</v>
      </c>
      <c r="I257" s="25">
        <v>62</v>
      </c>
      <c r="J257" s="25">
        <v>62</v>
      </c>
      <c r="K257" s="25">
        <v>62</v>
      </c>
      <c r="L257" s="25">
        <v>62</v>
      </c>
      <c r="M257" s="25">
        <v>62</v>
      </c>
      <c r="N257" s="25">
        <v>62</v>
      </c>
      <c r="O257" s="25">
        <v>62</v>
      </c>
      <c r="P257" s="25">
        <v>62</v>
      </c>
      <c r="Q257" s="25">
        <v>62</v>
      </c>
      <c r="R257" s="25">
        <v>62</v>
      </c>
      <c r="S257" s="25">
        <v>62</v>
      </c>
      <c r="T257" s="25">
        <v>62</v>
      </c>
      <c r="U257" s="25">
        <v>62</v>
      </c>
      <c r="V257" s="25">
        <v>62</v>
      </c>
      <c r="W257" s="25">
        <v>62</v>
      </c>
    </row>
    <row r="258" spans="1:23" s="8" customFormat="1" x14ac:dyDescent="0.25">
      <c r="A258" s="221"/>
      <c r="B258" s="50" t="s">
        <v>223</v>
      </c>
      <c r="C258" s="45"/>
      <c r="D258" s="50" t="s">
        <v>36</v>
      </c>
      <c r="E258" s="45"/>
      <c r="F258" s="45"/>
      <c r="G258" s="45"/>
      <c r="H258" s="45"/>
      <c r="I258" s="45"/>
      <c r="J258" s="45"/>
      <c r="K258" s="45"/>
      <c r="L258" s="45"/>
      <c r="M258" s="45"/>
      <c r="N258" s="45"/>
      <c r="O258" s="45"/>
      <c r="P258" s="45"/>
      <c r="Q258" s="45"/>
      <c r="R258" s="45"/>
      <c r="S258" s="45"/>
      <c r="T258" s="45"/>
      <c r="U258" s="45"/>
      <c r="V258" s="45"/>
      <c r="W258" s="45"/>
    </row>
    <row r="259" spans="1:23" s="8" customFormat="1" x14ac:dyDescent="0.25">
      <c r="A259" s="221"/>
      <c r="B259" s="8" t="s">
        <v>223</v>
      </c>
      <c r="C259" s="8" t="s">
        <v>165</v>
      </c>
      <c r="D259" s="8" t="s">
        <v>36</v>
      </c>
      <c r="E259" s="8" t="s">
        <v>207</v>
      </c>
      <c r="F259" s="25">
        <v>4.1500000000000004</v>
      </c>
      <c r="G259" s="25">
        <v>4.1500000000000004</v>
      </c>
      <c r="H259" s="25">
        <v>4.1500000000000004</v>
      </c>
      <c r="I259" s="25">
        <v>4.1500000000000004</v>
      </c>
      <c r="J259" s="25">
        <v>4.1500000000000004</v>
      </c>
      <c r="K259" s="25">
        <v>4.1500000000000004</v>
      </c>
      <c r="L259" s="25">
        <v>4.1500000000000004</v>
      </c>
      <c r="M259" s="25">
        <v>4.1500000000000004</v>
      </c>
      <c r="N259" s="25">
        <v>4.1500000000000004</v>
      </c>
      <c r="O259" s="25">
        <v>4.1500000000000004</v>
      </c>
      <c r="P259" s="25">
        <v>4.1500000000000004</v>
      </c>
      <c r="Q259" s="25">
        <v>4.1500000000000004</v>
      </c>
      <c r="R259" s="25">
        <v>4.1500000000000004</v>
      </c>
      <c r="S259" s="25">
        <v>4.1500000000000004</v>
      </c>
      <c r="T259" s="25">
        <v>4.1500000000000004</v>
      </c>
      <c r="U259" s="25">
        <v>4.1500000000000004</v>
      </c>
      <c r="V259" s="25">
        <v>4.1500000000000004</v>
      </c>
      <c r="W259" s="25">
        <v>4.1500000000000004</v>
      </c>
    </row>
    <row r="260" spans="1:23" s="8" customFormat="1" x14ac:dyDescent="0.25">
      <c r="A260" s="221"/>
      <c r="B260" s="8" t="s">
        <v>223</v>
      </c>
      <c r="C260" s="8" t="s">
        <v>736</v>
      </c>
      <c r="D260" s="8" t="s">
        <v>36</v>
      </c>
      <c r="E260" s="8" t="s">
        <v>207</v>
      </c>
      <c r="F260" s="25">
        <v>2</v>
      </c>
      <c r="G260" s="25">
        <v>2</v>
      </c>
      <c r="H260" s="25">
        <v>2</v>
      </c>
      <c r="I260" s="25">
        <v>2</v>
      </c>
      <c r="J260" s="25">
        <v>2</v>
      </c>
      <c r="K260" s="25">
        <v>2</v>
      </c>
      <c r="L260" s="25">
        <v>2</v>
      </c>
      <c r="M260" s="25">
        <v>2</v>
      </c>
      <c r="N260" s="25">
        <v>2</v>
      </c>
      <c r="O260" s="25">
        <v>2</v>
      </c>
      <c r="P260" s="25">
        <v>2</v>
      </c>
      <c r="Q260" s="25">
        <v>2</v>
      </c>
      <c r="R260" s="25">
        <v>2</v>
      </c>
      <c r="S260" s="25">
        <v>2</v>
      </c>
      <c r="T260" s="25">
        <v>2</v>
      </c>
      <c r="U260" s="25">
        <v>2</v>
      </c>
      <c r="V260" s="25">
        <v>2</v>
      </c>
      <c r="W260" s="25">
        <v>2</v>
      </c>
    </row>
    <row r="261" spans="1:23" s="8" customFormat="1" x14ac:dyDescent="0.25">
      <c r="A261" s="221"/>
      <c r="B261" s="45" t="s">
        <v>742</v>
      </c>
      <c r="C261" s="45"/>
      <c r="D261" s="45" t="s">
        <v>36</v>
      </c>
      <c r="E261" s="45"/>
      <c r="F261" s="45"/>
      <c r="G261" s="45"/>
      <c r="H261" s="45"/>
      <c r="I261" s="45"/>
      <c r="J261" s="45"/>
      <c r="K261" s="45"/>
      <c r="L261" s="45"/>
      <c r="M261" s="45"/>
      <c r="N261" s="45"/>
      <c r="O261" s="45"/>
      <c r="P261" s="45"/>
      <c r="Q261" s="45"/>
      <c r="R261" s="45"/>
      <c r="S261" s="45"/>
      <c r="T261" s="45"/>
      <c r="U261" s="45"/>
      <c r="V261" s="45"/>
      <c r="W261" s="45"/>
    </row>
    <row r="262" spans="1:23" s="8" customFormat="1" x14ac:dyDescent="0.25">
      <c r="A262" s="221"/>
      <c r="B262" s="8" t="s">
        <v>739</v>
      </c>
      <c r="C262" s="8" t="s">
        <v>736</v>
      </c>
      <c r="D262" s="8" t="s">
        <v>36</v>
      </c>
      <c r="E262" s="8" t="s">
        <v>207</v>
      </c>
      <c r="F262" s="25">
        <v>7</v>
      </c>
      <c r="G262" s="25">
        <v>7</v>
      </c>
      <c r="H262" s="25">
        <v>7</v>
      </c>
      <c r="I262" s="25">
        <v>7</v>
      </c>
      <c r="J262" s="25">
        <v>7</v>
      </c>
      <c r="K262" s="25">
        <v>7</v>
      </c>
      <c r="L262" s="25">
        <v>7</v>
      </c>
      <c r="M262" s="25">
        <v>7</v>
      </c>
      <c r="N262" s="25">
        <v>7</v>
      </c>
      <c r="O262" s="25">
        <v>7</v>
      </c>
      <c r="P262" s="25">
        <v>7</v>
      </c>
      <c r="Q262" s="25">
        <v>7</v>
      </c>
      <c r="R262" s="25">
        <v>7</v>
      </c>
      <c r="S262" s="25">
        <v>7</v>
      </c>
      <c r="T262" s="25">
        <v>7</v>
      </c>
      <c r="U262" s="25">
        <v>7</v>
      </c>
      <c r="V262" s="25">
        <v>7</v>
      </c>
      <c r="W262" s="25">
        <v>7</v>
      </c>
    </row>
    <row r="263" spans="1:23" s="8" customFormat="1" x14ac:dyDescent="0.25">
      <c r="A263" s="221"/>
      <c r="B263" s="8" t="s">
        <v>739</v>
      </c>
      <c r="C263" s="8" t="s">
        <v>741</v>
      </c>
      <c r="D263" s="8" t="s">
        <v>36</v>
      </c>
      <c r="E263" s="8" t="s">
        <v>207</v>
      </c>
      <c r="F263" s="25">
        <v>3.9</v>
      </c>
      <c r="G263" s="25">
        <v>3.9</v>
      </c>
      <c r="H263" s="25">
        <v>3.9</v>
      </c>
      <c r="I263" s="25">
        <v>3.9</v>
      </c>
      <c r="J263" s="25">
        <v>3.9</v>
      </c>
      <c r="K263" s="25">
        <v>3.9</v>
      </c>
      <c r="L263" s="25">
        <v>3.9</v>
      </c>
      <c r="M263" s="25">
        <v>3.9</v>
      </c>
      <c r="N263" s="25">
        <v>3.9</v>
      </c>
      <c r="O263" s="25">
        <v>3.9</v>
      </c>
      <c r="P263" s="25">
        <v>3.9</v>
      </c>
      <c r="Q263" s="25">
        <v>3.9</v>
      </c>
      <c r="R263" s="25">
        <v>3.9</v>
      </c>
      <c r="S263" s="25">
        <v>3.9</v>
      </c>
      <c r="T263" s="25">
        <v>3.9</v>
      </c>
      <c r="U263" s="25">
        <v>3.9</v>
      </c>
      <c r="V263" s="25">
        <v>3.9</v>
      </c>
      <c r="W263" s="25">
        <v>3.9</v>
      </c>
    </row>
    <row r="264" spans="1:23" s="8" customFormat="1" x14ac:dyDescent="0.25">
      <c r="A264" s="221"/>
      <c r="B264" s="8" t="s">
        <v>740</v>
      </c>
      <c r="C264" s="8" t="s">
        <v>736</v>
      </c>
      <c r="D264" s="8" t="s">
        <v>36</v>
      </c>
      <c r="E264" s="8" t="s">
        <v>207</v>
      </c>
      <c r="F264" s="25">
        <v>7</v>
      </c>
      <c r="G264" s="25">
        <v>7</v>
      </c>
      <c r="H264" s="25">
        <v>7</v>
      </c>
      <c r="I264" s="25">
        <v>7</v>
      </c>
      <c r="J264" s="25">
        <v>7</v>
      </c>
      <c r="K264" s="25">
        <v>7</v>
      </c>
      <c r="L264" s="25">
        <v>7</v>
      </c>
      <c r="M264" s="25">
        <v>7</v>
      </c>
      <c r="N264" s="25">
        <v>7</v>
      </c>
      <c r="O264" s="25">
        <v>7</v>
      </c>
      <c r="P264" s="25">
        <v>7</v>
      </c>
      <c r="Q264" s="25">
        <v>7</v>
      </c>
      <c r="R264" s="25">
        <v>7</v>
      </c>
      <c r="S264" s="25">
        <v>7</v>
      </c>
      <c r="T264" s="25">
        <v>7</v>
      </c>
      <c r="U264" s="25">
        <v>7</v>
      </c>
      <c r="V264" s="25">
        <v>7</v>
      </c>
      <c r="W264" s="25">
        <v>7</v>
      </c>
    </row>
    <row r="265" spans="1:23" s="8" customFormat="1" x14ac:dyDescent="0.25">
      <c r="A265" s="221"/>
    </row>
    <row r="266" spans="1:23" s="8" customFormat="1" x14ac:dyDescent="0.25">
      <c r="A266" s="221"/>
      <c r="B266" s="50" t="s">
        <v>209</v>
      </c>
      <c r="C266" s="50"/>
      <c r="D266" s="50" t="s">
        <v>190</v>
      </c>
      <c r="E266" s="45"/>
      <c r="F266" s="45"/>
      <c r="G266" s="45"/>
      <c r="H266" s="45"/>
      <c r="I266" s="45"/>
      <c r="J266" s="45"/>
      <c r="K266" s="45"/>
      <c r="L266" s="45"/>
      <c r="M266" s="45"/>
      <c r="N266" s="45"/>
      <c r="O266" s="45"/>
      <c r="P266" s="45"/>
      <c r="Q266" s="45"/>
      <c r="R266" s="45"/>
      <c r="S266" s="45"/>
      <c r="T266" s="45"/>
      <c r="U266" s="45"/>
      <c r="V266" s="45"/>
      <c r="W266" s="45"/>
    </row>
    <row r="267" spans="1:23" s="8" customFormat="1" x14ac:dyDescent="0.25">
      <c r="A267" s="221"/>
      <c r="B267" s="8" t="s">
        <v>210</v>
      </c>
      <c r="C267" s="8" t="s">
        <v>168</v>
      </c>
      <c r="D267" s="8" t="s">
        <v>190</v>
      </c>
      <c r="E267" s="8" t="s">
        <v>208</v>
      </c>
      <c r="F267" s="25">
        <v>0.6</v>
      </c>
      <c r="G267" s="25">
        <v>0.6</v>
      </c>
      <c r="H267" s="25">
        <v>0.6</v>
      </c>
      <c r="I267" s="25">
        <v>0.6</v>
      </c>
      <c r="J267" s="25">
        <v>0.6</v>
      </c>
      <c r="K267" s="25">
        <v>0.6</v>
      </c>
      <c r="L267" s="25">
        <v>0.6</v>
      </c>
      <c r="M267" s="25">
        <v>0.6</v>
      </c>
      <c r="N267" s="25">
        <v>0.6</v>
      </c>
      <c r="O267" s="25">
        <v>0.6</v>
      </c>
      <c r="P267" s="25">
        <v>0.6</v>
      </c>
      <c r="Q267" s="25">
        <v>0.6</v>
      </c>
      <c r="R267" s="25">
        <v>0.6</v>
      </c>
      <c r="S267" s="25">
        <v>0.6</v>
      </c>
      <c r="T267" s="25">
        <v>0.6</v>
      </c>
      <c r="U267" s="25">
        <v>0.6</v>
      </c>
      <c r="V267" s="25">
        <v>0.6</v>
      </c>
      <c r="W267" s="25">
        <v>0.6</v>
      </c>
    </row>
    <row r="268" spans="1:23" s="8" customFormat="1" x14ac:dyDescent="0.25">
      <c r="A268" s="221"/>
      <c r="B268" s="8" t="s">
        <v>225</v>
      </c>
      <c r="C268" s="8" t="s">
        <v>358</v>
      </c>
      <c r="D268" s="8" t="s">
        <v>190</v>
      </c>
      <c r="E268" s="8" t="s">
        <v>208</v>
      </c>
      <c r="F268" s="25">
        <v>0.6</v>
      </c>
      <c r="G268" s="25">
        <v>0.6</v>
      </c>
      <c r="H268" s="25">
        <v>0.6</v>
      </c>
      <c r="I268" s="25">
        <v>0.6</v>
      </c>
      <c r="J268" s="25">
        <v>0.6</v>
      </c>
      <c r="K268" s="25">
        <v>0.6</v>
      </c>
      <c r="L268" s="25">
        <v>0.6</v>
      </c>
      <c r="M268" s="25">
        <v>0.6</v>
      </c>
      <c r="N268" s="25">
        <v>0.6</v>
      </c>
      <c r="O268" s="25">
        <v>0.6</v>
      </c>
      <c r="P268" s="25">
        <v>0.6</v>
      </c>
      <c r="Q268" s="25">
        <v>0.6</v>
      </c>
      <c r="R268" s="25">
        <v>0.6</v>
      </c>
      <c r="S268" s="25">
        <v>0.6</v>
      </c>
      <c r="T268" s="25">
        <v>0.6</v>
      </c>
      <c r="U268" s="25">
        <v>0.6</v>
      </c>
      <c r="V268" s="25">
        <v>0.6</v>
      </c>
      <c r="W268" s="25">
        <v>0.6</v>
      </c>
    </row>
    <row r="269" spans="1:23" s="8" customFormat="1" x14ac:dyDescent="0.25">
      <c r="A269" s="221"/>
      <c r="B269" s="8" t="s">
        <v>225</v>
      </c>
      <c r="C269" s="8" t="s">
        <v>168</v>
      </c>
      <c r="D269" s="8" t="s">
        <v>190</v>
      </c>
      <c r="E269" s="8" t="s">
        <v>208</v>
      </c>
      <c r="F269" s="25">
        <v>0.6</v>
      </c>
      <c r="G269" s="25">
        <v>0.6</v>
      </c>
      <c r="H269" s="25">
        <v>0.6</v>
      </c>
      <c r="I269" s="25">
        <v>0.6</v>
      </c>
      <c r="J269" s="25">
        <v>0.6</v>
      </c>
      <c r="K269" s="25">
        <v>0.6</v>
      </c>
      <c r="L269" s="25">
        <v>0.6</v>
      </c>
      <c r="M269" s="25">
        <v>0.6</v>
      </c>
      <c r="N269" s="25">
        <v>0.6</v>
      </c>
      <c r="O269" s="25">
        <v>0.6</v>
      </c>
      <c r="P269" s="25">
        <v>0.6</v>
      </c>
      <c r="Q269" s="25">
        <v>0.6</v>
      </c>
      <c r="R269" s="25">
        <v>0.6</v>
      </c>
      <c r="S269" s="25">
        <v>0.6</v>
      </c>
      <c r="T269" s="25">
        <v>0.6</v>
      </c>
      <c r="U269" s="25">
        <v>0.6</v>
      </c>
      <c r="V269" s="25">
        <v>0.6</v>
      </c>
      <c r="W269" s="25">
        <v>0.6</v>
      </c>
    </row>
    <row r="270" spans="1:23" s="8" customFormat="1" x14ac:dyDescent="0.25">
      <c r="A270" s="221"/>
      <c r="B270" s="50" t="s">
        <v>224</v>
      </c>
      <c r="C270" s="45"/>
      <c r="D270" s="50" t="s">
        <v>190</v>
      </c>
      <c r="E270" s="45"/>
      <c r="F270" s="45"/>
      <c r="G270" s="45"/>
      <c r="H270" s="45"/>
      <c r="I270" s="45"/>
      <c r="J270" s="45"/>
      <c r="K270" s="45"/>
      <c r="L270" s="45"/>
      <c r="M270" s="45"/>
      <c r="N270" s="45"/>
      <c r="O270" s="45"/>
      <c r="P270" s="45"/>
      <c r="Q270" s="45"/>
      <c r="R270" s="45"/>
      <c r="S270" s="45"/>
      <c r="T270" s="45"/>
      <c r="U270" s="45"/>
      <c r="V270" s="45"/>
      <c r="W270" s="45"/>
    </row>
    <row r="271" spans="1:23" s="8" customFormat="1" x14ac:dyDescent="0.25">
      <c r="A271" s="221"/>
      <c r="B271" s="8" t="s">
        <v>224</v>
      </c>
      <c r="C271" s="8" t="s">
        <v>226</v>
      </c>
      <c r="D271" s="8" t="s">
        <v>190</v>
      </c>
      <c r="E271" s="8" t="s">
        <v>208</v>
      </c>
      <c r="F271" s="25">
        <v>3.2</v>
      </c>
      <c r="G271" s="25">
        <v>3.2</v>
      </c>
      <c r="H271" s="25">
        <v>3.2</v>
      </c>
      <c r="I271" s="25">
        <v>3.2</v>
      </c>
      <c r="J271" s="25">
        <v>3.2</v>
      </c>
      <c r="K271" s="25">
        <v>3.2</v>
      </c>
      <c r="L271" s="25">
        <v>3.2</v>
      </c>
      <c r="M271" s="25">
        <v>3.2</v>
      </c>
      <c r="N271" s="25">
        <v>3.2</v>
      </c>
      <c r="O271" s="25">
        <v>3.2</v>
      </c>
      <c r="P271" s="25">
        <v>3.2</v>
      </c>
      <c r="Q271" s="25">
        <v>3.2</v>
      </c>
      <c r="R271" s="25">
        <v>3.2</v>
      </c>
      <c r="S271" s="25">
        <v>3.2</v>
      </c>
      <c r="T271" s="25">
        <v>3.2</v>
      </c>
      <c r="U271" s="25">
        <v>3.2</v>
      </c>
      <c r="V271" s="25">
        <v>3.2</v>
      </c>
      <c r="W271" s="25">
        <v>3.2</v>
      </c>
    </row>
    <row r="272" spans="1:23" s="8" customFormat="1" x14ac:dyDescent="0.25">
      <c r="A272" s="221"/>
      <c r="B272" s="8" t="s">
        <v>224</v>
      </c>
      <c r="C272" s="8" t="s">
        <v>227</v>
      </c>
      <c r="D272" s="8" t="s">
        <v>190</v>
      </c>
      <c r="E272" s="8" t="s">
        <v>208</v>
      </c>
      <c r="F272" s="25">
        <v>0.6</v>
      </c>
      <c r="G272" s="25">
        <v>0.6</v>
      </c>
      <c r="H272" s="25">
        <v>0.6</v>
      </c>
      <c r="I272" s="25">
        <v>0.6</v>
      </c>
      <c r="J272" s="25">
        <v>0.6</v>
      </c>
      <c r="K272" s="25">
        <v>0.6</v>
      </c>
      <c r="L272" s="25">
        <v>0.6</v>
      </c>
      <c r="M272" s="25">
        <v>0.6</v>
      </c>
      <c r="N272" s="25">
        <v>0.6</v>
      </c>
      <c r="O272" s="25">
        <v>0.6</v>
      </c>
      <c r="P272" s="25">
        <v>0.6</v>
      </c>
      <c r="Q272" s="25">
        <v>0.6</v>
      </c>
      <c r="R272" s="25">
        <v>0.6</v>
      </c>
      <c r="S272" s="25">
        <v>0.6</v>
      </c>
      <c r="T272" s="25">
        <v>0.6</v>
      </c>
      <c r="U272" s="25">
        <v>0.6</v>
      </c>
      <c r="V272" s="25">
        <v>0.6</v>
      </c>
      <c r="W272" s="25">
        <v>0.6</v>
      </c>
    </row>
    <row r="273" spans="1:23" s="8" customFormat="1" x14ac:dyDescent="0.25">
      <c r="A273" s="221"/>
      <c r="B273" s="8" t="s">
        <v>224</v>
      </c>
      <c r="C273" s="8" t="s">
        <v>165</v>
      </c>
      <c r="D273" s="8" t="s">
        <v>190</v>
      </c>
      <c r="E273" s="8" t="s">
        <v>208</v>
      </c>
      <c r="F273" s="25">
        <v>3.9</v>
      </c>
      <c r="G273" s="25">
        <v>3.9</v>
      </c>
      <c r="H273" s="25">
        <v>3.9</v>
      </c>
      <c r="I273" s="25">
        <v>3.9</v>
      </c>
      <c r="J273" s="25">
        <v>3.9</v>
      </c>
      <c r="K273" s="25">
        <v>3.9</v>
      </c>
      <c r="L273" s="25">
        <v>3.9</v>
      </c>
      <c r="M273" s="25">
        <v>3.9</v>
      </c>
      <c r="N273" s="25">
        <v>3.9</v>
      </c>
      <c r="O273" s="25">
        <v>3.9</v>
      </c>
      <c r="P273" s="25">
        <v>3.9</v>
      </c>
      <c r="Q273" s="25">
        <v>3.9</v>
      </c>
      <c r="R273" s="25">
        <v>3.9</v>
      </c>
      <c r="S273" s="25">
        <v>3.9</v>
      </c>
      <c r="T273" s="25">
        <v>3.9</v>
      </c>
      <c r="U273" s="25">
        <v>3.9</v>
      </c>
      <c r="V273" s="25">
        <v>3.9</v>
      </c>
      <c r="W273" s="25">
        <v>3.9</v>
      </c>
    </row>
    <row r="274" spans="1:23" s="8" customFormat="1" x14ac:dyDescent="0.25">
      <c r="A274" s="221"/>
      <c r="B274" s="8" t="s">
        <v>224</v>
      </c>
      <c r="C274" s="8" t="s">
        <v>166</v>
      </c>
      <c r="D274" s="8" t="s">
        <v>190</v>
      </c>
      <c r="E274" s="8" t="s">
        <v>208</v>
      </c>
      <c r="F274" s="25">
        <v>0.6</v>
      </c>
      <c r="G274" s="25">
        <v>0.6</v>
      </c>
      <c r="H274" s="25">
        <v>0.6</v>
      </c>
      <c r="I274" s="25">
        <v>0.6</v>
      </c>
      <c r="J274" s="25">
        <v>0.6</v>
      </c>
      <c r="K274" s="25">
        <v>0.6</v>
      </c>
      <c r="L274" s="25">
        <v>0.6</v>
      </c>
      <c r="M274" s="25">
        <v>0.6</v>
      </c>
      <c r="N274" s="25">
        <v>0.6</v>
      </c>
      <c r="O274" s="25">
        <v>0.6</v>
      </c>
      <c r="P274" s="25">
        <v>0.6</v>
      </c>
      <c r="Q274" s="25">
        <v>0.6</v>
      </c>
      <c r="R274" s="25">
        <v>0.6</v>
      </c>
      <c r="S274" s="25">
        <v>0.6</v>
      </c>
      <c r="T274" s="25">
        <v>0.6</v>
      </c>
      <c r="U274" s="25">
        <v>0.6</v>
      </c>
      <c r="V274" s="25">
        <v>0.6</v>
      </c>
      <c r="W274" s="25">
        <v>0.6</v>
      </c>
    </row>
    <row r="275" spans="1:23" s="8" customFormat="1" x14ac:dyDescent="0.25">
      <c r="A275" s="221"/>
      <c r="B275" s="8" t="s">
        <v>224</v>
      </c>
      <c r="C275" s="8" t="s">
        <v>204</v>
      </c>
      <c r="D275" s="8" t="s">
        <v>190</v>
      </c>
      <c r="E275" s="8" t="s">
        <v>208</v>
      </c>
      <c r="F275" s="25">
        <v>0.2</v>
      </c>
      <c r="G275" s="25">
        <v>0.2</v>
      </c>
      <c r="H275" s="25">
        <v>0.2</v>
      </c>
      <c r="I275" s="25">
        <v>0.2</v>
      </c>
      <c r="J275" s="25">
        <v>0.2</v>
      </c>
      <c r="K275" s="25">
        <v>0.2</v>
      </c>
      <c r="L275" s="25">
        <v>0.2</v>
      </c>
      <c r="M275" s="25">
        <v>0.2</v>
      </c>
      <c r="N275" s="25">
        <v>0.2</v>
      </c>
      <c r="O275" s="25">
        <v>0.2</v>
      </c>
      <c r="P275" s="25">
        <v>0.2</v>
      </c>
      <c r="Q275" s="25">
        <v>0.2</v>
      </c>
      <c r="R275" s="25">
        <v>0.2</v>
      </c>
      <c r="S275" s="25">
        <v>0.2</v>
      </c>
      <c r="T275" s="25">
        <v>0.2</v>
      </c>
      <c r="U275" s="25">
        <v>0.2</v>
      </c>
      <c r="V275" s="25">
        <v>0.2</v>
      </c>
      <c r="W275" s="25">
        <v>0.2</v>
      </c>
    </row>
    <row r="276" spans="1:23" s="8" customFormat="1" x14ac:dyDescent="0.25">
      <c r="A276" s="221"/>
      <c r="B276" s="50" t="s">
        <v>223</v>
      </c>
      <c r="C276" s="45"/>
      <c r="D276" s="50" t="s">
        <v>190</v>
      </c>
      <c r="E276" s="45"/>
      <c r="F276" s="45"/>
      <c r="G276" s="45"/>
      <c r="H276" s="45"/>
      <c r="I276" s="45"/>
      <c r="J276" s="45"/>
      <c r="K276" s="45"/>
      <c r="L276" s="45"/>
      <c r="M276" s="45"/>
      <c r="N276" s="45"/>
      <c r="O276" s="45"/>
      <c r="P276" s="45"/>
      <c r="Q276" s="45"/>
      <c r="R276" s="45"/>
      <c r="S276" s="45"/>
      <c r="T276" s="45"/>
      <c r="U276" s="45"/>
      <c r="V276" s="45"/>
      <c r="W276" s="45"/>
    </row>
    <row r="277" spans="1:23" s="8" customFormat="1" x14ac:dyDescent="0.25">
      <c r="A277" s="221"/>
      <c r="B277" s="8" t="s">
        <v>223</v>
      </c>
      <c r="C277" s="8" t="s">
        <v>165</v>
      </c>
      <c r="D277" s="8" t="s">
        <v>190</v>
      </c>
      <c r="E277" s="8" t="s">
        <v>208</v>
      </c>
      <c r="F277" s="25">
        <v>28.6</v>
      </c>
      <c r="G277" s="25">
        <v>28.6</v>
      </c>
      <c r="H277" s="25">
        <v>28.6</v>
      </c>
      <c r="I277" s="25">
        <v>28.6</v>
      </c>
      <c r="J277" s="25">
        <v>28.6</v>
      </c>
      <c r="K277" s="25">
        <v>28.6</v>
      </c>
      <c r="L277" s="25">
        <v>28.6</v>
      </c>
      <c r="M277" s="25">
        <v>28.6</v>
      </c>
      <c r="N277" s="25">
        <v>28.6</v>
      </c>
      <c r="O277" s="25">
        <v>28.6</v>
      </c>
      <c r="P277" s="25">
        <v>28.6</v>
      </c>
      <c r="Q277" s="25">
        <v>28.6</v>
      </c>
      <c r="R277" s="25">
        <v>28.6</v>
      </c>
      <c r="S277" s="25">
        <v>28.6</v>
      </c>
      <c r="T277" s="25">
        <v>28.6</v>
      </c>
      <c r="U277" s="25">
        <v>28.6</v>
      </c>
      <c r="V277" s="25">
        <v>28.6</v>
      </c>
      <c r="W277" s="25">
        <v>28.6</v>
      </c>
    </row>
    <row r="278" spans="1:23" s="8" customFormat="1" x14ac:dyDescent="0.25">
      <c r="A278" s="221"/>
      <c r="B278" s="8" t="s">
        <v>223</v>
      </c>
      <c r="C278" s="8" t="s">
        <v>736</v>
      </c>
      <c r="D278" s="8" t="s">
        <v>190</v>
      </c>
      <c r="E278" s="8" t="s">
        <v>208</v>
      </c>
      <c r="F278" s="25">
        <v>1.5</v>
      </c>
      <c r="G278" s="25">
        <v>1.5</v>
      </c>
      <c r="H278" s="25">
        <v>1.5</v>
      </c>
      <c r="I278" s="25">
        <v>1.5</v>
      </c>
      <c r="J278" s="25">
        <v>1.5</v>
      </c>
      <c r="K278" s="25">
        <v>1.5</v>
      </c>
      <c r="L278" s="25">
        <v>1.5</v>
      </c>
      <c r="M278" s="25">
        <v>1.5</v>
      </c>
      <c r="N278" s="25">
        <v>1.5</v>
      </c>
      <c r="O278" s="25">
        <v>1.5</v>
      </c>
      <c r="P278" s="25">
        <v>1.5</v>
      </c>
      <c r="Q278" s="25">
        <v>1.5</v>
      </c>
      <c r="R278" s="25">
        <v>1.5</v>
      </c>
      <c r="S278" s="25">
        <v>1.5</v>
      </c>
      <c r="T278" s="25">
        <v>1.5</v>
      </c>
      <c r="U278" s="25">
        <v>1.5</v>
      </c>
      <c r="V278" s="25">
        <v>1.5</v>
      </c>
      <c r="W278" s="25">
        <v>1.5</v>
      </c>
    </row>
    <row r="279" spans="1:23" s="8" customFormat="1" x14ac:dyDescent="0.25">
      <c r="A279" s="221"/>
      <c r="B279" s="45" t="s">
        <v>742</v>
      </c>
      <c r="C279" s="45"/>
      <c r="D279" s="45" t="s">
        <v>190</v>
      </c>
      <c r="E279" s="45"/>
      <c r="F279" s="45"/>
      <c r="G279" s="45"/>
      <c r="H279" s="45"/>
      <c r="I279" s="45"/>
      <c r="J279" s="45"/>
      <c r="K279" s="45"/>
      <c r="L279" s="45"/>
      <c r="M279" s="45"/>
      <c r="N279" s="45"/>
      <c r="O279" s="45"/>
      <c r="P279" s="45"/>
      <c r="Q279" s="45"/>
      <c r="R279" s="45"/>
      <c r="S279" s="45"/>
      <c r="T279" s="45"/>
      <c r="U279" s="45"/>
      <c r="V279" s="45"/>
      <c r="W279" s="45"/>
    </row>
    <row r="280" spans="1:23" s="8" customFormat="1" x14ac:dyDescent="0.25">
      <c r="A280" s="221"/>
      <c r="B280" s="8" t="s">
        <v>739</v>
      </c>
      <c r="C280" s="8" t="s">
        <v>736</v>
      </c>
      <c r="D280" s="8" t="s">
        <v>190</v>
      </c>
      <c r="E280" s="8" t="s">
        <v>208</v>
      </c>
      <c r="F280" s="25">
        <v>2</v>
      </c>
      <c r="G280" s="25">
        <v>2</v>
      </c>
      <c r="H280" s="25">
        <v>2</v>
      </c>
      <c r="I280" s="25">
        <v>2</v>
      </c>
      <c r="J280" s="25">
        <v>2</v>
      </c>
      <c r="K280" s="25">
        <v>2</v>
      </c>
      <c r="L280" s="25">
        <v>2</v>
      </c>
      <c r="M280" s="25">
        <v>2</v>
      </c>
      <c r="N280" s="25">
        <v>2</v>
      </c>
      <c r="O280" s="25">
        <v>2</v>
      </c>
      <c r="P280" s="25">
        <v>2</v>
      </c>
      <c r="Q280" s="25">
        <v>2</v>
      </c>
      <c r="R280" s="25">
        <v>2</v>
      </c>
      <c r="S280" s="25">
        <v>2</v>
      </c>
      <c r="T280" s="25">
        <v>2</v>
      </c>
      <c r="U280" s="25">
        <v>2</v>
      </c>
      <c r="V280" s="25">
        <v>2</v>
      </c>
      <c r="W280" s="25">
        <v>2</v>
      </c>
    </row>
    <row r="281" spans="1:23" s="8" customFormat="1" x14ac:dyDescent="0.25">
      <c r="A281" s="221"/>
      <c r="B281" s="8" t="s">
        <v>739</v>
      </c>
      <c r="C281" s="8" t="s">
        <v>741</v>
      </c>
      <c r="D281" s="8" t="s">
        <v>190</v>
      </c>
      <c r="E281" s="8" t="s">
        <v>208</v>
      </c>
      <c r="F281" s="25">
        <v>3.9</v>
      </c>
      <c r="G281" s="25">
        <v>3.9</v>
      </c>
      <c r="H281" s="25">
        <v>3.9</v>
      </c>
      <c r="I281" s="25">
        <v>3.9</v>
      </c>
      <c r="J281" s="25">
        <v>3.9</v>
      </c>
      <c r="K281" s="25">
        <v>3.9</v>
      </c>
      <c r="L281" s="25">
        <v>3.9</v>
      </c>
      <c r="M281" s="25">
        <v>3.9</v>
      </c>
      <c r="N281" s="25">
        <v>3.9</v>
      </c>
      <c r="O281" s="25">
        <v>3.9</v>
      </c>
      <c r="P281" s="25">
        <v>3.9</v>
      </c>
      <c r="Q281" s="25">
        <v>3.9</v>
      </c>
      <c r="R281" s="25">
        <v>3.9</v>
      </c>
      <c r="S281" s="25">
        <v>3.9</v>
      </c>
      <c r="T281" s="25">
        <v>3.9</v>
      </c>
      <c r="U281" s="25">
        <v>3.9</v>
      </c>
      <c r="V281" s="25">
        <v>3.9</v>
      </c>
      <c r="W281" s="25">
        <v>3.9</v>
      </c>
    </row>
    <row r="282" spans="1:23" s="8" customFormat="1" x14ac:dyDescent="0.25">
      <c r="A282" s="221"/>
      <c r="B282" s="8" t="s">
        <v>740</v>
      </c>
      <c r="C282" s="8" t="s">
        <v>736</v>
      </c>
      <c r="D282" s="8" t="s">
        <v>190</v>
      </c>
      <c r="E282" s="8" t="s">
        <v>208</v>
      </c>
      <c r="F282" s="25">
        <v>1.5</v>
      </c>
      <c r="G282" s="25">
        <v>1.5</v>
      </c>
      <c r="H282" s="25">
        <v>1.5</v>
      </c>
      <c r="I282" s="25">
        <v>1.5</v>
      </c>
      <c r="J282" s="25">
        <v>1.5</v>
      </c>
      <c r="K282" s="25">
        <v>1.5</v>
      </c>
      <c r="L282" s="25">
        <v>1.5</v>
      </c>
      <c r="M282" s="25">
        <v>1.5</v>
      </c>
      <c r="N282" s="25">
        <v>1.5</v>
      </c>
      <c r="O282" s="25">
        <v>1.5</v>
      </c>
      <c r="P282" s="25">
        <v>1.5</v>
      </c>
      <c r="Q282" s="25">
        <v>1.5</v>
      </c>
      <c r="R282" s="25">
        <v>1.5</v>
      </c>
      <c r="S282" s="25">
        <v>1.5</v>
      </c>
      <c r="T282" s="25">
        <v>1.5</v>
      </c>
      <c r="U282" s="25">
        <v>1.5</v>
      </c>
      <c r="V282" s="25">
        <v>1.5</v>
      </c>
      <c r="W282" s="25">
        <v>1.5</v>
      </c>
    </row>
    <row r="283" spans="1:23" s="8" customFormat="1" x14ac:dyDescent="0.25">
      <c r="A283" s="221"/>
    </row>
    <row r="284" spans="1:23" s="51" customFormat="1" ht="21" x14ac:dyDescent="0.35">
      <c r="A284" s="222"/>
      <c r="C284" s="52" t="s">
        <v>14</v>
      </c>
      <c r="F284" s="51" t="s">
        <v>15</v>
      </c>
    </row>
    <row r="285" spans="1:23" s="8" customFormat="1" x14ac:dyDescent="0.25">
      <c r="A285" s="221"/>
    </row>
    <row r="286" spans="1:23" s="8" customFormat="1" x14ac:dyDescent="0.25">
      <c r="A286" s="221"/>
      <c r="B286" s="50" t="s">
        <v>209</v>
      </c>
      <c r="C286" s="50"/>
      <c r="D286" s="50" t="s">
        <v>13</v>
      </c>
      <c r="E286" s="45"/>
      <c r="F286" s="45"/>
      <c r="G286" s="45"/>
      <c r="H286" s="45"/>
      <c r="I286" s="45"/>
      <c r="J286" s="45"/>
      <c r="K286" s="45"/>
      <c r="L286" s="45"/>
      <c r="M286" s="45"/>
      <c r="N286" s="45"/>
      <c r="O286" s="45"/>
      <c r="P286" s="45"/>
      <c r="Q286" s="45"/>
      <c r="R286" s="45"/>
      <c r="S286" s="45"/>
      <c r="T286" s="45"/>
      <c r="U286" s="45"/>
      <c r="V286" s="45"/>
      <c r="W286" s="45"/>
    </row>
    <row r="287" spans="1:23" s="8" customFormat="1" x14ac:dyDescent="0.25">
      <c r="A287" s="221"/>
      <c r="B287" s="8" t="s">
        <v>210</v>
      </c>
      <c r="C287" s="8" t="s">
        <v>168</v>
      </c>
      <c r="D287" s="8" t="s">
        <v>13</v>
      </c>
      <c r="E287" s="8" t="s">
        <v>16</v>
      </c>
      <c r="F287" s="25">
        <v>2972.3694</v>
      </c>
      <c r="G287" s="25">
        <v>2708.42715</v>
      </c>
      <c r="H287" s="25">
        <v>2686.9485500000001</v>
      </c>
      <c r="I287" s="25">
        <v>2584.1387</v>
      </c>
      <c r="J287" s="25">
        <v>2316.2424999999998</v>
      </c>
      <c r="K287" s="25">
        <v>2266.8503000000001</v>
      </c>
      <c r="L287" s="25">
        <v>2509.6356999999998</v>
      </c>
      <c r="M287" s="25">
        <v>2556.8114</v>
      </c>
      <c r="N287" s="25">
        <v>2477.93975</v>
      </c>
      <c r="O287" s="25">
        <v>2422.6845499999999</v>
      </c>
      <c r="P287" s="25">
        <v>2563.6181999999999</v>
      </c>
      <c r="Q287" s="25">
        <v>2481.8247337337198</v>
      </c>
      <c r="R287" s="25">
        <v>2413.508276395939</v>
      </c>
      <c r="S287" s="25">
        <v>2348.8922600000001</v>
      </c>
      <c r="T287" s="25">
        <v>2322.2413499999998</v>
      </c>
      <c r="U287" s="25">
        <v>2295.5904399999999</v>
      </c>
      <c r="V287" s="25">
        <v>2268.9095000000002</v>
      </c>
      <c r="W287" s="25">
        <v>2242.3114999999998</v>
      </c>
    </row>
    <row r="288" spans="1:23" s="8" customFormat="1" x14ac:dyDescent="0.25">
      <c r="A288" s="221"/>
      <c r="B288" s="8" t="s">
        <v>225</v>
      </c>
      <c r="C288" s="8" t="s">
        <v>166</v>
      </c>
      <c r="D288" s="8" t="s">
        <v>13</v>
      </c>
      <c r="E288" s="8" t="s">
        <v>16</v>
      </c>
      <c r="F288" s="25">
        <v>58.466099999999997</v>
      </c>
      <c r="G288" s="25">
        <v>61.621000000000002</v>
      </c>
      <c r="H288" s="25">
        <v>58.9771</v>
      </c>
      <c r="I288" s="25">
        <v>53.463900000000002</v>
      </c>
      <c r="J288" s="25">
        <v>53.212600000000002</v>
      </c>
      <c r="K288" s="25">
        <v>56.163800000000002</v>
      </c>
      <c r="L288" s="25">
        <v>52.1325</v>
      </c>
      <c r="M288" s="25">
        <v>53.063493000000001</v>
      </c>
      <c r="N288" s="25">
        <v>64.05</v>
      </c>
      <c r="O288" s="25">
        <v>46.41</v>
      </c>
      <c r="P288" s="25">
        <v>47.18</v>
      </c>
      <c r="Q288" s="25">
        <v>54.39</v>
      </c>
      <c r="R288" s="25">
        <v>75.599999999999994</v>
      </c>
      <c r="S288" s="25">
        <v>57.167012</v>
      </c>
      <c r="T288" s="25">
        <v>57.259720000000002</v>
      </c>
      <c r="U288" s="25">
        <v>57.352428000000003</v>
      </c>
      <c r="V288" s="25">
        <v>57.47</v>
      </c>
      <c r="W288" s="25">
        <v>57.54</v>
      </c>
    </row>
    <row r="289" spans="1:23" s="8" customFormat="1" x14ac:dyDescent="0.25">
      <c r="A289" s="221"/>
      <c r="B289" s="8" t="s">
        <v>225</v>
      </c>
      <c r="C289" s="8" t="s">
        <v>168</v>
      </c>
      <c r="D289" s="8" t="s">
        <v>13</v>
      </c>
      <c r="E289" s="8" t="s">
        <v>16</v>
      </c>
      <c r="F289" s="25">
        <v>1981.5796</v>
      </c>
      <c r="G289" s="25">
        <v>2010.08665</v>
      </c>
      <c r="H289" s="25">
        <v>2137.0184549999999</v>
      </c>
      <c r="I289" s="25">
        <v>2563.5509900000002</v>
      </c>
      <c r="J289" s="25">
        <v>2774.4009150000002</v>
      </c>
      <c r="K289" s="25">
        <v>3079.4921300000001</v>
      </c>
      <c r="L289" s="25">
        <v>3054.9704900000002</v>
      </c>
      <c r="M289" s="25">
        <v>3309.4490000000001</v>
      </c>
      <c r="N289" s="25">
        <v>3349.0814500000001</v>
      </c>
      <c r="O289" s="25">
        <v>3404.3359349999996</v>
      </c>
      <c r="P289" s="25">
        <v>3602.3790384270465</v>
      </c>
      <c r="Q289" s="25">
        <v>3487.4385662662798</v>
      </c>
      <c r="R289" s="25">
        <v>3391.4408736040614</v>
      </c>
      <c r="S289" s="25">
        <v>3919.2725</v>
      </c>
      <c r="T289" s="25">
        <v>4059.9845</v>
      </c>
      <c r="U289" s="25">
        <v>4200.6965</v>
      </c>
      <c r="V289" s="25">
        <v>4341.4084999999995</v>
      </c>
      <c r="W289" s="25">
        <v>4482.1205</v>
      </c>
    </row>
    <row r="290" spans="1:23" s="8" customFormat="1" x14ac:dyDescent="0.25">
      <c r="A290" s="221"/>
      <c r="B290" s="50" t="s">
        <v>224</v>
      </c>
      <c r="C290" s="45"/>
      <c r="D290" s="50" t="s">
        <v>13</v>
      </c>
      <c r="E290" s="45"/>
      <c r="F290" s="45"/>
      <c r="G290" s="45"/>
      <c r="H290" s="45"/>
      <c r="I290" s="45"/>
      <c r="J290" s="45"/>
      <c r="K290" s="45"/>
      <c r="L290" s="45"/>
      <c r="M290" s="45"/>
      <c r="N290" s="45"/>
      <c r="O290" s="45"/>
      <c r="P290" s="45"/>
      <c r="Q290" s="45"/>
      <c r="R290" s="45"/>
      <c r="S290" s="45"/>
      <c r="T290" s="45"/>
      <c r="U290" s="45"/>
      <c r="V290" s="45"/>
      <c r="W290" s="45"/>
    </row>
    <row r="291" spans="1:23" s="8" customFormat="1" x14ac:dyDescent="0.25">
      <c r="A291" s="221"/>
      <c r="B291" s="8" t="s">
        <v>224</v>
      </c>
      <c r="C291" s="8" t="s">
        <v>226</v>
      </c>
      <c r="D291" s="8" t="s">
        <v>13</v>
      </c>
      <c r="E291" s="8" t="s">
        <v>16</v>
      </c>
      <c r="F291" s="25">
        <v>23407.183799999999</v>
      </c>
      <c r="G291" s="25">
        <v>23281.09938</v>
      </c>
      <c r="H291" s="25">
        <v>23269.84506</v>
      </c>
      <c r="I291" s="25">
        <v>24017.35644</v>
      </c>
      <c r="J291" s="25">
        <v>24732.373049999998</v>
      </c>
      <c r="K291" s="25">
        <v>25138.63737</v>
      </c>
      <c r="L291" s="25">
        <v>25395.310710000002</v>
      </c>
      <c r="M291" s="25">
        <v>26023.494419999999</v>
      </c>
      <c r="N291" s="25">
        <v>24922.48374</v>
      </c>
      <c r="O291" s="25">
        <v>25471.866419999998</v>
      </c>
      <c r="P291" s="25">
        <v>26953.65787991563</v>
      </c>
      <c r="Q291" s="25">
        <v>26935.376390999998</v>
      </c>
      <c r="R291" s="25">
        <v>26374.738698000001</v>
      </c>
      <c r="S291" s="25">
        <v>27241.80228</v>
      </c>
      <c r="T291" s="25">
        <v>27551.912850000001</v>
      </c>
      <c r="U291" s="25">
        <v>27862.023420000001</v>
      </c>
      <c r="V291" s="25">
        <v>28172.1132</v>
      </c>
      <c r="W291" s="25">
        <v>28482.2307</v>
      </c>
    </row>
    <row r="292" spans="1:23" s="8" customFormat="1" x14ac:dyDescent="0.25">
      <c r="A292" s="221"/>
      <c r="B292" s="8" t="s">
        <v>224</v>
      </c>
      <c r="C292" s="8" t="s">
        <v>227</v>
      </c>
      <c r="D292" s="8" t="s">
        <v>13</v>
      </c>
      <c r="E292" s="8" t="s">
        <v>16</v>
      </c>
      <c r="F292" s="25">
        <v>22.684780739999997</v>
      </c>
      <c r="G292" s="25">
        <v>20.80540821</v>
      </c>
      <c r="H292" s="25">
        <v>19.720142419999998</v>
      </c>
      <c r="I292" s="25">
        <v>20.355422059999999</v>
      </c>
      <c r="J292" s="25">
        <v>21.10666921</v>
      </c>
      <c r="K292" s="25">
        <v>20.14366218</v>
      </c>
      <c r="L292" s="25">
        <v>19.534848929999999</v>
      </c>
      <c r="M292" s="25">
        <v>18.449583140000001</v>
      </c>
      <c r="N292" s="25">
        <v>14.08203202</v>
      </c>
      <c r="O292" s="25">
        <v>14.426145419999999</v>
      </c>
      <c r="P292" s="25">
        <v>14.426145419999999</v>
      </c>
      <c r="Q292" s="25">
        <v>15.379061285000001</v>
      </c>
      <c r="R292" s="25">
        <v>12.44089295</v>
      </c>
      <c r="S292" s="25">
        <v>12.454230399999997</v>
      </c>
      <c r="T292" s="25">
        <v>11.666853499999997</v>
      </c>
      <c r="U292" s="25">
        <v>10.879476599999998</v>
      </c>
      <c r="V292" s="25">
        <v>10.066000000000001</v>
      </c>
      <c r="W292" s="25">
        <v>9.2751000000000001</v>
      </c>
    </row>
    <row r="293" spans="1:23" s="8" customFormat="1" x14ac:dyDescent="0.25">
      <c r="A293" s="221"/>
      <c r="B293" s="8" t="s">
        <v>224</v>
      </c>
      <c r="C293" s="8" t="s">
        <v>165</v>
      </c>
      <c r="D293" s="8" t="s">
        <v>13</v>
      </c>
      <c r="E293" s="8" t="s">
        <v>16</v>
      </c>
      <c r="F293" s="25">
        <v>9181.3019609999992</v>
      </c>
      <c r="G293" s="25">
        <v>9524.8295610000005</v>
      </c>
      <c r="H293" s="25">
        <v>10028.384262</v>
      </c>
      <c r="I293" s="25">
        <v>10662.584672999999</v>
      </c>
      <c r="J293" s="25">
        <v>11272.724813999999</v>
      </c>
      <c r="K293" s="25">
        <v>11913.380816999999</v>
      </c>
      <c r="L293" s="25">
        <v>12783.949113000002</v>
      </c>
      <c r="M293" s="25">
        <v>14323.951628999999</v>
      </c>
      <c r="N293" s="25">
        <v>14331.291234000002</v>
      </c>
      <c r="O293" s="25">
        <v>14331.291234000002</v>
      </c>
      <c r="P293" s="25">
        <v>15537.139800000001</v>
      </c>
      <c r="Q293" s="25">
        <v>16479.07677</v>
      </c>
      <c r="R293" s="25">
        <v>16533.395330399999</v>
      </c>
      <c r="S293" s="25">
        <v>17471.446199999998</v>
      </c>
      <c r="T293" s="25">
        <v>18133.270349999999</v>
      </c>
      <c r="U293" s="25">
        <v>18795.094499999999</v>
      </c>
      <c r="V293" s="25">
        <v>19456.955699999999</v>
      </c>
      <c r="W293" s="25">
        <v>20118.7428</v>
      </c>
    </row>
    <row r="294" spans="1:23" s="8" customFormat="1" x14ac:dyDescent="0.25">
      <c r="A294" s="221"/>
      <c r="B294" s="8" t="s">
        <v>224</v>
      </c>
      <c r="C294" s="8" t="s">
        <v>166</v>
      </c>
      <c r="D294" s="8" t="s">
        <v>13</v>
      </c>
      <c r="E294" s="8" t="s">
        <v>16</v>
      </c>
      <c r="F294" s="25">
        <v>8.774226539999999</v>
      </c>
      <c r="G294" s="25">
        <v>8.7951245399999998</v>
      </c>
      <c r="H294" s="25">
        <v>8.4738448800000015</v>
      </c>
      <c r="I294" s="25">
        <v>8.3473732800000011</v>
      </c>
      <c r="J294" s="25">
        <v>8.9989729199999999</v>
      </c>
      <c r="K294" s="25">
        <v>7.7308033320000007</v>
      </c>
      <c r="L294" s="25">
        <v>7.5252815640000001</v>
      </c>
      <c r="M294" s="25">
        <v>7.430424768</v>
      </c>
      <c r="N294" s="25">
        <v>7.430424768</v>
      </c>
      <c r="O294" s="25">
        <v>9.3749821200000003</v>
      </c>
      <c r="P294" s="25">
        <v>9.9203579999999985</v>
      </c>
      <c r="Q294" s="25">
        <v>7.5410906688000372</v>
      </c>
      <c r="R294" s="25">
        <v>8.9797473792000435</v>
      </c>
      <c r="S294" s="25">
        <v>8.4243708000000002</v>
      </c>
      <c r="T294" s="25">
        <v>8.4265380000000007</v>
      </c>
      <c r="U294" s="25">
        <v>8.4287051999999996</v>
      </c>
      <c r="V294" s="25">
        <v>8.4366000000000003</v>
      </c>
      <c r="W294" s="25">
        <v>8.4366000000000003</v>
      </c>
    </row>
    <row r="295" spans="1:23" s="8" customFormat="1" x14ac:dyDescent="0.25">
      <c r="A295" s="221"/>
      <c r="B295" s="8" t="s">
        <v>224</v>
      </c>
      <c r="C295" s="8" t="s">
        <v>204</v>
      </c>
      <c r="D295" s="8" t="s">
        <v>13</v>
      </c>
      <c r="E295" s="8" t="s">
        <v>16</v>
      </c>
      <c r="F295" s="25">
        <v>3.3979349999999999</v>
      </c>
      <c r="G295" s="25">
        <v>0</v>
      </c>
      <c r="H295" s="25">
        <v>0</v>
      </c>
      <c r="I295" s="25">
        <v>0</v>
      </c>
      <c r="J295" s="25">
        <v>0</v>
      </c>
      <c r="K295" s="25">
        <v>3.3979349999999999</v>
      </c>
      <c r="L295" s="25">
        <v>0</v>
      </c>
      <c r="M295" s="25">
        <v>0</v>
      </c>
      <c r="N295" s="25">
        <v>0</v>
      </c>
      <c r="O295" s="25">
        <v>0</v>
      </c>
      <c r="P295" s="25">
        <v>0</v>
      </c>
      <c r="Q295" s="25">
        <v>0</v>
      </c>
      <c r="R295" s="25">
        <v>0</v>
      </c>
      <c r="S295" s="25">
        <v>0</v>
      </c>
      <c r="T295" s="25">
        <v>0</v>
      </c>
      <c r="U295" s="25">
        <v>0</v>
      </c>
      <c r="V295" s="25">
        <v>0</v>
      </c>
      <c r="W295" s="25">
        <v>0</v>
      </c>
    </row>
    <row r="296" spans="1:23" s="8" customFormat="1" x14ac:dyDescent="0.25">
      <c r="A296" s="221"/>
      <c r="B296" s="50" t="s">
        <v>223</v>
      </c>
      <c r="C296" s="45"/>
      <c r="D296" s="50" t="s">
        <v>13</v>
      </c>
      <c r="E296" s="45"/>
      <c r="F296" s="45"/>
      <c r="G296" s="45"/>
      <c r="H296" s="45"/>
      <c r="I296" s="45"/>
      <c r="J296" s="45"/>
      <c r="K296" s="45"/>
      <c r="L296" s="45"/>
      <c r="M296" s="45"/>
      <c r="N296" s="45"/>
      <c r="O296" s="45"/>
      <c r="P296" s="45"/>
      <c r="Q296" s="45"/>
      <c r="R296" s="45"/>
      <c r="S296" s="45"/>
      <c r="T296" s="45"/>
      <c r="U296" s="45"/>
      <c r="V296" s="45"/>
      <c r="W296" s="45"/>
    </row>
    <row r="297" spans="1:23" s="8" customFormat="1" x14ac:dyDescent="0.25">
      <c r="A297" s="221"/>
      <c r="B297" s="8" t="s">
        <v>223</v>
      </c>
      <c r="C297" s="8" t="s">
        <v>165</v>
      </c>
      <c r="D297" s="8" t="s">
        <v>13</v>
      </c>
      <c r="E297" s="8" t="s">
        <v>16</v>
      </c>
      <c r="F297" s="25">
        <v>551.45219999999995</v>
      </c>
      <c r="G297" s="25">
        <v>541.44870000000003</v>
      </c>
      <c r="H297" s="25">
        <v>527.8143</v>
      </c>
      <c r="I297" s="25">
        <v>500.10090000000002</v>
      </c>
      <c r="J297" s="25">
        <v>521.88630000000001</v>
      </c>
      <c r="K297" s="25">
        <v>519.36689999999999</v>
      </c>
      <c r="L297" s="25">
        <v>479.2047</v>
      </c>
      <c r="M297" s="25">
        <v>494.39519999999999</v>
      </c>
      <c r="N297" s="25">
        <v>468.08969999999999</v>
      </c>
      <c r="O297" s="25">
        <v>481.94639999999998</v>
      </c>
      <c r="P297" s="25">
        <v>445.0446</v>
      </c>
      <c r="Q297" s="25">
        <v>445.7115</v>
      </c>
      <c r="R297" s="25">
        <v>435.41160000000002</v>
      </c>
      <c r="S297" s="25">
        <v>428.10089399999993</v>
      </c>
      <c r="T297" s="25">
        <v>512.39186700000005</v>
      </c>
      <c r="U297" s="25">
        <v>492.67533900000001</v>
      </c>
      <c r="V297" s="25">
        <v>400.21409999999997</v>
      </c>
      <c r="W297" s="25">
        <v>390.8775</v>
      </c>
    </row>
    <row r="298" spans="1:23" s="8" customFormat="1" x14ac:dyDescent="0.25">
      <c r="A298" s="221"/>
      <c r="B298" s="8" t="s">
        <v>223</v>
      </c>
      <c r="C298" s="8" t="s">
        <v>736</v>
      </c>
      <c r="D298" s="8" t="s">
        <v>13</v>
      </c>
      <c r="E298" s="8" t="s">
        <v>737</v>
      </c>
      <c r="F298" s="25">
        <v>0</v>
      </c>
      <c r="G298" s="25">
        <v>0</v>
      </c>
      <c r="H298" s="25">
        <v>0</v>
      </c>
      <c r="I298" s="25">
        <v>0</v>
      </c>
      <c r="J298" s="25">
        <v>0</v>
      </c>
      <c r="K298" s="25">
        <v>0</v>
      </c>
      <c r="L298" s="25">
        <v>0</v>
      </c>
      <c r="M298" s="25">
        <v>165.19589999999999</v>
      </c>
      <c r="N298" s="25">
        <v>253.2235</v>
      </c>
      <c r="O298" s="25">
        <v>93.697500000000005</v>
      </c>
      <c r="P298" s="25">
        <v>291.6635</v>
      </c>
      <c r="Q298" s="25">
        <v>103.5958</v>
      </c>
      <c r="R298" s="25">
        <v>26.523599999999998</v>
      </c>
      <c r="S298" s="25">
        <v>66.413507555632179</v>
      </c>
      <c r="T298" s="25">
        <v>62.422118155794749</v>
      </c>
      <c r="U298" s="25">
        <v>58.688422723239746</v>
      </c>
      <c r="V298" s="25">
        <v>55.1614</v>
      </c>
      <c r="W298" s="25">
        <v>51.893999999999998</v>
      </c>
    </row>
    <row r="299" spans="1:23" s="8" customFormat="1" x14ac:dyDescent="0.25">
      <c r="A299" s="221"/>
      <c r="B299" s="45" t="s">
        <v>742</v>
      </c>
      <c r="C299" s="45"/>
      <c r="D299" s="45" t="s">
        <v>13</v>
      </c>
      <c r="E299" s="45"/>
      <c r="F299" s="45"/>
      <c r="G299" s="45"/>
      <c r="H299" s="45"/>
      <c r="I299" s="45"/>
      <c r="J299" s="45"/>
      <c r="K299" s="45"/>
      <c r="L299" s="45"/>
      <c r="M299" s="45"/>
      <c r="N299" s="45"/>
      <c r="O299" s="45"/>
      <c r="P299" s="45"/>
      <c r="Q299" s="45"/>
      <c r="R299" s="45"/>
      <c r="S299" s="45"/>
      <c r="T299" s="45"/>
      <c r="U299" s="45"/>
      <c r="V299" s="45"/>
      <c r="W299" s="45"/>
    </row>
    <row r="300" spans="1:23" s="8" customFormat="1" x14ac:dyDescent="0.25">
      <c r="A300" s="221"/>
      <c r="B300" s="8" t="s">
        <v>739</v>
      </c>
      <c r="C300" s="8" t="s">
        <v>736</v>
      </c>
      <c r="D300" s="8" t="s">
        <v>13</v>
      </c>
      <c r="E300" s="8" t="s">
        <v>16</v>
      </c>
      <c r="F300" s="25">
        <v>7759.35</v>
      </c>
      <c r="G300" s="25">
        <v>7759.4273999999996</v>
      </c>
      <c r="H300" s="25">
        <v>7759.5047999999997</v>
      </c>
      <c r="I300" s="25">
        <v>7759.5821999999998</v>
      </c>
      <c r="J300" s="25">
        <v>7759.6596</v>
      </c>
      <c r="K300" s="25">
        <v>7759.7370000000001</v>
      </c>
      <c r="L300" s="25">
        <v>7759.8144000000002</v>
      </c>
      <c r="M300" s="25">
        <v>7759.8918000000003</v>
      </c>
      <c r="N300" s="25">
        <v>7759.9691999999995</v>
      </c>
      <c r="O300" s="25">
        <v>7760.0465999999997</v>
      </c>
      <c r="P300" s="25">
        <v>7760.1239999999998</v>
      </c>
      <c r="Q300" s="25">
        <v>7760.2013999999999</v>
      </c>
      <c r="R300" s="25">
        <v>7760.2788</v>
      </c>
      <c r="S300" s="25">
        <v>7760.3562000000002</v>
      </c>
      <c r="T300" s="25">
        <v>7760.4336000000003</v>
      </c>
      <c r="U300" s="25">
        <v>7760.5110000000004</v>
      </c>
      <c r="V300" s="25">
        <v>7760.5883999999996</v>
      </c>
      <c r="W300" s="25">
        <v>7760.6657999999998</v>
      </c>
    </row>
    <row r="301" spans="1:23" s="8" customFormat="1" x14ac:dyDescent="0.25">
      <c r="A301" s="221"/>
      <c r="B301" s="8" t="s">
        <v>739</v>
      </c>
      <c r="C301" s="8" t="s">
        <v>741</v>
      </c>
      <c r="D301" s="8" t="s">
        <v>13</v>
      </c>
      <c r="E301" s="8" t="s">
        <v>16</v>
      </c>
      <c r="F301" s="25">
        <v>1364.5440072457209</v>
      </c>
      <c r="G301" s="25">
        <v>1215.9998093543009</v>
      </c>
      <c r="H301" s="25">
        <v>1113.4757354994067</v>
      </c>
      <c r="I301" s="25">
        <v>880.06906761924733</v>
      </c>
      <c r="J301" s="25">
        <v>1012.9779448887657</v>
      </c>
      <c r="K301" s="25">
        <v>1008.5969968103391</v>
      </c>
      <c r="L301" s="25">
        <v>818.02090239139716</v>
      </c>
      <c r="M301" s="25">
        <v>867.57767897616554</v>
      </c>
      <c r="N301" s="25">
        <v>1385.0767812163717</v>
      </c>
      <c r="O301" s="25">
        <v>1331.3427275817041</v>
      </c>
      <c r="P301" s="25">
        <v>1389.299542665063</v>
      </c>
      <c r="Q301" s="25">
        <v>1494.9333691601319</v>
      </c>
      <c r="R301" s="25">
        <v>1476.7462581742445</v>
      </c>
      <c r="S301" s="25">
        <v>1378.6675499999999</v>
      </c>
      <c r="T301" s="25">
        <v>1406.844075</v>
      </c>
      <c r="U301" s="25">
        <v>1435.0206000000001</v>
      </c>
      <c r="V301" s="25">
        <v>1463.1971249999999</v>
      </c>
      <c r="W301" s="25">
        <v>1491.37365</v>
      </c>
    </row>
    <row r="302" spans="1:23" s="8" customFormat="1" x14ac:dyDescent="0.25">
      <c r="A302" s="221"/>
      <c r="B302" s="8" t="s">
        <v>740</v>
      </c>
      <c r="C302" s="8" t="s">
        <v>736</v>
      </c>
      <c r="D302" s="8" t="s">
        <v>13</v>
      </c>
      <c r="E302" s="8" t="s">
        <v>16</v>
      </c>
      <c r="F302" s="25">
        <v>1513.4795999999999</v>
      </c>
      <c r="G302" s="25">
        <v>1342.1934000000001</v>
      </c>
      <c r="H302" s="25">
        <v>1223.0748000000001</v>
      </c>
      <c r="I302" s="25">
        <v>953.87760000000003</v>
      </c>
      <c r="J302" s="25">
        <v>1102.6404</v>
      </c>
      <c r="K302" s="25">
        <v>1094.5907999999999</v>
      </c>
      <c r="L302" s="25">
        <v>873.22680000000003</v>
      </c>
      <c r="M302" s="25">
        <v>919.899</v>
      </c>
      <c r="N302" s="25">
        <v>1508.4485999999999</v>
      </c>
      <c r="O302" s="25">
        <v>1453.6494</v>
      </c>
      <c r="P302" s="25">
        <v>1514.7180000000001</v>
      </c>
      <c r="Q302" s="25">
        <v>1627.9541999999999</v>
      </c>
      <c r="R302" s="25">
        <v>1606.9788000000001</v>
      </c>
      <c r="S302" s="25">
        <v>1490.21316</v>
      </c>
      <c r="T302" s="25">
        <v>1519.2458999999999</v>
      </c>
      <c r="U302" s="25">
        <v>1548.27864</v>
      </c>
      <c r="V302" s="25">
        <v>1577.3113800000001</v>
      </c>
      <c r="W302" s="25">
        <v>1606.34412</v>
      </c>
    </row>
    <row r="303" spans="1:23" s="8" customFormat="1" x14ac:dyDescent="0.25">
      <c r="A303" s="221"/>
      <c r="B303" s="7" t="s">
        <v>73</v>
      </c>
      <c r="C303" s="7" t="s">
        <v>192</v>
      </c>
      <c r="D303" s="7" t="s">
        <v>13</v>
      </c>
      <c r="E303" s="7" t="s">
        <v>16</v>
      </c>
      <c r="F303" s="53">
        <v>36728.320203279996</v>
      </c>
      <c r="G303" s="53">
        <v>36790.879223750002</v>
      </c>
      <c r="H303" s="53">
        <v>37273.307964300002</v>
      </c>
      <c r="I303" s="53">
        <v>38779.63729834</v>
      </c>
      <c r="J303" s="53">
        <v>40487.343721129997</v>
      </c>
      <c r="K303" s="53">
        <v>41832.904217511998</v>
      </c>
      <c r="L303" s="53">
        <v>42665.854443494005</v>
      </c>
      <c r="M303" s="53">
        <v>45315.328649907991</v>
      </c>
      <c r="N303" s="53">
        <v>44918.180680787998</v>
      </c>
      <c r="O303" s="53">
        <v>45306.998016540005</v>
      </c>
      <c r="P303" s="53">
        <v>48416.129321762688</v>
      </c>
      <c r="Q303" s="53">
        <v>49156.463379220077</v>
      </c>
      <c r="R303" s="53">
        <v>48465.50954233326</v>
      </c>
      <c r="S303" s="53">
        <v>50695.294154755633</v>
      </c>
      <c r="T303" s="53">
        <v>51916.580696655794</v>
      </c>
      <c r="U303" s="53">
        <v>53034.117431523235</v>
      </c>
      <c r="V303" s="53">
        <v>54079.136879999991</v>
      </c>
      <c r="W303" s="53">
        <v>55207.461320000002</v>
      </c>
    </row>
    <row r="304" spans="1:23" s="8" customFormat="1" x14ac:dyDescent="0.25">
      <c r="A304" s="221"/>
    </row>
    <row r="305" spans="1:23" s="8" customFormat="1" x14ac:dyDescent="0.25">
      <c r="A305" s="221"/>
      <c r="B305" s="50" t="s">
        <v>209</v>
      </c>
      <c r="C305" s="50"/>
      <c r="D305" s="50" t="s">
        <v>36</v>
      </c>
      <c r="E305" s="45"/>
      <c r="F305" s="45"/>
      <c r="G305" s="45"/>
      <c r="H305" s="45"/>
      <c r="I305" s="45"/>
      <c r="J305" s="45"/>
      <c r="K305" s="45"/>
      <c r="L305" s="45"/>
      <c r="M305" s="45"/>
      <c r="N305" s="45"/>
      <c r="O305" s="45"/>
      <c r="P305" s="45"/>
      <c r="Q305" s="45"/>
      <c r="R305" s="45"/>
      <c r="S305" s="45"/>
      <c r="T305" s="45"/>
      <c r="U305" s="45"/>
      <c r="V305" s="45"/>
      <c r="W305" s="45"/>
    </row>
    <row r="306" spans="1:23" s="8" customFormat="1" x14ac:dyDescent="0.25">
      <c r="A306" s="221"/>
      <c r="B306" s="8" t="s">
        <v>210</v>
      </c>
      <c r="C306" s="8" t="s">
        <v>168</v>
      </c>
      <c r="D306" s="8" t="s">
        <v>36</v>
      </c>
      <c r="E306" s="8" t="s">
        <v>194</v>
      </c>
      <c r="F306" s="25">
        <v>0.12471479999999999</v>
      </c>
      <c r="G306" s="25">
        <v>0.11364029999999999</v>
      </c>
      <c r="H306" s="25">
        <v>0.11273909999999999</v>
      </c>
      <c r="I306" s="25">
        <v>0.10842540000000001</v>
      </c>
      <c r="J306" s="25">
        <v>9.7184999999999994E-2</v>
      </c>
      <c r="K306" s="25">
        <v>9.5112600000000005E-2</v>
      </c>
      <c r="L306" s="25">
        <v>0.10529940000000002</v>
      </c>
      <c r="M306" s="25">
        <v>0.10727879999999999</v>
      </c>
      <c r="N306" s="25">
        <v>0.10396950000000001</v>
      </c>
      <c r="O306" s="25">
        <v>0.10165109999999999</v>
      </c>
      <c r="P306" s="25">
        <v>0.1075644</v>
      </c>
      <c r="Q306" s="25">
        <v>0.10413250631050573</v>
      </c>
      <c r="R306" s="25">
        <v>0.10126608152710233</v>
      </c>
      <c r="S306" s="25">
        <v>9.8554920000000004E-2</v>
      </c>
      <c r="T306" s="25">
        <v>9.7436700000000015E-2</v>
      </c>
      <c r="U306" s="25">
        <v>9.6318479999999998E-2</v>
      </c>
      <c r="V306" s="25">
        <v>9.5199000000000006E-2</v>
      </c>
      <c r="W306" s="25">
        <v>9.4083E-2</v>
      </c>
    </row>
    <row r="307" spans="1:23" s="8" customFormat="1" x14ac:dyDescent="0.25">
      <c r="A307" s="221"/>
      <c r="B307" s="8" t="s">
        <v>225</v>
      </c>
      <c r="C307" s="8" t="s">
        <v>166</v>
      </c>
      <c r="D307" s="8" t="s">
        <v>36</v>
      </c>
      <c r="E307" s="8" t="s">
        <v>194</v>
      </c>
      <c r="F307" s="25">
        <v>2.5056900000000001E-3</v>
      </c>
      <c r="G307" s="25">
        <v>2.6408999999999998E-3</v>
      </c>
      <c r="H307" s="25">
        <v>2.5275900000000001E-3</v>
      </c>
      <c r="I307" s="25">
        <v>2.29131E-3</v>
      </c>
      <c r="J307" s="25">
        <v>2.2805400000000002E-3</v>
      </c>
      <c r="K307" s="25">
        <v>2.4070200000000002E-3</v>
      </c>
      <c r="L307" s="25">
        <v>2.2342500000000001E-3</v>
      </c>
      <c r="M307" s="25">
        <v>2.2741496999999999E-3</v>
      </c>
      <c r="N307" s="25">
        <v>2.745E-3</v>
      </c>
      <c r="O307" s="25">
        <v>1.9889999999999999E-3</v>
      </c>
      <c r="P307" s="25">
        <v>2.0219999999999999E-3</v>
      </c>
      <c r="Q307" s="25">
        <v>2.3310000000000002E-3</v>
      </c>
      <c r="R307" s="25">
        <v>3.2399999999999998E-3</v>
      </c>
      <c r="S307" s="25">
        <v>2.4500147999999998E-3</v>
      </c>
      <c r="T307" s="25">
        <v>2.4539879999999998E-3</v>
      </c>
      <c r="U307" s="25">
        <v>2.4579611999999999E-3</v>
      </c>
      <c r="V307" s="25">
        <v>2.4629999999999999E-3</v>
      </c>
      <c r="W307" s="25">
        <v>2.4659999999999999E-3</v>
      </c>
    </row>
    <row r="308" spans="1:23" s="8" customFormat="1" x14ac:dyDescent="0.25">
      <c r="A308" s="221"/>
      <c r="B308" s="8" t="s">
        <v>225</v>
      </c>
      <c r="C308" s="8" t="s">
        <v>169</v>
      </c>
      <c r="D308" s="8" t="s">
        <v>36</v>
      </c>
      <c r="E308" s="8" t="s">
        <v>194</v>
      </c>
      <c r="F308" s="25">
        <v>8.3143200000000014E-2</v>
      </c>
      <c r="G308" s="25">
        <v>8.4339299999999992E-2</v>
      </c>
      <c r="H308" s="25">
        <v>8.9665110000000006E-2</v>
      </c>
      <c r="I308" s="25">
        <v>0.10756158</v>
      </c>
      <c r="J308" s="25">
        <v>0.11640842999999999</v>
      </c>
      <c r="K308" s="25">
        <v>0.12920946</v>
      </c>
      <c r="L308" s="25">
        <v>0.12818057999999999</v>
      </c>
      <c r="M308" s="25">
        <v>0.13885800000000001</v>
      </c>
      <c r="N308" s="25">
        <v>0.14052090000000003</v>
      </c>
      <c r="O308" s="25">
        <v>0.14283926999999999</v>
      </c>
      <c r="P308" s="25">
        <v>0.15114877084309283</v>
      </c>
      <c r="Q308" s="25">
        <v>0.14632609368949423</v>
      </c>
      <c r="R308" s="25">
        <v>0.1422982184728977</v>
      </c>
      <c r="S308" s="25">
        <v>0.16444500000000001</v>
      </c>
      <c r="T308" s="25">
        <v>0.170349</v>
      </c>
      <c r="U308" s="25">
        <v>0.17625299999999999</v>
      </c>
      <c r="V308" s="25">
        <v>0.18215700000000001</v>
      </c>
      <c r="W308" s="25">
        <v>0.18806100000000001</v>
      </c>
    </row>
    <row r="309" spans="1:23" s="8" customFormat="1" x14ac:dyDescent="0.25">
      <c r="A309" s="221"/>
      <c r="B309" s="50" t="s">
        <v>224</v>
      </c>
      <c r="C309" s="45"/>
      <c r="D309" s="50" t="s">
        <v>36</v>
      </c>
      <c r="E309" s="45"/>
      <c r="F309" s="45">
        <v>11.634129719100001</v>
      </c>
      <c r="G309" s="45"/>
      <c r="H309" s="45"/>
      <c r="I309" s="45"/>
      <c r="J309" s="45"/>
      <c r="K309" s="45"/>
      <c r="L309" s="45"/>
      <c r="M309" s="45"/>
      <c r="N309" s="45"/>
      <c r="O309" s="45"/>
      <c r="P309" s="45"/>
      <c r="Q309" s="45"/>
      <c r="R309" s="45"/>
      <c r="S309" s="45"/>
      <c r="T309" s="45"/>
      <c r="U309" s="45"/>
      <c r="V309" s="45"/>
      <c r="W309" s="45"/>
    </row>
    <row r="310" spans="1:23" s="8" customFormat="1" x14ac:dyDescent="0.25">
      <c r="A310" s="221"/>
      <c r="B310" s="8" t="s">
        <v>224</v>
      </c>
      <c r="C310" s="8" t="s">
        <v>226</v>
      </c>
      <c r="D310" s="8" t="s">
        <v>36</v>
      </c>
      <c r="E310" s="8" t="s">
        <v>194</v>
      </c>
      <c r="F310" s="25">
        <v>11.146278000000001</v>
      </c>
      <c r="G310" s="25">
        <v>11.086237799999999</v>
      </c>
      <c r="H310" s="25">
        <v>11.0808786</v>
      </c>
      <c r="I310" s="25">
        <v>11.436836400000001</v>
      </c>
      <c r="J310" s="25">
        <v>11.7773205</v>
      </c>
      <c r="K310" s="25">
        <v>11.970779700000001</v>
      </c>
      <c r="L310" s="25">
        <v>12.093005099999999</v>
      </c>
      <c r="M310" s="25">
        <v>12.392140200000002</v>
      </c>
      <c r="N310" s="25">
        <v>11.867849400000001</v>
      </c>
      <c r="O310" s="25">
        <v>12.1294602</v>
      </c>
      <c r="P310" s="25">
        <v>12.835075180912206</v>
      </c>
      <c r="Q310" s="25">
        <v>12.826369709999998</v>
      </c>
      <c r="R310" s="25">
        <v>12.559399379999999</v>
      </c>
      <c r="S310" s="25">
        <v>12.972286799999999</v>
      </c>
      <c r="T310" s="25">
        <v>13.119958499999999</v>
      </c>
      <c r="U310" s="25">
        <v>13.267630200000001</v>
      </c>
      <c r="V310" s="25">
        <v>13.415292000000001</v>
      </c>
      <c r="W310" s="25">
        <v>13.562967</v>
      </c>
    </row>
    <row r="311" spans="1:23" s="8" customFormat="1" x14ac:dyDescent="0.25">
      <c r="A311" s="221"/>
      <c r="B311" s="8" t="s">
        <v>224</v>
      </c>
      <c r="C311" s="8" t="s">
        <v>227</v>
      </c>
      <c r="D311" s="8" t="s">
        <v>36</v>
      </c>
      <c r="E311" s="8" t="s">
        <v>194</v>
      </c>
      <c r="F311" s="25">
        <v>9.465137999999999E-4</v>
      </c>
      <c r="G311" s="25">
        <v>8.6809769999999999E-4</v>
      </c>
      <c r="H311" s="25">
        <v>8.2281539999999999E-4</v>
      </c>
      <c r="I311" s="25">
        <v>8.4932219999999997E-4</v>
      </c>
      <c r="J311" s="25">
        <v>8.8066769999999993E-4</v>
      </c>
      <c r="K311" s="25">
        <v>8.4048659999999998E-4</v>
      </c>
      <c r="L311" s="25">
        <v>8.1508410000000002E-4</v>
      </c>
      <c r="M311" s="25">
        <v>7.6980179999999992E-4</v>
      </c>
      <c r="N311" s="25">
        <v>5.8756739999999991E-4</v>
      </c>
      <c r="O311" s="25">
        <v>6.0192539999999993E-4</v>
      </c>
      <c r="P311" s="25">
        <v>6.0192539999999993E-4</v>
      </c>
      <c r="Q311" s="25">
        <v>6.4168544999999996E-4</v>
      </c>
      <c r="R311" s="25">
        <v>5.1909150000000002E-4</v>
      </c>
      <c r="S311" s="25">
        <v>5.1964799999999994E-4</v>
      </c>
      <c r="T311" s="25">
        <v>4.8679499999999983E-4</v>
      </c>
      <c r="U311" s="25">
        <v>4.5394199999999988E-4</v>
      </c>
      <c r="V311" s="25">
        <v>4.2000000000000002E-4</v>
      </c>
      <c r="W311" s="25">
        <v>3.8699999999999997E-4</v>
      </c>
    </row>
    <row r="312" spans="1:23" s="8" customFormat="1" x14ac:dyDescent="0.25">
      <c r="A312" s="221"/>
      <c r="B312" s="8" t="s">
        <v>224</v>
      </c>
      <c r="C312" s="8" t="s">
        <v>165</v>
      </c>
      <c r="D312" s="8" t="s">
        <v>36</v>
      </c>
      <c r="E312" s="8" t="s">
        <v>194</v>
      </c>
      <c r="F312" s="25">
        <v>0.48322641899999996</v>
      </c>
      <c r="G312" s="25">
        <v>0.50130681899999996</v>
      </c>
      <c r="H312" s="25">
        <v>0.52780969799999999</v>
      </c>
      <c r="I312" s="25">
        <v>0.56118866700000003</v>
      </c>
      <c r="J312" s="25">
        <v>0.59330130599999997</v>
      </c>
      <c r="K312" s="25">
        <v>0.62702004299999992</v>
      </c>
      <c r="L312" s="25">
        <v>0.67283942699999999</v>
      </c>
      <c r="M312" s="25">
        <v>0.75389219100000004</v>
      </c>
      <c r="N312" s="25">
        <v>0.75427848600000003</v>
      </c>
      <c r="O312" s="25">
        <v>0.75427848600000003</v>
      </c>
      <c r="P312" s="25">
        <v>0.81774419999999992</v>
      </c>
      <c r="Q312" s="25">
        <v>0.8673198299999999</v>
      </c>
      <c r="R312" s="25">
        <v>0.87017870159999999</v>
      </c>
      <c r="S312" s="25">
        <v>0.91954979999999997</v>
      </c>
      <c r="T312" s="25">
        <v>0.95438265</v>
      </c>
      <c r="U312" s="25">
        <v>0.98921550000000003</v>
      </c>
      <c r="V312" s="25">
        <v>1.0240502999999999</v>
      </c>
      <c r="W312" s="25">
        <v>1.0588811999999999</v>
      </c>
    </row>
    <row r="313" spans="1:23" s="8" customFormat="1" x14ac:dyDescent="0.25">
      <c r="A313" s="221"/>
      <c r="B313" s="8" t="s">
        <v>224</v>
      </c>
      <c r="C313" s="8" t="s">
        <v>166</v>
      </c>
      <c r="D313" s="8" t="s">
        <v>36</v>
      </c>
      <c r="E313" s="8" t="s">
        <v>194</v>
      </c>
      <c r="F313" s="25">
        <v>3.4008630000000002E-4</v>
      </c>
      <c r="G313" s="25">
        <v>3.4089629999999998E-4</v>
      </c>
      <c r="H313" s="25">
        <v>3.2844360000000003E-4</v>
      </c>
      <c r="I313" s="25">
        <v>3.2354160000000004E-4</v>
      </c>
      <c r="J313" s="25">
        <v>3.487974E-4</v>
      </c>
      <c r="K313" s="25">
        <v>2.9964354000000006E-4</v>
      </c>
      <c r="L313" s="25">
        <v>2.9167757999999997E-4</v>
      </c>
      <c r="M313" s="25">
        <v>2.8800096000000002E-4</v>
      </c>
      <c r="N313" s="25">
        <v>2.8800096000000002E-4</v>
      </c>
      <c r="O313" s="25">
        <v>3.633714E-4</v>
      </c>
      <c r="P313" s="25">
        <v>3.8451000000000002E-4</v>
      </c>
      <c r="Q313" s="25">
        <v>2.9229033600000143E-4</v>
      </c>
      <c r="R313" s="25">
        <v>3.4805222400000166E-4</v>
      </c>
      <c r="S313" s="25">
        <v>3.26526E-4</v>
      </c>
      <c r="T313" s="25">
        <v>3.2661000000000002E-4</v>
      </c>
      <c r="U313" s="25">
        <v>3.2669399999999999E-4</v>
      </c>
      <c r="V313" s="25">
        <v>3.2699999999999998E-4</v>
      </c>
      <c r="W313" s="25">
        <v>3.2699999999999998E-4</v>
      </c>
    </row>
    <row r="314" spans="1:23" s="8" customFormat="1" x14ac:dyDescent="0.25">
      <c r="A314" s="221"/>
      <c r="B314" s="8" t="s">
        <v>224</v>
      </c>
      <c r="C314" s="8" t="s">
        <v>204</v>
      </c>
      <c r="D314" s="8" t="s">
        <v>36</v>
      </c>
      <c r="E314" s="8" t="s">
        <v>194</v>
      </c>
      <c r="F314" s="25">
        <v>3.3387000000000004E-3</v>
      </c>
      <c r="G314" s="25">
        <v>0</v>
      </c>
      <c r="H314" s="25">
        <v>0</v>
      </c>
      <c r="I314" s="25">
        <v>0</v>
      </c>
      <c r="J314" s="25">
        <v>0</v>
      </c>
      <c r="K314" s="25">
        <v>3.3387000000000004E-3</v>
      </c>
      <c r="L314" s="25">
        <v>0</v>
      </c>
      <c r="M314" s="25">
        <v>0</v>
      </c>
      <c r="N314" s="25">
        <v>0</v>
      </c>
      <c r="O314" s="25">
        <v>0</v>
      </c>
      <c r="P314" s="25">
        <v>0</v>
      </c>
      <c r="Q314" s="25">
        <v>0</v>
      </c>
      <c r="R314" s="25">
        <v>0</v>
      </c>
      <c r="S314" s="25">
        <v>0</v>
      </c>
      <c r="T314" s="25">
        <v>0</v>
      </c>
      <c r="U314" s="25">
        <v>0</v>
      </c>
      <c r="V314" s="25">
        <v>0</v>
      </c>
      <c r="W314" s="25">
        <v>0</v>
      </c>
    </row>
    <row r="315" spans="1:23" s="8" customFormat="1" x14ac:dyDescent="0.25">
      <c r="A315" s="221"/>
      <c r="B315" s="50" t="s">
        <v>223</v>
      </c>
      <c r="C315" s="45"/>
      <c r="D315" s="50" t="s">
        <v>36</v>
      </c>
      <c r="E315" s="45"/>
      <c r="F315" s="45"/>
      <c r="G315" s="45"/>
      <c r="H315" s="45"/>
      <c r="I315" s="45"/>
      <c r="J315" s="45"/>
      <c r="K315" s="45"/>
      <c r="L315" s="45"/>
      <c r="M315" s="45"/>
      <c r="N315" s="45"/>
      <c r="O315" s="45"/>
      <c r="P315" s="45"/>
      <c r="Q315" s="45"/>
      <c r="R315" s="45"/>
      <c r="S315" s="45"/>
      <c r="T315" s="45"/>
      <c r="U315" s="45"/>
      <c r="V315" s="45"/>
      <c r="W315" s="45"/>
    </row>
    <row r="316" spans="1:23" s="8" customFormat="1" x14ac:dyDescent="0.25">
      <c r="A316" s="221"/>
      <c r="B316" s="8" t="s">
        <v>223</v>
      </c>
      <c r="C316" s="8" t="s">
        <v>165</v>
      </c>
      <c r="D316" s="8" t="s">
        <v>36</v>
      </c>
      <c r="E316" s="8" t="s">
        <v>194</v>
      </c>
      <c r="F316" s="25">
        <v>3.0884300000000003E-2</v>
      </c>
      <c r="G316" s="25">
        <v>3.0324050000000002E-2</v>
      </c>
      <c r="H316" s="25">
        <v>2.9560450000000002E-2</v>
      </c>
      <c r="I316" s="25">
        <v>2.8008350000000001E-2</v>
      </c>
      <c r="J316" s="25">
        <v>2.922845E-2</v>
      </c>
      <c r="K316" s="25">
        <v>2.9087350000000001E-2</v>
      </c>
      <c r="L316" s="25">
        <v>2.6838050000000002E-2</v>
      </c>
      <c r="M316" s="25">
        <v>2.7688800000000003E-2</v>
      </c>
      <c r="N316" s="25">
        <v>2.6215550000000004E-2</v>
      </c>
      <c r="O316" s="25">
        <v>2.6991600000000001E-2</v>
      </c>
      <c r="P316" s="25">
        <v>2.49249E-2</v>
      </c>
      <c r="Q316" s="25">
        <v>2.4962250000000005E-2</v>
      </c>
      <c r="R316" s="25">
        <v>2.4385400000000002E-2</v>
      </c>
      <c r="S316" s="25">
        <v>2.3975961E-2</v>
      </c>
      <c r="T316" s="25">
        <v>2.86967105E-2</v>
      </c>
      <c r="U316" s="25">
        <v>2.75924785E-2</v>
      </c>
      <c r="V316" s="25">
        <v>2.2414150000000001E-2</v>
      </c>
      <c r="W316" s="25">
        <v>2.1891250000000004E-2</v>
      </c>
    </row>
    <row r="317" spans="1:23" s="8" customFormat="1" x14ac:dyDescent="0.25">
      <c r="A317" s="221"/>
      <c r="B317" s="8" t="s">
        <v>223</v>
      </c>
      <c r="C317" s="8" t="s">
        <v>736</v>
      </c>
      <c r="D317" s="8" t="s">
        <v>36</v>
      </c>
      <c r="E317" s="8" t="s">
        <v>194</v>
      </c>
      <c r="F317" s="25">
        <v>0</v>
      </c>
      <c r="G317" s="25">
        <v>0</v>
      </c>
      <c r="H317" s="25">
        <v>0</v>
      </c>
      <c r="I317" s="25">
        <v>0</v>
      </c>
      <c r="J317" s="25">
        <v>0</v>
      </c>
      <c r="K317" s="25">
        <v>0</v>
      </c>
      <c r="L317" s="25">
        <v>0</v>
      </c>
      <c r="M317" s="25">
        <v>3.4380000000000001E-3</v>
      </c>
      <c r="N317" s="25">
        <v>5.2700000000000004E-3</v>
      </c>
      <c r="O317" s="25">
        <v>1.9499999999999999E-3</v>
      </c>
      <c r="P317" s="25">
        <v>6.0699999999999999E-3</v>
      </c>
      <c r="Q317" s="25">
        <v>2.1559999999999999E-3</v>
      </c>
      <c r="R317" s="25">
        <v>5.5199999999999997E-4</v>
      </c>
      <c r="S317" s="25">
        <v>1.3821749751432293E-3</v>
      </c>
      <c r="T317" s="25">
        <v>1.2991075578729396E-3</v>
      </c>
      <c r="U317" s="25">
        <v>1.2214031784233039E-3</v>
      </c>
      <c r="V317" s="25">
        <v>1.1479999999999999E-3</v>
      </c>
      <c r="W317" s="25">
        <v>1.08E-3</v>
      </c>
    </row>
    <row r="318" spans="1:23" s="8" customFormat="1" x14ac:dyDescent="0.25">
      <c r="A318" s="221"/>
      <c r="B318" s="45" t="s">
        <v>742</v>
      </c>
      <c r="C318" s="45"/>
      <c r="D318" s="45" t="s">
        <v>36</v>
      </c>
      <c r="E318" s="45"/>
      <c r="F318" s="45"/>
      <c r="G318" s="45"/>
      <c r="H318" s="45"/>
      <c r="I318" s="45"/>
      <c r="J318" s="45"/>
      <c r="K318" s="45"/>
      <c r="L318" s="45"/>
      <c r="M318" s="45"/>
      <c r="N318" s="45"/>
      <c r="O318" s="45"/>
      <c r="P318" s="45"/>
      <c r="Q318" s="45"/>
      <c r="R318" s="45"/>
      <c r="S318" s="45"/>
      <c r="T318" s="45"/>
      <c r="U318" s="45"/>
      <c r="V318" s="45"/>
      <c r="W318" s="45"/>
    </row>
    <row r="319" spans="1:23" s="8" customFormat="1" x14ac:dyDescent="0.25">
      <c r="A319" s="221"/>
      <c r="B319" s="8" t="s">
        <v>739</v>
      </c>
      <c r="C319" s="8" t="s">
        <v>736</v>
      </c>
      <c r="D319" s="8" t="s">
        <v>36</v>
      </c>
      <c r="E319" s="8" t="s">
        <v>194</v>
      </c>
      <c r="F319" s="25">
        <v>0.70174999999999998</v>
      </c>
      <c r="G319" s="25">
        <v>0.70175699999999996</v>
      </c>
      <c r="H319" s="25">
        <v>0.70176400000000005</v>
      </c>
      <c r="I319" s="25">
        <v>0.70177100000000003</v>
      </c>
      <c r="J319" s="25">
        <v>0.70177800000000001</v>
      </c>
      <c r="K319" s="25">
        <v>0.70178499999999999</v>
      </c>
      <c r="L319" s="25">
        <v>0.70179199999999997</v>
      </c>
      <c r="M319" s="25">
        <v>0.70179899999999995</v>
      </c>
      <c r="N319" s="25">
        <v>0.70180600000000004</v>
      </c>
      <c r="O319" s="25">
        <v>0.70181300000000002</v>
      </c>
      <c r="P319" s="25">
        <v>0.70182</v>
      </c>
      <c r="Q319" s="25">
        <v>0.70182699999999998</v>
      </c>
      <c r="R319" s="25">
        <v>0.70183399999999996</v>
      </c>
      <c r="S319" s="25">
        <v>0.70184100000000005</v>
      </c>
      <c r="T319" s="25">
        <v>0.70184800000000003</v>
      </c>
      <c r="U319" s="25">
        <v>0.70185500000000001</v>
      </c>
      <c r="V319" s="25">
        <v>0.70186199999999999</v>
      </c>
      <c r="W319" s="25">
        <v>0.70186899999999997</v>
      </c>
    </row>
    <row r="320" spans="1:23" s="8" customFormat="1" x14ac:dyDescent="0.25">
      <c r="A320" s="221"/>
      <c r="B320" s="8" t="s">
        <v>739</v>
      </c>
      <c r="C320" s="8" t="s">
        <v>741</v>
      </c>
      <c r="D320" s="8" t="s">
        <v>36</v>
      </c>
      <c r="E320" s="8" t="s">
        <v>194</v>
      </c>
      <c r="F320" s="25">
        <v>7.1818105644511632E-2</v>
      </c>
      <c r="G320" s="25">
        <v>6.399998996601583E-2</v>
      </c>
      <c r="H320" s="25">
        <v>5.8603986078916148E-2</v>
      </c>
      <c r="I320" s="25">
        <v>4.6319424611539331E-2</v>
      </c>
      <c r="J320" s="25">
        <v>5.3314628678356089E-2</v>
      </c>
      <c r="K320" s="25">
        <v>5.3084052463702049E-2</v>
      </c>
      <c r="L320" s="25">
        <v>4.3053731704810375E-2</v>
      </c>
      <c r="M320" s="25">
        <v>4.5661983104008708E-2</v>
      </c>
      <c r="N320" s="25">
        <v>7.2898777958756406E-2</v>
      </c>
      <c r="O320" s="25">
        <v>7.0070669872721272E-2</v>
      </c>
      <c r="P320" s="25">
        <v>7.3121028561319093E-2</v>
      </c>
      <c r="Q320" s="25">
        <v>7.8680703640006955E-2</v>
      </c>
      <c r="R320" s="25">
        <v>7.7723487272328654E-2</v>
      </c>
      <c r="S320" s="25">
        <v>7.256145E-2</v>
      </c>
      <c r="T320" s="25">
        <v>7.4044424999999997E-2</v>
      </c>
      <c r="U320" s="25">
        <v>7.5527399999999995E-2</v>
      </c>
      <c r="V320" s="25">
        <v>7.7010375000000006E-2</v>
      </c>
      <c r="W320" s="25">
        <v>7.849334999999999E-2</v>
      </c>
    </row>
    <row r="321" spans="1:23" s="8" customFormat="1" x14ac:dyDescent="0.25">
      <c r="A321" s="221"/>
      <c r="B321" s="8" t="s">
        <v>740</v>
      </c>
      <c r="C321" s="8" t="s">
        <v>736</v>
      </c>
      <c r="D321" s="8" t="s">
        <v>36</v>
      </c>
      <c r="E321" s="8" t="s">
        <v>194</v>
      </c>
      <c r="F321" s="25">
        <v>0.136878</v>
      </c>
      <c r="G321" s="25">
        <v>0.12138699999999999</v>
      </c>
      <c r="H321" s="25">
        <v>0.110614</v>
      </c>
      <c r="I321" s="25">
        <v>8.6267999999999997E-2</v>
      </c>
      <c r="J321" s="25">
        <v>9.9722000000000005E-2</v>
      </c>
      <c r="K321" s="25">
        <v>9.8993999999999999E-2</v>
      </c>
      <c r="L321" s="25">
        <v>7.8974000000000003E-2</v>
      </c>
      <c r="M321" s="25">
        <v>8.3195000000000005E-2</v>
      </c>
      <c r="N321" s="25">
        <v>0.13642299999999999</v>
      </c>
      <c r="O321" s="25">
        <v>0.131467</v>
      </c>
      <c r="P321" s="25">
        <v>0.13699</v>
      </c>
      <c r="Q321" s="25">
        <v>0.147231</v>
      </c>
      <c r="R321" s="25">
        <v>0.14533399999999999</v>
      </c>
      <c r="S321" s="25">
        <v>0.13477380000000003</v>
      </c>
      <c r="T321" s="25">
        <v>0.13739950000000001</v>
      </c>
      <c r="U321" s="25">
        <v>0.14002519999999999</v>
      </c>
      <c r="V321" s="25">
        <v>0.1426509</v>
      </c>
      <c r="W321" s="25">
        <v>0.14527660000000001</v>
      </c>
    </row>
    <row r="322" spans="1:23" s="8" customFormat="1" x14ac:dyDescent="0.25">
      <c r="A322" s="221"/>
      <c r="B322" s="7" t="s">
        <v>73</v>
      </c>
      <c r="C322" s="7" t="s">
        <v>193</v>
      </c>
      <c r="D322" s="7" t="s">
        <v>36</v>
      </c>
      <c r="E322" s="7" t="s">
        <v>199</v>
      </c>
      <c r="F322" s="53">
        <v>249.6383590911</v>
      </c>
      <c r="G322" s="53">
        <v>248.37634212299997</v>
      </c>
      <c r="H322" s="53">
        <v>248.68634084700003</v>
      </c>
      <c r="I322" s="53">
        <v>256.68987058680005</v>
      </c>
      <c r="J322" s="53">
        <v>265.00930451310001</v>
      </c>
      <c r="K322" s="53">
        <v>270.10150446594002</v>
      </c>
      <c r="L322" s="53">
        <v>273.06674154227994</v>
      </c>
      <c r="M322" s="53">
        <v>281.45342701266003</v>
      </c>
      <c r="N322" s="53">
        <v>271.61773599155998</v>
      </c>
      <c r="O322" s="53">
        <v>276.98875790880004</v>
      </c>
      <c r="P322" s="53">
        <v>293.47419123026128</v>
      </c>
      <c r="Q322" s="53">
        <v>294.37022704898533</v>
      </c>
      <c r="R322" s="53">
        <v>288.67135171973479</v>
      </c>
      <c r="S322" s="53">
        <v>298.61390422027796</v>
      </c>
      <c r="T322" s="53">
        <v>302.72241008221533</v>
      </c>
      <c r="U322" s="53">
        <v>306.70870395644693</v>
      </c>
      <c r="V322" s="53">
        <v>310.60936935000001</v>
      </c>
      <c r="W322" s="53">
        <v>314.60807805000002</v>
      </c>
    </row>
    <row r="323" spans="1:23" s="8" customFormat="1" x14ac:dyDescent="0.25">
      <c r="A323" s="221"/>
    </row>
    <row r="324" spans="1:23" s="8" customFormat="1" x14ac:dyDescent="0.25">
      <c r="A324" s="221"/>
      <c r="B324" s="50" t="s">
        <v>209</v>
      </c>
      <c r="C324" s="50"/>
      <c r="D324" s="50" t="s">
        <v>190</v>
      </c>
      <c r="E324" s="45"/>
      <c r="F324" s="45"/>
      <c r="G324" s="45"/>
      <c r="H324" s="45"/>
      <c r="I324" s="45"/>
      <c r="J324" s="45"/>
      <c r="K324" s="45"/>
      <c r="L324" s="45"/>
      <c r="M324" s="45"/>
      <c r="N324" s="45"/>
      <c r="O324" s="45"/>
      <c r="P324" s="45"/>
      <c r="Q324" s="45"/>
      <c r="R324" s="45"/>
      <c r="S324" s="45"/>
      <c r="T324" s="45"/>
      <c r="U324" s="45"/>
      <c r="V324" s="45"/>
      <c r="W324" s="45"/>
    </row>
    <row r="325" spans="1:23" s="8" customFormat="1" x14ac:dyDescent="0.25">
      <c r="A325" s="221"/>
      <c r="B325" s="8" t="s">
        <v>210</v>
      </c>
      <c r="C325" s="8" t="s">
        <v>168</v>
      </c>
      <c r="D325" s="8" t="s">
        <v>190</v>
      </c>
      <c r="E325" s="8" t="s">
        <v>195</v>
      </c>
      <c r="F325" s="25">
        <v>2.494296E-2</v>
      </c>
      <c r="G325" s="25">
        <v>2.2728059999999998E-2</v>
      </c>
      <c r="H325" s="25">
        <v>2.2547819999999996E-2</v>
      </c>
      <c r="I325" s="25">
        <v>2.1685080000000002E-2</v>
      </c>
      <c r="J325" s="25">
        <v>1.9436999999999999E-2</v>
      </c>
      <c r="K325" s="25">
        <v>1.9022520000000001E-2</v>
      </c>
      <c r="L325" s="25">
        <v>2.105988E-2</v>
      </c>
      <c r="M325" s="25">
        <v>2.1455759999999997E-2</v>
      </c>
      <c r="N325" s="25">
        <v>2.0793899999999997E-2</v>
      </c>
      <c r="O325" s="25">
        <v>2.0330219999999996E-2</v>
      </c>
      <c r="P325" s="25">
        <v>2.1512880000000002E-2</v>
      </c>
      <c r="Q325" s="25">
        <v>2.0826501262101144E-2</v>
      </c>
      <c r="R325" s="25">
        <v>2.0253216305420464E-2</v>
      </c>
      <c r="S325" s="25">
        <v>1.9710984000000001E-2</v>
      </c>
      <c r="T325" s="25">
        <v>1.9487339999999999E-2</v>
      </c>
      <c r="U325" s="25">
        <v>1.9263696E-2</v>
      </c>
      <c r="V325" s="25">
        <v>1.9039799999999999E-2</v>
      </c>
      <c r="W325" s="25">
        <v>1.8816599999999999E-2</v>
      </c>
    </row>
    <row r="326" spans="1:23" s="8" customFormat="1" x14ac:dyDescent="0.25">
      <c r="A326" s="221"/>
      <c r="B326" s="8" t="s">
        <v>225</v>
      </c>
      <c r="C326" s="8" t="s">
        <v>166</v>
      </c>
      <c r="D326" s="8" t="s">
        <v>190</v>
      </c>
      <c r="E326" s="8" t="s">
        <v>195</v>
      </c>
      <c r="F326" s="25">
        <v>5.0113799999999993E-4</v>
      </c>
      <c r="G326" s="25">
        <v>5.2817999999999995E-4</v>
      </c>
      <c r="H326" s="25">
        <v>5.0551799999999994E-4</v>
      </c>
      <c r="I326" s="25">
        <v>4.5826200000000002E-4</v>
      </c>
      <c r="J326" s="25">
        <v>4.5610799999999994E-4</v>
      </c>
      <c r="K326" s="25">
        <v>4.81404E-4</v>
      </c>
      <c r="L326" s="25">
        <v>4.4684999999999999E-4</v>
      </c>
      <c r="M326" s="25">
        <v>4.5482993999999995E-4</v>
      </c>
      <c r="N326" s="25">
        <v>5.4900000000000001E-4</v>
      </c>
      <c r="O326" s="25">
        <v>3.9780000000000002E-4</v>
      </c>
      <c r="P326" s="25">
        <v>4.0439999999999996E-4</v>
      </c>
      <c r="Q326" s="25">
        <v>4.662E-4</v>
      </c>
      <c r="R326" s="25">
        <v>6.4800000000000003E-4</v>
      </c>
      <c r="S326" s="25">
        <v>4.9000295999999997E-4</v>
      </c>
      <c r="T326" s="25">
        <v>4.9079759999999994E-4</v>
      </c>
      <c r="U326" s="25">
        <v>4.9159223999999991E-4</v>
      </c>
      <c r="V326" s="25">
        <v>4.9259999999999994E-4</v>
      </c>
      <c r="W326" s="25">
        <v>4.9319999999999995E-4</v>
      </c>
    </row>
    <row r="327" spans="1:23" s="8" customFormat="1" x14ac:dyDescent="0.25">
      <c r="A327" s="221"/>
      <c r="B327" s="8" t="s">
        <v>225</v>
      </c>
      <c r="C327" s="8" t="s">
        <v>169</v>
      </c>
      <c r="D327" s="8" t="s">
        <v>190</v>
      </c>
      <c r="E327" s="8" t="s">
        <v>195</v>
      </c>
      <c r="F327" s="25">
        <v>1.662864E-2</v>
      </c>
      <c r="G327" s="25">
        <v>1.6867859999999998E-2</v>
      </c>
      <c r="H327" s="25">
        <v>1.7933021999999996E-2</v>
      </c>
      <c r="I327" s="25">
        <v>2.1512316E-2</v>
      </c>
      <c r="J327" s="25">
        <v>2.3281685999999999E-2</v>
      </c>
      <c r="K327" s="25">
        <v>2.5841891999999998E-2</v>
      </c>
      <c r="L327" s="25">
        <v>2.5636115999999997E-2</v>
      </c>
      <c r="M327" s="25">
        <v>2.7771599999999997E-2</v>
      </c>
      <c r="N327" s="25">
        <v>2.8104179999999999E-2</v>
      </c>
      <c r="O327" s="25">
        <v>2.8567853999999997E-2</v>
      </c>
      <c r="P327" s="25">
        <v>3.0229754168618568E-2</v>
      </c>
      <c r="Q327" s="25">
        <v>2.9265218737898849E-2</v>
      </c>
      <c r="R327" s="25">
        <v>2.8459643694579539E-2</v>
      </c>
      <c r="S327" s="25">
        <v>3.2889000000000002E-2</v>
      </c>
      <c r="T327" s="25">
        <v>3.4069799999999997E-2</v>
      </c>
      <c r="U327" s="25">
        <v>3.52506E-2</v>
      </c>
      <c r="V327" s="25">
        <v>3.6431400000000003E-2</v>
      </c>
      <c r="W327" s="25">
        <v>3.7612199999999998E-2</v>
      </c>
    </row>
    <row r="328" spans="1:23" s="8" customFormat="1" x14ac:dyDescent="0.25">
      <c r="A328" s="221"/>
      <c r="B328" s="50" t="s">
        <v>224</v>
      </c>
      <c r="C328" s="45"/>
      <c r="D328" s="50" t="s">
        <v>190</v>
      </c>
      <c r="E328" s="45"/>
      <c r="F328" s="45">
        <v>1.5643457090199999</v>
      </c>
      <c r="G328" s="45"/>
      <c r="H328" s="45"/>
      <c r="I328" s="45"/>
      <c r="J328" s="45"/>
      <c r="K328" s="45"/>
      <c r="L328" s="45"/>
      <c r="M328" s="45"/>
      <c r="N328" s="45"/>
      <c r="O328" s="45"/>
      <c r="P328" s="45"/>
      <c r="Q328" s="45"/>
      <c r="R328" s="45"/>
      <c r="S328" s="45"/>
      <c r="T328" s="45"/>
      <c r="U328" s="45"/>
      <c r="V328" s="45"/>
      <c r="W328" s="45"/>
    </row>
    <row r="329" spans="1:23" s="8" customFormat="1" x14ac:dyDescent="0.25">
      <c r="A329" s="221"/>
      <c r="B329" s="8" t="s">
        <v>224</v>
      </c>
      <c r="C329" s="8" t="s">
        <v>226</v>
      </c>
      <c r="D329" s="8" t="s">
        <v>190</v>
      </c>
      <c r="E329" s="8" t="s">
        <v>195</v>
      </c>
      <c r="F329" s="25">
        <v>1.0808511999999999</v>
      </c>
      <c r="G329" s="25">
        <v>1.0750291199999999</v>
      </c>
      <c r="H329" s="25">
        <v>1.0745094400000001</v>
      </c>
      <c r="I329" s="25">
        <v>1.10902656</v>
      </c>
      <c r="J329" s="25">
        <v>1.1420432</v>
      </c>
      <c r="K329" s="25">
        <v>1.1608028800000001</v>
      </c>
      <c r="L329" s="25">
        <v>1.17265504</v>
      </c>
      <c r="M329" s="25">
        <v>1.20166208</v>
      </c>
      <c r="N329" s="25">
        <v>1.1508217599999999</v>
      </c>
      <c r="O329" s="25">
        <v>1.17619008</v>
      </c>
      <c r="P329" s="25">
        <v>1.2446133508763351</v>
      </c>
      <c r="Q329" s="25">
        <v>1.2437691839999998</v>
      </c>
      <c r="R329" s="25">
        <v>1.2178811519999999</v>
      </c>
      <c r="S329" s="25">
        <v>1.2579187199999999</v>
      </c>
      <c r="T329" s="25">
        <v>1.2722384000000002</v>
      </c>
      <c r="U329" s="25">
        <v>1.28655808</v>
      </c>
      <c r="V329" s="25">
        <v>1.3008767999999999</v>
      </c>
      <c r="W329" s="25">
        <v>1.3151968000000001</v>
      </c>
    </row>
    <row r="330" spans="1:23" s="8" customFormat="1" x14ac:dyDescent="0.25">
      <c r="A330" s="221"/>
      <c r="B330" s="8" t="s">
        <v>224</v>
      </c>
      <c r="C330" s="8" t="s">
        <v>227</v>
      </c>
      <c r="D330" s="8" t="s">
        <v>190</v>
      </c>
      <c r="E330" s="8" t="s">
        <v>195</v>
      </c>
      <c r="F330" s="25">
        <v>1.8930275999999997E-4</v>
      </c>
      <c r="G330" s="25">
        <v>1.7361954E-4</v>
      </c>
      <c r="H330" s="25">
        <v>1.6456307999999998E-4</v>
      </c>
      <c r="I330" s="25">
        <v>1.6986443999999996E-4</v>
      </c>
      <c r="J330" s="25">
        <v>1.7613354000000001E-4</v>
      </c>
      <c r="K330" s="25">
        <v>1.6809732E-4</v>
      </c>
      <c r="L330" s="25">
        <v>1.6301681999999999E-4</v>
      </c>
      <c r="M330" s="25">
        <v>1.5396035999999997E-4</v>
      </c>
      <c r="N330" s="25">
        <v>1.1751347999999999E-4</v>
      </c>
      <c r="O330" s="25">
        <v>1.2038507999999999E-4</v>
      </c>
      <c r="P330" s="25">
        <v>1.2038507999999999E-4</v>
      </c>
      <c r="Q330" s="25">
        <v>1.2833708999999998E-4</v>
      </c>
      <c r="R330" s="25">
        <v>1.0381830000000001E-4</v>
      </c>
      <c r="S330" s="25">
        <v>1.0392959999999996E-4</v>
      </c>
      <c r="T330" s="25">
        <v>9.735899999999996E-5</v>
      </c>
      <c r="U330" s="25">
        <v>9.0788399999999986E-5</v>
      </c>
      <c r="V330" s="25">
        <v>8.3999999999999995E-5</v>
      </c>
      <c r="W330" s="25">
        <v>7.7399999999999998E-5</v>
      </c>
    </row>
    <row r="331" spans="1:23" s="8" customFormat="1" x14ac:dyDescent="0.25">
      <c r="A331" s="221"/>
      <c r="B331" s="8" t="s">
        <v>224</v>
      </c>
      <c r="C331" s="8" t="s">
        <v>165</v>
      </c>
      <c r="D331" s="8" t="s">
        <v>190</v>
      </c>
      <c r="E331" s="8" t="s">
        <v>195</v>
      </c>
      <c r="F331" s="25">
        <v>0.48322641899999996</v>
      </c>
      <c r="G331" s="25">
        <v>0.50130681899999996</v>
      </c>
      <c r="H331" s="25">
        <v>0.52780969799999999</v>
      </c>
      <c r="I331" s="25">
        <v>0.56118866700000003</v>
      </c>
      <c r="J331" s="25">
        <v>0.59330130599999997</v>
      </c>
      <c r="K331" s="25">
        <v>0.62702004299999992</v>
      </c>
      <c r="L331" s="25">
        <v>0.67283942699999999</v>
      </c>
      <c r="M331" s="25">
        <v>0.75389219100000004</v>
      </c>
      <c r="N331" s="25">
        <v>0.75427848600000003</v>
      </c>
      <c r="O331" s="25">
        <v>0.75427848600000003</v>
      </c>
      <c r="P331" s="25">
        <v>0.81774419999999992</v>
      </c>
      <c r="Q331" s="25">
        <v>0.8673198299999999</v>
      </c>
      <c r="R331" s="25">
        <v>0.87017870159999999</v>
      </c>
      <c r="S331" s="25">
        <v>0.91954979999999997</v>
      </c>
      <c r="T331" s="25">
        <v>0.95438265</v>
      </c>
      <c r="U331" s="25">
        <v>0.98921550000000003</v>
      </c>
      <c r="V331" s="25">
        <v>1.0240502999999999</v>
      </c>
      <c r="W331" s="25">
        <v>1.0588811999999999</v>
      </c>
    </row>
    <row r="332" spans="1:23" s="8" customFormat="1" x14ac:dyDescent="0.25">
      <c r="A332" s="221"/>
      <c r="B332" s="8" t="s">
        <v>224</v>
      </c>
      <c r="C332" s="8" t="s">
        <v>166</v>
      </c>
      <c r="D332" s="8" t="s">
        <v>190</v>
      </c>
      <c r="E332" s="8" t="s">
        <v>195</v>
      </c>
      <c r="F332" s="25">
        <v>6.8017259999999987E-5</v>
      </c>
      <c r="G332" s="25">
        <v>6.8179260000000004E-5</v>
      </c>
      <c r="H332" s="25">
        <v>6.5688720000000008E-5</v>
      </c>
      <c r="I332" s="25">
        <v>6.470832E-5</v>
      </c>
      <c r="J332" s="25">
        <v>6.975948E-5</v>
      </c>
      <c r="K332" s="25">
        <v>5.9928708000000003E-5</v>
      </c>
      <c r="L332" s="25">
        <v>5.8335516000000001E-5</v>
      </c>
      <c r="M332" s="25">
        <v>5.7600192000000003E-5</v>
      </c>
      <c r="N332" s="25">
        <v>5.7600192000000003E-5</v>
      </c>
      <c r="O332" s="25">
        <v>7.2674279999999995E-5</v>
      </c>
      <c r="P332" s="25">
        <v>7.690199999999999E-5</v>
      </c>
      <c r="Q332" s="25">
        <v>5.8458067200000286E-5</v>
      </c>
      <c r="R332" s="25">
        <v>6.9610444800000332E-5</v>
      </c>
      <c r="S332" s="25">
        <v>6.5305199999999999E-5</v>
      </c>
      <c r="T332" s="25">
        <v>6.5322000000000009E-5</v>
      </c>
      <c r="U332" s="25">
        <v>6.5338799999999992E-5</v>
      </c>
      <c r="V332" s="25">
        <v>6.539999999999999E-5</v>
      </c>
      <c r="W332" s="25">
        <v>6.539999999999999E-5</v>
      </c>
    </row>
    <row r="333" spans="1:23" s="8" customFormat="1" x14ac:dyDescent="0.25">
      <c r="A333" s="221"/>
      <c r="B333" s="8" t="s">
        <v>224</v>
      </c>
      <c r="C333" s="8" t="s">
        <v>204</v>
      </c>
      <c r="D333" s="8" t="s">
        <v>190</v>
      </c>
      <c r="E333" s="8" t="s">
        <v>195</v>
      </c>
      <c r="F333" s="25">
        <v>1.0770000000000002E-5</v>
      </c>
      <c r="G333" s="25">
        <v>0</v>
      </c>
      <c r="H333" s="25">
        <v>0</v>
      </c>
      <c r="I333" s="25">
        <v>0</v>
      </c>
      <c r="J333" s="25">
        <v>0</v>
      </c>
      <c r="K333" s="25">
        <v>1.0770000000000002E-5</v>
      </c>
      <c r="L333" s="25">
        <v>0</v>
      </c>
      <c r="M333" s="25">
        <v>0</v>
      </c>
      <c r="N333" s="25">
        <v>0</v>
      </c>
      <c r="O333" s="25">
        <v>0</v>
      </c>
      <c r="P333" s="25">
        <v>0</v>
      </c>
      <c r="Q333" s="25">
        <v>0</v>
      </c>
      <c r="R333" s="25">
        <v>0</v>
      </c>
      <c r="S333" s="25">
        <v>0</v>
      </c>
      <c r="T333" s="25">
        <v>0</v>
      </c>
      <c r="U333" s="25">
        <v>0</v>
      </c>
      <c r="V333" s="25">
        <v>0</v>
      </c>
      <c r="W333" s="25">
        <v>0</v>
      </c>
    </row>
    <row r="334" spans="1:23" s="8" customFormat="1" x14ac:dyDescent="0.25">
      <c r="A334" s="221"/>
      <c r="B334" s="50" t="s">
        <v>223</v>
      </c>
      <c r="C334" s="45"/>
      <c r="D334" s="50" t="s">
        <v>190</v>
      </c>
      <c r="E334" s="45"/>
      <c r="F334" s="45"/>
      <c r="G334" s="45"/>
      <c r="H334" s="45"/>
      <c r="I334" s="45"/>
      <c r="J334" s="45"/>
      <c r="K334" s="45"/>
      <c r="L334" s="45"/>
      <c r="M334" s="45"/>
      <c r="N334" s="45"/>
      <c r="O334" s="45"/>
      <c r="P334" s="45"/>
      <c r="Q334" s="45"/>
      <c r="R334" s="45"/>
      <c r="S334" s="45"/>
      <c r="T334" s="45"/>
      <c r="U334" s="45"/>
      <c r="V334" s="45"/>
      <c r="W334" s="45"/>
    </row>
    <row r="335" spans="1:23" s="8" customFormat="1" x14ac:dyDescent="0.25">
      <c r="A335" s="221"/>
      <c r="B335" s="8" t="s">
        <v>223</v>
      </c>
      <c r="C335" s="8" t="s">
        <v>165</v>
      </c>
      <c r="D335" s="8" t="s">
        <v>190</v>
      </c>
      <c r="E335" s="8" t="s">
        <v>195</v>
      </c>
      <c r="F335" s="25">
        <v>0.21284120000000001</v>
      </c>
      <c r="G335" s="25">
        <v>0.2089802</v>
      </c>
      <c r="H335" s="25">
        <v>0.2037178</v>
      </c>
      <c r="I335" s="25">
        <v>0.19302140000000001</v>
      </c>
      <c r="J335" s="25">
        <v>0.20142980000000002</v>
      </c>
      <c r="K335" s="25">
        <v>0.20045740000000004</v>
      </c>
      <c r="L335" s="25">
        <v>0.18495620000000002</v>
      </c>
      <c r="M335" s="25">
        <v>0.19081920000000002</v>
      </c>
      <c r="N335" s="25">
        <v>0.1806662</v>
      </c>
      <c r="O335" s="25">
        <v>0.18601440000000002</v>
      </c>
      <c r="P335" s="25">
        <v>0.1717716</v>
      </c>
      <c r="Q335" s="25">
        <v>0.17202899999999999</v>
      </c>
      <c r="R335" s="25">
        <v>0.1680536</v>
      </c>
      <c r="S335" s="25">
        <v>0.165231924</v>
      </c>
      <c r="T335" s="25">
        <v>0.19776528200000001</v>
      </c>
      <c r="U335" s="25">
        <v>0.19015539400000001</v>
      </c>
      <c r="V335" s="25">
        <v>0.15446860000000001</v>
      </c>
      <c r="W335" s="25">
        <v>0.150865</v>
      </c>
    </row>
    <row r="336" spans="1:23" s="8" customFormat="1" x14ac:dyDescent="0.25">
      <c r="A336" s="221"/>
      <c r="B336" s="8" t="s">
        <v>223</v>
      </c>
      <c r="C336" s="8" t="s">
        <v>736</v>
      </c>
      <c r="D336" s="8" t="s">
        <v>190</v>
      </c>
      <c r="E336" s="8" t="s">
        <v>195</v>
      </c>
      <c r="F336" s="25">
        <v>0</v>
      </c>
      <c r="G336" s="25">
        <v>0</v>
      </c>
      <c r="H336" s="25">
        <v>0</v>
      </c>
      <c r="I336" s="25">
        <v>0</v>
      </c>
      <c r="J336" s="25">
        <v>0</v>
      </c>
      <c r="K336" s="25">
        <v>0</v>
      </c>
      <c r="L336" s="25">
        <v>0</v>
      </c>
      <c r="M336" s="25">
        <v>2.5785000000000001E-3</v>
      </c>
      <c r="N336" s="25">
        <v>3.9525000000000003E-3</v>
      </c>
      <c r="O336" s="25">
        <v>1.4625E-3</v>
      </c>
      <c r="P336" s="25">
        <v>4.5525000000000001E-3</v>
      </c>
      <c r="Q336" s="25">
        <v>1.6169999999999999E-3</v>
      </c>
      <c r="R336" s="25">
        <v>4.1399999999999998E-4</v>
      </c>
      <c r="S336" s="25">
        <v>1.0366312313574222E-3</v>
      </c>
      <c r="T336" s="25">
        <v>9.7433066840470477E-4</v>
      </c>
      <c r="U336" s="25">
        <v>9.160523838174779E-4</v>
      </c>
      <c r="V336" s="25">
        <v>8.61E-4</v>
      </c>
      <c r="W336" s="25">
        <v>8.0999999999999996E-4</v>
      </c>
    </row>
    <row r="337" spans="1:24" s="8" customFormat="1" x14ac:dyDescent="0.25">
      <c r="A337" s="221"/>
      <c r="B337" s="45" t="s">
        <v>742</v>
      </c>
      <c r="C337" s="45"/>
      <c r="D337" s="45" t="s">
        <v>190</v>
      </c>
      <c r="E337" s="45"/>
      <c r="F337" s="45"/>
      <c r="G337" s="45"/>
      <c r="H337" s="45"/>
      <c r="I337" s="45"/>
      <c r="J337" s="45"/>
      <c r="K337" s="45"/>
      <c r="L337" s="45"/>
      <c r="M337" s="45"/>
      <c r="N337" s="45"/>
      <c r="O337" s="45"/>
      <c r="P337" s="45"/>
      <c r="Q337" s="45"/>
      <c r="R337" s="45"/>
      <c r="S337" s="45"/>
      <c r="T337" s="45"/>
      <c r="U337" s="45"/>
      <c r="V337" s="45"/>
      <c r="W337" s="45"/>
    </row>
    <row r="338" spans="1:24" s="8" customFormat="1" x14ac:dyDescent="0.25">
      <c r="A338" s="221"/>
      <c r="B338" s="8" t="s">
        <v>739</v>
      </c>
      <c r="C338" s="8" t="s">
        <v>736</v>
      </c>
      <c r="D338" s="8" t="s">
        <v>190</v>
      </c>
      <c r="E338" s="8" t="s">
        <v>195</v>
      </c>
      <c r="F338" s="25">
        <v>0.20050000000000001</v>
      </c>
      <c r="G338" s="25">
        <v>0.20050200000000001</v>
      </c>
      <c r="H338" s="25">
        <v>0.20050399999999999</v>
      </c>
      <c r="I338" s="25">
        <v>0.20050599999999999</v>
      </c>
      <c r="J338" s="25">
        <v>0.20050799999999999</v>
      </c>
      <c r="K338" s="25">
        <v>0.20050999999999999</v>
      </c>
      <c r="L338" s="25">
        <v>0.200512</v>
      </c>
      <c r="M338" s="25">
        <v>0.200514</v>
      </c>
      <c r="N338" s="25">
        <v>0.200516</v>
      </c>
      <c r="O338" s="25">
        <v>0.200518</v>
      </c>
      <c r="P338" s="25">
        <v>0.20052</v>
      </c>
      <c r="Q338" s="25">
        <v>0.20052200000000001</v>
      </c>
      <c r="R338" s="25">
        <v>0.20052400000000001</v>
      </c>
      <c r="S338" s="25">
        <v>0.20052600000000001</v>
      </c>
      <c r="T338" s="25">
        <v>0.20052800000000001</v>
      </c>
      <c r="U338" s="25">
        <v>0.20053000000000001</v>
      </c>
      <c r="V338" s="25">
        <v>0.20053199999999999</v>
      </c>
      <c r="W338" s="25">
        <v>0.20053399999999999</v>
      </c>
    </row>
    <row r="339" spans="1:24" s="8" customFormat="1" x14ac:dyDescent="0.25">
      <c r="A339" s="221"/>
      <c r="B339" s="8" t="s">
        <v>739</v>
      </c>
      <c r="C339" s="8" t="s">
        <v>741</v>
      </c>
      <c r="D339" s="8" t="s">
        <v>190</v>
      </c>
      <c r="E339" s="8" t="s">
        <v>195</v>
      </c>
      <c r="F339" s="25">
        <v>7.1818105644511632E-2</v>
      </c>
      <c r="G339" s="25">
        <v>6.399998996601583E-2</v>
      </c>
      <c r="H339" s="25">
        <v>5.8603986078916148E-2</v>
      </c>
      <c r="I339" s="25">
        <v>4.6319424611539331E-2</v>
      </c>
      <c r="J339" s="25">
        <v>5.3314628678356089E-2</v>
      </c>
      <c r="K339" s="25">
        <v>5.3084052463702049E-2</v>
      </c>
      <c r="L339" s="25">
        <v>4.3053731704810375E-2</v>
      </c>
      <c r="M339" s="25">
        <v>4.5661983104008708E-2</v>
      </c>
      <c r="N339" s="25">
        <v>7.2898777958756406E-2</v>
      </c>
      <c r="O339" s="25">
        <v>7.0070669872721272E-2</v>
      </c>
      <c r="P339" s="25">
        <v>7.3121028561319093E-2</v>
      </c>
      <c r="Q339" s="25">
        <v>7.8680703640006955E-2</v>
      </c>
      <c r="R339" s="25">
        <v>7.7723487272328654E-2</v>
      </c>
      <c r="S339" s="25">
        <v>7.256145E-2</v>
      </c>
      <c r="T339" s="25">
        <v>7.4044424999999997E-2</v>
      </c>
      <c r="U339" s="25">
        <v>7.5527399999999995E-2</v>
      </c>
      <c r="V339" s="25">
        <v>7.7010375000000006E-2</v>
      </c>
      <c r="W339" s="25">
        <v>7.849334999999999E-2</v>
      </c>
    </row>
    <row r="340" spans="1:24" s="8" customFormat="1" x14ac:dyDescent="0.25">
      <c r="A340" s="221"/>
      <c r="B340" s="8" t="s">
        <v>740</v>
      </c>
      <c r="C340" s="8" t="s">
        <v>736</v>
      </c>
      <c r="D340" s="8" t="s">
        <v>190</v>
      </c>
      <c r="E340" s="8" t="s">
        <v>195</v>
      </c>
      <c r="F340" s="25">
        <v>2.9330999999999999E-2</v>
      </c>
      <c r="G340" s="25">
        <v>2.60115E-2</v>
      </c>
      <c r="H340" s="25">
        <v>2.3702999999999998E-2</v>
      </c>
      <c r="I340" s="25">
        <v>1.8485999999999999E-2</v>
      </c>
      <c r="J340" s="25">
        <v>2.1368999999999999E-2</v>
      </c>
      <c r="K340" s="25">
        <v>2.1212999999999999E-2</v>
      </c>
      <c r="L340" s="25">
        <v>1.6923000000000001E-2</v>
      </c>
      <c r="M340" s="25">
        <v>1.78275E-2</v>
      </c>
      <c r="N340" s="25">
        <v>2.9233499999999999E-2</v>
      </c>
      <c r="O340" s="25">
        <v>2.8171499999999999E-2</v>
      </c>
      <c r="P340" s="25">
        <v>2.9354999999999999E-2</v>
      </c>
      <c r="Q340" s="25">
        <v>3.1549500000000001E-2</v>
      </c>
      <c r="R340" s="25">
        <v>3.1143000000000001E-2</v>
      </c>
      <c r="S340" s="25">
        <v>2.8880100000000002E-2</v>
      </c>
      <c r="T340" s="25">
        <v>2.944275E-2</v>
      </c>
      <c r="U340" s="25">
        <v>3.0005399999999998E-2</v>
      </c>
      <c r="V340" s="25">
        <v>3.0568050000000003E-2</v>
      </c>
      <c r="W340" s="25">
        <v>3.1130699999999997E-2</v>
      </c>
    </row>
    <row r="341" spans="1:24" s="8" customFormat="1" x14ac:dyDescent="0.25">
      <c r="A341" s="221"/>
      <c r="B341" s="7" t="s">
        <v>73</v>
      </c>
      <c r="C341" s="7" t="s">
        <v>196</v>
      </c>
      <c r="D341" s="7" t="s">
        <v>190</v>
      </c>
      <c r="E341" s="7" t="s">
        <v>199</v>
      </c>
      <c r="F341" s="53">
        <v>565.33078297619988</v>
      </c>
      <c r="G341" s="53">
        <v>566.97929811799997</v>
      </c>
      <c r="H341" s="53">
        <v>573.00670623799999</v>
      </c>
      <c r="I341" s="53">
        <v>590.21761110559999</v>
      </c>
      <c r="J341" s="53">
        <v>614.45936783620004</v>
      </c>
      <c r="K341" s="53">
        <v>631.17717865868008</v>
      </c>
      <c r="L341" s="53">
        <v>642.84017545415998</v>
      </c>
      <c r="M341" s="53">
        <v>680.51741306252006</v>
      </c>
      <c r="N341" s="53">
        <v>665.81202929832</v>
      </c>
      <c r="O341" s="53">
        <v>674.33546060160006</v>
      </c>
      <c r="P341" s="53">
        <v>712.64910855873552</v>
      </c>
      <c r="Q341" s="53">
        <v>727.32284564748056</v>
      </c>
      <c r="R341" s="53">
        <v>718.25497307220769</v>
      </c>
      <c r="S341" s="53">
        <v>745.91127802732069</v>
      </c>
      <c r="T341" s="53">
        <v>771.75327429320566</v>
      </c>
      <c r="U341" s="53">
        <v>785.15211120538345</v>
      </c>
      <c r="V341" s="53">
        <v>789.84842649999985</v>
      </c>
      <c r="W341" s="53">
        <v>804.49088899999992</v>
      </c>
    </row>
    <row r="342" spans="1:24" s="8" customFormat="1" x14ac:dyDescent="0.25">
      <c r="A342" s="221"/>
      <c r="B342" s="7"/>
      <c r="C342" s="7"/>
      <c r="D342" s="7"/>
      <c r="E342" s="7"/>
    </row>
    <row r="343" spans="1:24" s="8" customFormat="1" x14ac:dyDescent="0.25">
      <c r="A343" s="221"/>
      <c r="B343" s="7" t="s">
        <v>73</v>
      </c>
      <c r="C343" s="7" t="s">
        <v>197</v>
      </c>
      <c r="D343" s="7" t="s">
        <v>13</v>
      </c>
      <c r="E343" s="7" t="s">
        <v>198</v>
      </c>
      <c r="F343" s="53">
        <v>37543.289345347293</v>
      </c>
      <c r="G343" s="53">
        <v>37606.234863991005</v>
      </c>
      <c r="H343" s="53">
        <v>38095.001011385</v>
      </c>
      <c r="I343" s="53">
        <v>39626.544780032404</v>
      </c>
      <c r="J343" s="53">
        <v>41366.812393479297</v>
      </c>
      <c r="K343" s="53">
        <v>42734.182900636624</v>
      </c>
      <c r="L343" s="53">
        <v>43581.761360490447</v>
      </c>
      <c r="M343" s="53">
        <v>46277.299489983168</v>
      </c>
      <c r="N343" s="53">
        <v>45855.610446077881</v>
      </c>
      <c r="O343" s="53">
        <v>46258.322235050407</v>
      </c>
      <c r="P343" s="53">
        <v>49422.252621551685</v>
      </c>
      <c r="Q343" s="53">
        <v>50178.156451916548</v>
      </c>
      <c r="R343" s="53">
        <v>49472.435867125205</v>
      </c>
      <c r="S343" s="53">
        <v>51739.819337003231</v>
      </c>
      <c r="T343" s="53">
        <v>52991.056381031216</v>
      </c>
      <c r="U343" s="53">
        <v>54125.978246685067</v>
      </c>
      <c r="V343" s="53">
        <v>55179.594675849992</v>
      </c>
      <c r="W343" s="53">
        <v>56326.560287050001</v>
      </c>
    </row>
    <row r="344" spans="1:24" s="8" customFormat="1" x14ac:dyDescent="0.25">
      <c r="A344" s="221"/>
    </row>
    <row r="345" spans="1:24" x14ac:dyDescent="0.25">
      <c r="C345" s="11"/>
    </row>
    <row r="346" spans="1:24" ht="18.75" x14ac:dyDescent="0.3">
      <c r="B346" s="10" t="s">
        <v>19</v>
      </c>
    </row>
    <row r="347" spans="1:24" s="19" customFormat="1" x14ac:dyDescent="0.25">
      <c r="A347" s="223"/>
      <c r="B347" s="5"/>
      <c r="C347" s="6" t="s">
        <v>6</v>
      </c>
      <c r="D347" s="5"/>
      <c r="E347" s="5" t="s">
        <v>33</v>
      </c>
      <c r="F347" s="5"/>
      <c r="G347" s="5"/>
      <c r="H347" s="5"/>
      <c r="I347" s="5"/>
      <c r="J347" s="5"/>
      <c r="K347" s="5"/>
      <c r="L347" s="5"/>
      <c r="M347" s="5"/>
      <c r="N347" s="5"/>
      <c r="O347" s="5"/>
      <c r="P347" s="5"/>
      <c r="Q347" s="5"/>
      <c r="R347" s="5"/>
      <c r="S347" s="5"/>
      <c r="T347" s="5"/>
      <c r="U347" s="5"/>
      <c r="V347" s="5"/>
      <c r="W347" s="5"/>
    </row>
    <row r="349" spans="1:24" x14ac:dyDescent="0.25">
      <c r="B349" s="7" t="s">
        <v>7</v>
      </c>
      <c r="C349" s="7" t="s">
        <v>8</v>
      </c>
      <c r="D349" s="7" t="s">
        <v>9</v>
      </c>
      <c r="E349" s="7" t="s">
        <v>10</v>
      </c>
      <c r="F349" s="7">
        <v>2000</v>
      </c>
      <c r="G349" s="7">
        <v>2001</v>
      </c>
      <c r="H349" s="7">
        <v>2002</v>
      </c>
      <c r="I349" s="7">
        <v>2003</v>
      </c>
      <c r="J349" s="7">
        <v>2004</v>
      </c>
      <c r="K349" s="7">
        <v>2005</v>
      </c>
      <c r="L349" s="7">
        <v>2006</v>
      </c>
      <c r="M349" s="7">
        <v>2007</v>
      </c>
      <c r="N349" s="7">
        <v>2008</v>
      </c>
      <c r="O349" s="7">
        <v>2009</v>
      </c>
      <c r="P349" s="7">
        <v>2010</v>
      </c>
      <c r="Q349" s="7">
        <v>2011</v>
      </c>
      <c r="R349" s="7">
        <v>2012</v>
      </c>
      <c r="S349" s="7">
        <v>2013</v>
      </c>
      <c r="T349" s="7">
        <v>2014</v>
      </c>
      <c r="U349" s="7">
        <v>2015</v>
      </c>
      <c r="V349" s="7"/>
      <c r="W349" s="7"/>
    </row>
    <row r="350" spans="1:24" s="19" customFormat="1" x14ac:dyDescent="0.25">
      <c r="A350" s="223"/>
      <c r="B350" s="50" t="s">
        <v>209</v>
      </c>
      <c r="C350" s="50"/>
      <c r="D350" s="50"/>
      <c r="E350" s="50"/>
      <c r="F350" s="55"/>
      <c r="G350" s="55"/>
      <c r="H350" s="55"/>
      <c r="I350" s="55"/>
      <c r="J350" s="55"/>
      <c r="K350" s="55"/>
      <c r="L350" s="55"/>
      <c r="M350" s="55"/>
      <c r="N350" s="55"/>
      <c r="O350" s="55"/>
      <c r="P350" s="55"/>
      <c r="Q350" s="55"/>
      <c r="R350" s="55"/>
      <c r="S350" s="55"/>
      <c r="T350" s="55"/>
      <c r="U350" s="55"/>
      <c r="V350" s="55"/>
      <c r="W350" s="55"/>
      <c r="X350" s="55"/>
    </row>
    <row r="351" spans="1:24" x14ac:dyDescent="0.25">
      <c r="B351" s="8" t="s">
        <v>210</v>
      </c>
      <c r="C351" s="8" t="s">
        <v>168</v>
      </c>
      <c r="D351" s="8"/>
      <c r="E351" s="8" t="s">
        <v>201</v>
      </c>
      <c r="F351" s="31">
        <f t="shared" ref="F351:U351" si="52">IFERROR(((F15/F211)-1),"CHECK")</f>
        <v>-4.9038285752773469E-2</v>
      </c>
      <c r="G351" s="31">
        <f t="shared" si="52"/>
        <v>-1.5842091229959721E-2</v>
      </c>
      <c r="H351" s="31">
        <f t="shared" si="52"/>
        <v>0.24801422044348431</v>
      </c>
      <c r="I351" s="31">
        <f t="shared" si="52"/>
        <v>0.37422596550254816</v>
      </c>
      <c r="J351" s="31">
        <f t="shared" si="52"/>
        <v>0.57934866491742554</v>
      </c>
      <c r="K351" s="31">
        <f t="shared" si="52"/>
        <v>0.72787832526920715</v>
      </c>
      <c r="L351" s="31">
        <f t="shared" si="52"/>
        <v>0.68798682613576134</v>
      </c>
      <c r="M351" s="31">
        <f t="shared" si="52"/>
        <v>0.74484613921855947</v>
      </c>
      <c r="N351" s="31">
        <f t="shared" si="52"/>
        <v>0.78638927762468791</v>
      </c>
      <c r="O351" s="31">
        <f t="shared" si="52"/>
        <v>0.79027083819063448</v>
      </c>
      <c r="P351" s="31">
        <f t="shared" si="52"/>
        <v>0.68002610529134166</v>
      </c>
      <c r="Q351" s="31">
        <f t="shared" si="52"/>
        <v>0.80594904187979943</v>
      </c>
      <c r="R351" s="31">
        <f t="shared" si="52"/>
        <v>0.82566558527812917</v>
      </c>
      <c r="S351" s="31">
        <f t="shared" si="52"/>
        <v>0.97752684493072506</v>
      </c>
      <c r="T351" s="31">
        <f t="shared" si="52"/>
        <v>1.0133071009178267</v>
      </c>
      <c r="U351" s="31">
        <f t="shared" si="52"/>
        <v>1.0609752147251492</v>
      </c>
      <c r="V351" s="31"/>
      <c r="W351" s="31"/>
    </row>
    <row r="352" spans="1:24" x14ac:dyDescent="0.25">
      <c r="B352" s="8" t="s">
        <v>225</v>
      </c>
      <c r="C352" s="8" t="s">
        <v>358</v>
      </c>
      <c r="D352" s="8"/>
      <c r="E352" s="8" t="s">
        <v>201</v>
      </c>
      <c r="F352" s="31">
        <f t="shared" ref="F352:U352" si="53">IFERROR(((F16/F212)-1),"CHECK")</f>
        <v>0</v>
      </c>
      <c r="G352" s="31">
        <f t="shared" si="53"/>
        <v>0</v>
      </c>
      <c r="H352" s="31">
        <f t="shared" si="53"/>
        <v>0</v>
      </c>
      <c r="I352" s="31">
        <f t="shared" si="53"/>
        <v>0</v>
      </c>
      <c r="J352" s="31">
        <f t="shared" si="53"/>
        <v>0</v>
      </c>
      <c r="K352" s="31">
        <f t="shared" si="53"/>
        <v>0</v>
      </c>
      <c r="L352" s="31">
        <f t="shared" si="53"/>
        <v>0</v>
      </c>
      <c r="M352" s="31">
        <f t="shared" si="53"/>
        <v>0</v>
      </c>
      <c r="N352" s="31">
        <f t="shared" si="53"/>
        <v>0</v>
      </c>
      <c r="O352" s="31">
        <f t="shared" si="53"/>
        <v>0</v>
      </c>
      <c r="P352" s="31">
        <f t="shared" si="53"/>
        <v>0</v>
      </c>
      <c r="Q352" s="31">
        <f t="shared" si="53"/>
        <v>0</v>
      </c>
      <c r="R352" s="31">
        <f t="shared" si="53"/>
        <v>0</v>
      </c>
      <c r="S352" s="31">
        <f t="shared" si="53"/>
        <v>0</v>
      </c>
      <c r="T352" s="31">
        <f t="shared" si="53"/>
        <v>0</v>
      </c>
      <c r="U352" s="31">
        <f t="shared" si="53"/>
        <v>0</v>
      </c>
      <c r="V352" s="31"/>
      <c r="W352" s="31"/>
    </row>
    <row r="353" spans="1:23" x14ac:dyDescent="0.25">
      <c r="B353" s="8" t="s">
        <v>225</v>
      </c>
      <c r="C353" s="8" t="s">
        <v>168</v>
      </c>
      <c r="D353" s="8"/>
      <c r="E353" s="8" t="s">
        <v>201</v>
      </c>
      <c r="F353" s="31">
        <f t="shared" ref="F353:U353" si="54">IFERROR(((F17/F213)-1),"CHECK")</f>
        <v>0.1054902866379932</v>
      </c>
      <c r="G353" s="31">
        <f t="shared" si="54"/>
        <v>4.1578481206270501E-2</v>
      </c>
      <c r="H353" s="31">
        <f t="shared" si="54"/>
        <v>-0.27841498214857485</v>
      </c>
      <c r="I353" s="31">
        <f t="shared" si="54"/>
        <v>-0.39208776962926728</v>
      </c>
      <c r="J353" s="31">
        <f t="shared" si="54"/>
        <v>-0.47184237430227349</v>
      </c>
      <c r="K353" s="31">
        <f t="shared" si="54"/>
        <v>-0.51269821884558608</v>
      </c>
      <c r="L353" s="31">
        <f t="shared" si="54"/>
        <v>-0.52535711727938827</v>
      </c>
      <c r="M353" s="31">
        <f t="shared" si="54"/>
        <v>-0.51397830877587181</v>
      </c>
      <c r="N353" s="31">
        <f t="shared" si="54"/>
        <v>-0.53076730934686589</v>
      </c>
      <c r="O353" s="31">
        <f t="shared" si="54"/>
        <v>-0.58208971524427411</v>
      </c>
      <c r="P353" s="31">
        <f t="shared" si="54"/>
        <v>-0.62451563659147324</v>
      </c>
      <c r="Q353" s="31">
        <f t="shared" si="54"/>
        <v>-0.57388324646790823</v>
      </c>
      <c r="R353" s="31">
        <f t="shared" si="54"/>
        <v>-0.57839247290768769</v>
      </c>
      <c r="S353" s="31">
        <f t="shared" si="54"/>
        <v>-0.67191462191006113</v>
      </c>
      <c r="T353" s="31">
        <f t="shared" si="54"/>
        <v>-0.66555130937076235</v>
      </c>
      <c r="U353" s="31">
        <f t="shared" si="54"/>
        <v>-0.65658456877329741</v>
      </c>
      <c r="V353" s="31"/>
      <c r="W353" s="31"/>
    </row>
    <row r="354" spans="1:23" s="19" customFormat="1" x14ac:dyDescent="0.25">
      <c r="A354" s="223"/>
      <c r="B354" s="50" t="s">
        <v>224</v>
      </c>
      <c r="C354" s="45"/>
      <c r="D354" s="45"/>
      <c r="E354" s="45"/>
    </row>
    <row r="355" spans="1:23" x14ac:dyDescent="0.25">
      <c r="B355" s="8" t="s">
        <v>224</v>
      </c>
      <c r="C355" s="8" t="s">
        <v>226</v>
      </c>
      <c r="D355" s="8"/>
      <c r="E355" s="8" t="s">
        <v>201</v>
      </c>
      <c r="F355" s="31">
        <f t="shared" ref="F355:U355" si="55">IFERROR(((F19/F215)-1),"CHECK")</f>
        <v>0</v>
      </c>
      <c r="G355" s="31">
        <f t="shared" si="55"/>
        <v>0</v>
      </c>
      <c r="H355" s="31">
        <f t="shared" si="55"/>
        <v>0</v>
      </c>
      <c r="I355" s="31">
        <f t="shared" si="55"/>
        <v>0</v>
      </c>
      <c r="J355" s="31">
        <f t="shared" si="55"/>
        <v>0</v>
      </c>
      <c r="K355" s="31">
        <f t="shared" si="55"/>
        <v>0</v>
      </c>
      <c r="L355" s="31">
        <f t="shared" si="55"/>
        <v>3.6113986258055952E-2</v>
      </c>
      <c r="M355" s="31">
        <f t="shared" si="55"/>
        <v>3.8839484724357831E-2</v>
      </c>
      <c r="N355" s="31">
        <f t="shared" si="55"/>
        <v>0.11561889132162406</v>
      </c>
      <c r="O355" s="31">
        <f t="shared" si="55"/>
        <v>0.10777128812376979</v>
      </c>
      <c r="P355" s="31">
        <f t="shared" si="55"/>
        <v>-3.5030193791217967E-2</v>
      </c>
      <c r="Q355" s="31">
        <f t="shared" si="55"/>
        <v>-2.9380602502529718E-2</v>
      </c>
      <c r="R355" s="31">
        <f t="shared" si="55"/>
        <v>-0.13050594940153892</v>
      </c>
      <c r="S355" s="31">
        <f t="shared" si="55"/>
        <v>-5.8200415365469715E-2</v>
      </c>
      <c r="T355" s="31">
        <f t="shared" si="55"/>
        <v>-7.6696946106956099E-2</v>
      </c>
      <c r="U355" s="31">
        <f t="shared" si="55"/>
        <v>-2.7714515811908536E-2</v>
      </c>
      <c r="V355" s="31"/>
      <c r="W355" s="31"/>
    </row>
    <row r="356" spans="1:23" x14ac:dyDescent="0.25">
      <c r="B356" s="8" t="s">
        <v>224</v>
      </c>
      <c r="C356" s="8" t="s">
        <v>227</v>
      </c>
      <c r="D356" s="8"/>
      <c r="E356" s="8" t="s">
        <v>201</v>
      </c>
      <c r="F356" s="31">
        <f t="shared" ref="F356:U356" si="56">IFERROR(((F20/F216)-1),"CHECK")</f>
        <v>0</v>
      </c>
      <c r="G356" s="31">
        <f t="shared" si="56"/>
        <v>0</v>
      </c>
      <c r="H356" s="31">
        <f t="shared" si="56"/>
        <v>0</v>
      </c>
      <c r="I356" s="31">
        <f t="shared" si="56"/>
        <v>0</v>
      </c>
      <c r="J356" s="31">
        <f t="shared" si="56"/>
        <v>0</v>
      </c>
      <c r="K356" s="31">
        <f t="shared" si="56"/>
        <v>0</v>
      </c>
      <c r="L356" s="31">
        <f t="shared" si="56"/>
        <v>0</v>
      </c>
      <c r="M356" s="31">
        <f t="shared" si="56"/>
        <v>0</v>
      </c>
      <c r="N356" s="31">
        <f t="shared" si="56"/>
        <v>0</v>
      </c>
      <c r="O356" s="31">
        <f t="shared" si="56"/>
        <v>0</v>
      </c>
      <c r="P356" s="31">
        <f t="shared" si="56"/>
        <v>0</v>
      </c>
      <c r="Q356" s="31">
        <f t="shared" si="56"/>
        <v>0</v>
      </c>
      <c r="R356" s="31">
        <f t="shared" si="56"/>
        <v>0</v>
      </c>
      <c r="S356" s="31">
        <f t="shared" si="56"/>
        <v>0</v>
      </c>
      <c r="T356" s="31">
        <f t="shared" si="56"/>
        <v>0</v>
      </c>
      <c r="U356" s="31">
        <f t="shared" si="56"/>
        <v>0</v>
      </c>
      <c r="V356" s="31"/>
      <c r="W356" s="31"/>
    </row>
    <row r="357" spans="1:23" x14ac:dyDescent="0.25">
      <c r="B357" s="8" t="s">
        <v>224</v>
      </c>
      <c r="C357" s="8" t="s">
        <v>165</v>
      </c>
      <c r="D357" s="8"/>
      <c r="E357" s="8" t="s">
        <v>201</v>
      </c>
      <c r="F357" s="31">
        <f t="shared" ref="F357:U357" si="57">IFERROR(((F21/F217)-1),"CHECK")</f>
        <v>0.49365384759726894</v>
      </c>
      <c r="G357" s="31">
        <f t="shared" si="57"/>
        <v>0.50536551947441199</v>
      </c>
      <c r="H357" s="31">
        <f t="shared" si="57"/>
        <v>0.50950428349272192</v>
      </c>
      <c r="I357" s="31">
        <f t="shared" si="57"/>
        <v>0.48838180297750022</v>
      </c>
      <c r="J357" s="31">
        <f t="shared" si="57"/>
        <v>0.52417159857052464</v>
      </c>
      <c r="K357" s="31">
        <f t="shared" si="57"/>
        <v>0.58744207798792814</v>
      </c>
      <c r="L357" s="31">
        <f t="shared" si="57"/>
        <v>0.39000589660748264</v>
      </c>
      <c r="M357" s="31">
        <f t="shared" si="57"/>
        <v>0.63787191158211654</v>
      </c>
      <c r="N357" s="31">
        <f t="shared" si="57"/>
        <v>0.63710377522288208</v>
      </c>
      <c r="O357" s="31">
        <f t="shared" si="57"/>
        <v>0.51252580469330766</v>
      </c>
      <c r="P357" s="31">
        <f t="shared" si="57"/>
        <v>0.32474956838581082</v>
      </c>
      <c r="Q357" s="31">
        <f t="shared" si="57"/>
        <v>0.26537375606873903</v>
      </c>
      <c r="R357" s="31">
        <f t="shared" si="57"/>
        <v>0.28771695278182841</v>
      </c>
      <c r="S357" s="31">
        <f t="shared" si="57"/>
        <v>0.45080854348508392</v>
      </c>
      <c r="T357" s="31">
        <f t="shared" si="57"/>
        <v>0.49280893779869106</v>
      </c>
      <c r="U357" s="31">
        <f t="shared" si="57"/>
        <v>0.41623652151629242</v>
      </c>
      <c r="V357" s="31"/>
      <c r="W357" s="31"/>
    </row>
    <row r="358" spans="1:23" x14ac:dyDescent="0.25">
      <c r="B358" s="8" t="s">
        <v>224</v>
      </c>
      <c r="C358" s="8" t="s">
        <v>166</v>
      </c>
      <c r="D358" s="8"/>
      <c r="E358" s="8" t="s">
        <v>201</v>
      </c>
      <c r="F358" s="31">
        <f t="shared" ref="F358:U358" si="58">IFERROR(((F23/F218)-1),"CHECK")</f>
        <v>0</v>
      </c>
      <c r="G358" s="31">
        <f t="shared" si="58"/>
        <v>0</v>
      </c>
      <c r="H358" s="31">
        <f t="shared" si="58"/>
        <v>0</v>
      </c>
      <c r="I358" s="31">
        <f t="shared" si="58"/>
        <v>0</v>
      </c>
      <c r="J358" s="31">
        <f t="shared" si="58"/>
        <v>0</v>
      </c>
      <c r="K358" s="31">
        <f t="shared" si="58"/>
        <v>0</v>
      </c>
      <c r="L358" s="31">
        <f t="shared" si="58"/>
        <v>0</v>
      </c>
      <c r="M358" s="31">
        <f t="shared" si="58"/>
        <v>0</v>
      </c>
      <c r="N358" s="31">
        <f t="shared" si="58"/>
        <v>0</v>
      </c>
      <c r="O358" s="31">
        <f t="shared" si="58"/>
        <v>0</v>
      </c>
      <c r="P358" s="31">
        <f t="shared" si="58"/>
        <v>0</v>
      </c>
      <c r="Q358" s="31">
        <f t="shared" si="58"/>
        <v>0</v>
      </c>
      <c r="R358" s="31">
        <f t="shared" si="58"/>
        <v>0</v>
      </c>
      <c r="S358" s="31">
        <f t="shared" si="58"/>
        <v>0</v>
      </c>
      <c r="T358" s="31">
        <f t="shared" si="58"/>
        <v>0</v>
      </c>
      <c r="U358" s="31">
        <f t="shared" si="58"/>
        <v>0</v>
      </c>
      <c r="V358" s="31"/>
      <c r="W358" s="31"/>
    </row>
    <row r="359" spans="1:23" x14ac:dyDescent="0.25">
      <c r="B359" s="8" t="s">
        <v>224</v>
      </c>
      <c r="C359" s="8" t="s">
        <v>204</v>
      </c>
      <c r="D359" s="8"/>
      <c r="E359" s="8" t="s">
        <v>201</v>
      </c>
      <c r="F359" s="31">
        <f t="shared" ref="F359:U359" si="59">IFERROR(((F24/F219)-1),"CHECK")</f>
        <v>0</v>
      </c>
      <c r="G359" s="31" t="str">
        <f t="shared" si="59"/>
        <v>CHECK</v>
      </c>
      <c r="H359" s="31" t="str">
        <f t="shared" si="59"/>
        <v>CHECK</v>
      </c>
      <c r="I359" s="31" t="str">
        <f t="shared" si="59"/>
        <v>CHECK</v>
      </c>
      <c r="J359" s="31" t="str">
        <f t="shared" si="59"/>
        <v>CHECK</v>
      </c>
      <c r="K359" s="31">
        <f t="shared" si="59"/>
        <v>0</v>
      </c>
      <c r="L359" s="31" t="str">
        <f t="shared" si="59"/>
        <v>CHECK</v>
      </c>
      <c r="M359" s="31" t="str">
        <f t="shared" si="59"/>
        <v>CHECK</v>
      </c>
      <c r="N359" s="31" t="str">
        <f t="shared" si="59"/>
        <v>CHECK</v>
      </c>
      <c r="O359" s="31" t="str">
        <f t="shared" si="59"/>
        <v>CHECK</v>
      </c>
      <c r="P359" s="31" t="str">
        <f t="shared" si="59"/>
        <v>CHECK</v>
      </c>
      <c r="Q359" s="31" t="str">
        <f t="shared" si="59"/>
        <v>CHECK</v>
      </c>
      <c r="R359" s="31" t="str">
        <f t="shared" si="59"/>
        <v>CHECK</v>
      </c>
      <c r="S359" s="31" t="str">
        <f t="shared" si="59"/>
        <v>CHECK</v>
      </c>
      <c r="T359" s="31" t="str">
        <f t="shared" si="59"/>
        <v>CHECK</v>
      </c>
      <c r="U359" s="31" t="str">
        <f t="shared" si="59"/>
        <v>CHECK</v>
      </c>
      <c r="V359" s="31"/>
      <c r="W359" s="31"/>
    </row>
    <row r="360" spans="1:23" s="19" customFormat="1" x14ac:dyDescent="0.25">
      <c r="A360" s="223"/>
      <c r="B360" s="50" t="s">
        <v>223</v>
      </c>
      <c r="C360" s="45"/>
      <c r="D360" s="45"/>
      <c r="E360" s="45"/>
    </row>
    <row r="361" spans="1:23" x14ac:dyDescent="0.25">
      <c r="B361" s="8" t="s">
        <v>223</v>
      </c>
      <c r="C361" s="8" t="s">
        <v>165</v>
      </c>
      <c r="D361" s="8"/>
      <c r="E361" s="8" t="s">
        <v>201</v>
      </c>
      <c r="F361" s="31">
        <f t="shared" ref="F361:U361" si="60">IFERROR(((F26/F221)-1),"CHECK")</f>
        <v>0</v>
      </c>
      <c r="G361" s="31">
        <f t="shared" si="60"/>
        <v>0</v>
      </c>
      <c r="H361" s="31">
        <f t="shared" si="60"/>
        <v>0</v>
      </c>
      <c r="I361" s="31">
        <f t="shared" si="60"/>
        <v>0</v>
      </c>
      <c r="J361" s="31">
        <f t="shared" si="60"/>
        <v>0</v>
      </c>
      <c r="K361" s="31">
        <f t="shared" si="60"/>
        <v>0</v>
      </c>
      <c r="L361" s="31">
        <f t="shared" si="60"/>
        <v>0</v>
      </c>
      <c r="M361" s="31">
        <f t="shared" si="60"/>
        <v>0</v>
      </c>
      <c r="N361" s="31">
        <f t="shared" si="60"/>
        <v>0</v>
      </c>
      <c r="O361" s="31">
        <f t="shared" si="60"/>
        <v>0</v>
      </c>
      <c r="P361" s="31">
        <f t="shared" si="60"/>
        <v>0</v>
      </c>
      <c r="Q361" s="31">
        <f t="shared" si="60"/>
        <v>0</v>
      </c>
      <c r="R361" s="31">
        <f t="shared" si="60"/>
        <v>0</v>
      </c>
      <c r="S361" s="31">
        <f t="shared" si="60"/>
        <v>0</v>
      </c>
      <c r="T361" s="31">
        <f t="shared" si="60"/>
        <v>0</v>
      </c>
      <c r="U361" s="31">
        <f t="shared" si="60"/>
        <v>0</v>
      </c>
      <c r="V361" s="31"/>
      <c r="W361" s="31"/>
    </row>
    <row r="362" spans="1:23" s="195" customFormat="1" x14ac:dyDescent="0.25">
      <c r="A362" s="221"/>
      <c r="B362" s="8" t="s">
        <v>223</v>
      </c>
      <c r="C362" s="8" t="s">
        <v>736</v>
      </c>
      <c r="D362" s="8"/>
      <c r="E362" s="8" t="s">
        <v>201</v>
      </c>
      <c r="F362" s="31" t="str">
        <f t="shared" ref="F362:U362" si="61">IFERROR(((F27/F222)-1),"CHECK")</f>
        <v>CHECK</v>
      </c>
      <c r="G362" s="31" t="str">
        <f t="shared" si="61"/>
        <v>CHECK</v>
      </c>
      <c r="H362" s="31" t="str">
        <f t="shared" si="61"/>
        <v>CHECK</v>
      </c>
      <c r="I362" s="31" t="str">
        <f t="shared" si="61"/>
        <v>CHECK</v>
      </c>
      <c r="J362" s="31" t="str">
        <f t="shared" si="61"/>
        <v>CHECK</v>
      </c>
      <c r="K362" s="31" t="str">
        <f t="shared" si="61"/>
        <v>CHECK</v>
      </c>
      <c r="L362" s="31" t="str">
        <f t="shared" si="61"/>
        <v>CHECK</v>
      </c>
      <c r="M362" s="31">
        <f t="shared" si="61"/>
        <v>0</v>
      </c>
      <c r="N362" s="31">
        <f t="shared" si="61"/>
        <v>0</v>
      </c>
      <c r="O362" s="31">
        <f t="shared" si="61"/>
        <v>0</v>
      </c>
      <c r="P362" s="31">
        <f t="shared" si="61"/>
        <v>0</v>
      </c>
      <c r="Q362" s="31">
        <f t="shared" si="61"/>
        <v>0</v>
      </c>
      <c r="R362" s="31">
        <f t="shared" si="61"/>
        <v>0</v>
      </c>
      <c r="S362" s="31">
        <f t="shared" si="61"/>
        <v>0</v>
      </c>
      <c r="T362" s="31">
        <f t="shared" si="61"/>
        <v>0</v>
      </c>
      <c r="U362" s="31">
        <f t="shared" si="61"/>
        <v>0</v>
      </c>
      <c r="V362" s="31"/>
      <c r="W362" s="31"/>
    </row>
    <row r="363" spans="1:23" s="19" customFormat="1" x14ac:dyDescent="0.25">
      <c r="A363" s="223"/>
      <c r="B363" s="45" t="s">
        <v>738</v>
      </c>
      <c r="C363" s="45"/>
      <c r="D363" s="45"/>
      <c r="E363" s="45"/>
      <c r="F363" s="55"/>
      <c r="G363" s="55"/>
      <c r="H363" s="55"/>
      <c r="I363" s="55"/>
      <c r="J363" s="55"/>
      <c r="K363" s="55"/>
      <c r="L363" s="55"/>
      <c r="M363" s="55"/>
      <c r="N363" s="55"/>
      <c r="O363" s="55"/>
      <c r="P363" s="55"/>
      <c r="Q363" s="55"/>
      <c r="R363" s="55"/>
      <c r="S363" s="55"/>
      <c r="T363" s="55"/>
      <c r="U363" s="55"/>
      <c r="V363" s="55"/>
      <c r="W363" s="55"/>
    </row>
    <row r="364" spans="1:23" s="195" customFormat="1" x14ac:dyDescent="0.25">
      <c r="A364" s="221"/>
      <c r="B364" s="8" t="s">
        <v>739</v>
      </c>
      <c r="C364" s="8" t="s">
        <v>736</v>
      </c>
      <c r="D364" s="8"/>
      <c r="E364" s="8" t="s">
        <v>201</v>
      </c>
      <c r="F364" s="31">
        <f t="shared" ref="F364:U364" si="62">IFERROR(((F29/F224)-1),"CHECK")</f>
        <v>1.0748197977601848E-2</v>
      </c>
      <c r="G364" s="31">
        <f t="shared" si="62"/>
        <v>-1.8719447344761608E-4</v>
      </c>
      <c r="H364" s="31">
        <f t="shared" si="62"/>
        <v>-2.1873445485619758E-2</v>
      </c>
      <c r="I364" s="31">
        <f t="shared" si="62"/>
        <v>-3.7241771831693082E-2</v>
      </c>
      <c r="J364" s="31">
        <f t="shared" si="62"/>
        <v>-5.0574197529129061E-2</v>
      </c>
      <c r="K364" s="31">
        <f t="shared" si="62"/>
        <v>-3.5917006616947189E-2</v>
      </c>
      <c r="L364" s="31">
        <f t="shared" si="62"/>
        <v>-2.1650732525509864E-2</v>
      </c>
      <c r="M364" s="31">
        <f t="shared" si="62"/>
        <v>-3.0760654650890173E-2</v>
      </c>
      <c r="N364" s="31">
        <f t="shared" si="62"/>
        <v>-0.11202754297948747</v>
      </c>
      <c r="O364" s="31">
        <f t="shared" si="62"/>
        <v>-0.29274403159753959</v>
      </c>
      <c r="P364" s="31">
        <f t="shared" si="62"/>
        <v>-0.53939067593006551</v>
      </c>
      <c r="Q364" s="31">
        <f t="shared" si="62"/>
        <v>-0.68715837867012097</v>
      </c>
      <c r="R364" s="31">
        <f t="shared" si="62"/>
        <v>-0.74347458549255796</v>
      </c>
      <c r="S364" s="31">
        <f t="shared" si="62"/>
        <v>-0.763674803039607</v>
      </c>
      <c r="T364" s="31">
        <f t="shared" si="62"/>
        <v>-0.7764043577982942</v>
      </c>
      <c r="U364" s="31">
        <f t="shared" si="62"/>
        <v>-0.77717410824321842</v>
      </c>
      <c r="V364" s="31"/>
      <c r="W364" s="31"/>
    </row>
    <row r="365" spans="1:23" s="195" customFormat="1" x14ac:dyDescent="0.25">
      <c r="A365" s="221"/>
      <c r="B365" s="8" t="s">
        <v>739</v>
      </c>
      <c r="C365" s="8" t="s">
        <v>741</v>
      </c>
      <c r="D365" s="8"/>
      <c r="E365" s="8" t="s">
        <v>201</v>
      </c>
      <c r="F365" s="31">
        <f t="shared" ref="F365:U365" si="63">IFERROR(((F30/F225)-1),"CHECK")</f>
        <v>-6.1414357949006737E-2</v>
      </c>
      <c r="G365" s="31">
        <f t="shared" si="63"/>
        <v>-8.1738737561734776E-2</v>
      </c>
      <c r="H365" s="31">
        <f t="shared" si="63"/>
        <v>-0.19057898248211969</v>
      </c>
      <c r="I365" s="31">
        <f t="shared" si="63"/>
        <v>-9.6694254708715621E-2</v>
      </c>
      <c r="J365" s="31">
        <f t="shared" si="63"/>
        <v>-0.11370039058767767</v>
      </c>
      <c r="K365" s="31">
        <f t="shared" si="63"/>
        <v>-0.1128847630349914</v>
      </c>
      <c r="L365" s="31">
        <f t="shared" si="63"/>
        <v>-0.11124468806464105</v>
      </c>
      <c r="M365" s="31">
        <f t="shared" si="63"/>
        <v>-0.15926692553417054</v>
      </c>
      <c r="N365" s="31">
        <f t="shared" si="63"/>
        <v>-0.1877992906358722</v>
      </c>
      <c r="O365" s="31">
        <f t="shared" si="63"/>
        <v>0.11568867505110814</v>
      </c>
      <c r="P365" s="31">
        <f t="shared" si="63"/>
        <v>-0.94044815837925011</v>
      </c>
      <c r="Q365" s="31">
        <f t="shared" si="63"/>
        <v>-0.90841103088234454</v>
      </c>
      <c r="R365" s="31">
        <f t="shared" si="63"/>
        <v>0.11226421073810777</v>
      </c>
      <c r="S365" s="31">
        <f t="shared" si="63"/>
        <v>-0.866222214334471</v>
      </c>
      <c r="T365" s="31">
        <f t="shared" si="63"/>
        <v>-0.98753395572995539</v>
      </c>
      <c r="U365" s="31">
        <f t="shared" si="63"/>
        <v>-0.98011519370546318</v>
      </c>
      <c r="V365" s="31"/>
      <c r="W365" s="31"/>
    </row>
    <row r="366" spans="1:23" s="195" customFormat="1" x14ac:dyDescent="0.25">
      <c r="A366" s="221"/>
      <c r="B366" s="8" t="s">
        <v>740</v>
      </c>
      <c r="C366" s="8" t="s">
        <v>736</v>
      </c>
      <c r="D366" s="8"/>
      <c r="E366" s="8" t="s">
        <v>201</v>
      </c>
      <c r="F366" s="31">
        <f t="shared" ref="F366:U366" si="64">IFERROR(((F31/F226)-1),"CHECK")</f>
        <v>-0.85318363983034262</v>
      </c>
      <c r="G366" s="31">
        <f t="shared" si="64"/>
        <v>-0.81658054996496676</v>
      </c>
      <c r="H366" s="31">
        <f t="shared" si="64"/>
        <v>-0.78144669747448592</v>
      </c>
      <c r="I366" s="31">
        <f t="shared" si="64"/>
        <v>-0.6886700662108971</v>
      </c>
      <c r="J366" s="31">
        <f t="shared" si="64"/>
        <v>-0.71041215185420947</v>
      </c>
      <c r="K366" s="31">
        <f t="shared" si="64"/>
        <v>-0.69776336220507451</v>
      </c>
      <c r="L366" s="31">
        <f t="shared" si="64"/>
        <v>-0.6080240189979278</v>
      </c>
      <c r="M366" s="31">
        <f t="shared" si="64"/>
        <v>-0.61683016134428148</v>
      </c>
      <c r="N366" s="31">
        <f t="shared" si="64"/>
        <v>-0.76156908021373804</v>
      </c>
      <c r="O366" s="31">
        <f t="shared" si="64"/>
        <v>-0.75292471290371699</v>
      </c>
      <c r="P366" s="31">
        <f t="shared" si="64"/>
        <v>-0.7655833130843559</v>
      </c>
      <c r="Q366" s="31">
        <f t="shared" si="64"/>
        <v>-0.78181104063870921</v>
      </c>
      <c r="R366" s="31">
        <f t="shared" si="64"/>
        <v>-0.7766756906614205</v>
      </c>
      <c r="S366" s="31">
        <f t="shared" si="64"/>
        <v>-0.75895978014556542</v>
      </c>
      <c r="T366" s="31">
        <f t="shared" si="64"/>
        <v>-0.76262801971245364</v>
      </c>
      <c r="U366" s="31">
        <f t="shared" si="64"/>
        <v>-0.76880463969098445</v>
      </c>
      <c r="V366" s="31"/>
      <c r="W366" s="31"/>
    </row>
    <row r="367" spans="1:23" x14ac:dyDescent="0.25">
      <c r="B367" s="8"/>
      <c r="C367" s="8"/>
      <c r="D367" s="8"/>
      <c r="E367" s="8"/>
    </row>
    <row r="368" spans="1:23" s="19" customFormat="1" ht="21" x14ac:dyDescent="0.35">
      <c r="A368" s="223"/>
      <c r="B368" s="45"/>
      <c r="C368" s="54" t="s">
        <v>11</v>
      </c>
      <c r="D368" s="45"/>
      <c r="E368" s="45"/>
    </row>
    <row r="369" spans="1:23" x14ac:dyDescent="0.25">
      <c r="B369" s="8"/>
      <c r="C369" s="8"/>
      <c r="D369" s="8"/>
      <c r="E369" s="8"/>
    </row>
    <row r="370" spans="1:23" s="19" customFormat="1" x14ac:dyDescent="0.25">
      <c r="A370" s="223"/>
      <c r="B370" s="50" t="s">
        <v>209</v>
      </c>
      <c r="C370" s="50"/>
      <c r="D370" s="50" t="s">
        <v>13</v>
      </c>
      <c r="E370" s="45"/>
    </row>
    <row r="371" spans="1:23" x14ac:dyDescent="0.25">
      <c r="B371" s="8" t="s">
        <v>210</v>
      </c>
      <c r="C371" s="8" t="s">
        <v>168</v>
      </c>
      <c r="D371" s="8" t="s">
        <v>13</v>
      </c>
      <c r="E371" s="8" t="s">
        <v>189</v>
      </c>
      <c r="F371" s="31">
        <f t="shared" ref="F371:U371" si="65">IFERROR(((F36/F231)-1),"CHECK")</f>
        <v>0</v>
      </c>
      <c r="G371" s="31">
        <f t="shared" si="65"/>
        <v>0</v>
      </c>
      <c r="H371" s="31">
        <f t="shared" si="65"/>
        <v>0</v>
      </c>
      <c r="I371" s="31">
        <f t="shared" si="65"/>
        <v>0</v>
      </c>
      <c r="J371" s="31">
        <f t="shared" si="65"/>
        <v>0</v>
      </c>
      <c r="K371" s="31">
        <f t="shared" si="65"/>
        <v>0</v>
      </c>
      <c r="L371" s="31">
        <f t="shared" si="65"/>
        <v>0</v>
      </c>
      <c r="M371" s="31">
        <f t="shared" si="65"/>
        <v>0</v>
      </c>
      <c r="N371" s="31">
        <f t="shared" si="65"/>
        <v>0</v>
      </c>
      <c r="O371" s="31">
        <f t="shared" si="65"/>
        <v>0</v>
      </c>
      <c r="P371" s="31">
        <f t="shared" si="65"/>
        <v>0</v>
      </c>
      <c r="Q371" s="31">
        <f t="shared" si="65"/>
        <v>0</v>
      </c>
      <c r="R371" s="31">
        <f t="shared" si="65"/>
        <v>0</v>
      </c>
      <c r="S371" s="31">
        <f t="shared" si="65"/>
        <v>0</v>
      </c>
      <c r="T371" s="31">
        <f t="shared" si="65"/>
        <v>0</v>
      </c>
      <c r="U371" s="31">
        <f t="shared" si="65"/>
        <v>0</v>
      </c>
      <c r="V371" s="31"/>
      <c r="W371" s="31"/>
    </row>
    <row r="372" spans="1:23" x14ac:dyDescent="0.25">
      <c r="B372" s="8" t="s">
        <v>225</v>
      </c>
      <c r="C372" s="8" t="s">
        <v>358</v>
      </c>
      <c r="D372" s="8" t="s">
        <v>13</v>
      </c>
      <c r="E372" s="8" t="s">
        <v>189</v>
      </c>
      <c r="F372" s="31">
        <f t="shared" ref="F372:U372" si="66">IFERROR(((F37/F232)-1),"CHECK")</f>
        <v>0</v>
      </c>
      <c r="G372" s="31">
        <f t="shared" si="66"/>
        <v>0</v>
      </c>
      <c r="H372" s="31">
        <f t="shared" si="66"/>
        <v>0</v>
      </c>
      <c r="I372" s="31">
        <f t="shared" si="66"/>
        <v>0</v>
      </c>
      <c r="J372" s="31">
        <f t="shared" si="66"/>
        <v>0</v>
      </c>
      <c r="K372" s="31">
        <f t="shared" si="66"/>
        <v>0</v>
      </c>
      <c r="L372" s="31">
        <f t="shared" si="66"/>
        <v>0</v>
      </c>
      <c r="M372" s="31">
        <f t="shared" si="66"/>
        <v>0</v>
      </c>
      <c r="N372" s="31">
        <f t="shared" si="66"/>
        <v>0</v>
      </c>
      <c r="O372" s="31">
        <f t="shared" si="66"/>
        <v>0</v>
      </c>
      <c r="P372" s="31">
        <f t="shared" si="66"/>
        <v>0</v>
      </c>
      <c r="Q372" s="31">
        <f t="shared" si="66"/>
        <v>0</v>
      </c>
      <c r="R372" s="31">
        <f t="shared" si="66"/>
        <v>0</v>
      </c>
      <c r="S372" s="31">
        <f t="shared" si="66"/>
        <v>0</v>
      </c>
      <c r="T372" s="31">
        <f t="shared" si="66"/>
        <v>0</v>
      </c>
      <c r="U372" s="31">
        <f t="shared" si="66"/>
        <v>0</v>
      </c>
      <c r="V372" s="31"/>
      <c r="W372" s="31"/>
    </row>
    <row r="373" spans="1:23" x14ac:dyDescent="0.25">
      <c r="B373" s="8" t="s">
        <v>225</v>
      </c>
      <c r="C373" s="8" t="s">
        <v>168</v>
      </c>
      <c r="D373" s="8" t="s">
        <v>13</v>
      </c>
      <c r="E373" s="8" t="s">
        <v>189</v>
      </c>
      <c r="F373" s="31">
        <f t="shared" ref="F373:U373" si="67">IFERROR(((F38/F233)-1),"CHECK")</f>
        <v>0</v>
      </c>
      <c r="G373" s="31">
        <f t="shared" si="67"/>
        <v>0</v>
      </c>
      <c r="H373" s="31">
        <f t="shared" si="67"/>
        <v>0</v>
      </c>
      <c r="I373" s="31">
        <f t="shared" si="67"/>
        <v>0</v>
      </c>
      <c r="J373" s="31">
        <f t="shared" si="67"/>
        <v>0</v>
      </c>
      <c r="K373" s="31">
        <f t="shared" si="67"/>
        <v>0</v>
      </c>
      <c r="L373" s="31">
        <f t="shared" si="67"/>
        <v>0</v>
      </c>
      <c r="M373" s="31">
        <f t="shared" si="67"/>
        <v>0</v>
      </c>
      <c r="N373" s="31">
        <f t="shared" si="67"/>
        <v>0</v>
      </c>
      <c r="O373" s="31">
        <f t="shared" si="67"/>
        <v>0</v>
      </c>
      <c r="P373" s="31">
        <f t="shared" si="67"/>
        <v>0</v>
      </c>
      <c r="Q373" s="31">
        <f t="shared" si="67"/>
        <v>0</v>
      </c>
      <c r="R373" s="31">
        <f t="shared" si="67"/>
        <v>0</v>
      </c>
      <c r="S373" s="31">
        <f t="shared" si="67"/>
        <v>0</v>
      </c>
      <c r="T373" s="31">
        <f t="shared" si="67"/>
        <v>0</v>
      </c>
      <c r="U373" s="31">
        <f t="shared" si="67"/>
        <v>0</v>
      </c>
      <c r="V373" s="31"/>
      <c r="W373" s="31"/>
    </row>
    <row r="374" spans="1:23" s="19" customFormat="1" x14ac:dyDescent="0.25">
      <c r="A374" s="223"/>
      <c r="B374" s="50" t="s">
        <v>224</v>
      </c>
      <c r="C374" s="45"/>
      <c r="D374" s="50" t="s">
        <v>13</v>
      </c>
      <c r="E374" s="45"/>
    </row>
    <row r="375" spans="1:23" x14ac:dyDescent="0.25">
      <c r="B375" s="8" t="s">
        <v>224</v>
      </c>
      <c r="C375" s="8" t="s">
        <v>226</v>
      </c>
      <c r="D375" s="8" t="s">
        <v>13</v>
      </c>
      <c r="E375" s="8" t="s">
        <v>189</v>
      </c>
      <c r="F375" s="31">
        <f t="shared" ref="F375:U375" si="68">IFERROR(((F40/F235)-1),"CHECK")</f>
        <v>0</v>
      </c>
      <c r="G375" s="31">
        <f t="shared" si="68"/>
        <v>0</v>
      </c>
      <c r="H375" s="31">
        <f t="shared" si="68"/>
        <v>0</v>
      </c>
      <c r="I375" s="31">
        <f t="shared" si="68"/>
        <v>0</v>
      </c>
      <c r="J375" s="31">
        <f t="shared" si="68"/>
        <v>0</v>
      </c>
      <c r="K375" s="31">
        <f t="shared" si="68"/>
        <v>0</v>
      </c>
      <c r="L375" s="31">
        <f t="shared" si="68"/>
        <v>0</v>
      </c>
      <c r="M375" s="31">
        <f t="shared" si="68"/>
        <v>0</v>
      </c>
      <c r="N375" s="31">
        <f t="shared" si="68"/>
        <v>0</v>
      </c>
      <c r="O375" s="31">
        <f t="shared" si="68"/>
        <v>0</v>
      </c>
      <c r="P375" s="31">
        <f t="shared" si="68"/>
        <v>0</v>
      </c>
      <c r="Q375" s="31">
        <f t="shared" si="68"/>
        <v>0</v>
      </c>
      <c r="R375" s="31">
        <f t="shared" si="68"/>
        <v>0</v>
      </c>
      <c r="S375" s="31">
        <f t="shared" si="68"/>
        <v>0</v>
      </c>
      <c r="T375" s="31">
        <f t="shared" si="68"/>
        <v>0</v>
      </c>
      <c r="U375" s="31">
        <f t="shared" si="68"/>
        <v>0</v>
      </c>
      <c r="V375" s="31"/>
      <c r="W375" s="31"/>
    </row>
    <row r="376" spans="1:23" x14ac:dyDescent="0.25">
      <c r="B376" s="8" t="s">
        <v>224</v>
      </c>
      <c r="C376" s="8" t="s">
        <v>227</v>
      </c>
      <c r="D376" s="8" t="s">
        <v>13</v>
      </c>
      <c r="E376" s="8" t="s">
        <v>189</v>
      </c>
      <c r="F376" s="31">
        <f t="shared" ref="F376:U376" si="69">IFERROR(((F41/F236)-1),"CHECK")</f>
        <v>0</v>
      </c>
      <c r="G376" s="31">
        <f t="shared" si="69"/>
        <v>0</v>
      </c>
      <c r="H376" s="31">
        <f t="shared" si="69"/>
        <v>0</v>
      </c>
      <c r="I376" s="31">
        <f t="shared" si="69"/>
        <v>0</v>
      </c>
      <c r="J376" s="31">
        <f t="shared" si="69"/>
        <v>0</v>
      </c>
      <c r="K376" s="31">
        <f t="shared" si="69"/>
        <v>0</v>
      </c>
      <c r="L376" s="31">
        <f t="shared" si="69"/>
        <v>0</v>
      </c>
      <c r="M376" s="31">
        <f t="shared" si="69"/>
        <v>0</v>
      </c>
      <c r="N376" s="31">
        <f t="shared" si="69"/>
        <v>0</v>
      </c>
      <c r="O376" s="31">
        <f t="shared" si="69"/>
        <v>0</v>
      </c>
      <c r="P376" s="31">
        <f t="shared" si="69"/>
        <v>0</v>
      </c>
      <c r="Q376" s="31">
        <f t="shared" si="69"/>
        <v>0</v>
      </c>
      <c r="R376" s="31">
        <f t="shared" si="69"/>
        <v>0</v>
      </c>
      <c r="S376" s="31">
        <f t="shared" si="69"/>
        <v>0</v>
      </c>
      <c r="T376" s="31">
        <f t="shared" si="69"/>
        <v>0</v>
      </c>
      <c r="U376" s="31">
        <f t="shared" si="69"/>
        <v>0</v>
      </c>
      <c r="V376" s="31"/>
      <c r="W376" s="31"/>
    </row>
    <row r="377" spans="1:23" x14ac:dyDescent="0.25">
      <c r="B377" s="8" t="s">
        <v>224</v>
      </c>
      <c r="C377" s="8" t="s">
        <v>165</v>
      </c>
      <c r="D377" s="8" t="s">
        <v>13</v>
      </c>
      <c r="E377" s="8" t="s">
        <v>189</v>
      </c>
      <c r="F377" s="31">
        <f t="shared" ref="F377:U377" si="70">IFERROR(((F42/F237)-1),"CHECK")</f>
        <v>0</v>
      </c>
      <c r="G377" s="31">
        <f t="shared" si="70"/>
        <v>0</v>
      </c>
      <c r="H377" s="31">
        <f t="shared" si="70"/>
        <v>0</v>
      </c>
      <c r="I377" s="31">
        <f t="shared" si="70"/>
        <v>0</v>
      </c>
      <c r="J377" s="31">
        <f t="shared" si="70"/>
        <v>0</v>
      </c>
      <c r="K377" s="31">
        <f t="shared" si="70"/>
        <v>0</v>
      </c>
      <c r="L377" s="31">
        <f t="shared" si="70"/>
        <v>0</v>
      </c>
      <c r="M377" s="31">
        <f t="shared" si="70"/>
        <v>0</v>
      </c>
      <c r="N377" s="31">
        <f t="shared" si="70"/>
        <v>0</v>
      </c>
      <c r="O377" s="31">
        <f t="shared" si="70"/>
        <v>0</v>
      </c>
      <c r="P377" s="31">
        <f t="shared" si="70"/>
        <v>0</v>
      </c>
      <c r="Q377" s="31">
        <f t="shared" si="70"/>
        <v>0</v>
      </c>
      <c r="R377" s="31">
        <f t="shared" si="70"/>
        <v>0</v>
      </c>
      <c r="S377" s="31">
        <f t="shared" si="70"/>
        <v>0</v>
      </c>
      <c r="T377" s="31">
        <f t="shared" si="70"/>
        <v>0</v>
      </c>
      <c r="U377" s="31">
        <f t="shared" si="70"/>
        <v>0</v>
      </c>
      <c r="V377" s="31"/>
      <c r="W377" s="31"/>
    </row>
    <row r="378" spans="1:23" x14ac:dyDescent="0.25">
      <c r="B378" s="8" t="s">
        <v>224</v>
      </c>
      <c r="C378" s="8" t="s">
        <v>166</v>
      </c>
      <c r="D378" s="8" t="s">
        <v>13</v>
      </c>
      <c r="E378" s="8" t="s">
        <v>189</v>
      </c>
      <c r="F378" s="31">
        <f t="shared" ref="F378:U378" si="71">IFERROR(((F44/F238)-1),"CHECK")</f>
        <v>0</v>
      </c>
      <c r="G378" s="31">
        <f t="shared" si="71"/>
        <v>0</v>
      </c>
      <c r="H378" s="31">
        <f t="shared" si="71"/>
        <v>0</v>
      </c>
      <c r="I378" s="31">
        <f t="shared" si="71"/>
        <v>0</v>
      </c>
      <c r="J378" s="31">
        <f t="shared" si="71"/>
        <v>0</v>
      </c>
      <c r="K378" s="31">
        <f t="shared" si="71"/>
        <v>0</v>
      </c>
      <c r="L378" s="31">
        <f t="shared" si="71"/>
        <v>0</v>
      </c>
      <c r="M378" s="31">
        <f t="shared" si="71"/>
        <v>0</v>
      </c>
      <c r="N378" s="31">
        <f t="shared" si="71"/>
        <v>0</v>
      </c>
      <c r="O378" s="31">
        <f t="shared" si="71"/>
        <v>0</v>
      </c>
      <c r="P378" s="31">
        <f t="shared" si="71"/>
        <v>0</v>
      </c>
      <c r="Q378" s="31">
        <f t="shared" si="71"/>
        <v>0</v>
      </c>
      <c r="R378" s="31">
        <f t="shared" si="71"/>
        <v>0</v>
      </c>
      <c r="S378" s="31">
        <f t="shared" si="71"/>
        <v>0</v>
      </c>
      <c r="T378" s="31">
        <f t="shared" si="71"/>
        <v>0</v>
      </c>
      <c r="U378" s="31">
        <f t="shared" si="71"/>
        <v>0</v>
      </c>
      <c r="V378" s="31"/>
      <c r="W378" s="31"/>
    </row>
    <row r="379" spans="1:23" x14ac:dyDescent="0.25">
      <c r="B379" s="8" t="s">
        <v>224</v>
      </c>
      <c r="C379" s="8" t="s">
        <v>204</v>
      </c>
      <c r="D379" s="8" t="s">
        <v>13</v>
      </c>
      <c r="E379" s="8" t="s">
        <v>189</v>
      </c>
      <c r="F379" s="31">
        <f t="shared" ref="F379:U379" si="72">IFERROR(((F45/F239)-1),"CHECK")</f>
        <v>0</v>
      </c>
      <c r="G379" s="31">
        <f t="shared" si="72"/>
        <v>0</v>
      </c>
      <c r="H379" s="31">
        <f t="shared" si="72"/>
        <v>0</v>
      </c>
      <c r="I379" s="31">
        <f t="shared" si="72"/>
        <v>0</v>
      </c>
      <c r="J379" s="31">
        <f t="shared" si="72"/>
        <v>0</v>
      </c>
      <c r="K379" s="31">
        <f t="shared" si="72"/>
        <v>0</v>
      </c>
      <c r="L379" s="31">
        <f t="shared" si="72"/>
        <v>0</v>
      </c>
      <c r="M379" s="31">
        <f t="shared" si="72"/>
        <v>0</v>
      </c>
      <c r="N379" s="31">
        <f t="shared" si="72"/>
        <v>0</v>
      </c>
      <c r="O379" s="31">
        <f t="shared" si="72"/>
        <v>0</v>
      </c>
      <c r="P379" s="31">
        <f t="shared" si="72"/>
        <v>0</v>
      </c>
      <c r="Q379" s="31">
        <f t="shared" si="72"/>
        <v>0</v>
      </c>
      <c r="R379" s="31">
        <f t="shared" si="72"/>
        <v>0</v>
      </c>
      <c r="S379" s="31">
        <f t="shared" si="72"/>
        <v>0</v>
      </c>
      <c r="T379" s="31">
        <f t="shared" si="72"/>
        <v>0</v>
      </c>
      <c r="U379" s="31">
        <f t="shared" si="72"/>
        <v>0</v>
      </c>
      <c r="V379" s="31"/>
      <c r="W379" s="31"/>
    </row>
    <row r="380" spans="1:23" s="19" customFormat="1" x14ac:dyDescent="0.25">
      <c r="A380" s="223"/>
      <c r="B380" s="50" t="s">
        <v>223</v>
      </c>
      <c r="C380" s="45"/>
      <c r="D380" s="50" t="s">
        <v>13</v>
      </c>
      <c r="E380" s="45"/>
    </row>
    <row r="381" spans="1:23" x14ac:dyDescent="0.25">
      <c r="B381" s="8" t="s">
        <v>223</v>
      </c>
      <c r="C381" s="8" t="s">
        <v>165</v>
      </c>
      <c r="D381" s="8" t="s">
        <v>13</v>
      </c>
      <c r="E381" s="8" t="s">
        <v>189</v>
      </c>
      <c r="F381" s="31">
        <f t="shared" ref="F381:U381" si="73">IFERROR(((F47/F241)-1),"CHECK")</f>
        <v>0</v>
      </c>
      <c r="G381" s="31">
        <f t="shared" si="73"/>
        <v>0</v>
      </c>
      <c r="H381" s="31">
        <f t="shared" si="73"/>
        <v>0</v>
      </c>
      <c r="I381" s="31">
        <f t="shared" si="73"/>
        <v>0</v>
      </c>
      <c r="J381" s="31">
        <f t="shared" si="73"/>
        <v>0</v>
      </c>
      <c r="K381" s="31">
        <f t="shared" si="73"/>
        <v>0</v>
      </c>
      <c r="L381" s="31">
        <f t="shared" si="73"/>
        <v>0</v>
      </c>
      <c r="M381" s="31">
        <f t="shared" si="73"/>
        <v>0</v>
      </c>
      <c r="N381" s="31">
        <f t="shared" si="73"/>
        <v>0</v>
      </c>
      <c r="O381" s="31">
        <f t="shared" si="73"/>
        <v>0</v>
      </c>
      <c r="P381" s="31">
        <f t="shared" si="73"/>
        <v>0</v>
      </c>
      <c r="Q381" s="31">
        <f t="shared" si="73"/>
        <v>0</v>
      </c>
      <c r="R381" s="31">
        <f t="shared" si="73"/>
        <v>0</v>
      </c>
      <c r="S381" s="31">
        <f t="shared" si="73"/>
        <v>0</v>
      </c>
      <c r="T381" s="31">
        <f t="shared" si="73"/>
        <v>0</v>
      </c>
      <c r="U381" s="31">
        <f t="shared" si="73"/>
        <v>0</v>
      </c>
      <c r="V381" s="31"/>
      <c r="W381" s="31"/>
    </row>
    <row r="382" spans="1:23" s="195" customFormat="1" x14ac:dyDescent="0.25">
      <c r="A382" s="221"/>
      <c r="B382" s="8" t="s">
        <v>223</v>
      </c>
      <c r="C382" s="8" t="s">
        <v>736</v>
      </c>
      <c r="D382" s="8" t="s">
        <v>13</v>
      </c>
      <c r="E382" s="8" t="s">
        <v>189</v>
      </c>
      <c r="F382" s="31">
        <f t="shared" ref="F382:U382" si="74">IFERROR(((F48/F242)-1),"CHECK")</f>
        <v>0</v>
      </c>
      <c r="G382" s="31">
        <f t="shared" si="74"/>
        <v>0</v>
      </c>
      <c r="H382" s="31">
        <f t="shared" si="74"/>
        <v>0</v>
      </c>
      <c r="I382" s="31">
        <f t="shared" si="74"/>
        <v>0</v>
      </c>
      <c r="J382" s="31">
        <f t="shared" si="74"/>
        <v>0</v>
      </c>
      <c r="K382" s="31">
        <f t="shared" si="74"/>
        <v>0</v>
      </c>
      <c r="L382" s="31">
        <f t="shared" si="74"/>
        <v>0</v>
      </c>
      <c r="M382" s="31">
        <f t="shared" si="74"/>
        <v>0</v>
      </c>
      <c r="N382" s="31">
        <f t="shared" si="74"/>
        <v>0</v>
      </c>
      <c r="O382" s="31">
        <f t="shared" si="74"/>
        <v>0</v>
      </c>
      <c r="P382" s="31">
        <f t="shared" si="74"/>
        <v>0</v>
      </c>
      <c r="Q382" s="31">
        <f t="shared" si="74"/>
        <v>0</v>
      </c>
      <c r="R382" s="31">
        <f t="shared" si="74"/>
        <v>0</v>
      </c>
      <c r="S382" s="31">
        <f t="shared" si="74"/>
        <v>0</v>
      </c>
      <c r="T382" s="31">
        <f t="shared" si="74"/>
        <v>0</v>
      </c>
      <c r="U382" s="31">
        <f t="shared" si="74"/>
        <v>0</v>
      </c>
      <c r="V382" s="31"/>
      <c r="W382" s="31"/>
    </row>
    <row r="383" spans="1:23" s="19" customFormat="1" x14ac:dyDescent="0.25">
      <c r="A383" s="223"/>
      <c r="B383" s="45" t="s">
        <v>742</v>
      </c>
      <c r="C383" s="45"/>
      <c r="D383" s="45" t="s">
        <v>13</v>
      </c>
      <c r="E383" s="45"/>
      <c r="F383" s="55"/>
      <c r="G383" s="55"/>
      <c r="H383" s="55"/>
      <c r="I383" s="55"/>
      <c r="J383" s="55"/>
      <c r="K383" s="55"/>
      <c r="L383" s="55"/>
      <c r="M383" s="55"/>
      <c r="N383" s="55"/>
      <c r="O383" s="55"/>
      <c r="P383" s="55"/>
      <c r="Q383" s="55"/>
      <c r="R383" s="55"/>
      <c r="S383" s="55"/>
      <c r="T383" s="55"/>
      <c r="U383" s="55"/>
      <c r="V383" s="55"/>
      <c r="W383" s="55"/>
    </row>
    <row r="384" spans="1:23" s="195" customFormat="1" x14ac:dyDescent="0.25">
      <c r="A384" s="221"/>
      <c r="B384" s="8" t="s">
        <v>739</v>
      </c>
      <c r="C384" s="8" t="s">
        <v>736</v>
      </c>
      <c r="D384" s="8" t="s">
        <v>13</v>
      </c>
      <c r="E384" s="8" t="s">
        <v>189</v>
      </c>
      <c r="F384" s="31">
        <f t="shared" ref="F384:U384" si="75">IFERROR(((F50/F244)-1),"CHECK")</f>
        <v>0</v>
      </c>
      <c r="G384" s="31">
        <f t="shared" si="75"/>
        <v>0</v>
      </c>
      <c r="H384" s="31">
        <f t="shared" si="75"/>
        <v>0</v>
      </c>
      <c r="I384" s="31">
        <f t="shared" si="75"/>
        <v>0</v>
      </c>
      <c r="J384" s="31">
        <f t="shared" si="75"/>
        <v>0</v>
      </c>
      <c r="K384" s="31">
        <f t="shared" si="75"/>
        <v>0</v>
      </c>
      <c r="L384" s="31">
        <f t="shared" si="75"/>
        <v>0</v>
      </c>
      <c r="M384" s="31">
        <f t="shared" si="75"/>
        <v>0</v>
      </c>
      <c r="N384" s="31">
        <f t="shared" si="75"/>
        <v>0</v>
      </c>
      <c r="O384" s="31">
        <f t="shared" si="75"/>
        <v>0</v>
      </c>
      <c r="P384" s="31">
        <f t="shared" si="75"/>
        <v>0</v>
      </c>
      <c r="Q384" s="31">
        <f t="shared" si="75"/>
        <v>0</v>
      </c>
      <c r="R384" s="31">
        <f t="shared" si="75"/>
        <v>0</v>
      </c>
      <c r="S384" s="31">
        <f t="shared" si="75"/>
        <v>0</v>
      </c>
      <c r="T384" s="31">
        <f t="shared" si="75"/>
        <v>0</v>
      </c>
      <c r="U384" s="31">
        <f t="shared" si="75"/>
        <v>0</v>
      </c>
      <c r="V384" s="31"/>
      <c r="W384" s="31"/>
    </row>
    <row r="385" spans="1:23" s="195" customFormat="1" x14ac:dyDescent="0.25">
      <c r="A385" s="221"/>
      <c r="B385" s="8" t="s">
        <v>739</v>
      </c>
      <c r="C385" s="8" t="s">
        <v>741</v>
      </c>
      <c r="D385" s="8" t="s">
        <v>13</v>
      </c>
      <c r="E385" s="8" t="s">
        <v>189</v>
      </c>
      <c r="F385" s="31">
        <f t="shared" ref="F385:U385" si="76">IFERROR(((F51/F245)-1),"CHECK")</f>
        <v>0</v>
      </c>
      <c r="G385" s="31">
        <f t="shared" si="76"/>
        <v>0</v>
      </c>
      <c r="H385" s="31">
        <f t="shared" si="76"/>
        <v>0</v>
      </c>
      <c r="I385" s="31">
        <f t="shared" si="76"/>
        <v>0</v>
      </c>
      <c r="J385" s="31">
        <f t="shared" si="76"/>
        <v>0</v>
      </c>
      <c r="K385" s="31">
        <f t="shared" si="76"/>
        <v>0</v>
      </c>
      <c r="L385" s="31">
        <f t="shared" si="76"/>
        <v>0</v>
      </c>
      <c r="M385" s="31">
        <f t="shared" si="76"/>
        <v>0</v>
      </c>
      <c r="N385" s="31">
        <f t="shared" si="76"/>
        <v>0</v>
      </c>
      <c r="O385" s="31">
        <f t="shared" si="76"/>
        <v>0</v>
      </c>
      <c r="P385" s="31">
        <f t="shared" si="76"/>
        <v>0</v>
      </c>
      <c r="Q385" s="31">
        <f t="shared" si="76"/>
        <v>0</v>
      </c>
      <c r="R385" s="31">
        <f t="shared" si="76"/>
        <v>0</v>
      </c>
      <c r="S385" s="31">
        <f t="shared" si="76"/>
        <v>0</v>
      </c>
      <c r="T385" s="31">
        <f t="shared" si="76"/>
        <v>0</v>
      </c>
      <c r="U385" s="31">
        <f t="shared" si="76"/>
        <v>0</v>
      </c>
      <c r="V385" s="31"/>
      <c r="W385" s="31"/>
    </row>
    <row r="386" spans="1:23" s="195" customFormat="1" x14ac:dyDescent="0.25">
      <c r="A386" s="221"/>
      <c r="B386" s="8" t="s">
        <v>740</v>
      </c>
      <c r="C386" s="8" t="s">
        <v>736</v>
      </c>
      <c r="D386" s="8" t="s">
        <v>13</v>
      </c>
      <c r="E386" s="8" t="s">
        <v>189</v>
      </c>
      <c r="F386" s="31">
        <f t="shared" ref="F386:U386" si="77">IFERROR(((F52/F246)-1),"CHECK")</f>
        <v>0</v>
      </c>
      <c r="G386" s="31">
        <f t="shared" si="77"/>
        <v>0</v>
      </c>
      <c r="H386" s="31">
        <f t="shared" si="77"/>
        <v>0</v>
      </c>
      <c r="I386" s="31">
        <f t="shared" si="77"/>
        <v>0</v>
      </c>
      <c r="J386" s="31">
        <f t="shared" si="77"/>
        <v>0</v>
      </c>
      <c r="K386" s="31">
        <f t="shared" si="77"/>
        <v>0</v>
      </c>
      <c r="L386" s="31">
        <f t="shared" si="77"/>
        <v>0</v>
      </c>
      <c r="M386" s="31">
        <f t="shared" si="77"/>
        <v>0</v>
      </c>
      <c r="N386" s="31">
        <f t="shared" si="77"/>
        <v>0</v>
      </c>
      <c r="O386" s="31">
        <f t="shared" si="77"/>
        <v>0</v>
      </c>
      <c r="P386" s="31">
        <f t="shared" si="77"/>
        <v>0</v>
      </c>
      <c r="Q386" s="31">
        <f t="shared" si="77"/>
        <v>0</v>
      </c>
      <c r="R386" s="31">
        <f t="shared" si="77"/>
        <v>0</v>
      </c>
      <c r="S386" s="31">
        <f t="shared" si="77"/>
        <v>0</v>
      </c>
      <c r="T386" s="31">
        <f t="shared" si="77"/>
        <v>0</v>
      </c>
      <c r="U386" s="31">
        <f t="shared" si="77"/>
        <v>0</v>
      </c>
      <c r="V386" s="31"/>
      <c r="W386" s="31"/>
    </row>
    <row r="387" spans="1:23" x14ac:dyDescent="0.25">
      <c r="B387" s="8"/>
      <c r="C387" s="8"/>
      <c r="D387" s="8"/>
      <c r="E387" s="8"/>
    </row>
    <row r="388" spans="1:23" s="19" customFormat="1" x14ac:dyDescent="0.25">
      <c r="A388" s="223"/>
      <c r="B388" s="50" t="s">
        <v>209</v>
      </c>
      <c r="C388" s="50"/>
      <c r="D388" s="50" t="s">
        <v>36</v>
      </c>
      <c r="E388" s="45"/>
    </row>
    <row r="389" spans="1:23" x14ac:dyDescent="0.25">
      <c r="B389" s="8" t="s">
        <v>210</v>
      </c>
      <c r="C389" s="8" t="s">
        <v>168</v>
      </c>
      <c r="D389" s="8" t="s">
        <v>36</v>
      </c>
      <c r="E389" s="8" t="s">
        <v>207</v>
      </c>
      <c r="F389" s="31">
        <f t="shared" ref="F389:U389" si="78">IFERROR(((F55/F249)-1),"CHECK")</f>
        <v>0</v>
      </c>
      <c r="G389" s="31">
        <f t="shared" si="78"/>
        <v>0</v>
      </c>
      <c r="H389" s="31">
        <f t="shared" si="78"/>
        <v>0</v>
      </c>
      <c r="I389" s="31">
        <f t="shared" si="78"/>
        <v>0</v>
      </c>
      <c r="J389" s="31">
        <f t="shared" si="78"/>
        <v>0</v>
      </c>
      <c r="K389" s="31">
        <f t="shared" si="78"/>
        <v>0</v>
      </c>
      <c r="L389" s="31">
        <f t="shared" si="78"/>
        <v>0</v>
      </c>
      <c r="M389" s="31">
        <f t="shared" si="78"/>
        <v>0</v>
      </c>
      <c r="N389" s="31">
        <f t="shared" si="78"/>
        <v>0</v>
      </c>
      <c r="O389" s="31">
        <f t="shared" si="78"/>
        <v>0</v>
      </c>
      <c r="P389" s="31">
        <f t="shared" si="78"/>
        <v>0</v>
      </c>
      <c r="Q389" s="31">
        <f t="shared" si="78"/>
        <v>0</v>
      </c>
      <c r="R389" s="31">
        <f t="shared" si="78"/>
        <v>0</v>
      </c>
      <c r="S389" s="31">
        <f t="shared" si="78"/>
        <v>0</v>
      </c>
      <c r="T389" s="31">
        <f t="shared" si="78"/>
        <v>0</v>
      </c>
      <c r="U389" s="31">
        <f t="shared" si="78"/>
        <v>0</v>
      </c>
      <c r="V389" s="31"/>
      <c r="W389" s="31"/>
    </row>
    <row r="390" spans="1:23" x14ac:dyDescent="0.25">
      <c r="B390" s="8" t="s">
        <v>225</v>
      </c>
      <c r="C390" s="8" t="s">
        <v>358</v>
      </c>
      <c r="D390" s="8" t="s">
        <v>36</v>
      </c>
      <c r="E390" s="8" t="s">
        <v>207</v>
      </c>
      <c r="F390" s="31">
        <f t="shared" ref="F390:U390" si="79">IFERROR(((F56/F250)-1),"CHECK")</f>
        <v>0</v>
      </c>
      <c r="G390" s="31">
        <f t="shared" si="79"/>
        <v>0</v>
      </c>
      <c r="H390" s="31">
        <f t="shared" si="79"/>
        <v>0</v>
      </c>
      <c r="I390" s="31">
        <f t="shared" si="79"/>
        <v>0</v>
      </c>
      <c r="J390" s="31">
        <f t="shared" si="79"/>
        <v>0</v>
      </c>
      <c r="K390" s="31">
        <f t="shared" si="79"/>
        <v>0</v>
      </c>
      <c r="L390" s="31">
        <f t="shared" si="79"/>
        <v>0</v>
      </c>
      <c r="M390" s="31">
        <f t="shared" si="79"/>
        <v>0</v>
      </c>
      <c r="N390" s="31">
        <f t="shared" si="79"/>
        <v>0</v>
      </c>
      <c r="O390" s="31">
        <f t="shared" si="79"/>
        <v>0</v>
      </c>
      <c r="P390" s="31">
        <f t="shared" si="79"/>
        <v>0</v>
      </c>
      <c r="Q390" s="31">
        <f t="shared" si="79"/>
        <v>0</v>
      </c>
      <c r="R390" s="31">
        <f t="shared" si="79"/>
        <v>0</v>
      </c>
      <c r="S390" s="31">
        <f t="shared" si="79"/>
        <v>0</v>
      </c>
      <c r="T390" s="31">
        <f t="shared" si="79"/>
        <v>0</v>
      </c>
      <c r="U390" s="31">
        <f t="shared" si="79"/>
        <v>0</v>
      </c>
      <c r="V390" s="31"/>
      <c r="W390" s="31"/>
    </row>
    <row r="391" spans="1:23" x14ac:dyDescent="0.25">
      <c r="B391" s="8" t="s">
        <v>225</v>
      </c>
      <c r="C391" s="8" t="s">
        <v>168</v>
      </c>
      <c r="D391" s="8" t="s">
        <v>36</v>
      </c>
      <c r="E391" s="8" t="s">
        <v>207</v>
      </c>
      <c r="F391" s="31">
        <f t="shared" ref="F391:U391" si="80">IFERROR(((F57/F251)-1),"CHECK")</f>
        <v>0</v>
      </c>
      <c r="G391" s="31">
        <f t="shared" si="80"/>
        <v>0</v>
      </c>
      <c r="H391" s="31">
        <f t="shared" si="80"/>
        <v>0</v>
      </c>
      <c r="I391" s="31">
        <f t="shared" si="80"/>
        <v>0</v>
      </c>
      <c r="J391" s="31">
        <f t="shared" si="80"/>
        <v>0</v>
      </c>
      <c r="K391" s="31">
        <f t="shared" si="80"/>
        <v>0</v>
      </c>
      <c r="L391" s="31">
        <f t="shared" si="80"/>
        <v>0</v>
      </c>
      <c r="M391" s="31">
        <f t="shared" si="80"/>
        <v>0</v>
      </c>
      <c r="N391" s="31">
        <f t="shared" si="80"/>
        <v>0</v>
      </c>
      <c r="O391" s="31">
        <f t="shared" si="80"/>
        <v>0</v>
      </c>
      <c r="P391" s="31">
        <f t="shared" si="80"/>
        <v>0</v>
      </c>
      <c r="Q391" s="31">
        <f t="shared" si="80"/>
        <v>0</v>
      </c>
      <c r="R391" s="31">
        <f t="shared" si="80"/>
        <v>0</v>
      </c>
      <c r="S391" s="31">
        <f t="shared" si="80"/>
        <v>0</v>
      </c>
      <c r="T391" s="31">
        <f t="shared" si="80"/>
        <v>0</v>
      </c>
      <c r="U391" s="31">
        <f t="shared" si="80"/>
        <v>0</v>
      </c>
      <c r="V391" s="31"/>
      <c r="W391" s="31"/>
    </row>
    <row r="392" spans="1:23" s="19" customFormat="1" x14ac:dyDescent="0.25">
      <c r="A392" s="223"/>
      <c r="B392" s="50" t="s">
        <v>224</v>
      </c>
      <c r="C392" s="45"/>
      <c r="D392" s="50" t="s">
        <v>36</v>
      </c>
      <c r="E392" s="45"/>
    </row>
    <row r="393" spans="1:23" x14ac:dyDescent="0.25">
      <c r="B393" s="8" t="s">
        <v>224</v>
      </c>
      <c r="C393" s="8" t="s">
        <v>226</v>
      </c>
      <c r="D393" s="8" t="s">
        <v>36</v>
      </c>
      <c r="E393" s="8" t="s">
        <v>207</v>
      </c>
      <c r="F393" s="31">
        <f t="shared" ref="F393:U393" si="81">IFERROR(((F59/F253)-1),"CHECK")</f>
        <v>0</v>
      </c>
      <c r="G393" s="31">
        <f t="shared" si="81"/>
        <v>0</v>
      </c>
      <c r="H393" s="31">
        <f t="shared" si="81"/>
        <v>0</v>
      </c>
      <c r="I393" s="31">
        <f t="shared" si="81"/>
        <v>0</v>
      </c>
      <c r="J393" s="31">
        <f t="shared" si="81"/>
        <v>0</v>
      </c>
      <c r="K393" s="31">
        <f t="shared" si="81"/>
        <v>0</v>
      </c>
      <c r="L393" s="31">
        <f t="shared" si="81"/>
        <v>0</v>
      </c>
      <c r="M393" s="31">
        <f t="shared" si="81"/>
        <v>0</v>
      </c>
      <c r="N393" s="31">
        <f t="shared" si="81"/>
        <v>0</v>
      </c>
      <c r="O393" s="31">
        <f t="shared" si="81"/>
        <v>0</v>
      </c>
      <c r="P393" s="31">
        <f t="shared" si="81"/>
        <v>0</v>
      </c>
      <c r="Q393" s="31">
        <f t="shared" si="81"/>
        <v>0</v>
      </c>
      <c r="R393" s="31">
        <f t="shared" si="81"/>
        <v>0</v>
      </c>
      <c r="S393" s="31">
        <f t="shared" si="81"/>
        <v>0</v>
      </c>
      <c r="T393" s="31">
        <f t="shared" si="81"/>
        <v>0</v>
      </c>
      <c r="U393" s="31">
        <f t="shared" si="81"/>
        <v>0</v>
      </c>
      <c r="V393" s="31"/>
      <c r="W393" s="31"/>
    </row>
    <row r="394" spans="1:23" x14ac:dyDescent="0.25">
      <c r="B394" s="8" t="s">
        <v>224</v>
      </c>
      <c r="C394" s="8" t="s">
        <v>227</v>
      </c>
      <c r="D394" s="8" t="s">
        <v>36</v>
      </c>
      <c r="E394" s="8" t="s">
        <v>207</v>
      </c>
      <c r="F394" s="31">
        <f t="shared" ref="F394:U394" si="82">IFERROR(((F60/F254)-1),"CHECK")</f>
        <v>0</v>
      </c>
      <c r="G394" s="31">
        <f t="shared" si="82"/>
        <v>0</v>
      </c>
      <c r="H394" s="31">
        <f t="shared" si="82"/>
        <v>0</v>
      </c>
      <c r="I394" s="31">
        <f t="shared" si="82"/>
        <v>0</v>
      </c>
      <c r="J394" s="31">
        <f t="shared" si="82"/>
        <v>0</v>
      </c>
      <c r="K394" s="31">
        <f t="shared" si="82"/>
        <v>0</v>
      </c>
      <c r="L394" s="31">
        <f t="shared" si="82"/>
        <v>0</v>
      </c>
      <c r="M394" s="31">
        <f t="shared" si="82"/>
        <v>0</v>
      </c>
      <c r="N394" s="31">
        <f t="shared" si="82"/>
        <v>0</v>
      </c>
      <c r="O394" s="31">
        <f t="shared" si="82"/>
        <v>0</v>
      </c>
      <c r="P394" s="31">
        <f t="shared" si="82"/>
        <v>0</v>
      </c>
      <c r="Q394" s="31">
        <f t="shared" si="82"/>
        <v>0</v>
      </c>
      <c r="R394" s="31">
        <f t="shared" si="82"/>
        <v>0</v>
      </c>
      <c r="S394" s="31">
        <f t="shared" si="82"/>
        <v>0</v>
      </c>
      <c r="T394" s="31">
        <f t="shared" si="82"/>
        <v>0</v>
      </c>
      <c r="U394" s="31">
        <f t="shared" si="82"/>
        <v>0</v>
      </c>
      <c r="V394" s="31"/>
      <c r="W394" s="31"/>
    </row>
    <row r="395" spans="1:23" x14ac:dyDescent="0.25">
      <c r="B395" s="8" t="s">
        <v>224</v>
      </c>
      <c r="C395" s="8" t="s">
        <v>165</v>
      </c>
      <c r="D395" s="8" t="s">
        <v>36</v>
      </c>
      <c r="E395" s="8" t="s">
        <v>207</v>
      </c>
      <c r="F395" s="31">
        <f t="shared" ref="F395:U395" si="83">IFERROR(((F61/F255)-1),"CHECK")</f>
        <v>0</v>
      </c>
      <c r="G395" s="31">
        <f t="shared" si="83"/>
        <v>0</v>
      </c>
      <c r="H395" s="31">
        <f t="shared" si="83"/>
        <v>0</v>
      </c>
      <c r="I395" s="31">
        <f t="shared" si="83"/>
        <v>0</v>
      </c>
      <c r="J395" s="31">
        <f t="shared" si="83"/>
        <v>0</v>
      </c>
      <c r="K395" s="31">
        <f t="shared" si="83"/>
        <v>0</v>
      </c>
      <c r="L395" s="31">
        <f t="shared" si="83"/>
        <v>0</v>
      </c>
      <c r="M395" s="31">
        <f t="shared" si="83"/>
        <v>0</v>
      </c>
      <c r="N395" s="31">
        <f t="shared" si="83"/>
        <v>0</v>
      </c>
      <c r="O395" s="31">
        <f t="shared" si="83"/>
        <v>0</v>
      </c>
      <c r="P395" s="31">
        <f t="shared" si="83"/>
        <v>0</v>
      </c>
      <c r="Q395" s="31">
        <f t="shared" si="83"/>
        <v>0</v>
      </c>
      <c r="R395" s="31">
        <f t="shared" si="83"/>
        <v>0</v>
      </c>
      <c r="S395" s="31">
        <f t="shared" si="83"/>
        <v>0</v>
      </c>
      <c r="T395" s="31">
        <f t="shared" si="83"/>
        <v>0</v>
      </c>
      <c r="U395" s="31">
        <f t="shared" si="83"/>
        <v>0</v>
      </c>
      <c r="V395" s="31"/>
      <c r="W395" s="31"/>
    </row>
    <row r="396" spans="1:23" x14ac:dyDescent="0.25">
      <c r="B396" s="8" t="s">
        <v>224</v>
      </c>
      <c r="C396" s="8" t="s">
        <v>166</v>
      </c>
      <c r="D396" s="8" t="s">
        <v>36</v>
      </c>
      <c r="E396" s="8" t="s">
        <v>207</v>
      </c>
      <c r="F396" s="31">
        <f t="shared" ref="F396:U396" si="84">IFERROR(((F63/F256)-1),"CHECK")</f>
        <v>0</v>
      </c>
      <c r="G396" s="31">
        <f t="shared" si="84"/>
        <v>0</v>
      </c>
      <c r="H396" s="31">
        <f t="shared" si="84"/>
        <v>0</v>
      </c>
      <c r="I396" s="31">
        <f t="shared" si="84"/>
        <v>0</v>
      </c>
      <c r="J396" s="31">
        <f t="shared" si="84"/>
        <v>0</v>
      </c>
      <c r="K396" s="31">
        <f t="shared" si="84"/>
        <v>0</v>
      </c>
      <c r="L396" s="31">
        <f t="shared" si="84"/>
        <v>0</v>
      </c>
      <c r="M396" s="31">
        <f t="shared" si="84"/>
        <v>0</v>
      </c>
      <c r="N396" s="31">
        <f t="shared" si="84"/>
        <v>0</v>
      </c>
      <c r="O396" s="31">
        <f t="shared" si="84"/>
        <v>0</v>
      </c>
      <c r="P396" s="31">
        <f t="shared" si="84"/>
        <v>0</v>
      </c>
      <c r="Q396" s="31">
        <f t="shared" si="84"/>
        <v>0</v>
      </c>
      <c r="R396" s="31">
        <f t="shared" si="84"/>
        <v>0</v>
      </c>
      <c r="S396" s="31">
        <f t="shared" si="84"/>
        <v>0</v>
      </c>
      <c r="T396" s="31">
        <f t="shared" si="84"/>
        <v>0</v>
      </c>
      <c r="U396" s="31">
        <f t="shared" si="84"/>
        <v>0</v>
      </c>
      <c r="V396" s="31"/>
      <c r="W396" s="31"/>
    </row>
    <row r="397" spans="1:23" x14ac:dyDescent="0.25">
      <c r="B397" s="8" t="s">
        <v>224</v>
      </c>
      <c r="C397" s="8" t="s">
        <v>204</v>
      </c>
      <c r="D397" s="8" t="s">
        <v>36</v>
      </c>
      <c r="E397" s="8" t="s">
        <v>207</v>
      </c>
      <c r="F397" s="31">
        <f t="shared" ref="F397:U397" si="85">IFERROR(((F64/F257)-1),"CHECK")</f>
        <v>0</v>
      </c>
      <c r="G397" s="31">
        <f t="shared" si="85"/>
        <v>0</v>
      </c>
      <c r="H397" s="31">
        <f t="shared" si="85"/>
        <v>0</v>
      </c>
      <c r="I397" s="31">
        <f t="shared" si="85"/>
        <v>0</v>
      </c>
      <c r="J397" s="31">
        <f t="shared" si="85"/>
        <v>0</v>
      </c>
      <c r="K397" s="31">
        <f t="shared" si="85"/>
        <v>0</v>
      </c>
      <c r="L397" s="31">
        <f t="shared" si="85"/>
        <v>0</v>
      </c>
      <c r="M397" s="31">
        <f t="shared" si="85"/>
        <v>0</v>
      </c>
      <c r="N397" s="31">
        <f t="shared" si="85"/>
        <v>0</v>
      </c>
      <c r="O397" s="31">
        <f t="shared" si="85"/>
        <v>0</v>
      </c>
      <c r="P397" s="31">
        <f t="shared" si="85"/>
        <v>0</v>
      </c>
      <c r="Q397" s="31">
        <f t="shared" si="85"/>
        <v>0</v>
      </c>
      <c r="R397" s="31">
        <f t="shared" si="85"/>
        <v>0</v>
      </c>
      <c r="S397" s="31">
        <f t="shared" si="85"/>
        <v>0</v>
      </c>
      <c r="T397" s="31">
        <f t="shared" si="85"/>
        <v>0</v>
      </c>
      <c r="U397" s="31">
        <f t="shared" si="85"/>
        <v>0</v>
      </c>
      <c r="V397" s="31"/>
      <c r="W397" s="31"/>
    </row>
    <row r="398" spans="1:23" s="19" customFormat="1" x14ac:dyDescent="0.25">
      <c r="A398" s="223"/>
      <c r="B398" s="50" t="s">
        <v>223</v>
      </c>
      <c r="C398" s="45"/>
      <c r="D398" s="50" t="s">
        <v>36</v>
      </c>
      <c r="E398" s="45"/>
    </row>
    <row r="399" spans="1:23" x14ac:dyDescent="0.25">
      <c r="B399" s="8" t="s">
        <v>223</v>
      </c>
      <c r="C399" s="8" t="s">
        <v>165</v>
      </c>
      <c r="D399" s="8" t="s">
        <v>36</v>
      </c>
      <c r="E399" s="8" t="s">
        <v>207</v>
      </c>
      <c r="F399" s="31">
        <f t="shared" ref="F399:U399" si="86">IFERROR(((F66/F259)-1),"CHECK")</f>
        <v>0</v>
      </c>
      <c r="G399" s="31">
        <f t="shared" si="86"/>
        <v>0</v>
      </c>
      <c r="H399" s="31">
        <f t="shared" si="86"/>
        <v>0</v>
      </c>
      <c r="I399" s="31">
        <f t="shared" si="86"/>
        <v>0</v>
      </c>
      <c r="J399" s="31">
        <f t="shared" si="86"/>
        <v>0</v>
      </c>
      <c r="K399" s="31">
        <f t="shared" si="86"/>
        <v>0</v>
      </c>
      <c r="L399" s="31">
        <f t="shared" si="86"/>
        <v>0</v>
      </c>
      <c r="M399" s="31">
        <f t="shared" si="86"/>
        <v>0</v>
      </c>
      <c r="N399" s="31">
        <f t="shared" si="86"/>
        <v>0</v>
      </c>
      <c r="O399" s="31">
        <f t="shared" si="86"/>
        <v>0</v>
      </c>
      <c r="P399" s="31">
        <f t="shared" si="86"/>
        <v>0</v>
      </c>
      <c r="Q399" s="31">
        <f t="shared" si="86"/>
        <v>0</v>
      </c>
      <c r="R399" s="31">
        <f t="shared" si="86"/>
        <v>0</v>
      </c>
      <c r="S399" s="31">
        <f t="shared" si="86"/>
        <v>0</v>
      </c>
      <c r="T399" s="31">
        <f t="shared" si="86"/>
        <v>0</v>
      </c>
      <c r="U399" s="31">
        <f t="shared" si="86"/>
        <v>0</v>
      </c>
      <c r="V399" s="31"/>
      <c r="W399" s="31"/>
    </row>
    <row r="400" spans="1:23" s="195" customFormat="1" x14ac:dyDescent="0.25">
      <c r="A400" s="221"/>
      <c r="B400" s="8" t="s">
        <v>223</v>
      </c>
      <c r="C400" s="8" t="s">
        <v>736</v>
      </c>
      <c r="D400" s="8" t="s">
        <v>36</v>
      </c>
      <c r="E400" s="8" t="s">
        <v>207</v>
      </c>
      <c r="F400" s="31">
        <f t="shared" ref="F400:U400" si="87">IFERROR(((F67/F260)-1),"CHECK")</f>
        <v>0</v>
      </c>
      <c r="G400" s="31">
        <f t="shared" si="87"/>
        <v>0</v>
      </c>
      <c r="H400" s="31">
        <f t="shared" si="87"/>
        <v>0</v>
      </c>
      <c r="I400" s="31">
        <f t="shared" si="87"/>
        <v>0</v>
      </c>
      <c r="J400" s="31">
        <f t="shared" si="87"/>
        <v>0</v>
      </c>
      <c r="K400" s="31">
        <f t="shared" si="87"/>
        <v>0</v>
      </c>
      <c r="L400" s="31">
        <f t="shared" si="87"/>
        <v>0</v>
      </c>
      <c r="M400" s="31">
        <f t="shared" si="87"/>
        <v>0</v>
      </c>
      <c r="N400" s="31">
        <f t="shared" si="87"/>
        <v>0</v>
      </c>
      <c r="O400" s="31">
        <f t="shared" si="87"/>
        <v>0</v>
      </c>
      <c r="P400" s="31">
        <f t="shared" si="87"/>
        <v>0</v>
      </c>
      <c r="Q400" s="31">
        <f t="shared" si="87"/>
        <v>0</v>
      </c>
      <c r="R400" s="31">
        <f t="shared" si="87"/>
        <v>0</v>
      </c>
      <c r="S400" s="31">
        <f t="shared" si="87"/>
        <v>0</v>
      </c>
      <c r="T400" s="31">
        <f t="shared" si="87"/>
        <v>0</v>
      </c>
      <c r="U400" s="31">
        <f t="shared" si="87"/>
        <v>0</v>
      </c>
      <c r="V400" s="31"/>
      <c r="W400" s="31"/>
    </row>
    <row r="401" spans="1:23" s="19" customFormat="1" x14ac:dyDescent="0.25">
      <c r="A401" s="223"/>
      <c r="B401" s="45" t="s">
        <v>742</v>
      </c>
      <c r="C401" s="45"/>
      <c r="D401" s="45" t="s">
        <v>36</v>
      </c>
      <c r="E401" s="45"/>
      <c r="F401" s="55"/>
      <c r="G401" s="55"/>
      <c r="H401" s="55"/>
      <c r="I401" s="55"/>
      <c r="J401" s="55"/>
      <c r="K401" s="55"/>
      <c r="L401" s="55"/>
      <c r="M401" s="55"/>
      <c r="N401" s="55"/>
      <c r="O401" s="55"/>
      <c r="P401" s="55"/>
      <c r="Q401" s="55"/>
      <c r="R401" s="55"/>
      <c r="S401" s="55"/>
      <c r="T401" s="55"/>
      <c r="U401" s="55"/>
      <c r="V401" s="55"/>
      <c r="W401" s="55"/>
    </row>
    <row r="402" spans="1:23" s="195" customFormat="1" x14ac:dyDescent="0.25">
      <c r="A402" s="221"/>
      <c r="B402" s="8" t="s">
        <v>739</v>
      </c>
      <c r="C402" s="8" t="s">
        <v>736</v>
      </c>
      <c r="D402" s="8" t="s">
        <v>36</v>
      </c>
      <c r="E402" s="8" t="s">
        <v>207</v>
      </c>
      <c r="F402" s="31">
        <f t="shared" ref="F402:U402" si="88">IFERROR(((F69/F262)-1),"CHECK")</f>
        <v>0</v>
      </c>
      <c r="G402" s="31">
        <f t="shared" si="88"/>
        <v>0</v>
      </c>
      <c r="H402" s="31">
        <f t="shared" si="88"/>
        <v>0</v>
      </c>
      <c r="I402" s="31">
        <f t="shared" si="88"/>
        <v>0</v>
      </c>
      <c r="J402" s="31">
        <f t="shared" si="88"/>
        <v>0</v>
      </c>
      <c r="K402" s="31">
        <f t="shared" si="88"/>
        <v>0</v>
      </c>
      <c r="L402" s="31">
        <f t="shared" si="88"/>
        <v>0</v>
      </c>
      <c r="M402" s="31">
        <f t="shared" si="88"/>
        <v>0</v>
      </c>
      <c r="N402" s="31">
        <f t="shared" si="88"/>
        <v>0</v>
      </c>
      <c r="O402" s="31">
        <f t="shared" si="88"/>
        <v>0</v>
      </c>
      <c r="P402" s="31">
        <f t="shared" si="88"/>
        <v>0</v>
      </c>
      <c r="Q402" s="31">
        <f t="shared" si="88"/>
        <v>0</v>
      </c>
      <c r="R402" s="31">
        <f t="shared" si="88"/>
        <v>0</v>
      </c>
      <c r="S402" s="31">
        <f t="shared" si="88"/>
        <v>0</v>
      </c>
      <c r="T402" s="31">
        <f t="shared" si="88"/>
        <v>0</v>
      </c>
      <c r="U402" s="31">
        <f t="shared" si="88"/>
        <v>0</v>
      </c>
      <c r="V402" s="31"/>
      <c r="W402" s="31"/>
    </row>
    <row r="403" spans="1:23" s="195" customFormat="1" x14ac:dyDescent="0.25">
      <c r="A403" s="221"/>
      <c r="B403" s="8" t="s">
        <v>739</v>
      </c>
      <c r="C403" s="8" t="s">
        <v>741</v>
      </c>
      <c r="D403" s="8" t="s">
        <v>36</v>
      </c>
      <c r="E403" s="8" t="s">
        <v>207</v>
      </c>
      <c r="F403" s="31">
        <f t="shared" ref="F403:U403" si="89">IFERROR(((F70/F263)-1),"CHECK")</f>
        <v>0</v>
      </c>
      <c r="G403" s="31">
        <f t="shared" si="89"/>
        <v>0</v>
      </c>
      <c r="H403" s="31">
        <f t="shared" si="89"/>
        <v>0</v>
      </c>
      <c r="I403" s="31">
        <f t="shared" si="89"/>
        <v>0</v>
      </c>
      <c r="J403" s="31">
        <f t="shared" si="89"/>
        <v>0</v>
      </c>
      <c r="K403" s="31">
        <f t="shared" si="89"/>
        <v>0</v>
      </c>
      <c r="L403" s="31">
        <f t="shared" si="89"/>
        <v>0</v>
      </c>
      <c r="M403" s="31">
        <f t="shared" si="89"/>
        <v>0</v>
      </c>
      <c r="N403" s="31">
        <f t="shared" si="89"/>
        <v>0</v>
      </c>
      <c r="O403" s="31">
        <f t="shared" si="89"/>
        <v>0</v>
      </c>
      <c r="P403" s="31">
        <f t="shared" si="89"/>
        <v>0</v>
      </c>
      <c r="Q403" s="31">
        <f t="shared" si="89"/>
        <v>0</v>
      </c>
      <c r="R403" s="31">
        <f t="shared" si="89"/>
        <v>0</v>
      </c>
      <c r="S403" s="31">
        <f t="shared" si="89"/>
        <v>0</v>
      </c>
      <c r="T403" s="31">
        <f t="shared" si="89"/>
        <v>0</v>
      </c>
      <c r="U403" s="31">
        <f t="shared" si="89"/>
        <v>0</v>
      </c>
      <c r="V403" s="31"/>
      <c r="W403" s="31"/>
    </row>
    <row r="404" spans="1:23" s="195" customFormat="1" x14ac:dyDescent="0.25">
      <c r="A404" s="221"/>
      <c r="B404" s="8" t="s">
        <v>740</v>
      </c>
      <c r="C404" s="8" t="s">
        <v>736</v>
      </c>
      <c r="D404" s="8" t="s">
        <v>36</v>
      </c>
      <c r="E404" s="8" t="s">
        <v>207</v>
      </c>
      <c r="F404" s="31">
        <f t="shared" ref="F404:U404" si="90">IFERROR(((F71/F264)-1),"CHECK")</f>
        <v>0</v>
      </c>
      <c r="G404" s="31">
        <f t="shared" si="90"/>
        <v>0</v>
      </c>
      <c r="H404" s="31">
        <f t="shared" si="90"/>
        <v>0</v>
      </c>
      <c r="I404" s="31">
        <f t="shared" si="90"/>
        <v>0</v>
      </c>
      <c r="J404" s="31">
        <f t="shared" si="90"/>
        <v>0</v>
      </c>
      <c r="K404" s="31">
        <f t="shared" si="90"/>
        <v>0</v>
      </c>
      <c r="L404" s="31">
        <f t="shared" si="90"/>
        <v>0</v>
      </c>
      <c r="M404" s="31">
        <f t="shared" si="90"/>
        <v>0</v>
      </c>
      <c r="N404" s="31">
        <f t="shared" si="90"/>
        <v>0</v>
      </c>
      <c r="O404" s="31">
        <f t="shared" si="90"/>
        <v>0</v>
      </c>
      <c r="P404" s="31">
        <f t="shared" si="90"/>
        <v>0</v>
      </c>
      <c r="Q404" s="31">
        <f t="shared" si="90"/>
        <v>0</v>
      </c>
      <c r="R404" s="31">
        <f t="shared" si="90"/>
        <v>0</v>
      </c>
      <c r="S404" s="31">
        <f t="shared" si="90"/>
        <v>0</v>
      </c>
      <c r="T404" s="31">
        <f t="shared" si="90"/>
        <v>0</v>
      </c>
      <c r="U404" s="31">
        <f t="shared" si="90"/>
        <v>0</v>
      </c>
      <c r="V404" s="31"/>
      <c r="W404" s="31"/>
    </row>
    <row r="405" spans="1:23" x14ac:dyDescent="0.25">
      <c r="B405" s="8"/>
      <c r="C405" s="8"/>
      <c r="D405" s="8"/>
      <c r="E405" s="8"/>
    </row>
    <row r="406" spans="1:23" s="19" customFormat="1" x14ac:dyDescent="0.25">
      <c r="A406" s="223"/>
      <c r="B406" s="50" t="s">
        <v>209</v>
      </c>
      <c r="C406" s="50"/>
      <c r="D406" s="50" t="s">
        <v>190</v>
      </c>
      <c r="E406" s="45"/>
    </row>
    <row r="407" spans="1:23" x14ac:dyDescent="0.25">
      <c r="B407" s="8" t="s">
        <v>210</v>
      </c>
      <c r="C407" s="8" t="s">
        <v>168</v>
      </c>
      <c r="D407" s="8" t="s">
        <v>190</v>
      </c>
      <c r="E407" s="8" t="s">
        <v>208</v>
      </c>
      <c r="F407" s="31">
        <f t="shared" ref="F407:U407" si="91">IFERROR(((F74/F267)-1),"CHECK")</f>
        <v>0</v>
      </c>
      <c r="G407" s="31">
        <f t="shared" si="91"/>
        <v>0</v>
      </c>
      <c r="H407" s="31">
        <f t="shared" si="91"/>
        <v>0</v>
      </c>
      <c r="I407" s="31">
        <f t="shared" si="91"/>
        <v>0</v>
      </c>
      <c r="J407" s="31">
        <f t="shared" si="91"/>
        <v>0</v>
      </c>
      <c r="K407" s="31">
        <f t="shared" si="91"/>
        <v>0</v>
      </c>
      <c r="L407" s="31">
        <f t="shared" si="91"/>
        <v>0</v>
      </c>
      <c r="M407" s="31">
        <f t="shared" si="91"/>
        <v>0</v>
      </c>
      <c r="N407" s="31">
        <f t="shared" si="91"/>
        <v>0</v>
      </c>
      <c r="O407" s="31">
        <f t="shared" si="91"/>
        <v>0</v>
      </c>
      <c r="P407" s="31">
        <f t="shared" si="91"/>
        <v>0</v>
      </c>
      <c r="Q407" s="31">
        <f t="shared" si="91"/>
        <v>0</v>
      </c>
      <c r="R407" s="31">
        <f t="shared" si="91"/>
        <v>0</v>
      </c>
      <c r="S407" s="31">
        <f t="shared" si="91"/>
        <v>0</v>
      </c>
      <c r="T407" s="31">
        <f t="shared" si="91"/>
        <v>0</v>
      </c>
      <c r="U407" s="31">
        <f t="shared" si="91"/>
        <v>0</v>
      </c>
      <c r="V407" s="31"/>
      <c r="W407" s="31"/>
    </row>
    <row r="408" spans="1:23" x14ac:dyDescent="0.25">
      <c r="B408" s="8" t="s">
        <v>225</v>
      </c>
      <c r="C408" s="8" t="s">
        <v>358</v>
      </c>
      <c r="D408" s="8" t="s">
        <v>190</v>
      </c>
      <c r="E408" s="8" t="s">
        <v>208</v>
      </c>
      <c r="F408" s="31">
        <f t="shared" ref="F408:U408" si="92">IFERROR(((F75/F268)-1),"CHECK")</f>
        <v>0</v>
      </c>
      <c r="G408" s="31">
        <f t="shared" si="92"/>
        <v>0</v>
      </c>
      <c r="H408" s="31">
        <f t="shared" si="92"/>
        <v>0</v>
      </c>
      <c r="I408" s="31">
        <f t="shared" si="92"/>
        <v>0</v>
      </c>
      <c r="J408" s="31">
        <f t="shared" si="92"/>
        <v>0</v>
      </c>
      <c r="K408" s="31">
        <f t="shared" si="92"/>
        <v>0</v>
      </c>
      <c r="L408" s="31">
        <f t="shared" si="92"/>
        <v>0</v>
      </c>
      <c r="M408" s="31">
        <f t="shared" si="92"/>
        <v>0</v>
      </c>
      <c r="N408" s="31">
        <f t="shared" si="92"/>
        <v>0</v>
      </c>
      <c r="O408" s="31">
        <f t="shared" si="92"/>
        <v>0</v>
      </c>
      <c r="P408" s="31">
        <f t="shared" si="92"/>
        <v>0</v>
      </c>
      <c r="Q408" s="31">
        <f t="shared" si="92"/>
        <v>0</v>
      </c>
      <c r="R408" s="31">
        <f t="shared" si="92"/>
        <v>0</v>
      </c>
      <c r="S408" s="31">
        <f t="shared" si="92"/>
        <v>0</v>
      </c>
      <c r="T408" s="31">
        <f t="shared" si="92"/>
        <v>0</v>
      </c>
      <c r="U408" s="31">
        <f t="shared" si="92"/>
        <v>0</v>
      </c>
      <c r="V408" s="31"/>
      <c r="W408" s="31"/>
    </row>
    <row r="409" spans="1:23" x14ac:dyDescent="0.25">
      <c r="B409" s="8" t="s">
        <v>225</v>
      </c>
      <c r="C409" s="8" t="s">
        <v>168</v>
      </c>
      <c r="D409" s="8" t="s">
        <v>190</v>
      </c>
      <c r="E409" s="8" t="s">
        <v>208</v>
      </c>
      <c r="F409" s="31">
        <f t="shared" ref="F409:U409" si="93">IFERROR(((F76/F269)-1),"CHECK")</f>
        <v>0</v>
      </c>
      <c r="G409" s="31">
        <f t="shared" si="93"/>
        <v>0</v>
      </c>
      <c r="H409" s="31">
        <f t="shared" si="93"/>
        <v>0</v>
      </c>
      <c r="I409" s="31">
        <f t="shared" si="93"/>
        <v>0</v>
      </c>
      <c r="J409" s="31">
        <f t="shared" si="93"/>
        <v>0</v>
      </c>
      <c r="K409" s="31">
        <f t="shared" si="93"/>
        <v>0</v>
      </c>
      <c r="L409" s="31">
        <f t="shared" si="93"/>
        <v>0</v>
      </c>
      <c r="M409" s="31">
        <f t="shared" si="93"/>
        <v>0</v>
      </c>
      <c r="N409" s="31">
        <f t="shared" si="93"/>
        <v>0</v>
      </c>
      <c r="O409" s="31">
        <f t="shared" si="93"/>
        <v>0</v>
      </c>
      <c r="P409" s="31">
        <f t="shared" si="93"/>
        <v>0</v>
      </c>
      <c r="Q409" s="31">
        <f t="shared" si="93"/>
        <v>0</v>
      </c>
      <c r="R409" s="31">
        <f t="shared" si="93"/>
        <v>0</v>
      </c>
      <c r="S409" s="31">
        <f t="shared" si="93"/>
        <v>0</v>
      </c>
      <c r="T409" s="31">
        <f t="shared" si="93"/>
        <v>0</v>
      </c>
      <c r="U409" s="31">
        <f t="shared" si="93"/>
        <v>0</v>
      </c>
      <c r="V409" s="31"/>
      <c r="W409" s="31"/>
    </row>
    <row r="410" spans="1:23" s="19" customFormat="1" x14ac:dyDescent="0.25">
      <c r="A410" s="223"/>
      <c r="B410" s="50" t="s">
        <v>224</v>
      </c>
      <c r="C410" s="45"/>
      <c r="D410" s="50" t="s">
        <v>190</v>
      </c>
      <c r="E410" s="45"/>
    </row>
    <row r="411" spans="1:23" x14ac:dyDescent="0.25">
      <c r="B411" s="8" t="s">
        <v>224</v>
      </c>
      <c r="C411" s="8" t="s">
        <v>226</v>
      </c>
      <c r="D411" s="8" t="s">
        <v>190</v>
      </c>
      <c r="E411" s="8" t="s">
        <v>208</v>
      </c>
      <c r="F411" s="31">
        <f t="shared" ref="F411:U411" si="94">IFERROR(((F78/F271)-1),"CHECK")</f>
        <v>0</v>
      </c>
      <c r="G411" s="31">
        <f t="shared" si="94"/>
        <v>0</v>
      </c>
      <c r="H411" s="31">
        <f t="shared" si="94"/>
        <v>0</v>
      </c>
      <c r="I411" s="31">
        <f t="shared" si="94"/>
        <v>0</v>
      </c>
      <c r="J411" s="31">
        <f t="shared" si="94"/>
        <v>0</v>
      </c>
      <c r="K411" s="31">
        <f t="shared" si="94"/>
        <v>0</v>
      </c>
      <c r="L411" s="31">
        <f t="shared" si="94"/>
        <v>0</v>
      </c>
      <c r="M411" s="31">
        <f t="shared" si="94"/>
        <v>0</v>
      </c>
      <c r="N411" s="31">
        <f t="shared" si="94"/>
        <v>0</v>
      </c>
      <c r="O411" s="31">
        <f t="shared" si="94"/>
        <v>0</v>
      </c>
      <c r="P411" s="31">
        <f t="shared" si="94"/>
        <v>0</v>
      </c>
      <c r="Q411" s="31">
        <f t="shared" si="94"/>
        <v>0</v>
      </c>
      <c r="R411" s="31">
        <f t="shared" si="94"/>
        <v>0</v>
      </c>
      <c r="S411" s="31">
        <f t="shared" si="94"/>
        <v>0</v>
      </c>
      <c r="T411" s="31">
        <f t="shared" si="94"/>
        <v>0</v>
      </c>
      <c r="U411" s="31">
        <f t="shared" si="94"/>
        <v>0</v>
      </c>
      <c r="V411" s="31"/>
      <c r="W411" s="31"/>
    </row>
    <row r="412" spans="1:23" x14ac:dyDescent="0.25">
      <c r="B412" s="8" t="s">
        <v>224</v>
      </c>
      <c r="C412" s="8" t="s">
        <v>227</v>
      </c>
      <c r="D412" s="8" t="s">
        <v>190</v>
      </c>
      <c r="E412" s="8" t="s">
        <v>208</v>
      </c>
      <c r="F412" s="31">
        <f t="shared" ref="F412:U412" si="95">IFERROR(((F79/F272)-1),"CHECK")</f>
        <v>0</v>
      </c>
      <c r="G412" s="31">
        <f t="shared" si="95"/>
        <v>0</v>
      </c>
      <c r="H412" s="31">
        <f t="shared" si="95"/>
        <v>0</v>
      </c>
      <c r="I412" s="31">
        <f t="shared" si="95"/>
        <v>0</v>
      </c>
      <c r="J412" s="31">
        <f t="shared" si="95"/>
        <v>0</v>
      </c>
      <c r="K412" s="31">
        <f t="shared" si="95"/>
        <v>0</v>
      </c>
      <c r="L412" s="31">
        <f t="shared" si="95"/>
        <v>0</v>
      </c>
      <c r="M412" s="31">
        <f t="shared" si="95"/>
        <v>0</v>
      </c>
      <c r="N412" s="31">
        <f t="shared" si="95"/>
        <v>0</v>
      </c>
      <c r="O412" s="31">
        <f t="shared" si="95"/>
        <v>0</v>
      </c>
      <c r="P412" s="31">
        <f t="shared" si="95"/>
        <v>0</v>
      </c>
      <c r="Q412" s="31">
        <f t="shared" si="95"/>
        <v>0</v>
      </c>
      <c r="R412" s="31">
        <f t="shared" si="95"/>
        <v>0</v>
      </c>
      <c r="S412" s="31">
        <f t="shared" si="95"/>
        <v>0</v>
      </c>
      <c r="T412" s="31">
        <f t="shared" si="95"/>
        <v>0</v>
      </c>
      <c r="U412" s="31">
        <f t="shared" si="95"/>
        <v>0</v>
      </c>
      <c r="V412" s="31"/>
      <c r="W412" s="31"/>
    </row>
    <row r="413" spans="1:23" x14ac:dyDescent="0.25">
      <c r="B413" s="8" t="s">
        <v>224</v>
      </c>
      <c r="C413" s="8" t="s">
        <v>165</v>
      </c>
      <c r="D413" s="8" t="s">
        <v>190</v>
      </c>
      <c r="E413" s="8" t="s">
        <v>208</v>
      </c>
      <c r="F413" s="31">
        <f t="shared" ref="F413:U413" si="96">IFERROR(((F80/F273)-1),"CHECK")</f>
        <v>0</v>
      </c>
      <c r="G413" s="31">
        <f t="shared" si="96"/>
        <v>0</v>
      </c>
      <c r="H413" s="31">
        <f t="shared" si="96"/>
        <v>0</v>
      </c>
      <c r="I413" s="31">
        <f t="shared" si="96"/>
        <v>0</v>
      </c>
      <c r="J413" s="31">
        <f t="shared" si="96"/>
        <v>0</v>
      </c>
      <c r="K413" s="31">
        <f t="shared" si="96"/>
        <v>0</v>
      </c>
      <c r="L413" s="31">
        <f t="shared" si="96"/>
        <v>0</v>
      </c>
      <c r="M413" s="31">
        <f t="shared" si="96"/>
        <v>0</v>
      </c>
      <c r="N413" s="31">
        <f t="shared" si="96"/>
        <v>0</v>
      </c>
      <c r="O413" s="31">
        <f t="shared" si="96"/>
        <v>0</v>
      </c>
      <c r="P413" s="31">
        <f t="shared" si="96"/>
        <v>0</v>
      </c>
      <c r="Q413" s="31">
        <f t="shared" si="96"/>
        <v>0</v>
      </c>
      <c r="R413" s="31">
        <f t="shared" si="96"/>
        <v>0</v>
      </c>
      <c r="S413" s="31">
        <f t="shared" si="96"/>
        <v>0</v>
      </c>
      <c r="T413" s="31">
        <f t="shared" si="96"/>
        <v>0</v>
      </c>
      <c r="U413" s="31">
        <f t="shared" si="96"/>
        <v>0</v>
      </c>
      <c r="V413" s="31"/>
      <c r="W413" s="31"/>
    </row>
    <row r="414" spans="1:23" x14ac:dyDescent="0.25">
      <c r="B414" s="8" t="s">
        <v>224</v>
      </c>
      <c r="C414" s="8" t="s">
        <v>166</v>
      </c>
      <c r="D414" s="8" t="s">
        <v>190</v>
      </c>
      <c r="E414" s="8" t="s">
        <v>208</v>
      </c>
      <c r="F414" s="31">
        <f t="shared" ref="F414:U414" si="97">IFERROR(((F82/F274)-1),"CHECK")</f>
        <v>0</v>
      </c>
      <c r="G414" s="31">
        <f t="shared" si="97"/>
        <v>0</v>
      </c>
      <c r="H414" s="31">
        <f t="shared" si="97"/>
        <v>0</v>
      </c>
      <c r="I414" s="31">
        <f t="shared" si="97"/>
        <v>0</v>
      </c>
      <c r="J414" s="31">
        <f t="shared" si="97"/>
        <v>0</v>
      </c>
      <c r="K414" s="31">
        <f t="shared" si="97"/>
        <v>0</v>
      </c>
      <c r="L414" s="31">
        <f t="shared" si="97"/>
        <v>0</v>
      </c>
      <c r="M414" s="31">
        <f t="shared" si="97"/>
        <v>0</v>
      </c>
      <c r="N414" s="31">
        <f t="shared" si="97"/>
        <v>0</v>
      </c>
      <c r="O414" s="31">
        <f t="shared" si="97"/>
        <v>0</v>
      </c>
      <c r="P414" s="31">
        <f t="shared" si="97"/>
        <v>0</v>
      </c>
      <c r="Q414" s="31">
        <f t="shared" si="97"/>
        <v>0</v>
      </c>
      <c r="R414" s="31">
        <f t="shared" si="97"/>
        <v>0</v>
      </c>
      <c r="S414" s="31">
        <f t="shared" si="97"/>
        <v>0</v>
      </c>
      <c r="T414" s="31">
        <f t="shared" si="97"/>
        <v>0</v>
      </c>
      <c r="U414" s="31">
        <f t="shared" si="97"/>
        <v>0</v>
      </c>
      <c r="V414" s="31"/>
      <c r="W414" s="31"/>
    </row>
    <row r="415" spans="1:23" x14ac:dyDescent="0.25">
      <c r="B415" s="8" t="s">
        <v>224</v>
      </c>
      <c r="C415" s="8" t="s">
        <v>204</v>
      </c>
      <c r="D415" s="8" t="s">
        <v>190</v>
      </c>
      <c r="E415" s="8" t="s">
        <v>208</v>
      </c>
      <c r="F415" s="31">
        <f t="shared" ref="F415:U415" si="98">IFERROR(((F83/F275)-1),"CHECK")</f>
        <v>0</v>
      </c>
      <c r="G415" s="31">
        <f t="shared" si="98"/>
        <v>0</v>
      </c>
      <c r="H415" s="31">
        <f t="shared" si="98"/>
        <v>0</v>
      </c>
      <c r="I415" s="31">
        <f t="shared" si="98"/>
        <v>0</v>
      </c>
      <c r="J415" s="31">
        <f t="shared" si="98"/>
        <v>0</v>
      </c>
      <c r="K415" s="31">
        <f t="shared" si="98"/>
        <v>0</v>
      </c>
      <c r="L415" s="31">
        <f t="shared" si="98"/>
        <v>0</v>
      </c>
      <c r="M415" s="31">
        <f t="shared" si="98"/>
        <v>0</v>
      </c>
      <c r="N415" s="31">
        <f t="shared" si="98"/>
        <v>0</v>
      </c>
      <c r="O415" s="31">
        <f t="shared" si="98"/>
        <v>0</v>
      </c>
      <c r="P415" s="31">
        <f t="shared" si="98"/>
        <v>0</v>
      </c>
      <c r="Q415" s="31">
        <f t="shared" si="98"/>
        <v>0</v>
      </c>
      <c r="R415" s="31">
        <f t="shared" si="98"/>
        <v>0</v>
      </c>
      <c r="S415" s="31">
        <f t="shared" si="98"/>
        <v>0</v>
      </c>
      <c r="T415" s="31">
        <f t="shared" si="98"/>
        <v>0</v>
      </c>
      <c r="U415" s="31">
        <f t="shared" si="98"/>
        <v>0</v>
      </c>
      <c r="V415" s="31"/>
      <c r="W415" s="31"/>
    </row>
    <row r="416" spans="1:23" s="19" customFormat="1" x14ac:dyDescent="0.25">
      <c r="A416" s="223"/>
      <c r="B416" s="50" t="s">
        <v>223</v>
      </c>
      <c r="C416" s="45"/>
      <c r="D416" s="50" t="s">
        <v>190</v>
      </c>
      <c r="E416" s="45"/>
    </row>
    <row r="417" spans="1:23" x14ac:dyDescent="0.25">
      <c r="B417" s="8" t="s">
        <v>223</v>
      </c>
      <c r="C417" s="8" t="s">
        <v>165</v>
      </c>
      <c r="D417" s="8" t="s">
        <v>190</v>
      </c>
      <c r="E417" s="8" t="s">
        <v>208</v>
      </c>
      <c r="F417" s="31">
        <f t="shared" ref="F417:U417" si="99">IFERROR(((F85/F277)-1),"CHECK")</f>
        <v>0</v>
      </c>
      <c r="G417" s="31">
        <f t="shared" si="99"/>
        <v>0</v>
      </c>
      <c r="H417" s="31">
        <f t="shared" si="99"/>
        <v>0</v>
      </c>
      <c r="I417" s="31">
        <f t="shared" si="99"/>
        <v>0</v>
      </c>
      <c r="J417" s="31">
        <f t="shared" si="99"/>
        <v>0</v>
      </c>
      <c r="K417" s="31">
        <f t="shared" si="99"/>
        <v>0</v>
      </c>
      <c r="L417" s="31">
        <f t="shared" si="99"/>
        <v>0</v>
      </c>
      <c r="M417" s="31">
        <f t="shared" si="99"/>
        <v>0</v>
      </c>
      <c r="N417" s="31">
        <f t="shared" si="99"/>
        <v>0</v>
      </c>
      <c r="O417" s="31">
        <f t="shared" si="99"/>
        <v>0</v>
      </c>
      <c r="P417" s="31">
        <f t="shared" si="99"/>
        <v>0</v>
      </c>
      <c r="Q417" s="31">
        <f t="shared" si="99"/>
        <v>0</v>
      </c>
      <c r="R417" s="31">
        <f t="shared" si="99"/>
        <v>0</v>
      </c>
      <c r="S417" s="31">
        <f t="shared" si="99"/>
        <v>0</v>
      </c>
      <c r="T417" s="31">
        <f t="shared" si="99"/>
        <v>0</v>
      </c>
      <c r="U417" s="31">
        <f t="shared" si="99"/>
        <v>0</v>
      </c>
      <c r="V417" s="31"/>
      <c r="W417" s="31"/>
    </row>
    <row r="418" spans="1:23" s="195" customFormat="1" x14ac:dyDescent="0.25">
      <c r="A418" s="221"/>
      <c r="B418" s="8" t="s">
        <v>223</v>
      </c>
      <c r="C418" s="8" t="s">
        <v>736</v>
      </c>
      <c r="D418" s="8" t="s">
        <v>190</v>
      </c>
      <c r="E418" s="8" t="s">
        <v>208</v>
      </c>
      <c r="F418" s="31">
        <f t="shared" ref="F418:U418" si="100">IFERROR(((F86/F278)-1),"CHECK")</f>
        <v>0</v>
      </c>
      <c r="G418" s="31">
        <f t="shared" si="100"/>
        <v>0</v>
      </c>
      <c r="H418" s="31">
        <f t="shared" si="100"/>
        <v>0</v>
      </c>
      <c r="I418" s="31">
        <f t="shared" si="100"/>
        <v>0</v>
      </c>
      <c r="J418" s="31">
        <f t="shared" si="100"/>
        <v>0</v>
      </c>
      <c r="K418" s="31">
        <f t="shared" si="100"/>
        <v>0</v>
      </c>
      <c r="L418" s="31">
        <f t="shared" si="100"/>
        <v>0</v>
      </c>
      <c r="M418" s="31">
        <f t="shared" si="100"/>
        <v>0</v>
      </c>
      <c r="N418" s="31">
        <f t="shared" si="100"/>
        <v>0</v>
      </c>
      <c r="O418" s="31">
        <f t="shared" si="100"/>
        <v>0</v>
      </c>
      <c r="P418" s="31">
        <f t="shared" si="100"/>
        <v>0</v>
      </c>
      <c r="Q418" s="31">
        <f t="shared" si="100"/>
        <v>0</v>
      </c>
      <c r="R418" s="31">
        <f t="shared" si="100"/>
        <v>0</v>
      </c>
      <c r="S418" s="31">
        <f t="shared" si="100"/>
        <v>0</v>
      </c>
      <c r="T418" s="31">
        <f t="shared" si="100"/>
        <v>0</v>
      </c>
      <c r="U418" s="31">
        <f t="shared" si="100"/>
        <v>0</v>
      </c>
      <c r="V418" s="31"/>
      <c r="W418" s="31"/>
    </row>
    <row r="419" spans="1:23" s="19" customFormat="1" x14ac:dyDescent="0.25">
      <c r="A419" s="223"/>
      <c r="B419" s="45" t="s">
        <v>742</v>
      </c>
      <c r="C419" s="45"/>
      <c r="D419" s="45" t="s">
        <v>190</v>
      </c>
      <c r="E419" s="45"/>
      <c r="F419" s="55"/>
      <c r="G419" s="55"/>
      <c r="H419" s="55"/>
      <c r="I419" s="55"/>
      <c r="J419" s="55"/>
      <c r="K419" s="55"/>
      <c r="L419" s="55"/>
      <c r="M419" s="55"/>
      <c r="N419" s="55"/>
      <c r="O419" s="55"/>
      <c r="P419" s="55"/>
      <c r="Q419" s="55"/>
      <c r="R419" s="55"/>
      <c r="S419" s="55"/>
      <c r="T419" s="55"/>
      <c r="U419" s="55"/>
      <c r="V419" s="55"/>
      <c r="W419" s="55"/>
    </row>
    <row r="420" spans="1:23" s="195" customFormat="1" x14ac:dyDescent="0.25">
      <c r="A420" s="221"/>
      <c r="B420" s="8" t="s">
        <v>739</v>
      </c>
      <c r="C420" s="8" t="s">
        <v>736</v>
      </c>
      <c r="D420" s="8" t="s">
        <v>190</v>
      </c>
      <c r="E420" s="8" t="s">
        <v>208</v>
      </c>
      <c r="F420" s="31">
        <f t="shared" ref="F420:U420" si="101">IFERROR(((F88/F280)-1),"CHECK")</f>
        <v>0</v>
      </c>
      <c r="G420" s="31">
        <f t="shared" si="101"/>
        <v>0</v>
      </c>
      <c r="H420" s="31">
        <f t="shared" si="101"/>
        <v>0</v>
      </c>
      <c r="I420" s="31">
        <f t="shared" si="101"/>
        <v>0</v>
      </c>
      <c r="J420" s="31">
        <f t="shared" si="101"/>
        <v>0</v>
      </c>
      <c r="K420" s="31">
        <f t="shared" si="101"/>
        <v>0</v>
      </c>
      <c r="L420" s="31">
        <f t="shared" si="101"/>
        <v>0</v>
      </c>
      <c r="M420" s="31">
        <f t="shared" si="101"/>
        <v>0</v>
      </c>
      <c r="N420" s="31">
        <f t="shared" si="101"/>
        <v>0</v>
      </c>
      <c r="O420" s="31">
        <f t="shared" si="101"/>
        <v>0</v>
      </c>
      <c r="P420" s="31">
        <f t="shared" si="101"/>
        <v>0</v>
      </c>
      <c r="Q420" s="31">
        <f t="shared" si="101"/>
        <v>0</v>
      </c>
      <c r="R420" s="31">
        <f t="shared" si="101"/>
        <v>0</v>
      </c>
      <c r="S420" s="31">
        <f t="shared" si="101"/>
        <v>0</v>
      </c>
      <c r="T420" s="31">
        <f t="shared" si="101"/>
        <v>0</v>
      </c>
      <c r="U420" s="31">
        <f t="shared" si="101"/>
        <v>0</v>
      </c>
      <c r="V420" s="31"/>
      <c r="W420" s="31"/>
    </row>
    <row r="421" spans="1:23" s="195" customFormat="1" x14ac:dyDescent="0.25">
      <c r="A421" s="221"/>
      <c r="B421" s="8" t="s">
        <v>739</v>
      </c>
      <c r="C421" s="8" t="s">
        <v>741</v>
      </c>
      <c r="D421" s="8" t="s">
        <v>190</v>
      </c>
      <c r="E421" s="8" t="s">
        <v>208</v>
      </c>
      <c r="F421" s="31">
        <f t="shared" ref="F421:U421" si="102">IFERROR(((F89/F281)-1),"CHECK")</f>
        <v>0</v>
      </c>
      <c r="G421" s="31">
        <f t="shared" si="102"/>
        <v>0</v>
      </c>
      <c r="H421" s="31">
        <f t="shared" si="102"/>
        <v>0</v>
      </c>
      <c r="I421" s="31">
        <f t="shared" si="102"/>
        <v>0</v>
      </c>
      <c r="J421" s="31">
        <f t="shared" si="102"/>
        <v>0</v>
      </c>
      <c r="K421" s="31">
        <f t="shared" si="102"/>
        <v>0</v>
      </c>
      <c r="L421" s="31">
        <f t="shared" si="102"/>
        <v>0</v>
      </c>
      <c r="M421" s="31">
        <f t="shared" si="102"/>
        <v>0</v>
      </c>
      <c r="N421" s="31">
        <f t="shared" si="102"/>
        <v>0</v>
      </c>
      <c r="O421" s="31">
        <f t="shared" si="102"/>
        <v>0</v>
      </c>
      <c r="P421" s="31">
        <f t="shared" si="102"/>
        <v>0</v>
      </c>
      <c r="Q421" s="31">
        <f t="shared" si="102"/>
        <v>0</v>
      </c>
      <c r="R421" s="31">
        <f t="shared" si="102"/>
        <v>0</v>
      </c>
      <c r="S421" s="31">
        <f t="shared" si="102"/>
        <v>0</v>
      </c>
      <c r="T421" s="31">
        <f t="shared" si="102"/>
        <v>0</v>
      </c>
      <c r="U421" s="31">
        <f t="shared" si="102"/>
        <v>0</v>
      </c>
      <c r="V421" s="31"/>
      <c r="W421" s="31"/>
    </row>
    <row r="422" spans="1:23" s="195" customFormat="1" x14ac:dyDescent="0.25">
      <c r="A422" s="221"/>
      <c r="B422" s="8" t="s">
        <v>740</v>
      </c>
      <c r="C422" s="8" t="s">
        <v>736</v>
      </c>
      <c r="D422" s="8" t="s">
        <v>190</v>
      </c>
      <c r="E422" s="8" t="s">
        <v>208</v>
      </c>
      <c r="F422" s="31">
        <f t="shared" ref="F422:U422" si="103">IFERROR(((F90/F282)-1),"CHECK")</f>
        <v>0</v>
      </c>
      <c r="G422" s="31">
        <f t="shared" si="103"/>
        <v>0</v>
      </c>
      <c r="H422" s="31">
        <f t="shared" si="103"/>
        <v>0</v>
      </c>
      <c r="I422" s="31">
        <f t="shared" si="103"/>
        <v>0</v>
      </c>
      <c r="J422" s="31">
        <f t="shared" si="103"/>
        <v>0</v>
      </c>
      <c r="K422" s="31">
        <f t="shared" si="103"/>
        <v>0</v>
      </c>
      <c r="L422" s="31">
        <f t="shared" si="103"/>
        <v>0</v>
      </c>
      <c r="M422" s="31">
        <f t="shared" si="103"/>
        <v>0</v>
      </c>
      <c r="N422" s="31">
        <f t="shared" si="103"/>
        <v>0</v>
      </c>
      <c r="O422" s="31">
        <f t="shared" si="103"/>
        <v>0</v>
      </c>
      <c r="P422" s="31">
        <f t="shared" si="103"/>
        <v>0</v>
      </c>
      <c r="Q422" s="31">
        <f t="shared" si="103"/>
        <v>0</v>
      </c>
      <c r="R422" s="31">
        <f t="shared" si="103"/>
        <v>0</v>
      </c>
      <c r="S422" s="31">
        <f t="shared" si="103"/>
        <v>0</v>
      </c>
      <c r="T422" s="31">
        <f t="shared" si="103"/>
        <v>0</v>
      </c>
      <c r="U422" s="31">
        <f t="shared" si="103"/>
        <v>0</v>
      </c>
      <c r="V422" s="31"/>
      <c r="W422" s="31"/>
    </row>
    <row r="423" spans="1:23" x14ac:dyDescent="0.25">
      <c r="B423" s="8"/>
      <c r="C423" s="8"/>
      <c r="D423" s="8"/>
      <c r="E423" s="8"/>
    </row>
    <row r="424" spans="1:23" s="19" customFormat="1" ht="21" x14ac:dyDescent="0.35">
      <c r="A424" s="223"/>
      <c r="B424" s="45"/>
      <c r="C424" s="54" t="s">
        <v>14</v>
      </c>
      <c r="D424" s="45"/>
      <c r="E424" s="45"/>
    </row>
    <row r="425" spans="1:23" x14ac:dyDescent="0.25">
      <c r="B425" s="8"/>
      <c r="C425" s="8"/>
      <c r="D425" s="8"/>
      <c r="E425" s="8"/>
    </row>
    <row r="426" spans="1:23" s="19" customFormat="1" x14ac:dyDescent="0.25">
      <c r="A426" s="223"/>
      <c r="B426" s="50" t="s">
        <v>209</v>
      </c>
      <c r="C426" s="50"/>
      <c r="D426" s="50" t="s">
        <v>13</v>
      </c>
      <c r="E426" s="45"/>
    </row>
    <row r="427" spans="1:23" x14ac:dyDescent="0.25">
      <c r="B427" s="8" t="s">
        <v>210</v>
      </c>
      <c r="C427" s="8" t="s">
        <v>168</v>
      </c>
      <c r="D427" s="8" t="s">
        <v>13</v>
      </c>
      <c r="E427" s="8" t="s">
        <v>16</v>
      </c>
      <c r="F427" s="31">
        <f t="shared" ref="F427:U427" si="104">IFERROR(((F95/F287)-1),"CHECK")</f>
        <v>-4.903828575277358E-2</v>
      </c>
      <c r="G427" s="31">
        <f t="shared" si="104"/>
        <v>-1.5842091229959832E-2</v>
      </c>
      <c r="H427" s="31">
        <f t="shared" si="104"/>
        <v>0.24801422044348409</v>
      </c>
      <c r="I427" s="31">
        <f t="shared" si="104"/>
        <v>0.37422596550254839</v>
      </c>
      <c r="J427" s="31">
        <f t="shared" si="104"/>
        <v>0.57934866491742576</v>
      </c>
      <c r="K427" s="31">
        <f t="shared" si="104"/>
        <v>0.72787832526920715</v>
      </c>
      <c r="L427" s="31">
        <f t="shared" si="104"/>
        <v>0.68798682613576156</v>
      </c>
      <c r="M427" s="31">
        <f t="shared" si="104"/>
        <v>0.74484613921855947</v>
      </c>
      <c r="N427" s="31">
        <f t="shared" si="104"/>
        <v>0.78638927762468791</v>
      </c>
      <c r="O427" s="31">
        <f t="shared" si="104"/>
        <v>0.79027083819063426</v>
      </c>
      <c r="P427" s="31">
        <f t="shared" si="104"/>
        <v>0.68002610529134166</v>
      </c>
      <c r="Q427" s="31">
        <f t="shared" si="104"/>
        <v>0.80594904187979965</v>
      </c>
      <c r="R427" s="31">
        <f t="shared" si="104"/>
        <v>0.82566558527812894</v>
      </c>
      <c r="S427" s="31">
        <f t="shared" si="104"/>
        <v>0.97752684493072506</v>
      </c>
      <c r="T427" s="31">
        <f t="shared" si="104"/>
        <v>1.0133071009178267</v>
      </c>
      <c r="U427" s="31">
        <f t="shared" si="104"/>
        <v>1.0609752147251492</v>
      </c>
      <c r="V427" s="31"/>
      <c r="W427" s="31"/>
    </row>
    <row r="428" spans="1:23" x14ac:dyDescent="0.25">
      <c r="B428" s="8" t="s">
        <v>225</v>
      </c>
      <c r="C428" s="8" t="s">
        <v>166</v>
      </c>
      <c r="D428" s="8" t="s">
        <v>13</v>
      </c>
      <c r="E428" s="8" t="s">
        <v>16</v>
      </c>
      <c r="F428" s="31">
        <f t="shared" ref="F428:U428" si="105">IFERROR(((F96/F288)-1),"CHECK")</f>
        <v>0</v>
      </c>
      <c r="G428" s="31">
        <f t="shared" si="105"/>
        <v>0</v>
      </c>
      <c r="H428" s="31">
        <f t="shared" si="105"/>
        <v>0</v>
      </c>
      <c r="I428" s="31">
        <f t="shared" si="105"/>
        <v>0</v>
      </c>
      <c r="J428" s="31">
        <f t="shared" si="105"/>
        <v>0</v>
      </c>
      <c r="K428" s="31">
        <f t="shared" si="105"/>
        <v>0</v>
      </c>
      <c r="L428" s="31">
        <f t="shared" si="105"/>
        <v>0</v>
      </c>
      <c r="M428" s="31">
        <f t="shared" si="105"/>
        <v>0</v>
      </c>
      <c r="N428" s="31">
        <f t="shared" si="105"/>
        <v>0</v>
      </c>
      <c r="O428" s="31">
        <f t="shared" si="105"/>
        <v>0</v>
      </c>
      <c r="P428" s="31">
        <f t="shared" si="105"/>
        <v>0</v>
      </c>
      <c r="Q428" s="31">
        <f t="shared" si="105"/>
        <v>0</v>
      </c>
      <c r="R428" s="31">
        <f t="shared" si="105"/>
        <v>0</v>
      </c>
      <c r="S428" s="31">
        <f t="shared" si="105"/>
        <v>0</v>
      </c>
      <c r="T428" s="31">
        <f t="shared" si="105"/>
        <v>0</v>
      </c>
      <c r="U428" s="31">
        <f t="shared" si="105"/>
        <v>0</v>
      </c>
      <c r="V428" s="31"/>
      <c r="W428" s="31"/>
    </row>
    <row r="429" spans="1:23" x14ac:dyDescent="0.25">
      <c r="B429" s="8" t="s">
        <v>225</v>
      </c>
      <c r="C429" s="8" t="s">
        <v>168</v>
      </c>
      <c r="D429" s="8" t="s">
        <v>13</v>
      </c>
      <c r="E429" s="8" t="s">
        <v>16</v>
      </c>
      <c r="F429" s="31">
        <f t="shared" ref="F429:U429" si="106">IFERROR(((F97/F289)-1),"CHECK")</f>
        <v>0.10549028663799342</v>
      </c>
      <c r="G429" s="31">
        <f t="shared" si="106"/>
        <v>4.1578481206270501E-2</v>
      </c>
      <c r="H429" s="31">
        <f t="shared" si="106"/>
        <v>-0.27841498214857474</v>
      </c>
      <c r="I429" s="31">
        <f t="shared" si="106"/>
        <v>-0.39208776962926728</v>
      </c>
      <c r="J429" s="31">
        <f t="shared" si="106"/>
        <v>-0.47184237430227349</v>
      </c>
      <c r="K429" s="31">
        <f t="shared" si="106"/>
        <v>-0.51269821884558608</v>
      </c>
      <c r="L429" s="31">
        <f t="shared" si="106"/>
        <v>-0.52535711727938827</v>
      </c>
      <c r="M429" s="31">
        <f t="shared" si="106"/>
        <v>-0.51397830877587181</v>
      </c>
      <c r="N429" s="31">
        <f t="shared" si="106"/>
        <v>-0.53076730934686589</v>
      </c>
      <c r="O429" s="31">
        <f t="shared" si="106"/>
        <v>-0.58208971524427411</v>
      </c>
      <c r="P429" s="31">
        <f t="shared" si="106"/>
        <v>-0.62451563659147336</v>
      </c>
      <c r="Q429" s="31">
        <f t="shared" si="106"/>
        <v>-0.57388324646790823</v>
      </c>
      <c r="R429" s="31">
        <f t="shared" si="106"/>
        <v>-0.57839247290768758</v>
      </c>
      <c r="S429" s="31">
        <f t="shared" si="106"/>
        <v>-0.67191462191006113</v>
      </c>
      <c r="T429" s="31">
        <f t="shared" si="106"/>
        <v>-0.66555130937076235</v>
      </c>
      <c r="U429" s="31">
        <f t="shared" si="106"/>
        <v>-0.65658456877329741</v>
      </c>
      <c r="V429" s="31"/>
      <c r="W429" s="31"/>
    </row>
    <row r="430" spans="1:23" s="19" customFormat="1" x14ac:dyDescent="0.25">
      <c r="A430" s="223"/>
      <c r="B430" s="50" t="s">
        <v>224</v>
      </c>
      <c r="C430" s="45"/>
      <c r="D430" s="50" t="s">
        <v>13</v>
      </c>
      <c r="E430" s="45"/>
    </row>
    <row r="431" spans="1:23" x14ac:dyDescent="0.25">
      <c r="B431" s="8" t="s">
        <v>224</v>
      </c>
      <c r="C431" s="8" t="s">
        <v>226</v>
      </c>
      <c r="D431" s="8" t="s">
        <v>13</v>
      </c>
      <c r="E431" s="8" t="s">
        <v>16</v>
      </c>
      <c r="F431" s="31">
        <f t="shared" ref="F431:U431" si="107">IFERROR(((F99/F291)-1),"CHECK")</f>
        <v>0</v>
      </c>
      <c r="G431" s="31">
        <f t="shared" si="107"/>
        <v>0</v>
      </c>
      <c r="H431" s="31">
        <f t="shared" si="107"/>
        <v>0</v>
      </c>
      <c r="I431" s="31">
        <f t="shared" si="107"/>
        <v>0</v>
      </c>
      <c r="J431" s="31">
        <f t="shared" si="107"/>
        <v>0</v>
      </c>
      <c r="K431" s="31">
        <f t="shared" si="107"/>
        <v>0</v>
      </c>
      <c r="L431" s="31">
        <f t="shared" si="107"/>
        <v>3.6113986258055952E-2</v>
      </c>
      <c r="M431" s="31">
        <f t="shared" si="107"/>
        <v>3.8839484724357831E-2</v>
      </c>
      <c r="N431" s="31">
        <f t="shared" si="107"/>
        <v>0.11561889132162406</v>
      </c>
      <c r="O431" s="31">
        <f t="shared" si="107"/>
        <v>0.10777128812377001</v>
      </c>
      <c r="P431" s="31">
        <f t="shared" si="107"/>
        <v>-3.5030193791217967E-2</v>
      </c>
      <c r="Q431" s="31">
        <f t="shared" si="107"/>
        <v>-2.9380602502529718E-2</v>
      </c>
      <c r="R431" s="31">
        <f t="shared" si="107"/>
        <v>-0.13050594940153903</v>
      </c>
      <c r="S431" s="31">
        <f t="shared" si="107"/>
        <v>-5.8200415365469826E-2</v>
      </c>
      <c r="T431" s="31">
        <f t="shared" si="107"/>
        <v>-7.6696946106955988E-2</v>
      </c>
      <c r="U431" s="31">
        <f t="shared" si="107"/>
        <v>-2.7714515811908536E-2</v>
      </c>
      <c r="V431" s="31"/>
      <c r="W431" s="31"/>
    </row>
    <row r="432" spans="1:23" x14ac:dyDescent="0.25">
      <c r="B432" s="8" t="s">
        <v>224</v>
      </c>
      <c r="C432" s="8" t="s">
        <v>227</v>
      </c>
      <c r="D432" s="8" t="s">
        <v>13</v>
      </c>
      <c r="E432" s="8" t="s">
        <v>16</v>
      </c>
      <c r="F432" s="31">
        <f t="shared" ref="F432:U432" si="108">IFERROR(((F100/F292)-1),"CHECK")</f>
        <v>0</v>
      </c>
      <c r="G432" s="31">
        <f t="shared" si="108"/>
        <v>0</v>
      </c>
      <c r="H432" s="31">
        <f t="shared" si="108"/>
        <v>0</v>
      </c>
      <c r="I432" s="31">
        <f t="shared" si="108"/>
        <v>0</v>
      </c>
      <c r="J432" s="31">
        <f t="shared" si="108"/>
        <v>0</v>
      </c>
      <c r="K432" s="31">
        <f t="shared" si="108"/>
        <v>0</v>
      </c>
      <c r="L432" s="31">
        <f t="shared" si="108"/>
        <v>0</v>
      </c>
      <c r="M432" s="31">
        <f t="shared" si="108"/>
        <v>0</v>
      </c>
      <c r="N432" s="31">
        <f t="shared" si="108"/>
        <v>0</v>
      </c>
      <c r="O432" s="31">
        <f t="shared" si="108"/>
        <v>0</v>
      </c>
      <c r="P432" s="31">
        <f t="shared" si="108"/>
        <v>0</v>
      </c>
      <c r="Q432" s="31">
        <f t="shared" si="108"/>
        <v>0</v>
      </c>
      <c r="R432" s="31">
        <f t="shared" si="108"/>
        <v>0</v>
      </c>
      <c r="S432" s="31">
        <f t="shared" si="108"/>
        <v>0</v>
      </c>
      <c r="T432" s="31">
        <f t="shared" si="108"/>
        <v>0</v>
      </c>
      <c r="U432" s="31">
        <f t="shared" si="108"/>
        <v>0</v>
      </c>
      <c r="V432" s="31"/>
      <c r="W432" s="31"/>
    </row>
    <row r="433" spans="1:24" x14ac:dyDescent="0.25">
      <c r="B433" s="8" t="s">
        <v>224</v>
      </c>
      <c r="C433" s="8" t="s">
        <v>165</v>
      </c>
      <c r="D433" s="8" t="s">
        <v>13</v>
      </c>
      <c r="E433" s="8" t="s">
        <v>16</v>
      </c>
      <c r="F433" s="31">
        <f t="shared" ref="F433:U433" si="109">IFERROR(((F101/F293)-1),"CHECK")</f>
        <v>0.49365384759726894</v>
      </c>
      <c r="G433" s="31">
        <f t="shared" si="109"/>
        <v>0.50536551947441199</v>
      </c>
      <c r="H433" s="31">
        <f t="shared" si="109"/>
        <v>0.50950428349272192</v>
      </c>
      <c r="I433" s="31">
        <f t="shared" si="109"/>
        <v>0.48838180297750022</v>
      </c>
      <c r="J433" s="31">
        <f t="shared" si="109"/>
        <v>0.52417159857052464</v>
      </c>
      <c r="K433" s="31">
        <f t="shared" si="109"/>
        <v>0.58744207798792814</v>
      </c>
      <c r="L433" s="31">
        <f t="shared" si="109"/>
        <v>0.39000589660748264</v>
      </c>
      <c r="M433" s="31">
        <f t="shared" si="109"/>
        <v>0.63787191158211654</v>
      </c>
      <c r="N433" s="31">
        <f t="shared" si="109"/>
        <v>0.63710377522288208</v>
      </c>
      <c r="O433" s="31">
        <f t="shared" si="109"/>
        <v>0.51252580469330766</v>
      </c>
      <c r="P433" s="31">
        <f t="shared" si="109"/>
        <v>0.32474956838581037</v>
      </c>
      <c r="Q433" s="31">
        <f t="shared" si="109"/>
        <v>0.26537375606873881</v>
      </c>
      <c r="R433" s="31">
        <f t="shared" si="109"/>
        <v>0.28771695278182863</v>
      </c>
      <c r="S433" s="31">
        <f t="shared" si="109"/>
        <v>0.45080854348508392</v>
      </c>
      <c r="T433" s="31">
        <f t="shared" si="109"/>
        <v>0.49280893779869128</v>
      </c>
      <c r="U433" s="31">
        <f t="shared" si="109"/>
        <v>0.41623652151629242</v>
      </c>
      <c r="V433" s="31"/>
      <c r="W433" s="31"/>
    </row>
    <row r="434" spans="1:24" x14ac:dyDescent="0.25">
      <c r="B434" s="8" t="s">
        <v>224</v>
      </c>
      <c r="C434" s="8" t="s">
        <v>166</v>
      </c>
      <c r="D434" s="8" t="s">
        <v>13</v>
      </c>
      <c r="E434" s="8" t="s">
        <v>16</v>
      </c>
      <c r="F434" s="31">
        <f t="shared" ref="F434:U434" si="110">IFERROR(((F103/F294)-1),"CHECK")</f>
        <v>0</v>
      </c>
      <c r="G434" s="31">
        <f t="shared" si="110"/>
        <v>0</v>
      </c>
      <c r="H434" s="31">
        <f t="shared" si="110"/>
        <v>0</v>
      </c>
      <c r="I434" s="31">
        <f t="shared" si="110"/>
        <v>0</v>
      </c>
      <c r="J434" s="31">
        <f t="shared" si="110"/>
        <v>0</v>
      </c>
      <c r="K434" s="31">
        <f t="shared" si="110"/>
        <v>0</v>
      </c>
      <c r="L434" s="31">
        <f t="shared" si="110"/>
        <v>0</v>
      </c>
      <c r="M434" s="31">
        <f t="shared" si="110"/>
        <v>0</v>
      </c>
      <c r="N434" s="31">
        <f t="shared" si="110"/>
        <v>0</v>
      </c>
      <c r="O434" s="31">
        <f t="shared" si="110"/>
        <v>0</v>
      </c>
      <c r="P434" s="31">
        <f t="shared" si="110"/>
        <v>0</v>
      </c>
      <c r="Q434" s="31">
        <f t="shared" si="110"/>
        <v>0</v>
      </c>
      <c r="R434" s="31">
        <f t="shared" si="110"/>
        <v>0</v>
      </c>
      <c r="S434" s="31">
        <f t="shared" si="110"/>
        <v>0</v>
      </c>
      <c r="T434" s="31">
        <f t="shared" si="110"/>
        <v>0</v>
      </c>
      <c r="U434" s="31">
        <f t="shared" si="110"/>
        <v>0</v>
      </c>
      <c r="V434" s="31"/>
      <c r="W434" s="31"/>
    </row>
    <row r="435" spans="1:24" x14ac:dyDescent="0.25">
      <c r="B435" s="8" t="s">
        <v>224</v>
      </c>
      <c r="C435" s="8" t="s">
        <v>204</v>
      </c>
      <c r="D435" s="8" t="s">
        <v>13</v>
      </c>
      <c r="E435" s="8" t="s">
        <v>16</v>
      </c>
      <c r="F435" s="31">
        <f t="shared" ref="F435:U435" si="111">IFERROR(((F104/F295)-1),"CHECK")</f>
        <v>0</v>
      </c>
      <c r="G435" s="31" t="str">
        <f t="shared" si="111"/>
        <v>CHECK</v>
      </c>
      <c r="H435" s="31" t="str">
        <f t="shared" si="111"/>
        <v>CHECK</v>
      </c>
      <c r="I435" s="31" t="str">
        <f t="shared" si="111"/>
        <v>CHECK</v>
      </c>
      <c r="J435" s="31" t="str">
        <f t="shared" si="111"/>
        <v>CHECK</v>
      </c>
      <c r="K435" s="31">
        <f t="shared" si="111"/>
        <v>0</v>
      </c>
      <c r="L435" s="31" t="str">
        <f t="shared" si="111"/>
        <v>CHECK</v>
      </c>
      <c r="M435" s="31" t="str">
        <f t="shared" si="111"/>
        <v>CHECK</v>
      </c>
      <c r="N435" s="31" t="str">
        <f t="shared" si="111"/>
        <v>CHECK</v>
      </c>
      <c r="O435" s="31" t="str">
        <f t="shared" si="111"/>
        <v>CHECK</v>
      </c>
      <c r="P435" s="31" t="str">
        <f t="shared" si="111"/>
        <v>CHECK</v>
      </c>
      <c r="Q435" s="31" t="str">
        <f t="shared" si="111"/>
        <v>CHECK</v>
      </c>
      <c r="R435" s="31" t="str">
        <f t="shared" si="111"/>
        <v>CHECK</v>
      </c>
      <c r="S435" s="31" t="str">
        <f t="shared" si="111"/>
        <v>CHECK</v>
      </c>
      <c r="T435" s="31" t="str">
        <f t="shared" si="111"/>
        <v>CHECK</v>
      </c>
      <c r="U435" s="31" t="str">
        <f t="shared" si="111"/>
        <v>CHECK</v>
      </c>
      <c r="V435" s="31"/>
      <c r="W435" s="31"/>
    </row>
    <row r="436" spans="1:24" s="19" customFormat="1" x14ac:dyDescent="0.25">
      <c r="A436" s="223"/>
      <c r="B436" s="50" t="s">
        <v>223</v>
      </c>
      <c r="C436" s="45"/>
      <c r="D436" s="50" t="s">
        <v>13</v>
      </c>
      <c r="E436" s="45"/>
    </row>
    <row r="437" spans="1:24" x14ac:dyDescent="0.25">
      <c r="B437" s="8" t="s">
        <v>223</v>
      </c>
      <c r="C437" s="8" t="s">
        <v>165</v>
      </c>
      <c r="D437" s="8" t="s">
        <v>13</v>
      </c>
      <c r="E437" s="8" t="s">
        <v>16</v>
      </c>
      <c r="F437" s="31">
        <f t="shared" ref="F437:U437" si="112">IFERROR(((F106/F297)-1),"CHECK")</f>
        <v>0</v>
      </c>
      <c r="G437" s="31">
        <f t="shared" si="112"/>
        <v>0</v>
      </c>
      <c r="H437" s="31">
        <f t="shared" si="112"/>
        <v>0</v>
      </c>
      <c r="I437" s="31">
        <f t="shared" si="112"/>
        <v>0</v>
      </c>
      <c r="J437" s="31">
        <f t="shared" si="112"/>
        <v>0</v>
      </c>
      <c r="K437" s="31">
        <f t="shared" si="112"/>
        <v>0</v>
      </c>
      <c r="L437" s="31">
        <f t="shared" si="112"/>
        <v>0</v>
      </c>
      <c r="M437" s="31">
        <f t="shared" si="112"/>
        <v>0</v>
      </c>
      <c r="N437" s="31">
        <f t="shared" si="112"/>
        <v>0</v>
      </c>
      <c r="O437" s="31">
        <f t="shared" si="112"/>
        <v>0</v>
      </c>
      <c r="P437" s="31">
        <f t="shared" si="112"/>
        <v>0</v>
      </c>
      <c r="Q437" s="31">
        <f t="shared" si="112"/>
        <v>0</v>
      </c>
      <c r="R437" s="31">
        <f t="shared" si="112"/>
        <v>0</v>
      </c>
      <c r="S437" s="31">
        <f t="shared" si="112"/>
        <v>0</v>
      </c>
      <c r="T437" s="31">
        <f t="shared" si="112"/>
        <v>0</v>
      </c>
      <c r="U437" s="31">
        <f t="shared" si="112"/>
        <v>0</v>
      </c>
      <c r="V437" s="31"/>
      <c r="W437" s="31"/>
    </row>
    <row r="438" spans="1:24" s="20" customFormat="1" x14ac:dyDescent="0.25">
      <c r="A438" s="224"/>
      <c r="B438" s="26" t="s">
        <v>223</v>
      </c>
      <c r="C438" s="26" t="s">
        <v>736</v>
      </c>
      <c r="D438" s="26" t="s">
        <v>13</v>
      </c>
      <c r="E438" s="26" t="s">
        <v>16</v>
      </c>
      <c r="F438" s="31" t="str">
        <f t="shared" ref="F438:U438" si="113">IFERROR(((F107/F298)-1),"CHECK")</f>
        <v>CHECK</v>
      </c>
      <c r="G438" s="31" t="str">
        <f t="shared" si="113"/>
        <v>CHECK</v>
      </c>
      <c r="H438" s="31" t="str">
        <f t="shared" si="113"/>
        <v>CHECK</v>
      </c>
      <c r="I438" s="31" t="str">
        <f t="shared" si="113"/>
        <v>CHECK</v>
      </c>
      <c r="J438" s="31" t="str">
        <f t="shared" si="113"/>
        <v>CHECK</v>
      </c>
      <c r="K438" s="31" t="str">
        <f t="shared" si="113"/>
        <v>CHECK</v>
      </c>
      <c r="L438" s="31" t="str">
        <f t="shared" si="113"/>
        <v>CHECK</v>
      </c>
      <c r="M438" s="31">
        <f t="shared" si="113"/>
        <v>0</v>
      </c>
      <c r="N438" s="31">
        <f t="shared" si="113"/>
        <v>0</v>
      </c>
      <c r="O438" s="31">
        <f t="shared" si="113"/>
        <v>0</v>
      </c>
      <c r="P438" s="31">
        <f t="shared" si="113"/>
        <v>0</v>
      </c>
      <c r="Q438" s="31">
        <f t="shared" si="113"/>
        <v>0</v>
      </c>
      <c r="R438" s="31">
        <f t="shared" si="113"/>
        <v>0</v>
      </c>
      <c r="S438" s="31">
        <f t="shared" si="113"/>
        <v>0</v>
      </c>
      <c r="T438" s="31">
        <f t="shared" si="113"/>
        <v>0</v>
      </c>
      <c r="U438" s="31">
        <f t="shared" si="113"/>
        <v>0</v>
      </c>
      <c r="V438" s="31"/>
      <c r="W438" s="31"/>
    </row>
    <row r="439" spans="1:24" s="19" customFormat="1" x14ac:dyDescent="0.25">
      <c r="A439" s="223"/>
      <c r="B439" s="45" t="s">
        <v>742</v>
      </c>
      <c r="C439" s="45"/>
      <c r="D439" s="45" t="s">
        <v>13</v>
      </c>
      <c r="E439" s="45"/>
      <c r="F439" s="55"/>
      <c r="G439" s="55"/>
      <c r="H439" s="55"/>
      <c r="I439" s="55"/>
      <c r="J439" s="55"/>
      <c r="K439" s="55"/>
      <c r="L439" s="55"/>
      <c r="M439" s="55"/>
      <c r="N439" s="55"/>
      <c r="O439" s="55"/>
      <c r="P439" s="55"/>
      <c r="Q439" s="55"/>
      <c r="R439" s="55"/>
      <c r="S439" s="55"/>
      <c r="T439" s="55"/>
      <c r="U439" s="55"/>
      <c r="V439" s="55"/>
      <c r="W439" s="55"/>
    </row>
    <row r="440" spans="1:24" s="195" customFormat="1" x14ac:dyDescent="0.25">
      <c r="A440" s="221"/>
      <c r="B440" s="8" t="s">
        <v>739</v>
      </c>
      <c r="C440" s="8" t="s">
        <v>736</v>
      </c>
      <c r="D440" s="8" t="s">
        <v>13</v>
      </c>
      <c r="E440" s="8" t="s">
        <v>16</v>
      </c>
      <c r="F440" s="31">
        <f t="shared" ref="F440:U440" si="114">IFERROR(((F109/F300)-1),"CHECK")</f>
        <v>1.0748197977601848E-2</v>
      </c>
      <c r="G440" s="31">
        <f t="shared" si="114"/>
        <v>-1.8719447344750506E-4</v>
      </c>
      <c r="H440" s="31">
        <f t="shared" si="114"/>
        <v>-2.1873445485619758E-2</v>
      </c>
      <c r="I440" s="31">
        <f t="shared" si="114"/>
        <v>-3.7241771831693082E-2</v>
      </c>
      <c r="J440" s="31">
        <f t="shared" si="114"/>
        <v>-5.0574197529129061E-2</v>
      </c>
      <c r="K440" s="31">
        <f t="shared" si="114"/>
        <v>-3.5917006616947189E-2</v>
      </c>
      <c r="L440" s="31">
        <f t="shared" si="114"/>
        <v>-2.1650732525509864E-2</v>
      </c>
      <c r="M440" s="31">
        <f t="shared" si="114"/>
        <v>-3.0760654650890173E-2</v>
      </c>
      <c r="N440" s="31">
        <f t="shared" si="114"/>
        <v>-0.11202754297948747</v>
      </c>
      <c r="O440" s="31">
        <f t="shared" si="114"/>
        <v>-0.29274403159753948</v>
      </c>
      <c r="P440" s="31">
        <f t="shared" si="114"/>
        <v>-0.53939067593006551</v>
      </c>
      <c r="Q440" s="31">
        <f t="shared" si="114"/>
        <v>-0.68715837867012097</v>
      </c>
      <c r="R440" s="31">
        <f t="shared" si="114"/>
        <v>-0.74347458549255796</v>
      </c>
      <c r="S440" s="31">
        <f t="shared" si="114"/>
        <v>-0.763674803039607</v>
      </c>
      <c r="T440" s="31">
        <f t="shared" si="114"/>
        <v>-0.7764043577982942</v>
      </c>
      <c r="U440" s="31">
        <f t="shared" si="114"/>
        <v>-0.77717410824321842</v>
      </c>
      <c r="V440" s="31"/>
      <c r="W440" s="31"/>
    </row>
    <row r="441" spans="1:24" s="195" customFormat="1" x14ac:dyDescent="0.25">
      <c r="A441" s="221"/>
      <c r="B441" s="8" t="s">
        <v>739</v>
      </c>
      <c r="C441" s="8" t="s">
        <v>741</v>
      </c>
      <c r="D441" s="8" t="s">
        <v>13</v>
      </c>
      <c r="E441" s="8" t="s">
        <v>16</v>
      </c>
      <c r="F441" s="31">
        <f t="shared" ref="F441:U441" si="115">IFERROR(((F110/F301)-1),"CHECK")</f>
        <v>-6.1414357949006848E-2</v>
      </c>
      <c r="G441" s="31">
        <f t="shared" si="115"/>
        <v>-8.1738737561734887E-2</v>
      </c>
      <c r="H441" s="31">
        <f t="shared" si="115"/>
        <v>-0.19057898248211957</v>
      </c>
      <c r="I441" s="31">
        <f t="shared" si="115"/>
        <v>-9.6694254708715621E-2</v>
      </c>
      <c r="J441" s="31">
        <f t="shared" si="115"/>
        <v>-0.11370039058767778</v>
      </c>
      <c r="K441" s="31">
        <f t="shared" si="115"/>
        <v>-0.1128847630349914</v>
      </c>
      <c r="L441" s="31">
        <f t="shared" si="115"/>
        <v>-0.11124468806464116</v>
      </c>
      <c r="M441" s="31">
        <f t="shared" si="115"/>
        <v>-0.15926692553417054</v>
      </c>
      <c r="N441" s="31">
        <f t="shared" si="115"/>
        <v>-0.1877992906358722</v>
      </c>
      <c r="O441" s="31">
        <f t="shared" si="115"/>
        <v>0.11568867505110814</v>
      </c>
      <c r="P441" s="31">
        <f t="shared" si="115"/>
        <v>-0.94044815837925022</v>
      </c>
      <c r="Q441" s="31">
        <f t="shared" si="115"/>
        <v>-0.90841103088234454</v>
      </c>
      <c r="R441" s="31">
        <f t="shared" si="115"/>
        <v>0.11226421073810799</v>
      </c>
      <c r="S441" s="31">
        <f t="shared" si="115"/>
        <v>-0.866222214334471</v>
      </c>
      <c r="T441" s="31">
        <f t="shared" si="115"/>
        <v>-0.98753395572995539</v>
      </c>
      <c r="U441" s="31">
        <f t="shared" si="115"/>
        <v>-0.98011519370546318</v>
      </c>
      <c r="V441" s="31"/>
      <c r="W441" s="31"/>
    </row>
    <row r="442" spans="1:24" s="195" customFormat="1" x14ac:dyDescent="0.25">
      <c r="A442" s="221"/>
      <c r="B442" s="8" t="s">
        <v>740</v>
      </c>
      <c r="C442" s="8" t="s">
        <v>736</v>
      </c>
      <c r="D442" s="8" t="s">
        <v>13</v>
      </c>
      <c r="E442" s="8" t="s">
        <v>16</v>
      </c>
      <c r="F442" s="31">
        <f t="shared" ref="F442:U442" si="116">IFERROR(((F111/F302)-1),"CHECK")</f>
        <v>-0.85318363983034262</v>
      </c>
      <c r="G442" s="31">
        <f t="shared" si="116"/>
        <v>-0.81658054996496676</v>
      </c>
      <c r="H442" s="31">
        <f t="shared" si="116"/>
        <v>-0.78144669747448592</v>
      </c>
      <c r="I442" s="31">
        <f t="shared" si="116"/>
        <v>-0.6886700662108971</v>
      </c>
      <c r="J442" s="31">
        <f t="shared" si="116"/>
        <v>-0.71041215185420947</v>
      </c>
      <c r="K442" s="31">
        <f t="shared" si="116"/>
        <v>-0.69776336220507451</v>
      </c>
      <c r="L442" s="31">
        <f t="shared" si="116"/>
        <v>-0.6080240189979278</v>
      </c>
      <c r="M442" s="31">
        <f t="shared" si="116"/>
        <v>-0.61683016134428148</v>
      </c>
      <c r="N442" s="31">
        <f t="shared" si="116"/>
        <v>-0.76156908021373804</v>
      </c>
      <c r="O442" s="31">
        <f t="shared" si="116"/>
        <v>-0.75292471290371699</v>
      </c>
      <c r="P442" s="31">
        <f t="shared" si="116"/>
        <v>-0.7655833130843559</v>
      </c>
      <c r="Q442" s="31">
        <f t="shared" si="116"/>
        <v>-0.78181104063870921</v>
      </c>
      <c r="R442" s="31">
        <f t="shared" si="116"/>
        <v>-0.7766756906614205</v>
      </c>
      <c r="S442" s="31">
        <f t="shared" si="116"/>
        <v>-0.75895978014556542</v>
      </c>
      <c r="T442" s="31">
        <f t="shared" si="116"/>
        <v>-0.76262801971245364</v>
      </c>
      <c r="U442" s="31">
        <f t="shared" si="116"/>
        <v>-0.76880463969098456</v>
      </c>
      <c r="V442" s="31"/>
      <c r="W442" s="31"/>
    </row>
    <row r="443" spans="1:24" x14ac:dyDescent="0.25">
      <c r="B443" s="7" t="s">
        <v>73</v>
      </c>
      <c r="C443" s="7" t="s">
        <v>192</v>
      </c>
      <c r="D443" s="7" t="s">
        <v>13</v>
      </c>
      <c r="E443" s="7" t="s">
        <v>16</v>
      </c>
      <c r="F443" s="31">
        <f t="shared" ref="F443:U443" si="117">IFERROR(((F112/F303)-1),"CHECK")</f>
        <v>9.3936950722699253E-2</v>
      </c>
      <c r="G443" s="31">
        <f t="shared" si="117"/>
        <v>0.10331603496485342</v>
      </c>
      <c r="H443" s="31">
        <f t="shared" si="117"/>
        <v>9.5477413037347469E-2</v>
      </c>
      <c r="I443" s="31">
        <f t="shared" si="117"/>
        <v>9.142345400952645E-2</v>
      </c>
      <c r="J443" s="31">
        <f t="shared" si="117"/>
        <v>9.4262373891494722E-2</v>
      </c>
      <c r="K443" s="31">
        <f t="shared" si="117"/>
        <v>0.11129530170664692</v>
      </c>
      <c r="L443" s="31">
        <f t="shared" si="117"/>
        <v>8.8291870131332217E-2</v>
      </c>
      <c r="M443" s="31">
        <f t="shared" si="117"/>
        <v>0.17387447707334602</v>
      </c>
      <c r="N443" s="31">
        <f t="shared" si="117"/>
        <v>0.20227130278752203</v>
      </c>
      <c r="O443" s="31">
        <f t="shared" si="117"/>
        <v>0.15481438280862725</v>
      </c>
      <c r="P443" s="31">
        <f t="shared" si="117"/>
        <v>1.4294879238058167E-2</v>
      </c>
      <c r="Q443" s="31">
        <f t="shared" si="117"/>
        <v>6.3260811934453542E-3</v>
      </c>
      <c r="R443" s="31">
        <f t="shared" si="117"/>
        <v>-3.8887643009841599E-2</v>
      </c>
      <c r="S443" s="31">
        <f t="shared" si="117"/>
        <v>5.0210551021678818E-2</v>
      </c>
      <c r="T443" s="31">
        <f t="shared" si="117"/>
        <v>5.7653982459201947E-2</v>
      </c>
      <c r="U443" s="31">
        <f t="shared" si="117"/>
        <v>5.9305634146156194E-2</v>
      </c>
      <c r="V443" s="31"/>
      <c r="W443" s="31"/>
      <c r="X443" s="192">
        <f>+AVERAGE(G443:R443)</f>
        <v>9.139666065269654E-2</v>
      </c>
    </row>
    <row r="444" spans="1:24" x14ac:dyDescent="0.25">
      <c r="B444" s="8"/>
      <c r="C444" s="8"/>
      <c r="D444" s="8"/>
      <c r="E444" s="8"/>
    </row>
    <row r="445" spans="1:24" s="19" customFormat="1" x14ac:dyDescent="0.25">
      <c r="A445" s="223"/>
      <c r="B445" s="50" t="s">
        <v>209</v>
      </c>
      <c r="C445" s="50"/>
      <c r="D445" s="50" t="s">
        <v>36</v>
      </c>
      <c r="E445" s="45"/>
    </row>
    <row r="446" spans="1:24" x14ac:dyDescent="0.25">
      <c r="B446" s="8" t="s">
        <v>210</v>
      </c>
      <c r="C446" s="8" t="s">
        <v>168</v>
      </c>
      <c r="D446" s="8" t="s">
        <v>36</v>
      </c>
      <c r="E446" s="8" t="s">
        <v>194</v>
      </c>
      <c r="F446" s="31">
        <f t="shared" ref="F446:U446" si="118">IFERROR(((F115/F306)-1),"CHECK")</f>
        <v>-4.9038285752773469E-2</v>
      </c>
      <c r="G446" s="31">
        <f t="shared" si="118"/>
        <v>-1.5842091229959721E-2</v>
      </c>
      <c r="H446" s="31">
        <f t="shared" si="118"/>
        <v>0.24801422044348409</v>
      </c>
      <c r="I446" s="31">
        <f t="shared" si="118"/>
        <v>0.37422596550254816</v>
      </c>
      <c r="J446" s="31">
        <f t="shared" si="118"/>
        <v>0.57934866491742554</v>
      </c>
      <c r="K446" s="31">
        <f t="shared" si="118"/>
        <v>0.72787832526920693</v>
      </c>
      <c r="L446" s="31">
        <f t="shared" si="118"/>
        <v>0.68798682613576134</v>
      </c>
      <c r="M446" s="31">
        <f t="shared" si="118"/>
        <v>0.74484613921855947</v>
      </c>
      <c r="N446" s="31">
        <f t="shared" si="118"/>
        <v>0.78638927762468791</v>
      </c>
      <c r="O446" s="31">
        <f t="shared" si="118"/>
        <v>0.79027083819063448</v>
      </c>
      <c r="P446" s="31">
        <f t="shared" si="118"/>
        <v>0.68002610529134166</v>
      </c>
      <c r="Q446" s="31">
        <f t="shared" si="118"/>
        <v>0.80594904187979943</v>
      </c>
      <c r="R446" s="31">
        <f t="shared" si="118"/>
        <v>0.82566558527812894</v>
      </c>
      <c r="S446" s="31">
        <f t="shared" si="118"/>
        <v>0.97752684493072506</v>
      </c>
      <c r="T446" s="31">
        <f t="shared" si="118"/>
        <v>1.0133071009178263</v>
      </c>
      <c r="U446" s="31">
        <f t="shared" si="118"/>
        <v>1.0609752147251492</v>
      </c>
      <c r="V446" s="31"/>
      <c r="W446" s="31"/>
    </row>
    <row r="447" spans="1:24" x14ac:dyDescent="0.25">
      <c r="B447" s="8" t="s">
        <v>225</v>
      </c>
      <c r="C447" s="8" t="s">
        <v>166</v>
      </c>
      <c r="D447" s="8" t="s">
        <v>36</v>
      </c>
      <c r="E447" s="8" t="s">
        <v>194</v>
      </c>
      <c r="F447" s="31">
        <f t="shared" ref="F447:U447" si="119">IFERROR(((F116/F307)-1),"CHECK")</f>
        <v>0</v>
      </c>
      <c r="G447" s="31">
        <f t="shared" si="119"/>
        <v>0</v>
      </c>
      <c r="H447" s="31">
        <f t="shared" si="119"/>
        <v>0</v>
      </c>
      <c r="I447" s="31">
        <f t="shared" si="119"/>
        <v>0</v>
      </c>
      <c r="J447" s="31">
        <f t="shared" si="119"/>
        <v>0</v>
      </c>
      <c r="K447" s="31">
        <f t="shared" si="119"/>
        <v>0</v>
      </c>
      <c r="L447" s="31">
        <f t="shared" si="119"/>
        <v>0</v>
      </c>
      <c r="M447" s="31">
        <f t="shared" si="119"/>
        <v>0</v>
      </c>
      <c r="N447" s="31">
        <f t="shared" si="119"/>
        <v>0</v>
      </c>
      <c r="O447" s="31">
        <f t="shared" si="119"/>
        <v>0</v>
      </c>
      <c r="P447" s="31">
        <f t="shared" si="119"/>
        <v>0</v>
      </c>
      <c r="Q447" s="31">
        <f t="shared" si="119"/>
        <v>0</v>
      </c>
      <c r="R447" s="31">
        <f t="shared" si="119"/>
        <v>0</v>
      </c>
      <c r="S447" s="31">
        <f t="shared" si="119"/>
        <v>0</v>
      </c>
      <c r="T447" s="31">
        <f t="shared" si="119"/>
        <v>0</v>
      </c>
      <c r="U447" s="31">
        <f t="shared" si="119"/>
        <v>0</v>
      </c>
      <c r="V447" s="31"/>
      <c r="W447" s="31"/>
    </row>
    <row r="448" spans="1:24" x14ac:dyDescent="0.25">
      <c r="B448" s="8" t="s">
        <v>225</v>
      </c>
      <c r="C448" s="8" t="s">
        <v>169</v>
      </c>
      <c r="D448" s="8" t="s">
        <v>36</v>
      </c>
      <c r="E448" s="8" t="s">
        <v>194</v>
      </c>
      <c r="F448" s="31">
        <f t="shared" ref="F448:U448" si="120">IFERROR(((F117/F308)-1),"CHECK")</f>
        <v>0.10549028663799298</v>
      </c>
      <c r="G448" s="31">
        <f t="shared" si="120"/>
        <v>4.1578481206270501E-2</v>
      </c>
      <c r="H448" s="31">
        <f t="shared" si="120"/>
        <v>-0.27841498214857496</v>
      </c>
      <c r="I448" s="31">
        <f t="shared" si="120"/>
        <v>-0.39208776962926728</v>
      </c>
      <c r="J448" s="31">
        <f t="shared" si="120"/>
        <v>-0.47184237430227338</v>
      </c>
      <c r="K448" s="31">
        <f t="shared" si="120"/>
        <v>-0.51269821884558597</v>
      </c>
      <c r="L448" s="31">
        <f t="shared" si="120"/>
        <v>-0.52535711727938816</v>
      </c>
      <c r="M448" s="31">
        <f t="shared" si="120"/>
        <v>-0.51397830877587181</v>
      </c>
      <c r="N448" s="31">
        <f t="shared" si="120"/>
        <v>-0.530767309346866</v>
      </c>
      <c r="O448" s="31">
        <f t="shared" si="120"/>
        <v>-0.58208971524427422</v>
      </c>
      <c r="P448" s="31">
        <f t="shared" si="120"/>
        <v>-0.62451563659147324</v>
      </c>
      <c r="Q448" s="31">
        <f t="shared" si="120"/>
        <v>-0.57388324646790811</v>
      </c>
      <c r="R448" s="31">
        <f t="shared" si="120"/>
        <v>-0.57839247290768769</v>
      </c>
      <c r="S448" s="31">
        <f t="shared" si="120"/>
        <v>-0.67191462191006113</v>
      </c>
      <c r="T448" s="31">
        <f t="shared" si="120"/>
        <v>-0.66555130937076235</v>
      </c>
      <c r="U448" s="31">
        <f t="shared" si="120"/>
        <v>-0.65658456877329741</v>
      </c>
      <c r="V448" s="31"/>
      <c r="W448" s="31"/>
    </row>
    <row r="449" spans="1:23" s="19" customFormat="1" x14ac:dyDescent="0.25">
      <c r="A449" s="223"/>
      <c r="B449" s="50" t="s">
        <v>224</v>
      </c>
      <c r="C449" s="45"/>
      <c r="D449" s="50" t="s">
        <v>36</v>
      </c>
      <c r="E449" s="45"/>
    </row>
    <row r="450" spans="1:23" x14ac:dyDescent="0.25">
      <c r="B450" s="8" t="s">
        <v>224</v>
      </c>
      <c r="C450" s="8" t="s">
        <v>226</v>
      </c>
      <c r="D450" s="8" t="s">
        <v>36</v>
      </c>
      <c r="E450" s="8" t="s">
        <v>194</v>
      </c>
      <c r="F450" s="31">
        <f t="shared" ref="F450:U450" si="121">IFERROR(((F119/F310)-1),"CHECK")</f>
        <v>0</v>
      </c>
      <c r="G450" s="31">
        <f t="shared" si="121"/>
        <v>0</v>
      </c>
      <c r="H450" s="31">
        <f t="shared" si="121"/>
        <v>0</v>
      </c>
      <c r="I450" s="31">
        <f t="shared" si="121"/>
        <v>0</v>
      </c>
      <c r="J450" s="31">
        <f t="shared" si="121"/>
        <v>0</v>
      </c>
      <c r="K450" s="31">
        <f t="shared" si="121"/>
        <v>0</v>
      </c>
      <c r="L450" s="31">
        <f t="shared" si="121"/>
        <v>3.6113986258055952E-2</v>
      </c>
      <c r="M450" s="31">
        <f t="shared" si="121"/>
        <v>3.8839484724357831E-2</v>
      </c>
      <c r="N450" s="31">
        <f t="shared" si="121"/>
        <v>0.11561889132162384</v>
      </c>
      <c r="O450" s="31">
        <f t="shared" si="121"/>
        <v>0.10777128812376979</v>
      </c>
      <c r="P450" s="31">
        <f t="shared" si="121"/>
        <v>-3.5030193791217967E-2</v>
      </c>
      <c r="Q450" s="31">
        <f t="shared" si="121"/>
        <v>-2.9380602502529829E-2</v>
      </c>
      <c r="R450" s="31">
        <f t="shared" si="121"/>
        <v>-0.13050594940153881</v>
      </c>
      <c r="S450" s="31">
        <f t="shared" si="121"/>
        <v>-5.8200415365469715E-2</v>
      </c>
      <c r="T450" s="31">
        <f t="shared" si="121"/>
        <v>-7.6696946106955988E-2</v>
      </c>
      <c r="U450" s="31">
        <f t="shared" si="121"/>
        <v>-2.7714515811908647E-2</v>
      </c>
      <c r="V450" s="31"/>
      <c r="W450" s="31"/>
    </row>
    <row r="451" spans="1:23" x14ac:dyDescent="0.25">
      <c r="B451" s="8" t="s">
        <v>224</v>
      </c>
      <c r="C451" s="8" t="s">
        <v>227</v>
      </c>
      <c r="D451" s="8" t="s">
        <v>36</v>
      </c>
      <c r="E451" s="8" t="s">
        <v>194</v>
      </c>
      <c r="F451" s="31">
        <f t="shared" ref="F451:U451" si="122">IFERROR(((F120/F311)-1),"CHECK")</f>
        <v>0</v>
      </c>
      <c r="G451" s="31">
        <f t="shared" si="122"/>
        <v>0</v>
      </c>
      <c r="H451" s="31">
        <f t="shared" si="122"/>
        <v>0</v>
      </c>
      <c r="I451" s="31">
        <f t="shared" si="122"/>
        <v>0</v>
      </c>
      <c r="J451" s="31">
        <f t="shared" si="122"/>
        <v>0</v>
      </c>
      <c r="K451" s="31">
        <f t="shared" si="122"/>
        <v>0</v>
      </c>
      <c r="L451" s="31">
        <f t="shared" si="122"/>
        <v>0</v>
      </c>
      <c r="M451" s="31">
        <f t="shared" si="122"/>
        <v>0</v>
      </c>
      <c r="N451" s="31">
        <f t="shared" si="122"/>
        <v>0</v>
      </c>
      <c r="O451" s="31">
        <f t="shared" si="122"/>
        <v>0</v>
      </c>
      <c r="P451" s="31">
        <f t="shared" si="122"/>
        <v>0</v>
      </c>
      <c r="Q451" s="31">
        <f t="shared" si="122"/>
        <v>0</v>
      </c>
      <c r="R451" s="31">
        <f t="shared" si="122"/>
        <v>0</v>
      </c>
      <c r="S451" s="31">
        <f t="shared" si="122"/>
        <v>0</v>
      </c>
      <c r="T451" s="31">
        <f t="shared" si="122"/>
        <v>0</v>
      </c>
      <c r="U451" s="31">
        <f t="shared" si="122"/>
        <v>0</v>
      </c>
      <c r="V451" s="31"/>
      <c r="W451" s="31"/>
    </row>
    <row r="452" spans="1:23" x14ac:dyDescent="0.25">
      <c r="B452" s="8" t="s">
        <v>224</v>
      </c>
      <c r="C452" s="8" t="s">
        <v>165</v>
      </c>
      <c r="D452" s="8" t="s">
        <v>36</v>
      </c>
      <c r="E452" s="8" t="s">
        <v>194</v>
      </c>
      <c r="F452" s="31">
        <f t="shared" ref="F452:U452" si="123">IFERROR(((F121/F312)-1),"CHECK")</f>
        <v>0.49365384759726894</v>
      </c>
      <c r="G452" s="31">
        <f t="shared" si="123"/>
        <v>0.50536551947441222</v>
      </c>
      <c r="H452" s="31">
        <f t="shared" si="123"/>
        <v>0.50950428349272192</v>
      </c>
      <c r="I452" s="31">
        <f t="shared" si="123"/>
        <v>0.48838180297750022</v>
      </c>
      <c r="J452" s="31">
        <f t="shared" si="123"/>
        <v>0.52417159857052464</v>
      </c>
      <c r="K452" s="31">
        <f t="shared" si="123"/>
        <v>0.58744207798792814</v>
      </c>
      <c r="L452" s="31">
        <f t="shared" si="123"/>
        <v>0.39000589660748308</v>
      </c>
      <c r="M452" s="31">
        <f t="shared" si="123"/>
        <v>0.63787191158211631</v>
      </c>
      <c r="N452" s="31">
        <f t="shared" si="123"/>
        <v>0.63710377522288208</v>
      </c>
      <c r="O452" s="31">
        <f t="shared" si="123"/>
        <v>0.51252580469330766</v>
      </c>
      <c r="P452" s="31">
        <f t="shared" si="123"/>
        <v>0.32474956838581082</v>
      </c>
      <c r="Q452" s="31">
        <f t="shared" si="123"/>
        <v>0.26537375606873903</v>
      </c>
      <c r="R452" s="31">
        <f t="shared" si="123"/>
        <v>0.28771695278182841</v>
      </c>
      <c r="S452" s="31">
        <f t="shared" si="123"/>
        <v>0.4508085434850837</v>
      </c>
      <c r="T452" s="31">
        <f t="shared" si="123"/>
        <v>0.49280893779869106</v>
      </c>
      <c r="U452" s="31">
        <f t="shared" si="123"/>
        <v>0.41623652151629242</v>
      </c>
      <c r="V452" s="31"/>
      <c r="W452" s="31"/>
    </row>
    <row r="453" spans="1:23" x14ac:dyDescent="0.25">
      <c r="B453" s="8" t="s">
        <v>224</v>
      </c>
      <c r="C453" s="8" t="s">
        <v>166</v>
      </c>
      <c r="D453" s="8" t="s">
        <v>36</v>
      </c>
      <c r="E453" s="8" t="s">
        <v>194</v>
      </c>
      <c r="F453" s="31">
        <f t="shared" ref="F453:U453" si="124">IFERROR(((F123/F313)-1),"CHECK")</f>
        <v>0</v>
      </c>
      <c r="G453" s="31">
        <f t="shared" si="124"/>
        <v>0</v>
      </c>
      <c r="H453" s="31">
        <f t="shared" si="124"/>
        <v>0</v>
      </c>
      <c r="I453" s="31">
        <f t="shared" si="124"/>
        <v>0</v>
      </c>
      <c r="J453" s="31">
        <f t="shared" si="124"/>
        <v>0</v>
      </c>
      <c r="K453" s="31">
        <f t="shared" si="124"/>
        <v>0</v>
      </c>
      <c r="L453" s="31">
        <f t="shared" si="124"/>
        <v>0</v>
      </c>
      <c r="M453" s="31">
        <f t="shared" si="124"/>
        <v>0</v>
      </c>
      <c r="N453" s="31">
        <f t="shared" si="124"/>
        <v>0</v>
      </c>
      <c r="O453" s="31">
        <f t="shared" si="124"/>
        <v>0</v>
      </c>
      <c r="P453" s="31">
        <f t="shared" si="124"/>
        <v>0</v>
      </c>
      <c r="Q453" s="31">
        <f t="shared" si="124"/>
        <v>0</v>
      </c>
      <c r="R453" s="31">
        <f t="shared" si="124"/>
        <v>0</v>
      </c>
      <c r="S453" s="31">
        <f t="shared" si="124"/>
        <v>0</v>
      </c>
      <c r="T453" s="31">
        <f t="shared" si="124"/>
        <v>0</v>
      </c>
      <c r="U453" s="31">
        <f t="shared" si="124"/>
        <v>0</v>
      </c>
      <c r="V453" s="31"/>
      <c r="W453" s="31"/>
    </row>
    <row r="454" spans="1:23" x14ac:dyDescent="0.25">
      <c r="B454" s="8" t="s">
        <v>224</v>
      </c>
      <c r="C454" s="8" t="s">
        <v>204</v>
      </c>
      <c r="D454" s="8" t="s">
        <v>36</v>
      </c>
      <c r="E454" s="8" t="s">
        <v>194</v>
      </c>
      <c r="F454" s="31">
        <f t="shared" ref="F454:U454" si="125">IFERROR(((F124/F314)-1),"CHECK")</f>
        <v>0</v>
      </c>
      <c r="G454" s="31" t="str">
        <f t="shared" si="125"/>
        <v>CHECK</v>
      </c>
      <c r="H454" s="31" t="str">
        <f t="shared" si="125"/>
        <v>CHECK</v>
      </c>
      <c r="I454" s="31" t="str">
        <f t="shared" si="125"/>
        <v>CHECK</v>
      </c>
      <c r="J454" s="31" t="str">
        <f t="shared" si="125"/>
        <v>CHECK</v>
      </c>
      <c r="K454" s="31">
        <f t="shared" si="125"/>
        <v>0</v>
      </c>
      <c r="L454" s="31" t="str">
        <f t="shared" si="125"/>
        <v>CHECK</v>
      </c>
      <c r="M454" s="31" t="str">
        <f t="shared" si="125"/>
        <v>CHECK</v>
      </c>
      <c r="N454" s="31" t="str">
        <f t="shared" si="125"/>
        <v>CHECK</v>
      </c>
      <c r="O454" s="31" t="str">
        <f t="shared" si="125"/>
        <v>CHECK</v>
      </c>
      <c r="P454" s="31" t="str">
        <f t="shared" si="125"/>
        <v>CHECK</v>
      </c>
      <c r="Q454" s="31" t="str">
        <f t="shared" si="125"/>
        <v>CHECK</v>
      </c>
      <c r="R454" s="31" t="str">
        <f t="shared" si="125"/>
        <v>CHECK</v>
      </c>
      <c r="S454" s="31" t="str">
        <f t="shared" si="125"/>
        <v>CHECK</v>
      </c>
      <c r="T454" s="31" t="str">
        <f t="shared" si="125"/>
        <v>CHECK</v>
      </c>
      <c r="U454" s="31" t="str">
        <f t="shared" si="125"/>
        <v>CHECK</v>
      </c>
      <c r="V454" s="31"/>
      <c r="W454" s="31"/>
    </row>
    <row r="455" spans="1:23" s="19" customFormat="1" x14ac:dyDescent="0.25">
      <c r="A455" s="223"/>
      <c r="B455" s="50" t="s">
        <v>223</v>
      </c>
      <c r="C455" s="45"/>
      <c r="D455" s="50" t="s">
        <v>36</v>
      </c>
      <c r="E455" s="45"/>
    </row>
    <row r="456" spans="1:23" x14ac:dyDescent="0.25">
      <c r="B456" s="8" t="s">
        <v>223</v>
      </c>
      <c r="C456" s="8" t="s">
        <v>165</v>
      </c>
      <c r="D456" s="8" t="s">
        <v>36</v>
      </c>
      <c r="E456" s="8" t="s">
        <v>194</v>
      </c>
      <c r="F456" s="31">
        <f t="shared" ref="F456:U456" si="126">IFERROR(((F126/F316)-1),"CHECK")</f>
        <v>0</v>
      </c>
      <c r="G456" s="31">
        <f t="shared" si="126"/>
        <v>0</v>
      </c>
      <c r="H456" s="31">
        <f t="shared" si="126"/>
        <v>0</v>
      </c>
      <c r="I456" s="31">
        <f t="shared" si="126"/>
        <v>0</v>
      </c>
      <c r="J456" s="31">
        <f t="shared" si="126"/>
        <v>0</v>
      </c>
      <c r="K456" s="31">
        <f t="shared" si="126"/>
        <v>0</v>
      </c>
      <c r="L456" s="31">
        <f t="shared" si="126"/>
        <v>0</v>
      </c>
      <c r="M456" s="31">
        <f t="shared" si="126"/>
        <v>0</v>
      </c>
      <c r="N456" s="31">
        <f t="shared" si="126"/>
        <v>0</v>
      </c>
      <c r="O456" s="31">
        <f t="shared" si="126"/>
        <v>0</v>
      </c>
      <c r="P456" s="31">
        <f t="shared" si="126"/>
        <v>0</v>
      </c>
      <c r="Q456" s="31">
        <f t="shared" si="126"/>
        <v>0</v>
      </c>
      <c r="R456" s="31">
        <f t="shared" si="126"/>
        <v>0</v>
      </c>
      <c r="S456" s="31">
        <f t="shared" si="126"/>
        <v>0</v>
      </c>
      <c r="T456" s="31">
        <f t="shared" si="126"/>
        <v>0</v>
      </c>
      <c r="U456" s="31">
        <f t="shared" si="126"/>
        <v>0</v>
      </c>
      <c r="V456" s="31"/>
      <c r="W456" s="31"/>
    </row>
    <row r="457" spans="1:23" s="20" customFormat="1" x14ac:dyDescent="0.25">
      <c r="A457" s="224"/>
      <c r="B457" s="26" t="s">
        <v>223</v>
      </c>
      <c r="C457" s="26" t="s">
        <v>736</v>
      </c>
      <c r="D457" s="26" t="s">
        <v>36</v>
      </c>
      <c r="E457" s="26" t="s">
        <v>194</v>
      </c>
      <c r="F457" s="31" t="str">
        <f t="shared" ref="F457:U457" si="127">IFERROR(((F127/F317)-1),"CHECK")</f>
        <v>CHECK</v>
      </c>
      <c r="G457" s="31" t="str">
        <f t="shared" si="127"/>
        <v>CHECK</v>
      </c>
      <c r="H457" s="31" t="str">
        <f t="shared" si="127"/>
        <v>CHECK</v>
      </c>
      <c r="I457" s="31" t="str">
        <f t="shared" si="127"/>
        <v>CHECK</v>
      </c>
      <c r="J457" s="31" t="str">
        <f t="shared" si="127"/>
        <v>CHECK</v>
      </c>
      <c r="K457" s="31" t="str">
        <f t="shared" si="127"/>
        <v>CHECK</v>
      </c>
      <c r="L457" s="31" t="str">
        <f t="shared" si="127"/>
        <v>CHECK</v>
      </c>
      <c r="M457" s="31">
        <f t="shared" si="127"/>
        <v>0</v>
      </c>
      <c r="N457" s="31">
        <f t="shared" si="127"/>
        <v>0</v>
      </c>
      <c r="O457" s="31">
        <f t="shared" si="127"/>
        <v>0</v>
      </c>
      <c r="P457" s="31">
        <f t="shared" si="127"/>
        <v>0</v>
      </c>
      <c r="Q457" s="31">
        <f t="shared" si="127"/>
        <v>0</v>
      </c>
      <c r="R457" s="31">
        <f t="shared" si="127"/>
        <v>0</v>
      </c>
      <c r="S457" s="31">
        <f t="shared" si="127"/>
        <v>0</v>
      </c>
      <c r="T457" s="31">
        <f t="shared" si="127"/>
        <v>0</v>
      </c>
      <c r="U457" s="31">
        <f t="shared" si="127"/>
        <v>0</v>
      </c>
      <c r="V457" s="31"/>
      <c r="W457" s="31"/>
    </row>
    <row r="458" spans="1:23" s="19" customFormat="1" x14ac:dyDescent="0.25">
      <c r="A458" s="223"/>
      <c r="B458" s="45" t="s">
        <v>742</v>
      </c>
      <c r="C458" s="45"/>
      <c r="D458" s="45" t="s">
        <v>36</v>
      </c>
      <c r="E458" s="45"/>
      <c r="F458" s="55"/>
      <c r="G458" s="55"/>
      <c r="H458" s="55"/>
      <c r="I458" s="55"/>
      <c r="J458" s="55"/>
      <c r="K458" s="55"/>
      <c r="L458" s="55"/>
      <c r="M458" s="55"/>
      <c r="N458" s="55"/>
      <c r="O458" s="55"/>
      <c r="P458" s="55"/>
      <c r="Q458" s="55"/>
      <c r="R458" s="55"/>
      <c r="S458" s="55"/>
      <c r="T458" s="55"/>
      <c r="U458" s="55"/>
      <c r="V458" s="55"/>
      <c r="W458" s="55"/>
    </row>
    <row r="459" spans="1:23" s="195" customFormat="1" x14ac:dyDescent="0.25">
      <c r="A459" s="221"/>
      <c r="B459" s="8" t="s">
        <v>739</v>
      </c>
      <c r="C459" s="8" t="s">
        <v>736</v>
      </c>
      <c r="D459" s="8" t="s">
        <v>36</v>
      </c>
      <c r="E459" s="8" t="s">
        <v>194</v>
      </c>
      <c r="F459" s="31">
        <f t="shared" ref="F459:U459" si="128">IFERROR(((F129/F319)-1),"CHECK")</f>
        <v>1.0748197977601848E-2</v>
      </c>
      <c r="G459" s="31">
        <f t="shared" si="128"/>
        <v>-1.8719447344750506E-4</v>
      </c>
      <c r="H459" s="31">
        <f t="shared" si="128"/>
        <v>-2.187344548561998E-2</v>
      </c>
      <c r="I459" s="31">
        <f t="shared" si="128"/>
        <v>-3.7241771831692971E-2</v>
      </c>
      <c r="J459" s="31">
        <f t="shared" si="128"/>
        <v>-5.0574197529129172E-2</v>
      </c>
      <c r="K459" s="31">
        <f t="shared" si="128"/>
        <v>-3.5917006616946967E-2</v>
      </c>
      <c r="L459" s="31">
        <f t="shared" si="128"/>
        <v>-2.1650732525509753E-2</v>
      </c>
      <c r="M459" s="31">
        <f t="shared" si="128"/>
        <v>-3.0760654650890062E-2</v>
      </c>
      <c r="N459" s="31">
        <f t="shared" si="128"/>
        <v>-0.11202754297948758</v>
      </c>
      <c r="O459" s="31">
        <f t="shared" si="128"/>
        <v>-0.29274403159753959</v>
      </c>
      <c r="P459" s="31">
        <f t="shared" si="128"/>
        <v>-0.53939067593006551</v>
      </c>
      <c r="Q459" s="31">
        <f t="shared" si="128"/>
        <v>-0.68715837867012097</v>
      </c>
      <c r="R459" s="31">
        <f t="shared" si="128"/>
        <v>-0.74347458549255785</v>
      </c>
      <c r="S459" s="31">
        <f t="shared" si="128"/>
        <v>-0.763674803039607</v>
      </c>
      <c r="T459" s="31">
        <f t="shared" si="128"/>
        <v>-0.7764043577982942</v>
      </c>
      <c r="U459" s="31">
        <f t="shared" si="128"/>
        <v>-0.77717410824321842</v>
      </c>
      <c r="V459" s="31"/>
      <c r="W459" s="31"/>
    </row>
    <row r="460" spans="1:23" s="195" customFormat="1" x14ac:dyDescent="0.25">
      <c r="A460" s="221"/>
      <c r="B460" s="8" t="s">
        <v>739</v>
      </c>
      <c r="C460" s="8" t="s">
        <v>741</v>
      </c>
      <c r="D460" s="8" t="s">
        <v>36</v>
      </c>
      <c r="E460" s="8" t="s">
        <v>194</v>
      </c>
      <c r="F460" s="31">
        <f t="shared" ref="F460:U460" si="129">IFERROR(((F130/F320)-1),"CHECK")</f>
        <v>-6.1414357949006959E-2</v>
      </c>
      <c r="G460" s="31">
        <f t="shared" si="129"/>
        <v>-8.1738737561734887E-2</v>
      </c>
      <c r="H460" s="31">
        <f t="shared" si="129"/>
        <v>-0.19057898248211969</v>
      </c>
      <c r="I460" s="31">
        <f t="shared" si="129"/>
        <v>-9.6694254708715621E-2</v>
      </c>
      <c r="J460" s="31">
        <f t="shared" si="129"/>
        <v>-0.11370039058767778</v>
      </c>
      <c r="K460" s="31">
        <f t="shared" si="129"/>
        <v>-0.1128847630349914</v>
      </c>
      <c r="L460" s="31">
        <f t="shared" si="129"/>
        <v>-0.11124468806464127</v>
      </c>
      <c r="M460" s="31">
        <f t="shared" si="129"/>
        <v>-0.15926692553417043</v>
      </c>
      <c r="N460" s="31">
        <f t="shared" si="129"/>
        <v>-0.1877992906358722</v>
      </c>
      <c r="O460" s="31">
        <f t="shared" si="129"/>
        <v>0.11568867505110791</v>
      </c>
      <c r="P460" s="31">
        <f t="shared" si="129"/>
        <v>-0.94044815837925011</v>
      </c>
      <c r="Q460" s="31">
        <f t="shared" si="129"/>
        <v>-0.90841103088234454</v>
      </c>
      <c r="R460" s="31">
        <f t="shared" si="129"/>
        <v>0.11226421073810799</v>
      </c>
      <c r="S460" s="31">
        <f t="shared" si="129"/>
        <v>-0.866222214334471</v>
      </c>
      <c r="T460" s="31">
        <f t="shared" si="129"/>
        <v>-0.98753395572995539</v>
      </c>
      <c r="U460" s="31">
        <f t="shared" si="129"/>
        <v>-0.98011519370546318</v>
      </c>
      <c r="V460" s="31"/>
      <c r="W460" s="31"/>
    </row>
    <row r="461" spans="1:23" s="195" customFormat="1" x14ac:dyDescent="0.25">
      <c r="A461" s="221"/>
      <c r="B461" s="8" t="s">
        <v>740</v>
      </c>
      <c r="C461" s="8" t="s">
        <v>736</v>
      </c>
      <c r="D461" s="8" t="s">
        <v>36</v>
      </c>
      <c r="E461" s="8" t="s">
        <v>194</v>
      </c>
      <c r="F461" s="31">
        <f t="shared" ref="F461:U461" si="130">IFERROR(((F131/F321)-1),"CHECK")</f>
        <v>-0.85318363983034262</v>
      </c>
      <c r="G461" s="31">
        <f t="shared" si="130"/>
        <v>-0.81658054996496676</v>
      </c>
      <c r="H461" s="31">
        <f t="shared" si="130"/>
        <v>-0.78144669747448603</v>
      </c>
      <c r="I461" s="31">
        <f t="shared" si="130"/>
        <v>-0.6886700662108971</v>
      </c>
      <c r="J461" s="31">
        <f t="shared" si="130"/>
        <v>-0.71041215185420947</v>
      </c>
      <c r="K461" s="31">
        <f t="shared" si="130"/>
        <v>-0.69776336220507451</v>
      </c>
      <c r="L461" s="31">
        <f t="shared" si="130"/>
        <v>-0.6080240189979278</v>
      </c>
      <c r="M461" s="31">
        <f t="shared" si="130"/>
        <v>-0.61683016134428148</v>
      </c>
      <c r="N461" s="31">
        <f t="shared" si="130"/>
        <v>-0.76156908021373804</v>
      </c>
      <c r="O461" s="31">
        <f t="shared" si="130"/>
        <v>-0.75292471290371699</v>
      </c>
      <c r="P461" s="31">
        <f t="shared" si="130"/>
        <v>-0.7655833130843559</v>
      </c>
      <c r="Q461" s="31">
        <f t="shared" si="130"/>
        <v>-0.78181104063870921</v>
      </c>
      <c r="R461" s="31">
        <f t="shared" si="130"/>
        <v>-0.7766756906614205</v>
      </c>
      <c r="S461" s="31">
        <f t="shared" si="130"/>
        <v>-0.75895978014556542</v>
      </c>
      <c r="T461" s="31">
        <f t="shared" si="130"/>
        <v>-0.76262801971245364</v>
      </c>
      <c r="U461" s="31">
        <f t="shared" si="130"/>
        <v>-0.76880463969098445</v>
      </c>
      <c r="V461" s="31"/>
      <c r="W461" s="31"/>
    </row>
    <row r="462" spans="1:23" x14ac:dyDescent="0.25">
      <c r="B462" s="7" t="s">
        <v>73</v>
      </c>
      <c r="C462" s="7" t="s">
        <v>193</v>
      </c>
      <c r="D462" s="7" t="s">
        <v>36</v>
      </c>
      <c r="E462" s="7" t="s">
        <v>199</v>
      </c>
      <c r="F462" s="31">
        <f t="shared" ref="F462:U462" si="131">IFERROR(((F132/F322)-1),"CHECK")</f>
        <v>1.0980850601942427E-2</v>
      </c>
      <c r="G462" s="31">
        <f t="shared" si="131"/>
        <v>1.3335730549446367E-2</v>
      </c>
      <c r="H462" s="31">
        <f t="shared" si="131"/>
        <v>1.3301426913317149E-2</v>
      </c>
      <c r="I462" s="31">
        <f t="shared" si="131"/>
        <v>1.4111588548507248E-2</v>
      </c>
      <c r="J462" s="31">
        <f t="shared" si="131"/>
        <v>1.4677418283086663E-2</v>
      </c>
      <c r="K462" s="31">
        <f t="shared" si="131"/>
        <v>1.8116819951946361E-2</v>
      </c>
      <c r="L462" s="31">
        <f t="shared" si="131"/>
        <v>4.4895123911304458E-2</v>
      </c>
      <c r="M462" s="31">
        <f t="shared" si="131"/>
        <v>6.2637645415748455E-2</v>
      </c>
      <c r="N462" s="31">
        <f t="shared" si="131"/>
        <v>0.12944168811885892</v>
      </c>
      <c r="O462" s="31">
        <f t="shared" si="131"/>
        <v>0.11460739146891519</v>
      </c>
      <c r="P462" s="31">
        <f t="shared" si="131"/>
        <v>-2.7429422554548721E-2</v>
      </c>
      <c r="Q462" s="31">
        <f t="shared" si="131"/>
        <v>-2.4662048254904034E-2</v>
      </c>
      <c r="R462" s="31">
        <f t="shared" si="131"/>
        <v>-0.11521049164995978</v>
      </c>
      <c r="S462" s="31">
        <f t="shared" si="131"/>
        <v>-3.8882120543858423E-2</v>
      </c>
      <c r="T462" s="31">
        <f t="shared" si="131"/>
        <v>-5.2273653365095707E-2</v>
      </c>
      <c r="U462" s="31">
        <f t="shared" si="131"/>
        <v>-1.2226853480959421E-2</v>
      </c>
      <c r="V462" s="31"/>
      <c r="W462" s="31"/>
    </row>
    <row r="463" spans="1:23" x14ac:dyDescent="0.25">
      <c r="B463" s="8"/>
      <c r="C463" s="8"/>
      <c r="D463" s="8"/>
      <c r="E463" s="8"/>
    </row>
    <row r="464" spans="1:23" s="19" customFormat="1" x14ac:dyDescent="0.25">
      <c r="A464" s="223"/>
      <c r="B464" s="50" t="s">
        <v>209</v>
      </c>
      <c r="C464" s="50"/>
      <c r="D464" s="50" t="s">
        <v>190</v>
      </c>
      <c r="E464" s="45"/>
    </row>
    <row r="465" spans="1:23" x14ac:dyDescent="0.25">
      <c r="B465" s="8" t="s">
        <v>210</v>
      </c>
      <c r="C465" s="8" t="s">
        <v>168</v>
      </c>
      <c r="D465" s="8" t="s">
        <v>190</v>
      </c>
      <c r="E465" s="8" t="s">
        <v>195</v>
      </c>
      <c r="F465" s="31">
        <f t="shared" ref="F465:U465" si="132">IFERROR(((F135/F325)-1),"CHECK")</f>
        <v>-4.903828575277358E-2</v>
      </c>
      <c r="G465" s="31">
        <f t="shared" si="132"/>
        <v>-1.5842091229959721E-2</v>
      </c>
      <c r="H465" s="31">
        <f t="shared" si="132"/>
        <v>0.24801422044348431</v>
      </c>
      <c r="I465" s="31">
        <f t="shared" si="132"/>
        <v>0.37422596550254794</v>
      </c>
      <c r="J465" s="31">
        <f t="shared" si="132"/>
        <v>0.57934866491742554</v>
      </c>
      <c r="K465" s="31">
        <f t="shared" si="132"/>
        <v>0.72787832526920693</v>
      </c>
      <c r="L465" s="31">
        <f t="shared" si="132"/>
        <v>0.68798682613576134</v>
      </c>
      <c r="M465" s="31">
        <f t="shared" si="132"/>
        <v>0.74484613921855969</v>
      </c>
      <c r="N465" s="31">
        <f t="shared" si="132"/>
        <v>0.78638927762468813</v>
      </c>
      <c r="O465" s="31">
        <f t="shared" si="132"/>
        <v>0.79027083819063493</v>
      </c>
      <c r="P465" s="31">
        <f t="shared" si="132"/>
        <v>0.68002610529134166</v>
      </c>
      <c r="Q465" s="31">
        <f t="shared" si="132"/>
        <v>0.80594904187979988</v>
      </c>
      <c r="R465" s="31">
        <f t="shared" si="132"/>
        <v>0.82566558527812894</v>
      </c>
      <c r="S465" s="31">
        <f t="shared" si="132"/>
        <v>0.97752684493072484</v>
      </c>
      <c r="T465" s="31">
        <f t="shared" si="132"/>
        <v>1.0133071009178267</v>
      </c>
      <c r="U465" s="31">
        <f t="shared" si="132"/>
        <v>1.0609752147251492</v>
      </c>
      <c r="V465" s="31"/>
      <c r="W465" s="31"/>
    </row>
    <row r="466" spans="1:23" x14ac:dyDescent="0.25">
      <c r="B466" s="8" t="s">
        <v>225</v>
      </c>
      <c r="C466" s="8" t="s">
        <v>166</v>
      </c>
      <c r="D466" s="8" t="s">
        <v>190</v>
      </c>
      <c r="E466" s="8" t="s">
        <v>195</v>
      </c>
      <c r="F466" s="31">
        <f t="shared" ref="F466:U466" si="133">IFERROR(((F136/F326)-1),"CHECK")</f>
        <v>0</v>
      </c>
      <c r="G466" s="31">
        <f t="shared" si="133"/>
        <v>0</v>
      </c>
      <c r="H466" s="31">
        <f t="shared" si="133"/>
        <v>0</v>
      </c>
      <c r="I466" s="31">
        <f t="shared" si="133"/>
        <v>0</v>
      </c>
      <c r="J466" s="31">
        <f t="shared" si="133"/>
        <v>0</v>
      </c>
      <c r="K466" s="31">
        <f t="shared" si="133"/>
        <v>0</v>
      </c>
      <c r="L466" s="31">
        <f t="shared" si="133"/>
        <v>0</v>
      </c>
      <c r="M466" s="31">
        <f t="shared" si="133"/>
        <v>0</v>
      </c>
      <c r="N466" s="31">
        <f t="shared" si="133"/>
        <v>0</v>
      </c>
      <c r="O466" s="31">
        <f t="shared" si="133"/>
        <v>0</v>
      </c>
      <c r="P466" s="31">
        <f t="shared" si="133"/>
        <v>0</v>
      </c>
      <c r="Q466" s="31">
        <f t="shared" si="133"/>
        <v>0</v>
      </c>
      <c r="R466" s="31">
        <f t="shared" si="133"/>
        <v>0</v>
      </c>
      <c r="S466" s="31">
        <f t="shared" si="133"/>
        <v>0</v>
      </c>
      <c r="T466" s="31">
        <f t="shared" si="133"/>
        <v>0</v>
      </c>
      <c r="U466" s="31">
        <f t="shared" si="133"/>
        <v>0</v>
      </c>
      <c r="V466" s="31"/>
      <c r="W466" s="31"/>
    </row>
    <row r="467" spans="1:23" x14ac:dyDescent="0.25">
      <c r="B467" s="8" t="s">
        <v>225</v>
      </c>
      <c r="C467" s="8" t="s">
        <v>169</v>
      </c>
      <c r="D467" s="8" t="s">
        <v>190</v>
      </c>
      <c r="E467" s="8" t="s">
        <v>195</v>
      </c>
      <c r="F467" s="31">
        <f t="shared" ref="F467:U467" si="134">IFERROR(((F137/F327)-1),"CHECK")</f>
        <v>0.1054902866379932</v>
      </c>
      <c r="G467" s="31">
        <f t="shared" si="134"/>
        <v>4.1578481206270501E-2</v>
      </c>
      <c r="H467" s="31">
        <f t="shared" si="134"/>
        <v>-0.27841498214857474</v>
      </c>
      <c r="I467" s="31">
        <f t="shared" si="134"/>
        <v>-0.39208776962926728</v>
      </c>
      <c r="J467" s="31">
        <f t="shared" si="134"/>
        <v>-0.47184237430227349</v>
      </c>
      <c r="K467" s="31">
        <f t="shared" si="134"/>
        <v>-0.51269821884558608</v>
      </c>
      <c r="L467" s="31">
        <f t="shared" si="134"/>
        <v>-0.52535711727938805</v>
      </c>
      <c r="M467" s="31">
        <f t="shared" si="134"/>
        <v>-0.5139783087758717</v>
      </c>
      <c r="N467" s="31">
        <f t="shared" si="134"/>
        <v>-0.53076730934686589</v>
      </c>
      <c r="O467" s="31">
        <f t="shared" si="134"/>
        <v>-0.58208971524427411</v>
      </c>
      <c r="P467" s="31">
        <f t="shared" si="134"/>
        <v>-0.62451563659147324</v>
      </c>
      <c r="Q467" s="31">
        <f t="shared" si="134"/>
        <v>-0.57388324646790823</v>
      </c>
      <c r="R467" s="31">
        <f t="shared" si="134"/>
        <v>-0.57839247290768769</v>
      </c>
      <c r="S467" s="31">
        <f t="shared" si="134"/>
        <v>-0.67191462191006113</v>
      </c>
      <c r="T467" s="31">
        <f t="shared" si="134"/>
        <v>-0.66555130937076235</v>
      </c>
      <c r="U467" s="31">
        <f t="shared" si="134"/>
        <v>-0.65658456877329741</v>
      </c>
      <c r="V467" s="31"/>
      <c r="W467" s="31"/>
    </row>
    <row r="468" spans="1:23" s="19" customFormat="1" x14ac:dyDescent="0.25">
      <c r="A468" s="223"/>
      <c r="B468" s="50" t="s">
        <v>224</v>
      </c>
      <c r="C468" s="45"/>
      <c r="D468" s="50" t="s">
        <v>190</v>
      </c>
      <c r="E468" s="45"/>
    </row>
    <row r="469" spans="1:23" x14ac:dyDescent="0.25">
      <c r="B469" s="8" t="s">
        <v>224</v>
      </c>
      <c r="C469" s="8" t="s">
        <v>226</v>
      </c>
      <c r="D469" s="8" t="s">
        <v>190</v>
      </c>
      <c r="E469" s="8" t="s">
        <v>195</v>
      </c>
      <c r="F469" s="31">
        <f t="shared" ref="F469:U469" si="135">IFERROR(((F139/F329)-1),"CHECK")</f>
        <v>0</v>
      </c>
      <c r="G469" s="31">
        <f t="shared" si="135"/>
        <v>0</v>
      </c>
      <c r="H469" s="31">
        <f t="shared" si="135"/>
        <v>0</v>
      </c>
      <c r="I469" s="31">
        <f t="shared" si="135"/>
        <v>0</v>
      </c>
      <c r="J469" s="31">
        <f t="shared" si="135"/>
        <v>0</v>
      </c>
      <c r="K469" s="31">
        <f t="shared" si="135"/>
        <v>0</v>
      </c>
      <c r="L469" s="31">
        <f t="shared" si="135"/>
        <v>3.6113986258056174E-2</v>
      </c>
      <c r="M469" s="31">
        <f t="shared" si="135"/>
        <v>3.8839484724357831E-2</v>
      </c>
      <c r="N469" s="31">
        <f t="shared" si="135"/>
        <v>0.11561889132162428</v>
      </c>
      <c r="O469" s="31">
        <f t="shared" si="135"/>
        <v>0.10777128812377001</v>
      </c>
      <c r="P469" s="31">
        <f t="shared" si="135"/>
        <v>-3.5030193791217856E-2</v>
      </c>
      <c r="Q469" s="31">
        <f t="shared" si="135"/>
        <v>-2.9380602502529718E-2</v>
      </c>
      <c r="R469" s="31">
        <f t="shared" si="135"/>
        <v>-0.13050594940153892</v>
      </c>
      <c r="S469" s="31">
        <f t="shared" si="135"/>
        <v>-5.8200415365469715E-2</v>
      </c>
      <c r="T469" s="31">
        <f t="shared" si="135"/>
        <v>-7.6696946106956099E-2</v>
      </c>
      <c r="U469" s="31">
        <f t="shared" si="135"/>
        <v>-2.7714515811908425E-2</v>
      </c>
      <c r="V469" s="31"/>
      <c r="W469" s="31"/>
    </row>
    <row r="470" spans="1:23" x14ac:dyDescent="0.25">
      <c r="B470" s="8" t="s">
        <v>224</v>
      </c>
      <c r="C470" s="8" t="s">
        <v>227</v>
      </c>
      <c r="D470" s="8" t="s">
        <v>190</v>
      </c>
      <c r="E470" s="8" t="s">
        <v>195</v>
      </c>
      <c r="F470" s="31">
        <f t="shared" ref="F470:U470" si="136">IFERROR(((F140/F330)-1),"CHECK")</f>
        <v>0</v>
      </c>
      <c r="G470" s="31">
        <f t="shared" si="136"/>
        <v>0</v>
      </c>
      <c r="H470" s="31">
        <f t="shared" si="136"/>
        <v>0</v>
      </c>
      <c r="I470" s="31">
        <f t="shared" si="136"/>
        <v>0</v>
      </c>
      <c r="J470" s="31">
        <f t="shared" si="136"/>
        <v>0</v>
      </c>
      <c r="K470" s="31">
        <f t="shared" si="136"/>
        <v>0</v>
      </c>
      <c r="L470" s="31">
        <f t="shared" si="136"/>
        <v>0</v>
      </c>
      <c r="M470" s="31">
        <f t="shared" si="136"/>
        <v>0</v>
      </c>
      <c r="N470" s="31">
        <f t="shared" si="136"/>
        <v>0</v>
      </c>
      <c r="O470" s="31">
        <f t="shared" si="136"/>
        <v>0</v>
      </c>
      <c r="P470" s="31">
        <f t="shared" si="136"/>
        <v>0</v>
      </c>
      <c r="Q470" s="31">
        <f t="shared" si="136"/>
        <v>0</v>
      </c>
      <c r="R470" s="31">
        <f t="shared" si="136"/>
        <v>0</v>
      </c>
      <c r="S470" s="31">
        <f t="shared" si="136"/>
        <v>0</v>
      </c>
      <c r="T470" s="31">
        <f t="shared" si="136"/>
        <v>0</v>
      </c>
      <c r="U470" s="31">
        <f t="shared" si="136"/>
        <v>0</v>
      </c>
      <c r="V470" s="31"/>
      <c r="W470" s="31"/>
    </row>
    <row r="471" spans="1:23" x14ac:dyDescent="0.25">
      <c r="B471" s="8" t="s">
        <v>224</v>
      </c>
      <c r="C471" s="8" t="s">
        <v>165</v>
      </c>
      <c r="D471" s="8" t="s">
        <v>190</v>
      </c>
      <c r="E471" s="8" t="s">
        <v>195</v>
      </c>
      <c r="F471" s="31">
        <f t="shared" ref="F471:U471" si="137">IFERROR(((F141/F331)-1),"CHECK")</f>
        <v>0.49365384759726894</v>
      </c>
      <c r="G471" s="31">
        <f t="shared" si="137"/>
        <v>0.50536551947441222</v>
      </c>
      <c r="H471" s="31">
        <f t="shared" si="137"/>
        <v>0.50950428349272192</v>
      </c>
      <c r="I471" s="31">
        <f t="shared" si="137"/>
        <v>0.48838180297750022</v>
      </c>
      <c r="J471" s="31">
        <f t="shared" si="137"/>
        <v>0.52417159857052464</v>
      </c>
      <c r="K471" s="31">
        <f t="shared" si="137"/>
        <v>0.58744207798792814</v>
      </c>
      <c r="L471" s="31">
        <f t="shared" si="137"/>
        <v>0.39000589660748308</v>
      </c>
      <c r="M471" s="31">
        <f t="shared" si="137"/>
        <v>0.63787191158211631</v>
      </c>
      <c r="N471" s="31">
        <f t="shared" si="137"/>
        <v>0.63710377522288208</v>
      </c>
      <c r="O471" s="31">
        <f t="shared" si="137"/>
        <v>0.51252580469330766</v>
      </c>
      <c r="P471" s="31">
        <f t="shared" si="137"/>
        <v>0.32474956838581082</v>
      </c>
      <c r="Q471" s="31">
        <f t="shared" si="137"/>
        <v>0.26537375606873903</v>
      </c>
      <c r="R471" s="31">
        <f t="shared" si="137"/>
        <v>0.28771695278182841</v>
      </c>
      <c r="S471" s="31">
        <f t="shared" si="137"/>
        <v>0.4508085434850837</v>
      </c>
      <c r="T471" s="31">
        <f t="shared" si="137"/>
        <v>0.49280893779869106</v>
      </c>
      <c r="U471" s="31">
        <f t="shared" si="137"/>
        <v>0.41623652151629242</v>
      </c>
      <c r="V471" s="31"/>
      <c r="W471" s="31"/>
    </row>
    <row r="472" spans="1:23" x14ac:dyDescent="0.25">
      <c r="B472" s="8" t="s">
        <v>224</v>
      </c>
      <c r="C472" s="8" t="s">
        <v>166</v>
      </c>
      <c r="D472" s="8" t="s">
        <v>190</v>
      </c>
      <c r="E472" s="8" t="s">
        <v>195</v>
      </c>
      <c r="F472" s="31">
        <f t="shared" ref="F472:U472" si="138">IFERROR(((F143/F332)-1),"CHECK")</f>
        <v>0</v>
      </c>
      <c r="G472" s="31">
        <f t="shared" si="138"/>
        <v>0</v>
      </c>
      <c r="H472" s="31">
        <f t="shared" si="138"/>
        <v>0</v>
      </c>
      <c r="I472" s="31">
        <f t="shared" si="138"/>
        <v>0</v>
      </c>
      <c r="J472" s="31">
        <f t="shared" si="138"/>
        <v>0</v>
      </c>
      <c r="K472" s="31">
        <f t="shared" si="138"/>
        <v>0</v>
      </c>
      <c r="L472" s="31">
        <f t="shared" si="138"/>
        <v>0</v>
      </c>
      <c r="M472" s="31">
        <f t="shared" si="138"/>
        <v>0</v>
      </c>
      <c r="N472" s="31">
        <f t="shared" si="138"/>
        <v>0</v>
      </c>
      <c r="O472" s="31">
        <f t="shared" si="138"/>
        <v>0</v>
      </c>
      <c r="P472" s="31">
        <f t="shared" si="138"/>
        <v>0</v>
      </c>
      <c r="Q472" s="31">
        <f t="shared" si="138"/>
        <v>0</v>
      </c>
      <c r="R472" s="31">
        <f t="shared" si="138"/>
        <v>0</v>
      </c>
      <c r="S472" s="31">
        <f t="shared" si="138"/>
        <v>0</v>
      </c>
      <c r="T472" s="31">
        <f t="shared" si="138"/>
        <v>0</v>
      </c>
      <c r="U472" s="31">
        <f t="shared" si="138"/>
        <v>0</v>
      </c>
      <c r="V472" s="31"/>
      <c r="W472" s="31"/>
    </row>
    <row r="473" spans="1:23" x14ac:dyDescent="0.25">
      <c r="B473" s="8" t="s">
        <v>224</v>
      </c>
      <c r="C473" s="8" t="s">
        <v>204</v>
      </c>
      <c r="D473" s="8" t="s">
        <v>190</v>
      </c>
      <c r="E473" s="8" t="s">
        <v>195</v>
      </c>
      <c r="F473" s="31">
        <f t="shared" ref="F473:U473" si="139">IFERROR(((F144/F333)-1),"CHECK")</f>
        <v>0</v>
      </c>
      <c r="G473" s="31" t="str">
        <f t="shared" si="139"/>
        <v>CHECK</v>
      </c>
      <c r="H473" s="31" t="str">
        <f t="shared" si="139"/>
        <v>CHECK</v>
      </c>
      <c r="I473" s="31" t="str">
        <f t="shared" si="139"/>
        <v>CHECK</v>
      </c>
      <c r="J473" s="31" t="str">
        <f t="shared" si="139"/>
        <v>CHECK</v>
      </c>
      <c r="K473" s="31">
        <f t="shared" si="139"/>
        <v>0</v>
      </c>
      <c r="L473" s="31" t="str">
        <f t="shared" si="139"/>
        <v>CHECK</v>
      </c>
      <c r="M473" s="31" t="str">
        <f t="shared" si="139"/>
        <v>CHECK</v>
      </c>
      <c r="N473" s="31" t="str">
        <f t="shared" si="139"/>
        <v>CHECK</v>
      </c>
      <c r="O473" s="31" t="str">
        <f t="shared" si="139"/>
        <v>CHECK</v>
      </c>
      <c r="P473" s="31" t="str">
        <f t="shared" si="139"/>
        <v>CHECK</v>
      </c>
      <c r="Q473" s="31" t="str">
        <f t="shared" si="139"/>
        <v>CHECK</v>
      </c>
      <c r="R473" s="31" t="str">
        <f t="shared" si="139"/>
        <v>CHECK</v>
      </c>
      <c r="S473" s="31" t="str">
        <f t="shared" si="139"/>
        <v>CHECK</v>
      </c>
      <c r="T473" s="31" t="str">
        <f t="shared" si="139"/>
        <v>CHECK</v>
      </c>
      <c r="U473" s="31" t="str">
        <f t="shared" si="139"/>
        <v>CHECK</v>
      </c>
      <c r="V473" s="31"/>
      <c r="W473" s="31"/>
    </row>
    <row r="474" spans="1:23" s="19" customFormat="1" x14ac:dyDescent="0.25">
      <c r="A474" s="223"/>
      <c r="B474" s="50" t="s">
        <v>223</v>
      </c>
      <c r="C474" s="45"/>
      <c r="D474" s="50" t="s">
        <v>190</v>
      </c>
      <c r="E474" s="45"/>
    </row>
    <row r="475" spans="1:23" x14ac:dyDescent="0.25">
      <c r="B475" s="8" t="s">
        <v>223</v>
      </c>
      <c r="C475" s="8" t="s">
        <v>165</v>
      </c>
      <c r="D475" s="8" t="s">
        <v>190</v>
      </c>
      <c r="E475" s="8" t="s">
        <v>195</v>
      </c>
      <c r="F475" s="31">
        <f t="shared" ref="F475:U475" si="140">IFERROR(((F146/F335)-1),"CHECK")</f>
        <v>0</v>
      </c>
      <c r="G475" s="31">
        <f t="shared" si="140"/>
        <v>0</v>
      </c>
      <c r="H475" s="31">
        <f t="shared" si="140"/>
        <v>0</v>
      </c>
      <c r="I475" s="31">
        <f t="shared" si="140"/>
        <v>0</v>
      </c>
      <c r="J475" s="31">
        <f t="shared" si="140"/>
        <v>0</v>
      </c>
      <c r="K475" s="31">
        <f t="shared" si="140"/>
        <v>0</v>
      </c>
      <c r="L475" s="31">
        <f t="shared" si="140"/>
        <v>0</v>
      </c>
      <c r="M475" s="31">
        <f t="shared" si="140"/>
        <v>0</v>
      </c>
      <c r="N475" s="31">
        <f t="shared" si="140"/>
        <v>0</v>
      </c>
      <c r="O475" s="31">
        <f t="shared" si="140"/>
        <v>0</v>
      </c>
      <c r="P475" s="31">
        <f t="shared" si="140"/>
        <v>0</v>
      </c>
      <c r="Q475" s="31">
        <f t="shared" si="140"/>
        <v>0</v>
      </c>
      <c r="R475" s="31">
        <f t="shared" si="140"/>
        <v>0</v>
      </c>
      <c r="S475" s="31">
        <f t="shared" si="140"/>
        <v>0</v>
      </c>
      <c r="T475" s="31">
        <f t="shared" si="140"/>
        <v>0</v>
      </c>
      <c r="U475" s="31">
        <f t="shared" si="140"/>
        <v>0</v>
      </c>
      <c r="V475" s="31"/>
      <c r="W475" s="31"/>
    </row>
    <row r="476" spans="1:23" s="20" customFormat="1" x14ac:dyDescent="0.25">
      <c r="A476" s="224"/>
      <c r="B476" s="26" t="s">
        <v>223</v>
      </c>
      <c r="C476" s="26" t="s">
        <v>736</v>
      </c>
      <c r="D476" s="26" t="s">
        <v>190</v>
      </c>
      <c r="E476" s="26" t="s">
        <v>195</v>
      </c>
      <c r="F476" s="31" t="str">
        <f t="shared" ref="F476:U476" si="141">IFERROR(((F147/F336)-1),"CHECK")</f>
        <v>CHECK</v>
      </c>
      <c r="G476" s="31" t="str">
        <f t="shared" si="141"/>
        <v>CHECK</v>
      </c>
      <c r="H476" s="31" t="str">
        <f t="shared" si="141"/>
        <v>CHECK</v>
      </c>
      <c r="I476" s="31" t="str">
        <f t="shared" si="141"/>
        <v>CHECK</v>
      </c>
      <c r="J476" s="31" t="str">
        <f t="shared" si="141"/>
        <v>CHECK</v>
      </c>
      <c r="K476" s="31" t="str">
        <f t="shared" si="141"/>
        <v>CHECK</v>
      </c>
      <c r="L476" s="31" t="str">
        <f t="shared" si="141"/>
        <v>CHECK</v>
      </c>
      <c r="M476" s="31">
        <f t="shared" si="141"/>
        <v>0</v>
      </c>
      <c r="N476" s="31">
        <f t="shared" si="141"/>
        <v>0</v>
      </c>
      <c r="O476" s="31">
        <f t="shared" si="141"/>
        <v>0</v>
      </c>
      <c r="P476" s="31">
        <f t="shared" si="141"/>
        <v>0</v>
      </c>
      <c r="Q476" s="31">
        <f t="shared" si="141"/>
        <v>0</v>
      </c>
      <c r="R476" s="31">
        <f t="shared" si="141"/>
        <v>0</v>
      </c>
      <c r="S476" s="31">
        <f t="shared" si="141"/>
        <v>0</v>
      </c>
      <c r="T476" s="31">
        <f t="shared" si="141"/>
        <v>0</v>
      </c>
      <c r="U476" s="31">
        <f t="shared" si="141"/>
        <v>0</v>
      </c>
      <c r="V476" s="31"/>
      <c r="W476" s="31"/>
    </row>
    <row r="477" spans="1:23" s="19" customFormat="1" x14ac:dyDescent="0.25">
      <c r="A477" s="223"/>
      <c r="B477" s="45" t="s">
        <v>742</v>
      </c>
      <c r="C477" s="45"/>
      <c r="D477" s="45" t="s">
        <v>190</v>
      </c>
      <c r="E477" s="45"/>
      <c r="F477" s="55"/>
      <c r="G477" s="55"/>
      <c r="H477" s="55"/>
      <c r="I477" s="55"/>
      <c r="J477" s="55"/>
      <c r="K477" s="55"/>
      <c r="L477" s="55"/>
      <c r="M477" s="55"/>
      <c r="N477" s="55"/>
      <c r="O477" s="55"/>
      <c r="P477" s="55"/>
      <c r="Q477" s="55"/>
      <c r="R477" s="55"/>
      <c r="S477" s="55"/>
      <c r="T477" s="55"/>
      <c r="U477" s="55"/>
      <c r="V477" s="55"/>
      <c r="W477" s="55"/>
    </row>
    <row r="478" spans="1:23" s="195" customFormat="1" x14ac:dyDescent="0.25">
      <c r="A478" s="221"/>
      <c r="B478" s="8" t="s">
        <v>739</v>
      </c>
      <c r="C478" s="8" t="s">
        <v>736</v>
      </c>
      <c r="D478" s="8" t="s">
        <v>190</v>
      </c>
      <c r="E478" s="8" t="s">
        <v>195</v>
      </c>
      <c r="F478" s="31">
        <f t="shared" ref="F478:U478" si="142">IFERROR(((F149/F338)-1),"CHECK")</f>
        <v>1.0748197977601848E-2</v>
      </c>
      <c r="G478" s="31">
        <f t="shared" si="142"/>
        <v>-1.8719447344761608E-4</v>
      </c>
      <c r="H478" s="31">
        <f t="shared" si="142"/>
        <v>-2.1873445485619758E-2</v>
      </c>
      <c r="I478" s="31">
        <f t="shared" si="142"/>
        <v>-3.7241771831693082E-2</v>
      </c>
      <c r="J478" s="31">
        <f t="shared" si="142"/>
        <v>-5.0574197529129061E-2</v>
      </c>
      <c r="K478" s="31">
        <f t="shared" si="142"/>
        <v>-3.5917006616947078E-2</v>
      </c>
      <c r="L478" s="31">
        <f t="shared" si="142"/>
        <v>-2.1650732525509753E-2</v>
      </c>
      <c r="M478" s="31">
        <f t="shared" si="142"/>
        <v>-3.0760654650890173E-2</v>
      </c>
      <c r="N478" s="31">
        <f t="shared" si="142"/>
        <v>-0.11202754297948736</v>
      </c>
      <c r="O478" s="31">
        <f t="shared" si="142"/>
        <v>-0.29274403159753959</v>
      </c>
      <c r="P478" s="31">
        <f t="shared" si="142"/>
        <v>-0.53939067593006551</v>
      </c>
      <c r="Q478" s="31">
        <f t="shared" si="142"/>
        <v>-0.68715837867012097</v>
      </c>
      <c r="R478" s="31">
        <f t="shared" si="142"/>
        <v>-0.74347458549255796</v>
      </c>
      <c r="S478" s="31">
        <f t="shared" si="142"/>
        <v>-0.76367480303960689</v>
      </c>
      <c r="T478" s="31">
        <f t="shared" si="142"/>
        <v>-0.7764043577982942</v>
      </c>
      <c r="U478" s="31">
        <f t="shared" si="142"/>
        <v>-0.77717410824321842</v>
      </c>
      <c r="V478" s="31"/>
      <c r="W478" s="31"/>
    </row>
    <row r="479" spans="1:23" s="195" customFormat="1" x14ac:dyDescent="0.25">
      <c r="A479" s="221"/>
      <c r="B479" s="8" t="s">
        <v>739</v>
      </c>
      <c r="C479" s="8" t="s">
        <v>741</v>
      </c>
      <c r="D479" s="8" t="s">
        <v>190</v>
      </c>
      <c r="E479" s="8" t="s">
        <v>195</v>
      </c>
      <c r="F479" s="31">
        <f t="shared" ref="F479:U479" si="143">IFERROR(((F150/F339)-1),"CHECK")</f>
        <v>-6.1414357949006959E-2</v>
      </c>
      <c r="G479" s="31">
        <f t="shared" si="143"/>
        <v>-8.1738737561734887E-2</v>
      </c>
      <c r="H479" s="31">
        <f t="shared" si="143"/>
        <v>-0.19057898248211969</v>
      </c>
      <c r="I479" s="31">
        <f t="shared" si="143"/>
        <v>-9.6694254708715621E-2</v>
      </c>
      <c r="J479" s="31">
        <f t="shared" si="143"/>
        <v>-0.11370039058767778</v>
      </c>
      <c r="K479" s="31">
        <f t="shared" si="143"/>
        <v>-0.1128847630349914</v>
      </c>
      <c r="L479" s="31">
        <f t="shared" si="143"/>
        <v>-0.11124468806464127</v>
      </c>
      <c r="M479" s="31">
        <f t="shared" si="143"/>
        <v>-0.15926692553417043</v>
      </c>
      <c r="N479" s="31">
        <f t="shared" si="143"/>
        <v>-0.1877992906358722</v>
      </c>
      <c r="O479" s="31">
        <f t="shared" si="143"/>
        <v>0.11568867505110791</v>
      </c>
      <c r="P479" s="31">
        <f t="shared" si="143"/>
        <v>-0.94044815837925011</v>
      </c>
      <c r="Q479" s="31">
        <f t="shared" si="143"/>
        <v>-0.90841103088234454</v>
      </c>
      <c r="R479" s="31">
        <f t="shared" si="143"/>
        <v>0.11226421073810799</v>
      </c>
      <c r="S479" s="31">
        <f t="shared" si="143"/>
        <v>-0.866222214334471</v>
      </c>
      <c r="T479" s="31">
        <f t="shared" si="143"/>
        <v>-0.98753395572995539</v>
      </c>
      <c r="U479" s="31">
        <f t="shared" si="143"/>
        <v>-0.98011519370546318</v>
      </c>
      <c r="V479" s="31"/>
      <c r="W479" s="31"/>
    </row>
    <row r="480" spans="1:23" s="195" customFormat="1" x14ac:dyDescent="0.25">
      <c r="A480" s="221"/>
      <c r="B480" s="8" t="s">
        <v>740</v>
      </c>
      <c r="C480" s="8" t="s">
        <v>736</v>
      </c>
      <c r="D480" s="8" t="s">
        <v>190</v>
      </c>
      <c r="E480" s="8" t="s">
        <v>195</v>
      </c>
      <c r="F480" s="31">
        <f t="shared" ref="F480:U480" si="144">IFERROR(((F151/F340)-1),"CHECK")</f>
        <v>-0.85318363983034262</v>
      </c>
      <c r="G480" s="31">
        <f t="shared" si="144"/>
        <v>-0.81658054996496676</v>
      </c>
      <c r="H480" s="31">
        <f t="shared" si="144"/>
        <v>-0.78144669747448592</v>
      </c>
      <c r="I480" s="31">
        <f t="shared" si="144"/>
        <v>-0.68867006621089699</v>
      </c>
      <c r="J480" s="31">
        <f t="shared" si="144"/>
        <v>-0.71041215185420947</v>
      </c>
      <c r="K480" s="31">
        <f t="shared" si="144"/>
        <v>-0.69776336220507451</v>
      </c>
      <c r="L480" s="31">
        <f t="shared" si="144"/>
        <v>-0.6080240189979278</v>
      </c>
      <c r="M480" s="31">
        <f t="shared" si="144"/>
        <v>-0.61683016134428148</v>
      </c>
      <c r="N480" s="31">
        <f t="shared" si="144"/>
        <v>-0.76156908021373804</v>
      </c>
      <c r="O480" s="31">
        <f t="shared" si="144"/>
        <v>-0.75292471290371699</v>
      </c>
      <c r="P480" s="31">
        <f t="shared" si="144"/>
        <v>-0.7655833130843559</v>
      </c>
      <c r="Q480" s="31">
        <f t="shared" si="144"/>
        <v>-0.78181104063870921</v>
      </c>
      <c r="R480" s="31">
        <f t="shared" si="144"/>
        <v>-0.7766756906614205</v>
      </c>
      <c r="S480" s="31">
        <f t="shared" si="144"/>
        <v>-0.75895978014556542</v>
      </c>
      <c r="T480" s="31">
        <f t="shared" si="144"/>
        <v>-0.76262801971245364</v>
      </c>
      <c r="U480" s="31">
        <f t="shared" si="144"/>
        <v>-0.76880463969098445</v>
      </c>
      <c r="V480" s="31"/>
      <c r="W480" s="31"/>
    </row>
    <row r="481" spans="2:24" x14ac:dyDescent="0.25">
      <c r="B481" s="7" t="s">
        <v>73</v>
      </c>
      <c r="C481" s="7" t="s">
        <v>196</v>
      </c>
      <c r="D481" s="7" t="s">
        <v>190</v>
      </c>
      <c r="E481" s="7" t="s">
        <v>199</v>
      </c>
      <c r="F481" s="31">
        <f t="shared" ref="F481:U481" si="145">IFERROR(((F152/F341)-1),"CHECK")</f>
        <v>0.11804693044187542</v>
      </c>
      <c r="G481" s="31">
        <f t="shared" si="145"/>
        <v>0.12728727734359335</v>
      </c>
      <c r="H481" s="31">
        <f t="shared" si="145"/>
        <v>0.13276600839053398</v>
      </c>
      <c r="I481" s="31">
        <f t="shared" si="145"/>
        <v>0.13283532343520754</v>
      </c>
      <c r="J481" s="31">
        <f t="shared" si="145"/>
        <v>0.14369695369168189</v>
      </c>
      <c r="K481" s="31">
        <f t="shared" si="145"/>
        <v>0.16713062340342222</v>
      </c>
      <c r="L481" s="31">
        <f t="shared" si="145"/>
        <v>0.13550941250937165</v>
      </c>
      <c r="M481" s="31">
        <f t="shared" si="145"/>
        <v>0.22881015576345209</v>
      </c>
      <c r="N481" s="31">
        <f t="shared" si="145"/>
        <v>0.26838414492049223</v>
      </c>
      <c r="O481" s="31">
        <f t="shared" si="145"/>
        <v>0.21859603357967683</v>
      </c>
      <c r="P481" s="31">
        <f t="shared" si="145"/>
        <v>7.8564915237267607E-2</v>
      </c>
      <c r="Q481" s="31">
        <f t="shared" si="145"/>
        <v>6.4856572292875558E-2</v>
      </c>
      <c r="R481" s="31">
        <f t="shared" si="145"/>
        <v>2.192258797834179E-2</v>
      </c>
      <c r="S481" s="31">
        <f t="shared" si="145"/>
        <v>0.12357674083751213</v>
      </c>
      <c r="T481" s="31">
        <f t="shared" si="145"/>
        <v>0.13162238228731793</v>
      </c>
      <c r="U481" s="31">
        <f t="shared" si="145"/>
        <v>0.13027505957990093</v>
      </c>
      <c r="V481" s="31"/>
      <c r="W481" s="31"/>
    </row>
    <row r="482" spans="2:24" x14ac:dyDescent="0.25">
      <c r="B482" s="7"/>
      <c r="C482" s="7"/>
      <c r="D482" s="7"/>
      <c r="E482" s="7"/>
      <c r="F482" s="31" t="str">
        <f t="shared" ref="F482:U482" si="146">IFERROR(((F153/F342)-1),"CHECK")</f>
        <v>CHECK</v>
      </c>
      <c r="G482" s="31" t="str">
        <f t="shared" si="146"/>
        <v>CHECK</v>
      </c>
      <c r="H482" s="31" t="str">
        <f t="shared" si="146"/>
        <v>CHECK</v>
      </c>
      <c r="I482" s="31" t="str">
        <f t="shared" si="146"/>
        <v>CHECK</v>
      </c>
      <c r="J482" s="31" t="str">
        <f t="shared" si="146"/>
        <v>CHECK</v>
      </c>
      <c r="K482" s="31" t="str">
        <f t="shared" si="146"/>
        <v>CHECK</v>
      </c>
      <c r="L482" s="31" t="str">
        <f t="shared" si="146"/>
        <v>CHECK</v>
      </c>
      <c r="M482" s="31" t="str">
        <f t="shared" si="146"/>
        <v>CHECK</v>
      </c>
      <c r="N482" s="31" t="str">
        <f t="shared" si="146"/>
        <v>CHECK</v>
      </c>
      <c r="O482" s="31" t="str">
        <f t="shared" si="146"/>
        <v>CHECK</v>
      </c>
      <c r="P482" s="31" t="str">
        <f t="shared" si="146"/>
        <v>CHECK</v>
      </c>
      <c r="Q482" s="31" t="str">
        <f t="shared" si="146"/>
        <v>CHECK</v>
      </c>
      <c r="R482" s="31" t="str">
        <f t="shared" si="146"/>
        <v>CHECK</v>
      </c>
      <c r="S482" s="31" t="str">
        <f t="shared" si="146"/>
        <v>CHECK</v>
      </c>
      <c r="T482" s="31" t="str">
        <f t="shared" si="146"/>
        <v>CHECK</v>
      </c>
      <c r="U482" s="31" t="str">
        <f t="shared" si="146"/>
        <v>CHECK</v>
      </c>
      <c r="V482" s="31"/>
      <c r="W482" s="31"/>
    </row>
    <row r="483" spans="2:24" x14ac:dyDescent="0.25">
      <c r="B483" t="s">
        <v>73</v>
      </c>
      <c r="C483" t="s">
        <v>197</v>
      </c>
      <c r="D483" t="s">
        <v>13</v>
      </c>
      <c r="E483" t="s">
        <v>198</v>
      </c>
    </row>
    <row r="485" spans="2:24" x14ac:dyDescent="0.25">
      <c r="B485" s="48" t="s">
        <v>460</v>
      </c>
      <c r="C485" s="48"/>
      <c r="D485" s="48"/>
      <c r="E485" s="48"/>
      <c r="F485" s="48"/>
      <c r="G485" s="48"/>
      <c r="H485" s="48"/>
      <c r="I485" s="48"/>
      <c r="J485" s="48"/>
      <c r="K485" s="48"/>
      <c r="L485" s="48"/>
      <c r="M485" s="48"/>
      <c r="N485" s="48"/>
      <c r="O485" s="48"/>
      <c r="P485" s="48"/>
      <c r="Q485" s="48"/>
      <c r="R485" s="48"/>
      <c r="S485" s="48"/>
      <c r="T485" s="48"/>
      <c r="U485" s="48"/>
      <c r="V485" s="48"/>
      <c r="W485" s="48"/>
      <c r="X485" s="21"/>
    </row>
    <row r="486" spans="2:24" x14ac:dyDescent="0.25">
      <c r="C486" t="s">
        <v>458</v>
      </c>
      <c r="D486" t="s">
        <v>201</v>
      </c>
      <c r="F486">
        <v>0</v>
      </c>
      <c r="G486">
        <v>0</v>
      </c>
      <c r="H486">
        <v>0</v>
      </c>
      <c r="I486">
        <v>0</v>
      </c>
      <c r="J486">
        <v>0</v>
      </c>
      <c r="K486">
        <v>0</v>
      </c>
      <c r="L486">
        <v>0</v>
      </c>
      <c r="M486">
        <v>0</v>
      </c>
      <c r="N486">
        <v>0</v>
      </c>
      <c r="O486">
        <v>0</v>
      </c>
      <c r="P486">
        <v>0</v>
      </c>
      <c r="Q486">
        <v>0</v>
      </c>
      <c r="R486">
        <v>0</v>
      </c>
      <c r="S486">
        <v>0</v>
      </c>
      <c r="T486">
        <v>0</v>
      </c>
      <c r="U486" s="195">
        <v>0</v>
      </c>
      <c r="V486" s="197">
        <v>0</v>
      </c>
      <c r="W486" s="197">
        <v>0</v>
      </c>
    </row>
    <row r="487" spans="2:24" x14ac:dyDescent="0.25">
      <c r="C487" t="s">
        <v>459</v>
      </c>
      <c r="D487" t="s">
        <v>201</v>
      </c>
      <c r="F487">
        <f t="shared" ref="F487:W487" si="147">+F16+F17+F19+F20+F21+F23+F24+F26</f>
        <v>562233.94669999997</v>
      </c>
      <c r="G487">
        <f t="shared" si="147"/>
        <v>567318.89800000004</v>
      </c>
      <c r="H487">
        <f t="shared" si="147"/>
        <v>569990.48300000001</v>
      </c>
      <c r="I487">
        <f t="shared" si="147"/>
        <v>590440.52459999989</v>
      </c>
      <c r="J487">
        <f t="shared" si="147"/>
        <v>617465.50170000002</v>
      </c>
      <c r="K487">
        <f t="shared" si="147"/>
        <v>647204.13338000013</v>
      </c>
      <c r="L487">
        <f t="shared" si="147"/>
        <v>647357.4005600001</v>
      </c>
      <c r="M487">
        <f t="shared" si="147"/>
        <v>736992.99082000006</v>
      </c>
      <c r="N487">
        <f t="shared" si="147"/>
        <v>747338.51612000004</v>
      </c>
      <c r="O487">
        <f t="shared" si="147"/>
        <v>727088.17559999996</v>
      </c>
      <c r="P487">
        <f t="shared" si="147"/>
        <v>679014.62179999996</v>
      </c>
      <c r="Q487">
        <f t="shared" si="147"/>
        <v>686551.69526200008</v>
      </c>
      <c r="R487">
        <f t="shared" si="147"/>
        <v>645480.8679079999</v>
      </c>
      <c r="S487">
        <f t="shared" si="147"/>
        <v>737155.6496</v>
      </c>
      <c r="T487">
        <f t="shared" si="147"/>
        <v>759387.25099999993</v>
      </c>
      <c r="U487" s="195">
        <f t="shared" si="147"/>
        <v>778032.43044653186</v>
      </c>
      <c r="V487" s="197">
        <f t="shared" si="147"/>
        <v>705305.36166189611</v>
      </c>
      <c r="W487" s="197">
        <f t="shared" si="147"/>
        <v>737884.70214946568</v>
      </c>
    </row>
    <row r="488" spans="2:24" x14ac:dyDescent="0.25">
      <c r="C488" t="s">
        <v>461</v>
      </c>
      <c r="D488" t="s">
        <v>201</v>
      </c>
      <c r="F488">
        <v>0</v>
      </c>
      <c r="G488">
        <v>0</v>
      </c>
      <c r="H488">
        <v>0</v>
      </c>
      <c r="I488">
        <v>0</v>
      </c>
      <c r="J488">
        <v>0</v>
      </c>
      <c r="K488">
        <v>0</v>
      </c>
      <c r="L488">
        <v>0</v>
      </c>
      <c r="M488">
        <v>0</v>
      </c>
      <c r="N488">
        <v>0</v>
      </c>
      <c r="O488">
        <v>0</v>
      </c>
      <c r="P488">
        <v>0</v>
      </c>
      <c r="Q488">
        <v>0</v>
      </c>
      <c r="R488">
        <v>0</v>
      </c>
      <c r="S488">
        <v>0</v>
      </c>
      <c r="T488">
        <v>0</v>
      </c>
      <c r="U488" s="195">
        <v>0</v>
      </c>
      <c r="V488" s="197">
        <v>0</v>
      </c>
      <c r="W488" s="197">
        <v>0</v>
      </c>
    </row>
    <row r="489" spans="2:24" x14ac:dyDescent="0.25">
      <c r="V489" s="197"/>
      <c r="W489" s="197"/>
    </row>
    <row r="490" spans="2:24" x14ac:dyDescent="0.25">
      <c r="C490" t="s">
        <v>458</v>
      </c>
      <c r="D490" t="s">
        <v>16</v>
      </c>
      <c r="F490">
        <v>0</v>
      </c>
      <c r="G490">
        <v>0</v>
      </c>
      <c r="H490">
        <v>0</v>
      </c>
      <c r="I490">
        <v>0</v>
      </c>
      <c r="J490">
        <v>0</v>
      </c>
      <c r="K490">
        <v>0</v>
      </c>
      <c r="L490">
        <v>0</v>
      </c>
      <c r="M490">
        <v>0</v>
      </c>
      <c r="N490">
        <v>0</v>
      </c>
      <c r="O490">
        <v>0</v>
      </c>
      <c r="P490">
        <v>0</v>
      </c>
      <c r="Q490">
        <v>0</v>
      </c>
      <c r="R490">
        <v>0</v>
      </c>
      <c r="S490">
        <v>0</v>
      </c>
      <c r="T490">
        <v>0</v>
      </c>
      <c r="U490" s="195">
        <v>0</v>
      </c>
      <c r="V490" s="197">
        <v>0</v>
      </c>
      <c r="W490" s="197">
        <v>0</v>
      </c>
    </row>
    <row r="491" spans="2:24" x14ac:dyDescent="0.25">
      <c r="C491" t="s">
        <v>459</v>
      </c>
      <c r="D491" t="s">
        <v>16</v>
      </c>
      <c r="F491" s="415">
        <f>+F96+F97+F99+F100+F101+F103+F104+F106</f>
        <v>39956.263042279999</v>
      </c>
      <c r="G491">
        <f t="shared" ref="G491:T491" si="148">+G96+G97+G99+G100+G101+G103+G104+G106</f>
        <v>40345.782612750001</v>
      </c>
      <c r="H491">
        <f t="shared" si="148"/>
        <v>40564.759947299994</v>
      </c>
      <c r="I491">
        <f t="shared" si="148"/>
        <v>42028.035035339999</v>
      </c>
      <c r="J491">
        <f t="shared" si="148"/>
        <v>43984.46559213</v>
      </c>
      <c r="K491">
        <f t="shared" si="148"/>
        <v>46157.884470511999</v>
      </c>
      <c r="L491">
        <f t="shared" si="148"/>
        <v>46090.618591494</v>
      </c>
      <c r="M491">
        <f t="shared" si="148"/>
        <v>52676.834270908003</v>
      </c>
      <c r="N491">
        <f t="shared" si="148"/>
        <v>53390.955318787994</v>
      </c>
      <c r="O491">
        <f t="shared" si="148"/>
        <v>51868.31460854</v>
      </c>
      <c r="P491">
        <f t="shared" si="148"/>
        <v>48461.49336842</v>
      </c>
      <c r="Q491">
        <f t="shared" si="148"/>
        <v>49005.267724953796</v>
      </c>
      <c r="R491">
        <f t="shared" si="148"/>
        <v>46185.30107832919</v>
      </c>
      <c r="S491">
        <f t="shared" si="148"/>
        <v>52796.043993200001</v>
      </c>
      <c r="T491">
        <f t="shared" si="148"/>
        <v>54455.874803500003</v>
      </c>
      <c r="U491" s="195">
        <f t="shared" ref="U491:V491" si="149">+U96+U97+U99+U100+U101+U103+U104+U106</f>
        <v>55720.060136424647</v>
      </c>
      <c r="V491" s="197">
        <f t="shared" si="149"/>
        <v>50675.150863169394</v>
      </c>
      <c r="W491" s="197">
        <f t="shared" ref="W491" si="150">+W96+W97+W99+W100+W101+W103+W104+W106</f>
        <v>53119.390114641872</v>
      </c>
    </row>
    <row r="492" spans="2:24" x14ac:dyDescent="0.25">
      <c r="C492" t="s">
        <v>461</v>
      </c>
      <c r="D492" t="s">
        <v>16</v>
      </c>
      <c r="F492">
        <v>0</v>
      </c>
      <c r="G492">
        <v>0</v>
      </c>
      <c r="H492">
        <v>0</v>
      </c>
      <c r="I492">
        <v>0</v>
      </c>
      <c r="J492">
        <v>0</v>
      </c>
      <c r="K492">
        <v>0</v>
      </c>
      <c r="L492">
        <v>0</v>
      </c>
      <c r="M492">
        <v>0</v>
      </c>
      <c r="N492">
        <v>0</v>
      </c>
      <c r="O492">
        <v>0</v>
      </c>
      <c r="P492">
        <v>0</v>
      </c>
      <c r="Q492">
        <v>0</v>
      </c>
      <c r="R492">
        <v>0</v>
      </c>
      <c r="S492">
        <v>0</v>
      </c>
      <c r="T492">
        <v>0</v>
      </c>
      <c r="U492" s="195">
        <v>0</v>
      </c>
      <c r="V492" s="197">
        <v>0</v>
      </c>
      <c r="W492" s="197">
        <v>0</v>
      </c>
    </row>
  </sheetData>
  <mergeCells count="2">
    <mergeCell ref="D1:K1"/>
    <mergeCell ref="D2:K2"/>
  </mergeCells>
  <conditionalFormatting sqref="L2">
    <cfRule type="expression" dxfId="11" priority="117">
      <formula>(UPPER(LEFT(SUBSTITUTE($Z2,"#",""),5))="FIXCH")</formula>
    </cfRule>
    <cfRule type="expression" dxfId="10" priority="118">
      <formula>(UPPER(SUBSTITUTE($Z2,"#",""))="OK")</formula>
    </cfRule>
  </conditionalFormatting>
  <conditionalFormatting sqref="F350:X350">
    <cfRule type="colorScale" priority="119">
      <colorScale>
        <cfvo type="min"/>
        <cfvo type="num" val="0"/>
        <cfvo type="max"/>
        <color theme="3" tint="0.59999389629810485"/>
        <color theme="0"/>
        <color rgb="FFEE9CA4"/>
      </colorScale>
    </cfRule>
  </conditionalFormatting>
  <conditionalFormatting sqref="F351:U353">
    <cfRule type="colorScale" priority="94">
      <colorScale>
        <cfvo type="min"/>
        <cfvo type="num" val="0"/>
        <cfvo type="max"/>
        <color theme="3" tint="0.59999389629810485"/>
        <color theme="0"/>
        <color rgb="FFEE9CA4"/>
      </colorScale>
    </cfRule>
  </conditionalFormatting>
  <conditionalFormatting sqref="F363">
    <cfRule type="colorScale" priority="71">
      <colorScale>
        <cfvo type="min"/>
        <cfvo type="num" val="0"/>
        <cfvo type="max"/>
        <color theme="3" tint="0.59999389629810485"/>
        <color theme="0"/>
        <color rgb="FFEE9CA4"/>
      </colorScale>
    </cfRule>
  </conditionalFormatting>
  <conditionalFormatting sqref="G351:W353">
    <cfRule type="colorScale" priority="70">
      <colorScale>
        <cfvo type="min"/>
        <cfvo type="num" val="0"/>
        <cfvo type="max"/>
        <color theme="3" tint="0.59999389629810485"/>
        <color theme="0"/>
        <color rgb="FFEE9CA4"/>
      </colorScale>
    </cfRule>
  </conditionalFormatting>
  <conditionalFormatting sqref="V355:W359">
    <cfRule type="colorScale" priority="69">
      <colorScale>
        <cfvo type="min"/>
        <cfvo type="num" val="0"/>
        <cfvo type="max"/>
        <color theme="3" tint="0.59999389629810485"/>
        <color theme="0"/>
        <color rgb="FFEE9CA4"/>
      </colorScale>
    </cfRule>
  </conditionalFormatting>
  <conditionalFormatting sqref="G363:W363 V361:W362 V364:W366">
    <cfRule type="colorScale" priority="68">
      <colorScale>
        <cfvo type="min"/>
        <cfvo type="num" val="0"/>
        <cfvo type="max"/>
        <color theme="3" tint="0.59999389629810485"/>
        <color theme="0"/>
        <color rgb="FFEE9CA4"/>
      </colorScale>
    </cfRule>
  </conditionalFormatting>
  <conditionalFormatting sqref="F383">
    <cfRule type="colorScale" priority="65">
      <colorScale>
        <cfvo type="min"/>
        <cfvo type="num" val="0"/>
        <cfvo type="max"/>
        <color theme="3" tint="0.59999389629810485"/>
        <color theme="0"/>
        <color rgb="FFEE9CA4"/>
      </colorScale>
    </cfRule>
  </conditionalFormatting>
  <conditionalFormatting sqref="F401">
    <cfRule type="colorScale" priority="62">
      <colorScale>
        <cfvo type="min"/>
        <cfvo type="num" val="0"/>
        <cfvo type="max"/>
        <color theme="3" tint="0.59999389629810485"/>
        <color theme="0"/>
        <color rgb="FFEE9CA4"/>
      </colorScale>
    </cfRule>
  </conditionalFormatting>
  <conditionalFormatting sqref="V371:W373">
    <cfRule type="colorScale" priority="48">
      <colorScale>
        <cfvo type="min"/>
        <cfvo type="num" val="0"/>
        <cfvo type="max"/>
        <color theme="3" tint="0.59999389629810485"/>
        <color theme="0"/>
        <color rgb="FFEE9CA4"/>
      </colorScale>
    </cfRule>
  </conditionalFormatting>
  <conditionalFormatting sqref="V375:W379">
    <cfRule type="colorScale" priority="47">
      <colorScale>
        <cfvo type="min"/>
        <cfvo type="num" val="0"/>
        <cfvo type="max"/>
        <color theme="3" tint="0.59999389629810485"/>
        <color theme="0"/>
        <color rgb="FFEE9CA4"/>
      </colorScale>
    </cfRule>
  </conditionalFormatting>
  <conditionalFormatting sqref="G383:W383 V381:W382 V384:W386">
    <cfRule type="colorScale" priority="46">
      <colorScale>
        <cfvo type="min"/>
        <cfvo type="num" val="0"/>
        <cfvo type="max"/>
        <color theme="3" tint="0.59999389629810485"/>
        <color theme="0"/>
        <color rgb="FFEE9CA4"/>
      </colorScale>
    </cfRule>
  </conditionalFormatting>
  <conditionalFormatting sqref="V389:W391">
    <cfRule type="colorScale" priority="45">
      <colorScale>
        <cfvo type="min"/>
        <cfvo type="num" val="0"/>
        <cfvo type="max"/>
        <color theme="3" tint="0.59999389629810485"/>
        <color theme="0"/>
        <color rgb="FFEE9CA4"/>
      </colorScale>
    </cfRule>
  </conditionalFormatting>
  <conditionalFormatting sqref="V393:W397">
    <cfRule type="colorScale" priority="44">
      <colorScale>
        <cfvo type="min"/>
        <cfvo type="num" val="0"/>
        <cfvo type="max"/>
        <color theme="3" tint="0.59999389629810485"/>
        <color theme="0"/>
        <color rgb="FFEE9CA4"/>
      </colorScale>
    </cfRule>
  </conditionalFormatting>
  <conditionalFormatting sqref="G401:W401 V399:W400 V402:W404">
    <cfRule type="colorScale" priority="43">
      <colorScale>
        <cfvo type="min"/>
        <cfvo type="num" val="0"/>
        <cfvo type="max"/>
        <color theme="3" tint="0.59999389629810485"/>
        <color theme="0"/>
        <color rgb="FFEE9CA4"/>
      </colorScale>
    </cfRule>
  </conditionalFormatting>
  <conditionalFormatting sqref="V407:W409">
    <cfRule type="colorScale" priority="42">
      <colorScale>
        <cfvo type="min"/>
        <cfvo type="num" val="0"/>
        <cfvo type="max"/>
        <color theme="3" tint="0.59999389629810485"/>
        <color theme="0"/>
        <color rgb="FFEE9CA4"/>
      </colorScale>
    </cfRule>
  </conditionalFormatting>
  <conditionalFormatting sqref="V411:W415">
    <cfRule type="colorScale" priority="41">
      <colorScale>
        <cfvo type="min"/>
        <cfvo type="num" val="0"/>
        <cfvo type="max"/>
        <color theme="3" tint="0.59999389629810485"/>
        <color theme="0"/>
        <color rgb="FFEE9CA4"/>
      </colorScale>
    </cfRule>
  </conditionalFormatting>
  <conditionalFormatting sqref="V427:W429">
    <cfRule type="colorScale" priority="39">
      <colorScale>
        <cfvo type="min"/>
        <cfvo type="num" val="0"/>
        <cfvo type="max"/>
        <color theme="3" tint="0.59999389629810485"/>
        <color theme="0"/>
        <color rgb="FFEE9CA4"/>
      </colorScale>
    </cfRule>
  </conditionalFormatting>
  <conditionalFormatting sqref="V431:W435">
    <cfRule type="colorScale" priority="38">
      <colorScale>
        <cfvo type="min"/>
        <cfvo type="num" val="0"/>
        <cfvo type="max"/>
        <color theme="3" tint="0.59999389629810485"/>
        <color theme="0"/>
        <color rgb="FFEE9CA4"/>
      </colorScale>
    </cfRule>
  </conditionalFormatting>
  <conditionalFormatting sqref="V446:W448">
    <cfRule type="colorScale" priority="36">
      <colorScale>
        <cfvo type="min"/>
        <cfvo type="num" val="0"/>
        <cfvo type="max"/>
        <color theme="3" tint="0.59999389629810485"/>
        <color theme="0"/>
        <color rgb="FFEE9CA4"/>
      </colorScale>
    </cfRule>
  </conditionalFormatting>
  <conditionalFormatting sqref="V450:W454">
    <cfRule type="colorScale" priority="35">
      <colorScale>
        <cfvo type="min"/>
        <cfvo type="num" val="0"/>
        <cfvo type="max"/>
        <color theme="3" tint="0.59999389629810485"/>
        <color theme="0"/>
        <color rgb="FFEE9CA4"/>
      </colorScale>
    </cfRule>
  </conditionalFormatting>
  <conditionalFormatting sqref="V465:W467">
    <cfRule type="colorScale" priority="33">
      <colorScale>
        <cfvo type="min"/>
        <cfvo type="num" val="0"/>
        <cfvo type="max"/>
        <color theme="3" tint="0.59999389629810485"/>
        <color theme="0"/>
        <color rgb="FFEE9CA4"/>
      </colorScale>
    </cfRule>
  </conditionalFormatting>
  <conditionalFormatting sqref="V469:W473">
    <cfRule type="colorScale" priority="32">
      <colorScale>
        <cfvo type="min"/>
        <cfvo type="num" val="0"/>
        <cfvo type="max"/>
        <color theme="3" tint="0.59999389629810485"/>
        <color theme="0"/>
        <color rgb="FFEE9CA4"/>
      </colorScale>
    </cfRule>
  </conditionalFormatting>
  <conditionalFormatting sqref="V482:W482">
    <cfRule type="colorScale" priority="30">
      <colorScale>
        <cfvo type="min"/>
        <cfvo type="num" val="0"/>
        <cfvo type="max"/>
        <color theme="3" tint="0.59999389629810485"/>
        <color theme="0"/>
        <color rgb="FFEE9CA4"/>
      </colorScale>
    </cfRule>
  </conditionalFormatting>
  <conditionalFormatting sqref="F419">
    <cfRule type="colorScale" priority="159">
      <colorScale>
        <cfvo type="min"/>
        <cfvo type="num" val="0"/>
        <cfvo type="max"/>
        <color theme="3" tint="0.59999389629810485"/>
        <color theme="0"/>
        <color rgb="FFEE9CA4"/>
      </colorScale>
    </cfRule>
  </conditionalFormatting>
  <conditionalFormatting sqref="G419:W419 V417:W418 V420:W422">
    <cfRule type="colorScale" priority="160">
      <colorScale>
        <cfvo type="min"/>
        <cfvo type="num" val="0"/>
        <cfvo type="max"/>
        <color theme="3" tint="0.59999389629810485"/>
        <color theme="0"/>
        <color rgb="FFEE9CA4"/>
      </colorScale>
    </cfRule>
  </conditionalFormatting>
  <conditionalFormatting sqref="F437 F439">
    <cfRule type="colorScale" priority="161">
      <colorScale>
        <cfvo type="min"/>
        <cfvo type="num" val="0"/>
        <cfvo type="max"/>
        <color theme="3" tint="0.59999389629810485"/>
        <color theme="0"/>
        <color rgb="FFEE9CA4"/>
      </colorScale>
    </cfRule>
  </conditionalFormatting>
  <conditionalFormatting sqref="G439:W439 G437:T437 V437:W438 V440:W443">
    <cfRule type="colorScale" priority="163">
      <colorScale>
        <cfvo type="min"/>
        <cfvo type="num" val="0"/>
        <cfvo type="max"/>
        <color theme="3" tint="0.59999389629810485"/>
        <color theme="0"/>
        <color rgb="FFEE9CA4"/>
      </colorScale>
    </cfRule>
  </conditionalFormatting>
  <conditionalFormatting sqref="F458">
    <cfRule type="colorScale" priority="164">
      <colorScale>
        <cfvo type="min"/>
        <cfvo type="num" val="0"/>
        <cfvo type="max"/>
        <color theme="3" tint="0.59999389629810485"/>
        <color theme="0"/>
        <color rgb="FFEE9CA4"/>
      </colorScale>
    </cfRule>
  </conditionalFormatting>
  <conditionalFormatting sqref="G458:W458 V456:W457 V459:W462">
    <cfRule type="colorScale" priority="166">
      <colorScale>
        <cfvo type="min"/>
        <cfvo type="num" val="0"/>
        <cfvo type="max"/>
        <color theme="3" tint="0.59999389629810485"/>
        <color theme="0"/>
        <color rgb="FFEE9CA4"/>
      </colorScale>
    </cfRule>
  </conditionalFormatting>
  <conditionalFormatting sqref="F477">
    <cfRule type="colorScale" priority="167">
      <colorScale>
        <cfvo type="min"/>
        <cfvo type="num" val="0"/>
        <cfvo type="max"/>
        <color theme="3" tint="0.59999389629810485"/>
        <color theme="0"/>
        <color rgb="FFEE9CA4"/>
      </colorScale>
    </cfRule>
  </conditionalFormatting>
  <conditionalFormatting sqref="G477:W477 V475:W476 V478:W481">
    <cfRule type="colorScale" priority="169">
      <colorScale>
        <cfvo type="min"/>
        <cfvo type="num" val="0"/>
        <cfvo type="max"/>
        <color theme="3" tint="0.59999389629810485"/>
        <color theme="0"/>
        <color rgb="FFEE9CA4"/>
      </colorScale>
    </cfRule>
  </conditionalFormatting>
  <conditionalFormatting sqref="F355:U359">
    <cfRule type="colorScale" priority="29">
      <colorScale>
        <cfvo type="min"/>
        <cfvo type="num" val="0"/>
        <cfvo type="max"/>
        <color theme="3" tint="0.59999389629810485"/>
        <color theme="0"/>
        <color rgb="FFEE9CA4"/>
      </colorScale>
    </cfRule>
  </conditionalFormatting>
  <conditionalFormatting sqref="F361:U362">
    <cfRule type="colorScale" priority="28">
      <colorScale>
        <cfvo type="min"/>
        <cfvo type="num" val="0"/>
        <cfvo type="max"/>
        <color theme="3" tint="0.59999389629810485"/>
        <color theme="0"/>
        <color rgb="FFEE9CA4"/>
      </colorScale>
    </cfRule>
  </conditionalFormatting>
  <conditionalFormatting sqref="F364:U366">
    <cfRule type="colorScale" priority="27">
      <colorScale>
        <cfvo type="min"/>
        <cfvo type="num" val="0"/>
        <cfvo type="max"/>
        <color theme="3" tint="0.59999389629810485"/>
        <color theme="0"/>
        <color rgb="FFEE9CA4"/>
      </colorScale>
    </cfRule>
  </conditionalFormatting>
  <conditionalFormatting sqref="F371:U373">
    <cfRule type="colorScale" priority="26">
      <colorScale>
        <cfvo type="min"/>
        <cfvo type="num" val="0"/>
        <cfvo type="max"/>
        <color theme="3" tint="0.59999389629810485"/>
        <color theme="0"/>
        <color rgb="FFEE9CA4"/>
      </colorScale>
    </cfRule>
  </conditionalFormatting>
  <conditionalFormatting sqref="F375:U379">
    <cfRule type="colorScale" priority="25">
      <colorScale>
        <cfvo type="min"/>
        <cfvo type="num" val="0"/>
        <cfvo type="max"/>
        <color theme="3" tint="0.59999389629810485"/>
        <color theme="0"/>
        <color rgb="FFEE9CA4"/>
      </colorScale>
    </cfRule>
  </conditionalFormatting>
  <conditionalFormatting sqref="F381:U382">
    <cfRule type="colorScale" priority="24">
      <colorScale>
        <cfvo type="min"/>
        <cfvo type="num" val="0"/>
        <cfvo type="max"/>
        <color theme="3" tint="0.59999389629810485"/>
        <color theme="0"/>
        <color rgb="FFEE9CA4"/>
      </colorScale>
    </cfRule>
  </conditionalFormatting>
  <conditionalFormatting sqref="F384:U386">
    <cfRule type="colorScale" priority="23">
      <colorScale>
        <cfvo type="min"/>
        <cfvo type="num" val="0"/>
        <cfvo type="max"/>
        <color theme="3" tint="0.59999389629810485"/>
        <color theme="0"/>
        <color rgb="FFEE9CA4"/>
      </colorScale>
    </cfRule>
  </conditionalFormatting>
  <conditionalFormatting sqref="F389:U391">
    <cfRule type="colorScale" priority="22">
      <colorScale>
        <cfvo type="min"/>
        <cfvo type="num" val="0"/>
        <cfvo type="max"/>
        <color theme="3" tint="0.59999389629810485"/>
        <color theme="0"/>
        <color rgb="FFEE9CA4"/>
      </colorScale>
    </cfRule>
  </conditionalFormatting>
  <conditionalFormatting sqref="F393:U397">
    <cfRule type="colorScale" priority="21">
      <colorScale>
        <cfvo type="min"/>
        <cfvo type="num" val="0"/>
        <cfvo type="max"/>
        <color theme="3" tint="0.59999389629810485"/>
        <color theme="0"/>
        <color rgb="FFEE9CA4"/>
      </colorScale>
    </cfRule>
  </conditionalFormatting>
  <conditionalFormatting sqref="F399:U400">
    <cfRule type="colorScale" priority="20">
      <colorScale>
        <cfvo type="min"/>
        <cfvo type="num" val="0"/>
        <cfvo type="max"/>
        <color theme="3" tint="0.59999389629810485"/>
        <color theme="0"/>
        <color rgb="FFEE9CA4"/>
      </colorScale>
    </cfRule>
  </conditionalFormatting>
  <conditionalFormatting sqref="F402:U404">
    <cfRule type="colorScale" priority="19">
      <colorScale>
        <cfvo type="min"/>
        <cfvo type="num" val="0"/>
        <cfvo type="max"/>
        <color theme="3" tint="0.59999389629810485"/>
        <color theme="0"/>
        <color rgb="FFEE9CA4"/>
      </colorScale>
    </cfRule>
  </conditionalFormatting>
  <conditionalFormatting sqref="F407:U409">
    <cfRule type="colorScale" priority="18">
      <colorScale>
        <cfvo type="min"/>
        <cfvo type="num" val="0"/>
        <cfvo type="max"/>
        <color theme="3" tint="0.59999389629810485"/>
        <color theme="0"/>
        <color rgb="FFEE9CA4"/>
      </colorScale>
    </cfRule>
  </conditionalFormatting>
  <conditionalFormatting sqref="F411:U415">
    <cfRule type="colorScale" priority="17">
      <colorScale>
        <cfvo type="min"/>
        <cfvo type="num" val="0"/>
        <cfvo type="max"/>
        <color theme="3" tint="0.59999389629810485"/>
        <color theme="0"/>
        <color rgb="FFEE9CA4"/>
      </colorScale>
    </cfRule>
  </conditionalFormatting>
  <conditionalFormatting sqref="F417:U418">
    <cfRule type="colorScale" priority="16">
      <colorScale>
        <cfvo type="min"/>
        <cfvo type="num" val="0"/>
        <cfvo type="max"/>
        <color theme="3" tint="0.59999389629810485"/>
        <color theme="0"/>
        <color rgb="FFEE9CA4"/>
      </colorScale>
    </cfRule>
  </conditionalFormatting>
  <conditionalFormatting sqref="F420:U422">
    <cfRule type="colorScale" priority="15">
      <colorScale>
        <cfvo type="min"/>
        <cfvo type="num" val="0"/>
        <cfvo type="max"/>
        <color theme="3" tint="0.59999389629810485"/>
        <color theme="0"/>
        <color rgb="FFEE9CA4"/>
      </colorScale>
    </cfRule>
  </conditionalFormatting>
  <conditionalFormatting sqref="F427:U429">
    <cfRule type="colorScale" priority="14">
      <colorScale>
        <cfvo type="min"/>
        <cfvo type="num" val="0"/>
        <cfvo type="max"/>
        <color theme="3" tint="0.59999389629810485"/>
        <color theme="0"/>
        <color rgb="FFEE9CA4"/>
      </colorScale>
    </cfRule>
  </conditionalFormatting>
  <conditionalFormatting sqref="F431:U435">
    <cfRule type="colorScale" priority="13">
      <colorScale>
        <cfvo type="min"/>
        <cfvo type="num" val="0"/>
        <cfvo type="max"/>
        <color theme="3" tint="0.59999389629810485"/>
        <color theme="0"/>
        <color rgb="FFEE9CA4"/>
      </colorScale>
    </cfRule>
  </conditionalFormatting>
  <conditionalFormatting sqref="U437">
    <cfRule type="colorScale" priority="12">
      <colorScale>
        <cfvo type="min"/>
        <cfvo type="num" val="0"/>
        <cfvo type="max"/>
        <color theme="3" tint="0.59999389629810485"/>
        <color theme="0"/>
        <color rgb="FFEE9CA4"/>
      </colorScale>
    </cfRule>
  </conditionalFormatting>
  <conditionalFormatting sqref="F438:U438">
    <cfRule type="colorScale" priority="11">
      <colorScale>
        <cfvo type="min"/>
        <cfvo type="num" val="0"/>
        <cfvo type="max"/>
        <color theme="3" tint="0.59999389629810485"/>
        <color theme="0"/>
        <color rgb="FFEE9CA4"/>
      </colorScale>
    </cfRule>
  </conditionalFormatting>
  <conditionalFormatting sqref="F440:U443">
    <cfRule type="colorScale" priority="10">
      <colorScale>
        <cfvo type="min"/>
        <cfvo type="num" val="0"/>
        <cfvo type="max"/>
        <color theme="3" tint="0.59999389629810485"/>
        <color theme="0"/>
        <color rgb="FFEE9CA4"/>
      </colorScale>
    </cfRule>
  </conditionalFormatting>
  <conditionalFormatting sqref="F446:U448">
    <cfRule type="colorScale" priority="9">
      <colorScale>
        <cfvo type="min"/>
        <cfvo type="num" val="0"/>
        <cfvo type="max"/>
        <color theme="3" tint="0.59999389629810485"/>
        <color theme="0"/>
        <color rgb="FFEE9CA4"/>
      </colorScale>
    </cfRule>
  </conditionalFormatting>
  <conditionalFormatting sqref="F450:U454">
    <cfRule type="colorScale" priority="8">
      <colorScale>
        <cfvo type="min"/>
        <cfvo type="num" val="0"/>
        <cfvo type="max"/>
        <color theme="3" tint="0.59999389629810485"/>
        <color theme="0"/>
        <color rgb="FFEE9CA4"/>
      </colorScale>
    </cfRule>
  </conditionalFormatting>
  <conditionalFormatting sqref="F456:U457">
    <cfRule type="colorScale" priority="7">
      <colorScale>
        <cfvo type="min"/>
        <cfvo type="num" val="0"/>
        <cfvo type="max"/>
        <color theme="3" tint="0.59999389629810485"/>
        <color theme="0"/>
        <color rgb="FFEE9CA4"/>
      </colorScale>
    </cfRule>
  </conditionalFormatting>
  <conditionalFormatting sqref="F459:U462">
    <cfRule type="colorScale" priority="6">
      <colorScale>
        <cfvo type="min"/>
        <cfvo type="num" val="0"/>
        <cfvo type="max"/>
        <color theme="3" tint="0.59999389629810485"/>
        <color theme="0"/>
        <color rgb="FFEE9CA4"/>
      </colorScale>
    </cfRule>
  </conditionalFormatting>
  <conditionalFormatting sqref="F465:U467">
    <cfRule type="colorScale" priority="5">
      <colorScale>
        <cfvo type="min"/>
        <cfvo type="num" val="0"/>
        <cfvo type="max"/>
        <color theme="3" tint="0.59999389629810485"/>
        <color theme="0"/>
        <color rgb="FFEE9CA4"/>
      </colorScale>
    </cfRule>
  </conditionalFormatting>
  <conditionalFormatting sqref="F469:U473">
    <cfRule type="colorScale" priority="4">
      <colorScale>
        <cfvo type="min"/>
        <cfvo type="num" val="0"/>
        <cfvo type="max"/>
        <color theme="3" tint="0.59999389629810485"/>
        <color theme="0"/>
        <color rgb="FFEE9CA4"/>
      </colorScale>
    </cfRule>
  </conditionalFormatting>
  <conditionalFormatting sqref="F475:U476">
    <cfRule type="colorScale" priority="3">
      <colorScale>
        <cfvo type="min"/>
        <cfvo type="num" val="0"/>
        <cfvo type="max"/>
        <color theme="3" tint="0.59999389629810485"/>
        <color theme="0"/>
        <color rgb="FFEE9CA4"/>
      </colorScale>
    </cfRule>
  </conditionalFormatting>
  <conditionalFormatting sqref="F478:U482">
    <cfRule type="colorScale" priority="2">
      <colorScale>
        <cfvo type="min"/>
        <cfvo type="num" val="0"/>
        <cfvo type="max"/>
        <color theme="3" tint="0.59999389629810485"/>
        <color theme="0"/>
        <color rgb="FFEE9CA4"/>
      </colorScale>
    </cfRule>
  </conditionalFormatting>
  <dataValidations count="1">
    <dataValidation type="list" allowBlank="1" showInputMessage="1" showErrorMessage="1" sqref="C8" xr:uid="{00000000-0002-0000-1700-000000000000}">
      <formula1>"Draft - not checked, Undergoing QA/QC, Checked, Final"</formula1>
    </dataValidation>
  </dataValidations>
  <pageMargins left="0.7" right="0.7" top="0.75" bottom="0.75" header="0.3" footer="0.3"/>
  <pageSetup paperSize="9"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1700-00005B000000}">
          <x14:colorSeries rgb="FF376092"/>
          <x14:colorNegative rgb="FFD00000"/>
          <x14:colorAxis rgb="FF000000"/>
          <x14:colorMarkers rgb="FFD00000"/>
          <x14:colorFirst rgb="FFD00000"/>
          <x14:colorLast rgb="FFD00000"/>
          <x14:colorHigh rgb="FFD00000"/>
          <x14:colorLow rgb="FFD00000"/>
          <x14:sparklines>
            <x14:sparkline>
              <xm:f>'1A3 Transport'!F142:W142</xm:f>
              <xm:sqref>X142</xm:sqref>
            </x14:sparkline>
          </x14:sparklines>
        </x14:sparklineGroup>
        <x14:sparklineGroup manualMax="0" manualMin="0" displayEmptyCellsAs="gap" xr2:uid="{00000000-0003-0000-1700-00005C000000}">
          <x14:colorSeries rgb="FF376092"/>
          <x14:colorNegative rgb="FFD00000"/>
          <x14:colorAxis rgb="FF000000"/>
          <x14:colorMarkers rgb="FFD00000"/>
          <x14:colorFirst rgb="FFD00000"/>
          <x14:colorLast rgb="FFD00000"/>
          <x14:colorHigh rgb="FFD00000"/>
          <x14:colorLow rgb="FFD00000"/>
          <x14:sparklines>
            <x14:sparkline>
              <xm:f>'1A3 Transport'!F122:W122</xm:f>
              <xm:sqref>X122</xm:sqref>
            </x14:sparkline>
          </x14:sparklines>
        </x14:sparklineGroup>
        <x14:sparklineGroup manualMax="0" manualMin="0" displayEmptyCellsAs="gap" xr2:uid="{00000000-0003-0000-1700-00005D000000}">
          <x14:colorSeries rgb="FF376092"/>
          <x14:colorNegative rgb="FFD00000"/>
          <x14:colorAxis rgb="FF000000"/>
          <x14:colorMarkers rgb="FFD00000"/>
          <x14:colorFirst rgb="FFD00000"/>
          <x14:colorLast rgb="FFD00000"/>
          <x14:colorHigh rgb="FFD00000"/>
          <x14:colorLow rgb="FFD00000"/>
          <x14:sparklines>
            <x14:sparkline>
              <xm:f>'1A3 Transport'!F43:W43</xm:f>
              <xm:sqref>X43</xm:sqref>
            </x14:sparkline>
          </x14:sparklines>
        </x14:sparklineGroup>
        <x14:sparklineGroup manualMax="0" manualMin="0" displayEmptyCellsAs="gap" xr2:uid="{00000000-0003-0000-1700-00005E000000}">
          <x14:colorSeries rgb="FF376092"/>
          <x14:colorNegative rgb="FFD00000"/>
          <x14:colorAxis rgb="FF000000"/>
          <x14:colorMarkers rgb="FFD00000"/>
          <x14:colorFirst rgb="FFD00000"/>
          <x14:colorLast rgb="FFD00000"/>
          <x14:colorHigh rgb="FFD00000"/>
          <x14:colorLow rgb="FFD00000"/>
          <x14:sparklines>
            <x14:sparkline>
              <xm:f>'1A3 Transport'!F148:W148</xm:f>
              <xm:sqref>X148</xm:sqref>
            </x14:sparkline>
            <x14:sparkline>
              <xm:f>'1A3 Transport'!F149:W149</xm:f>
              <xm:sqref>X149</xm:sqref>
            </x14:sparkline>
            <x14:sparkline>
              <xm:f>'1A3 Transport'!F150:W150</xm:f>
              <xm:sqref>X150</xm:sqref>
            </x14:sparkline>
            <x14:sparkline>
              <xm:f>'1A3 Transport'!F151:W151</xm:f>
              <xm:sqref>X151</xm:sqref>
            </x14:sparkline>
          </x14:sparklines>
        </x14:sparklineGroup>
        <x14:sparklineGroup manualMax="0" manualMin="0" displayEmptyCellsAs="gap" xr2:uid="{00000000-0003-0000-1700-00005F000000}">
          <x14:colorSeries rgb="FF376092"/>
          <x14:colorNegative rgb="FFD00000"/>
          <x14:colorAxis rgb="FF000000"/>
          <x14:colorMarkers rgb="FFD00000"/>
          <x14:colorFirst rgb="FFD00000"/>
          <x14:colorLast rgb="FFD00000"/>
          <x14:colorHigh rgb="FFD00000"/>
          <x14:colorLow rgb="FFD00000"/>
          <x14:sparklines>
            <x14:sparkline>
              <xm:f>'1A3 Transport'!F128:W128</xm:f>
              <xm:sqref>X128</xm:sqref>
            </x14:sparkline>
            <x14:sparkline>
              <xm:f>'1A3 Transport'!F129:W129</xm:f>
              <xm:sqref>X129</xm:sqref>
            </x14:sparkline>
            <x14:sparkline>
              <xm:f>'1A3 Transport'!F130:W130</xm:f>
              <xm:sqref>X130</xm:sqref>
            </x14:sparkline>
            <x14:sparkline>
              <xm:f>'1A3 Transport'!F131:W131</xm:f>
              <xm:sqref>X131</xm:sqref>
            </x14:sparkline>
          </x14:sparklines>
        </x14:sparklineGroup>
        <x14:sparklineGroup manualMax="0" manualMin="0" displayEmptyCellsAs="gap" xr2:uid="{00000000-0003-0000-1700-000060000000}">
          <x14:colorSeries rgb="FF376092"/>
          <x14:colorNegative rgb="FFD00000"/>
          <x14:colorAxis rgb="FF000000"/>
          <x14:colorMarkers rgb="FFD00000"/>
          <x14:colorFirst rgb="FFD00000"/>
          <x14:colorLast rgb="FFD00000"/>
          <x14:colorHigh rgb="FFD00000"/>
          <x14:colorLow rgb="FFD00000"/>
          <x14:sparklines>
            <x14:sparkline>
              <xm:f>'1A3 Transport'!F108:W108</xm:f>
              <xm:sqref>X108</xm:sqref>
            </x14:sparkline>
            <x14:sparkline>
              <xm:f>'1A3 Transport'!F109:W109</xm:f>
              <xm:sqref>X109</xm:sqref>
            </x14:sparkline>
            <x14:sparkline>
              <xm:f>'1A3 Transport'!F110:W110</xm:f>
              <xm:sqref>X110</xm:sqref>
            </x14:sparkline>
            <x14:sparkline>
              <xm:f>'1A3 Transport'!F111:W111</xm:f>
              <xm:sqref>X111</xm:sqref>
            </x14:sparkline>
          </x14:sparklines>
        </x14:sparklineGroup>
        <x14:sparklineGroup manualMax="0" manualMin="0" displayEmptyCellsAs="gap" xr2:uid="{00000000-0003-0000-1700-000061000000}">
          <x14:colorSeries rgb="FF376092"/>
          <x14:colorNegative rgb="FFD00000"/>
          <x14:colorAxis rgb="FF000000"/>
          <x14:colorMarkers rgb="FFD00000"/>
          <x14:colorFirst rgb="FFD00000"/>
          <x14:colorLast rgb="FFD00000"/>
          <x14:colorHigh rgb="FFD00000"/>
          <x14:colorLow rgb="FFD00000"/>
          <x14:sparklines>
            <x14:sparkline>
              <xm:f>'1A3 Transport'!F87:W87</xm:f>
              <xm:sqref>X87</xm:sqref>
            </x14:sparkline>
            <x14:sparkline>
              <xm:f>'1A3 Transport'!F88:W88</xm:f>
              <xm:sqref>X88</xm:sqref>
            </x14:sparkline>
            <x14:sparkline>
              <xm:f>'1A3 Transport'!F89:W89</xm:f>
              <xm:sqref>X89</xm:sqref>
            </x14:sparkline>
            <x14:sparkline>
              <xm:f>'1A3 Transport'!F90:W90</xm:f>
              <xm:sqref>X90</xm:sqref>
            </x14:sparkline>
          </x14:sparklines>
        </x14:sparklineGroup>
        <x14:sparklineGroup manualMax="0" manualMin="0" displayEmptyCellsAs="gap" xr2:uid="{00000000-0003-0000-1700-000062000000}">
          <x14:colorSeries rgb="FF376092"/>
          <x14:colorNegative rgb="FFD00000"/>
          <x14:colorAxis rgb="FF000000"/>
          <x14:colorMarkers rgb="FFD00000"/>
          <x14:colorFirst rgb="FFD00000"/>
          <x14:colorLast rgb="FFD00000"/>
          <x14:colorHigh rgb="FFD00000"/>
          <x14:colorLow rgb="FFD00000"/>
          <x14:sparklines>
            <x14:sparkline>
              <xm:f>'1A3 Transport'!F68:W68</xm:f>
              <xm:sqref>X68</xm:sqref>
            </x14:sparkline>
            <x14:sparkline>
              <xm:f>'1A3 Transport'!F69:W69</xm:f>
              <xm:sqref>X69</xm:sqref>
            </x14:sparkline>
            <x14:sparkline>
              <xm:f>'1A3 Transport'!F70:W70</xm:f>
              <xm:sqref>X70</xm:sqref>
            </x14:sparkline>
            <x14:sparkline>
              <xm:f>'1A3 Transport'!F71:W71</xm:f>
              <xm:sqref>X71</xm:sqref>
            </x14:sparkline>
          </x14:sparklines>
        </x14:sparklineGroup>
        <x14:sparklineGroup manualMax="0" manualMin="0" displayEmptyCellsAs="gap" xr2:uid="{00000000-0003-0000-1700-000063000000}">
          <x14:colorSeries rgb="FF376092"/>
          <x14:colorNegative rgb="FFD00000"/>
          <x14:colorAxis rgb="FF000000"/>
          <x14:colorMarkers rgb="FFD00000"/>
          <x14:colorFirst rgb="FFD00000"/>
          <x14:colorLast rgb="FFD00000"/>
          <x14:colorHigh rgb="FFD00000"/>
          <x14:colorLow rgb="FFD00000"/>
          <x14:sparklines>
            <x14:sparkline>
              <xm:f>'1A3 Transport'!F49:W49</xm:f>
              <xm:sqref>X49</xm:sqref>
            </x14:sparkline>
            <x14:sparkline>
              <xm:f>'1A3 Transport'!F50:W50</xm:f>
              <xm:sqref>X50</xm:sqref>
            </x14:sparkline>
            <x14:sparkline>
              <xm:f>'1A3 Transport'!F51:W51</xm:f>
              <xm:sqref>X51</xm:sqref>
            </x14:sparkline>
            <x14:sparkline>
              <xm:f>'1A3 Transport'!F52:W52</xm:f>
              <xm:sqref>X52</xm:sqref>
            </x14:sparkline>
          </x14:sparklines>
        </x14:sparklineGroup>
        <x14:sparklineGroup manualMax="0" manualMin="0" displayEmptyCellsAs="gap" xr2:uid="{00000000-0003-0000-1700-000064000000}">
          <x14:colorSeries rgb="FF376092"/>
          <x14:colorNegative rgb="FFD00000"/>
          <x14:colorAxis rgb="FF000000"/>
          <x14:colorMarkers rgb="FFD00000"/>
          <x14:colorFirst rgb="FFD00000"/>
          <x14:colorLast rgb="FFD00000"/>
          <x14:colorHigh rgb="FFD00000"/>
          <x14:colorLow rgb="FFD00000"/>
          <x14:sparklines>
            <x14:sparkline>
              <xm:f>'1A3 Transport'!F30:W30</xm:f>
              <xm:sqref>X30</xm:sqref>
            </x14:sparkline>
          </x14:sparklines>
        </x14:sparklineGroup>
        <x14:sparklineGroup manualMax="0" manualMin="0" displayEmptyCellsAs="gap" xr2:uid="{00000000-0003-0000-1700-000065000000}">
          <x14:colorSeries rgb="FF376092"/>
          <x14:colorNegative rgb="FFD00000"/>
          <x14:colorAxis rgb="FF000000"/>
          <x14:colorMarkers rgb="FFD00000"/>
          <x14:colorFirst rgb="FFD00000"/>
          <x14:colorLast rgb="FFD00000"/>
          <x14:colorHigh rgb="FFD00000"/>
          <x14:colorLow rgb="FFD00000"/>
          <x14:sparklines>
            <x14:sparkline>
              <xm:f>'1A3 Transport'!F29:W29</xm:f>
              <xm:sqref>X29</xm:sqref>
            </x14:sparkline>
          </x14:sparklines>
        </x14:sparklineGroup>
        <x14:sparklineGroup manualMax="0" manualMin="0" displayEmptyCellsAs="gap" xr2:uid="{00000000-0003-0000-1700-000066000000}">
          <x14:colorSeries rgb="FF376092"/>
          <x14:colorNegative rgb="FFD00000"/>
          <x14:colorAxis rgb="FF000000"/>
          <x14:colorMarkers rgb="FFD00000"/>
          <x14:colorFirst rgb="FFD00000"/>
          <x14:colorLast rgb="FFD00000"/>
          <x14:colorHigh rgb="FFD00000"/>
          <x14:colorLow rgb="FFD00000"/>
          <x14:sparklines>
            <x14:sparkline>
              <xm:f>'1A3 Transport'!F28:W28</xm:f>
              <xm:sqref>X28</xm:sqref>
            </x14:sparkline>
            <x14:sparkline>
              <xm:f>'1A3 Transport'!F31:W31</xm:f>
              <xm:sqref>X31</xm:sqref>
            </x14:sparkline>
          </x14:sparklines>
        </x14:sparklineGroup>
        <x14:sparklineGroup manualMax="0" manualMin="0" displayEmptyCellsAs="gap" xr2:uid="{00000000-0003-0000-1700-000067000000}">
          <x14:colorSeries rgb="FF376092"/>
          <x14:colorNegative rgb="FFD00000"/>
          <x14:colorAxis rgb="FF000000"/>
          <x14:colorMarkers rgb="FFD00000"/>
          <x14:colorFirst rgb="FFD00000"/>
          <x14:colorLast rgb="FFD00000"/>
          <x14:colorHigh rgb="FFD00000"/>
          <x14:colorLow rgb="FFD00000"/>
          <x14:sparklines>
            <x14:sparkline>
              <xm:f>'1A3 Transport'!F55:W55</xm:f>
              <xm:sqref>X55</xm:sqref>
            </x14:sparkline>
            <x14:sparkline>
              <xm:f>'1A3 Transport'!F56:W56</xm:f>
              <xm:sqref>X56</xm:sqref>
            </x14:sparkline>
            <x14:sparkline>
              <xm:f>'1A3 Transport'!F57:W57</xm:f>
              <xm:sqref>X57</xm:sqref>
            </x14:sparkline>
            <x14:sparkline>
              <xm:f>'1A3 Transport'!F58:W58</xm:f>
              <xm:sqref>X58</xm:sqref>
            </x14:sparkline>
            <x14:sparkline>
              <xm:f>'1A3 Transport'!F59:W59</xm:f>
              <xm:sqref>X59</xm:sqref>
            </x14:sparkline>
            <x14:sparkline>
              <xm:f>'1A3 Transport'!F60:W60</xm:f>
              <xm:sqref>X60</xm:sqref>
            </x14:sparkline>
            <x14:sparkline>
              <xm:f>'1A3 Transport'!F61:W61</xm:f>
              <xm:sqref>X61</xm:sqref>
            </x14:sparkline>
            <x14:sparkline>
              <xm:f>'1A3 Transport'!F62:W62</xm:f>
              <xm:sqref>X62</xm:sqref>
            </x14:sparkline>
            <x14:sparkline>
              <xm:f>'1A3 Transport'!F63:W63</xm:f>
              <xm:sqref>X63</xm:sqref>
            </x14:sparkline>
            <x14:sparkline>
              <xm:f>'1A3 Transport'!F64:W64</xm:f>
              <xm:sqref>X64</xm:sqref>
            </x14:sparkline>
            <x14:sparkline>
              <xm:f>'1A3 Transport'!F65:W65</xm:f>
              <xm:sqref>X65</xm:sqref>
            </x14:sparkline>
            <x14:sparkline>
              <xm:f>'1A3 Transport'!F66:W66</xm:f>
              <xm:sqref>X66</xm:sqref>
            </x14:sparkline>
            <x14:sparkline>
              <xm:f>'1A3 Transport'!F67:W67</xm:f>
              <xm:sqref>X67</xm:sqref>
            </x14:sparkline>
          </x14:sparklines>
        </x14:sparklineGroup>
        <x14:sparklineGroup manualMax="0" manualMin="0" displayEmptyCellsAs="gap" xr2:uid="{00000000-0003-0000-1700-000068000000}">
          <x14:colorSeries rgb="FF376092"/>
          <x14:colorNegative rgb="FFD00000"/>
          <x14:colorAxis rgb="FF000000"/>
          <x14:colorMarkers rgb="FFD00000"/>
          <x14:colorFirst rgb="FFD00000"/>
          <x14:colorLast rgb="FFD00000"/>
          <x14:colorHigh rgb="FFD00000"/>
          <x14:colorLow rgb="FFD00000"/>
          <x14:sparklines>
            <x14:sparkline>
              <xm:f>'1A3 Transport'!F15:W15</xm:f>
              <xm:sqref>X15</xm:sqref>
            </x14:sparkline>
            <x14:sparkline>
              <xm:f>'1A3 Transport'!F16:W16</xm:f>
              <xm:sqref>X16</xm:sqref>
            </x14:sparkline>
            <x14:sparkline>
              <xm:f>'1A3 Transport'!F17:W17</xm:f>
              <xm:sqref>X17</xm:sqref>
            </x14:sparkline>
            <x14:sparkline>
              <xm:f>'1A3 Transport'!F18:W18</xm:f>
              <xm:sqref>X18</xm:sqref>
            </x14:sparkline>
            <x14:sparkline>
              <xm:f>'1A3 Transport'!F19:W19</xm:f>
              <xm:sqref>X19</xm:sqref>
            </x14:sparkline>
            <x14:sparkline>
              <xm:f>'1A3 Transport'!F20:W20</xm:f>
              <xm:sqref>X20</xm:sqref>
            </x14:sparkline>
            <x14:sparkline>
              <xm:f>'1A3 Transport'!F21:W21</xm:f>
              <xm:sqref>X21</xm:sqref>
            </x14:sparkline>
            <x14:sparkline>
              <xm:f>'1A3 Transport'!F22:W22</xm:f>
              <xm:sqref>X22</xm:sqref>
            </x14:sparkline>
            <x14:sparkline>
              <xm:f>'1A3 Transport'!F23:W23</xm:f>
              <xm:sqref>X23</xm:sqref>
            </x14:sparkline>
            <x14:sparkline>
              <xm:f>'1A3 Transport'!F24:W24</xm:f>
              <xm:sqref>X24</xm:sqref>
            </x14:sparkline>
            <x14:sparkline>
              <xm:f>'1A3 Transport'!F25:W25</xm:f>
              <xm:sqref>X25</xm:sqref>
            </x14:sparkline>
            <x14:sparkline>
              <xm:f>'1A3 Transport'!F26:W26</xm:f>
              <xm:sqref>X26</xm:sqref>
            </x14:sparkline>
            <x14:sparkline>
              <xm:f>'1A3 Transport'!F27:W27</xm:f>
              <xm:sqref>X27</xm:sqref>
            </x14:sparkline>
          </x14:sparklines>
        </x14:sparklineGroup>
        <x14:sparklineGroup manualMax="0" manualMin="0" displayEmptyCellsAs="gap" xr2:uid="{00000000-0003-0000-1700-000069000000}">
          <x14:colorSeries rgb="FF376092"/>
          <x14:colorNegative rgb="FFD00000"/>
          <x14:colorAxis rgb="FF000000"/>
          <x14:colorMarkers rgb="FFD00000"/>
          <x14:colorFirst rgb="FFD00000"/>
          <x14:colorLast rgb="FFD00000"/>
          <x14:colorHigh rgb="FFD00000"/>
          <x14:colorLow rgb="FFD00000"/>
          <x14:sparklines>
            <x14:sparkline>
              <xm:f>'1A3 Transport'!F36:W36</xm:f>
              <xm:sqref>X36</xm:sqref>
            </x14:sparkline>
            <x14:sparkline>
              <xm:f>'1A3 Transport'!F37:W37</xm:f>
              <xm:sqref>X37</xm:sqref>
            </x14:sparkline>
            <x14:sparkline>
              <xm:f>'1A3 Transport'!F38:W38</xm:f>
              <xm:sqref>X38</xm:sqref>
            </x14:sparkline>
            <x14:sparkline>
              <xm:f>'1A3 Transport'!F39:W39</xm:f>
              <xm:sqref>X39</xm:sqref>
            </x14:sparkline>
            <x14:sparkline>
              <xm:f>'1A3 Transport'!F40:W40</xm:f>
              <xm:sqref>X40</xm:sqref>
            </x14:sparkline>
            <x14:sparkline>
              <xm:f>'1A3 Transport'!F41:W41</xm:f>
              <xm:sqref>X41</xm:sqref>
            </x14:sparkline>
            <x14:sparkline>
              <xm:f>'1A3 Transport'!F42:W42</xm:f>
              <xm:sqref>X42</xm:sqref>
            </x14:sparkline>
            <x14:sparkline>
              <xm:f>'1A3 Transport'!F44:W44</xm:f>
              <xm:sqref>X44</xm:sqref>
            </x14:sparkline>
            <x14:sparkline>
              <xm:f>'1A3 Transport'!F45:W45</xm:f>
              <xm:sqref>X45</xm:sqref>
            </x14:sparkline>
            <x14:sparkline>
              <xm:f>'1A3 Transport'!F46:W46</xm:f>
              <xm:sqref>X46</xm:sqref>
            </x14:sparkline>
            <x14:sparkline>
              <xm:f>'1A3 Transport'!F47:W47</xm:f>
              <xm:sqref>X47</xm:sqref>
            </x14:sparkline>
            <x14:sparkline>
              <xm:f>'1A3 Transport'!F48:W48</xm:f>
              <xm:sqref>X48</xm:sqref>
            </x14:sparkline>
          </x14:sparklines>
        </x14:sparklineGroup>
        <x14:sparklineGroup manualMax="0" manualMin="0" displayEmptyCellsAs="gap" xr2:uid="{00000000-0003-0000-1700-00006A000000}">
          <x14:colorSeries rgb="FF376092"/>
          <x14:colorNegative rgb="FFD00000"/>
          <x14:colorAxis rgb="FF000000"/>
          <x14:colorMarkers rgb="FFD00000"/>
          <x14:colorFirst rgb="FFD00000"/>
          <x14:colorLast rgb="FFD00000"/>
          <x14:colorHigh rgb="FFD00000"/>
          <x14:colorLow rgb="FFD00000"/>
          <x14:sparklines>
            <x14:sparkline>
              <xm:f>'1A3 Transport'!F72:R72</xm:f>
              <xm:sqref>X72</xm:sqref>
            </x14:sparkline>
          </x14:sparklines>
        </x14:sparklineGroup>
        <x14:sparklineGroup manualMax="0" manualMin="0" displayEmptyCellsAs="gap" xr2:uid="{00000000-0003-0000-1700-00006B000000}">
          <x14:colorSeries rgb="FF376092"/>
          <x14:colorNegative rgb="FFD00000"/>
          <x14:colorAxis rgb="FF000000"/>
          <x14:colorMarkers rgb="FFD00000"/>
          <x14:colorFirst rgb="FFD00000"/>
          <x14:colorLast rgb="FFD00000"/>
          <x14:colorHigh rgb="FFD00000"/>
          <x14:colorLow rgb="FFD00000"/>
          <x14:sparklines>
            <x14:sparkline>
              <xm:f>'1A3 Transport'!F74:W74</xm:f>
              <xm:sqref>X74</xm:sqref>
            </x14:sparkline>
            <x14:sparkline>
              <xm:f>'1A3 Transport'!F75:W75</xm:f>
              <xm:sqref>X75</xm:sqref>
            </x14:sparkline>
            <x14:sparkline>
              <xm:f>'1A3 Transport'!F76:W76</xm:f>
              <xm:sqref>X76</xm:sqref>
            </x14:sparkline>
            <x14:sparkline>
              <xm:f>'1A3 Transport'!F77:W77</xm:f>
              <xm:sqref>X77</xm:sqref>
            </x14:sparkline>
            <x14:sparkline>
              <xm:f>'1A3 Transport'!F78:W78</xm:f>
              <xm:sqref>X78</xm:sqref>
            </x14:sparkline>
            <x14:sparkline>
              <xm:f>'1A3 Transport'!F79:W79</xm:f>
              <xm:sqref>X79</xm:sqref>
            </x14:sparkline>
            <x14:sparkline>
              <xm:f>'1A3 Transport'!F80:W80</xm:f>
              <xm:sqref>X80</xm:sqref>
            </x14:sparkline>
            <x14:sparkline>
              <xm:f>'1A3 Transport'!F81:W81</xm:f>
              <xm:sqref>X81</xm:sqref>
            </x14:sparkline>
            <x14:sparkline>
              <xm:f>'1A3 Transport'!F82:W82</xm:f>
              <xm:sqref>X82</xm:sqref>
            </x14:sparkline>
            <x14:sparkline>
              <xm:f>'1A3 Transport'!F83:W83</xm:f>
              <xm:sqref>X83</xm:sqref>
            </x14:sparkline>
            <x14:sparkline>
              <xm:f>'1A3 Transport'!F84:W84</xm:f>
              <xm:sqref>X84</xm:sqref>
            </x14:sparkline>
            <x14:sparkline>
              <xm:f>'1A3 Transport'!F85:W85</xm:f>
              <xm:sqref>X85</xm:sqref>
            </x14:sparkline>
            <x14:sparkline>
              <xm:f>'1A3 Transport'!F86:W86</xm:f>
              <xm:sqref>X86</xm:sqref>
            </x14:sparkline>
          </x14:sparklines>
        </x14:sparklineGroup>
        <x14:sparklineGroup manualMax="0" manualMin="0" displayEmptyCellsAs="gap" xr2:uid="{00000000-0003-0000-1700-00006C000000}">
          <x14:colorSeries rgb="FF376092"/>
          <x14:colorNegative rgb="FFD00000"/>
          <x14:colorAxis rgb="FF000000"/>
          <x14:colorMarkers rgb="FFD00000"/>
          <x14:colorFirst rgb="FFD00000"/>
          <x14:colorLast rgb="FFD00000"/>
          <x14:colorHigh rgb="FFD00000"/>
          <x14:colorLow rgb="FFD00000"/>
          <x14:sparklines>
            <x14:sparkline>
              <xm:f>'1A3 Transport'!F73:R73</xm:f>
              <xm:sqref>X73</xm:sqref>
            </x14:sparkline>
          </x14:sparklines>
        </x14:sparklineGroup>
        <x14:sparklineGroup manualMax="0" manualMin="0" displayEmptyCellsAs="gap" xr2:uid="{00000000-0003-0000-1700-00006D000000}">
          <x14:colorSeries rgb="FF376092"/>
          <x14:colorNegative rgb="FFD00000"/>
          <x14:colorAxis rgb="FF000000"/>
          <x14:colorMarkers rgb="FFD00000"/>
          <x14:colorFirst rgb="FFD00000"/>
          <x14:colorLast rgb="FFD00000"/>
          <x14:colorHigh rgb="FFD00000"/>
          <x14:colorLow rgb="FFD00000"/>
          <x14:sparklines>
            <x14:sparkline>
              <xm:f>'1A3 Transport'!F95:W95</xm:f>
              <xm:sqref>X95</xm:sqref>
            </x14:sparkline>
            <x14:sparkline>
              <xm:f>'1A3 Transport'!F96:W96</xm:f>
              <xm:sqref>X96</xm:sqref>
            </x14:sparkline>
            <x14:sparkline>
              <xm:f>'1A3 Transport'!F97:W97</xm:f>
              <xm:sqref>X97</xm:sqref>
            </x14:sparkline>
            <x14:sparkline>
              <xm:f>'1A3 Transport'!F98:W98</xm:f>
              <xm:sqref>X98</xm:sqref>
            </x14:sparkline>
            <x14:sparkline>
              <xm:f>'1A3 Transport'!F99:W99</xm:f>
              <xm:sqref>X99</xm:sqref>
            </x14:sparkline>
            <x14:sparkline>
              <xm:f>'1A3 Transport'!F100:W100</xm:f>
              <xm:sqref>X100</xm:sqref>
            </x14:sparkline>
            <x14:sparkline>
              <xm:f>'1A3 Transport'!F101:W101</xm:f>
              <xm:sqref>X101</xm:sqref>
            </x14:sparkline>
            <x14:sparkline>
              <xm:f>'1A3 Transport'!F102:W102</xm:f>
              <xm:sqref>X102</xm:sqref>
            </x14:sparkline>
            <x14:sparkline>
              <xm:f>'1A3 Transport'!F103:W103</xm:f>
              <xm:sqref>X103</xm:sqref>
            </x14:sparkline>
            <x14:sparkline>
              <xm:f>'1A3 Transport'!F104:W104</xm:f>
              <xm:sqref>X104</xm:sqref>
            </x14:sparkline>
            <x14:sparkline>
              <xm:f>'1A3 Transport'!F105:W105</xm:f>
              <xm:sqref>X105</xm:sqref>
            </x14:sparkline>
            <x14:sparkline>
              <xm:f>'1A3 Transport'!F106:W106</xm:f>
              <xm:sqref>X106</xm:sqref>
            </x14:sparkline>
            <x14:sparkline>
              <xm:f>'1A3 Transport'!F107:W107</xm:f>
              <xm:sqref>X107</xm:sqref>
            </x14:sparkline>
            <x14:sparkline>
              <xm:f>'1A3 Transport'!F112:W112</xm:f>
              <xm:sqref>X112</xm:sqref>
            </x14:sparkline>
            <x14:sparkline>
              <xm:f>'1A3 Transport'!F113:W113</xm:f>
              <xm:sqref>X113</xm:sqref>
            </x14:sparkline>
            <x14:sparkline>
              <xm:f>'1A3 Transport'!F114:W114</xm:f>
              <xm:sqref>X114</xm:sqref>
            </x14:sparkline>
            <x14:sparkline>
              <xm:f>'1A3 Transport'!F115:W115</xm:f>
              <xm:sqref>X115</xm:sqref>
            </x14:sparkline>
            <x14:sparkline>
              <xm:f>'1A3 Transport'!F116:W116</xm:f>
              <xm:sqref>X116</xm:sqref>
            </x14:sparkline>
            <x14:sparkline>
              <xm:f>'1A3 Transport'!F117:W117</xm:f>
              <xm:sqref>X117</xm:sqref>
            </x14:sparkline>
            <x14:sparkline>
              <xm:f>'1A3 Transport'!F118:W118</xm:f>
              <xm:sqref>X118</xm:sqref>
            </x14:sparkline>
            <x14:sparkline>
              <xm:f>'1A3 Transport'!F119:W119</xm:f>
              <xm:sqref>X119</xm:sqref>
            </x14:sparkline>
            <x14:sparkline>
              <xm:f>'1A3 Transport'!F120:W120</xm:f>
              <xm:sqref>X120</xm:sqref>
            </x14:sparkline>
            <x14:sparkline>
              <xm:f>'1A3 Transport'!F121:W121</xm:f>
              <xm:sqref>X121</xm:sqref>
            </x14:sparkline>
            <x14:sparkline>
              <xm:f>'1A3 Transport'!F123:W123</xm:f>
              <xm:sqref>X123</xm:sqref>
            </x14:sparkline>
            <x14:sparkline>
              <xm:f>'1A3 Transport'!F124:W124</xm:f>
              <xm:sqref>X124</xm:sqref>
            </x14:sparkline>
            <x14:sparkline>
              <xm:f>'1A3 Transport'!F125:W125</xm:f>
              <xm:sqref>X125</xm:sqref>
            </x14:sparkline>
            <x14:sparkline>
              <xm:f>'1A3 Transport'!F126:W126</xm:f>
              <xm:sqref>X126</xm:sqref>
            </x14:sparkline>
            <x14:sparkline>
              <xm:f>'1A3 Transport'!F127:W127</xm:f>
              <xm:sqref>X127</xm:sqref>
            </x14:sparkline>
            <x14:sparkline>
              <xm:f>'1A3 Transport'!F132:W132</xm:f>
              <xm:sqref>X132</xm:sqref>
            </x14:sparkline>
            <x14:sparkline>
              <xm:f>'1A3 Transport'!F133:W133</xm:f>
              <xm:sqref>X133</xm:sqref>
            </x14:sparkline>
            <x14:sparkline>
              <xm:f>'1A3 Transport'!F134:W134</xm:f>
              <xm:sqref>X134</xm:sqref>
            </x14:sparkline>
            <x14:sparkline>
              <xm:f>'1A3 Transport'!F135:W135</xm:f>
              <xm:sqref>X135</xm:sqref>
            </x14:sparkline>
            <x14:sparkline>
              <xm:f>'1A3 Transport'!F136:W136</xm:f>
              <xm:sqref>X136</xm:sqref>
            </x14:sparkline>
            <x14:sparkline>
              <xm:f>'1A3 Transport'!F137:W137</xm:f>
              <xm:sqref>X137</xm:sqref>
            </x14:sparkline>
            <x14:sparkline>
              <xm:f>'1A3 Transport'!F138:W138</xm:f>
              <xm:sqref>X138</xm:sqref>
            </x14:sparkline>
            <x14:sparkline>
              <xm:f>'1A3 Transport'!F139:W139</xm:f>
              <xm:sqref>X139</xm:sqref>
            </x14:sparkline>
            <x14:sparkline>
              <xm:f>'1A3 Transport'!F140:W140</xm:f>
              <xm:sqref>X140</xm:sqref>
            </x14:sparkline>
            <x14:sparkline>
              <xm:f>'1A3 Transport'!F141:W141</xm:f>
              <xm:sqref>X141</xm:sqref>
            </x14:sparkline>
            <x14:sparkline>
              <xm:f>'1A3 Transport'!F143:W143</xm:f>
              <xm:sqref>X143</xm:sqref>
            </x14:sparkline>
            <x14:sparkline>
              <xm:f>'1A3 Transport'!F144:W144</xm:f>
              <xm:sqref>X144</xm:sqref>
            </x14:sparkline>
            <x14:sparkline>
              <xm:f>'1A3 Transport'!F145:W145</xm:f>
              <xm:sqref>X145</xm:sqref>
            </x14:sparkline>
            <x14:sparkline>
              <xm:f>'1A3 Transport'!F146:W146</xm:f>
              <xm:sqref>X146</xm:sqref>
            </x14:sparkline>
            <x14:sparkline>
              <xm:f>'1A3 Transport'!F147:W147</xm:f>
              <xm:sqref>X147</xm:sqref>
            </x14:sparkline>
            <x14:sparkline>
              <xm:f>'1A3 Transport'!F152:W152</xm:f>
              <xm:sqref>X152</xm:sqref>
            </x14:sparkline>
            <x14:sparkline>
              <xm:f>'1A3 Transport'!F153:W153</xm:f>
              <xm:sqref>X153</xm:sqref>
            </x14:sparkline>
            <x14:sparkline>
              <xm:f>'1A3 Transport'!F154:W154</xm:f>
              <xm:sqref>X154</xm:sqref>
            </x14:sparkline>
          </x14:sparklines>
        </x14:sparklineGroup>
        <x14:sparklineGroup manualMax="0" manualMin="0" displayEmptyCellsAs="gap" xr2:uid="{00000000-0003-0000-1700-00006E000000}">
          <x14:colorSeries rgb="FF376092"/>
          <x14:colorNegative rgb="FFD00000"/>
          <x14:colorAxis rgb="FF000000"/>
          <x14:colorMarkers rgb="FFD00000"/>
          <x14:colorFirst rgb="FFD00000"/>
          <x14:colorLast rgb="FFD00000"/>
          <x14:colorHigh rgb="FFD00000"/>
          <x14:colorLow rgb="FFD00000"/>
          <x14:sparklines>
            <x14:sparkline>
              <xm:f>'1A3 Transport'!F94:R94</xm:f>
              <xm:sqref>X94</xm:sqref>
            </x14:sparkline>
          </x14:sparklines>
        </x14:sparklineGroup>
        <x14:sparklineGroup manualMax="0" manualMin="0" displayEmptyCellsAs="gap" xr2:uid="{00000000-0003-0000-1700-00006F000000}">
          <x14:colorSeries rgb="FF376092"/>
          <x14:colorNegative rgb="FFD00000"/>
          <x14:colorAxis rgb="FF000000"/>
          <x14:colorMarkers rgb="FFD00000"/>
          <x14:colorFirst rgb="FFD00000"/>
          <x14:colorLast rgb="FFD00000"/>
          <x14:colorHigh rgb="FFD00000"/>
          <x14:colorLow rgb="FFD00000"/>
          <x14:sparklines>
            <x14:sparkline>
              <xm:f>'1A3 Transport'!F35:R35</xm:f>
              <xm:sqref>X35</xm:sqref>
            </x14:sparkline>
          </x14:sparklines>
        </x14:sparklineGroup>
        <x14:sparklineGroup manualMax="0" manualMin="0" displayEmptyCellsAs="gap" xr2:uid="{00000000-0003-0000-1700-000070000000}">
          <x14:colorSeries rgb="FF376092"/>
          <x14:colorNegative rgb="FFD00000"/>
          <x14:colorAxis rgb="FF000000"/>
          <x14:colorMarkers rgb="FFD00000"/>
          <x14:colorFirst rgb="FFD00000"/>
          <x14:colorLast rgb="FFD00000"/>
          <x14:colorHigh rgb="FFD00000"/>
          <x14:colorLow rgb="FFD00000"/>
          <x14:sparklines>
            <x14:sparkline>
              <xm:f>'1A3 Transport'!F230:R230</xm:f>
              <xm:sqref>X230</xm:sqref>
            </x14:sparkline>
          </x14:sparklines>
        </x14:sparklineGroup>
        <x14:sparklineGroup manualMax="0" manualMin="0" displayEmptyCellsAs="gap" xr2:uid="{00000000-0003-0000-1700-000071000000}">
          <x14:colorSeries rgb="FF376092"/>
          <x14:colorNegative rgb="FFD00000"/>
          <x14:colorAxis rgb="FF000000"/>
          <x14:colorMarkers rgb="FFD00000"/>
          <x14:colorFirst rgb="FFD00000"/>
          <x14:colorLast rgb="FFD00000"/>
          <x14:colorHigh rgb="FFD00000"/>
          <x14:colorLow rgb="FFD00000"/>
          <x14:sparklines>
            <x14:sparkline>
              <xm:f>'1A3 Transport'!F211:R211</xm:f>
              <xm:sqref>X211</xm:sqref>
            </x14:sparkline>
          </x14:sparklines>
        </x14:sparklineGroup>
        <x14:sparklineGroup manualMax="0" manualMin="0" displayEmptyCellsAs="gap" xr2:uid="{00000000-0003-0000-1700-000072000000}">
          <x14:colorSeries rgb="FF376092"/>
          <x14:colorNegative rgb="FFD00000"/>
          <x14:colorAxis rgb="FF000000"/>
          <x14:colorMarkers rgb="FFD00000"/>
          <x14:colorFirst rgb="FFD00000"/>
          <x14:colorLast rgb="FFD00000"/>
          <x14:colorHigh rgb="FFD00000"/>
          <x14:colorLow rgb="FFD00000"/>
          <x14:sparklines>
            <x14:sparkline>
              <xm:f>'1A3 Transport'!F212:R212</xm:f>
              <xm:sqref>X212</xm:sqref>
            </x14:sparkline>
            <x14:sparkline>
              <xm:f>'1A3 Transport'!F213:R213</xm:f>
              <xm:sqref>X213</xm:sqref>
            </x14:sparkline>
            <x14:sparkline>
              <xm:f>'1A3 Transport'!F214:R214</xm:f>
              <xm:sqref>X214</xm:sqref>
            </x14:sparkline>
            <x14:sparkline>
              <xm:f>'1A3 Transport'!F215:R215</xm:f>
              <xm:sqref>X215</xm:sqref>
            </x14:sparkline>
            <x14:sparkline>
              <xm:f>'1A3 Transport'!F216:R216</xm:f>
              <xm:sqref>X216</xm:sqref>
            </x14:sparkline>
            <x14:sparkline>
              <xm:f>'1A3 Transport'!F217:R217</xm:f>
              <xm:sqref>X217</xm:sqref>
            </x14:sparkline>
            <x14:sparkline>
              <xm:f>'1A3 Transport'!F218:R218</xm:f>
              <xm:sqref>X218</xm:sqref>
            </x14:sparkline>
            <x14:sparkline>
              <xm:f>'1A3 Transport'!F219:R219</xm:f>
              <xm:sqref>X219</xm:sqref>
            </x14:sparkline>
            <x14:sparkline>
              <xm:f>'1A3 Transport'!F220:R220</xm:f>
              <xm:sqref>X220</xm:sqref>
            </x14:sparkline>
            <x14:sparkline>
              <xm:f>'1A3 Transport'!F221:R221</xm:f>
              <xm:sqref>X221</xm:sqref>
            </x14:sparkline>
            <x14:sparkline>
              <xm:f>'1A3 Transport'!F222:R222</xm:f>
              <xm:sqref>X222</xm:sqref>
            </x14:sparkline>
            <x14:sparkline>
              <xm:f>'1A3 Transport'!F223:R223</xm:f>
              <xm:sqref>X223</xm:sqref>
            </x14:sparkline>
            <x14:sparkline>
              <xm:f>'1A3 Transport'!F224:R224</xm:f>
              <xm:sqref>X224</xm:sqref>
            </x14:sparkline>
            <x14:sparkline>
              <xm:f>'1A3 Transport'!F225:R225</xm:f>
              <xm:sqref>X225</xm:sqref>
            </x14:sparkline>
            <x14:sparkline>
              <xm:f>'1A3 Transport'!F226:R226</xm:f>
              <xm:sqref>X226</xm:sqref>
            </x14:sparkline>
          </x14:sparklines>
        </x14:sparklineGroup>
        <x14:sparklineGroup manualMax="0" manualMin="0" displayEmptyCellsAs="gap" xr2:uid="{00000000-0003-0000-1700-000073000000}">
          <x14:colorSeries rgb="FF376092"/>
          <x14:colorNegative rgb="FFD00000"/>
          <x14:colorAxis rgb="FF000000"/>
          <x14:colorMarkers rgb="FFD00000"/>
          <x14:colorFirst rgb="FFD00000"/>
          <x14:colorLast rgb="FFD00000"/>
          <x14:colorHigh rgb="FFD00000"/>
          <x14:colorLow rgb="FFD00000"/>
          <x14:sparklines>
            <x14:sparkline>
              <xm:f>'1A3 Transport'!F287:R287</xm:f>
              <xm:sqref>X287</xm:sqref>
            </x14:sparkline>
            <x14:sparkline>
              <xm:f>'1A3 Transport'!F288:R288</xm:f>
              <xm:sqref>X288</xm:sqref>
            </x14:sparkline>
            <x14:sparkline>
              <xm:f>'1A3 Transport'!F289:R289</xm:f>
              <xm:sqref>X289</xm:sqref>
            </x14:sparkline>
            <x14:sparkline>
              <xm:f>'1A3 Transport'!F290:R290</xm:f>
              <xm:sqref>X290</xm:sqref>
            </x14:sparkline>
            <x14:sparkline>
              <xm:f>'1A3 Transport'!F291:R291</xm:f>
              <xm:sqref>X291</xm:sqref>
            </x14:sparkline>
            <x14:sparkline>
              <xm:f>'1A3 Transport'!F292:R292</xm:f>
              <xm:sqref>X292</xm:sqref>
            </x14:sparkline>
            <x14:sparkline>
              <xm:f>'1A3 Transport'!F293:R293</xm:f>
              <xm:sqref>X293</xm:sqref>
            </x14:sparkline>
            <x14:sparkline>
              <xm:f>'1A3 Transport'!F294:R294</xm:f>
              <xm:sqref>X294</xm:sqref>
            </x14:sparkline>
            <x14:sparkline>
              <xm:f>'1A3 Transport'!F295:R295</xm:f>
              <xm:sqref>X295</xm:sqref>
            </x14:sparkline>
            <x14:sparkline>
              <xm:f>'1A3 Transport'!F296:R296</xm:f>
              <xm:sqref>X296</xm:sqref>
            </x14:sparkline>
            <x14:sparkline>
              <xm:f>'1A3 Transport'!F297:R297</xm:f>
              <xm:sqref>X297</xm:sqref>
            </x14:sparkline>
            <x14:sparkline>
              <xm:f>'1A3 Transport'!F298:R298</xm:f>
              <xm:sqref>X298</xm:sqref>
            </x14:sparkline>
            <x14:sparkline>
              <xm:f>'1A3 Transport'!F299:R299</xm:f>
              <xm:sqref>X299</xm:sqref>
            </x14:sparkline>
            <x14:sparkline>
              <xm:f>'1A3 Transport'!F300:R300</xm:f>
              <xm:sqref>X300</xm:sqref>
            </x14:sparkline>
            <x14:sparkline>
              <xm:f>'1A3 Transport'!F301:R301</xm:f>
              <xm:sqref>X301</xm:sqref>
            </x14:sparkline>
            <x14:sparkline>
              <xm:f>'1A3 Transport'!F302:R302</xm:f>
              <xm:sqref>X302</xm:sqref>
            </x14:sparkline>
            <x14:sparkline>
              <xm:f>'1A3 Transport'!F303:R303</xm:f>
              <xm:sqref>X303</xm:sqref>
            </x14:sparkline>
            <x14:sparkline>
              <xm:f>'1A3 Transport'!F304:R304</xm:f>
              <xm:sqref>X304</xm:sqref>
            </x14:sparkline>
            <x14:sparkline>
              <xm:f>'1A3 Transport'!F323:R323</xm:f>
              <xm:sqref>X323</xm:sqref>
            </x14:sparkline>
          </x14:sparklines>
        </x14:sparklineGroup>
        <x14:sparklineGroup manualMax="0" manualMin="0" displayEmptyCellsAs="gap" xr2:uid="{00000000-0003-0000-1700-000074000000}">
          <x14:colorSeries rgb="FF376092"/>
          <x14:colorNegative rgb="FFD00000"/>
          <x14:colorAxis rgb="FF000000"/>
          <x14:colorMarkers rgb="FFD00000"/>
          <x14:colorFirst rgb="FFD00000"/>
          <x14:colorLast rgb="FFD00000"/>
          <x14:colorHigh rgb="FFD00000"/>
          <x14:colorLow rgb="FFD00000"/>
          <x14:sparklines>
            <x14:sparkline>
              <xm:f>'1A3 Transport'!F286:R286</xm:f>
              <xm:sqref>X286</xm:sqref>
            </x14:sparkline>
          </x14:sparklines>
        </x14:sparklineGroup>
        <x14:sparklineGroup manualMax="0" manualMin="0" displayEmptyCellsAs="gap" xr2:uid="{00000000-0003-0000-1700-000075000000}">
          <x14:colorSeries rgb="FF376092"/>
          <x14:colorNegative rgb="FFD00000"/>
          <x14:colorAxis rgb="FF000000"/>
          <x14:colorMarkers rgb="FFD00000"/>
          <x14:colorFirst rgb="FFD00000"/>
          <x14:colorLast rgb="FFD00000"/>
          <x14:colorHigh rgb="FFD00000"/>
          <x14:colorLow rgb="FFD00000"/>
          <x14:sparklines>
            <x14:sparkline>
              <xm:f>'1A3 Transport'!F305:R305</xm:f>
              <xm:sqref>X305</xm:sqref>
            </x14:sparkline>
          </x14:sparklines>
        </x14:sparklineGroup>
        <x14:sparklineGroup manualMax="0" manualMin="0" displayEmptyCellsAs="gap" xr2:uid="{00000000-0003-0000-1700-000076000000}">
          <x14:colorSeries rgb="FF376092"/>
          <x14:colorNegative rgb="FFD00000"/>
          <x14:colorAxis rgb="FF000000"/>
          <x14:colorMarkers rgb="FFD00000"/>
          <x14:colorFirst rgb="FFD00000"/>
          <x14:colorLast rgb="FFD00000"/>
          <x14:colorHigh rgb="FFD00000"/>
          <x14:colorLow rgb="FFD00000"/>
          <x14:sparklines>
            <x14:sparkline>
              <xm:f>'1A3 Transport'!F306:R306</xm:f>
              <xm:sqref>X306</xm:sqref>
            </x14:sparkline>
            <x14:sparkline>
              <xm:f>'1A3 Transport'!F307:R307</xm:f>
              <xm:sqref>X307</xm:sqref>
            </x14:sparkline>
            <x14:sparkline>
              <xm:f>'1A3 Transport'!F308:R308</xm:f>
              <xm:sqref>X308</xm:sqref>
            </x14:sparkline>
            <x14:sparkline>
              <xm:f>'1A3 Transport'!F309:R309</xm:f>
              <xm:sqref>X309</xm:sqref>
            </x14:sparkline>
            <x14:sparkline>
              <xm:f>'1A3 Transport'!F310:R310</xm:f>
              <xm:sqref>X310</xm:sqref>
            </x14:sparkline>
            <x14:sparkline>
              <xm:f>'1A3 Transport'!F311:R311</xm:f>
              <xm:sqref>X311</xm:sqref>
            </x14:sparkline>
            <x14:sparkline>
              <xm:f>'1A3 Transport'!F312:R312</xm:f>
              <xm:sqref>X312</xm:sqref>
            </x14:sparkline>
            <x14:sparkline>
              <xm:f>'1A3 Transport'!F313:R313</xm:f>
              <xm:sqref>X313</xm:sqref>
            </x14:sparkline>
            <x14:sparkline>
              <xm:f>'1A3 Transport'!F314:R314</xm:f>
              <xm:sqref>X314</xm:sqref>
            </x14:sparkline>
            <x14:sparkline>
              <xm:f>'1A3 Transport'!F315:R315</xm:f>
              <xm:sqref>X315</xm:sqref>
            </x14:sparkline>
            <x14:sparkline>
              <xm:f>'1A3 Transport'!F316:R316</xm:f>
              <xm:sqref>X316</xm:sqref>
            </x14:sparkline>
            <x14:sparkline>
              <xm:f>'1A3 Transport'!F317:R317</xm:f>
              <xm:sqref>X317</xm:sqref>
            </x14:sparkline>
            <x14:sparkline>
              <xm:f>'1A3 Transport'!F318:R318</xm:f>
              <xm:sqref>X318</xm:sqref>
            </x14:sparkline>
            <x14:sparkline>
              <xm:f>'1A3 Transport'!F319:R319</xm:f>
              <xm:sqref>X319</xm:sqref>
            </x14:sparkline>
            <x14:sparkline>
              <xm:f>'1A3 Transport'!F320:R320</xm:f>
              <xm:sqref>X320</xm:sqref>
            </x14:sparkline>
            <x14:sparkline>
              <xm:f>'1A3 Transport'!F321:R321</xm:f>
              <xm:sqref>X321</xm:sqref>
            </x14:sparkline>
            <x14:sparkline>
              <xm:f>'1A3 Transport'!F322:R322</xm:f>
              <xm:sqref>X322</xm:sqref>
            </x14:sparkline>
          </x14:sparklines>
        </x14:sparklineGroup>
        <x14:sparklineGroup manualMax="0" manualMin="0" displayEmptyCellsAs="gap" xr2:uid="{00000000-0003-0000-1700-000077000000}">
          <x14:colorSeries rgb="FF376092"/>
          <x14:colorNegative rgb="FFD00000"/>
          <x14:colorAxis rgb="FF000000"/>
          <x14:colorMarkers rgb="FFD00000"/>
          <x14:colorFirst rgb="FFD00000"/>
          <x14:colorLast rgb="FFD00000"/>
          <x14:colorHigh rgb="FFD00000"/>
          <x14:colorLow rgb="FFD00000"/>
          <x14:sparklines>
            <x14:sparkline>
              <xm:f>'1A3 Transport'!F325:R325</xm:f>
              <xm:sqref>X325</xm:sqref>
            </x14:sparkline>
            <x14:sparkline>
              <xm:f>'1A3 Transport'!F326:R326</xm:f>
              <xm:sqref>X326</xm:sqref>
            </x14:sparkline>
            <x14:sparkline>
              <xm:f>'1A3 Transport'!F327:R327</xm:f>
              <xm:sqref>X327</xm:sqref>
            </x14:sparkline>
            <x14:sparkline>
              <xm:f>'1A3 Transport'!F328:R328</xm:f>
              <xm:sqref>X328</xm:sqref>
            </x14:sparkline>
            <x14:sparkline>
              <xm:f>'1A3 Transport'!F329:R329</xm:f>
              <xm:sqref>X329</xm:sqref>
            </x14:sparkline>
            <x14:sparkline>
              <xm:f>'1A3 Transport'!F330:R330</xm:f>
              <xm:sqref>X330</xm:sqref>
            </x14:sparkline>
            <x14:sparkline>
              <xm:f>'1A3 Transport'!F331:R331</xm:f>
              <xm:sqref>X331</xm:sqref>
            </x14:sparkline>
            <x14:sparkline>
              <xm:f>'1A3 Transport'!F332:R332</xm:f>
              <xm:sqref>X332</xm:sqref>
            </x14:sparkline>
            <x14:sparkline>
              <xm:f>'1A3 Transport'!F333:R333</xm:f>
              <xm:sqref>X333</xm:sqref>
            </x14:sparkline>
            <x14:sparkline>
              <xm:f>'1A3 Transport'!F334:R334</xm:f>
              <xm:sqref>X334</xm:sqref>
            </x14:sparkline>
            <x14:sparkline>
              <xm:f>'1A3 Transport'!F335:R335</xm:f>
              <xm:sqref>X335</xm:sqref>
            </x14:sparkline>
            <x14:sparkline>
              <xm:f>'1A3 Transport'!F336:R336</xm:f>
              <xm:sqref>X336</xm:sqref>
            </x14:sparkline>
            <x14:sparkline>
              <xm:f>'1A3 Transport'!F337:R337</xm:f>
              <xm:sqref>X337</xm:sqref>
            </x14:sparkline>
            <x14:sparkline>
              <xm:f>'1A3 Transport'!F338:R338</xm:f>
              <xm:sqref>X338</xm:sqref>
            </x14:sparkline>
            <x14:sparkline>
              <xm:f>'1A3 Transport'!F339:R339</xm:f>
              <xm:sqref>X339</xm:sqref>
            </x14:sparkline>
            <x14:sparkline>
              <xm:f>'1A3 Transport'!F340:R340</xm:f>
              <xm:sqref>X340</xm:sqref>
            </x14:sparkline>
            <x14:sparkline>
              <xm:f>'1A3 Transport'!F341:R341</xm:f>
              <xm:sqref>X341</xm:sqref>
            </x14:sparkline>
            <x14:sparkline>
              <xm:f>'1A3 Transport'!F342:R342</xm:f>
              <xm:sqref>X342</xm:sqref>
            </x14:sparkline>
            <x14:sparkline>
              <xm:f>'1A3 Transport'!F343:R343</xm:f>
              <xm:sqref>X343</xm:sqref>
            </x14:sparkline>
          </x14:sparklines>
        </x14:sparklineGroup>
        <x14:sparklineGroup manualMax="0" manualMin="0" displayEmptyCellsAs="gap" xr2:uid="{00000000-0003-0000-1700-000078000000}">
          <x14:colorSeries rgb="FF376092"/>
          <x14:colorNegative rgb="FFD00000"/>
          <x14:colorAxis rgb="FF000000"/>
          <x14:colorMarkers rgb="FFD00000"/>
          <x14:colorFirst rgb="FFD00000"/>
          <x14:colorLast rgb="FFD00000"/>
          <x14:colorHigh rgb="FFD00000"/>
          <x14:colorLow rgb="FFD00000"/>
          <x14:sparklines>
            <x14:sparkline>
              <xm:f>'1A3 Transport'!F324:R324</xm:f>
              <xm:sqref>X324</xm:sqref>
            </x14:sparkline>
          </x14:sparklines>
        </x14:sparklineGroup>
        <x14:sparklineGroup manualMax="0" manualMin="0" displayEmptyCellsAs="gap" xr2:uid="{00000000-0003-0000-1700-000079000000}">
          <x14:colorSeries rgb="FF376092"/>
          <x14:colorNegative rgb="FFD00000"/>
          <x14:colorAxis rgb="FF000000"/>
          <x14:colorMarkers rgb="FFD00000"/>
          <x14:colorFirst rgb="FFD00000"/>
          <x14:colorLast rgb="FFD00000"/>
          <x14:colorHigh rgb="FFD00000"/>
          <x14:colorLow rgb="FFD00000"/>
          <x14:sparklines>
            <x14:sparkline>
              <xm:f>'1A3 Transport'!F266:R266</xm:f>
              <xm:sqref>X266</xm:sqref>
            </x14:sparkline>
          </x14:sparklines>
        </x14:sparklineGroup>
        <x14:sparklineGroup manualMax="0" manualMin="0" displayEmptyCellsAs="gap" xr2:uid="{00000000-0003-0000-1700-00007A000000}">
          <x14:colorSeries rgb="FF376092"/>
          <x14:colorNegative rgb="FFD00000"/>
          <x14:colorAxis rgb="FF000000"/>
          <x14:colorMarkers rgb="FFD00000"/>
          <x14:colorFirst rgb="FFD00000"/>
          <x14:colorLast rgb="FFD00000"/>
          <x14:colorHigh rgb="FFD00000"/>
          <x14:colorLow rgb="FFD00000"/>
          <x14:sparklines>
            <x14:sparkline>
              <xm:f>'1A3 Transport'!F267:R267</xm:f>
              <xm:sqref>X267</xm:sqref>
            </x14:sparkline>
            <x14:sparkline>
              <xm:f>'1A3 Transport'!F268:R268</xm:f>
              <xm:sqref>X268</xm:sqref>
            </x14:sparkline>
            <x14:sparkline>
              <xm:f>'1A3 Transport'!F269:R269</xm:f>
              <xm:sqref>X269</xm:sqref>
            </x14:sparkline>
            <x14:sparkline>
              <xm:f>'1A3 Transport'!F270:R270</xm:f>
              <xm:sqref>X270</xm:sqref>
            </x14:sparkline>
            <x14:sparkline>
              <xm:f>'1A3 Transport'!F271:R271</xm:f>
              <xm:sqref>X271</xm:sqref>
            </x14:sparkline>
            <x14:sparkline>
              <xm:f>'1A3 Transport'!F272:R272</xm:f>
              <xm:sqref>X272</xm:sqref>
            </x14:sparkline>
            <x14:sparkline>
              <xm:f>'1A3 Transport'!F273:R273</xm:f>
              <xm:sqref>X273</xm:sqref>
            </x14:sparkline>
            <x14:sparkline>
              <xm:f>'1A3 Transport'!F274:R274</xm:f>
              <xm:sqref>X274</xm:sqref>
            </x14:sparkline>
            <x14:sparkline>
              <xm:f>'1A3 Transport'!F275:R275</xm:f>
              <xm:sqref>X275</xm:sqref>
            </x14:sparkline>
            <x14:sparkline>
              <xm:f>'1A3 Transport'!F276:R276</xm:f>
              <xm:sqref>X276</xm:sqref>
            </x14:sparkline>
            <x14:sparkline>
              <xm:f>'1A3 Transport'!F277:R277</xm:f>
              <xm:sqref>X277</xm:sqref>
            </x14:sparkline>
            <x14:sparkline>
              <xm:f>'1A3 Transport'!F278:R278</xm:f>
              <xm:sqref>X278</xm:sqref>
            </x14:sparkline>
            <x14:sparkline>
              <xm:f>'1A3 Transport'!F279:R279</xm:f>
              <xm:sqref>X279</xm:sqref>
            </x14:sparkline>
            <x14:sparkline>
              <xm:f>'1A3 Transport'!F280:R280</xm:f>
              <xm:sqref>X280</xm:sqref>
            </x14:sparkline>
            <x14:sparkline>
              <xm:f>'1A3 Transport'!F281:R281</xm:f>
              <xm:sqref>X281</xm:sqref>
            </x14:sparkline>
            <x14:sparkline>
              <xm:f>'1A3 Transport'!F282:R282</xm:f>
              <xm:sqref>X282</xm:sqref>
            </x14:sparkline>
          </x14:sparklines>
        </x14:sparklineGroup>
        <x14:sparklineGroup manualMax="0" manualMin="0" displayEmptyCellsAs="gap" xr2:uid="{00000000-0003-0000-1700-00007B000000}">
          <x14:colorSeries rgb="FF376092"/>
          <x14:colorNegative rgb="FFD00000"/>
          <x14:colorAxis rgb="FF000000"/>
          <x14:colorMarkers rgb="FFD00000"/>
          <x14:colorFirst rgb="FFD00000"/>
          <x14:colorLast rgb="FFD00000"/>
          <x14:colorHigh rgb="FFD00000"/>
          <x14:colorLow rgb="FFD00000"/>
          <x14:sparklines>
            <x14:sparkline>
              <xm:f>'1A3 Transport'!F249:R249</xm:f>
              <xm:sqref>X249</xm:sqref>
            </x14:sparkline>
            <x14:sparkline>
              <xm:f>'1A3 Transport'!F250:R250</xm:f>
              <xm:sqref>X250</xm:sqref>
            </x14:sparkline>
            <x14:sparkline>
              <xm:f>'1A3 Transport'!F251:R251</xm:f>
              <xm:sqref>X251</xm:sqref>
            </x14:sparkline>
            <x14:sparkline>
              <xm:f>'1A3 Transport'!F252:R252</xm:f>
              <xm:sqref>X252</xm:sqref>
            </x14:sparkline>
            <x14:sparkline>
              <xm:f>'1A3 Transport'!F253:R253</xm:f>
              <xm:sqref>X253</xm:sqref>
            </x14:sparkline>
            <x14:sparkline>
              <xm:f>'1A3 Transport'!F254:R254</xm:f>
              <xm:sqref>X254</xm:sqref>
            </x14:sparkline>
            <x14:sparkline>
              <xm:f>'1A3 Transport'!F255:R255</xm:f>
              <xm:sqref>X255</xm:sqref>
            </x14:sparkline>
            <x14:sparkline>
              <xm:f>'1A3 Transport'!F256:R256</xm:f>
              <xm:sqref>X256</xm:sqref>
            </x14:sparkline>
            <x14:sparkline>
              <xm:f>'1A3 Transport'!F257:R257</xm:f>
              <xm:sqref>X257</xm:sqref>
            </x14:sparkline>
            <x14:sparkline>
              <xm:f>'1A3 Transport'!F258:R258</xm:f>
              <xm:sqref>X258</xm:sqref>
            </x14:sparkline>
            <x14:sparkline>
              <xm:f>'1A3 Transport'!F259:R259</xm:f>
              <xm:sqref>X259</xm:sqref>
            </x14:sparkline>
            <x14:sparkline>
              <xm:f>'1A3 Transport'!F260:R260</xm:f>
              <xm:sqref>X260</xm:sqref>
            </x14:sparkline>
            <x14:sparkline>
              <xm:f>'1A3 Transport'!F261:R261</xm:f>
              <xm:sqref>X261</xm:sqref>
            </x14:sparkline>
            <x14:sparkline>
              <xm:f>'1A3 Transport'!F262:R262</xm:f>
              <xm:sqref>X262</xm:sqref>
            </x14:sparkline>
            <x14:sparkline>
              <xm:f>'1A3 Transport'!F263:R263</xm:f>
              <xm:sqref>X263</xm:sqref>
            </x14:sparkline>
            <x14:sparkline>
              <xm:f>'1A3 Transport'!F264:R264</xm:f>
              <xm:sqref>X264</xm:sqref>
            </x14:sparkline>
          </x14:sparklines>
        </x14:sparklineGroup>
        <x14:sparklineGroup manualMax="0" manualMin="0" displayEmptyCellsAs="gap" xr2:uid="{00000000-0003-0000-1700-00007C000000}">
          <x14:colorSeries rgb="FF376092"/>
          <x14:colorNegative rgb="FFD00000"/>
          <x14:colorAxis rgb="FF000000"/>
          <x14:colorMarkers rgb="FFD00000"/>
          <x14:colorFirst rgb="FFD00000"/>
          <x14:colorLast rgb="FFD00000"/>
          <x14:colorHigh rgb="FFD00000"/>
          <x14:colorLow rgb="FFD00000"/>
          <x14:sparklines>
            <x14:sparkline>
              <xm:f>'1A3 Transport'!F248:R248</xm:f>
              <xm:sqref>X248</xm:sqref>
            </x14:sparkline>
          </x14:sparklines>
        </x14:sparklineGroup>
        <x14:sparklineGroup manualMax="0" manualMin="0" displayEmptyCellsAs="gap" xr2:uid="{00000000-0003-0000-1700-00007D000000}">
          <x14:colorSeries rgb="FF376092"/>
          <x14:colorNegative rgb="FFD00000"/>
          <x14:colorAxis rgb="FF000000"/>
          <x14:colorMarkers rgb="FFD00000"/>
          <x14:colorFirst rgb="FFD00000"/>
          <x14:colorLast rgb="FFD00000"/>
          <x14:colorHigh rgb="FFD00000"/>
          <x14:colorLow rgb="FFD00000"/>
          <x14:sparklines>
            <x14:sparkline>
              <xm:f>'1A3 Transport'!F231:R231</xm:f>
              <xm:sqref>X231</xm:sqref>
            </x14:sparkline>
            <x14:sparkline>
              <xm:f>'1A3 Transport'!F232:R232</xm:f>
              <xm:sqref>X232</xm:sqref>
            </x14:sparkline>
            <x14:sparkline>
              <xm:f>'1A3 Transport'!F233:R233</xm:f>
              <xm:sqref>X233</xm:sqref>
            </x14:sparkline>
            <x14:sparkline>
              <xm:f>'1A3 Transport'!F234:R234</xm:f>
              <xm:sqref>X234</xm:sqref>
            </x14:sparkline>
            <x14:sparkline>
              <xm:f>'1A3 Transport'!F235:R235</xm:f>
              <xm:sqref>X235</xm:sqref>
            </x14:sparkline>
            <x14:sparkline>
              <xm:f>'1A3 Transport'!F236:R236</xm:f>
              <xm:sqref>X236</xm:sqref>
            </x14:sparkline>
            <x14:sparkline>
              <xm:f>'1A3 Transport'!F237:R237</xm:f>
              <xm:sqref>X237</xm:sqref>
            </x14:sparkline>
            <x14:sparkline>
              <xm:f>'1A3 Transport'!F238:R238</xm:f>
              <xm:sqref>X238</xm:sqref>
            </x14:sparkline>
            <x14:sparkline>
              <xm:f>'1A3 Transport'!F239:R239</xm:f>
              <xm:sqref>X239</xm:sqref>
            </x14:sparkline>
            <x14:sparkline>
              <xm:f>'1A3 Transport'!F240:R240</xm:f>
              <xm:sqref>X240</xm:sqref>
            </x14:sparkline>
            <x14:sparkline>
              <xm:f>'1A3 Transport'!F241:R241</xm:f>
              <xm:sqref>X241</xm:sqref>
            </x14:sparkline>
            <x14:sparkline>
              <xm:f>'1A3 Transport'!F242:R242</xm:f>
              <xm:sqref>X242</xm:sqref>
            </x14:sparkline>
            <x14:sparkline>
              <xm:f>'1A3 Transport'!F243:R243</xm:f>
              <xm:sqref>X243</xm:sqref>
            </x14:sparkline>
            <x14:sparkline>
              <xm:f>'1A3 Transport'!F244:R244</xm:f>
              <xm:sqref>X244</xm:sqref>
            </x14:sparkline>
            <x14:sparkline>
              <xm:f>'1A3 Transport'!F245:R245</xm:f>
              <xm:sqref>X245</xm:sqref>
            </x14:sparkline>
            <x14:sparkline>
              <xm:f>'1A3 Transport'!F246:R246</xm:f>
              <xm:sqref>X246</xm:sqref>
            </x14:sparkline>
            <x14:sparkline>
              <xm:f>'1A3 Transport'!F247:R247</xm:f>
              <xm:sqref>X247</xm:sqref>
            </x14:sparkline>
            <x14:sparkline>
              <xm:f>'1A3 Transport'!F265:R265</xm:f>
              <xm:sqref>X265</xm:sqref>
            </x14:sparkline>
          </x14:sparklines>
        </x14:sparklineGroup>
        <x14:sparklineGroup manualMax="0" manualMin="0" displayEmptyCellsAs="gap" xr2:uid="{00000000-0003-0000-1700-00007E000000}">
          <x14:colorSeries rgb="FF376092"/>
          <x14:colorNegative rgb="FFD00000"/>
          <x14:colorAxis rgb="FF000000"/>
          <x14:colorMarkers rgb="FFD00000"/>
          <x14:colorFirst rgb="FFD00000"/>
          <x14:colorLast rgb="FFD00000"/>
          <x14:colorHigh rgb="FFD00000"/>
          <x14:colorLow rgb="FFD00000"/>
          <x14:sparklines>
            <x14:sparkline>
              <xm:f>'1A3 Transport'!F53:R53</xm:f>
              <xm:sqref>X53</xm:sqref>
            </x14:sparkline>
          </x14:sparklines>
        </x14:sparklineGroup>
        <x14:sparklineGroup manualMax="0" manualMin="0" displayEmptyCellsAs="gap" xr2:uid="{00000000-0003-0000-1700-00007F000000}">
          <x14:colorSeries rgb="FF376092"/>
          <x14:colorNegative rgb="FFD00000"/>
          <x14:colorAxis rgb="FF000000"/>
          <x14:colorMarkers rgb="FFD00000"/>
          <x14:colorFirst rgb="FFD00000"/>
          <x14:colorLast rgb="FFD00000"/>
          <x14:colorHigh rgb="FFD00000"/>
          <x14:colorLow rgb="FFD00000"/>
          <x14:sparklines>
            <x14:sparkline>
              <xm:f>'1A3 Transport'!F54:R54</xm:f>
              <xm:sqref>X54</xm:sqref>
            </x14:sparkline>
          </x14:sparklines>
        </x14:sparklineGroup>
        <x14:sparklineGroup manualMax="0" manualMin="0" displayEmptyCellsAs="gap" xr2:uid="{00000000-0003-0000-1700-000080000000}">
          <x14:colorSeries rgb="FF376092"/>
          <x14:colorNegative rgb="FFD00000"/>
          <x14:colorAxis rgb="FF000000"/>
          <x14:colorMarkers rgb="FFD00000"/>
          <x14:colorFirst rgb="FFD00000"/>
          <x14:colorLast rgb="FFD00000"/>
          <x14:colorHigh rgb="FFD00000"/>
          <x14:colorLow rgb="FFD00000"/>
          <x14:sparklines>
            <x14:sparkline>
              <xm:f>'1A3 Transport'!F156:W156</xm:f>
              <xm:sqref>X156</xm:sqref>
            </x14:sparkline>
          </x14:sparklines>
        </x14:sparklineGroup>
      </x14:sparklineGroup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00000"/>
  </sheetPr>
  <dimension ref="A1"/>
  <sheetViews>
    <sheetView topLeftCell="A4" workbookViewId="0">
      <selection activeCell="M25" sqref="M25"/>
    </sheetView>
  </sheetViews>
  <sheetFormatPr defaultRowHeight="15" x14ac:dyDescent="0.2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tabColor theme="3" tint="0.79998168889431442"/>
  </sheetPr>
  <dimension ref="A1:AE588"/>
  <sheetViews>
    <sheetView zoomScale="83" zoomScaleNormal="83" workbookViewId="0">
      <pane xSplit="5" ySplit="14" topLeftCell="R155" activePane="bottomRight" state="frozen"/>
      <selection pane="topRight" activeCell="E1" sqref="E1"/>
      <selection pane="bottomLeft" activeCell="A15" sqref="A15"/>
      <selection pane="bottomRight" activeCell="Y111" sqref="Y111"/>
    </sheetView>
  </sheetViews>
  <sheetFormatPr defaultRowHeight="15" x14ac:dyDescent="0.25"/>
  <cols>
    <col min="1" max="1" width="14.28515625" style="221" customWidth="1"/>
    <col min="2" max="2" width="55.28515625" bestFit="1" customWidth="1"/>
    <col min="3" max="3" width="32.85546875" customWidth="1"/>
    <col min="4" max="4" width="10.42578125" customWidth="1"/>
    <col min="5" max="5" width="12.140625" customWidth="1"/>
    <col min="6" max="30" width="10.42578125" customWidth="1"/>
    <col min="31" max="91" width="53.7109375" bestFit="1" customWidth="1"/>
    <col min="92" max="106" width="16.5703125" bestFit="1" customWidth="1"/>
  </cols>
  <sheetData>
    <row r="1" spans="1:27" x14ac:dyDescent="0.25">
      <c r="B1" s="367" t="s">
        <v>2</v>
      </c>
      <c r="C1" s="313" t="str">
        <f ca="1">MID(CELL("filename",B1),FIND("]",CELL("filename",B1))+1,256)</f>
        <v>1A4 Other Sectors</v>
      </c>
      <c r="D1" s="585" t="s">
        <v>23</v>
      </c>
      <c r="E1" s="586"/>
      <c r="F1" s="586"/>
      <c r="G1" s="586"/>
      <c r="H1" s="586"/>
      <c r="I1" s="586"/>
      <c r="J1" s="586"/>
      <c r="K1" s="587"/>
      <c r="L1" s="11"/>
    </row>
    <row r="2" spans="1:27" ht="17.100000000000001" customHeight="1" x14ac:dyDescent="0.25">
      <c r="B2" s="367" t="s">
        <v>1</v>
      </c>
      <c r="C2" s="313" t="s">
        <v>100</v>
      </c>
      <c r="D2" s="588"/>
      <c r="E2" s="589"/>
      <c r="F2" s="589"/>
      <c r="G2" s="589"/>
      <c r="H2" s="589"/>
      <c r="I2" s="589"/>
      <c r="J2" s="589"/>
      <c r="K2" s="590"/>
      <c r="L2" s="11"/>
      <c r="M2" s="11"/>
      <c r="N2" s="11"/>
      <c r="O2" s="11"/>
      <c r="P2" s="11"/>
      <c r="Q2" s="11"/>
      <c r="R2" s="11"/>
      <c r="S2" s="11"/>
    </row>
    <row r="3" spans="1:27" x14ac:dyDescent="0.25">
      <c r="B3" s="367" t="s">
        <v>3</v>
      </c>
      <c r="C3" s="313" t="s">
        <v>994</v>
      </c>
      <c r="D3" s="314"/>
      <c r="E3" s="315"/>
      <c r="F3" s="315"/>
      <c r="G3" s="315"/>
      <c r="H3" s="315"/>
      <c r="I3" s="315"/>
      <c r="J3" s="315"/>
      <c r="K3" s="316"/>
      <c r="L3" s="11"/>
      <c r="M3" s="11"/>
      <c r="N3" s="11"/>
      <c r="O3" s="11"/>
      <c r="P3" s="11"/>
      <c r="Q3" s="11"/>
      <c r="R3" s="11"/>
      <c r="S3" s="11"/>
    </row>
    <row r="4" spans="1:27" x14ac:dyDescent="0.25">
      <c r="B4" s="367" t="s">
        <v>4</v>
      </c>
      <c r="C4" s="313" t="s">
        <v>101</v>
      </c>
      <c r="D4" s="314"/>
      <c r="E4" s="315"/>
      <c r="F4" s="315"/>
      <c r="G4" s="315"/>
      <c r="H4" s="315"/>
      <c r="I4" s="315"/>
      <c r="J4" s="315"/>
      <c r="K4" s="316"/>
      <c r="L4" s="11"/>
      <c r="M4" s="11"/>
      <c r="N4" s="11"/>
      <c r="O4" s="11"/>
      <c r="P4" s="11"/>
      <c r="Q4" s="11"/>
      <c r="R4" s="11"/>
      <c r="S4" s="11"/>
    </row>
    <row r="5" spans="1:27" x14ac:dyDescent="0.25">
      <c r="B5" s="367" t="s">
        <v>24</v>
      </c>
      <c r="C5" s="313"/>
      <c r="D5" s="314"/>
      <c r="E5" s="315"/>
      <c r="F5" s="315"/>
      <c r="G5" s="315"/>
      <c r="H5" s="315"/>
      <c r="I5" s="315"/>
      <c r="J5" s="315"/>
      <c r="K5" s="316"/>
      <c r="L5" s="11"/>
      <c r="M5" s="11"/>
      <c r="N5" s="11"/>
      <c r="O5" s="11"/>
      <c r="P5" s="11"/>
      <c r="Q5" s="11"/>
      <c r="R5" s="11"/>
      <c r="S5" s="11"/>
    </row>
    <row r="6" spans="1:27" x14ac:dyDescent="0.25">
      <c r="B6" s="367"/>
      <c r="C6" s="313"/>
      <c r="D6" s="314"/>
      <c r="E6" s="315"/>
      <c r="F6" s="315"/>
      <c r="G6" s="315"/>
      <c r="H6" s="315"/>
      <c r="I6" s="315"/>
      <c r="J6" s="315"/>
      <c r="K6" s="316"/>
      <c r="N6" s="197"/>
      <c r="O6" s="197"/>
      <c r="P6" s="197"/>
      <c r="Q6" s="197"/>
    </row>
    <row r="7" spans="1:27" x14ac:dyDescent="0.25">
      <c r="B7" s="368" t="s">
        <v>25</v>
      </c>
      <c r="C7" s="319" t="s">
        <v>1001</v>
      </c>
      <c r="D7" s="314"/>
      <c r="E7" s="315"/>
      <c r="F7" s="315"/>
      <c r="G7" s="315"/>
      <c r="H7" s="315"/>
      <c r="I7" s="315"/>
      <c r="J7" s="315"/>
      <c r="K7" s="316"/>
      <c r="L7" s="197"/>
      <c r="M7" s="197"/>
      <c r="N7" s="197"/>
      <c r="O7" s="197"/>
      <c r="P7" s="197"/>
      <c r="Q7" s="197"/>
      <c r="R7" s="197"/>
      <c r="S7" s="197"/>
      <c r="T7" s="197"/>
      <c r="U7" s="197"/>
      <c r="V7" s="197"/>
      <c r="W7" s="197"/>
      <c r="X7" s="197"/>
    </row>
    <row r="8" spans="1:27" x14ac:dyDescent="0.25">
      <c r="B8" s="367" t="s">
        <v>0</v>
      </c>
      <c r="C8" s="313" t="s">
        <v>35</v>
      </c>
      <c r="D8" s="314"/>
      <c r="E8" s="315"/>
      <c r="F8" s="315"/>
      <c r="G8" s="315"/>
      <c r="H8" s="315"/>
      <c r="I8" s="315"/>
      <c r="J8" s="315"/>
      <c r="K8" s="316"/>
      <c r="L8" s="197"/>
      <c r="M8" s="197"/>
      <c r="N8" s="197"/>
      <c r="O8" s="197"/>
      <c r="P8" s="197"/>
      <c r="Q8" s="197"/>
      <c r="R8" s="197"/>
      <c r="S8" s="197"/>
      <c r="T8" s="197"/>
      <c r="U8" s="197"/>
      <c r="V8" s="197"/>
      <c r="W8" s="197"/>
      <c r="X8" s="197"/>
    </row>
    <row r="9" spans="1:27" x14ac:dyDescent="0.25">
      <c r="B9" s="367" t="s">
        <v>5</v>
      </c>
      <c r="C9" s="313"/>
      <c r="D9" s="320"/>
      <c r="E9" s="321"/>
      <c r="F9" s="321"/>
      <c r="G9" s="321"/>
      <c r="H9" s="321"/>
      <c r="I9" s="321"/>
      <c r="J9" s="321"/>
      <c r="K9" s="322"/>
      <c r="L9" s="197"/>
      <c r="M9" s="197"/>
      <c r="N9" s="197"/>
      <c r="O9" s="197"/>
      <c r="P9" s="197"/>
      <c r="Q9" s="197"/>
      <c r="R9" s="197"/>
      <c r="S9" s="197"/>
      <c r="T9" s="197"/>
      <c r="U9" s="197"/>
      <c r="V9" s="197"/>
      <c r="W9" s="197"/>
      <c r="X9" s="197"/>
    </row>
    <row r="10" spans="1:27" x14ac:dyDescent="0.25">
      <c r="D10" s="197"/>
      <c r="E10" s="197"/>
      <c r="F10" s="404">
        <f>'1A1 Energy Industries'!F23+'1A2 Manufacturing Construction'!F21+'1A2 Manufacturing Construction'!F22+'1A3 Transport'!F22+'1A3 Transport'!F24+'1A4 Other Sectors'!F19+'1A4 Other Sectors'!F20+'1A4 Other Sectors'!F24+'1A4 Other Sectors'!F34</f>
        <v>95268.799310000002</v>
      </c>
      <c r="G10" s="404">
        <f>'1A1 Energy Industries'!G23+'1A2 Manufacturing Construction'!G21+'1A2 Manufacturing Construction'!G22+'1A3 Transport'!G22+'1A3 Transport'!G24+'1A4 Other Sectors'!G19+'1A4 Other Sectors'!G20+'1A4 Other Sectors'!G24+'1A4 Other Sectors'!G34</f>
        <v>95389.659069999994</v>
      </c>
      <c r="H10" s="404">
        <f>'1A1 Energy Industries'!H23+'1A2 Manufacturing Construction'!H21+'1A2 Manufacturing Construction'!H22+'1A3 Transport'!H22+'1A3 Transport'!H24+'1A4 Other Sectors'!H19+'1A4 Other Sectors'!H20+'1A4 Other Sectors'!H24+'1A4 Other Sectors'!H34</f>
        <v>95651.194480000006</v>
      </c>
      <c r="I10" s="404">
        <f>'1A1 Energy Industries'!I23+'1A2 Manufacturing Construction'!I21+'1A2 Manufacturing Construction'!I22+'1A3 Transport'!I22+'1A3 Transport'!I24+'1A4 Other Sectors'!I19+'1A4 Other Sectors'!I20+'1A4 Other Sectors'!I24+'1A4 Other Sectors'!I34</f>
        <v>103897.38344000001</v>
      </c>
      <c r="J10" s="404">
        <f>'1A1 Energy Industries'!J23+'1A2 Manufacturing Construction'!J21+'1A2 Manufacturing Construction'!J22+'1A3 Transport'!J22+'1A3 Transport'!J24+'1A4 Other Sectors'!J19+'1A4 Other Sectors'!J20+'1A4 Other Sectors'!J24+'1A4 Other Sectors'!J34</f>
        <v>104697.62803000001</v>
      </c>
      <c r="K10" s="404">
        <f>'1A1 Energy Industries'!K23+'1A2 Manufacturing Construction'!K21+'1A2 Manufacturing Construction'!K22+'1A3 Transport'!K22+'1A3 Transport'!K24+'1A4 Other Sectors'!K19+'1A4 Other Sectors'!K20+'1A4 Other Sectors'!K24+'1A4 Other Sectors'!K34</f>
        <v>107235.64640000003</v>
      </c>
      <c r="L10" s="404">
        <f>'1A1 Energy Industries'!L23+'1A2 Manufacturing Construction'!L21+'1A2 Manufacturing Construction'!L22+'1A3 Transport'!L22+'1A3 Transport'!L24+'1A4 Other Sectors'!L19+'1A4 Other Sectors'!L20+'1A4 Other Sectors'!L24+'1A4 Other Sectors'!L34</f>
        <v>112592.65024999999</v>
      </c>
      <c r="M10" s="404">
        <f>'1A1 Energy Industries'!M23+'1A2 Manufacturing Construction'!M21+'1A2 Manufacturing Construction'!M22+'1A3 Transport'!M22+'1A3 Transport'!M24+'1A4 Other Sectors'!M19+'1A4 Other Sectors'!M20+'1A4 Other Sectors'!M24+'1A4 Other Sectors'!M34</f>
        <v>116287.04835</v>
      </c>
      <c r="N10" s="404">
        <f>'1A1 Energy Industries'!N23+'1A2 Manufacturing Construction'!N21+'1A2 Manufacturing Construction'!N22+'1A3 Transport'!N22+'1A3 Transport'!N24+'1A4 Other Sectors'!N19+'1A4 Other Sectors'!N20+'1A4 Other Sectors'!N24+'1A4 Other Sectors'!N34</f>
        <v>120275.60789</v>
      </c>
      <c r="O10" s="404">
        <f>'1A1 Energy Industries'!O23+'1A2 Manufacturing Construction'!O21+'1A2 Manufacturing Construction'!O22+'1A3 Transport'!O22+'1A3 Transport'!O24+'1A4 Other Sectors'!O19+'1A4 Other Sectors'!O20+'1A4 Other Sectors'!O24+'1A4 Other Sectors'!O34</f>
        <v>119579.89943999999</v>
      </c>
      <c r="P10" s="404">
        <f>'1A1 Energy Industries'!P23+'1A2 Manufacturing Construction'!P21+'1A2 Manufacturing Construction'!P22+'1A3 Transport'!P22+'1A3 Transport'!P24+'1A4 Other Sectors'!P19+'1A4 Other Sectors'!P20+'1A4 Other Sectors'!P24+'1A4 Other Sectors'!P34</f>
        <v>121564.94223682194</v>
      </c>
      <c r="Q10" s="404">
        <f>'1A1 Energy Industries'!Q23+'1A2 Manufacturing Construction'!Q21+'1A2 Manufacturing Construction'!Q22+'1A3 Transport'!Q22+'1A3 Transport'!Q24+'1A4 Other Sectors'!Q19+'1A4 Other Sectors'!Q20+'1A4 Other Sectors'!Q24+'1A4 Other Sectors'!Q34</f>
        <v>108113.12840999999</v>
      </c>
      <c r="R10" s="404">
        <f>'1A1 Energy Industries'!R23+'1A2 Manufacturing Construction'!R21+'1A2 Manufacturing Construction'!R22+'1A3 Transport'!R22+'1A3 Transport'!R24+'1A4 Other Sectors'!R19+'1A4 Other Sectors'!R20+'1A4 Other Sectors'!R24+'1A4 Other Sectors'!R34</f>
        <v>100616.31138</v>
      </c>
      <c r="S10" s="404">
        <f>'1A1 Energy Industries'!S23+'1A2 Manufacturing Construction'!S21+'1A2 Manufacturing Construction'!S22+'1A3 Transport'!S22+'1A3 Transport'!S24+'1A4 Other Sectors'!S19+'1A4 Other Sectors'!S20+'1A4 Other Sectors'!S24+'1A4 Other Sectors'!S34</f>
        <v>119105.49599999998</v>
      </c>
      <c r="T10" s="404">
        <f>'1A1 Energy Industries'!T23+'1A2 Manufacturing Construction'!T21+'1A2 Manufacturing Construction'!T22+'1A3 Transport'!T22+'1A3 Transport'!T24+'1A4 Other Sectors'!T19+'1A4 Other Sectors'!T20+'1A4 Other Sectors'!T24+'1A4 Other Sectors'!T34</f>
        <v>120888.83500000001</v>
      </c>
      <c r="U10" s="404">
        <f>'1A1 Energy Industries'!U23+'1A2 Manufacturing Construction'!U21+'1A2 Manufacturing Construction'!U22+'1A3 Transport'!U22+'1A3 Transport'!U24+'1A4 Other Sectors'!U19+'1A4 Other Sectors'!U20+'1A4 Other Sectors'!U24+'1A4 Other Sectors'!U34</f>
        <v>122683.17400000001</v>
      </c>
      <c r="V10" s="404">
        <f>'1A1 Energy Industries'!V23+'1A2 Manufacturing Construction'!V21+'1A2 Manufacturing Construction'!V22+'1A3 Transport'!V22+'1A3 Transport'!V24+'1A4 Other Sectors'!V19+'1A4 Other Sectors'!V20+'1A4 Other Sectors'!V24+'1A4 Other Sectors'!V34</f>
        <v>124449.35</v>
      </c>
      <c r="W10" s="404">
        <f>'1A1 Energy Industries'!W23+'1A2 Manufacturing Construction'!W21+'1A2 Manufacturing Construction'!W22+'1A3 Transport'!W22+'1A3 Transport'!W24+'1A4 Other Sectors'!W19+'1A4 Other Sectors'!W20+'1A4 Other Sectors'!W24+'1A4 Other Sectors'!W34</f>
        <v>126334.9</v>
      </c>
      <c r="X10" s="197"/>
    </row>
    <row r="11" spans="1:27" s="2" customFormat="1" ht="21" x14ac:dyDescent="0.35">
      <c r="A11" s="222" t="s">
        <v>1052</v>
      </c>
      <c r="C11" s="3" t="s">
        <v>6</v>
      </c>
      <c r="D11" s="257"/>
      <c r="E11" s="257"/>
      <c r="F11" s="257" t="s">
        <v>188</v>
      </c>
      <c r="G11" s="257"/>
      <c r="H11" s="257"/>
      <c r="I11" s="257"/>
      <c r="J11" s="257"/>
      <c r="K11" s="257"/>
      <c r="L11" s="257"/>
      <c r="M11" s="257"/>
      <c r="N11" s="257"/>
      <c r="O11" s="257"/>
      <c r="P11" s="257"/>
      <c r="Q11" s="257"/>
      <c r="R11" s="257"/>
      <c r="S11" s="257"/>
      <c r="T11" s="257"/>
      <c r="U11" s="257"/>
      <c r="V11" s="257"/>
      <c r="W11" s="257"/>
    </row>
    <row r="12" spans="1:27" s="197" customFormat="1" x14ac:dyDescent="0.25">
      <c r="A12" s="364"/>
      <c r="B12" s="242"/>
      <c r="C12" s="242"/>
      <c r="D12" s="242"/>
      <c r="E12" s="242"/>
    </row>
    <row r="13" spans="1:27" x14ac:dyDescent="0.25">
      <c r="A13" s="364"/>
      <c r="B13" s="275" t="s">
        <v>7</v>
      </c>
      <c r="C13" s="275" t="s">
        <v>8</v>
      </c>
      <c r="D13" s="275" t="s">
        <v>9</v>
      </c>
      <c r="E13" s="275" t="s">
        <v>10</v>
      </c>
      <c r="F13" s="4">
        <v>2000</v>
      </c>
      <c r="G13" s="275">
        <v>2001</v>
      </c>
      <c r="H13" s="275">
        <v>2002</v>
      </c>
      <c r="I13" s="275">
        <v>2003</v>
      </c>
      <c r="J13" s="275">
        <v>2004</v>
      </c>
      <c r="K13" s="275">
        <v>2005</v>
      </c>
      <c r="L13" s="275">
        <v>2006</v>
      </c>
      <c r="M13" s="275">
        <v>2007</v>
      </c>
      <c r="N13" s="275">
        <v>2008</v>
      </c>
      <c r="O13" s="275">
        <v>2009</v>
      </c>
      <c r="P13" s="275">
        <v>2010</v>
      </c>
      <c r="Q13" s="275">
        <v>2011</v>
      </c>
      <c r="R13" s="275">
        <v>2012</v>
      </c>
      <c r="S13" s="275">
        <v>2013</v>
      </c>
      <c r="T13" s="275">
        <v>2014</v>
      </c>
      <c r="U13" s="275">
        <v>2015</v>
      </c>
      <c r="V13" s="275">
        <v>2016</v>
      </c>
      <c r="W13" s="275">
        <v>2017</v>
      </c>
      <c r="X13" s="365" t="s">
        <v>26</v>
      </c>
    </row>
    <row r="14" spans="1:27" x14ac:dyDescent="0.25">
      <c r="A14" s="364"/>
      <c r="B14" s="323" t="s">
        <v>222</v>
      </c>
      <c r="C14" s="323"/>
      <c r="D14" s="323"/>
      <c r="E14" s="323"/>
      <c r="F14" s="48" t="s">
        <v>735</v>
      </c>
      <c r="G14" s="48"/>
      <c r="H14" s="48"/>
      <c r="I14" s="48"/>
      <c r="J14" s="48"/>
      <c r="K14" s="48"/>
      <c r="L14" s="48"/>
      <c r="M14" s="48"/>
      <c r="N14" s="48"/>
      <c r="O14" s="48"/>
      <c r="P14" s="48"/>
      <c r="Q14" s="48"/>
      <c r="R14" s="48"/>
      <c r="S14" s="48"/>
      <c r="T14" s="48"/>
      <c r="U14" s="48"/>
      <c r="V14" s="48"/>
      <c r="W14" s="48"/>
      <c r="X14" s="21"/>
    </row>
    <row r="15" spans="1:27" x14ac:dyDescent="0.25">
      <c r="A15" s="364" t="s">
        <v>1281</v>
      </c>
      <c r="B15" s="242" t="s">
        <v>222</v>
      </c>
      <c r="C15" s="242" t="s">
        <v>227</v>
      </c>
      <c r="D15" s="242"/>
      <c r="E15" s="242" t="s">
        <v>201</v>
      </c>
      <c r="F15" s="234">
        <v>1173.2329999999999</v>
      </c>
      <c r="G15" s="234">
        <v>1076.0340000000001</v>
      </c>
      <c r="H15" s="234">
        <v>1019.905</v>
      </c>
      <c r="I15" s="234">
        <v>1052.761</v>
      </c>
      <c r="J15" s="234">
        <v>930.7399999999999</v>
      </c>
      <c r="K15" s="234">
        <v>1041.809</v>
      </c>
      <c r="L15" s="234">
        <v>1010.322</v>
      </c>
      <c r="M15" s="234">
        <v>954.19299999999998</v>
      </c>
      <c r="N15" s="234">
        <v>728.30799999999999</v>
      </c>
      <c r="O15" s="234">
        <v>746.10500000000002</v>
      </c>
      <c r="P15" s="234">
        <v>789.5087160983577</v>
      </c>
      <c r="Q15" s="234">
        <v>795.38900000000001</v>
      </c>
      <c r="R15" s="234">
        <v>643.42999999999995</v>
      </c>
      <c r="S15" s="234">
        <v>687.9079999999999</v>
      </c>
      <c r="T15" s="234">
        <v>647.43599999999992</v>
      </c>
      <c r="U15" s="234">
        <v>606.96399999999994</v>
      </c>
      <c r="V15" s="234">
        <v>566</v>
      </c>
      <c r="W15" s="234">
        <v>526</v>
      </c>
      <c r="Y15" t="s">
        <v>1017</v>
      </c>
    </row>
    <row r="16" spans="1:27" x14ac:dyDescent="0.25">
      <c r="A16" s="364" t="s">
        <v>1281</v>
      </c>
      <c r="B16" s="242" t="s">
        <v>222</v>
      </c>
      <c r="C16" s="242" t="s">
        <v>228</v>
      </c>
      <c r="D16" s="242"/>
      <c r="E16" s="242" t="s">
        <v>201</v>
      </c>
      <c r="F16" s="461">
        <v>4605.9291096611423</v>
      </c>
      <c r="G16" s="461">
        <v>4812.4197189013094</v>
      </c>
      <c r="H16" s="461">
        <v>5049.8988975657021</v>
      </c>
      <c r="I16" s="461">
        <v>5369.6846564188481</v>
      </c>
      <c r="J16" s="461">
        <v>5672.145444521736</v>
      </c>
      <c r="K16" s="461">
        <v>6000.7328528880935</v>
      </c>
      <c r="L16" s="461">
        <v>6437.5457464791898</v>
      </c>
      <c r="M16" s="461">
        <v>7497.8608211590308</v>
      </c>
      <c r="N16" s="461">
        <v>7677.8454458548522</v>
      </c>
      <c r="O16" s="461">
        <v>6977.0457181952224</v>
      </c>
      <c r="P16" s="461">
        <v>7519.2138903561208</v>
      </c>
      <c r="Q16" s="461">
        <v>8298.5198305547437</v>
      </c>
      <c r="R16" s="461">
        <v>8326.2482220407255</v>
      </c>
      <c r="S16" s="461">
        <v>9149.6630796108166</v>
      </c>
      <c r="T16" s="461">
        <v>9639.0403642991514</v>
      </c>
      <c r="U16" s="461">
        <v>10154.592397137747</v>
      </c>
      <c r="V16" s="461">
        <v>10697.719156144014</v>
      </c>
      <c r="W16" s="461">
        <v>11269.895498315334</v>
      </c>
      <c r="Y16" s="197" t="s">
        <v>1292</v>
      </c>
      <c r="Z16" s="197"/>
      <c r="AA16" s="197"/>
    </row>
    <row r="17" spans="1:31" x14ac:dyDescent="0.25">
      <c r="A17" s="364" t="s">
        <v>1281</v>
      </c>
      <c r="B17" s="242" t="s">
        <v>222</v>
      </c>
      <c r="C17" s="242" t="s">
        <v>359</v>
      </c>
      <c r="D17" s="242"/>
      <c r="E17" s="242" t="s">
        <v>201</v>
      </c>
      <c r="F17" s="234">
        <v>20709.939999999999</v>
      </c>
      <c r="G17" s="234">
        <v>20709.939999999999</v>
      </c>
      <c r="H17" s="234">
        <v>20000.95</v>
      </c>
      <c r="I17" s="234">
        <v>19702.43</v>
      </c>
      <c r="J17" s="234">
        <v>21240.41</v>
      </c>
      <c r="K17" s="234">
        <v>18247.13</v>
      </c>
      <c r="L17" s="234">
        <v>17762.04</v>
      </c>
      <c r="M17" s="234">
        <v>17538.14</v>
      </c>
      <c r="N17" s="234">
        <v>17538.14</v>
      </c>
      <c r="O17" s="234">
        <v>22127.91</v>
      </c>
      <c r="P17" s="234">
        <v>23415.177027725844</v>
      </c>
      <c r="Q17" s="234">
        <v>17799.350399999999</v>
      </c>
      <c r="R17" s="234">
        <v>23628.799999999999</v>
      </c>
      <c r="S17" s="234">
        <v>20066.991526002676</v>
      </c>
      <c r="T17" s="234">
        <v>20064.520477317499</v>
      </c>
      <c r="U17" s="234">
        <v>20069.303037675742</v>
      </c>
      <c r="V17" s="234">
        <v>20071</v>
      </c>
      <c r="W17" s="234">
        <v>20074</v>
      </c>
      <c r="Y17" t="s">
        <v>1014</v>
      </c>
    </row>
    <row r="18" spans="1:31" x14ac:dyDescent="0.25">
      <c r="A18" s="364" t="s">
        <v>1280</v>
      </c>
      <c r="B18" s="242" t="s">
        <v>222</v>
      </c>
      <c r="C18" s="242" t="s">
        <v>167</v>
      </c>
      <c r="D18" s="242"/>
      <c r="E18" s="242" t="s">
        <v>201</v>
      </c>
      <c r="F18" s="461">
        <v>149601.45237487843</v>
      </c>
      <c r="G18" s="461">
        <v>122971.1392004714</v>
      </c>
      <c r="H18" s="461">
        <v>100549.41760162485</v>
      </c>
      <c r="I18" s="461">
        <v>97647.325147874595</v>
      </c>
      <c r="J18" s="461">
        <v>95778.490787286515</v>
      </c>
      <c r="K18" s="461">
        <v>79785.492695055145</v>
      </c>
      <c r="L18" s="461">
        <v>55297.459643235976</v>
      </c>
      <c r="M18" s="461">
        <v>18562.695072379523</v>
      </c>
      <c r="N18" s="461">
        <v>25107.213965675161</v>
      </c>
      <c r="O18" s="461">
        <v>77545.391270189648</v>
      </c>
      <c r="P18" s="461">
        <v>136390.71078099118</v>
      </c>
      <c r="Q18" s="461">
        <v>28447.03519737134</v>
      </c>
      <c r="R18" s="461">
        <v>39337.272736454455</v>
      </c>
      <c r="S18" s="461">
        <v>60328.705332687481</v>
      </c>
      <c r="T18" s="461">
        <v>204293.83077953497</v>
      </c>
      <c r="U18" s="461">
        <v>186985.12122892719</v>
      </c>
      <c r="V18" s="461">
        <v>160863.1272031187</v>
      </c>
      <c r="W18" s="461">
        <v>285437.96719187812</v>
      </c>
      <c r="Y18" s="197" t="s">
        <v>1015</v>
      </c>
      <c r="Z18" s="197"/>
      <c r="AA18" s="197" t="s">
        <v>1016</v>
      </c>
    </row>
    <row r="19" spans="1:31" x14ac:dyDescent="0.25">
      <c r="A19" s="364" t="s">
        <v>1279</v>
      </c>
      <c r="B19" s="242" t="s">
        <v>222</v>
      </c>
      <c r="C19" s="242" t="s">
        <v>204</v>
      </c>
      <c r="D19" s="242"/>
      <c r="E19" s="242" t="s">
        <v>201</v>
      </c>
      <c r="F19" s="234">
        <v>231</v>
      </c>
      <c r="G19" s="234">
        <v>0</v>
      </c>
      <c r="H19" s="234">
        <v>0</v>
      </c>
      <c r="I19" s="234">
        <v>0</v>
      </c>
      <c r="J19" s="234">
        <v>0</v>
      </c>
      <c r="K19" s="234">
        <v>0</v>
      </c>
      <c r="L19" s="234">
        <v>0</v>
      </c>
      <c r="M19" s="234">
        <v>0</v>
      </c>
      <c r="N19" s="234">
        <v>0</v>
      </c>
      <c r="O19" s="234">
        <v>0</v>
      </c>
      <c r="P19" s="234">
        <v>0</v>
      </c>
      <c r="Q19" s="234">
        <v>0</v>
      </c>
      <c r="R19" s="234">
        <v>0</v>
      </c>
      <c r="S19" s="234">
        <v>0</v>
      </c>
      <c r="T19" s="234">
        <v>0</v>
      </c>
      <c r="U19" s="234">
        <v>0</v>
      </c>
      <c r="V19" s="234">
        <v>0</v>
      </c>
      <c r="W19" s="234">
        <v>0</v>
      </c>
      <c r="Y19" s="197" t="s">
        <v>1017</v>
      </c>
      <c r="Z19" s="197"/>
      <c r="AA19" s="197"/>
    </row>
    <row r="20" spans="1:31" x14ac:dyDescent="0.25">
      <c r="A20" s="364" t="s">
        <v>1279</v>
      </c>
      <c r="B20" s="242" t="s">
        <v>222</v>
      </c>
      <c r="C20" s="242" t="s">
        <v>211</v>
      </c>
      <c r="D20" s="242"/>
      <c r="E20" s="242" t="s">
        <v>201</v>
      </c>
      <c r="F20" s="234">
        <v>231</v>
      </c>
      <c r="G20" s="234">
        <v>241</v>
      </c>
      <c r="H20" s="234">
        <v>251</v>
      </c>
      <c r="I20" s="234">
        <v>95</v>
      </c>
      <c r="J20" s="234">
        <v>310</v>
      </c>
      <c r="K20" s="234">
        <v>374.78440000000001</v>
      </c>
      <c r="L20" s="234">
        <v>395.0301</v>
      </c>
      <c r="M20" s="234">
        <v>415.26580000000001</v>
      </c>
      <c r="N20" s="234">
        <v>435.49130000000002</v>
      </c>
      <c r="O20" s="234">
        <v>455.70679999999999</v>
      </c>
      <c r="P20" s="234">
        <v>482.21695629279759</v>
      </c>
      <c r="Q20" s="234">
        <v>362.20800000000031</v>
      </c>
      <c r="R20" s="234">
        <v>313.8240000000003</v>
      </c>
      <c r="S20" s="234">
        <v>466.39600000000002</v>
      </c>
      <c r="T20" s="234">
        <v>485.08499999999998</v>
      </c>
      <c r="U20" s="234">
        <v>503.774</v>
      </c>
      <c r="V20" s="234">
        <v>522</v>
      </c>
      <c r="W20" s="234">
        <v>541</v>
      </c>
      <c r="Y20" s="197" t="s">
        <v>1017</v>
      </c>
    </row>
    <row r="21" spans="1:31" ht="16.5" x14ac:dyDescent="0.3">
      <c r="A21" s="364"/>
      <c r="B21" s="323" t="s">
        <v>221</v>
      </c>
      <c r="C21" s="334"/>
      <c r="D21" s="334"/>
      <c r="E21" s="334"/>
      <c r="F21" s="462"/>
      <c r="G21" s="462"/>
      <c r="H21" s="462"/>
      <c r="I21" s="462"/>
      <c r="J21" s="462"/>
      <c r="K21" s="462"/>
      <c r="L21" s="462"/>
      <c r="M21" s="462"/>
      <c r="N21" s="462"/>
      <c r="O21" s="462"/>
      <c r="P21" s="462"/>
      <c r="Q21" s="462"/>
      <c r="R21" s="462"/>
      <c r="S21" s="462"/>
      <c r="T21" s="462"/>
      <c r="U21" s="462"/>
      <c r="V21" s="462"/>
      <c r="W21" s="462"/>
    </row>
    <row r="22" spans="1:31" x14ac:dyDescent="0.25">
      <c r="A22" s="364" t="s">
        <v>1281</v>
      </c>
      <c r="B22" s="242" t="s">
        <v>221</v>
      </c>
      <c r="C22" s="242" t="s">
        <v>227</v>
      </c>
      <c r="D22" s="242"/>
      <c r="E22" s="242" t="s">
        <v>201</v>
      </c>
      <c r="F22" s="234">
        <v>26613.360000000001</v>
      </c>
      <c r="G22" s="234">
        <v>24408.52</v>
      </c>
      <c r="H22" s="234">
        <v>23135.3</v>
      </c>
      <c r="I22" s="234">
        <v>23880.6</v>
      </c>
      <c r="J22" s="234">
        <v>24761.96</v>
      </c>
      <c r="K22" s="234">
        <v>23632.17</v>
      </c>
      <c r="L22" s="234">
        <v>22917.93</v>
      </c>
      <c r="M22" s="234">
        <v>21644.71</v>
      </c>
      <c r="N22" s="234">
        <v>16520.78</v>
      </c>
      <c r="O22" s="234">
        <v>16924.48</v>
      </c>
      <c r="P22" s="234">
        <v>17909.045011387883</v>
      </c>
      <c r="Q22" s="234">
        <v>18042.432100000002</v>
      </c>
      <c r="R22" s="234">
        <v>14595.427000000001</v>
      </c>
      <c r="S22" s="463">
        <v>14595</v>
      </c>
      <c r="T22" s="234">
        <v>10662</v>
      </c>
      <c r="U22" s="234">
        <v>12275.37</v>
      </c>
      <c r="V22" s="234">
        <v>11087</v>
      </c>
      <c r="W22" s="234">
        <v>9649</v>
      </c>
      <c r="X22" s="197"/>
      <c r="Y22" s="197"/>
      <c r="Z22" s="197"/>
      <c r="AA22" s="197"/>
      <c r="AB22" s="197"/>
      <c r="AC22" s="197"/>
      <c r="AD22" s="197"/>
      <c r="AE22" s="197"/>
    </row>
    <row r="23" spans="1:31" x14ac:dyDescent="0.25">
      <c r="A23" s="364" t="s">
        <v>1281</v>
      </c>
      <c r="B23" s="242" t="s">
        <v>221</v>
      </c>
      <c r="C23" s="242" t="s">
        <v>166</v>
      </c>
      <c r="D23" s="242"/>
      <c r="E23" s="242" t="s">
        <v>201</v>
      </c>
      <c r="F23" s="234">
        <v>13.621919999999999</v>
      </c>
      <c r="G23" s="234">
        <v>0</v>
      </c>
      <c r="H23" s="234">
        <v>13.15558</v>
      </c>
      <c r="I23" s="234">
        <v>12.95923</v>
      </c>
      <c r="J23" s="234">
        <v>13.970840000000001</v>
      </c>
      <c r="K23" s="234">
        <v>12.00202</v>
      </c>
      <c r="L23" s="234">
        <v>11.68294</v>
      </c>
      <c r="M23" s="234">
        <v>11.535679999999999</v>
      </c>
      <c r="N23" s="234">
        <v>11.535679999999999</v>
      </c>
      <c r="O23" s="234">
        <v>14.554589999999999</v>
      </c>
      <c r="P23" s="234">
        <v>15.401287008203175</v>
      </c>
      <c r="Q23" s="234">
        <v>11.707488000000001</v>
      </c>
      <c r="R23" s="234">
        <v>13.940992</v>
      </c>
      <c r="S23" s="234">
        <v>13.0984</v>
      </c>
      <c r="T23" s="234">
        <v>13.172699999999999</v>
      </c>
      <c r="U23" s="234">
        <v>13.247</v>
      </c>
      <c r="V23" s="234">
        <v>13</v>
      </c>
      <c r="W23" s="234">
        <v>13</v>
      </c>
      <c r="X23" s="197"/>
      <c r="Y23" s="197"/>
      <c r="Z23" s="197"/>
      <c r="AA23" s="197"/>
      <c r="AB23" s="197"/>
      <c r="AC23" s="197"/>
      <c r="AD23" s="197"/>
      <c r="AE23" s="197"/>
    </row>
    <row r="24" spans="1:31" x14ac:dyDescent="0.25">
      <c r="A24" s="364" t="s">
        <v>1279</v>
      </c>
      <c r="B24" s="242" t="s">
        <v>221</v>
      </c>
      <c r="C24" s="242" t="s">
        <v>204</v>
      </c>
      <c r="D24" s="242"/>
      <c r="E24" s="242" t="s">
        <v>201</v>
      </c>
      <c r="F24" s="234">
        <v>15123.76</v>
      </c>
      <c r="G24" s="234">
        <v>15977.31</v>
      </c>
      <c r="H24" s="234">
        <v>15630.55</v>
      </c>
      <c r="I24" s="234">
        <v>14883.7</v>
      </c>
      <c r="J24" s="234">
        <v>15022.39</v>
      </c>
      <c r="K24" s="234">
        <v>14670.32</v>
      </c>
      <c r="L24" s="234">
        <v>16137.35</v>
      </c>
      <c r="M24" s="234">
        <v>16937.55</v>
      </c>
      <c r="N24" s="234">
        <v>16350.73</v>
      </c>
      <c r="O24" s="234">
        <v>14616.97</v>
      </c>
      <c r="P24" s="234">
        <v>15467.292076496295</v>
      </c>
      <c r="Q24" s="234">
        <v>19124.756100000002</v>
      </c>
      <c r="R24" s="234">
        <v>17497.684799999999</v>
      </c>
      <c r="S24" s="234">
        <v>17243.2</v>
      </c>
      <c r="T24" s="234">
        <v>17427</v>
      </c>
      <c r="U24" s="234">
        <v>17610.8</v>
      </c>
      <c r="V24" s="234">
        <v>17795</v>
      </c>
      <c r="W24" s="234">
        <v>17978</v>
      </c>
      <c r="X24" s="197"/>
      <c r="Y24" s="197"/>
      <c r="Z24" s="197"/>
      <c r="AA24" s="197"/>
      <c r="AB24" s="197"/>
      <c r="AC24" s="197"/>
      <c r="AD24" s="197"/>
      <c r="AE24" s="197"/>
    </row>
    <row r="25" spans="1:31" x14ac:dyDescent="0.25">
      <c r="A25" s="364" t="s">
        <v>1280</v>
      </c>
      <c r="B25" s="242" t="s">
        <v>221</v>
      </c>
      <c r="C25" s="242" t="s">
        <v>167</v>
      </c>
      <c r="D25" s="242"/>
      <c r="E25" s="242" t="s">
        <v>201</v>
      </c>
      <c r="F25" s="461">
        <v>37446.299999999996</v>
      </c>
      <c r="G25" s="461">
        <v>60434.1</v>
      </c>
      <c r="H25" s="461">
        <v>80967.599999999991</v>
      </c>
      <c r="I25" s="461">
        <v>93190.5</v>
      </c>
      <c r="J25" s="461">
        <v>109738.79999999999</v>
      </c>
      <c r="K25" s="461">
        <v>121427.09999999999</v>
      </c>
      <c r="L25" s="461">
        <v>149577.07</v>
      </c>
      <c r="M25" s="461">
        <v>190592.3</v>
      </c>
      <c r="N25" s="461">
        <v>209620.13</v>
      </c>
      <c r="O25" s="461">
        <v>225370.078125</v>
      </c>
      <c r="P25" s="461">
        <v>81623.2890625</v>
      </c>
      <c r="Q25" s="461">
        <v>96011.81</v>
      </c>
      <c r="R25" s="461">
        <v>144182.46875</v>
      </c>
      <c r="S25" s="461">
        <v>174102.171875</v>
      </c>
      <c r="T25" s="461">
        <v>13717.53515625</v>
      </c>
      <c r="U25" s="461">
        <v>10962.1435546875</v>
      </c>
      <c r="V25" s="461">
        <v>9413.3701171875</v>
      </c>
      <c r="W25" s="461">
        <v>15825.653488702976</v>
      </c>
      <c r="X25" s="197"/>
      <c r="Y25" s="197"/>
      <c r="Z25" s="197"/>
      <c r="AA25" s="197"/>
      <c r="AB25" s="197"/>
      <c r="AC25" s="197"/>
      <c r="AD25" s="197"/>
      <c r="AE25" s="197"/>
    </row>
    <row r="26" spans="1:31" s="197" customFormat="1" x14ac:dyDescent="0.25">
      <c r="A26" s="364" t="s">
        <v>1280</v>
      </c>
      <c r="B26" s="242" t="s">
        <v>221</v>
      </c>
      <c r="C26" s="242" t="s">
        <v>1035</v>
      </c>
      <c r="D26" s="242"/>
      <c r="E26" s="242" t="s">
        <v>201</v>
      </c>
      <c r="F26" s="234">
        <v>121680</v>
      </c>
      <c r="G26" s="234">
        <v>121680</v>
      </c>
      <c r="H26" s="234">
        <v>121680</v>
      </c>
      <c r="I26" s="234">
        <v>121680</v>
      </c>
      <c r="J26" s="234">
        <v>121680</v>
      </c>
      <c r="K26" s="234">
        <v>121680</v>
      </c>
      <c r="L26" s="234">
        <v>121680</v>
      </c>
      <c r="M26" s="234">
        <v>121680</v>
      </c>
      <c r="N26" s="234">
        <v>121533.55811999999</v>
      </c>
      <c r="O26" s="234">
        <v>121577.22096000001</v>
      </c>
      <c r="P26" s="234">
        <v>121655.10629999998</v>
      </c>
      <c r="Q26" s="234">
        <v>121655.10629999998</v>
      </c>
      <c r="R26" s="234">
        <v>121655.10629999998</v>
      </c>
      <c r="S26" s="234">
        <v>94381</v>
      </c>
      <c r="T26" s="234">
        <v>90975</v>
      </c>
      <c r="U26" s="234">
        <v>89211</v>
      </c>
      <c r="V26" s="234">
        <v>86352</v>
      </c>
      <c r="W26" s="234">
        <v>83767</v>
      </c>
    </row>
    <row r="27" spans="1:31" x14ac:dyDescent="0.25">
      <c r="A27" s="364" t="s">
        <v>1280</v>
      </c>
      <c r="B27" s="242" t="s">
        <v>231</v>
      </c>
      <c r="C27" s="242" t="s">
        <v>217</v>
      </c>
      <c r="D27" s="242"/>
      <c r="E27" s="242" t="s">
        <v>201</v>
      </c>
      <c r="F27" s="234">
        <v>190400</v>
      </c>
      <c r="G27" s="234">
        <v>190400</v>
      </c>
      <c r="H27" s="234">
        <v>190400</v>
      </c>
      <c r="I27" s="234">
        <v>190400</v>
      </c>
      <c r="J27" s="234">
        <v>190400</v>
      </c>
      <c r="K27" s="234">
        <v>190400</v>
      </c>
      <c r="L27" s="234">
        <v>0</v>
      </c>
      <c r="M27" s="234">
        <v>0</v>
      </c>
      <c r="N27" s="234">
        <v>0</v>
      </c>
      <c r="O27" s="234">
        <v>0</v>
      </c>
      <c r="P27" s="234">
        <v>0</v>
      </c>
      <c r="Q27" s="234">
        <v>0</v>
      </c>
      <c r="R27" s="234">
        <v>0</v>
      </c>
      <c r="S27" s="234">
        <v>0</v>
      </c>
      <c r="T27" s="234">
        <v>0</v>
      </c>
      <c r="U27" s="234">
        <v>0</v>
      </c>
      <c r="V27" s="234">
        <v>0</v>
      </c>
      <c r="W27" s="234">
        <v>0</v>
      </c>
      <c r="X27" s="197"/>
      <c r="Y27" s="197"/>
      <c r="Z27" s="197"/>
      <c r="AA27" s="197"/>
      <c r="AB27" s="197"/>
      <c r="AC27" s="197"/>
      <c r="AD27" s="197"/>
      <c r="AE27" s="197"/>
    </row>
    <row r="28" spans="1:31" ht="16.5" x14ac:dyDescent="0.3">
      <c r="A28" s="364" t="s">
        <v>1280</v>
      </c>
      <c r="B28" s="242" t="s">
        <v>231</v>
      </c>
      <c r="C28" s="242" t="s">
        <v>218</v>
      </c>
      <c r="D28" s="242"/>
      <c r="E28" s="242" t="s">
        <v>201</v>
      </c>
      <c r="F28" s="464">
        <v>1780.8159714891353</v>
      </c>
      <c r="G28" s="464">
        <v>1748.56430568106</v>
      </c>
      <c r="H28" s="464">
        <v>1639.1706513752945</v>
      </c>
      <c r="I28" s="464">
        <v>1993.3452128602914</v>
      </c>
      <c r="J28" s="464">
        <v>2063.3055037116483</v>
      </c>
      <c r="K28" s="464">
        <v>2232</v>
      </c>
      <c r="L28" s="464">
        <v>2293.2249999999995</v>
      </c>
      <c r="M28" s="464">
        <v>2354.4499999999994</v>
      </c>
      <c r="N28" s="464">
        <v>2415.6749999999997</v>
      </c>
      <c r="O28" s="464">
        <v>2476.8999999999992</v>
      </c>
      <c r="P28" s="464">
        <v>2538.1249999999995</v>
      </c>
      <c r="Q28" s="464">
        <v>2599.35</v>
      </c>
      <c r="R28" s="464">
        <v>2660.5750000000003</v>
      </c>
      <c r="S28" s="464">
        <v>2721.8000000000006</v>
      </c>
      <c r="T28" s="464">
        <v>2783.0250000000005</v>
      </c>
      <c r="U28" s="464">
        <v>2844.2500000000009</v>
      </c>
      <c r="V28" s="464">
        <v>2905.4750000000013</v>
      </c>
      <c r="W28" s="464">
        <v>2966.7000000000012</v>
      </c>
      <c r="X28" s="197"/>
      <c r="Y28" s="197"/>
      <c r="Z28" s="197"/>
      <c r="AA28" s="197"/>
      <c r="AB28" s="197"/>
      <c r="AC28" s="197"/>
      <c r="AD28" s="197"/>
      <c r="AE28" s="197"/>
    </row>
    <row r="29" spans="1:31" ht="16.5" x14ac:dyDescent="0.3">
      <c r="A29" s="364"/>
      <c r="B29" s="323" t="s">
        <v>219</v>
      </c>
      <c r="C29" s="334"/>
      <c r="D29" s="334"/>
      <c r="E29" s="334"/>
      <c r="F29" s="462"/>
      <c r="G29" s="462"/>
      <c r="H29" s="462"/>
      <c r="I29" s="462"/>
      <c r="J29" s="462"/>
      <c r="K29" s="462"/>
      <c r="L29" s="462"/>
      <c r="M29" s="462"/>
      <c r="N29" s="462"/>
      <c r="O29" s="462"/>
      <c r="P29" s="462"/>
      <c r="Q29" s="462"/>
      <c r="R29" s="462"/>
      <c r="S29" s="462"/>
      <c r="T29" s="462"/>
      <c r="U29" s="462"/>
      <c r="V29" s="462"/>
      <c r="W29" s="462"/>
    </row>
    <row r="30" spans="1:31" x14ac:dyDescent="0.25">
      <c r="A30" s="364" t="s">
        <v>1281</v>
      </c>
      <c r="B30" s="242" t="s">
        <v>219</v>
      </c>
      <c r="C30" s="242" t="s">
        <v>226</v>
      </c>
      <c r="D30" s="242"/>
      <c r="E30" s="242" t="s">
        <v>201</v>
      </c>
      <c r="F30" s="234">
        <v>3555.4319999999998</v>
      </c>
      <c r="G30" s="234">
        <v>3536.28</v>
      </c>
      <c r="H30" s="234">
        <v>3534.57</v>
      </c>
      <c r="I30" s="234">
        <v>3648.114</v>
      </c>
      <c r="J30" s="234">
        <v>3756.721</v>
      </c>
      <c r="K30" s="234">
        <v>3818.43</v>
      </c>
      <c r="L30" s="234">
        <v>3857.4180000000001</v>
      </c>
      <c r="M30" s="234">
        <v>3952.8359999999998</v>
      </c>
      <c r="N30" s="234">
        <v>3785.598</v>
      </c>
      <c r="O30" s="234">
        <v>3869.0459999999998</v>
      </c>
      <c r="P30" s="234">
        <v>4094.1228647247867</v>
      </c>
      <c r="Q30" s="234">
        <v>4091.346</v>
      </c>
      <c r="R30" s="234">
        <v>4006.1880000000001</v>
      </c>
      <c r="S30" s="234">
        <v>3814</v>
      </c>
      <c r="T30" s="234">
        <v>3880</v>
      </c>
      <c r="U30" s="234">
        <v>4129</v>
      </c>
      <c r="V30" s="234">
        <v>4248</v>
      </c>
      <c r="W30" s="234">
        <v>4495</v>
      </c>
      <c r="Y30" s="197" t="s">
        <v>1017</v>
      </c>
    </row>
    <row r="31" spans="1:31" x14ac:dyDescent="0.25">
      <c r="A31" s="364" t="s">
        <v>1281</v>
      </c>
      <c r="B31" s="242" t="s">
        <v>219</v>
      </c>
      <c r="C31" s="242" t="s">
        <v>227</v>
      </c>
      <c r="D31" s="242"/>
      <c r="E31" s="242" t="s">
        <v>201</v>
      </c>
      <c r="F31" s="234">
        <v>2917.2280000000001</v>
      </c>
      <c r="G31" s="234">
        <v>2675.5439999999999</v>
      </c>
      <c r="H31" s="234">
        <v>2535.98</v>
      </c>
      <c r="I31" s="234">
        <v>2617.6759999999999</v>
      </c>
      <c r="J31" s="234">
        <v>2714.2860000000001</v>
      </c>
      <c r="K31" s="234">
        <v>2590.444</v>
      </c>
      <c r="L31" s="234">
        <v>2512.152</v>
      </c>
      <c r="M31" s="234">
        <v>2372.5880000000002</v>
      </c>
      <c r="N31" s="234">
        <v>1810.9280000000001</v>
      </c>
      <c r="O31" s="234">
        <v>1855.18</v>
      </c>
      <c r="P31" s="234">
        <v>1963.1027535418625</v>
      </c>
      <c r="Q31" s="234">
        <v>1977.7239999999999</v>
      </c>
      <c r="R31" s="234">
        <v>1599.8799999999999</v>
      </c>
      <c r="S31" s="234">
        <v>3428</v>
      </c>
      <c r="T31" s="234">
        <v>4330.84</v>
      </c>
      <c r="U31" s="234">
        <v>5703.65</v>
      </c>
      <c r="V31" s="234">
        <v>2941</v>
      </c>
      <c r="W31" s="234">
        <v>3162</v>
      </c>
      <c r="Y31" s="197" t="s">
        <v>1014</v>
      </c>
    </row>
    <row r="32" spans="1:31" x14ac:dyDescent="0.25">
      <c r="A32" s="364" t="s">
        <v>1281</v>
      </c>
      <c r="B32" s="242" t="s">
        <v>219</v>
      </c>
      <c r="C32" s="242" t="s">
        <v>228</v>
      </c>
      <c r="D32" s="242"/>
      <c r="E32" s="242" t="s">
        <v>201</v>
      </c>
      <c r="F32" s="234">
        <v>21444.967999999997</v>
      </c>
      <c r="G32" s="234">
        <v>22247.356</v>
      </c>
      <c r="H32" s="234">
        <v>23423.502</v>
      </c>
      <c r="I32" s="234">
        <v>24904.825999999997</v>
      </c>
      <c r="J32" s="234">
        <v>26329.949000000001</v>
      </c>
      <c r="K32" s="234">
        <v>27826.34</v>
      </c>
      <c r="L32" s="234">
        <v>29859.736000000001</v>
      </c>
      <c r="M32" s="234">
        <v>33456.754000000001</v>
      </c>
      <c r="N32" s="234">
        <v>33473.894</v>
      </c>
      <c r="O32" s="234">
        <v>33473.894</v>
      </c>
      <c r="P32" s="234">
        <v>36290.522898393756</v>
      </c>
      <c r="Q32" s="234">
        <v>38490.525000000009</v>
      </c>
      <c r="R32" s="234">
        <v>38617.398000000001</v>
      </c>
      <c r="S32" s="234">
        <v>41317</v>
      </c>
      <c r="T32" s="234">
        <v>41624.199999999997</v>
      </c>
      <c r="U32" s="234">
        <v>40900.129999999997</v>
      </c>
      <c r="V32" s="234">
        <v>44633</v>
      </c>
      <c r="W32" s="234">
        <v>46107</v>
      </c>
      <c r="Y32" s="197" t="s">
        <v>1015</v>
      </c>
      <c r="Z32" s="197"/>
      <c r="AA32" s="197" t="s">
        <v>1016</v>
      </c>
    </row>
    <row r="33" spans="1:25" x14ac:dyDescent="0.25">
      <c r="A33" s="364" t="s">
        <v>1281</v>
      </c>
      <c r="B33" s="242" t="s">
        <v>219</v>
      </c>
      <c r="C33" s="242" t="s">
        <v>166</v>
      </c>
      <c r="D33" s="242"/>
      <c r="E33" s="242" t="s">
        <v>201</v>
      </c>
      <c r="F33" s="234">
        <v>2057.1410000000001</v>
      </c>
      <c r="G33" s="234">
        <v>2057.1410000000001</v>
      </c>
      <c r="H33" s="234">
        <v>1986.7159999999999</v>
      </c>
      <c r="I33" s="234">
        <v>1957.0640000000001</v>
      </c>
      <c r="J33" s="234">
        <v>2109.8330000000001</v>
      </c>
      <c r="K33" s="234">
        <v>1812.508</v>
      </c>
      <c r="L33" s="234">
        <v>1764.3230000000001</v>
      </c>
      <c r="M33" s="234">
        <v>1742.0830000000001</v>
      </c>
      <c r="N33" s="234">
        <v>1742.0830000000001</v>
      </c>
      <c r="O33" s="234">
        <v>2197.9899999999998</v>
      </c>
      <c r="P33" s="234">
        <v>2325.8553770015301</v>
      </c>
      <c r="Q33" s="234">
        <v>1768.0291200000001</v>
      </c>
      <c r="R33" s="234">
        <v>2105.3260799999998</v>
      </c>
      <c r="S33" s="234">
        <v>2186.7907999999998</v>
      </c>
      <c r="T33" s="234">
        <v>2277.88</v>
      </c>
      <c r="U33" s="234">
        <v>2381.0288</v>
      </c>
      <c r="V33" s="234">
        <v>2496</v>
      </c>
      <c r="W33" s="234">
        <v>2624</v>
      </c>
      <c r="Y33" s="197" t="s">
        <v>1017</v>
      </c>
    </row>
    <row r="34" spans="1:25" x14ac:dyDescent="0.25">
      <c r="A34" s="364" t="s">
        <v>1279</v>
      </c>
      <c r="B34" s="242" t="s">
        <v>219</v>
      </c>
      <c r="C34" s="242" t="s">
        <v>204</v>
      </c>
      <c r="D34" s="242"/>
      <c r="E34" s="242" t="s">
        <v>201</v>
      </c>
      <c r="F34" s="234">
        <v>43.902810000000002</v>
      </c>
      <c r="G34" s="234">
        <v>46.380569999999999</v>
      </c>
      <c r="H34" s="234">
        <v>45.373980000000003</v>
      </c>
      <c r="I34" s="234">
        <v>43.205939999999998</v>
      </c>
      <c r="J34" s="234">
        <v>43.608530000000002</v>
      </c>
      <c r="K34" s="234">
        <v>42.586500000000001</v>
      </c>
      <c r="L34" s="234">
        <v>46.845149999999997</v>
      </c>
      <c r="M34" s="234">
        <v>49.168050000000001</v>
      </c>
      <c r="N34" s="234">
        <v>47.464590000000001</v>
      </c>
      <c r="O34" s="234">
        <v>42.431640000000002</v>
      </c>
      <c r="P34" s="234">
        <v>44.900047068908158</v>
      </c>
      <c r="Q34" s="234">
        <v>55.517310000000002</v>
      </c>
      <c r="R34" s="234">
        <v>50.794080000000001</v>
      </c>
      <c r="S34" s="234">
        <v>40</v>
      </c>
      <c r="T34" s="234">
        <v>37</v>
      </c>
      <c r="U34" s="234">
        <v>45</v>
      </c>
      <c r="V34" s="234">
        <v>45</v>
      </c>
      <c r="W34" s="234">
        <v>45</v>
      </c>
      <c r="Y34" s="197" t="s">
        <v>1017</v>
      </c>
    </row>
    <row r="35" spans="1:25" ht="16.5" x14ac:dyDescent="0.3">
      <c r="A35" s="364" t="s">
        <v>1280</v>
      </c>
      <c r="B35" s="242" t="s">
        <v>219</v>
      </c>
      <c r="C35" s="242" t="s">
        <v>167</v>
      </c>
      <c r="D35" s="242"/>
      <c r="E35" s="242" t="s">
        <v>201</v>
      </c>
      <c r="F35" s="464">
        <f>'[2]NIR Report_Activity Data'!G89</f>
        <v>2072.31945236915</v>
      </c>
      <c r="G35" s="464">
        <f>'[2]NIR Report_Activity Data'!H89</f>
        <v>2544.4178779143695</v>
      </c>
      <c r="H35" s="464">
        <f>'[2]NIR Report_Activity Data'!I89</f>
        <v>2808.6278520904384</v>
      </c>
      <c r="I35" s="464">
        <f>'[2]NIR Report_Activity Data'!J89</f>
        <v>2854.9195456512789</v>
      </c>
      <c r="J35" s="464">
        <f>'[2]NIR Report_Activity Data'!K89</f>
        <v>2320.0350771477151</v>
      </c>
      <c r="K35" s="464">
        <f>'[2]NIR Report_Activity Data'!L89</f>
        <v>1307.6279796121535</v>
      </c>
      <c r="L35" s="464">
        <f>'[2]NIR Report_Activity Data'!M89</f>
        <v>755.8692289682084</v>
      </c>
      <c r="M35" s="464">
        <f>'[2]NIR Report_Activity Data'!N89</f>
        <v>673.86882152780015</v>
      </c>
      <c r="N35" s="464">
        <f>'[2]NIR Report_Activity Data'!O89</f>
        <v>1078.1305246350539</v>
      </c>
      <c r="O35" s="464">
        <f>'[2]NIR Report_Activity Data'!P89</f>
        <v>1841.2183002158688</v>
      </c>
      <c r="P35" s="464">
        <f>'[2]NIR Report_Activity Data'!Q89</f>
        <v>3202.0116304886901</v>
      </c>
      <c r="Q35" s="464">
        <f>'[2]NIR Report_Activity Data'!R89</f>
        <v>4237.5726984381527</v>
      </c>
      <c r="R35" s="464">
        <f>'[2]NIR Report_Activity Data'!S89</f>
        <v>2622.2320858519088</v>
      </c>
      <c r="S35" s="464">
        <f>'[2]NIR Report_Activity Data'!T89</f>
        <v>1304.6314651435264</v>
      </c>
      <c r="T35" s="464">
        <f>'[2]NIR Report_Activity Data'!U89</f>
        <v>831.01442250858076</v>
      </c>
      <c r="U35" s="464">
        <f>'[2]NIR Report_Activity Data'!V89</f>
        <v>860.548102239895</v>
      </c>
      <c r="V35" s="464">
        <f>'[2]NIR Report_Activity Data'!W89</f>
        <v>868.57522863939971</v>
      </c>
      <c r="W35" s="464">
        <f>'[2]NIR Report_Activity Data'!X89</f>
        <v>1071.5409794189391</v>
      </c>
      <c r="Y35" s="197" t="s">
        <v>1017</v>
      </c>
    </row>
    <row r="36" spans="1:25" x14ac:dyDescent="0.25">
      <c r="F36" s="448"/>
      <c r="G36" s="448"/>
      <c r="H36" s="448"/>
      <c r="I36" s="448"/>
      <c r="J36" s="448"/>
      <c r="K36" s="448"/>
      <c r="L36" s="448"/>
      <c r="M36" s="448"/>
      <c r="N36" s="448"/>
      <c r="O36" s="448"/>
      <c r="P36" s="448"/>
      <c r="Q36" s="448"/>
      <c r="R36" s="448"/>
      <c r="S36" s="448"/>
      <c r="T36" s="448"/>
      <c r="U36" s="448"/>
      <c r="V36" s="448"/>
      <c r="W36" s="448"/>
    </row>
    <row r="37" spans="1:25" s="2" customFormat="1" ht="21" x14ac:dyDescent="0.35">
      <c r="A37" s="222"/>
      <c r="C37" s="3" t="s">
        <v>11</v>
      </c>
      <c r="F37" s="2" t="s">
        <v>12</v>
      </c>
    </row>
    <row r="39" spans="1:25" x14ac:dyDescent="0.25">
      <c r="B39" s="48" t="s">
        <v>222</v>
      </c>
      <c r="C39" s="48"/>
      <c r="D39" s="48" t="s">
        <v>13</v>
      </c>
      <c r="E39" s="19"/>
      <c r="F39" s="19"/>
      <c r="G39" s="19"/>
      <c r="H39" s="19"/>
      <c r="I39" s="19"/>
      <c r="J39" s="19"/>
      <c r="K39" s="19"/>
      <c r="L39" s="19"/>
      <c r="M39" s="19"/>
      <c r="N39" s="19"/>
      <c r="O39" s="19"/>
      <c r="P39" s="19"/>
      <c r="Q39" s="19"/>
      <c r="R39" s="19"/>
      <c r="S39" s="19"/>
      <c r="T39" s="19"/>
      <c r="U39" s="19"/>
      <c r="V39" s="19"/>
      <c r="W39" s="19"/>
    </row>
    <row r="40" spans="1:25" x14ac:dyDescent="0.25">
      <c r="B40" t="s">
        <v>222</v>
      </c>
      <c r="C40" t="s">
        <v>227</v>
      </c>
      <c r="D40" t="s">
        <v>13</v>
      </c>
      <c r="E40" t="s">
        <v>189</v>
      </c>
      <c r="F40" s="280">
        <v>71900</v>
      </c>
      <c r="G40" s="280">
        <v>71900</v>
      </c>
      <c r="H40" s="280">
        <v>71900</v>
      </c>
      <c r="I40" s="280">
        <v>71900</v>
      </c>
      <c r="J40" s="280">
        <v>71900</v>
      </c>
      <c r="K40" s="280">
        <v>71900</v>
      </c>
      <c r="L40" s="280">
        <v>71900</v>
      </c>
      <c r="M40" s="280">
        <v>71900</v>
      </c>
      <c r="N40" s="280">
        <v>71900</v>
      </c>
      <c r="O40" s="280">
        <v>71900</v>
      </c>
      <c r="P40" s="280">
        <v>71900</v>
      </c>
      <c r="Q40" s="280">
        <v>71900</v>
      </c>
      <c r="R40" s="280">
        <v>71900</v>
      </c>
      <c r="S40" s="280">
        <v>71900</v>
      </c>
      <c r="T40" s="280">
        <v>71900</v>
      </c>
      <c r="U40" s="280">
        <v>71900</v>
      </c>
      <c r="V40" s="280">
        <v>71900</v>
      </c>
      <c r="W40" s="280">
        <v>71900</v>
      </c>
    </row>
    <row r="41" spans="1:25" x14ac:dyDescent="0.25">
      <c r="B41" t="s">
        <v>222</v>
      </c>
      <c r="C41" t="s">
        <v>228</v>
      </c>
      <c r="D41" t="s">
        <v>13</v>
      </c>
      <c r="E41" t="s">
        <v>189</v>
      </c>
      <c r="F41" s="280">
        <v>74100</v>
      </c>
      <c r="G41" s="280">
        <v>74100</v>
      </c>
      <c r="H41" s="280">
        <v>74100</v>
      </c>
      <c r="I41" s="280">
        <v>74100</v>
      </c>
      <c r="J41" s="280">
        <v>74100</v>
      </c>
      <c r="K41" s="280">
        <v>74100</v>
      </c>
      <c r="L41" s="280">
        <v>74100</v>
      </c>
      <c r="M41" s="280">
        <v>74100</v>
      </c>
      <c r="N41" s="280">
        <v>74100</v>
      </c>
      <c r="O41" s="280">
        <v>74100</v>
      </c>
      <c r="P41" s="280">
        <v>74100</v>
      </c>
      <c r="Q41" s="280">
        <v>74100</v>
      </c>
      <c r="R41" s="280">
        <v>74100</v>
      </c>
      <c r="S41" s="280">
        <v>74100</v>
      </c>
      <c r="T41" s="280">
        <v>74100</v>
      </c>
      <c r="U41" s="280">
        <v>74100</v>
      </c>
      <c r="V41" s="280">
        <v>74100</v>
      </c>
      <c r="W41" s="280">
        <v>74100</v>
      </c>
    </row>
    <row r="42" spans="1:25" x14ac:dyDescent="0.25">
      <c r="B42" t="s">
        <v>222</v>
      </c>
      <c r="C42" t="s">
        <v>229</v>
      </c>
      <c r="D42" t="s">
        <v>13</v>
      </c>
      <c r="E42" t="s">
        <v>189</v>
      </c>
      <c r="F42" s="280">
        <v>77400</v>
      </c>
      <c r="G42" s="280">
        <v>77400</v>
      </c>
      <c r="H42" s="280">
        <v>77400</v>
      </c>
      <c r="I42" s="280">
        <v>77400</v>
      </c>
      <c r="J42" s="280">
        <v>77400</v>
      </c>
      <c r="K42" s="280">
        <v>77400</v>
      </c>
      <c r="L42" s="280">
        <v>77400</v>
      </c>
      <c r="M42" s="280">
        <v>77400</v>
      </c>
      <c r="N42" s="280">
        <v>77400</v>
      </c>
      <c r="O42" s="280">
        <v>77400</v>
      </c>
      <c r="P42" s="280">
        <v>77400</v>
      </c>
      <c r="Q42" s="280">
        <v>77400</v>
      </c>
      <c r="R42" s="280">
        <v>77400</v>
      </c>
      <c r="S42" s="280">
        <v>77400</v>
      </c>
      <c r="T42" s="280">
        <v>77400</v>
      </c>
      <c r="U42" s="280">
        <v>77400</v>
      </c>
      <c r="V42" s="280">
        <v>77400</v>
      </c>
      <c r="W42" s="280">
        <v>77400</v>
      </c>
    </row>
    <row r="43" spans="1:25" x14ac:dyDescent="0.25">
      <c r="B43" t="s">
        <v>222</v>
      </c>
      <c r="C43" t="s">
        <v>167</v>
      </c>
      <c r="D43" t="s">
        <v>13</v>
      </c>
      <c r="E43" t="s">
        <v>189</v>
      </c>
      <c r="F43" s="281">
        <v>96250</v>
      </c>
      <c r="G43" s="281">
        <v>96250</v>
      </c>
      <c r="H43" s="281">
        <v>96250</v>
      </c>
      <c r="I43" s="281">
        <v>96250</v>
      </c>
      <c r="J43" s="281">
        <v>96250</v>
      </c>
      <c r="K43" s="281">
        <v>96250</v>
      </c>
      <c r="L43" s="281">
        <v>96250</v>
      </c>
      <c r="M43" s="281">
        <v>96250</v>
      </c>
      <c r="N43" s="281">
        <v>96250</v>
      </c>
      <c r="O43" s="281">
        <v>96250</v>
      </c>
      <c r="P43" s="281">
        <v>96250</v>
      </c>
      <c r="Q43" s="281">
        <v>96250</v>
      </c>
      <c r="R43" s="281">
        <v>96250</v>
      </c>
      <c r="S43" s="281">
        <v>96250</v>
      </c>
      <c r="T43" s="281">
        <v>96250</v>
      </c>
      <c r="U43" s="281">
        <v>96250</v>
      </c>
      <c r="V43" s="281">
        <v>96250</v>
      </c>
      <c r="W43" s="281">
        <v>96250</v>
      </c>
      <c r="Y43" t="s">
        <v>1004</v>
      </c>
    </row>
    <row r="44" spans="1:25" x14ac:dyDescent="0.25">
      <c r="B44" t="s">
        <v>222</v>
      </c>
      <c r="C44" t="s">
        <v>204</v>
      </c>
      <c r="D44" t="s">
        <v>13</v>
      </c>
      <c r="E44" t="s">
        <v>189</v>
      </c>
      <c r="F44" s="280">
        <v>63100</v>
      </c>
      <c r="G44" s="280">
        <v>63100</v>
      </c>
      <c r="H44" s="280">
        <v>63100</v>
      </c>
      <c r="I44" s="280">
        <v>63100</v>
      </c>
      <c r="J44" s="280">
        <v>63100</v>
      </c>
      <c r="K44" s="280">
        <v>63100</v>
      </c>
      <c r="L44" s="280">
        <v>63100</v>
      </c>
      <c r="M44" s="280">
        <v>63100</v>
      </c>
      <c r="N44" s="280">
        <v>63100</v>
      </c>
      <c r="O44" s="280">
        <v>63100</v>
      </c>
      <c r="P44" s="280">
        <v>63100</v>
      </c>
      <c r="Q44" s="280">
        <v>63100</v>
      </c>
      <c r="R44" s="280">
        <v>63100</v>
      </c>
      <c r="S44" s="280">
        <v>63100</v>
      </c>
      <c r="T44" s="280">
        <v>63100</v>
      </c>
      <c r="U44" s="280">
        <v>63100</v>
      </c>
      <c r="V44" s="280">
        <v>63100</v>
      </c>
      <c r="W44" s="280">
        <v>63100</v>
      </c>
    </row>
    <row r="45" spans="1:25" x14ac:dyDescent="0.25">
      <c r="B45" t="s">
        <v>222</v>
      </c>
      <c r="C45" t="s">
        <v>211</v>
      </c>
      <c r="D45" t="s">
        <v>13</v>
      </c>
      <c r="E45" t="s">
        <v>189</v>
      </c>
      <c r="F45" s="280">
        <v>56100</v>
      </c>
      <c r="G45" s="280">
        <v>56100</v>
      </c>
      <c r="H45" s="280">
        <v>56100</v>
      </c>
      <c r="I45" s="280">
        <v>56100</v>
      </c>
      <c r="J45" s="280">
        <v>56100</v>
      </c>
      <c r="K45" s="280">
        <v>56100</v>
      </c>
      <c r="L45" s="280">
        <v>56100</v>
      </c>
      <c r="M45" s="280">
        <v>56100</v>
      </c>
      <c r="N45" s="280">
        <v>56100</v>
      </c>
      <c r="O45" s="280">
        <v>56100</v>
      </c>
      <c r="P45" s="280">
        <v>56100</v>
      </c>
      <c r="Q45" s="280">
        <v>56100</v>
      </c>
      <c r="R45" s="280">
        <v>56100</v>
      </c>
      <c r="S45" s="280">
        <v>56100</v>
      </c>
      <c r="T45" s="280">
        <v>56100</v>
      </c>
      <c r="U45" s="280">
        <v>56100</v>
      </c>
      <c r="V45" s="280">
        <v>56100</v>
      </c>
      <c r="W45" s="280">
        <v>56100</v>
      </c>
      <c r="Y45" s="197" t="s">
        <v>502</v>
      </c>
    </row>
    <row r="46" spans="1:25" x14ac:dyDescent="0.25">
      <c r="B46" s="48" t="s">
        <v>221</v>
      </c>
      <c r="C46" s="19"/>
      <c r="D46" s="48" t="s">
        <v>13</v>
      </c>
      <c r="E46" s="19"/>
      <c r="F46" s="278"/>
      <c r="G46" s="278"/>
      <c r="H46" s="278"/>
      <c r="I46" s="278"/>
      <c r="J46" s="278"/>
      <c r="K46" s="278"/>
      <c r="L46" s="278"/>
      <c r="M46" s="278"/>
      <c r="N46" s="278"/>
      <c r="O46" s="278"/>
      <c r="P46" s="278"/>
      <c r="Q46" s="278"/>
      <c r="R46" s="278"/>
      <c r="S46" s="278"/>
      <c r="T46" s="278"/>
      <c r="U46" s="278"/>
      <c r="V46" s="278"/>
      <c r="W46" s="278"/>
    </row>
    <row r="47" spans="1:25" x14ac:dyDescent="0.25">
      <c r="B47" t="s">
        <v>221</v>
      </c>
      <c r="C47" t="s">
        <v>227</v>
      </c>
      <c r="D47" t="s">
        <v>13</v>
      </c>
      <c r="E47" t="s">
        <v>189</v>
      </c>
      <c r="F47" s="280">
        <v>71900</v>
      </c>
      <c r="G47" s="280">
        <v>71900</v>
      </c>
      <c r="H47" s="280">
        <v>71900</v>
      </c>
      <c r="I47" s="280">
        <v>71900</v>
      </c>
      <c r="J47" s="280">
        <v>71900</v>
      </c>
      <c r="K47" s="280">
        <v>71900</v>
      </c>
      <c r="L47" s="280">
        <v>71900</v>
      </c>
      <c r="M47" s="280">
        <v>71900</v>
      </c>
      <c r="N47" s="280">
        <v>71900</v>
      </c>
      <c r="O47" s="280">
        <v>71900</v>
      </c>
      <c r="P47" s="280">
        <v>71900</v>
      </c>
      <c r="Q47" s="280">
        <v>71900</v>
      </c>
      <c r="R47" s="280">
        <v>71900</v>
      </c>
      <c r="S47" s="280">
        <v>71900</v>
      </c>
      <c r="T47" s="280">
        <v>71900</v>
      </c>
      <c r="U47" s="280">
        <v>71900</v>
      </c>
      <c r="V47" s="280">
        <v>71900</v>
      </c>
      <c r="W47" s="280">
        <v>71900</v>
      </c>
    </row>
    <row r="48" spans="1:25" x14ac:dyDescent="0.25">
      <c r="B48" t="s">
        <v>221</v>
      </c>
      <c r="C48" t="s">
        <v>166</v>
      </c>
      <c r="D48" t="s">
        <v>13</v>
      </c>
      <c r="E48" t="s">
        <v>189</v>
      </c>
      <c r="F48" s="280">
        <v>77400</v>
      </c>
      <c r="G48" s="280">
        <v>77400</v>
      </c>
      <c r="H48" s="280">
        <v>77400</v>
      </c>
      <c r="I48" s="280">
        <v>77400</v>
      </c>
      <c r="J48" s="280">
        <v>77400</v>
      </c>
      <c r="K48" s="280">
        <v>77400</v>
      </c>
      <c r="L48" s="280">
        <v>77400</v>
      </c>
      <c r="M48" s="280">
        <v>77400</v>
      </c>
      <c r="N48" s="280">
        <v>77400</v>
      </c>
      <c r="O48" s="280">
        <v>77400</v>
      </c>
      <c r="P48" s="280">
        <v>77400</v>
      </c>
      <c r="Q48" s="280">
        <v>77400</v>
      </c>
      <c r="R48" s="280">
        <v>77400</v>
      </c>
      <c r="S48" s="280">
        <v>77400</v>
      </c>
      <c r="T48" s="280">
        <v>77400</v>
      </c>
      <c r="U48" s="280">
        <v>77400</v>
      </c>
      <c r="V48" s="280">
        <v>77400</v>
      </c>
      <c r="W48" s="280">
        <v>77400</v>
      </c>
    </row>
    <row r="49" spans="2:25" x14ac:dyDescent="0.25">
      <c r="B49" t="s">
        <v>221</v>
      </c>
      <c r="C49" t="s">
        <v>204</v>
      </c>
      <c r="D49" t="s">
        <v>13</v>
      </c>
      <c r="E49" t="s">
        <v>189</v>
      </c>
      <c r="F49" s="280">
        <v>63100</v>
      </c>
      <c r="G49" s="280">
        <v>63100</v>
      </c>
      <c r="H49" s="280">
        <v>63100</v>
      </c>
      <c r="I49" s="280">
        <v>63100</v>
      </c>
      <c r="J49" s="280">
        <v>63100</v>
      </c>
      <c r="K49" s="280">
        <v>63100</v>
      </c>
      <c r="L49" s="280">
        <v>63100</v>
      </c>
      <c r="M49" s="280">
        <v>63100</v>
      </c>
      <c r="N49" s="280">
        <v>63100</v>
      </c>
      <c r="O49" s="280">
        <v>63100</v>
      </c>
      <c r="P49" s="280">
        <v>63100</v>
      </c>
      <c r="Q49" s="280">
        <v>63100</v>
      </c>
      <c r="R49" s="280">
        <v>63100</v>
      </c>
      <c r="S49" s="280">
        <v>63100</v>
      </c>
      <c r="T49" s="280">
        <v>63100</v>
      </c>
      <c r="U49" s="280">
        <v>63100</v>
      </c>
      <c r="V49" s="280">
        <v>63100</v>
      </c>
      <c r="W49" s="280">
        <v>63100</v>
      </c>
    </row>
    <row r="50" spans="2:25" x14ac:dyDescent="0.25">
      <c r="B50" t="s">
        <v>221</v>
      </c>
      <c r="C50" t="s">
        <v>167</v>
      </c>
      <c r="D50" t="s">
        <v>13</v>
      </c>
      <c r="E50" t="s">
        <v>189</v>
      </c>
      <c r="F50" s="281">
        <v>96250</v>
      </c>
      <c r="G50" s="281">
        <v>96250</v>
      </c>
      <c r="H50" s="281">
        <v>96250</v>
      </c>
      <c r="I50" s="281">
        <v>96250</v>
      </c>
      <c r="J50" s="281">
        <v>96250</v>
      </c>
      <c r="K50" s="281">
        <v>96250</v>
      </c>
      <c r="L50" s="281">
        <v>96250</v>
      </c>
      <c r="M50" s="281">
        <v>96250</v>
      </c>
      <c r="N50" s="281">
        <v>96250</v>
      </c>
      <c r="O50" s="281">
        <v>96250</v>
      </c>
      <c r="P50" s="281">
        <v>96250</v>
      </c>
      <c r="Q50" s="281">
        <v>96250</v>
      </c>
      <c r="R50" s="281">
        <v>96250</v>
      </c>
      <c r="S50" s="281">
        <v>96250</v>
      </c>
      <c r="T50" s="281">
        <v>96250</v>
      </c>
      <c r="U50" s="281">
        <v>96250</v>
      </c>
      <c r="V50" s="281">
        <v>96250</v>
      </c>
      <c r="W50" s="281">
        <v>96250</v>
      </c>
      <c r="Y50" s="197" t="s">
        <v>1004</v>
      </c>
    </row>
    <row r="51" spans="2:25" x14ac:dyDescent="0.25">
      <c r="B51" t="s">
        <v>231</v>
      </c>
      <c r="C51" s="197" t="s">
        <v>1035</v>
      </c>
      <c r="D51" t="s">
        <v>13</v>
      </c>
      <c r="E51" t="s">
        <v>189</v>
      </c>
      <c r="F51" s="280">
        <v>112000</v>
      </c>
      <c r="G51" s="280">
        <v>112000</v>
      </c>
      <c r="H51" s="280">
        <v>112000</v>
      </c>
      <c r="I51" s="280">
        <v>112000</v>
      </c>
      <c r="J51" s="280">
        <v>112000</v>
      </c>
      <c r="K51" s="280">
        <v>112000</v>
      </c>
      <c r="L51" s="280">
        <v>112000</v>
      </c>
      <c r="M51" s="280">
        <v>112000</v>
      </c>
      <c r="N51" s="280">
        <v>112000</v>
      </c>
      <c r="O51" s="280">
        <v>112000</v>
      </c>
      <c r="P51" s="280">
        <v>112000</v>
      </c>
      <c r="Q51" s="280">
        <v>112000</v>
      </c>
      <c r="R51" s="280">
        <v>112000</v>
      </c>
      <c r="S51" s="280">
        <v>112000</v>
      </c>
      <c r="T51" s="280">
        <v>112000</v>
      </c>
      <c r="U51" s="280">
        <v>112000</v>
      </c>
      <c r="V51" s="280">
        <v>112000</v>
      </c>
      <c r="W51" s="280">
        <v>112000</v>
      </c>
    </row>
    <row r="52" spans="2:25" x14ac:dyDescent="0.25">
      <c r="B52" t="s">
        <v>231</v>
      </c>
      <c r="C52" t="s">
        <v>217</v>
      </c>
      <c r="D52" t="s">
        <v>13</v>
      </c>
      <c r="E52" t="s">
        <v>189</v>
      </c>
      <c r="F52" s="280">
        <v>100000</v>
      </c>
      <c r="G52" s="280">
        <v>100000</v>
      </c>
      <c r="H52" s="280">
        <v>100000</v>
      </c>
      <c r="I52" s="280">
        <v>100000</v>
      </c>
      <c r="J52" s="280">
        <v>100000</v>
      </c>
      <c r="K52" s="280">
        <v>100000</v>
      </c>
      <c r="L52" s="280">
        <v>100000</v>
      </c>
      <c r="M52" s="280">
        <v>100000</v>
      </c>
      <c r="N52" s="280">
        <v>100000</v>
      </c>
      <c r="O52" s="280">
        <v>100000</v>
      </c>
      <c r="P52" s="280">
        <v>100000</v>
      </c>
      <c r="Q52" s="280">
        <v>100000</v>
      </c>
      <c r="R52" s="280">
        <v>100000</v>
      </c>
      <c r="S52" s="280">
        <v>100000</v>
      </c>
      <c r="T52" s="280">
        <v>100000</v>
      </c>
      <c r="U52" s="280">
        <v>100000</v>
      </c>
      <c r="V52" s="280">
        <v>100000</v>
      </c>
      <c r="W52" s="280">
        <v>100000</v>
      </c>
    </row>
    <row r="53" spans="2:25" x14ac:dyDescent="0.25">
      <c r="B53" t="s">
        <v>231</v>
      </c>
      <c r="C53" t="s">
        <v>218</v>
      </c>
      <c r="D53" t="s">
        <v>13</v>
      </c>
      <c r="E53" t="s">
        <v>189</v>
      </c>
      <c r="F53" s="280">
        <v>112000</v>
      </c>
      <c r="G53" s="280">
        <v>112000</v>
      </c>
      <c r="H53" s="280">
        <v>112000</v>
      </c>
      <c r="I53" s="280">
        <v>112000</v>
      </c>
      <c r="J53" s="280">
        <v>112000</v>
      </c>
      <c r="K53" s="280">
        <v>112000</v>
      </c>
      <c r="L53" s="280">
        <v>112000</v>
      </c>
      <c r="M53" s="280">
        <v>112000</v>
      </c>
      <c r="N53" s="280">
        <v>112000</v>
      </c>
      <c r="O53" s="280">
        <v>112000</v>
      </c>
      <c r="P53" s="280">
        <v>112000</v>
      </c>
      <c r="Q53" s="280">
        <v>112000</v>
      </c>
      <c r="R53" s="280">
        <v>112000</v>
      </c>
      <c r="S53" s="280">
        <v>112000</v>
      </c>
      <c r="T53" s="280">
        <v>112000</v>
      </c>
      <c r="U53" s="280">
        <v>112000</v>
      </c>
      <c r="V53" s="280">
        <v>112000</v>
      </c>
      <c r="W53" s="280">
        <v>112000</v>
      </c>
    </row>
    <row r="54" spans="2:25" x14ac:dyDescent="0.25">
      <c r="B54" s="48" t="s">
        <v>219</v>
      </c>
      <c r="C54" s="19"/>
      <c r="D54" s="48" t="s">
        <v>13</v>
      </c>
      <c r="E54" s="19"/>
      <c r="F54" s="278"/>
      <c r="G54" s="278"/>
      <c r="H54" s="278"/>
      <c r="I54" s="278"/>
      <c r="J54" s="278"/>
      <c r="K54" s="278"/>
      <c r="L54" s="278"/>
      <c r="M54" s="278"/>
      <c r="N54" s="278"/>
      <c r="O54" s="278"/>
      <c r="P54" s="278"/>
      <c r="Q54" s="278"/>
      <c r="R54" s="278"/>
      <c r="S54" s="278"/>
      <c r="T54" s="278"/>
      <c r="U54" s="278"/>
      <c r="V54" s="278"/>
      <c r="W54" s="278"/>
    </row>
    <row r="55" spans="2:25" x14ac:dyDescent="0.25">
      <c r="B55" t="s">
        <v>219</v>
      </c>
      <c r="C55" t="s">
        <v>226</v>
      </c>
      <c r="D55" t="s">
        <v>13</v>
      </c>
      <c r="E55" t="s">
        <v>189</v>
      </c>
      <c r="F55" s="280">
        <v>69300</v>
      </c>
      <c r="G55" s="280">
        <v>69300</v>
      </c>
      <c r="H55" s="280">
        <v>69300</v>
      </c>
      <c r="I55" s="280">
        <v>69300</v>
      </c>
      <c r="J55" s="280">
        <v>69300</v>
      </c>
      <c r="K55" s="280">
        <v>69300</v>
      </c>
      <c r="L55" s="280">
        <v>69300</v>
      </c>
      <c r="M55" s="280">
        <v>69300</v>
      </c>
      <c r="N55" s="280">
        <v>69300</v>
      </c>
      <c r="O55" s="280">
        <v>69300</v>
      </c>
      <c r="P55" s="280">
        <v>69300</v>
      </c>
      <c r="Q55" s="280">
        <v>69300</v>
      </c>
      <c r="R55" s="280">
        <v>69300</v>
      </c>
      <c r="S55" s="280">
        <v>69300</v>
      </c>
      <c r="T55" s="280">
        <v>69300</v>
      </c>
      <c r="U55" s="280">
        <v>69300</v>
      </c>
      <c r="V55" s="280">
        <v>69300</v>
      </c>
      <c r="W55" s="280">
        <v>69300</v>
      </c>
    </row>
    <row r="56" spans="2:25" x14ac:dyDescent="0.25">
      <c r="B56" t="s">
        <v>219</v>
      </c>
      <c r="C56" t="s">
        <v>227</v>
      </c>
      <c r="D56" t="s">
        <v>13</v>
      </c>
      <c r="E56" t="s">
        <v>189</v>
      </c>
      <c r="F56" s="280">
        <v>71900</v>
      </c>
      <c r="G56" s="280">
        <v>71900</v>
      </c>
      <c r="H56" s="280">
        <v>71900</v>
      </c>
      <c r="I56" s="280">
        <v>71900</v>
      </c>
      <c r="J56" s="280">
        <v>71900</v>
      </c>
      <c r="K56" s="280">
        <v>71900</v>
      </c>
      <c r="L56" s="280">
        <v>71900</v>
      </c>
      <c r="M56" s="280">
        <v>71900</v>
      </c>
      <c r="N56" s="280">
        <v>71900</v>
      </c>
      <c r="O56" s="280">
        <v>71900</v>
      </c>
      <c r="P56" s="280">
        <v>71900</v>
      </c>
      <c r="Q56" s="280">
        <v>71900</v>
      </c>
      <c r="R56" s="280">
        <v>71900</v>
      </c>
      <c r="S56" s="280">
        <v>71900</v>
      </c>
      <c r="T56" s="280">
        <v>71900</v>
      </c>
      <c r="U56" s="280">
        <v>71900</v>
      </c>
      <c r="V56" s="280">
        <v>71900</v>
      </c>
      <c r="W56" s="280">
        <v>71900</v>
      </c>
    </row>
    <row r="57" spans="2:25" x14ac:dyDescent="0.25">
      <c r="B57" t="s">
        <v>219</v>
      </c>
      <c r="C57" t="s">
        <v>228</v>
      </c>
      <c r="D57" t="s">
        <v>13</v>
      </c>
      <c r="E57" t="s">
        <v>189</v>
      </c>
      <c r="F57" s="280">
        <v>74100</v>
      </c>
      <c r="G57" s="280">
        <v>74100</v>
      </c>
      <c r="H57" s="280">
        <v>74100</v>
      </c>
      <c r="I57" s="280">
        <v>74100</v>
      </c>
      <c r="J57" s="280">
        <v>74100</v>
      </c>
      <c r="K57" s="280">
        <v>74100</v>
      </c>
      <c r="L57" s="280">
        <v>74100</v>
      </c>
      <c r="M57" s="280">
        <v>74100</v>
      </c>
      <c r="N57" s="280">
        <v>74100</v>
      </c>
      <c r="O57" s="280">
        <v>74100</v>
      </c>
      <c r="P57" s="280">
        <v>74100</v>
      </c>
      <c r="Q57" s="280">
        <v>74100</v>
      </c>
      <c r="R57" s="280">
        <v>74100</v>
      </c>
      <c r="S57" s="280">
        <v>74100</v>
      </c>
      <c r="T57" s="280">
        <v>74100</v>
      </c>
      <c r="U57" s="280">
        <v>74100</v>
      </c>
      <c r="V57" s="280">
        <v>74100</v>
      </c>
      <c r="W57" s="280">
        <v>74100</v>
      </c>
    </row>
    <row r="58" spans="2:25" x14ac:dyDescent="0.25">
      <c r="B58" t="s">
        <v>219</v>
      </c>
      <c r="C58" t="s">
        <v>166</v>
      </c>
      <c r="D58" t="s">
        <v>13</v>
      </c>
      <c r="E58" t="s">
        <v>189</v>
      </c>
      <c r="F58" s="280">
        <v>77400</v>
      </c>
      <c r="G58" s="280">
        <v>77400</v>
      </c>
      <c r="H58" s="280">
        <v>77400</v>
      </c>
      <c r="I58" s="280">
        <v>77400</v>
      </c>
      <c r="J58" s="280">
        <v>77400</v>
      </c>
      <c r="K58" s="280">
        <v>77400</v>
      </c>
      <c r="L58" s="280">
        <v>77400</v>
      </c>
      <c r="M58" s="280">
        <v>77400</v>
      </c>
      <c r="N58" s="280">
        <v>77400</v>
      </c>
      <c r="O58" s="280">
        <v>77400</v>
      </c>
      <c r="P58" s="280">
        <v>77400</v>
      </c>
      <c r="Q58" s="280">
        <v>77400</v>
      </c>
      <c r="R58" s="280">
        <v>77400</v>
      </c>
      <c r="S58" s="280">
        <v>77400</v>
      </c>
      <c r="T58" s="280">
        <v>77400</v>
      </c>
      <c r="U58" s="280">
        <v>77400</v>
      </c>
      <c r="V58" s="280">
        <v>77400</v>
      </c>
      <c r="W58" s="280">
        <v>77400</v>
      </c>
    </row>
    <row r="59" spans="2:25" x14ac:dyDescent="0.25">
      <c r="B59" t="s">
        <v>219</v>
      </c>
      <c r="C59" t="s">
        <v>204</v>
      </c>
      <c r="D59" t="s">
        <v>13</v>
      </c>
      <c r="E59" t="s">
        <v>189</v>
      </c>
      <c r="F59" s="280">
        <v>63100</v>
      </c>
      <c r="G59" s="280">
        <v>63100</v>
      </c>
      <c r="H59" s="280">
        <v>63100</v>
      </c>
      <c r="I59" s="280">
        <v>63100</v>
      </c>
      <c r="J59" s="280">
        <v>63100</v>
      </c>
      <c r="K59" s="280">
        <v>63100</v>
      </c>
      <c r="L59" s="280">
        <v>63100</v>
      </c>
      <c r="M59" s="280">
        <v>63100</v>
      </c>
      <c r="N59" s="280">
        <v>63100</v>
      </c>
      <c r="O59" s="280">
        <v>63100</v>
      </c>
      <c r="P59" s="280">
        <v>63100</v>
      </c>
      <c r="Q59" s="280">
        <v>63100</v>
      </c>
      <c r="R59" s="280">
        <v>63100</v>
      </c>
      <c r="S59" s="280">
        <v>63100</v>
      </c>
      <c r="T59" s="280">
        <v>63100</v>
      </c>
      <c r="U59" s="280">
        <v>63100</v>
      </c>
      <c r="V59" s="280">
        <v>63100</v>
      </c>
      <c r="W59" s="280">
        <v>63100</v>
      </c>
    </row>
    <row r="60" spans="2:25" x14ac:dyDescent="0.25">
      <c r="B60" t="s">
        <v>219</v>
      </c>
      <c r="C60" t="s">
        <v>167</v>
      </c>
      <c r="D60" t="s">
        <v>13</v>
      </c>
      <c r="E60" t="s">
        <v>189</v>
      </c>
      <c r="F60" s="281">
        <v>96250</v>
      </c>
      <c r="G60" s="281">
        <v>96250</v>
      </c>
      <c r="H60" s="281">
        <v>96250</v>
      </c>
      <c r="I60" s="281">
        <v>96250</v>
      </c>
      <c r="J60" s="281">
        <v>96250</v>
      </c>
      <c r="K60" s="281">
        <v>96250</v>
      </c>
      <c r="L60" s="281">
        <v>96250</v>
      </c>
      <c r="M60" s="281">
        <v>96250</v>
      </c>
      <c r="N60" s="281">
        <v>96250</v>
      </c>
      <c r="O60" s="281">
        <v>96250</v>
      </c>
      <c r="P60" s="281">
        <v>96250</v>
      </c>
      <c r="Q60" s="281">
        <v>96250</v>
      </c>
      <c r="R60" s="281">
        <v>96250</v>
      </c>
      <c r="S60" s="281">
        <v>96250</v>
      </c>
      <c r="T60" s="281">
        <v>96250</v>
      </c>
      <c r="U60" s="281">
        <v>96250</v>
      </c>
      <c r="V60" s="281">
        <v>96250</v>
      </c>
      <c r="W60" s="281">
        <v>96250</v>
      </c>
      <c r="Y60" s="197" t="s">
        <v>1004</v>
      </c>
    </row>
    <row r="61" spans="2:25" x14ac:dyDescent="0.25">
      <c r="F61" s="279"/>
      <c r="G61" s="279"/>
      <c r="H61" s="279"/>
      <c r="I61" s="279"/>
      <c r="J61" s="279"/>
      <c r="K61" s="279"/>
      <c r="L61" s="279"/>
      <c r="M61" s="279"/>
      <c r="N61" s="279"/>
      <c r="O61" s="279"/>
      <c r="P61" s="279"/>
      <c r="Q61" s="279"/>
      <c r="R61" s="279"/>
      <c r="S61" s="279"/>
      <c r="T61" s="279"/>
      <c r="U61" s="279"/>
      <c r="V61" s="279"/>
      <c r="W61" s="279"/>
    </row>
    <row r="62" spans="2:25" x14ac:dyDescent="0.25">
      <c r="B62" s="48" t="s">
        <v>222</v>
      </c>
      <c r="C62" s="48"/>
      <c r="D62" s="48" t="s">
        <v>36</v>
      </c>
      <c r="E62" s="19"/>
      <c r="F62" s="278"/>
      <c r="G62" s="278"/>
      <c r="H62" s="278"/>
      <c r="I62" s="278"/>
      <c r="J62" s="278"/>
      <c r="K62" s="278"/>
      <c r="L62" s="278"/>
      <c r="M62" s="278"/>
      <c r="N62" s="278"/>
      <c r="O62" s="278"/>
      <c r="P62" s="278"/>
      <c r="Q62" s="278"/>
      <c r="R62" s="278"/>
      <c r="S62" s="278"/>
      <c r="T62" s="278"/>
      <c r="U62" s="278"/>
      <c r="V62" s="278"/>
      <c r="W62" s="278"/>
    </row>
    <row r="63" spans="2:25" x14ac:dyDescent="0.25">
      <c r="B63" t="s">
        <v>222</v>
      </c>
      <c r="C63" t="s">
        <v>227</v>
      </c>
      <c r="D63" t="s">
        <v>36</v>
      </c>
      <c r="E63" t="s">
        <v>207</v>
      </c>
      <c r="F63" s="280">
        <v>3</v>
      </c>
      <c r="G63" s="280">
        <v>3</v>
      </c>
      <c r="H63" s="280">
        <v>3</v>
      </c>
      <c r="I63" s="280">
        <v>3</v>
      </c>
      <c r="J63" s="280">
        <v>3</v>
      </c>
      <c r="K63" s="280">
        <v>3</v>
      </c>
      <c r="L63" s="280">
        <v>3</v>
      </c>
      <c r="M63" s="280">
        <v>3</v>
      </c>
      <c r="N63" s="280">
        <v>3</v>
      </c>
      <c r="O63" s="280">
        <v>3</v>
      </c>
      <c r="P63" s="280">
        <v>3</v>
      </c>
      <c r="Q63" s="280">
        <v>3</v>
      </c>
      <c r="R63" s="280">
        <v>3</v>
      </c>
      <c r="S63" s="280">
        <v>3</v>
      </c>
      <c r="T63" s="280">
        <v>3</v>
      </c>
      <c r="U63" s="280">
        <v>3</v>
      </c>
      <c r="V63" s="280">
        <v>3</v>
      </c>
      <c r="W63" s="280">
        <v>3</v>
      </c>
    </row>
    <row r="64" spans="2:25" x14ac:dyDescent="0.25">
      <c r="B64" t="s">
        <v>222</v>
      </c>
      <c r="C64" t="s">
        <v>228</v>
      </c>
      <c r="D64" t="s">
        <v>36</v>
      </c>
      <c r="E64" t="s">
        <v>207</v>
      </c>
      <c r="F64" s="280">
        <v>3</v>
      </c>
      <c r="G64" s="280">
        <v>3</v>
      </c>
      <c r="H64" s="280">
        <v>3</v>
      </c>
      <c r="I64" s="280">
        <v>3</v>
      </c>
      <c r="J64" s="280">
        <v>3</v>
      </c>
      <c r="K64" s="280">
        <v>3</v>
      </c>
      <c r="L64" s="280">
        <v>3</v>
      </c>
      <c r="M64" s="280">
        <v>3</v>
      </c>
      <c r="N64" s="280">
        <v>3</v>
      </c>
      <c r="O64" s="280">
        <v>3</v>
      </c>
      <c r="P64" s="280">
        <v>3</v>
      </c>
      <c r="Q64" s="280">
        <v>3</v>
      </c>
      <c r="R64" s="280">
        <v>3</v>
      </c>
      <c r="S64" s="280">
        <v>3</v>
      </c>
      <c r="T64" s="280">
        <v>3</v>
      </c>
      <c r="U64" s="280">
        <v>3</v>
      </c>
      <c r="V64" s="280">
        <v>3</v>
      </c>
      <c r="W64" s="280">
        <v>3</v>
      </c>
    </row>
    <row r="65" spans="2:23" x14ac:dyDescent="0.25">
      <c r="B65" t="s">
        <v>222</v>
      </c>
      <c r="C65" t="s">
        <v>229</v>
      </c>
      <c r="D65" t="s">
        <v>36</v>
      </c>
      <c r="E65" t="s">
        <v>207</v>
      </c>
      <c r="F65" s="280">
        <v>3</v>
      </c>
      <c r="G65" s="280">
        <v>3</v>
      </c>
      <c r="H65" s="280">
        <v>3</v>
      </c>
      <c r="I65" s="280">
        <v>3</v>
      </c>
      <c r="J65" s="280">
        <v>3</v>
      </c>
      <c r="K65" s="280">
        <v>3</v>
      </c>
      <c r="L65" s="280">
        <v>3</v>
      </c>
      <c r="M65" s="280">
        <v>3</v>
      </c>
      <c r="N65" s="280">
        <v>3</v>
      </c>
      <c r="O65" s="280">
        <v>3</v>
      </c>
      <c r="P65" s="280">
        <v>3</v>
      </c>
      <c r="Q65" s="280">
        <v>3</v>
      </c>
      <c r="R65" s="280">
        <v>3</v>
      </c>
      <c r="S65" s="280">
        <v>3</v>
      </c>
      <c r="T65" s="280">
        <v>3</v>
      </c>
      <c r="U65" s="280">
        <v>3</v>
      </c>
      <c r="V65" s="280">
        <v>3</v>
      </c>
      <c r="W65" s="280">
        <v>3</v>
      </c>
    </row>
    <row r="66" spans="2:23" x14ac:dyDescent="0.25">
      <c r="B66" t="s">
        <v>222</v>
      </c>
      <c r="C66" t="s">
        <v>167</v>
      </c>
      <c r="D66" t="s">
        <v>36</v>
      </c>
      <c r="E66" t="s">
        <v>207</v>
      </c>
      <c r="F66" s="280">
        <v>1</v>
      </c>
      <c r="G66" s="280">
        <v>1</v>
      </c>
      <c r="H66" s="280">
        <v>1</v>
      </c>
      <c r="I66" s="280">
        <v>1</v>
      </c>
      <c r="J66" s="280">
        <v>1</v>
      </c>
      <c r="K66" s="280">
        <v>1</v>
      </c>
      <c r="L66" s="280">
        <v>1</v>
      </c>
      <c r="M66" s="280">
        <v>1</v>
      </c>
      <c r="N66" s="280">
        <v>1</v>
      </c>
      <c r="O66" s="280">
        <v>1</v>
      </c>
      <c r="P66" s="280">
        <v>1</v>
      </c>
      <c r="Q66" s="280">
        <v>1</v>
      </c>
      <c r="R66" s="280">
        <v>1</v>
      </c>
      <c r="S66" s="280">
        <v>1</v>
      </c>
      <c r="T66" s="280">
        <v>1</v>
      </c>
      <c r="U66" s="280">
        <v>1</v>
      </c>
      <c r="V66" s="280">
        <v>1</v>
      </c>
      <c r="W66" s="280">
        <v>1</v>
      </c>
    </row>
    <row r="67" spans="2:23" x14ac:dyDescent="0.25">
      <c r="B67" t="s">
        <v>222</v>
      </c>
      <c r="C67" t="s">
        <v>204</v>
      </c>
      <c r="D67" t="s">
        <v>36</v>
      </c>
      <c r="E67" t="s">
        <v>207</v>
      </c>
      <c r="F67" s="280">
        <v>1</v>
      </c>
      <c r="G67" s="280">
        <v>1</v>
      </c>
      <c r="H67" s="280">
        <v>1</v>
      </c>
      <c r="I67" s="280">
        <v>1</v>
      </c>
      <c r="J67" s="280">
        <v>1</v>
      </c>
      <c r="K67" s="280">
        <v>1</v>
      </c>
      <c r="L67" s="280">
        <v>1</v>
      </c>
      <c r="M67" s="280">
        <v>1</v>
      </c>
      <c r="N67" s="280">
        <v>1</v>
      </c>
      <c r="O67" s="280">
        <v>1</v>
      </c>
      <c r="P67" s="280">
        <v>1</v>
      </c>
      <c r="Q67" s="280">
        <v>1</v>
      </c>
      <c r="R67" s="280">
        <v>1</v>
      </c>
      <c r="S67" s="280">
        <v>1</v>
      </c>
      <c r="T67" s="280">
        <v>1</v>
      </c>
      <c r="U67" s="280">
        <v>1</v>
      </c>
      <c r="V67" s="280">
        <v>1</v>
      </c>
      <c r="W67" s="280">
        <v>1</v>
      </c>
    </row>
    <row r="68" spans="2:23" x14ac:dyDescent="0.25">
      <c r="B68" t="s">
        <v>222</v>
      </c>
      <c r="C68" t="s">
        <v>211</v>
      </c>
      <c r="D68" t="s">
        <v>36</v>
      </c>
      <c r="E68" t="s">
        <v>207</v>
      </c>
      <c r="F68" s="280">
        <v>1</v>
      </c>
      <c r="G68" s="280">
        <v>1</v>
      </c>
      <c r="H68" s="280">
        <v>1</v>
      </c>
      <c r="I68" s="280">
        <v>1</v>
      </c>
      <c r="J68" s="280">
        <v>1</v>
      </c>
      <c r="K68" s="280">
        <v>1</v>
      </c>
      <c r="L68" s="280">
        <v>1</v>
      </c>
      <c r="M68" s="280">
        <v>1</v>
      </c>
      <c r="N68" s="280">
        <v>1</v>
      </c>
      <c r="O68" s="280">
        <v>1</v>
      </c>
      <c r="P68" s="280">
        <v>1</v>
      </c>
      <c r="Q68" s="280">
        <v>1</v>
      </c>
      <c r="R68" s="280">
        <v>1</v>
      </c>
      <c r="S68" s="280">
        <v>1</v>
      </c>
      <c r="T68" s="280">
        <v>1</v>
      </c>
      <c r="U68" s="280">
        <v>1</v>
      </c>
      <c r="V68" s="280">
        <v>1</v>
      </c>
      <c r="W68" s="280">
        <v>1</v>
      </c>
    </row>
    <row r="69" spans="2:23" x14ac:dyDescent="0.25">
      <c r="B69" s="48" t="s">
        <v>221</v>
      </c>
      <c r="C69" s="19"/>
      <c r="D69" s="48" t="s">
        <v>36</v>
      </c>
      <c r="E69" s="19"/>
      <c r="F69" s="278"/>
      <c r="G69" s="278"/>
      <c r="H69" s="278"/>
      <c r="I69" s="278"/>
      <c r="J69" s="278"/>
      <c r="K69" s="278"/>
      <c r="L69" s="278"/>
      <c r="M69" s="278"/>
      <c r="N69" s="278"/>
      <c r="O69" s="278"/>
      <c r="P69" s="278"/>
      <c r="Q69" s="278"/>
      <c r="R69" s="278"/>
      <c r="S69" s="278"/>
      <c r="T69" s="278"/>
      <c r="U69" s="278"/>
      <c r="V69" s="278"/>
      <c r="W69" s="278"/>
    </row>
    <row r="70" spans="2:23" x14ac:dyDescent="0.25">
      <c r="B70" t="s">
        <v>221</v>
      </c>
      <c r="C70" t="s">
        <v>227</v>
      </c>
      <c r="D70" t="s">
        <v>36</v>
      </c>
      <c r="E70" t="s">
        <v>207</v>
      </c>
      <c r="F70" s="280">
        <v>3</v>
      </c>
      <c r="G70" s="280">
        <v>3</v>
      </c>
      <c r="H70" s="280">
        <v>3</v>
      </c>
      <c r="I70" s="280">
        <v>3</v>
      </c>
      <c r="J70" s="280">
        <v>3</v>
      </c>
      <c r="K70" s="280">
        <v>3</v>
      </c>
      <c r="L70" s="280">
        <v>3</v>
      </c>
      <c r="M70" s="280">
        <v>3</v>
      </c>
      <c r="N70" s="280">
        <v>3</v>
      </c>
      <c r="O70" s="280">
        <v>3</v>
      </c>
      <c r="P70" s="280">
        <v>3</v>
      </c>
      <c r="Q70" s="280">
        <v>3</v>
      </c>
      <c r="R70" s="280">
        <v>3</v>
      </c>
      <c r="S70" s="280">
        <v>3</v>
      </c>
      <c r="T70" s="280">
        <v>3</v>
      </c>
      <c r="U70" s="280">
        <v>3</v>
      </c>
      <c r="V70" s="280">
        <v>3</v>
      </c>
      <c r="W70" s="280">
        <v>3</v>
      </c>
    </row>
    <row r="71" spans="2:23" x14ac:dyDescent="0.25">
      <c r="B71" t="s">
        <v>221</v>
      </c>
      <c r="C71" t="s">
        <v>166</v>
      </c>
      <c r="D71" t="s">
        <v>36</v>
      </c>
      <c r="E71" t="s">
        <v>207</v>
      </c>
      <c r="F71" s="280">
        <v>3</v>
      </c>
      <c r="G71" s="280">
        <v>3</v>
      </c>
      <c r="H71" s="280">
        <v>3</v>
      </c>
      <c r="I71" s="280">
        <v>3</v>
      </c>
      <c r="J71" s="280">
        <v>3</v>
      </c>
      <c r="K71" s="280">
        <v>3</v>
      </c>
      <c r="L71" s="280">
        <v>3</v>
      </c>
      <c r="M71" s="280">
        <v>3</v>
      </c>
      <c r="N71" s="280">
        <v>3</v>
      </c>
      <c r="O71" s="280">
        <v>3</v>
      </c>
      <c r="P71" s="280">
        <v>3</v>
      </c>
      <c r="Q71" s="280">
        <v>3</v>
      </c>
      <c r="R71" s="280">
        <v>3</v>
      </c>
      <c r="S71" s="280">
        <v>3</v>
      </c>
      <c r="T71" s="280">
        <v>3</v>
      </c>
      <c r="U71" s="280">
        <v>3</v>
      </c>
      <c r="V71" s="280">
        <v>3</v>
      </c>
      <c r="W71" s="280">
        <v>3</v>
      </c>
    </row>
    <row r="72" spans="2:23" x14ac:dyDescent="0.25">
      <c r="B72" t="s">
        <v>221</v>
      </c>
      <c r="C72" t="s">
        <v>204</v>
      </c>
      <c r="D72" t="s">
        <v>36</v>
      </c>
      <c r="E72" t="s">
        <v>207</v>
      </c>
      <c r="F72" s="280">
        <v>1</v>
      </c>
      <c r="G72" s="280">
        <v>1</v>
      </c>
      <c r="H72" s="280">
        <v>1</v>
      </c>
      <c r="I72" s="280">
        <v>1</v>
      </c>
      <c r="J72" s="280">
        <v>1</v>
      </c>
      <c r="K72" s="280">
        <v>1</v>
      </c>
      <c r="L72" s="280">
        <v>1</v>
      </c>
      <c r="M72" s="280">
        <v>1</v>
      </c>
      <c r="N72" s="280">
        <v>1</v>
      </c>
      <c r="O72" s="280">
        <v>1</v>
      </c>
      <c r="P72" s="280">
        <v>1</v>
      </c>
      <c r="Q72" s="280">
        <v>1</v>
      </c>
      <c r="R72" s="280">
        <v>1</v>
      </c>
      <c r="S72" s="280">
        <v>1</v>
      </c>
      <c r="T72" s="280">
        <v>1</v>
      </c>
      <c r="U72" s="280">
        <v>1</v>
      </c>
      <c r="V72" s="280">
        <v>1</v>
      </c>
      <c r="W72" s="280">
        <v>1</v>
      </c>
    </row>
    <row r="73" spans="2:23" x14ac:dyDescent="0.25">
      <c r="B73" t="s">
        <v>221</v>
      </c>
      <c r="C73" t="s">
        <v>167</v>
      </c>
      <c r="D73" t="s">
        <v>36</v>
      </c>
      <c r="E73" t="s">
        <v>207</v>
      </c>
      <c r="F73" s="280">
        <v>1</v>
      </c>
      <c r="G73" s="280">
        <v>1</v>
      </c>
      <c r="H73" s="280">
        <v>1</v>
      </c>
      <c r="I73" s="280">
        <v>1</v>
      </c>
      <c r="J73" s="280">
        <v>1</v>
      </c>
      <c r="K73" s="280">
        <v>1</v>
      </c>
      <c r="L73" s="280">
        <v>1</v>
      </c>
      <c r="M73" s="280">
        <v>1</v>
      </c>
      <c r="N73" s="280">
        <v>1</v>
      </c>
      <c r="O73" s="280">
        <v>1</v>
      </c>
      <c r="P73" s="280">
        <v>1</v>
      </c>
      <c r="Q73" s="280">
        <v>1</v>
      </c>
      <c r="R73" s="280">
        <v>1</v>
      </c>
      <c r="S73" s="280">
        <v>1</v>
      </c>
      <c r="T73" s="280">
        <v>1</v>
      </c>
      <c r="U73" s="280">
        <v>1</v>
      </c>
      <c r="V73" s="280">
        <v>1</v>
      </c>
      <c r="W73" s="280">
        <v>1</v>
      </c>
    </row>
    <row r="74" spans="2:23" x14ac:dyDescent="0.25">
      <c r="B74" t="s">
        <v>231</v>
      </c>
      <c r="C74" s="197" t="s">
        <v>1035</v>
      </c>
      <c r="D74" t="s">
        <v>36</v>
      </c>
      <c r="E74" t="s">
        <v>207</v>
      </c>
      <c r="F74" s="280">
        <v>30</v>
      </c>
      <c r="G74" s="280">
        <v>30</v>
      </c>
      <c r="H74" s="280">
        <v>30</v>
      </c>
      <c r="I74" s="280">
        <v>30</v>
      </c>
      <c r="J74" s="280">
        <v>30</v>
      </c>
      <c r="K74" s="280">
        <v>30</v>
      </c>
      <c r="L74" s="280">
        <v>30</v>
      </c>
      <c r="M74" s="280">
        <v>30</v>
      </c>
      <c r="N74" s="280">
        <v>30</v>
      </c>
      <c r="O74" s="280">
        <v>30</v>
      </c>
      <c r="P74" s="280">
        <v>30</v>
      </c>
      <c r="Q74" s="280">
        <v>30</v>
      </c>
      <c r="R74" s="280">
        <v>30</v>
      </c>
      <c r="S74" s="280">
        <v>30</v>
      </c>
      <c r="T74" s="280">
        <v>30</v>
      </c>
      <c r="U74" s="280">
        <v>30</v>
      </c>
      <c r="V74" s="280">
        <v>30</v>
      </c>
      <c r="W74" s="280">
        <v>30</v>
      </c>
    </row>
    <row r="75" spans="2:23" x14ac:dyDescent="0.25">
      <c r="B75" t="s">
        <v>231</v>
      </c>
      <c r="C75" t="s">
        <v>217</v>
      </c>
      <c r="D75" t="s">
        <v>36</v>
      </c>
      <c r="E75" t="s">
        <v>207</v>
      </c>
      <c r="F75" s="280">
        <v>30</v>
      </c>
      <c r="G75" s="280">
        <v>30</v>
      </c>
      <c r="H75" s="280">
        <v>30</v>
      </c>
      <c r="I75" s="280">
        <v>30</v>
      </c>
      <c r="J75" s="280">
        <v>30</v>
      </c>
      <c r="K75" s="280">
        <v>30</v>
      </c>
      <c r="L75" s="280">
        <v>30</v>
      </c>
      <c r="M75" s="280">
        <v>30</v>
      </c>
      <c r="N75" s="280">
        <v>30</v>
      </c>
      <c r="O75" s="280">
        <v>30</v>
      </c>
      <c r="P75" s="280">
        <v>30</v>
      </c>
      <c r="Q75" s="280">
        <v>30</v>
      </c>
      <c r="R75" s="280">
        <v>30</v>
      </c>
      <c r="S75" s="280">
        <v>30</v>
      </c>
      <c r="T75" s="280">
        <v>30</v>
      </c>
      <c r="U75" s="280">
        <v>30</v>
      </c>
      <c r="V75" s="280">
        <v>30</v>
      </c>
      <c r="W75" s="280">
        <v>30</v>
      </c>
    </row>
    <row r="76" spans="2:23" x14ac:dyDescent="0.25">
      <c r="B76" t="s">
        <v>231</v>
      </c>
      <c r="C76" t="s">
        <v>218</v>
      </c>
      <c r="D76" t="s">
        <v>36</v>
      </c>
      <c r="E76" t="s">
        <v>207</v>
      </c>
      <c r="F76" s="280">
        <v>30</v>
      </c>
      <c r="G76" s="280">
        <v>30</v>
      </c>
      <c r="H76" s="280">
        <v>30</v>
      </c>
      <c r="I76" s="280">
        <v>30</v>
      </c>
      <c r="J76" s="280">
        <v>30</v>
      </c>
      <c r="K76" s="280">
        <v>30</v>
      </c>
      <c r="L76" s="280">
        <v>30</v>
      </c>
      <c r="M76" s="280">
        <v>30</v>
      </c>
      <c r="N76" s="280">
        <v>30</v>
      </c>
      <c r="O76" s="280">
        <v>30</v>
      </c>
      <c r="P76" s="280">
        <v>30</v>
      </c>
      <c r="Q76" s="280">
        <v>30</v>
      </c>
      <c r="R76" s="280">
        <v>30</v>
      </c>
      <c r="S76" s="280">
        <v>30</v>
      </c>
      <c r="T76" s="280">
        <v>30</v>
      </c>
      <c r="U76" s="280">
        <v>30</v>
      </c>
      <c r="V76" s="280">
        <v>30</v>
      </c>
      <c r="W76" s="280">
        <v>30</v>
      </c>
    </row>
    <row r="77" spans="2:23" x14ac:dyDescent="0.25">
      <c r="B77" s="48" t="s">
        <v>219</v>
      </c>
      <c r="C77" s="19"/>
      <c r="D77" s="48" t="s">
        <v>36</v>
      </c>
      <c r="E77" s="19"/>
      <c r="F77" s="278"/>
      <c r="G77" s="278"/>
      <c r="H77" s="278"/>
      <c r="I77" s="278"/>
      <c r="J77" s="278"/>
      <c r="K77" s="278"/>
      <c r="L77" s="278"/>
      <c r="M77" s="278"/>
      <c r="N77" s="278"/>
      <c r="O77" s="278"/>
      <c r="P77" s="278"/>
      <c r="Q77" s="278"/>
      <c r="R77" s="278"/>
      <c r="S77" s="278"/>
      <c r="T77" s="278"/>
      <c r="U77" s="278"/>
      <c r="V77" s="278"/>
      <c r="W77" s="278"/>
    </row>
    <row r="78" spans="2:23" x14ac:dyDescent="0.25">
      <c r="B78" t="s">
        <v>219</v>
      </c>
      <c r="C78" t="s">
        <v>226</v>
      </c>
      <c r="D78" t="s">
        <v>36</v>
      </c>
      <c r="E78" t="s">
        <v>207</v>
      </c>
      <c r="F78" s="280">
        <v>3</v>
      </c>
      <c r="G78" s="280">
        <v>3</v>
      </c>
      <c r="H78" s="280">
        <v>3</v>
      </c>
      <c r="I78" s="280">
        <v>3</v>
      </c>
      <c r="J78" s="280">
        <v>3</v>
      </c>
      <c r="K78" s="280">
        <v>3</v>
      </c>
      <c r="L78" s="280">
        <v>3</v>
      </c>
      <c r="M78" s="280">
        <v>3</v>
      </c>
      <c r="N78" s="280">
        <v>3</v>
      </c>
      <c r="O78" s="280">
        <v>3</v>
      </c>
      <c r="P78" s="280">
        <v>3</v>
      </c>
      <c r="Q78" s="280">
        <v>3</v>
      </c>
      <c r="R78" s="280">
        <v>3</v>
      </c>
      <c r="S78" s="280">
        <v>3</v>
      </c>
      <c r="T78" s="280">
        <v>3</v>
      </c>
      <c r="U78" s="280">
        <v>3</v>
      </c>
      <c r="V78" s="280">
        <v>3</v>
      </c>
      <c r="W78" s="280">
        <v>3</v>
      </c>
    </row>
    <row r="79" spans="2:23" x14ac:dyDescent="0.25">
      <c r="B79" t="s">
        <v>219</v>
      </c>
      <c r="C79" t="s">
        <v>227</v>
      </c>
      <c r="D79" t="s">
        <v>36</v>
      </c>
      <c r="E79" t="s">
        <v>207</v>
      </c>
      <c r="F79" s="280">
        <v>3</v>
      </c>
      <c r="G79" s="280">
        <v>3</v>
      </c>
      <c r="H79" s="280">
        <v>3</v>
      </c>
      <c r="I79" s="280">
        <v>3</v>
      </c>
      <c r="J79" s="280">
        <v>3</v>
      </c>
      <c r="K79" s="280">
        <v>3</v>
      </c>
      <c r="L79" s="280">
        <v>3</v>
      </c>
      <c r="M79" s="280">
        <v>3</v>
      </c>
      <c r="N79" s="280">
        <v>3</v>
      </c>
      <c r="O79" s="280">
        <v>3</v>
      </c>
      <c r="P79" s="280">
        <v>3</v>
      </c>
      <c r="Q79" s="280">
        <v>3</v>
      </c>
      <c r="R79" s="280">
        <v>3</v>
      </c>
      <c r="S79" s="280">
        <v>3</v>
      </c>
      <c r="T79" s="280">
        <v>3</v>
      </c>
      <c r="U79" s="280">
        <v>3</v>
      </c>
      <c r="V79" s="280">
        <v>3</v>
      </c>
      <c r="W79" s="280">
        <v>3</v>
      </c>
    </row>
    <row r="80" spans="2:23" x14ac:dyDescent="0.25">
      <c r="B80" t="s">
        <v>219</v>
      </c>
      <c r="C80" t="s">
        <v>228</v>
      </c>
      <c r="D80" t="s">
        <v>36</v>
      </c>
      <c r="E80" t="s">
        <v>207</v>
      </c>
      <c r="F80" s="280">
        <v>3</v>
      </c>
      <c r="G80" s="280">
        <v>3</v>
      </c>
      <c r="H80" s="280">
        <v>3</v>
      </c>
      <c r="I80" s="280">
        <v>3</v>
      </c>
      <c r="J80" s="280">
        <v>3</v>
      </c>
      <c r="K80" s="280">
        <v>3</v>
      </c>
      <c r="L80" s="280">
        <v>3</v>
      </c>
      <c r="M80" s="280">
        <v>3</v>
      </c>
      <c r="N80" s="280">
        <v>3</v>
      </c>
      <c r="O80" s="280">
        <v>3</v>
      </c>
      <c r="P80" s="280">
        <v>3</v>
      </c>
      <c r="Q80" s="280">
        <v>3</v>
      </c>
      <c r="R80" s="280">
        <v>3</v>
      </c>
      <c r="S80" s="280">
        <v>3</v>
      </c>
      <c r="T80" s="280">
        <v>3</v>
      </c>
      <c r="U80" s="280">
        <v>3</v>
      </c>
      <c r="V80" s="280">
        <v>3</v>
      </c>
      <c r="W80" s="280">
        <v>3</v>
      </c>
    </row>
    <row r="81" spans="2:23" x14ac:dyDescent="0.25">
      <c r="B81" t="s">
        <v>219</v>
      </c>
      <c r="C81" t="s">
        <v>166</v>
      </c>
      <c r="D81" t="s">
        <v>36</v>
      </c>
      <c r="E81" t="s">
        <v>207</v>
      </c>
      <c r="F81" s="280">
        <v>3</v>
      </c>
      <c r="G81" s="280">
        <v>3</v>
      </c>
      <c r="H81" s="280">
        <v>3</v>
      </c>
      <c r="I81" s="280">
        <v>3</v>
      </c>
      <c r="J81" s="280">
        <v>3</v>
      </c>
      <c r="K81" s="280">
        <v>3</v>
      </c>
      <c r="L81" s="280">
        <v>3</v>
      </c>
      <c r="M81" s="280">
        <v>3</v>
      </c>
      <c r="N81" s="280">
        <v>3</v>
      </c>
      <c r="O81" s="280">
        <v>3</v>
      </c>
      <c r="P81" s="280">
        <v>3</v>
      </c>
      <c r="Q81" s="280">
        <v>3</v>
      </c>
      <c r="R81" s="280">
        <v>3</v>
      </c>
      <c r="S81" s="280">
        <v>3</v>
      </c>
      <c r="T81" s="280">
        <v>3</v>
      </c>
      <c r="U81" s="280">
        <v>3</v>
      </c>
      <c r="V81" s="280">
        <v>3</v>
      </c>
      <c r="W81" s="280">
        <v>3</v>
      </c>
    </row>
    <row r="82" spans="2:23" x14ac:dyDescent="0.25">
      <c r="B82" t="s">
        <v>219</v>
      </c>
      <c r="C82" t="s">
        <v>204</v>
      </c>
      <c r="D82" t="s">
        <v>36</v>
      </c>
      <c r="E82" t="s">
        <v>207</v>
      </c>
      <c r="F82" s="280">
        <v>0.1</v>
      </c>
      <c r="G82" s="280">
        <v>0.1</v>
      </c>
      <c r="H82" s="280">
        <v>0.1</v>
      </c>
      <c r="I82" s="280">
        <v>0.1</v>
      </c>
      <c r="J82" s="280">
        <v>0.1</v>
      </c>
      <c r="K82" s="280">
        <v>0.1</v>
      </c>
      <c r="L82" s="280">
        <v>0.1</v>
      </c>
      <c r="M82" s="280">
        <v>0.1</v>
      </c>
      <c r="N82" s="280">
        <v>0.1</v>
      </c>
      <c r="O82" s="280">
        <v>0.1</v>
      </c>
      <c r="P82" s="280">
        <v>0.1</v>
      </c>
      <c r="Q82" s="280">
        <v>0.1</v>
      </c>
      <c r="R82" s="280">
        <v>0.1</v>
      </c>
      <c r="S82" s="280">
        <v>0.1</v>
      </c>
      <c r="T82" s="280">
        <v>0.1</v>
      </c>
      <c r="U82" s="280">
        <v>0.1</v>
      </c>
      <c r="V82" s="280">
        <v>0.1</v>
      </c>
      <c r="W82" s="280">
        <v>0.1</v>
      </c>
    </row>
    <row r="83" spans="2:23" x14ac:dyDescent="0.25">
      <c r="B83" t="s">
        <v>219</v>
      </c>
      <c r="C83" t="s">
        <v>167</v>
      </c>
      <c r="D83" t="s">
        <v>36</v>
      </c>
      <c r="E83" t="s">
        <v>207</v>
      </c>
      <c r="F83" s="280">
        <v>1</v>
      </c>
      <c r="G83" s="280">
        <v>1</v>
      </c>
      <c r="H83" s="280">
        <v>1</v>
      </c>
      <c r="I83" s="280">
        <v>1</v>
      </c>
      <c r="J83" s="280">
        <v>1</v>
      </c>
      <c r="K83" s="280">
        <v>1</v>
      </c>
      <c r="L83" s="280">
        <v>1</v>
      </c>
      <c r="M83" s="280">
        <v>1</v>
      </c>
      <c r="N83" s="280">
        <v>1</v>
      </c>
      <c r="O83" s="280">
        <v>1</v>
      </c>
      <c r="P83" s="280">
        <v>1</v>
      </c>
      <c r="Q83" s="280">
        <v>1</v>
      </c>
      <c r="R83" s="280">
        <v>1</v>
      </c>
      <c r="S83" s="280">
        <v>1</v>
      </c>
      <c r="T83" s="280">
        <v>1</v>
      </c>
      <c r="U83" s="280">
        <v>1</v>
      </c>
      <c r="V83" s="280">
        <v>1</v>
      </c>
      <c r="W83" s="280">
        <v>1</v>
      </c>
    </row>
    <row r="84" spans="2:23" x14ac:dyDescent="0.25">
      <c r="F84" s="279"/>
      <c r="G84" s="279"/>
      <c r="H84" s="279"/>
      <c r="I84" s="279"/>
      <c r="J84" s="279"/>
      <c r="K84" s="279"/>
      <c r="L84" s="279"/>
      <c r="M84" s="279"/>
      <c r="N84" s="279"/>
      <c r="O84" s="279"/>
      <c r="P84" s="279"/>
      <c r="Q84" s="279"/>
      <c r="R84" s="279"/>
      <c r="S84" s="279"/>
      <c r="T84" s="279"/>
      <c r="U84" s="279"/>
      <c r="V84" s="279"/>
      <c r="W84" s="279"/>
    </row>
    <row r="85" spans="2:23" x14ac:dyDescent="0.25">
      <c r="B85" s="48" t="s">
        <v>222</v>
      </c>
      <c r="C85" s="48"/>
      <c r="D85" s="48" t="s">
        <v>190</v>
      </c>
      <c r="E85" s="19"/>
      <c r="F85" s="278"/>
      <c r="G85" s="278"/>
      <c r="H85" s="278"/>
      <c r="I85" s="278"/>
      <c r="J85" s="278"/>
      <c r="K85" s="278"/>
      <c r="L85" s="278"/>
      <c r="M85" s="278"/>
      <c r="N85" s="278"/>
      <c r="O85" s="278"/>
      <c r="P85" s="278"/>
      <c r="Q85" s="278"/>
      <c r="R85" s="278"/>
      <c r="S85" s="278"/>
      <c r="T85" s="278"/>
      <c r="U85" s="278"/>
      <c r="V85" s="278"/>
      <c r="W85" s="278"/>
    </row>
    <row r="86" spans="2:23" x14ac:dyDescent="0.25">
      <c r="B86" t="s">
        <v>222</v>
      </c>
      <c r="C86" t="s">
        <v>227</v>
      </c>
      <c r="D86" s="47" t="s">
        <v>190</v>
      </c>
      <c r="E86" t="s">
        <v>208</v>
      </c>
      <c r="F86" s="280">
        <v>0.6</v>
      </c>
      <c r="G86" s="280">
        <v>0.6</v>
      </c>
      <c r="H86" s="280">
        <v>0.6</v>
      </c>
      <c r="I86" s="280">
        <v>0.6</v>
      </c>
      <c r="J86" s="280">
        <v>0.6</v>
      </c>
      <c r="K86" s="280">
        <v>0.6</v>
      </c>
      <c r="L86" s="280">
        <v>0.6</v>
      </c>
      <c r="M86" s="280">
        <v>0.6</v>
      </c>
      <c r="N86" s="280">
        <v>0.6</v>
      </c>
      <c r="O86" s="280">
        <v>0.6</v>
      </c>
      <c r="P86" s="280">
        <v>0.6</v>
      </c>
      <c r="Q86" s="280">
        <v>0.6</v>
      </c>
      <c r="R86" s="280">
        <v>0.6</v>
      </c>
      <c r="S86" s="280">
        <v>0.6</v>
      </c>
      <c r="T86" s="280">
        <v>0.6</v>
      </c>
      <c r="U86" s="280">
        <v>0.6</v>
      </c>
      <c r="V86" s="280">
        <v>0.6</v>
      </c>
      <c r="W86" s="280">
        <v>0.6</v>
      </c>
    </row>
    <row r="87" spans="2:23" x14ac:dyDescent="0.25">
      <c r="B87" t="s">
        <v>222</v>
      </c>
      <c r="C87" t="s">
        <v>228</v>
      </c>
      <c r="D87" s="47" t="s">
        <v>190</v>
      </c>
      <c r="E87" t="s">
        <v>208</v>
      </c>
      <c r="F87" s="280">
        <v>0.6</v>
      </c>
      <c r="G87" s="280">
        <v>0.6</v>
      </c>
      <c r="H87" s="280">
        <v>0.6</v>
      </c>
      <c r="I87" s="280">
        <v>0.6</v>
      </c>
      <c r="J87" s="280">
        <v>0.6</v>
      </c>
      <c r="K87" s="280">
        <v>0.6</v>
      </c>
      <c r="L87" s="280">
        <v>0.6</v>
      </c>
      <c r="M87" s="280">
        <v>0.6</v>
      </c>
      <c r="N87" s="280">
        <v>0.6</v>
      </c>
      <c r="O87" s="280">
        <v>0.6</v>
      </c>
      <c r="P87" s="280">
        <v>0.6</v>
      </c>
      <c r="Q87" s="280">
        <v>0.6</v>
      </c>
      <c r="R87" s="280">
        <v>0.6</v>
      </c>
      <c r="S87" s="280">
        <v>0.6</v>
      </c>
      <c r="T87" s="280">
        <v>0.6</v>
      </c>
      <c r="U87" s="280">
        <v>0.6</v>
      </c>
      <c r="V87" s="280">
        <v>0.6</v>
      </c>
      <c r="W87" s="280">
        <v>0.6</v>
      </c>
    </row>
    <row r="88" spans="2:23" x14ac:dyDescent="0.25">
      <c r="B88" t="s">
        <v>222</v>
      </c>
      <c r="C88" t="s">
        <v>229</v>
      </c>
      <c r="D88" s="47" t="s">
        <v>190</v>
      </c>
      <c r="E88" t="s">
        <v>208</v>
      </c>
      <c r="F88" s="280">
        <v>0.6</v>
      </c>
      <c r="G88" s="280">
        <v>0.6</v>
      </c>
      <c r="H88" s="280">
        <v>0.6</v>
      </c>
      <c r="I88" s="280">
        <v>0.6</v>
      </c>
      <c r="J88" s="280">
        <v>0.6</v>
      </c>
      <c r="K88" s="280">
        <v>0.6</v>
      </c>
      <c r="L88" s="280">
        <v>0.6</v>
      </c>
      <c r="M88" s="280">
        <v>0.6</v>
      </c>
      <c r="N88" s="280">
        <v>0.6</v>
      </c>
      <c r="O88" s="280">
        <v>0.6</v>
      </c>
      <c r="P88" s="280">
        <v>0.6</v>
      </c>
      <c r="Q88" s="280">
        <v>0.6</v>
      </c>
      <c r="R88" s="280">
        <v>0.6</v>
      </c>
      <c r="S88" s="280">
        <v>0.6</v>
      </c>
      <c r="T88" s="280">
        <v>0.6</v>
      </c>
      <c r="U88" s="280">
        <v>0.6</v>
      </c>
      <c r="V88" s="280">
        <v>0.6</v>
      </c>
      <c r="W88" s="280">
        <v>0.6</v>
      </c>
    </row>
    <row r="89" spans="2:23" x14ac:dyDescent="0.25">
      <c r="B89" t="s">
        <v>222</v>
      </c>
      <c r="C89" t="s">
        <v>167</v>
      </c>
      <c r="D89" s="47" t="s">
        <v>190</v>
      </c>
      <c r="E89" t="s">
        <v>208</v>
      </c>
      <c r="F89" s="280">
        <v>3</v>
      </c>
      <c r="G89" s="280">
        <v>3</v>
      </c>
      <c r="H89" s="280">
        <v>3</v>
      </c>
      <c r="I89" s="280">
        <v>3</v>
      </c>
      <c r="J89" s="280">
        <v>3</v>
      </c>
      <c r="K89" s="280">
        <v>3</v>
      </c>
      <c r="L89" s="280">
        <v>3</v>
      </c>
      <c r="M89" s="280">
        <v>3</v>
      </c>
      <c r="N89" s="280">
        <v>3</v>
      </c>
      <c r="O89" s="280">
        <v>3</v>
      </c>
      <c r="P89" s="280">
        <v>3</v>
      </c>
      <c r="Q89" s="280">
        <v>3</v>
      </c>
      <c r="R89" s="280">
        <v>3</v>
      </c>
      <c r="S89" s="280">
        <v>3</v>
      </c>
      <c r="T89" s="280">
        <v>3</v>
      </c>
      <c r="U89" s="280">
        <v>3</v>
      </c>
      <c r="V89" s="280">
        <v>3</v>
      </c>
      <c r="W89" s="280">
        <v>3</v>
      </c>
    </row>
    <row r="90" spans="2:23" x14ac:dyDescent="0.25">
      <c r="B90" t="s">
        <v>222</v>
      </c>
      <c r="C90" t="s">
        <v>204</v>
      </c>
      <c r="D90" s="47" t="s">
        <v>190</v>
      </c>
      <c r="E90" t="s">
        <v>208</v>
      </c>
      <c r="F90" s="280">
        <v>0.1</v>
      </c>
      <c r="G90" s="280">
        <v>0.1</v>
      </c>
      <c r="H90" s="280">
        <v>0.1</v>
      </c>
      <c r="I90" s="280">
        <v>0.1</v>
      </c>
      <c r="J90" s="280">
        <v>0.1</v>
      </c>
      <c r="K90" s="280">
        <v>0.1</v>
      </c>
      <c r="L90" s="280">
        <v>0.1</v>
      </c>
      <c r="M90" s="280">
        <v>0.1</v>
      </c>
      <c r="N90" s="280">
        <v>0.1</v>
      </c>
      <c r="O90" s="280">
        <v>0.1</v>
      </c>
      <c r="P90" s="280">
        <v>0.1</v>
      </c>
      <c r="Q90" s="280">
        <v>0.1</v>
      </c>
      <c r="R90" s="280">
        <v>0.1</v>
      </c>
      <c r="S90" s="280">
        <v>0.1</v>
      </c>
      <c r="T90" s="280">
        <v>0.1</v>
      </c>
      <c r="U90" s="280">
        <v>0.1</v>
      </c>
      <c r="V90" s="280">
        <v>0.1</v>
      </c>
      <c r="W90" s="280">
        <v>0.1</v>
      </c>
    </row>
    <row r="91" spans="2:23" x14ac:dyDescent="0.25">
      <c r="B91" t="s">
        <v>222</v>
      </c>
      <c r="C91" t="s">
        <v>211</v>
      </c>
      <c r="D91" s="47" t="s">
        <v>190</v>
      </c>
      <c r="E91" t="s">
        <v>208</v>
      </c>
      <c r="F91" s="280">
        <v>0.1</v>
      </c>
      <c r="G91" s="280">
        <v>0.1</v>
      </c>
      <c r="H91" s="280">
        <v>0.1</v>
      </c>
      <c r="I91" s="280">
        <v>0.1</v>
      </c>
      <c r="J91" s="280">
        <v>0.1</v>
      </c>
      <c r="K91" s="280">
        <v>0.1</v>
      </c>
      <c r="L91" s="280">
        <v>0.1</v>
      </c>
      <c r="M91" s="280">
        <v>0.1</v>
      </c>
      <c r="N91" s="280">
        <v>0.1</v>
      </c>
      <c r="O91" s="280">
        <v>0.1</v>
      </c>
      <c r="P91" s="280">
        <v>0.1</v>
      </c>
      <c r="Q91" s="280">
        <v>0.1</v>
      </c>
      <c r="R91" s="280">
        <v>0.1</v>
      </c>
      <c r="S91" s="280">
        <v>0.1</v>
      </c>
      <c r="T91" s="280">
        <v>0.1</v>
      </c>
      <c r="U91" s="280">
        <v>0.1</v>
      </c>
      <c r="V91" s="280">
        <v>0.1</v>
      </c>
      <c r="W91" s="280">
        <v>0.1</v>
      </c>
    </row>
    <row r="92" spans="2:23" x14ac:dyDescent="0.25">
      <c r="B92" s="48" t="s">
        <v>221</v>
      </c>
      <c r="C92" s="19"/>
      <c r="D92" s="48" t="s">
        <v>190</v>
      </c>
      <c r="E92" s="19"/>
      <c r="F92" s="278"/>
      <c r="G92" s="278"/>
      <c r="H92" s="278"/>
      <c r="I92" s="278"/>
      <c r="J92" s="278"/>
      <c r="K92" s="278"/>
      <c r="L92" s="278"/>
      <c r="M92" s="278"/>
      <c r="N92" s="278"/>
      <c r="O92" s="278"/>
      <c r="P92" s="278"/>
      <c r="Q92" s="278"/>
      <c r="R92" s="278"/>
      <c r="S92" s="278"/>
      <c r="T92" s="278"/>
      <c r="U92" s="278"/>
      <c r="V92" s="278"/>
      <c r="W92" s="278"/>
    </row>
    <row r="93" spans="2:23" x14ac:dyDescent="0.25">
      <c r="B93" t="s">
        <v>221</v>
      </c>
      <c r="C93" t="s">
        <v>227</v>
      </c>
      <c r="D93" s="47" t="s">
        <v>190</v>
      </c>
      <c r="E93" t="s">
        <v>208</v>
      </c>
      <c r="F93" s="280">
        <v>0.6</v>
      </c>
      <c r="G93" s="280">
        <v>0.6</v>
      </c>
      <c r="H93" s="280">
        <v>0.6</v>
      </c>
      <c r="I93" s="280">
        <v>0.6</v>
      </c>
      <c r="J93" s="280">
        <v>0.6</v>
      </c>
      <c r="K93" s="280">
        <v>0.6</v>
      </c>
      <c r="L93" s="280">
        <v>0.6</v>
      </c>
      <c r="M93" s="280">
        <v>0.6</v>
      </c>
      <c r="N93" s="280">
        <v>0.6</v>
      </c>
      <c r="O93" s="280">
        <v>0.6</v>
      </c>
      <c r="P93" s="280">
        <v>0.6</v>
      </c>
      <c r="Q93" s="280">
        <v>0.6</v>
      </c>
      <c r="R93" s="280">
        <v>0.6</v>
      </c>
      <c r="S93" s="280">
        <v>0.6</v>
      </c>
      <c r="T93" s="280">
        <v>0.6</v>
      </c>
      <c r="U93" s="280">
        <v>0.6</v>
      </c>
      <c r="V93" s="280">
        <v>0.6</v>
      </c>
      <c r="W93" s="280">
        <v>0.6</v>
      </c>
    </row>
    <row r="94" spans="2:23" x14ac:dyDescent="0.25">
      <c r="B94" t="s">
        <v>221</v>
      </c>
      <c r="C94" t="s">
        <v>166</v>
      </c>
      <c r="D94" s="47" t="s">
        <v>190</v>
      </c>
      <c r="E94" t="s">
        <v>208</v>
      </c>
      <c r="F94" s="280">
        <v>0.6</v>
      </c>
      <c r="G94" s="280">
        <v>0.6</v>
      </c>
      <c r="H94" s="280">
        <v>0.6</v>
      </c>
      <c r="I94" s="280">
        <v>0.6</v>
      </c>
      <c r="J94" s="280">
        <v>0.6</v>
      </c>
      <c r="K94" s="280">
        <v>0.6</v>
      </c>
      <c r="L94" s="280">
        <v>0.6</v>
      </c>
      <c r="M94" s="280">
        <v>0.6</v>
      </c>
      <c r="N94" s="280">
        <v>0.6</v>
      </c>
      <c r="O94" s="280">
        <v>0.6</v>
      </c>
      <c r="P94" s="280">
        <v>0.6</v>
      </c>
      <c r="Q94" s="280">
        <v>0.6</v>
      </c>
      <c r="R94" s="280">
        <v>0.6</v>
      </c>
      <c r="S94" s="280">
        <v>0.6</v>
      </c>
      <c r="T94" s="280">
        <v>0.6</v>
      </c>
      <c r="U94" s="280">
        <v>0.6</v>
      </c>
      <c r="V94" s="280">
        <v>0.6</v>
      </c>
      <c r="W94" s="280">
        <v>0.6</v>
      </c>
    </row>
    <row r="95" spans="2:23" x14ac:dyDescent="0.25">
      <c r="B95" t="s">
        <v>221</v>
      </c>
      <c r="C95" t="s">
        <v>204</v>
      </c>
      <c r="D95" s="47" t="s">
        <v>190</v>
      </c>
      <c r="E95" t="s">
        <v>208</v>
      </c>
      <c r="F95" s="280">
        <v>0.1</v>
      </c>
      <c r="G95" s="280">
        <v>0.1</v>
      </c>
      <c r="H95" s="280">
        <v>0.1</v>
      </c>
      <c r="I95" s="280">
        <v>0.1</v>
      </c>
      <c r="J95" s="280">
        <v>0.1</v>
      </c>
      <c r="K95" s="280">
        <v>0.1</v>
      </c>
      <c r="L95" s="280">
        <v>0.1</v>
      </c>
      <c r="M95" s="280">
        <v>0.1</v>
      </c>
      <c r="N95" s="280">
        <v>0.1</v>
      </c>
      <c r="O95" s="280">
        <v>0.1</v>
      </c>
      <c r="P95" s="280">
        <v>0.1</v>
      </c>
      <c r="Q95" s="280">
        <v>0.1</v>
      </c>
      <c r="R95" s="280">
        <v>0.1</v>
      </c>
      <c r="S95" s="280">
        <v>0.1</v>
      </c>
      <c r="T95" s="280">
        <v>0.1</v>
      </c>
      <c r="U95" s="280">
        <v>0.1</v>
      </c>
      <c r="V95" s="280">
        <v>0.1</v>
      </c>
      <c r="W95" s="280">
        <v>0.1</v>
      </c>
    </row>
    <row r="96" spans="2:23" x14ac:dyDescent="0.25">
      <c r="B96" t="s">
        <v>221</v>
      </c>
      <c r="C96" t="s">
        <v>167</v>
      </c>
      <c r="D96" s="47" t="s">
        <v>190</v>
      </c>
      <c r="E96" t="s">
        <v>208</v>
      </c>
      <c r="F96" s="280">
        <v>3</v>
      </c>
      <c r="G96" s="280">
        <v>3</v>
      </c>
      <c r="H96" s="280">
        <v>3</v>
      </c>
      <c r="I96" s="280">
        <v>3</v>
      </c>
      <c r="J96" s="280">
        <v>3</v>
      </c>
      <c r="K96" s="280">
        <v>3</v>
      </c>
      <c r="L96" s="280">
        <v>3</v>
      </c>
      <c r="M96" s="280">
        <v>3</v>
      </c>
      <c r="N96" s="280">
        <v>3</v>
      </c>
      <c r="O96" s="280">
        <v>3</v>
      </c>
      <c r="P96" s="280">
        <v>3</v>
      </c>
      <c r="Q96" s="280">
        <v>3</v>
      </c>
      <c r="R96" s="280">
        <v>3</v>
      </c>
      <c r="S96" s="280">
        <v>3</v>
      </c>
      <c r="T96" s="280">
        <v>3</v>
      </c>
      <c r="U96" s="280">
        <v>3</v>
      </c>
      <c r="V96" s="280">
        <v>3</v>
      </c>
      <c r="W96" s="280">
        <v>3</v>
      </c>
    </row>
    <row r="97" spans="1:23" x14ac:dyDescent="0.25">
      <c r="B97" t="s">
        <v>231</v>
      </c>
      <c r="C97" t="s">
        <v>230</v>
      </c>
      <c r="D97" s="47" t="s">
        <v>190</v>
      </c>
      <c r="E97" t="s">
        <v>208</v>
      </c>
      <c r="F97" s="280">
        <v>4</v>
      </c>
      <c r="G97" s="280">
        <v>4</v>
      </c>
      <c r="H97" s="280">
        <v>4</v>
      </c>
      <c r="I97" s="280">
        <v>4</v>
      </c>
      <c r="J97" s="280">
        <v>4</v>
      </c>
      <c r="K97" s="280">
        <v>4</v>
      </c>
      <c r="L97" s="280">
        <v>4</v>
      </c>
      <c r="M97" s="280">
        <v>4</v>
      </c>
      <c r="N97" s="280">
        <v>4</v>
      </c>
      <c r="O97" s="280">
        <v>4</v>
      </c>
      <c r="P97" s="280">
        <v>4</v>
      </c>
      <c r="Q97" s="280">
        <v>4</v>
      </c>
      <c r="R97" s="280">
        <v>4</v>
      </c>
      <c r="S97" s="280">
        <v>4</v>
      </c>
      <c r="T97" s="280">
        <v>4</v>
      </c>
      <c r="U97" s="280">
        <v>4</v>
      </c>
      <c r="V97" s="280">
        <v>4</v>
      </c>
      <c r="W97" s="280">
        <v>4</v>
      </c>
    </row>
    <row r="98" spans="1:23" x14ac:dyDescent="0.25">
      <c r="B98" t="s">
        <v>231</v>
      </c>
      <c r="C98" t="s">
        <v>217</v>
      </c>
      <c r="D98" s="47" t="s">
        <v>190</v>
      </c>
      <c r="E98" t="s">
        <v>208</v>
      </c>
      <c r="F98" s="280">
        <v>4</v>
      </c>
      <c r="G98" s="280">
        <v>4</v>
      </c>
      <c r="H98" s="280">
        <v>4</v>
      </c>
      <c r="I98" s="280">
        <v>4</v>
      </c>
      <c r="J98" s="280">
        <v>4</v>
      </c>
      <c r="K98" s="280">
        <v>4</v>
      </c>
      <c r="L98" s="280">
        <v>4</v>
      </c>
      <c r="M98" s="280">
        <v>4</v>
      </c>
      <c r="N98" s="280">
        <v>4</v>
      </c>
      <c r="O98" s="280">
        <v>4</v>
      </c>
      <c r="P98" s="280">
        <v>4</v>
      </c>
      <c r="Q98" s="280">
        <v>4</v>
      </c>
      <c r="R98" s="280">
        <v>4</v>
      </c>
      <c r="S98" s="280">
        <v>4</v>
      </c>
      <c r="T98" s="280">
        <v>4</v>
      </c>
      <c r="U98" s="280">
        <v>4</v>
      </c>
      <c r="V98" s="280">
        <v>4</v>
      </c>
      <c r="W98" s="280">
        <v>4</v>
      </c>
    </row>
    <row r="99" spans="1:23" x14ac:dyDescent="0.25">
      <c r="B99" t="s">
        <v>231</v>
      </c>
      <c r="C99" t="s">
        <v>218</v>
      </c>
      <c r="D99" s="47" t="s">
        <v>190</v>
      </c>
      <c r="E99" t="s">
        <v>208</v>
      </c>
      <c r="F99" s="280">
        <v>4</v>
      </c>
      <c r="G99" s="280">
        <v>4</v>
      </c>
      <c r="H99" s="280">
        <v>4</v>
      </c>
      <c r="I99" s="280">
        <v>4</v>
      </c>
      <c r="J99" s="280">
        <v>4</v>
      </c>
      <c r="K99" s="280">
        <v>4</v>
      </c>
      <c r="L99" s="280">
        <v>4</v>
      </c>
      <c r="M99" s="280">
        <v>4</v>
      </c>
      <c r="N99" s="280">
        <v>4</v>
      </c>
      <c r="O99" s="280">
        <v>4</v>
      </c>
      <c r="P99" s="280">
        <v>4</v>
      </c>
      <c r="Q99" s="280">
        <v>4</v>
      </c>
      <c r="R99" s="280">
        <v>4</v>
      </c>
      <c r="S99" s="280">
        <v>4</v>
      </c>
      <c r="T99" s="280">
        <v>4</v>
      </c>
      <c r="U99" s="280">
        <v>4</v>
      </c>
      <c r="V99" s="280">
        <v>4</v>
      </c>
      <c r="W99" s="280">
        <v>4</v>
      </c>
    </row>
    <row r="100" spans="1:23" x14ac:dyDescent="0.25">
      <c r="B100" s="48" t="s">
        <v>219</v>
      </c>
      <c r="C100" s="19"/>
      <c r="D100" s="48" t="s">
        <v>190</v>
      </c>
      <c r="E100" s="19"/>
      <c r="F100" s="278"/>
      <c r="G100" s="278"/>
      <c r="H100" s="278"/>
      <c r="I100" s="278"/>
      <c r="J100" s="278"/>
      <c r="K100" s="278"/>
      <c r="L100" s="278"/>
      <c r="M100" s="278"/>
      <c r="N100" s="278"/>
      <c r="O100" s="278"/>
      <c r="P100" s="278"/>
      <c r="Q100" s="278"/>
      <c r="R100" s="278"/>
      <c r="S100" s="278"/>
      <c r="T100" s="278"/>
      <c r="U100" s="278"/>
      <c r="V100" s="278"/>
      <c r="W100" s="278"/>
    </row>
    <row r="101" spans="1:23" x14ac:dyDescent="0.25">
      <c r="B101" t="s">
        <v>219</v>
      </c>
      <c r="C101" t="s">
        <v>226</v>
      </c>
      <c r="D101" s="47" t="s">
        <v>190</v>
      </c>
      <c r="E101" t="s">
        <v>208</v>
      </c>
      <c r="F101" s="280">
        <v>0.6</v>
      </c>
      <c r="G101" s="280">
        <v>0.6</v>
      </c>
      <c r="H101" s="280">
        <v>0.6</v>
      </c>
      <c r="I101" s="280">
        <v>0.6</v>
      </c>
      <c r="J101" s="280">
        <v>0.6</v>
      </c>
      <c r="K101" s="280">
        <v>0.6</v>
      </c>
      <c r="L101" s="280">
        <v>0.6</v>
      </c>
      <c r="M101" s="280">
        <v>0.6</v>
      </c>
      <c r="N101" s="280">
        <v>0.6</v>
      </c>
      <c r="O101" s="280">
        <v>0.6</v>
      </c>
      <c r="P101" s="280">
        <v>0.6</v>
      </c>
      <c r="Q101" s="280">
        <v>0.6</v>
      </c>
      <c r="R101" s="280">
        <v>0.6</v>
      </c>
      <c r="S101" s="280">
        <v>0.6</v>
      </c>
      <c r="T101" s="280">
        <v>0.6</v>
      </c>
      <c r="U101" s="280">
        <v>0.6</v>
      </c>
      <c r="V101" s="280">
        <v>0.6</v>
      </c>
      <c r="W101" s="280">
        <v>0.6</v>
      </c>
    </row>
    <row r="102" spans="1:23" x14ac:dyDescent="0.25">
      <c r="B102" t="s">
        <v>219</v>
      </c>
      <c r="C102" t="s">
        <v>227</v>
      </c>
      <c r="D102" s="47" t="s">
        <v>190</v>
      </c>
      <c r="E102" t="s">
        <v>208</v>
      </c>
      <c r="F102" s="280">
        <v>0.6</v>
      </c>
      <c r="G102" s="280">
        <v>0.6</v>
      </c>
      <c r="H102" s="280">
        <v>0.6</v>
      </c>
      <c r="I102" s="280">
        <v>0.6</v>
      </c>
      <c r="J102" s="280">
        <v>0.6</v>
      </c>
      <c r="K102" s="280">
        <v>0.6</v>
      </c>
      <c r="L102" s="280">
        <v>0.6</v>
      </c>
      <c r="M102" s="280">
        <v>0.6</v>
      </c>
      <c r="N102" s="280">
        <v>0.6</v>
      </c>
      <c r="O102" s="280">
        <v>0.6</v>
      </c>
      <c r="P102" s="280">
        <v>0.6</v>
      </c>
      <c r="Q102" s="280">
        <v>0.6</v>
      </c>
      <c r="R102" s="280">
        <v>0.6</v>
      </c>
      <c r="S102" s="280">
        <v>0.6</v>
      </c>
      <c r="T102" s="280">
        <v>0.6</v>
      </c>
      <c r="U102" s="280">
        <v>0.6</v>
      </c>
      <c r="V102" s="280">
        <v>0.6</v>
      </c>
      <c r="W102" s="280">
        <v>0.6</v>
      </c>
    </row>
    <row r="103" spans="1:23" x14ac:dyDescent="0.25">
      <c r="B103" t="s">
        <v>219</v>
      </c>
      <c r="C103" t="s">
        <v>228</v>
      </c>
      <c r="D103" s="47" t="s">
        <v>190</v>
      </c>
      <c r="E103" t="s">
        <v>208</v>
      </c>
      <c r="F103" s="280">
        <v>0.6</v>
      </c>
      <c r="G103" s="280">
        <v>0.6</v>
      </c>
      <c r="H103" s="280">
        <v>0.6</v>
      </c>
      <c r="I103" s="280">
        <v>0.6</v>
      </c>
      <c r="J103" s="280">
        <v>0.6</v>
      </c>
      <c r="K103" s="280">
        <v>0.6</v>
      </c>
      <c r="L103" s="280">
        <v>0.6</v>
      </c>
      <c r="M103" s="280">
        <v>0.6</v>
      </c>
      <c r="N103" s="280">
        <v>0.6</v>
      </c>
      <c r="O103" s="280">
        <v>0.6</v>
      </c>
      <c r="P103" s="280">
        <v>0.6</v>
      </c>
      <c r="Q103" s="280">
        <v>0.6</v>
      </c>
      <c r="R103" s="280">
        <v>0.6</v>
      </c>
      <c r="S103" s="280">
        <v>0.6</v>
      </c>
      <c r="T103" s="280">
        <v>0.6</v>
      </c>
      <c r="U103" s="280">
        <v>0.6</v>
      </c>
      <c r="V103" s="280">
        <v>0.6</v>
      </c>
      <c r="W103" s="280">
        <v>0.6</v>
      </c>
    </row>
    <row r="104" spans="1:23" x14ac:dyDescent="0.25">
      <c r="B104" t="s">
        <v>219</v>
      </c>
      <c r="C104" t="s">
        <v>166</v>
      </c>
      <c r="D104" s="47" t="s">
        <v>190</v>
      </c>
      <c r="E104" t="s">
        <v>208</v>
      </c>
      <c r="F104" s="280">
        <v>0.6</v>
      </c>
      <c r="G104" s="280">
        <v>0.6</v>
      </c>
      <c r="H104" s="280">
        <v>0.6</v>
      </c>
      <c r="I104" s="280">
        <v>0.6</v>
      </c>
      <c r="J104" s="280">
        <v>0.6</v>
      </c>
      <c r="K104" s="280">
        <v>0.6</v>
      </c>
      <c r="L104" s="280">
        <v>0.6</v>
      </c>
      <c r="M104" s="280">
        <v>0.6</v>
      </c>
      <c r="N104" s="280">
        <v>0.6</v>
      </c>
      <c r="O104" s="280">
        <v>0.6</v>
      </c>
      <c r="P104" s="280">
        <v>0.6</v>
      </c>
      <c r="Q104" s="280">
        <v>0.6</v>
      </c>
      <c r="R104" s="280">
        <v>0.6</v>
      </c>
      <c r="S104" s="280">
        <v>0.6</v>
      </c>
      <c r="T104" s="280">
        <v>0.6</v>
      </c>
      <c r="U104" s="280">
        <v>0.6</v>
      </c>
      <c r="V104" s="280">
        <v>0.6</v>
      </c>
      <c r="W104" s="280">
        <v>0.6</v>
      </c>
    </row>
    <row r="105" spans="1:23" x14ac:dyDescent="0.25">
      <c r="B105" t="s">
        <v>219</v>
      </c>
      <c r="C105" t="s">
        <v>204</v>
      </c>
      <c r="D105" s="47" t="s">
        <v>190</v>
      </c>
      <c r="E105" t="s">
        <v>208</v>
      </c>
      <c r="F105" s="280">
        <v>0.1</v>
      </c>
      <c r="G105" s="280">
        <v>0.1</v>
      </c>
      <c r="H105" s="280">
        <v>0.1</v>
      </c>
      <c r="I105" s="280">
        <v>0.1</v>
      </c>
      <c r="J105" s="280">
        <v>0.1</v>
      </c>
      <c r="K105" s="280">
        <v>0.1</v>
      </c>
      <c r="L105" s="280">
        <v>0.1</v>
      </c>
      <c r="M105" s="280">
        <v>0.1</v>
      </c>
      <c r="N105" s="280">
        <v>0.1</v>
      </c>
      <c r="O105" s="280">
        <v>0.1</v>
      </c>
      <c r="P105" s="280">
        <v>0.1</v>
      </c>
      <c r="Q105" s="280">
        <v>0.1</v>
      </c>
      <c r="R105" s="280">
        <v>0.1</v>
      </c>
      <c r="S105" s="280">
        <v>0.1</v>
      </c>
      <c r="T105" s="280">
        <v>0.1</v>
      </c>
      <c r="U105" s="280">
        <v>0.1</v>
      </c>
      <c r="V105" s="280">
        <v>0.1</v>
      </c>
      <c r="W105" s="280">
        <v>0.1</v>
      </c>
    </row>
    <row r="106" spans="1:23" x14ac:dyDescent="0.25">
      <c r="B106" t="s">
        <v>219</v>
      </c>
      <c r="C106" t="s">
        <v>167</v>
      </c>
      <c r="D106" s="47" t="s">
        <v>190</v>
      </c>
      <c r="E106" t="s">
        <v>208</v>
      </c>
      <c r="F106" s="280">
        <v>3</v>
      </c>
      <c r="G106" s="280">
        <v>3</v>
      </c>
      <c r="H106" s="280">
        <v>3</v>
      </c>
      <c r="I106" s="280">
        <v>3</v>
      </c>
      <c r="J106" s="280">
        <v>3</v>
      </c>
      <c r="K106" s="280">
        <v>3</v>
      </c>
      <c r="L106" s="280">
        <v>3</v>
      </c>
      <c r="M106" s="280">
        <v>3</v>
      </c>
      <c r="N106" s="280">
        <v>3</v>
      </c>
      <c r="O106" s="280">
        <v>3</v>
      </c>
      <c r="P106" s="280">
        <v>3</v>
      </c>
      <c r="Q106" s="280">
        <v>3</v>
      </c>
      <c r="R106" s="280">
        <v>3</v>
      </c>
      <c r="S106" s="280">
        <v>3</v>
      </c>
      <c r="T106" s="280">
        <v>3</v>
      </c>
      <c r="U106" s="280">
        <v>3</v>
      </c>
      <c r="V106" s="280">
        <v>3</v>
      </c>
      <c r="W106" s="280">
        <v>3</v>
      </c>
    </row>
    <row r="107" spans="1:23" x14ac:dyDescent="0.25">
      <c r="F107" s="279"/>
      <c r="G107" s="279"/>
      <c r="H107" s="279"/>
      <c r="I107" s="279"/>
      <c r="J107" s="279"/>
      <c r="K107" s="279"/>
      <c r="L107" s="279"/>
      <c r="M107" s="279"/>
      <c r="N107" s="279"/>
      <c r="O107" s="279"/>
      <c r="P107" s="279"/>
      <c r="Q107" s="279"/>
      <c r="R107" s="279"/>
      <c r="S107" s="279"/>
      <c r="T107" s="279"/>
      <c r="U107" s="279"/>
      <c r="V107" s="279"/>
      <c r="W107" s="279"/>
    </row>
    <row r="108" spans="1:23" s="2" customFormat="1" ht="21" x14ac:dyDescent="0.35">
      <c r="A108" s="222"/>
      <c r="C108" s="3" t="s">
        <v>14</v>
      </c>
      <c r="F108" s="257" t="s">
        <v>15</v>
      </c>
      <c r="G108" s="257"/>
      <c r="H108" s="257"/>
      <c r="I108" s="257"/>
      <c r="J108" s="257"/>
      <c r="K108" s="257"/>
      <c r="L108" s="257"/>
      <c r="M108" s="257"/>
      <c r="N108" s="257"/>
      <c r="O108" s="257"/>
      <c r="P108" s="257"/>
      <c r="Q108" s="257"/>
      <c r="R108" s="257"/>
      <c r="S108" s="257"/>
      <c r="T108" s="257"/>
      <c r="U108" s="257"/>
      <c r="V108" s="257"/>
      <c r="W108" s="257"/>
    </row>
    <row r="109" spans="1:23" x14ac:dyDescent="0.25">
      <c r="F109" s="279"/>
      <c r="G109" s="279"/>
      <c r="H109" s="279"/>
      <c r="I109" s="279"/>
      <c r="J109" s="279"/>
      <c r="K109" s="279"/>
      <c r="L109" s="279"/>
      <c r="M109" s="279"/>
      <c r="N109" s="279"/>
      <c r="O109" s="279"/>
      <c r="P109" s="279"/>
      <c r="Q109" s="279"/>
      <c r="R109" s="279"/>
      <c r="S109" s="279"/>
      <c r="T109" s="279"/>
      <c r="U109" s="279"/>
      <c r="V109" s="279"/>
      <c r="W109" s="279"/>
    </row>
    <row r="110" spans="1:23" x14ac:dyDescent="0.25">
      <c r="B110" s="48" t="s">
        <v>222</v>
      </c>
      <c r="C110" s="48"/>
      <c r="D110" s="48" t="s">
        <v>13</v>
      </c>
      <c r="E110" s="19"/>
      <c r="F110" s="278"/>
      <c r="G110" s="278"/>
      <c r="H110" s="278"/>
      <c r="I110" s="278"/>
      <c r="J110" s="278"/>
      <c r="K110" s="278"/>
      <c r="L110" s="278"/>
      <c r="M110" s="278"/>
      <c r="N110" s="278"/>
      <c r="O110" s="278"/>
      <c r="P110" s="278"/>
      <c r="Q110" s="278"/>
      <c r="R110" s="278"/>
      <c r="S110" s="278"/>
      <c r="T110" s="278"/>
      <c r="U110" s="278"/>
      <c r="V110" s="278"/>
      <c r="W110" s="278"/>
    </row>
    <row r="111" spans="1:23" x14ac:dyDescent="0.25">
      <c r="A111" s="221" t="s">
        <v>1077</v>
      </c>
      <c r="B111" t="s">
        <v>222</v>
      </c>
      <c r="C111" t="s">
        <v>227</v>
      </c>
      <c r="D111" t="s">
        <v>13</v>
      </c>
      <c r="E111" t="s">
        <v>16</v>
      </c>
      <c r="F111" s="283">
        <f t="shared" ref="F111:W111" si="0">(F15*F40)/10^6</f>
        <v>84.355452700000001</v>
      </c>
      <c r="G111" s="283">
        <f t="shared" si="0"/>
        <v>77.366844600000007</v>
      </c>
      <c r="H111" s="283">
        <f t="shared" si="0"/>
        <v>73.331169500000001</v>
      </c>
      <c r="I111" s="283">
        <f t="shared" si="0"/>
        <v>75.693515899999994</v>
      </c>
      <c r="J111" s="283">
        <f t="shared" si="0"/>
        <v>66.920205999999993</v>
      </c>
      <c r="K111" s="283">
        <f t="shared" si="0"/>
        <v>74.906067099999987</v>
      </c>
      <c r="L111" s="283">
        <f t="shared" si="0"/>
        <v>72.642151799999994</v>
      </c>
      <c r="M111" s="283">
        <f t="shared" si="0"/>
        <v>68.606476700000002</v>
      </c>
      <c r="N111" s="283">
        <f t="shared" si="0"/>
        <v>52.3653452</v>
      </c>
      <c r="O111" s="283">
        <f t="shared" si="0"/>
        <v>53.644949500000003</v>
      </c>
      <c r="P111" s="283">
        <f t="shared" si="0"/>
        <v>56.765676687471917</v>
      </c>
      <c r="Q111" s="283">
        <f t="shared" si="0"/>
        <v>57.188469099999999</v>
      </c>
      <c r="R111" s="283">
        <f t="shared" si="0"/>
        <v>46.262616999999999</v>
      </c>
      <c r="S111" s="283">
        <f t="shared" si="0"/>
        <v>49.460585199999997</v>
      </c>
      <c r="T111" s="283">
        <f t="shared" si="0"/>
        <v>46.550648399999993</v>
      </c>
      <c r="U111" s="283">
        <f t="shared" si="0"/>
        <v>43.640711599999996</v>
      </c>
      <c r="V111" s="283">
        <f t="shared" si="0"/>
        <v>40.695399999999999</v>
      </c>
      <c r="W111" s="283">
        <f t="shared" si="0"/>
        <v>37.819400000000002</v>
      </c>
    </row>
    <row r="112" spans="1:23" x14ac:dyDescent="0.25">
      <c r="A112" s="221" t="s">
        <v>1077</v>
      </c>
      <c r="B112" t="s">
        <v>222</v>
      </c>
      <c r="C112" t="s">
        <v>228</v>
      </c>
      <c r="D112" t="s">
        <v>13</v>
      </c>
      <c r="E112" t="s">
        <v>16</v>
      </c>
      <c r="F112" s="283">
        <f t="shared" ref="F112:W112" si="1">(F16*F41)/10^6</f>
        <v>341.29934702589065</v>
      </c>
      <c r="G112" s="283">
        <f t="shared" si="1"/>
        <v>356.60030117058699</v>
      </c>
      <c r="H112" s="283">
        <f t="shared" si="1"/>
        <v>374.19750830961851</v>
      </c>
      <c r="I112" s="283">
        <f t="shared" si="1"/>
        <v>397.89363304063664</v>
      </c>
      <c r="J112" s="283">
        <f t="shared" si="1"/>
        <v>420.30597743906065</v>
      </c>
      <c r="K112" s="283">
        <f t="shared" si="1"/>
        <v>444.65430439900774</v>
      </c>
      <c r="L112" s="283">
        <f t="shared" si="1"/>
        <v>477.02213981410796</v>
      </c>
      <c r="M112" s="283">
        <f t="shared" si="1"/>
        <v>555.5914868478842</v>
      </c>
      <c r="N112" s="283">
        <f t="shared" si="1"/>
        <v>568.9283475378445</v>
      </c>
      <c r="O112" s="283">
        <f t="shared" si="1"/>
        <v>516.99908771826597</v>
      </c>
      <c r="P112" s="283">
        <f t="shared" si="1"/>
        <v>557.17374927538856</v>
      </c>
      <c r="Q112" s="283">
        <f t="shared" si="1"/>
        <v>614.92031944410644</v>
      </c>
      <c r="R112" s="283">
        <f t="shared" si="1"/>
        <v>616.9749932532178</v>
      </c>
      <c r="S112" s="283">
        <f t="shared" si="1"/>
        <v>677.99003419916153</v>
      </c>
      <c r="T112" s="283">
        <f t="shared" si="1"/>
        <v>714.25289099456711</v>
      </c>
      <c r="U112" s="283">
        <f t="shared" si="1"/>
        <v>752.45529662790705</v>
      </c>
      <c r="V112" s="283">
        <f t="shared" si="1"/>
        <v>792.70098947027145</v>
      </c>
      <c r="W112" s="283">
        <f t="shared" si="1"/>
        <v>835.09925642516623</v>
      </c>
    </row>
    <row r="113" spans="1:23" x14ac:dyDescent="0.25">
      <c r="A113" s="221" t="s">
        <v>1077</v>
      </c>
      <c r="B113" t="s">
        <v>222</v>
      </c>
      <c r="C113" t="s">
        <v>229</v>
      </c>
      <c r="D113" t="s">
        <v>13</v>
      </c>
      <c r="E113" t="s">
        <v>16</v>
      </c>
      <c r="F113" s="283">
        <f t="shared" ref="F113:W113" si="2">(F17*F42)/10^6</f>
        <v>1602.9493560000001</v>
      </c>
      <c r="G113" s="283">
        <f t="shared" si="2"/>
        <v>1602.9493560000001</v>
      </c>
      <c r="H113" s="283">
        <f t="shared" si="2"/>
        <v>1548.0735299999999</v>
      </c>
      <c r="I113" s="283">
        <f t="shared" si="2"/>
        <v>1524.9680820000001</v>
      </c>
      <c r="J113" s="283">
        <f t="shared" si="2"/>
        <v>1644.007734</v>
      </c>
      <c r="K113" s="283">
        <f t="shared" si="2"/>
        <v>1412.3278620000001</v>
      </c>
      <c r="L113" s="283">
        <f t="shared" si="2"/>
        <v>1374.781896</v>
      </c>
      <c r="M113" s="283">
        <f t="shared" si="2"/>
        <v>1357.4520359999999</v>
      </c>
      <c r="N113" s="283">
        <f t="shared" si="2"/>
        <v>1357.4520359999999</v>
      </c>
      <c r="O113" s="283">
        <f t="shared" si="2"/>
        <v>1712.7002339999999</v>
      </c>
      <c r="P113" s="283">
        <f t="shared" si="2"/>
        <v>1812.3347019459802</v>
      </c>
      <c r="Q113" s="283">
        <f t="shared" si="2"/>
        <v>1377.6697209599999</v>
      </c>
      <c r="R113" s="283">
        <f t="shared" si="2"/>
        <v>1828.8691200000001</v>
      </c>
      <c r="S113" s="283">
        <f t="shared" si="2"/>
        <v>1553.1851441126071</v>
      </c>
      <c r="T113" s="283">
        <f t="shared" si="2"/>
        <v>1552.9938849443743</v>
      </c>
      <c r="U113" s="283">
        <f t="shared" si="2"/>
        <v>1553.3640551161025</v>
      </c>
      <c r="V113" s="283">
        <f t="shared" si="2"/>
        <v>1553.4954</v>
      </c>
      <c r="W113" s="283">
        <f t="shared" si="2"/>
        <v>1553.7275999999999</v>
      </c>
    </row>
    <row r="114" spans="1:23" x14ac:dyDescent="0.25">
      <c r="A114" s="221" t="s">
        <v>1079</v>
      </c>
      <c r="B114" t="s">
        <v>222</v>
      </c>
      <c r="C114" t="s">
        <v>167</v>
      </c>
      <c r="D114" t="s">
        <v>13</v>
      </c>
      <c r="E114" t="s">
        <v>16</v>
      </c>
      <c r="F114" s="283">
        <f t="shared" ref="F114:W114" si="3">(F18*F43)/10^6</f>
        <v>14399.139791082049</v>
      </c>
      <c r="G114" s="283">
        <f t="shared" si="3"/>
        <v>11835.972148045372</v>
      </c>
      <c r="H114" s="283">
        <f t="shared" si="3"/>
        <v>9677.8814441563936</v>
      </c>
      <c r="I114" s="283">
        <f t="shared" si="3"/>
        <v>9398.5550454829299</v>
      </c>
      <c r="J114" s="283">
        <f t="shared" si="3"/>
        <v>9218.679738276327</v>
      </c>
      <c r="K114" s="283">
        <f t="shared" si="3"/>
        <v>7679.3536718990572</v>
      </c>
      <c r="L114" s="283">
        <f t="shared" si="3"/>
        <v>5322.3804906614632</v>
      </c>
      <c r="M114" s="283">
        <f t="shared" si="3"/>
        <v>1786.659400716529</v>
      </c>
      <c r="N114" s="283">
        <f t="shared" si="3"/>
        <v>2416.5693441962344</v>
      </c>
      <c r="O114" s="283">
        <f t="shared" si="3"/>
        <v>7463.7439097557535</v>
      </c>
      <c r="P114" s="283">
        <f t="shared" si="3"/>
        <v>13127.6059126704</v>
      </c>
      <c r="Q114" s="283">
        <f t="shared" si="3"/>
        <v>2738.0271377469917</v>
      </c>
      <c r="R114" s="283">
        <f t="shared" si="3"/>
        <v>3786.2125008837415</v>
      </c>
      <c r="S114" s="283">
        <f t="shared" si="3"/>
        <v>5806.6378882711697</v>
      </c>
      <c r="T114" s="283">
        <f t="shared" si="3"/>
        <v>19663.281212530241</v>
      </c>
      <c r="U114" s="283">
        <f t="shared" si="3"/>
        <v>17997.31791828424</v>
      </c>
      <c r="V114" s="283">
        <f t="shared" si="3"/>
        <v>15483.075993300175</v>
      </c>
      <c r="W114" s="283">
        <f t="shared" si="3"/>
        <v>27473.404342218269</v>
      </c>
    </row>
    <row r="115" spans="1:23" x14ac:dyDescent="0.25">
      <c r="A115" s="221" t="s">
        <v>1081</v>
      </c>
      <c r="B115" t="s">
        <v>222</v>
      </c>
      <c r="C115" t="s">
        <v>204</v>
      </c>
      <c r="D115" t="s">
        <v>13</v>
      </c>
      <c r="E115" t="s">
        <v>16</v>
      </c>
      <c r="F115" s="283">
        <f t="shared" ref="F115:W115" si="4">(F19*F44)/10^6</f>
        <v>14.5761</v>
      </c>
      <c r="G115" s="283">
        <f t="shared" si="4"/>
        <v>0</v>
      </c>
      <c r="H115" s="283">
        <f t="shared" si="4"/>
        <v>0</v>
      </c>
      <c r="I115" s="283">
        <f t="shared" si="4"/>
        <v>0</v>
      </c>
      <c r="J115" s="283">
        <f t="shared" si="4"/>
        <v>0</v>
      </c>
      <c r="K115" s="283">
        <f t="shared" si="4"/>
        <v>0</v>
      </c>
      <c r="L115" s="283">
        <f t="shared" si="4"/>
        <v>0</v>
      </c>
      <c r="M115" s="283">
        <f t="shared" si="4"/>
        <v>0</v>
      </c>
      <c r="N115" s="283">
        <f t="shared" si="4"/>
        <v>0</v>
      </c>
      <c r="O115" s="283">
        <f t="shared" si="4"/>
        <v>0</v>
      </c>
      <c r="P115" s="283">
        <f t="shared" si="4"/>
        <v>0</v>
      </c>
      <c r="Q115" s="283">
        <f t="shared" si="4"/>
        <v>0</v>
      </c>
      <c r="R115" s="283">
        <f t="shared" si="4"/>
        <v>0</v>
      </c>
      <c r="S115" s="283">
        <f t="shared" si="4"/>
        <v>0</v>
      </c>
      <c r="T115" s="283">
        <f t="shared" si="4"/>
        <v>0</v>
      </c>
      <c r="U115" s="283">
        <f t="shared" si="4"/>
        <v>0</v>
      </c>
      <c r="V115" s="283">
        <f t="shared" si="4"/>
        <v>0</v>
      </c>
      <c r="W115" s="283">
        <f t="shared" si="4"/>
        <v>0</v>
      </c>
    </row>
    <row r="116" spans="1:23" x14ac:dyDescent="0.25">
      <c r="A116" s="221" t="s">
        <v>1081</v>
      </c>
      <c r="B116" t="s">
        <v>222</v>
      </c>
      <c r="C116" t="s">
        <v>211</v>
      </c>
      <c r="D116" t="s">
        <v>13</v>
      </c>
      <c r="E116" t="s">
        <v>16</v>
      </c>
      <c r="F116" s="283">
        <f t="shared" ref="F116:W116" si="5">(F20*F45)/10^6</f>
        <v>12.959099999999999</v>
      </c>
      <c r="G116" s="283">
        <f t="shared" si="5"/>
        <v>13.520099999999999</v>
      </c>
      <c r="H116" s="283">
        <f t="shared" si="5"/>
        <v>14.081099999999999</v>
      </c>
      <c r="I116" s="283">
        <f t="shared" si="5"/>
        <v>5.3295000000000003</v>
      </c>
      <c r="J116" s="283">
        <f t="shared" si="5"/>
        <v>17.390999999999998</v>
      </c>
      <c r="K116" s="283">
        <f t="shared" si="5"/>
        <v>21.02540484</v>
      </c>
      <c r="L116" s="283">
        <f t="shared" si="5"/>
        <v>22.16118861</v>
      </c>
      <c r="M116" s="283">
        <f t="shared" si="5"/>
        <v>23.296411379999999</v>
      </c>
      <c r="N116" s="283">
        <f t="shared" si="5"/>
        <v>24.431061929999998</v>
      </c>
      <c r="O116" s="283">
        <f t="shared" si="5"/>
        <v>25.565151480000001</v>
      </c>
      <c r="P116" s="283">
        <f t="shared" si="5"/>
        <v>27.052371248025946</v>
      </c>
      <c r="Q116" s="283">
        <f t="shared" si="5"/>
        <v>20.319868800000016</v>
      </c>
      <c r="R116" s="283">
        <f t="shared" si="5"/>
        <v>17.605526400000016</v>
      </c>
      <c r="S116" s="283">
        <f t="shared" si="5"/>
        <v>26.164815600000001</v>
      </c>
      <c r="T116" s="283">
        <f t="shared" si="5"/>
        <v>27.213268500000002</v>
      </c>
      <c r="U116" s="283">
        <f t="shared" si="5"/>
        <v>28.261721399999999</v>
      </c>
      <c r="V116" s="283">
        <f t="shared" si="5"/>
        <v>29.284199999999998</v>
      </c>
      <c r="W116" s="283">
        <f t="shared" si="5"/>
        <v>30.350100000000001</v>
      </c>
    </row>
    <row r="117" spans="1:23" x14ac:dyDescent="0.25">
      <c r="B117" s="48" t="s">
        <v>221</v>
      </c>
      <c r="C117" s="19"/>
      <c r="D117" s="48" t="s">
        <v>13</v>
      </c>
      <c r="E117" s="19"/>
      <c r="F117" s="278"/>
      <c r="G117" s="278"/>
      <c r="H117" s="278"/>
      <c r="I117" s="278"/>
      <c r="J117" s="278"/>
      <c r="K117" s="278"/>
      <c r="L117" s="278"/>
      <c r="M117" s="278"/>
      <c r="N117" s="278"/>
      <c r="O117" s="278"/>
      <c r="P117" s="278"/>
      <c r="Q117" s="278"/>
      <c r="R117" s="278"/>
      <c r="S117" s="278"/>
      <c r="T117" s="278"/>
      <c r="U117" s="278"/>
      <c r="V117" s="278"/>
      <c r="W117" s="278"/>
    </row>
    <row r="118" spans="1:23" x14ac:dyDescent="0.25">
      <c r="A118" s="221" t="s">
        <v>1078</v>
      </c>
      <c r="B118" t="s">
        <v>221</v>
      </c>
      <c r="C118" t="s">
        <v>227</v>
      </c>
      <c r="D118" t="s">
        <v>13</v>
      </c>
      <c r="E118" t="s">
        <v>16</v>
      </c>
      <c r="F118" s="283">
        <f>(F22*F47)/10^6</f>
        <v>1913.5005839999999</v>
      </c>
      <c r="G118" s="283">
        <f t="shared" ref="G118:W124" si="6">(G22*G47)/10^6</f>
        <v>1754.9725880000001</v>
      </c>
      <c r="H118" s="283">
        <f t="shared" si="6"/>
        <v>1663.4280699999999</v>
      </c>
      <c r="I118" s="283">
        <f t="shared" si="6"/>
        <v>1717.01514</v>
      </c>
      <c r="J118" s="283">
        <f t="shared" si="6"/>
        <v>1780.384924</v>
      </c>
      <c r="K118" s="283">
        <f t="shared" si="6"/>
        <v>1699.1530229999998</v>
      </c>
      <c r="L118" s="283">
        <f t="shared" si="6"/>
        <v>1647.7991669999999</v>
      </c>
      <c r="M118" s="283">
        <f t="shared" si="6"/>
        <v>1556.254649</v>
      </c>
      <c r="N118" s="283">
        <f t="shared" si="6"/>
        <v>1187.8440820000001</v>
      </c>
      <c r="O118" s="283">
        <f t="shared" si="6"/>
        <v>1216.8701120000001</v>
      </c>
      <c r="P118" s="283">
        <f t="shared" si="6"/>
        <v>1287.6603363187887</v>
      </c>
      <c r="Q118" s="283">
        <f t="shared" si="6"/>
        <v>1297.2508679900002</v>
      </c>
      <c r="R118" s="283">
        <f t="shared" si="6"/>
        <v>1049.4112013000001</v>
      </c>
      <c r="S118" s="283">
        <f t="shared" si="6"/>
        <v>1049.3805</v>
      </c>
      <c r="T118" s="283">
        <f t="shared" si="6"/>
        <v>766.59780000000001</v>
      </c>
      <c r="U118" s="283">
        <f t="shared" si="6"/>
        <v>882.59910300000001</v>
      </c>
      <c r="V118" s="283">
        <f t="shared" si="6"/>
        <v>797.15530000000001</v>
      </c>
      <c r="W118" s="283">
        <f t="shared" si="6"/>
        <v>693.76310000000001</v>
      </c>
    </row>
    <row r="119" spans="1:23" x14ac:dyDescent="0.25">
      <c r="A119" s="221" t="s">
        <v>1078</v>
      </c>
      <c r="B119" t="s">
        <v>221</v>
      </c>
      <c r="C119" t="s">
        <v>166</v>
      </c>
      <c r="D119" t="s">
        <v>13</v>
      </c>
      <c r="E119" t="s">
        <v>16</v>
      </c>
      <c r="F119" s="283">
        <f t="shared" ref="F119:U124" si="7">(F23*F48)/10^6</f>
        <v>1.0543366080000001</v>
      </c>
      <c r="G119" s="283">
        <f t="shared" si="7"/>
        <v>0</v>
      </c>
      <c r="H119" s="283">
        <f t="shared" si="7"/>
        <v>1.018241892</v>
      </c>
      <c r="I119" s="283">
        <f t="shared" si="7"/>
        <v>1.003044402</v>
      </c>
      <c r="J119" s="283">
        <f t="shared" si="7"/>
        <v>1.0813430160000002</v>
      </c>
      <c r="K119" s="283">
        <f t="shared" si="7"/>
        <v>0.92895634800000004</v>
      </c>
      <c r="L119" s="283">
        <f t="shared" si="7"/>
        <v>0.90425955599999996</v>
      </c>
      <c r="M119" s="283">
        <f t="shared" si="7"/>
        <v>0.89286163200000002</v>
      </c>
      <c r="N119" s="283">
        <f t="shared" si="7"/>
        <v>0.89286163200000002</v>
      </c>
      <c r="O119" s="283">
        <f t="shared" si="7"/>
        <v>1.1265252659999998</v>
      </c>
      <c r="P119" s="283">
        <f t="shared" si="7"/>
        <v>1.1920596144349258</v>
      </c>
      <c r="Q119" s="283">
        <f t="shared" si="7"/>
        <v>0.90615957120000012</v>
      </c>
      <c r="R119" s="283">
        <f t="shared" si="7"/>
        <v>1.0790327808</v>
      </c>
      <c r="S119" s="283">
        <f t="shared" si="7"/>
        <v>1.01381616</v>
      </c>
      <c r="T119" s="283">
        <f t="shared" si="7"/>
        <v>1.0195669799999998</v>
      </c>
      <c r="U119" s="283">
        <f t="shared" si="7"/>
        <v>1.0253178000000001</v>
      </c>
      <c r="V119" s="283">
        <f t="shared" si="6"/>
        <v>1.0062</v>
      </c>
      <c r="W119" s="283">
        <f t="shared" si="6"/>
        <v>1.0062</v>
      </c>
    </row>
    <row r="120" spans="1:23" x14ac:dyDescent="0.25">
      <c r="A120" s="221" t="s">
        <v>1078</v>
      </c>
      <c r="B120" t="s">
        <v>221</v>
      </c>
      <c r="C120" t="s">
        <v>204</v>
      </c>
      <c r="D120" t="s">
        <v>13</v>
      </c>
      <c r="E120" t="s">
        <v>16</v>
      </c>
      <c r="F120" s="283">
        <f t="shared" si="7"/>
        <v>954.309256</v>
      </c>
      <c r="G120" s="283">
        <f t="shared" si="6"/>
        <v>1008.168261</v>
      </c>
      <c r="H120" s="283">
        <f t="shared" si="6"/>
        <v>986.28770499999996</v>
      </c>
      <c r="I120" s="283">
        <f t="shared" si="6"/>
        <v>939.16147000000001</v>
      </c>
      <c r="J120" s="283">
        <f t="shared" si="6"/>
        <v>947.91280900000004</v>
      </c>
      <c r="K120" s="283">
        <f t="shared" si="6"/>
        <v>925.69719199999997</v>
      </c>
      <c r="L120" s="283">
        <f t="shared" si="6"/>
        <v>1018.266785</v>
      </c>
      <c r="M120" s="283">
        <f t="shared" si="6"/>
        <v>1068.759405</v>
      </c>
      <c r="N120" s="283">
        <f t="shared" si="6"/>
        <v>1031.7310629999999</v>
      </c>
      <c r="O120" s="283">
        <f t="shared" si="6"/>
        <v>922.33080700000005</v>
      </c>
      <c r="P120" s="283">
        <f t="shared" si="6"/>
        <v>975.98613002691616</v>
      </c>
      <c r="Q120" s="283">
        <f t="shared" si="6"/>
        <v>1206.7721099100002</v>
      </c>
      <c r="R120" s="283">
        <f t="shared" si="6"/>
        <v>1104.1039108799998</v>
      </c>
      <c r="S120" s="283">
        <f t="shared" si="6"/>
        <v>1088.04592</v>
      </c>
      <c r="T120" s="283">
        <f t="shared" si="6"/>
        <v>1099.6437000000001</v>
      </c>
      <c r="U120" s="283">
        <f t="shared" si="6"/>
        <v>1111.2414799999999</v>
      </c>
      <c r="V120" s="283">
        <f t="shared" si="6"/>
        <v>1122.8644999999999</v>
      </c>
      <c r="W120" s="283">
        <f t="shared" si="6"/>
        <v>1134.4118000000001</v>
      </c>
    </row>
    <row r="121" spans="1:23" x14ac:dyDescent="0.25">
      <c r="A121" s="221" t="s">
        <v>1080</v>
      </c>
      <c r="B121" t="s">
        <v>221</v>
      </c>
      <c r="C121" t="s">
        <v>167</v>
      </c>
      <c r="D121" t="s">
        <v>13</v>
      </c>
      <c r="E121" t="s">
        <v>16</v>
      </c>
      <c r="F121" s="283">
        <f t="shared" si="7"/>
        <v>3604.2063749999993</v>
      </c>
      <c r="G121" s="283">
        <f t="shared" si="6"/>
        <v>5816.7821249999997</v>
      </c>
      <c r="H121" s="283">
        <f t="shared" si="6"/>
        <v>7793.1314999999986</v>
      </c>
      <c r="I121" s="283">
        <f t="shared" si="6"/>
        <v>8969.5856249999997</v>
      </c>
      <c r="J121" s="283">
        <f t="shared" si="6"/>
        <v>10562.359499999999</v>
      </c>
      <c r="K121" s="283">
        <f t="shared" si="6"/>
        <v>11687.358375</v>
      </c>
      <c r="L121" s="283">
        <f t="shared" si="6"/>
        <v>14396.792987500001</v>
      </c>
      <c r="M121" s="283">
        <f t="shared" si="6"/>
        <v>18344.508875</v>
      </c>
      <c r="N121" s="283">
        <f t="shared" si="6"/>
        <v>20175.937512500001</v>
      </c>
      <c r="O121" s="283">
        <f t="shared" si="6"/>
        <v>21691.870019531249</v>
      </c>
      <c r="P121" s="283">
        <f t="shared" si="6"/>
        <v>7856.2415722656251</v>
      </c>
      <c r="Q121" s="283">
        <f t="shared" si="6"/>
        <v>9241.1367124999997</v>
      </c>
      <c r="R121" s="283">
        <f t="shared" si="6"/>
        <v>13877.562617187499</v>
      </c>
      <c r="S121" s="283">
        <f t="shared" si="6"/>
        <v>16757.334042968749</v>
      </c>
      <c r="T121" s="283">
        <f t="shared" si="6"/>
        <v>1320.3127587890624</v>
      </c>
      <c r="U121" s="283">
        <f t="shared" si="6"/>
        <v>1055.1063171386718</v>
      </c>
      <c r="V121" s="283">
        <f t="shared" si="6"/>
        <v>906.03687377929691</v>
      </c>
      <c r="W121" s="283">
        <f t="shared" si="6"/>
        <v>1523.2191482876613</v>
      </c>
    </row>
    <row r="122" spans="1:23" x14ac:dyDescent="0.25">
      <c r="B122" t="s">
        <v>231</v>
      </c>
      <c r="C122" t="s">
        <v>230</v>
      </c>
      <c r="D122" t="s">
        <v>13</v>
      </c>
      <c r="E122" t="s">
        <v>16</v>
      </c>
      <c r="F122" s="283">
        <f t="shared" si="7"/>
        <v>13628.16</v>
      </c>
      <c r="G122" s="283">
        <f t="shared" si="6"/>
        <v>13628.16</v>
      </c>
      <c r="H122" s="283">
        <f t="shared" si="6"/>
        <v>13628.16</v>
      </c>
      <c r="I122" s="283">
        <f t="shared" si="6"/>
        <v>13628.16</v>
      </c>
      <c r="J122" s="283">
        <f t="shared" si="6"/>
        <v>13628.16</v>
      </c>
      <c r="K122" s="283">
        <f t="shared" si="6"/>
        <v>13628.16</v>
      </c>
      <c r="L122" s="283">
        <f t="shared" si="6"/>
        <v>13628.16</v>
      </c>
      <c r="M122" s="283">
        <f t="shared" si="6"/>
        <v>13628.16</v>
      </c>
      <c r="N122" s="283">
        <f t="shared" si="6"/>
        <v>13611.758509439998</v>
      </c>
      <c r="O122" s="283">
        <f t="shared" si="6"/>
        <v>13616.648747520001</v>
      </c>
      <c r="P122" s="283">
        <f t="shared" si="6"/>
        <v>13625.371905599999</v>
      </c>
      <c r="Q122" s="283">
        <f t="shared" si="6"/>
        <v>13625.371905599999</v>
      </c>
      <c r="R122" s="283">
        <f t="shared" si="6"/>
        <v>13625.371905599999</v>
      </c>
      <c r="S122" s="283">
        <f t="shared" si="6"/>
        <v>10570.672</v>
      </c>
      <c r="T122" s="283">
        <f t="shared" si="6"/>
        <v>10189.200000000001</v>
      </c>
      <c r="U122" s="283">
        <f t="shared" si="6"/>
        <v>9991.6319999999996</v>
      </c>
      <c r="V122" s="283">
        <f t="shared" si="6"/>
        <v>9671.4240000000009</v>
      </c>
      <c r="W122" s="283">
        <f t="shared" si="6"/>
        <v>9381.9040000000005</v>
      </c>
    </row>
    <row r="123" spans="1:23" x14ac:dyDescent="0.25">
      <c r="B123" t="s">
        <v>231</v>
      </c>
      <c r="C123" t="s">
        <v>217</v>
      </c>
      <c r="D123" t="s">
        <v>13</v>
      </c>
      <c r="E123" t="s">
        <v>16</v>
      </c>
      <c r="F123" s="283">
        <f t="shared" si="7"/>
        <v>19040</v>
      </c>
      <c r="G123" s="283">
        <f t="shared" si="6"/>
        <v>19040</v>
      </c>
      <c r="H123" s="283">
        <f t="shared" si="6"/>
        <v>19040</v>
      </c>
      <c r="I123" s="283">
        <f t="shared" si="6"/>
        <v>19040</v>
      </c>
      <c r="J123" s="283">
        <f t="shared" si="6"/>
        <v>19040</v>
      </c>
      <c r="K123" s="283">
        <f t="shared" si="6"/>
        <v>19040</v>
      </c>
      <c r="L123" s="283">
        <f t="shared" si="6"/>
        <v>0</v>
      </c>
      <c r="M123" s="283">
        <f t="shared" si="6"/>
        <v>0</v>
      </c>
      <c r="N123" s="283">
        <f t="shared" si="6"/>
        <v>0</v>
      </c>
      <c r="O123" s="283">
        <f t="shared" si="6"/>
        <v>0</v>
      </c>
      <c r="P123" s="283">
        <f t="shared" si="6"/>
        <v>0</v>
      </c>
      <c r="Q123" s="283">
        <f t="shared" si="6"/>
        <v>0</v>
      </c>
      <c r="R123" s="283">
        <f t="shared" si="6"/>
        <v>0</v>
      </c>
      <c r="S123" s="283">
        <f t="shared" si="6"/>
        <v>0</v>
      </c>
      <c r="T123" s="283">
        <f t="shared" si="6"/>
        <v>0</v>
      </c>
      <c r="U123" s="283">
        <f t="shared" si="6"/>
        <v>0</v>
      </c>
      <c r="V123" s="283">
        <f t="shared" si="6"/>
        <v>0</v>
      </c>
      <c r="W123" s="283">
        <f t="shared" si="6"/>
        <v>0</v>
      </c>
    </row>
    <row r="124" spans="1:23" x14ac:dyDescent="0.25">
      <c r="B124" t="s">
        <v>231</v>
      </c>
      <c r="C124" t="s">
        <v>218</v>
      </c>
      <c r="D124" t="s">
        <v>13</v>
      </c>
      <c r="E124" t="s">
        <v>16</v>
      </c>
      <c r="F124" s="283">
        <f t="shared" si="7"/>
        <v>199.45138880678317</v>
      </c>
      <c r="G124" s="283">
        <f t="shared" si="6"/>
        <v>195.83920223627871</v>
      </c>
      <c r="H124" s="283">
        <f t="shared" si="6"/>
        <v>183.58711295403299</v>
      </c>
      <c r="I124" s="283">
        <f t="shared" si="6"/>
        <v>223.25466384035266</v>
      </c>
      <c r="J124" s="283">
        <f t="shared" si="6"/>
        <v>231.09021641570462</v>
      </c>
      <c r="K124" s="283">
        <f t="shared" si="6"/>
        <v>249.98400000000001</v>
      </c>
      <c r="L124" s="283">
        <f t="shared" si="6"/>
        <v>256.84119999999996</v>
      </c>
      <c r="M124" s="283">
        <f t="shared" si="6"/>
        <v>263.69839999999994</v>
      </c>
      <c r="N124" s="283">
        <f t="shared" si="6"/>
        <v>270.55559999999991</v>
      </c>
      <c r="O124" s="283">
        <f t="shared" si="6"/>
        <v>277.41279999999989</v>
      </c>
      <c r="P124" s="283">
        <f t="shared" si="6"/>
        <v>284.26999999999992</v>
      </c>
      <c r="Q124" s="283">
        <f t="shared" si="6"/>
        <v>291.12720000000002</v>
      </c>
      <c r="R124" s="283">
        <f t="shared" si="6"/>
        <v>297.98440000000005</v>
      </c>
      <c r="S124" s="283">
        <f t="shared" si="6"/>
        <v>304.84160000000008</v>
      </c>
      <c r="T124" s="283">
        <f t="shared" si="6"/>
        <v>311.69880000000006</v>
      </c>
      <c r="U124" s="283">
        <f t="shared" si="6"/>
        <v>318.5560000000001</v>
      </c>
      <c r="V124" s="283">
        <f t="shared" si="6"/>
        <v>325.41320000000013</v>
      </c>
      <c r="W124" s="283">
        <f t="shared" si="6"/>
        <v>332.27040000000011</v>
      </c>
    </row>
    <row r="125" spans="1:23" x14ac:dyDescent="0.25">
      <c r="B125" s="48" t="s">
        <v>219</v>
      </c>
      <c r="C125" s="19"/>
      <c r="D125" s="48" t="s">
        <v>13</v>
      </c>
      <c r="E125" s="19"/>
      <c r="F125" s="278"/>
      <c r="G125" s="278"/>
      <c r="H125" s="278"/>
      <c r="I125" s="278"/>
      <c r="J125" s="278"/>
      <c r="K125" s="278"/>
      <c r="L125" s="278"/>
      <c r="M125" s="278"/>
      <c r="N125" s="278"/>
      <c r="O125" s="278"/>
      <c r="P125" s="278"/>
      <c r="Q125" s="278"/>
      <c r="R125" s="278"/>
      <c r="S125" s="278"/>
      <c r="T125" s="278"/>
      <c r="U125" s="278"/>
      <c r="V125" s="278"/>
      <c r="W125" s="278"/>
    </row>
    <row r="126" spans="1:23" x14ac:dyDescent="0.25">
      <c r="A126" s="221" t="s">
        <v>1082</v>
      </c>
      <c r="B126" t="s">
        <v>219</v>
      </c>
      <c r="C126" t="s">
        <v>226</v>
      </c>
      <c r="D126" t="s">
        <v>13</v>
      </c>
      <c r="E126" t="s">
        <v>16</v>
      </c>
      <c r="F126" s="283">
        <f>(F30*F55)/10^6</f>
        <v>246.39143759999999</v>
      </c>
      <c r="G126" s="283">
        <f t="shared" ref="G126:W131" si="8">(G30*G55)/10^6</f>
        <v>245.06420399999999</v>
      </c>
      <c r="H126" s="283">
        <f t="shared" si="8"/>
        <v>244.94570100000001</v>
      </c>
      <c r="I126" s="283">
        <f t="shared" si="8"/>
        <v>252.81430019999999</v>
      </c>
      <c r="J126" s="283">
        <f t="shared" si="8"/>
        <v>260.34076529999999</v>
      </c>
      <c r="K126" s="283">
        <f t="shared" si="8"/>
        <v>264.61719900000003</v>
      </c>
      <c r="L126" s="283">
        <f t="shared" si="8"/>
        <v>267.31906739999999</v>
      </c>
      <c r="M126" s="283">
        <f t="shared" si="8"/>
        <v>273.93153480000001</v>
      </c>
      <c r="N126" s="283">
        <f t="shared" si="8"/>
        <v>262.3419414</v>
      </c>
      <c r="O126" s="283">
        <f t="shared" si="8"/>
        <v>268.12488780000001</v>
      </c>
      <c r="P126" s="283">
        <f t="shared" si="8"/>
        <v>283.7227145254277</v>
      </c>
      <c r="Q126" s="283">
        <f t="shared" si="8"/>
        <v>283.53027780000002</v>
      </c>
      <c r="R126" s="283">
        <f t="shared" si="8"/>
        <v>277.62882840000003</v>
      </c>
      <c r="S126" s="283">
        <f t="shared" si="8"/>
        <v>264.31020000000001</v>
      </c>
      <c r="T126" s="283">
        <f t="shared" si="8"/>
        <v>268.88400000000001</v>
      </c>
      <c r="U126" s="283">
        <f t="shared" si="8"/>
        <v>286.1397</v>
      </c>
      <c r="V126" s="283">
        <f t="shared" si="8"/>
        <v>294.38639999999998</v>
      </c>
      <c r="W126" s="283">
        <f t="shared" si="8"/>
        <v>311.50349999999997</v>
      </c>
    </row>
    <row r="127" spans="1:23" x14ac:dyDescent="0.25">
      <c r="A127" s="221" t="s">
        <v>1082</v>
      </c>
      <c r="B127" t="s">
        <v>219</v>
      </c>
      <c r="C127" t="s">
        <v>227</v>
      </c>
      <c r="D127" t="s">
        <v>13</v>
      </c>
      <c r="E127" t="s">
        <v>16</v>
      </c>
      <c r="F127" s="283">
        <f t="shared" ref="F127:U131" si="9">(F31*F56)/10^6</f>
        <v>209.74869320000002</v>
      </c>
      <c r="G127" s="283">
        <f t="shared" si="9"/>
        <v>192.37161359999999</v>
      </c>
      <c r="H127" s="283">
        <f t="shared" si="9"/>
        <v>182.336962</v>
      </c>
      <c r="I127" s="283">
        <f t="shared" si="9"/>
        <v>188.2109044</v>
      </c>
      <c r="J127" s="283">
        <f t="shared" si="9"/>
        <v>195.1571634</v>
      </c>
      <c r="K127" s="283">
        <f t="shared" si="9"/>
        <v>186.2529236</v>
      </c>
      <c r="L127" s="283">
        <f t="shared" si="9"/>
        <v>180.62372880000001</v>
      </c>
      <c r="M127" s="283">
        <f t="shared" si="9"/>
        <v>170.58907720000002</v>
      </c>
      <c r="N127" s="283">
        <f t="shared" si="9"/>
        <v>130.20572319999999</v>
      </c>
      <c r="O127" s="283">
        <f t="shared" si="9"/>
        <v>133.38744199999999</v>
      </c>
      <c r="P127" s="283">
        <f t="shared" si="9"/>
        <v>141.14708797965991</v>
      </c>
      <c r="Q127" s="283">
        <f t="shared" si="9"/>
        <v>142.19835559999999</v>
      </c>
      <c r="R127" s="283">
        <f t="shared" si="9"/>
        <v>115.03137199999999</v>
      </c>
      <c r="S127" s="283">
        <f t="shared" si="9"/>
        <v>246.47319999999999</v>
      </c>
      <c r="T127" s="283">
        <f t="shared" si="9"/>
        <v>311.38739600000002</v>
      </c>
      <c r="U127" s="283">
        <f t="shared" si="9"/>
        <v>410.09243500000002</v>
      </c>
      <c r="V127" s="283">
        <f t="shared" si="8"/>
        <v>211.4579</v>
      </c>
      <c r="W127" s="283">
        <f t="shared" si="8"/>
        <v>227.34780000000001</v>
      </c>
    </row>
    <row r="128" spans="1:23" x14ac:dyDescent="0.25">
      <c r="A128" s="221" t="s">
        <v>1082</v>
      </c>
      <c r="B128" t="s">
        <v>219</v>
      </c>
      <c r="C128" t="s">
        <v>228</v>
      </c>
      <c r="D128" t="s">
        <v>13</v>
      </c>
      <c r="E128" t="s">
        <v>16</v>
      </c>
      <c r="F128" s="283">
        <f t="shared" si="9"/>
        <v>1589.0721287999997</v>
      </c>
      <c r="G128" s="283">
        <f t="shared" si="8"/>
        <v>1648.5290795999999</v>
      </c>
      <c r="H128" s="283">
        <f t="shared" si="8"/>
        <v>1735.6814982000001</v>
      </c>
      <c r="I128" s="283">
        <f t="shared" si="8"/>
        <v>1845.4476066</v>
      </c>
      <c r="J128" s="283">
        <f t="shared" si="8"/>
        <v>1951.0492209000001</v>
      </c>
      <c r="K128" s="283">
        <f t="shared" si="8"/>
        <v>2061.9317940000001</v>
      </c>
      <c r="L128" s="283">
        <f t="shared" si="8"/>
        <v>2212.6064375999999</v>
      </c>
      <c r="M128" s="283">
        <f t="shared" si="8"/>
        <v>2479.1454714000001</v>
      </c>
      <c r="N128" s="283">
        <f t="shared" si="8"/>
        <v>2480.4155454000002</v>
      </c>
      <c r="O128" s="283">
        <f t="shared" si="8"/>
        <v>2480.4155454000002</v>
      </c>
      <c r="P128" s="283">
        <f t="shared" si="8"/>
        <v>2689.1277467709774</v>
      </c>
      <c r="Q128" s="283">
        <f t="shared" si="8"/>
        <v>2852.1479025000003</v>
      </c>
      <c r="R128" s="283">
        <f t="shared" si="8"/>
        <v>2861.5491918000002</v>
      </c>
      <c r="S128" s="283">
        <f t="shared" si="8"/>
        <v>3061.5897</v>
      </c>
      <c r="T128" s="283">
        <f t="shared" si="8"/>
        <v>3084.35322</v>
      </c>
      <c r="U128" s="283">
        <f t="shared" si="8"/>
        <v>3030.6996330000002</v>
      </c>
      <c r="V128" s="283">
        <f t="shared" si="8"/>
        <v>3307.3053</v>
      </c>
      <c r="W128" s="283">
        <f t="shared" si="8"/>
        <v>3416.5286999999998</v>
      </c>
    </row>
    <row r="129" spans="1:23" x14ac:dyDescent="0.25">
      <c r="A129" s="221" t="s">
        <v>1082</v>
      </c>
      <c r="B129" t="s">
        <v>219</v>
      </c>
      <c r="C129" t="s">
        <v>166</v>
      </c>
      <c r="D129" t="s">
        <v>13</v>
      </c>
      <c r="E129" t="s">
        <v>16</v>
      </c>
      <c r="F129" s="283">
        <f t="shared" si="9"/>
        <v>159.2227134</v>
      </c>
      <c r="G129" s="283">
        <f t="shared" si="8"/>
        <v>159.2227134</v>
      </c>
      <c r="H129" s="283">
        <f t="shared" si="8"/>
        <v>153.7718184</v>
      </c>
      <c r="I129" s="283">
        <f t="shared" si="8"/>
        <v>151.4767536</v>
      </c>
      <c r="J129" s="283">
        <f t="shared" si="8"/>
        <v>163.30107420000002</v>
      </c>
      <c r="K129" s="283">
        <f t="shared" si="8"/>
        <v>140.28811919999998</v>
      </c>
      <c r="L129" s="283">
        <f t="shared" si="8"/>
        <v>136.55860020000003</v>
      </c>
      <c r="M129" s="283">
        <f t="shared" si="8"/>
        <v>134.83722420000001</v>
      </c>
      <c r="N129" s="283">
        <f t="shared" si="8"/>
        <v>134.83722420000001</v>
      </c>
      <c r="O129" s="283">
        <f t="shared" si="8"/>
        <v>170.12442599999997</v>
      </c>
      <c r="P129" s="283">
        <f t="shared" si="8"/>
        <v>180.02120617991844</v>
      </c>
      <c r="Q129" s="283">
        <f t="shared" si="8"/>
        <v>136.84545388800001</v>
      </c>
      <c r="R129" s="283">
        <f t="shared" si="8"/>
        <v>162.95223859199999</v>
      </c>
      <c r="S129" s="283">
        <f t="shared" si="8"/>
        <v>169.25760792</v>
      </c>
      <c r="T129" s="283">
        <f t="shared" si="8"/>
        <v>176.30791199999999</v>
      </c>
      <c r="U129" s="283">
        <f t="shared" si="8"/>
        <v>184.29162912000001</v>
      </c>
      <c r="V129" s="283">
        <f t="shared" si="8"/>
        <v>193.19040000000001</v>
      </c>
      <c r="W129" s="283">
        <f t="shared" si="8"/>
        <v>203.0976</v>
      </c>
    </row>
    <row r="130" spans="1:23" x14ac:dyDescent="0.25">
      <c r="A130" s="221" t="s">
        <v>1082</v>
      </c>
      <c r="B130" t="s">
        <v>219</v>
      </c>
      <c r="C130" t="s">
        <v>204</v>
      </c>
      <c r="D130" t="s">
        <v>13</v>
      </c>
      <c r="E130" t="s">
        <v>16</v>
      </c>
      <c r="F130" s="283">
        <f t="shared" si="9"/>
        <v>2.770267311</v>
      </c>
      <c r="G130" s="283">
        <f t="shared" si="8"/>
        <v>2.9266139669999998</v>
      </c>
      <c r="H130" s="283">
        <f t="shared" si="8"/>
        <v>2.8630981380000002</v>
      </c>
      <c r="I130" s="283">
        <f t="shared" si="8"/>
        <v>2.7262948139999996</v>
      </c>
      <c r="J130" s="283">
        <f t="shared" si="8"/>
        <v>2.7516982430000003</v>
      </c>
      <c r="K130" s="283">
        <f t="shared" si="8"/>
        <v>2.68720815</v>
      </c>
      <c r="L130" s="283">
        <f t="shared" si="8"/>
        <v>2.955928965</v>
      </c>
      <c r="M130" s="283">
        <f t="shared" si="8"/>
        <v>3.102503955</v>
      </c>
      <c r="N130" s="283">
        <f t="shared" si="8"/>
        <v>2.9950156290000001</v>
      </c>
      <c r="O130" s="283">
        <f t="shared" si="8"/>
        <v>2.6774364840000002</v>
      </c>
      <c r="P130" s="283">
        <f t="shared" si="8"/>
        <v>2.8331929700481049</v>
      </c>
      <c r="Q130" s="283">
        <f t="shared" si="8"/>
        <v>3.5031422609999998</v>
      </c>
      <c r="R130" s="283">
        <f t="shared" si="8"/>
        <v>3.205106448</v>
      </c>
      <c r="S130" s="283">
        <f t="shared" si="8"/>
        <v>2.524</v>
      </c>
      <c r="T130" s="283">
        <f t="shared" si="8"/>
        <v>2.3347000000000002</v>
      </c>
      <c r="U130" s="283">
        <f t="shared" si="8"/>
        <v>2.8395000000000001</v>
      </c>
      <c r="V130" s="283">
        <f t="shared" si="8"/>
        <v>2.8395000000000001</v>
      </c>
      <c r="W130" s="283">
        <f t="shared" si="8"/>
        <v>2.8395000000000001</v>
      </c>
    </row>
    <row r="131" spans="1:23" x14ac:dyDescent="0.25">
      <c r="A131" s="221" t="s">
        <v>1083</v>
      </c>
      <c r="B131" t="s">
        <v>219</v>
      </c>
      <c r="C131" t="s">
        <v>167</v>
      </c>
      <c r="D131" t="s">
        <v>13</v>
      </c>
      <c r="E131" t="s">
        <v>16</v>
      </c>
      <c r="F131" s="283">
        <f t="shared" si="9"/>
        <v>199.46074729053069</v>
      </c>
      <c r="G131" s="283">
        <f t="shared" si="8"/>
        <v>244.90022074925807</v>
      </c>
      <c r="H131" s="283">
        <f t="shared" si="8"/>
        <v>270.33043076370473</v>
      </c>
      <c r="I131" s="283">
        <f t="shared" si="8"/>
        <v>274.78600626893564</v>
      </c>
      <c r="J131" s="283">
        <f t="shared" si="8"/>
        <v>223.30337617546758</v>
      </c>
      <c r="K131" s="283">
        <f t="shared" si="8"/>
        <v>125.85919303766978</v>
      </c>
      <c r="L131" s="283">
        <f t="shared" si="8"/>
        <v>72.752413288190056</v>
      </c>
      <c r="M131" s="283">
        <f t="shared" si="8"/>
        <v>64.859874072050772</v>
      </c>
      <c r="N131" s="283">
        <f t="shared" si="8"/>
        <v>103.77006299612394</v>
      </c>
      <c r="O131" s="283">
        <f t="shared" si="8"/>
        <v>177.21726139577737</v>
      </c>
      <c r="P131" s="283">
        <f t="shared" si="8"/>
        <v>308.1936194345364</v>
      </c>
      <c r="Q131" s="283">
        <f t="shared" si="8"/>
        <v>407.8663722246722</v>
      </c>
      <c r="R131" s="283">
        <f t="shared" si="8"/>
        <v>252.38983826324622</v>
      </c>
      <c r="S131" s="283">
        <f t="shared" si="8"/>
        <v>125.57077852006441</v>
      </c>
      <c r="T131" s="283">
        <f t="shared" si="8"/>
        <v>79.985138166450909</v>
      </c>
      <c r="U131" s="283">
        <f t="shared" si="8"/>
        <v>82.82775484058989</v>
      </c>
      <c r="V131" s="283">
        <f t="shared" si="8"/>
        <v>83.600365756542217</v>
      </c>
      <c r="W131" s="283">
        <f t="shared" si="8"/>
        <v>103.1358192690729</v>
      </c>
    </row>
    <row r="132" spans="1:23" x14ac:dyDescent="0.25">
      <c r="B132" s="4" t="s">
        <v>232</v>
      </c>
      <c r="C132" s="4" t="s">
        <v>192</v>
      </c>
      <c r="D132" s="4" t="s">
        <v>13</v>
      </c>
      <c r="E132" s="4" t="s">
        <v>16</v>
      </c>
      <c r="F132" s="285">
        <f t="shared" ref="F132:W132" si="10">SUM(F111:F116,F118:F121,F126:F131)</f>
        <v>25335.015686017461</v>
      </c>
      <c r="G132" s="285">
        <f t="shared" si="10"/>
        <v>24959.346169132215</v>
      </c>
      <c r="H132" s="285">
        <f t="shared" si="10"/>
        <v>24721.359777359718</v>
      </c>
      <c r="I132" s="285">
        <f t="shared" si="10"/>
        <v>25744.6669217085</v>
      </c>
      <c r="J132" s="285">
        <f t="shared" si="10"/>
        <v>27454.946529949848</v>
      </c>
      <c r="K132" s="285">
        <f t="shared" si="10"/>
        <v>26727.041293573737</v>
      </c>
      <c r="L132" s="285">
        <f t="shared" si="10"/>
        <v>27205.567242194764</v>
      </c>
      <c r="M132" s="285">
        <f t="shared" si="10"/>
        <v>27888.487287903466</v>
      </c>
      <c r="N132" s="285">
        <f t="shared" si="10"/>
        <v>29930.717166821207</v>
      </c>
      <c r="O132" s="285">
        <f t="shared" si="10"/>
        <v>36836.797795331047</v>
      </c>
      <c r="P132" s="285">
        <f t="shared" si="10"/>
        <v>29307.0580779136</v>
      </c>
      <c r="Q132" s="285">
        <f t="shared" si="10"/>
        <v>20380.282870295974</v>
      </c>
      <c r="R132" s="285">
        <f t="shared" si="10"/>
        <v>26000.838095188505</v>
      </c>
      <c r="S132" s="285">
        <f t="shared" si="10"/>
        <v>30878.938232951754</v>
      </c>
      <c r="T132" s="285">
        <f t="shared" si="10"/>
        <v>29115.118097304698</v>
      </c>
      <c r="U132" s="285">
        <f t="shared" si="10"/>
        <v>27421.902572927505</v>
      </c>
      <c r="V132" s="285">
        <f t="shared" si="10"/>
        <v>24819.094722306279</v>
      </c>
      <c r="W132" s="285">
        <f t="shared" si="10"/>
        <v>37547.253866200183</v>
      </c>
    </row>
    <row r="133" spans="1:23" x14ac:dyDescent="0.25">
      <c r="F133" s="276"/>
      <c r="G133" s="276"/>
      <c r="H133" s="276"/>
      <c r="I133" s="276"/>
      <c r="J133" s="276"/>
      <c r="K133" s="276"/>
      <c r="L133" s="276"/>
      <c r="M133" s="276"/>
      <c r="N133" s="276"/>
      <c r="O133" s="276"/>
      <c r="P133" s="276"/>
      <c r="Q133" s="276"/>
      <c r="R133" s="276"/>
      <c r="S133" s="276"/>
      <c r="T133" s="276"/>
      <c r="U133" s="276"/>
      <c r="V133" s="276"/>
      <c r="W133" s="276"/>
    </row>
    <row r="134" spans="1:23" x14ac:dyDescent="0.25">
      <c r="B134" s="48" t="s">
        <v>222</v>
      </c>
      <c r="C134" s="48"/>
      <c r="D134" s="48" t="s">
        <v>36</v>
      </c>
      <c r="E134" s="19"/>
      <c r="F134" s="278"/>
      <c r="G134" s="278"/>
      <c r="H134" s="278"/>
      <c r="I134" s="278"/>
      <c r="J134" s="278"/>
      <c r="K134" s="278"/>
      <c r="L134" s="278"/>
      <c r="M134" s="278"/>
      <c r="N134" s="278"/>
      <c r="O134" s="278"/>
      <c r="P134" s="278"/>
      <c r="Q134" s="278"/>
      <c r="R134" s="278"/>
      <c r="S134" s="278"/>
      <c r="T134" s="278"/>
      <c r="U134" s="278"/>
      <c r="V134" s="278"/>
      <c r="W134" s="278"/>
    </row>
    <row r="135" spans="1:23" x14ac:dyDescent="0.25">
      <c r="A135" s="221" t="s">
        <v>1084</v>
      </c>
      <c r="B135" t="s">
        <v>222</v>
      </c>
      <c r="C135" t="s">
        <v>227</v>
      </c>
      <c r="D135" t="s">
        <v>36</v>
      </c>
      <c r="E135" t="s">
        <v>194</v>
      </c>
      <c r="F135" s="283">
        <f t="shared" ref="F135:W135" si="11">(F15*F63)/10^6</f>
        <v>3.5196989999999994E-3</v>
      </c>
      <c r="G135" s="283">
        <f t="shared" si="11"/>
        <v>3.2281020000000005E-3</v>
      </c>
      <c r="H135" s="283">
        <f t="shared" si="11"/>
        <v>3.0597150000000002E-3</v>
      </c>
      <c r="I135" s="283">
        <f t="shared" si="11"/>
        <v>3.158283E-3</v>
      </c>
      <c r="J135" s="283">
        <f t="shared" si="11"/>
        <v>2.7922199999999998E-3</v>
      </c>
      <c r="K135" s="283">
        <f t="shared" si="11"/>
        <v>3.1254269999999996E-3</v>
      </c>
      <c r="L135" s="283">
        <f t="shared" si="11"/>
        <v>3.030966E-3</v>
      </c>
      <c r="M135" s="283">
        <f t="shared" si="11"/>
        <v>2.8625789999999996E-3</v>
      </c>
      <c r="N135" s="283">
        <f t="shared" si="11"/>
        <v>2.184924E-3</v>
      </c>
      <c r="O135" s="283">
        <f t="shared" si="11"/>
        <v>2.2383150000000003E-3</v>
      </c>
      <c r="P135" s="283">
        <f t="shared" si="11"/>
        <v>2.3685261482950734E-3</v>
      </c>
      <c r="Q135" s="283">
        <f t="shared" si="11"/>
        <v>2.3861669999999998E-3</v>
      </c>
      <c r="R135" s="283">
        <f t="shared" si="11"/>
        <v>1.9302899999999999E-3</v>
      </c>
      <c r="S135" s="283">
        <f t="shared" si="11"/>
        <v>2.0637239999999999E-3</v>
      </c>
      <c r="T135" s="283">
        <f t="shared" si="11"/>
        <v>1.9423079999999998E-3</v>
      </c>
      <c r="U135" s="283">
        <f t="shared" si="11"/>
        <v>1.8208919999999997E-3</v>
      </c>
      <c r="V135" s="283">
        <f t="shared" si="11"/>
        <v>1.6980000000000001E-3</v>
      </c>
      <c r="W135" s="283">
        <f t="shared" si="11"/>
        <v>1.578E-3</v>
      </c>
    </row>
    <row r="136" spans="1:23" x14ac:dyDescent="0.25">
      <c r="A136" s="221" t="s">
        <v>1084</v>
      </c>
      <c r="B136" t="s">
        <v>222</v>
      </c>
      <c r="C136" t="s">
        <v>228</v>
      </c>
      <c r="D136" t="s">
        <v>36</v>
      </c>
      <c r="E136" t="s">
        <v>194</v>
      </c>
      <c r="F136" s="283">
        <f t="shared" ref="F136:W136" si="12">(F16*F64)/10^6</f>
        <v>1.3817787328983427E-2</v>
      </c>
      <c r="G136" s="283">
        <f t="shared" si="12"/>
        <v>1.4437259156703927E-2</v>
      </c>
      <c r="H136" s="283">
        <f t="shared" si="12"/>
        <v>1.5149696692697107E-2</v>
      </c>
      <c r="I136" s="283">
        <f t="shared" si="12"/>
        <v>1.6109053969256545E-2</v>
      </c>
      <c r="J136" s="283">
        <f t="shared" si="12"/>
        <v>1.701643633356521E-2</v>
      </c>
      <c r="K136" s="283">
        <f t="shared" si="12"/>
        <v>1.8002198558664282E-2</v>
      </c>
      <c r="L136" s="283">
        <f t="shared" si="12"/>
        <v>1.9312637239437568E-2</v>
      </c>
      <c r="M136" s="283">
        <f t="shared" si="12"/>
        <v>2.2493582463477092E-2</v>
      </c>
      <c r="N136" s="283">
        <f t="shared" si="12"/>
        <v>2.3033536337564556E-2</v>
      </c>
      <c r="O136" s="283">
        <f t="shared" si="12"/>
        <v>2.0931137154585666E-2</v>
      </c>
      <c r="P136" s="283">
        <f t="shared" si="12"/>
        <v>2.2557641671068364E-2</v>
      </c>
      <c r="Q136" s="283">
        <f t="shared" si="12"/>
        <v>2.4895559491664228E-2</v>
      </c>
      <c r="R136" s="283">
        <f t="shared" si="12"/>
        <v>2.4978744666122175E-2</v>
      </c>
      <c r="S136" s="283">
        <f t="shared" si="12"/>
        <v>2.744898923883245E-2</v>
      </c>
      <c r="T136" s="283">
        <f t="shared" si="12"/>
        <v>2.8917121092897454E-2</v>
      </c>
      <c r="U136" s="283">
        <f t="shared" si="12"/>
        <v>3.046377719141324E-2</v>
      </c>
      <c r="V136" s="283">
        <f t="shared" si="12"/>
        <v>3.2093157468432047E-2</v>
      </c>
      <c r="W136" s="283">
        <f t="shared" si="12"/>
        <v>3.3809686494945999E-2</v>
      </c>
    </row>
    <row r="137" spans="1:23" x14ac:dyDescent="0.25">
      <c r="A137" s="221" t="s">
        <v>1084</v>
      </c>
      <c r="B137" t="s">
        <v>222</v>
      </c>
      <c r="C137" t="s">
        <v>229</v>
      </c>
      <c r="D137" t="s">
        <v>36</v>
      </c>
      <c r="E137" t="s">
        <v>194</v>
      </c>
      <c r="F137" s="283">
        <f t="shared" ref="F137:W137" si="13">(F17*F65)/10^6</f>
        <v>6.2129819999999995E-2</v>
      </c>
      <c r="G137" s="283">
        <f t="shared" si="13"/>
        <v>6.2129819999999995E-2</v>
      </c>
      <c r="H137" s="283">
        <f t="shared" si="13"/>
        <v>6.0002850000000003E-2</v>
      </c>
      <c r="I137" s="283">
        <f t="shared" si="13"/>
        <v>5.910729E-2</v>
      </c>
      <c r="J137" s="283">
        <f t="shared" si="13"/>
        <v>6.372122999999999E-2</v>
      </c>
      <c r="K137" s="283">
        <f t="shared" si="13"/>
        <v>5.4741390000000001E-2</v>
      </c>
      <c r="L137" s="283">
        <f t="shared" si="13"/>
        <v>5.3286119999999999E-2</v>
      </c>
      <c r="M137" s="283">
        <f t="shared" si="13"/>
        <v>5.2614419999999995E-2</v>
      </c>
      <c r="N137" s="283">
        <f t="shared" si="13"/>
        <v>5.2614419999999995E-2</v>
      </c>
      <c r="O137" s="283">
        <f t="shared" si="13"/>
        <v>6.6383730000000002E-2</v>
      </c>
      <c r="P137" s="283">
        <f t="shared" si="13"/>
        <v>7.0245531083177534E-2</v>
      </c>
      <c r="Q137" s="283">
        <f t="shared" si="13"/>
        <v>5.3398051200000005E-2</v>
      </c>
      <c r="R137" s="283">
        <f t="shared" si="13"/>
        <v>7.0886399999999988E-2</v>
      </c>
      <c r="S137" s="283">
        <f t="shared" si="13"/>
        <v>6.0200974578008028E-2</v>
      </c>
      <c r="T137" s="283">
        <f t="shared" si="13"/>
        <v>6.0193561431952494E-2</v>
      </c>
      <c r="U137" s="283">
        <f t="shared" si="13"/>
        <v>6.020790911302723E-2</v>
      </c>
      <c r="V137" s="283">
        <f t="shared" si="13"/>
        <v>6.0213000000000003E-2</v>
      </c>
      <c r="W137" s="283">
        <f t="shared" si="13"/>
        <v>6.0221999999999998E-2</v>
      </c>
    </row>
    <row r="138" spans="1:23" x14ac:dyDescent="0.25">
      <c r="A138" s="221" t="s">
        <v>1086</v>
      </c>
      <c r="B138" t="s">
        <v>222</v>
      </c>
      <c r="C138" t="s">
        <v>167</v>
      </c>
      <c r="D138" t="s">
        <v>36</v>
      </c>
      <c r="E138" t="s">
        <v>194</v>
      </c>
      <c r="F138" s="283">
        <f t="shared" ref="F138:W138" si="14">(F18*F66)/10^6</f>
        <v>0.14960145237487843</v>
      </c>
      <c r="G138" s="283">
        <f t="shared" si="14"/>
        <v>0.1229711392004714</v>
      </c>
      <c r="H138" s="283">
        <f t="shared" si="14"/>
        <v>0.10054941760162485</v>
      </c>
      <c r="I138" s="283">
        <f t="shared" si="14"/>
        <v>9.7647325147874595E-2</v>
      </c>
      <c r="J138" s="283">
        <f t="shared" si="14"/>
        <v>9.5778490787286522E-2</v>
      </c>
      <c r="K138" s="283">
        <f t="shared" si="14"/>
        <v>7.9785492695055152E-2</v>
      </c>
      <c r="L138" s="283">
        <f t="shared" si="14"/>
        <v>5.5297459643235979E-2</v>
      </c>
      <c r="M138" s="283">
        <f t="shared" si="14"/>
        <v>1.8562695072379523E-2</v>
      </c>
      <c r="N138" s="283">
        <f t="shared" si="14"/>
        <v>2.5107213965675161E-2</v>
      </c>
      <c r="O138" s="283">
        <f t="shared" si="14"/>
        <v>7.7545391270189654E-2</v>
      </c>
      <c r="P138" s="283">
        <f t="shared" si="14"/>
        <v>0.13639071078099119</v>
      </c>
      <c r="Q138" s="283">
        <f t="shared" si="14"/>
        <v>2.844703519737134E-2</v>
      </c>
      <c r="R138" s="283">
        <f t="shared" si="14"/>
        <v>3.9337272736454452E-2</v>
      </c>
      <c r="S138" s="283">
        <f t="shared" si="14"/>
        <v>6.0328705332687478E-2</v>
      </c>
      <c r="T138" s="283">
        <f t="shared" si="14"/>
        <v>0.20429383077953497</v>
      </c>
      <c r="U138" s="283">
        <f t="shared" si="14"/>
        <v>0.18698512122892719</v>
      </c>
      <c r="V138" s="283">
        <f t="shared" si="14"/>
        <v>0.16086312720311868</v>
      </c>
      <c r="W138" s="283">
        <f t="shared" si="14"/>
        <v>0.28543796719187814</v>
      </c>
    </row>
    <row r="139" spans="1:23" x14ac:dyDescent="0.25">
      <c r="A139" s="221" t="s">
        <v>1087</v>
      </c>
      <c r="B139" t="s">
        <v>222</v>
      </c>
      <c r="C139" s="197" t="s">
        <v>204</v>
      </c>
      <c r="D139" t="s">
        <v>36</v>
      </c>
      <c r="E139" t="s">
        <v>194</v>
      </c>
      <c r="F139" s="283">
        <f t="shared" ref="F139:W139" si="15">(F19*F67)/10^6</f>
        <v>2.31E-4</v>
      </c>
      <c r="G139" s="283">
        <f t="shared" si="15"/>
        <v>0</v>
      </c>
      <c r="H139" s="283">
        <f t="shared" si="15"/>
        <v>0</v>
      </c>
      <c r="I139" s="283">
        <f t="shared" si="15"/>
        <v>0</v>
      </c>
      <c r="J139" s="283">
        <f t="shared" si="15"/>
        <v>0</v>
      </c>
      <c r="K139" s="283">
        <f t="shared" si="15"/>
        <v>0</v>
      </c>
      <c r="L139" s="283">
        <f t="shared" si="15"/>
        <v>0</v>
      </c>
      <c r="M139" s="283">
        <f t="shared" si="15"/>
        <v>0</v>
      </c>
      <c r="N139" s="283">
        <f t="shared" si="15"/>
        <v>0</v>
      </c>
      <c r="O139" s="283">
        <f t="shared" si="15"/>
        <v>0</v>
      </c>
      <c r="P139" s="283">
        <f t="shared" si="15"/>
        <v>0</v>
      </c>
      <c r="Q139" s="283">
        <f t="shared" si="15"/>
        <v>0</v>
      </c>
      <c r="R139" s="283">
        <f t="shared" si="15"/>
        <v>0</v>
      </c>
      <c r="S139" s="283">
        <f t="shared" si="15"/>
        <v>0</v>
      </c>
      <c r="T139" s="283">
        <f t="shared" si="15"/>
        <v>0</v>
      </c>
      <c r="U139" s="283">
        <f t="shared" si="15"/>
        <v>0</v>
      </c>
      <c r="V139" s="283">
        <f t="shared" si="15"/>
        <v>0</v>
      </c>
      <c r="W139" s="283">
        <f t="shared" si="15"/>
        <v>0</v>
      </c>
    </row>
    <row r="140" spans="1:23" x14ac:dyDescent="0.25">
      <c r="A140" s="221" t="s">
        <v>1087</v>
      </c>
      <c r="B140" t="s">
        <v>222</v>
      </c>
      <c r="C140" t="s">
        <v>211</v>
      </c>
      <c r="D140" t="s">
        <v>36</v>
      </c>
      <c r="E140" t="s">
        <v>194</v>
      </c>
      <c r="F140" s="283">
        <f t="shared" ref="F140:W140" si="16">(F20*F68)/10^6</f>
        <v>2.31E-4</v>
      </c>
      <c r="G140" s="283">
        <f t="shared" si="16"/>
        <v>2.41E-4</v>
      </c>
      <c r="H140" s="283">
        <f t="shared" si="16"/>
        <v>2.5099999999999998E-4</v>
      </c>
      <c r="I140" s="283">
        <f t="shared" si="16"/>
        <v>9.5000000000000005E-5</v>
      </c>
      <c r="J140" s="283">
        <f t="shared" si="16"/>
        <v>3.1E-4</v>
      </c>
      <c r="K140" s="283">
        <f t="shared" si="16"/>
        <v>3.747844E-4</v>
      </c>
      <c r="L140" s="283">
        <f t="shared" si="16"/>
        <v>3.9503010000000002E-4</v>
      </c>
      <c r="M140" s="283">
        <f t="shared" si="16"/>
        <v>4.152658E-4</v>
      </c>
      <c r="N140" s="283">
        <f t="shared" si="16"/>
        <v>4.3549130000000003E-4</v>
      </c>
      <c r="O140" s="283">
        <f t="shared" si="16"/>
        <v>4.5570680000000001E-4</v>
      </c>
      <c r="P140" s="283">
        <f t="shared" si="16"/>
        <v>4.822169562927976E-4</v>
      </c>
      <c r="Q140" s="283">
        <f t="shared" si="16"/>
        <v>3.6220800000000031E-4</v>
      </c>
      <c r="R140" s="283">
        <f t="shared" si="16"/>
        <v>3.1382400000000031E-4</v>
      </c>
      <c r="S140" s="283">
        <f t="shared" si="16"/>
        <v>4.66396E-4</v>
      </c>
      <c r="T140" s="283">
        <f t="shared" si="16"/>
        <v>4.8508499999999995E-4</v>
      </c>
      <c r="U140" s="283">
        <f t="shared" si="16"/>
        <v>5.0377400000000002E-4</v>
      </c>
      <c r="V140" s="283">
        <f t="shared" si="16"/>
        <v>5.22E-4</v>
      </c>
      <c r="W140" s="283">
        <f t="shared" si="16"/>
        <v>5.4100000000000003E-4</v>
      </c>
    </row>
    <row r="141" spans="1:23" x14ac:dyDescent="0.25">
      <c r="B141" s="48" t="s">
        <v>221</v>
      </c>
      <c r="C141" s="19"/>
      <c r="D141" s="48" t="s">
        <v>36</v>
      </c>
      <c r="E141" s="19"/>
      <c r="F141" s="278"/>
      <c r="G141" s="278"/>
      <c r="H141" s="278"/>
      <c r="I141" s="278"/>
      <c r="J141" s="278"/>
      <c r="K141" s="278"/>
      <c r="L141" s="278"/>
      <c r="M141" s="278"/>
      <c r="N141" s="278"/>
      <c r="O141" s="278"/>
      <c r="P141" s="278"/>
      <c r="Q141" s="278"/>
      <c r="R141" s="278"/>
      <c r="S141" s="278"/>
      <c r="T141" s="278"/>
      <c r="U141" s="278"/>
      <c r="V141" s="278"/>
      <c r="W141" s="278"/>
    </row>
    <row r="142" spans="1:23" x14ac:dyDescent="0.25">
      <c r="A142" s="221" t="s">
        <v>1085</v>
      </c>
      <c r="B142" t="s">
        <v>221</v>
      </c>
      <c r="C142" t="s">
        <v>227</v>
      </c>
      <c r="D142" t="s">
        <v>36</v>
      </c>
      <c r="E142" t="s">
        <v>194</v>
      </c>
      <c r="F142" s="283">
        <f>(F22*F70)/10^6</f>
        <v>7.9840080000000008E-2</v>
      </c>
      <c r="G142" s="283">
        <f t="shared" ref="G142:W148" si="17">(G22*G70)/10^6</f>
        <v>7.3225559999999995E-2</v>
      </c>
      <c r="H142" s="283">
        <f t="shared" si="17"/>
        <v>6.9405899999999993E-2</v>
      </c>
      <c r="I142" s="283">
        <f t="shared" si="17"/>
        <v>7.1641799999999992E-2</v>
      </c>
      <c r="J142" s="283">
        <f t="shared" si="17"/>
        <v>7.4285879999999999E-2</v>
      </c>
      <c r="K142" s="283">
        <f t="shared" si="17"/>
        <v>7.0896509999999996E-2</v>
      </c>
      <c r="L142" s="283">
        <f t="shared" si="17"/>
        <v>6.8753790000000009E-2</v>
      </c>
      <c r="M142" s="283">
        <f t="shared" si="17"/>
        <v>6.4934129999999993E-2</v>
      </c>
      <c r="N142" s="283">
        <f t="shared" si="17"/>
        <v>4.9562339999999996E-2</v>
      </c>
      <c r="O142" s="283">
        <f t="shared" si="17"/>
        <v>5.0773440000000003E-2</v>
      </c>
      <c r="P142" s="283">
        <f t="shared" si="17"/>
        <v>5.3727135034163646E-2</v>
      </c>
      <c r="Q142" s="283">
        <f t="shared" si="17"/>
        <v>5.4127296300000002E-2</v>
      </c>
      <c r="R142" s="283">
        <f t="shared" si="17"/>
        <v>4.3786281000000003E-2</v>
      </c>
      <c r="S142" s="283">
        <f t="shared" si="17"/>
        <v>4.3784999999999998E-2</v>
      </c>
      <c r="T142" s="283">
        <f t="shared" si="17"/>
        <v>3.1986000000000001E-2</v>
      </c>
      <c r="U142" s="283">
        <f t="shared" si="17"/>
        <v>3.6826110000000002E-2</v>
      </c>
      <c r="V142" s="283">
        <f t="shared" si="17"/>
        <v>3.3260999999999999E-2</v>
      </c>
      <c r="W142" s="283">
        <f t="shared" si="17"/>
        <v>2.8947000000000001E-2</v>
      </c>
    </row>
    <row r="143" spans="1:23" x14ac:dyDescent="0.25">
      <c r="A143" s="221" t="s">
        <v>1085</v>
      </c>
      <c r="B143" t="s">
        <v>221</v>
      </c>
      <c r="C143" t="s">
        <v>166</v>
      </c>
      <c r="D143" t="s">
        <v>36</v>
      </c>
      <c r="E143" t="s">
        <v>194</v>
      </c>
      <c r="F143" s="283">
        <f t="shared" ref="F143:U148" si="18">(F23*F71)/10^6</f>
        <v>4.0865759999999995E-5</v>
      </c>
      <c r="G143" s="283">
        <f t="shared" si="18"/>
        <v>0</v>
      </c>
      <c r="H143" s="283">
        <f t="shared" si="18"/>
        <v>3.9466740000000002E-5</v>
      </c>
      <c r="I143" s="283">
        <f t="shared" si="18"/>
        <v>3.8877690000000001E-5</v>
      </c>
      <c r="J143" s="283">
        <f t="shared" si="18"/>
        <v>4.1912520000000004E-5</v>
      </c>
      <c r="K143" s="283">
        <f t="shared" si="18"/>
        <v>3.6006059999999998E-5</v>
      </c>
      <c r="L143" s="283">
        <f t="shared" si="18"/>
        <v>3.5048819999999997E-5</v>
      </c>
      <c r="M143" s="283">
        <f t="shared" si="18"/>
        <v>3.4607039999999999E-5</v>
      </c>
      <c r="N143" s="283">
        <f t="shared" si="18"/>
        <v>3.4607039999999999E-5</v>
      </c>
      <c r="O143" s="283">
        <f t="shared" si="18"/>
        <v>4.3663769999999998E-5</v>
      </c>
      <c r="P143" s="283">
        <f t="shared" si="18"/>
        <v>4.6203861024609526E-5</v>
      </c>
      <c r="Q143" s="283">
        <f t="shared" si="18"/>
        <v>3.512246400000001E-5</v>
      </c>
      <c r="R143" s="283">
        <f t="shared" si="18"/>
        <v>4.1822975999999997E-5</v>
      </c>
      <c r="S143" s="283">
        <f t="shared" si="18"/>
        <v>3.9295200000000003E-5</v>
      </c>
      <c r="T143" s="283">
        <f t="shared" si="18"/>
        <v>3.9518099999999997E-5</v>
      </c>
      <c r="U143" s="283">
        <f t="shared" si="18"/>
        <v>3.9740999999999998E-5</v>
      </c>
      <c r="V143" s="283">
        <f t="shared" si="17"/>
        <v>3.8999999999999999E-5</v>
      </c>
      <c r="W143" s="283">
        <f t="shared" si="17"/>
        <v>3.8999999999999999E-5</v>
      </c>
    </row>
    <row r="144" spans="1:23" x14ac:dyDescent="0.25">
      <c r="A144" s="221" t="s">
        <v>1085</v>
      </c>
      <c r="B144" t="s">
        <v>221</v>
      </c>
      <c r="C144" t="s">
        <v>204</v>
      </c>
      <c r="D144" t="s">
        <v>36</v>
      </c>
      <c r="E144" t="s">
        <v>194</v>
      </c>
      <c r="F144" s="283">
        <f t="shared" si="18"/>
        <v>1.512376E-2</v>
      </c>
      <c r="G144" s="283">
        <f t="shared" si="17"/>
        <v>1.5977309999999998E-2</v>
      </c>
      <c r="H144" s="283">
        <f t="shared" si="17"/>
        <v>1.563055E-2</v>
      </c>
      <c r="I144" s="283">
        <f t="shared" si="17"/>
        <v>1.4883700000000001E-2</v>
      </c>
      <c r="J144" s="283">
        <f t="shared" si="17"/>
        <v>1.502239E-2</v>
      </c>
      <c r="K144" s="283">
        <f t="shared" si="17"/>
        <v>1.4670319999999999E-2</v>
      </c>
      <c r="L144" s="283">
        <f t="shared" si="17"/>
        <v>1.6137350000000002E-2</v>
      </c>
      <c r="M144" s="283">
        <f t="shared" si="17"/>
        <v>1.6937549999999999E-2</v>
      </c>
      <c r="N144" s="283">
        <f t="shared" si="17"/>
        <v>1.6350730000000001E-2</v>
      </c>
      <c r="O144" s="283">
        <f t="shared" si="17"/>
        <v>1.461697E-2</v>
      </c>
      <c r="P144" s="283">
        <f t="shared" si="17"/>
        <v>1.5467292076496294E-2</v>
      </c>
      <c r="Q144" s="283">
        <f t="shared" si="17"/>
        <v>1.9124756100000001E-2</v>
      </c>
      <c r="R144" s="283">
        <f t="shared" si="17"/>
        <v>1.74976848E-2</v>
      </c>
      <c r="S144" s="283">
        <f t="shared" si="17"/>
        <v>1.72432E-2</v>
      </c>
      <c r="T144" s="283">
        <f t="shared" si="17"/>
        <v>1.7427000000000002E-2</v>
      </c>
      <c r="U144" s="283">
        <f t="shared" si="17"/>
        <v>1.7610799999999999E-2</v>
      </c>
      <c r="V144" s="283">
        <f t="shared" si="17"/>
        <v>1.7794999999999998E-2</v>
      </c>
      <c r="W144" s="283">
        <f t="shared" si="17"/>
        <v>1.7978000000000001E-2</v>
      </c>
    </row>
    <row r="145" spans="1:23" x14ac:dyDescent="0.25">
      <c r="A145" s="221" t="s">
        <v>1088</v>
      </c>
      <c r="B145" t="s">
        <v>221</v>
      </c>
      <c r="C145" t="s">
        <v>167</v>
      </c>
      <c r="D145" t="s">
        <v>36</v>
      </c>
      <c r="E145" t="s">
        <v>194</v>
      </c>
      <c r="F145" s="283">
        <f t="shared" si="18"/>
        <v>3.7446299999999995E-2</v>
      </c>
      <c r="G145" s="283">
        <f t="shared" si="17"/>
        <v>6.0434099999999998E-2</v>
      </c>
      <c r="H145" s="283">
        <f t="shared" si="17"/>
        <v>8.0967599999999987E-2</v>
      </c>
      <c r="I145" s="283">
        <f t="shared" si="17"/>
        <v>9.3190499999999996E-2</v>
      </c>
      <c r="J145" s="283">
        <f t="shared" si="17"/>
        <v>0.10973879999999998</v>
      </c>
      <c r="K145" s="283">
        <f t="shared" si="17"/>
        <v>0.1214271</v>
      </c>
      <c r="L145" s="283">
        <f t="shared" si="17"/>
        <v>0.14957707000000001</v>
      </c>
      <c r="M145" s="283">
        <f t="shared" si="17"/>
        <v>0.19059229999999999</v>
      </c>
      <c r="N145" s="283">
        <f t="shared" si="17"/>
        <v>0.20962013000000002</v>
      </c>
      <c r="O145" s="283">
        <f t="shared" si="17"/>
        <v>0.22537007812500001</v>
      </c>
      <c r="P145" s="283">
        <f t="shared" si="17"/>
        <v>8.1623289062500007E-2</v>
      </c>
      <c r="Q145" s="283">
        <f t="shared" si="17"/>
        <v>9.6011810000000003E-2</v>
      </c>
      <c r="R145" s="283">
        <f t="shared" si="17"/>
        <v>0.14418246874999999</v>
      </c>
      <c r="S145" s="283">
        <f t="shared" si="17"/>
        <v>0.17410217187499999</v>
      </c>
      <c r="T145" s="283">
        <f t="shared" si="17"/>
        <v>1.371753515625E-2</v>
      </c>
      <c r="U145" s="283">
        <f t="shared" si="17"/>
        <v>1.09621435546875E-2</v>
      </c>
      <c r="V145" s="283">
        <f t="shared" si="17"/>
        <v>9.4133701171875001E-3</v>
      </c>
      <c r="W145" s="283">
        <f t="shared" si="17"/>
        <v>1.5825653488702976E-2</v>
      </c>
    </row>
    <row r="146" spans="1:23" x14ac:dyDescent="0.25">
      <c r="A146" s="221" t="s">
        <v>1088</v>
      </c>
      <c r="B146" t="s">
        <v>231</v>
      </c>
      <c r="C146" t="s">
        <v>230</v>
      </c>
      <c r="D146" t="s">
        <v>36</v>
      </c>
      <c r="E146" t="s">
        <v>194</v>
      </c>
      <c r="F146" s="283">
        <f t="shared" si="18"/>
        <v>3.6503999999999999</v>
      </c>
      <c r="G146" s="283">
        <f t="shared" si="17"/>
        <v>3.6503999999999999</v>
      </c>
      <c r="H146" s="283">
        <f t="shared" si="17"/>
        <v>3.6503999999999999</v>
      </c>
      <c r="I146" s="283">
        <f t="shared" si="17"/>
        <v>3.6503999999999999</v>
      </c>
      <c r="J146" s="283">
        <f t="shared" si="17"/>
        <v>3.6503999999999999</v>
      </c>
      <c r="K146" s="283">
        <f t="shared" si="17"/>
        <v>3.6503999999999999</v>
      </c>
      <c r="L146" s="283">
        <f t="shared" si="17"/>
        <v>3.6503999999999999</v>
      </c>
      <c r="M146" s="283">
        <f t="shared" si="17"/>
        <v>3.6503999999999999</v>
      </c>
      <c r="N146" s="283">
        <f t="shared" si="17"/>
        <v>3.6460067435999997</v>
      </c>
      <c r="O146" s="283">
        <f t="shared" si="17"/>
        <v>3.6473166288000001</v>
      </c>
      <c r="P146" s="283">
        <f t="shared" si="17"/>
        <v>3.6496531889999995</v>
      </c>
      <c r="Q146" s="283">
        <f t="shared" si="17"/>
        <v>3.6496531889999995</v>
      </c>
      <c r="R146" s="283">
        <f t="shared" si="17"/>
        <v>3.6496531889999995</v>
      </c>
      <c r="S146" s="283">
        <f t="shared" si="17"/>
        <v>2.8314300000000001</v>
      </c>
      <c r="T146" s="283">
        <f t="shared" si="17"/>
        <v>2.72925</v>
      </c>
      <c r="U146" s="283">
        <f t="shared" si="17"/>
        <v>2.6763300000000001</v>
      </c>
      <c r="V146" s="283">
        <f t="shared" si="17"/>
        <v>2.59056</v>
      </c>
      <c r="W146" s="283">
        <f t="shared" si="17"/>
        <v>2.51301</v>
      </c>
    </row>
    <row r="147" spans="1:23" x14ac:dyDescent="0.25">
      <c r="A147" s="221" t="s">
        <v>1088</v>
      </c>
      <c r="B147" t="s">
        <v>231</v>
      </c>
      <c r="C147" t="s">
        <v>217</v>
      </c>
      <c r="D147" t="s">
        <v>36</v>
      </c>
      <c r="E147" t="s">
        <v>194</v>
      </c>
      <c r="F147" s="283">
        <f t="shared" si="18"/>
        <v>5.7119999999999997</v>
      </c>
      <c r="G147" s="283">
        <f t="shared" si="17"/>
        <v>5.7119999999999997</v>
      </c>
      <c r="H147" s="283">
        <f t="shared" si="17"/>
        <v>5.7119999999999997</v>
      </c>
      <c r="I147" s="283">
        <f t="shared" si="17"/>
        <v>5.7119999999999997</v>
      </c>
      <c r="J147" s="283">
        <f t="shared" si="17"/>
        <v>5.7119999999999997</v>
      </c>
      <c r="K147" s="283">
        <f t="shared" si="17"/>
        <v>5.7119999999999997</v>
      </c>
      <c r="L147" s="283">
        <f t="shared" si="17"/>
        <v>0</v>
      </c>
      <c r="M147" s="283">
        <f t="shared" si="17"/>
        <v>0</v>
      </c>
      <c r="N147" s="283">
        <f t="shared" si="17"/>
        <v>0</v>
      </c>
      <c r="O147" s="283">
        <f t="shared" si="17"/>
        <v>0</v>
      </c>
      <c r="P147" s="283">
        <f t="shared" si="17"/>
        <v>0</v>
      </c>
      <c r="Q147" s="283">
        <f t="shared" si="17"/>
        <v>0</v>
      </c>
      <c r="R147" s="283">
        <f t="shared" si="17"/>
        <v>0</v>
      </c>
      <c r="S147" s="283">
        <f t="shared" si="17"/>
        <v>0</v>
      </c>
      <c r="T147" s="283">
        <f t="shared" si="17"/>
        <v>0</v>
      </c>
      <c r="U147" s="283">
        <f t="shared" si="17"/>
        <v>0</v>
      </c>
      <c r="V147" s="283">
        <f t="shared" si="17"/>
        <v>0</v>
      </c>
      <c r="W147" s="283">
        <f t="shared" si="17"/>
        <v>0</v>
      </c>
    </row>
    <row r="148" spans="1:23" x14ac:dyDescent="0.25">
      <c r="A148" s="221" t="s">
        <v>1088</v>
      </c>
      <c r="B148" t="s">
        <v>231</v>
      </c>
      <c r="C148" t="s">
        <v>218</v>
      </c>
      <c r="D148" t="s">
        <v>36</v>
      </c>
      <c r="E148" t="s">
        <v>194</v>
      </c>
      <c r="F148" s="283">
        <f t="shared" si="18"/>
        <v>5.3424479144674054E-2</v>
      </c>
      <c r="G148" s="283">
        <f t="shared" si="17"/>
        <v>5.24569291704318E-2</v>
      </c>
      <c r="H148" s="283">
        <f t="shared" si="17"/>
        <v>4.9175119541258833E-2</v>
      </c>
      <c r="I148" s="283">
        <f t="shared" si="17"/>
        <v>5.9800356385808745E-2</v>
      </c>
      <c r="J148" s="283">
        <f t="shared" si="17"/>
        <v>6.1899165111349443E-2</v>
      </c>
      <c r="K148" s="283">
        <f t="shared" si="17"/>
        <v>6.6960000000000006E-2</v>
      </c>
      <c r="L148" s="283">
        <f t="shared" si="17"/>
        <v>6.879674999999999E-2</v>
      </c>
      <c r="M148" s="283">
        <f t="shared" si="17"/>
        <v>7.0633499999999988E-2</v>
      </c>
      <c r="N148" s="283">
        <f t="shared" si="17"/>
        <v>7.2470249999999986E-2</v>
      </c>
      <c r="O148" s="283">
        <f t="shared" si="17"/>
        <v>7.430699999999997E-2</v>
      </c>
      <c r="P148" s="283">
        <f t="shared" si="17"/>
        <v>7.6143749999999982E-2</v>
      </c>
      <c r="Q148" s="283">
        <f t="shared" si="17"/>
        <v>7.7980499999999994E-2</v>
      </c>
      <c r="R148" s="283">
        <f t="shared" si="17"/>
        <v>7.981725000000002E-2</v>
      </c>
      <c r="S148" s="283">
        <f t="shared" si="17"/>
        <v>8.1654000000000018E-2</v>
      </c>
      <c r="T148" s="283">
        <f t="shared" si="17"/>
        <v>8.3490750000000016E-2</v>
      </c>
      <c r="U148" s="283">
        <f t="shared" si="17"/>
        <v>8.5327500000000028E-2</v>
      </c>
      <c r="V148" s="283">
        <f t="shared" si="17"/>
        <v>8.716425000000004E-2</v>
      </c>
      <c r="W148" s="283">
        <f t="shared" si="17"/>
        <v>8.9001000000000025E-2</v>
      </c>
    </row>
    <row r="149" spans="1:23" x14ac:dyDescent="0.25">
      <c r="B149" s="48" t="s">
        <v>219</v>
      </c>
      <c r="C149" s="19"/>
      <c r="D149" s="48" t="s">
        <v>36</v>
      </c>
      <c r="E149" s="19"/>
      <c r="F149" s="278"/>
      <c r="G149" s="278"/>
      <c r="H149" s="278"/>
      <c r="I149" s="278"/>
      <c r="J149" s="278"/>
      <c r="K149" s="278"/>
      <c r="L149" s="278"/>
      <c r="M149" s="278"/>
      <c r="N149" s="278"/>
      <c r="O149" s="278"/>
      <c r="P149" s="278"/>
      <c r="Q149" s="278"/>
      <c r="R149" s="278"/>
      <c r="S149" s="278"/>
      <c r="T149" s="278"/>
      <c r="U149" s="278"/>
      <c r="V149" s="278"/>
      <c r="W149" s="278"/>
    </row>
    <row r="150" spans="1:23" x14ac:dyDescent="0.25">
      <c r="A150" s="221" t="s">
        <v>1089</v>
      </c>
      <c r="B150" t="s">
        <v>219</v>
      </c>
      <c r="C150" t="s">
        <v>226</v>
      </c>
      <c r="D150" t="s">
        <v>36</v>
      </c>
      <c r="E150" t="s">
        <v>194</v>
      </c>
      <c r="F150" s="283">
        <f t="shared" ref="F150:W150" si="19">(F30*F78)/10^6</f>
        <v>1.0666295999999999E-2</v>
      </c>
      <c r="G150" s="283">
        <f t="shared" si="19"/>
        <v>1.060884E-2</v>
      </c>
      <c r="H150" s="283">
        <f t="shared" si="19"/>
        <v>1.0603710000000001E-2</v>
      </c>
      <c r="I150" s="283">
        <f t="shared" si="19"/>
        <v>1.0944342000000001E-2</v>
      </c>
      <c r="J150" s="283">
        <f t="shared" si="19"/>
        <v>1.1270163E-2</v>
      </c>
      <c r="K150" s="283">
        <f t="shared" si="19"/>
        <v>1.145529E-2</v>
      </c>
      <c r="L150" s="283">
        <f t="shared" si="19"/>
        <v>1.1572254000000001E-2</v>
      </c>
      <c r="M150" s="283">
        <f t="shared" si="19"/>
        <v>1.1858508E-2</v>
      </c>
      <c r="N150" s="283">
        <f t="shared" si="19"/>
        <v>1.1356794E-2</v>
      </c>
      <c r="O150" s="283">
        <f t="shared" si="19"/>
        <v>1.1607137999999999E-2</v>
      </c>
      <c r="P150" s="283">
        <f t="shared" si="19"/>
        <v>1.2282368594174361E-2</v>
      </c>
      <c r="Q150" s="283">
        <f t="shared" si="19"/>
        <v>1.2274038000000001E-2</v>
      </c>
      <c r="R150" s="283">
        <f t="shared" si="19"/>
        <v>1.2018564000000001E-2</v>
      </c>
      <c r="S150" s="283">
        <f t="shared" si="19"/>
        <v>1.1442000000000001E-2</v>
      </c>
      <c r="T150" s="283">
        <f t="shared" si="19"/>
        <v>1.1639999999999999E-2</v>
      </c>
      <c r="U150" s="283">
        <f t="shared" si="19"/>
        <v>1.2387E-2</v>
      </c>
      <c r="V150" s="283">
        <f t="shared" si="19"/>
        <v>1.2744E-2</v>
      </c>
      <c r="W150" s="283">
        <f t="shared" si="19"/>
        <v>1.3485E-2</v>
      </c>
    </row>
    <row r="151" spans="1:23" x14ac:dyDescent="0.25">
      <c r="A151" s="221" t="s">
        <v>1089</v>
      </c>
      <c r="B151" t="s">
        <v>219</v>
      </c>
      <c r="C151" t="s">
        <v>227</v>
      </c>
      <c r="D151" t="s">
        <v>36</v>
      </c>
      <c r="E151" t="s">
        <v>194</v>
      </c>
      <c r="F151" s="283">
        <f t="shared" ref="F151:W151" si="20">(F31*F79)/10^6</f>
        <v>8.7516840000000009E-3</v>
      </c>
      <c r="G151" s="283">
        <f t="shared" si="20"/>
        <v>8.0266319999999988E-3</v>
      </c>
      <c r="H151" s="283">
        <f t="shared" si="20"/>
        <v>7.6079400000000005E-3</v>
      </c>
      <c r="I151" s="283">
        <f t="shared" si="20"/>
        <v>7.8530279999999997E-3</v>
      </c>
      <c r="J151" s="283">
        <f t="shared" si="20"/>
        <v>8.1428579999999993E-3</v>
      </c>
      <c r="K151" s="283">
        <f t="shared" si="20"/>
        <v>7.7713320000000006E-3</v>
      </c>
      <c r="L151" s="283">
        <f t="shared" si="20"/>
        <v>7.5364560000000004E-3</v>
      </c>
      <c r="M151" s="283">
        <f t="shared" si="20"/>
        <v>7.1177640000000012E-3</v>
      </c>
      <c r="N151" s="283">
        <f t="shared" si="20"/>
        <v>5.4327840000000004E-3</v>
      </c>
      <c r="O151" s="283">
        <f t="shared" si="20"/>
        <v>5.5655399999999999E-3</v>
      </c>
      <c r="P151" s="283">
        <f t="shared" si="20"/>
        <v>5.8893082606255873E-3</v>
      </c>
      <c r="Q151" s="283">
        <f t="shared" si="20"/>
        <v>5.9331719999999996E-3</v>
      </c>
      <c r="R151" s="283">
        <f t="shared" si="20"/>
        <v>4.7996399999999991E-3</v>
      </c>
      <c r="S151" s="283">
        <f t="shared" si="20"/>
        <v>1.0284E-2</v>
      </c>
      <c r="T151" s="283">
        <f t="shared" si="20"/>
        <v>1.299252E-2</v>
      </c>
      <c r="U151" s="283">
        <f t="shared" si="20"/>
        <v>1.7110949999999996E-2</v>
      </c>
      <c r="V151" s="283">
        <f t="shared" si="20"/>
        <v>8.8229999999999992E-3</v>
      </c>
      <c r="W151" s="283">
        <f t="shared" si="20"/>
        <v>9.4859999999999996E-3</v>
      </c>
    </row>
    <row r="152" spans="1:23" x14ac:dyDescent="0.25">
      <c r="A152" s="221" t="s">
        <v>1089</v>
      </c>
      <c r="B152" t="s">
        <v>219</v>
      </c>
      <c r="C152" t="s">
        <v>228</v>
      </c>
      <c r="D152" t="s">
        <v>36</v>
      </c>
      <c r="E152" t="s">
        <v>194</v>
      </c>
      <c r="F152" s="283">
        <f t="shared" ref="F152:W152" si="21">(F32*F80)/10^6</f>
        <v>6.4334903999999998E-2</v>
      </c>
      <c r="G152" s="283">
        <f t="shared" si="21"/>
        <v>6.6742068000000002E-2</v>
      </c>
      <c r="H152" s="283">
        <f t="shared" si="21"/>
        <v>7.0270505999999996E-2</v>
      </c>
      <c r="I152" s="283">
        <f t="shared" si="21"/>
        <v>7.4714477999999987E-2</v>
      </c>
      <c r="J152" s="283">
        <f t="shared" si="21"/>
        <v>7.8989847000000002E-2</v>
      </c>
      <c r="K152" s="283">
        <f t="shared" si="21"/>
        <v>8.3479020000000001E-2</v>
      </c>
      <c r="L152" s="283">
        <f t="shared" si="21"/>
        <v>8.9579207999999994E-2</v>
      </c>
      <c r="M152" s="283">
        <f t="shared" si="21"/>
        <v>0.100370262</v>
      </c>
      <c r="N152" s="283">
        <f t="shared" si="21"/>
        <v>0.100421682</v>
      </c>
      <c r="O152" s="283">
        <f t="shared" si="21"/>
        <v>0.100421682</v>
      </c>
      <c r="P152" s="283">
        <f t="shared" si="21"/>
        <v>0.10887156869518126</v>
      </c>
      <c r="Q152" s="283">
        <f t="shared" si="21"/>
        <v>0.11547157500000002</v>
      </c>
      <c r="R152" s="283">
        <f t="shared" si="21"/>
        <v>0.11585219400000001</v>
      </c>
      <c r="S152" s="283">
        <f t="shared" si="21"/>
        <v>0.12395100000000001</v>
      </c>
      <c r="T152" s="283">
        <f t="shared" si="21"/>
        <v>0.12487259999999999</v>
      </c>
      <c r="U152" s="283">
        <f t="shared" si="21"/>
        <v>0.12270038999999998</v>
      </c>
      <c r="V152" s="283">
        <f t="shared" si="21"/>
        <v>0.13389899999999999</v>
      </c>
      <c r="W152" s="283">
        <f t="shared" si="21"/>
        <v>0.138321</v>
      </c>
    </row>
    <row r="153" spans="1:23" x14ac:dyDescent="0.25">
      <c r="A153" s="221" t="s">
        <v>1089</v>
      </c>
      <c r="B153" t="s">
        <v>219</v>
      </c>
      <c r="C153" t="s">
        <v>166</v>
      </c>
      <c r="D153" t="s">
        <v>36</v>
      </c>
      <c r="E153" t="s">
        <v>194</v>
      </c>
      <c r="F153" s="283">
        <f t="shared" ref="F153:W153" si="22">(F33*F81)/10^6</f>
        <v>6.1714230000000005E-3</v>
      </c>
      <c r="G153" s="283">
        <f t="shared" si="22"/>
        <v>6.1714230000000005E-3</v>
      </c>
      <c r="H153" s="283">
        <f t="shared" si="22"/>
        <v>5.9601479999999993E-3</v>
      </c>
      <c r="I153" s="283">
        <f t="shared" si="22"/>
        <v>5.8711919999999999E-3</v>
      </c>
      <c r="J153" s="283">
        <f t="shared" si="22"/>
        <v>6.3294989999999997E-3</v>
      </c>
      <c r="K153" s="283">
        <f t="shared" si="22"/>
        <v>5.437524E-3</v>
      </c>
      <c r="L153" s="283">
        <f t="shared" si="22"/>
        <v>5.2929689999999998E-3</v>
      </c>
      <c r="M153" s="283">
        <f t="shared" si="22"/>
        <v>5.2262489999999997E-3</v>
      </c>
      <c r="N153" s="283">
        <f t="shared" si="22"/>
        <v>5.2262489999999997E-3</v>
      </c>
      <c r="O153" s="283">
        <f t="shared" si="22"/>
        <v>6.5939699999999993E-3</v>
      </c>
      <c r="P153" s="283">
        <f t="shared" si="22"/>
        <v>6.977566131004591E-3</v>
      </c>
      <c r="Q153" s="283">
        <f t="shared" si="22"/>
        <v>5.3040873600000002E-3</v>
      </c>
      <c r="R153" s="283">
        <f t="shared" si="22"/>
        <v>6.3159782399999998E-3</v>
      </c>
      <c r="S153" s="283">
        <f t="shared" si="22"/>
        <v>6.5603723999999993E-3</v>
      </c>
      <c r="T153" s="283">
        <f t="shared" si="22"/>
        <v>6.8336400000000002E-3</v>
      </c>
      <c r="U153" s="283">
        <f t="shared" si="22"/>
        <v>7.1430864E-3</v>
      </c>
      <c r="V153" s="283">
        <f t="shared" si="22"/>
        <v>7.4879999999999999E-3</v>
      </c>
      <c r="W153" s="283">
        <f t="shared" si="22"/>
        <v>7.8720000000000005E-3</v>
      </c>
    </row>
    <row r="154" spans="1:23" x14ac:dyDescent="0.25">
      <c r="A154" s="221" t="s">
        <v>1089</v>
      </c>
      <c r="B154" t="s">
        <v>219</v>
      </c>
      <c r="C154" t="s">
        <v>204</v>
      </c>
      <c r="D154" t="s">
        <v>36</v>
      </c>
      <c r="E154" t="s">
        <v>194</v>
      </c>
      <c r="F154" s="283">
        <f t="shared" ref="F154:W154" si="23">(F34*F82)/10^6</f>
        <v>4.3902810000000007E-6</v>
      </c>
      <c r="G154" s="283">
        <f t="shared" si="23"/>
        <v>4.6380569999999996E-6</v>
      </c>
      <c r="H154" s="283">
        <f t="shared" si="23"/>
        <v>4.5373980000000003E-6</v>
      </c>
      <c r="I154" s="283">
        <f t="shared" si="23"/>
        <v>4.320594E-6</v>
      </c>
      <c r="J154" s="283">
        <f t="shared" si="23"/>
        <v>4.3608530000000006E-6</v>
      </c>
      <c r="K154" s="283">
        <f t="shared" si="23"/>
        <v>4.2586500000000003E-6</v>
      </c>
      <c r="L154" s="283">
        <f t="shared" si="23"/>
        <v>4.684515E-6</v>
      </c>
      <c r="M154" s="283">
        <f t="shared" si="23"/>
        <v>4.9168050000000004E-6</v>
      </c>
      <c r="N154" s="283">
        <f t="shared" si="23"/>
        <v>4.7464590000000006E-6</v>
      </c>
      <c r="O154" s="283">
        <f t="shared" si="23"/>
        <v>4.2431640000000002E-6</v>
      </c>
      <c r="P154" s="283">
        <f t="shared" si="23"/>
        <v>4.4900047068908162E-6</v>
      </c>
      <c r="Q154" s="283">
        <f t="shared" si="23"/>
        <v>5.5517310000000004E-6</v>
      </c>
      <c r="R154" s="283">
        <f t="shared" si="23"/>
        <v>5.0794080000000011E-6</v>
      </c>
      <c r="S154" s="283">
        <f t="shared" si="23"/>
        <v>3.9999999999999998E-6</v>
      </c>
      <c r="T154" s="283">
        <f t="shared" si="23"/>
        <v>3.7000000000000002E-6</v>
      </c>
      <c r="U154" s="283">
        <f t="shared" si="23"/>
        <v>4.5000000000000001E-6</v>
      </c>
      <c r="V154" s="283">
        <f t="shared" si="23"/>
        <v>4.5000000000000001E-6</v>
      </c>
      <c r="W154" s="283">
        <f t="shared" si="23"/>
        <v>4.5000000000000001E-6</v>
      </c>
    </row>
    <row r="155" spans="1:23" x14ac:dyDescent="0.25">
      <c r="A155" s="221" t="s">
        <v>1090</v>
      </c>
      <c r="B155" t="s">
        <v>219</v>
      </c>
      <c r="C155" t="s">
        <v>167</v>
      </c>
      <c r="D155" t="s">
        <v>36</v>
      </c>
      <c r="E155" t="s">
        <v>194</v>
      </c>
      <c r="F155" s="283">
        <f t="shared" ref="F155:W155" si="24">(F35*F83)/10^6</f>
        <v>2.0723194523691499E-3</v>
      </c>
      <c r="G155" s="283">
        <f t="shared" si="24"/>
        <v>2.5444178779143694E-3</v>
      </c>
      <c r="H155" s="283">
        <f t="shared" si="24"/>
        <v>2.8086278520904383E-3</v>
      </c>
      <c r="I155" s="283">
        <f t="shared" si="24"/>
        <v>2.854919545651279E-3</v>
      </c>
      <c r="J155" s="283">
        <f t="shared" si="24"/>
        <v>2.3200350771477151E-3</v>
      </c>
      <c r="K155" s="283">
        <f t="shared" si="24"/>
        <v>1.3076279796121536E-3</v>
      </c>
      <c r="L155" s="283">
        <f t="shared" si="24"/>
        <v>7.5586922896820838E-4</v>
      </c>
      <c r="M155" s="283">
        <f t="shared" si="24"/>
        <v>6.738688215278001E-4</v>
      </c>
      <c r="N155" s="283">
        <f t="shared" si="24"/>
        <v>1.078130524635054E-3</v>
      </c>
      <c r="O155" s="283">
        <f t="shared" si="24"/>
        <v>1.8412183002158688E-3</v>
      </c>
      <c r="P155" s="283">
        <f t="shared" si="24"/>
        <v>3.2020116304886902E-3</v>
      </c>
      <c r="Q155" s="283">
        <f t="shared" si="24"/>
        <v>4.237572698438153E-3</v>
      </c>
      <c r="R155" s="283">
        <f t="shared" si="24"/>
        <v>2.6222320858519089E-3</v>
      </c>
      <c r="S155" s="283">
        <f t="shared" si="24"/>
        <v>1.3046314651435264E-3</v>
      </c>
      <c r="T155" s="283">
        <f t="shared" si="24"/>
        <v>8.3101442250858078E-4</v>
      </c>
      <c r="U155" s="283">
        <f t="shared" si="24"/>
        <v>8.6054810223989498E-4</v>
      </c>
      <c r="V155" s="283">
        <f t="shared" si="24"/>
        <v>8.6857522863939974E-4</v>
      </c>
      <c r="W155" s="283">
        <f t="shared" si="24"/>
        <v>1.0715409794189391E-3</v>
      </c>
    </row>
    <row r="156" spans="1:23" x14ac:dyDescent="0.25">
      <c r="B156" s="4" t="s">
        <v>232</v>
      </c>
      <c r="C156" s="4" t="s">
        <v>193</v>
      </c>
      <c r="D156" s="4" t="s">
        <v>36</v>
      </c>
      <c r="E156" s="4" t="s">
        <v>199</v>
      </c>
      <c r="F156" s="285">
        <f>(SUM(F135:F140,F142:F148,F150:F155))*'Conversion Factors'!$I$4</f>
        <v>207.26595246717994</v>
      </c>
      <c r="G156" s="285">
        <f>(SUM(G135:G140,G142:G148,G150:G155))*'Conversion Factors'!$I$4</f>
        <v>207.09358400771291</v>
      </c>
      <c r="H156" s="285">
        <f>(SUM(H135:H140,H142:H148,H150:H155))*'Conversion Factors'!$I$4</f>
        <v>206.93162248133908</v>
      </c>
      <c r="I156" s="285">
        <f>(SUM(I135:I140,I142:I148,I150:I155))*'Conversion Factors'!$I$4</f>
        <v>207.48660379298445</v>
      </c>
      <c r="J156" s="285">
        <f>(SUM(J135:J140,J142:J148,J150:J155))*'Conversion Factors'!$I$4</f>
        <v>208.11132904132933</v>
      </c>
      <c r="K156" s="285">
        <f>(SUM(K135:K140,K142:K148,K150:K155))*'Conversion Factors'!$I$4</f>
        <v>207.93935990820998</v>
      </c>
      <c r="L156" s="285">
        <f>(SUM(L135:L140,L142:L148,L150:L155))*'Conversion Factors'!$I$4</f>
        <v>88.195036913479484</v>
      </c>
      <c r="M156" s="285">
        <f>(SUM(M135:M140,M142:M148,M150:M155))*'Conversion Factors'!$I$4</f>
        <v>88.530376158050046</v>
      </c>
      <c r="N156" s="285">
        <f>(SUM(N135:N140,N142:N148,N150:N155))*'Conversion Factors'!$I$4</f>
        <v>88.639756216764368</v>
      </c>
      <c r="O156" s="285">
        <f>(SUM(O135:O140,O142:O148,O150:O155))*'Conversion Factors'!$I$4</f>
        <v>90.426332900063812</v>
      </c>
      <c r="P156" s="285">
        <f>(SUM(P135:P140,P142:P148,P150:P155))*'Conversion Factors'!$I$4</f>
        <v>89.164588778793998</v>
      </c>
      <c r="Q156" s="285">
        <f>(SUM(Q135:Q140,Q142:Q148,Q150:Q155))*'Conversion Factors'!$I$4</f>
        <v>87.142601522391928</v>
      </c>
      <c r="R156" s="285">
        <f>(SUM(R135:R140,R142:R148,R150:R155))*'Conversion Factors'!$I$4</f>
        <v>88.494817228910975</v>
      </c>
      <c r="S156" s="285">
        <f>(SUM(S135:S140,S142:S148,S150:S155))*'Conversion Factors'!$I$4</f>
        <v>72.498477661883101</v>
      </c>
      <c r="T156" s="285">
        <f>(SUM(T135:T140,T142:T148,T150:T155))*'Conversion Factors'!$I$4</f>
        <v>69.907239863646026</v>
      </c>
      <c r="U156" s="285">
        <f>(SUM(U135:U140,U142:U148,U150:U155))*'Conversion Factors'!$I$4</f>
        <v>68.612969094396206</v>
      </c>
      <c r="V156" s="285">
        <f>(SUM(V135:V140,V142:V148,V150:V155))*'Conversion Factors'!$I$4</f>
        <v>66.306428580364937</v>
      </c>
      <c r="W156" s="285">
        <f>(SUM(W135:W140,W142:W148,W150:W155))*'Conversion Factors'!$I$4</f>
        <v>67.549216311253872</v>
      </c>
    </row>
    <row r="157" spans="1:23" x14ac:dyDescent="0.25">
      <c r="F157" s="279"/>
      <c r="G157" s="279"/>
      <c r="H157" s="279"/>
      <c r="I157" s="279"/>
      <c r="J157" s="279"/>
      <c r="K157" s="279"/>
      <c r="L157" s="279"/>
      <c r="M157" s="279"/>
      <c r="N157" s="279"/>
      <c r="O157" s="279"/>
      <c r="P157" s="279"/>
      <c r="Q157" s="279"/>
      <c r="R157" s="279"/>
      <c r="S157" s="279"/>
      <c r="T157" s="279"/>
      <c r="U157" s="279"/>
      <c r="V157" s="279"/>
      <c r="W157" s="279"/>
    </row>
    <row r="158" spans="1:23" x14ac:dyDescent="0.25">
      <c r="B158" s="48" t="s">
        <v>222</v>
      </c>
      <c r="C158" s="48"/>
      <c r="D158" s="48" t="s">
        <v>190</v>
      </c>
      <c r="E158" s="19"/>
      <c r="F158" s="278"/>
      <c r="G158" s="278"/>
      <c r="H158" s="278"/>
      <c r="I158" s="278"/>
      <c r="J158" s="278"/>
      <c r="K158" s="278"/>
      <c r="L158" s="278"/>
      <c r="M158" s="278"/>
      <c r="N158" s="278"/>
      <c r="O158" s="278"/>
      <c r="P158" s="278"/>
      <c r="Q158" s="278"/>
      <c r="R158" s="278"/>
      <c r="S158" s="278"/>
      <c r="T158" s="278"/>
      <c r="U158" s="278"/>
      <c r="V158" s="278"/>
      <c r="W158" s="278"/>
    </row>
    <row r="159" spans="1:23" x14ac:dyDescent="0.25">
      <c r="A159" s="221" t="s">
        <v>1091</v>
      </c>
      <c r="B159" t="s">
        <v>222</v>
      </c>
      <c r="C159" t="s">
        <v>227</v>
      </c>
      <c r="D159" s="47" t="s">
        <v>190</v>
      </c>
      <c r="E159" t="s">
        <v>195</v>
      </c>
      <c r="F159" s="283">
        <f t="shared" ref="F159:W159" si="25">(F15*F86)/10^6</f>
        <v>7.0393979999999994E-4</v>
      </c>
      <c r="G159" s="283">
        <f t="shared" si="25"/>
        <v>6.4562039999999999E-4</v>
      </c>
      <c r="H159" s="283">
        <f t="shared" si="25"/>
        <v>6.1194299999999999E-4</v>
      </c>
      <c r="I159" s="283">
        <f t="shared" si="25"/>
        <v>6.3165659999999996E-4</v>
      </c>
      <c r="J159" s="283">
        <f t="shared" si="25"/>
        <v>5.5844399999999995E-4</v>
      </c>
      <c r="K159" s="283">
        <f t="shared" si="25"/>
        <v>6.2508539999999997E-4</v>
      </c>
      <c r="L159" s="283">
        <f t="shared" si="25"/>
        <v>6.0619319999999995E-4</v>
      </c>
      <c r="M159" s="283">
        <f t="shared" si="25"/>
        <v>5.7251580000000006E-4</v>
      </c>
      <c r="N159" s="283">
        <f t="shared" si="25"/>
        <v>4.3698480000000002E-4</v>
      </c>
      <c r="O159" s="283">
        <f t="shared" si="25"/>
        <v>4.47663E-4</v>
      </c>
      <c r="P159" s="283">
        <f t="shared" si="25"/>
        <v>4.7370522965901462E-4</v>
      </c>
      <c r="Q159" s="283">
        <f t="shared" si="25"/>
        <v>4.7723339999999995E-4</v>
      </c>
      <c r="R159" s="283">
        <f t="shared" si="25"/>
        <v>3.8605799999999994E-4</v>
      </c>
      <c r="S159" s="283">
        <f t="shared" si="25"/>
        <v>4.1274479999999994E-4</v>
      </c>
      <c r="T159" s="283">
        <f t="shared" si="25"/>
        <v>3.8846159999999993E-4</v>
      </c>
      <c r="U159" s="283">
        <f t="shared" si="25"/>
        <v>3.6417839999999997E-4</v>
      </c>
      <c r="V159" s="283">
        <f t="shared" si="25"/>
        <v>3.3959999999999996E-4</v>
      </c>
      <c r="W159" s="283">
        <f t="shared" si="25"/>
        <v>3.1559999999999997E-4</v>
      </c>
    </row>
    <row r="160" spans="1:23" x14ac:dyDescent="0.25">
      <c r="A160" s="221" t="s">
        <v>1091</v>
      </c>
      <c r="B160" t="s">
        <v>222</v>
      </c>
      <c r="C160" t="s">
        <v>228</v>
      </c>
      <c r="D160" s="47" t="s">
        <v>190</v>
      </c>
      <c r="E160" t="s">
        <v>195</v>
      </c>
      <c r="F160" s="283">
        <f t="shared" ref="F160:W160" si="26">(F16*F87)/10^6</f>
        <v>2.7635574657966853E-3</v>
      </c>
      <c r="G160" s="283">
        <f t="shared" si="26"/>
        <v>2.8874518313407858E-3</v>
      </c>
      <c r="H160" s="283">
        <f t="shared" si="26"/>
        <v>3.029939338539421E-3</v>
      </c>
      <c r="I160" s="283">
        <f t="shared" si="26"/>
        <v>3.2218107938513088E-3</v>
      </c>
      <c r="J160" s="283">
        <f t="shared" si="26"/>
        <v>3.4032872667130415E-3</v>
      </c>
      <c r="K160" s="283">
        <f t="shared" si="26"/>
        <v>3.6004397117328558E-3</v>
      </c>
      <c r="L160" s="283">
        <f t="shared" si="26"/>
        <v>3.8625274478875137E-3</v>
      </c>
      <c r="M160" s="283">
        <f t="shared" si="26"/>
        <v>4.4987164926954181E-3</v>
      </c>
      <c r="N160" s="283">
        <f t="shared" si="26"/>
        <v>4.6067072675129109E-3</v>
      </c>
      <c r="O160" s="283">
        <f t="shared" si="26"/>
        <v>4.1862274309171334E-3</v>
      </c>
      <c r="P160" s="283">
        <f t="shared" si="26"/>
        <v>4.5115283342136723E-3</v>
      </c>
      <c r="Q160" s="283">
        <f t="shared" si="26"/>
        <v>4.9791118983328461E-3</v>
      </c>
      <c r="R160" s="283">
        <f t="shared" si="26"/>
        <v>4.9957489332244347E-3</v>
      </c>
      <c r="S160" s="283">
        <f t="shared" si="26"/>
        <v>5.4897978477664901E-3</v>
      </c>
      <c r="T160" s="283">
        <f t="shared" si="26"/>
        <v>5.783424218579491E-3</v>
      </c>
      <c r="U160" s="283">
        <f t="shared" si="26"/>
        <v>6.0927554382826481E-3</v>
      </c>
      <c r="V160" s="283">
        <f t="shared" si="26"/>
        <v>6.4186314936864079E-3</v>
      </c>
      <c r="W160" s="283">
        <f t="shared" si="26"/>
        <v>6.7619372989892006E-3</v>
      </c>
    </row>
    <row r="161" spans="1:23" x14ac:dyDescent="0.25">
      <c r="A161" s="221" t="s">
        <v>1091</v>
      </c>
      <c r="B161" t="s">
        <v>222</v>
      </c>
      <c r="C161" t="s">
        <v>229</v>
      </c>
      <c r="D161" s="47" t="s">
        <v>190</v>
      </c>
      <c r="E161" t="s">
        <v>195</v>
      </c>
      <c r="F161" s="283">
        <f t="shared" ref="F161:W161" si="27">(F17*F88)/10^6</f>
        <v>1.2425963999999998E-2</v>
      </c>
      <c r="G161" s="283">
        <f t="shared" si="27"/>
        <v>1.2425963999999998E-2</v>
      </c>
      <c r="H161" s="283">
        <f t="shared" si="27"/>
        <v>1.200057E-2</v>
      </c>
      <c r="I161" s="283">
        <f t="shared" si="27"/>
        <v>1.1821458E-2</v>
      </c>
      <c r="J161" s="283">
        <f t="shared" si="27"/>
        <v>1.2744245999999999E-2</v>
      </c>
      <c r="K161" s="283">
        <f t="shared" si="27"/>
        <v>1.0948278000000001E-2</v>
      </c>
      <c r="L161" s="283">
        <f t="shared" si="27"/>
        <v>1.0657224E-2</v>
      </c>
      <c r="M161" s="283">
        <f t="shared" si="27"/>
        <v>1.0522884E-2</v>
      </c>
      <c r="N161" s="283">
        <f t="shared" si="27"/>
        <v>1.0522884E-2</v>
      </c>
      <c r="O161" s="283">
        <f t="shared" si="27"/>
        <v>1.3276745999999999E-2</v>
      </c>
      <c r="P161" s="283">
        <f t="shared" si="27"/>
        <v>1.4049106216635505E-2</v>
      </c>
      <c r="Q161" s="283">
        <f t="shared" si="27"/>
        <v>1.067961024E-2</v>
      </c>
      <c r="R161" s="283">
        <f t="shared" si="27"/>
        <v>1.4177279999999999E-2</v>
      </c>
      <c r="S161" s="283">
        <f t="shared" si="27"/>
        <v>1.2040194915601606E-2</v>
      </c>
      <c r="T161" s="283">
        <f t="shared" si="27"/>
        <v>1.2038712286390498E-2</v>
      </c>
      <c r="U161" s="283">
        <f t="shared" si="27"/>
        <v>1.2041581822605445E-2</v>
      </c>
      <c r="V161" s="283">
        <f t="shared" si="27"/>
        <v>1.2042600000000001E-2</v>
      </c>
      <c r="W161" s="283">
        <f t="shared" si="27"/>
        <v>1.20444E-2</v>
      </c>
    </row>
    <row r="162" spans="1:23" x14ac:dyDescent="0.25">
      <c r="A162" s="221" t="s">
        <v>1093</v>
      </c>
      <c r="B162" t="s">
        <v>222</v>
      </c>
      <c r="C162" t="s">
        <v>167</v>
      </c>
      <c r="D162" s="47" t="s">
        <v>190</v>
      </c>
      <c r="E162" t="s">
        <v>195</v>
      </c>
      <c r="F162" s="283">
        <f t="shared" ref="F162:W162" si="28">(F18*F89)/10^6</f>
        <v>0.44880435712463523</v>
      </c>
      <c r="G162" s="283">
        <f t="shared" si="28"/>
        <v>0.36891341760141422</v>
      </c>
      <c r="H162" s="283">
        <f t="shared" si="28"/>
        <v>0.30164825280487456</v>
      </c>
      <c r="I162" s="283">
        <f t="shared" si="28"/>
        <v>0.29294197544362377</v>
      </c>
      <c r="J162" s="283">
        <f t="shared" si="28"/>
        <v>0.28733547236185952</v>
      </c>
      <c r="K162" s="283">
        <f t="shared" si="28"/>
        <v>0.23935647808516544</v>
      </c>
      <c r="L162" s="283">
        <f t="shared" si="28"/>
        <v>0.16589237892970793</v>
      </c>
      <c r="M162" s="283">
        <f t="shared" si="28"/>
        <v>5.5688085217138569E-2</v>
      </c>
      <c r="N162" s="283">
        <f t="shared" si="28"/>
        <v>7.532164189702549E-2</v>
      </c>
      <c r="O162" s="283">
        <f t="shared" si="28"/>
        <v>0.23263617381056892</v>
      </c>
      <c r="P162" s="283">
        <f t="shared" si="28"/>
        <v>0.40917213234297356</v>
      </c>
      <c r="Q162" s="283">
        <f t="shared" si="28"/>
        <v>8.5341105592114025E-2</v>
      </c>
      <c r="R162" s="283">
        <f t="shared" si="28"/>
        <v>0.11801181820936336</v>
      </c>
      <c r="S162" s="283">
        <f t="shared" si="28"/>
        <v>0.18098611599806244</v>
      </c>
      <c r="T162" s="283">
        <f t="shared" si="28"/>
        <v>0.61288149233860489</v>
      </c>
      <c r="U162" s="283">
        <f t="shared" si="28"/>
        <v>0.56095536368678156</v>
      </c>
      <c r="V162" s="283">
        <f t="shared" si="28"/>
        <v>0.48258938160935611</v>
      </c>
      <c r="W162" s="283">
        <f t="shared" si="28"/>
        <v>0.85631390157563436</v>
      </c>
    </row>
    <row r="163" spans="1:23" x14ac:dyDescent="0.25">
      <c r="A163" s="221" t="s">
        <v>1094</v>
      </c>
      <c r="B163" t="s">
        <v>222</v>
      </c>
      <c r="C163" s="197" t="s">
        <v>204</v>
      </c>
      <c r="D163" s="47" t="s">
        <v>190</v>
      </c>
      <c r="E163" t="s">
        <v>195</v>
      </c>
      <c r="F163" s="283">
        <f t="shared" ref="F163:W163" si="29">(F19*F90)/10^6</f>
        <v>2.3100000000000002E-5</v>
      </c>
      <c r="G163" s="283">
        <f t="shared" si="29"/>
        <v>0</v>
      </c>
      <c r="H163" s="283">
        <f t="shared" si="29"/>
        <v>0</v>
      </c>
      <c r="I163" s="283">
        <f t="shared" si="29"/>
        <v>0</v>
      </c>
      <c r="J163" s="283">
        <f t="shared" si="29"/>
        <v>0</v>
      </c>
      <c r="K163" s="283">
        <f t="shared" si="29"/>
        <v>0</v>
      </c>
      <c r="L163" s="283">
        <f t="shared" si="29"/>
        <v>0</v>
      </c>
      <c r="M163" s="283">
        <f t="shared" si="29"/>
        <v>0</v>
      </c>
      <c r="N163" s="283">
        <f t="shared" si="29"/>
        <v>0</v>
      </c>
      <c r="O163" s="283">
        <f t="shared" si="29"/>
        <v>0</v>
      </c>
      <c r="P163" s="283">
        <f t="shared" si="29"/>
        <v>0</v>
      </c>
      <c r="Q163" s="283">
        <f t="shared" si="29"/>
        <v>0</v>
      </c>
      <c r="R163" s="283">
        <f t="shared" si="29"/>
        <v>0</v>
      </c>
      <c r="S163" s="283">
        <f t="shared" si="29"/>
        <v>0</v>
      </c>
      <c r="T163" s="283">
        <f t="shared" si="29"/>
        <v>0</v>
      </c>
      <c r="U163" s="283">
        <f t="shared" si="29"/>
        <v>0</v>
      </c>
      <c r="V163" s="283">
        <f t="shared" si="29"/>
        <v>0</v>
      </c>
      <c r="W163" s="283">
        <f t="shared" si="29"/>
        <v>0</v>
      </c>
    </row>
    <row r="164" spans="1:23" x14ac:dyDescent="0.25">
      <c r="A164" s="221" t="s">
        <v>1094</v>
      </c>
      <c r="B164" t="s">
        <v>222</v>
      </c>
      <c r="C164" t="s">
        <v>211</v>
      </c>
      <c r="D164" s="47" t="s">
        <v>190</v>
      </c>
      <c r="E164" t="s">
        <v>195</v>
      </c>
      <c r="F164" s="283">
        <f t="shared" ref="F164:W164" si="30">(F20*F91)/10^6</f>
        <v>2.3100000000000002E-5</v>
      </c>
      <c r="G164" s="283">
        <f t="shared" si="30"/>
        <v>2.4100000000000003E-5</v>
      </c>
      <c r="H164" s="283">
        <f t="shared" si="30"/>
        <v>2.51E-5</v>
      </c>
      <c r="I164" s="283">
        <f t="shared" si="30"/>
        <v>9.5000000000000005E-6</v>
      </c>
      <c r="J164" s="283">
        <f t="shared" si="30"/>
        <v>3.1000000000000001E-5</v>
      </c>
      <c r="K164" s="283">
        <f t="shared" si="30"/>
        <v>3.747844E-5</v>
      </c>
      <c r="L164" s="283">
        <f t="shared" si="30"/>
        <v>3.9503010000000005E-5</v>
      </c>
      <c r="M164" s="283">
        <f t="shared" si="30"/>
        <v>4.1526580000000002E-5</v>
      </c>
      <c r="N164" s="283">
        <f t="shared" si="30"/>
        <v>4.3549130000000008E-5</v>
      </c>
      <c r="O164" s="283">
        <f t="shared" si="30"/>
        <v>4.5570680000000006E-5</v>
      </c>
      <c r="P164" s="283">
        <f t="shared" si="30"/>
        <v>4.8221695629279763E-5</v>
      </c>
      <c r="Q164" s="283">
        <f t="shared" si="30"/>
        <v>3.6220800000000031E-5</v>
      </c>
      <c r="R164" s="283">
        <f t="shared" si="30"/>
        <v>3.1382400000000033E-5</v>
      </c>
      <c r="S164" s="283">
        <f t="shared" si="30"/>
        <v>4.66396E-5</v>
      </c>
      <c r="T164" s="283">
        <f t="shared" si="30"/>
        <v>4.8508499999999998E-5</v>
      </c>
      <c r="U164" s="283">
        <f t="shared" si="30"/>
        <v>5.0377400000000003E-5</v>
      </c>
      <c r="V164" s="283">
        <f t="shared" si="30"/>
        <v>5.2200000000000002E-5</v>
      </c>
      <c r="W164" s="283">
        <f t="shared" si="30"/>
        <v>5.41E-5</v>
      </c>
    </row>
    <row r="165" spans="1:23" x14ac:dyDescent="0.25">
      <c r="B165" s="48" t="s">
        <v>221</v>
      </c>
      <c r="C165" s="19"/>
      <c r="D165" s="48" t="s">
        <v>190</v>
      </c>
      <c r="E165" s="19"/>
      <c r="F165" s="278"/>
      <c r="G165" s="278"/>
      <c r="H165" s="278"/>
      <c r="I165" s="278"/>
      <c r="J165" s="278"/>
      <c r="K165" s="278"/>
      <c r="L165" s="278"/>
      <c r="M165" s="278"/>
      <c r="N165" s="278"/>
      <c r="O165" s="278"/>
      <c r="P165" s="278"/>
      <c r="Q165" s="278"/>
      <c r="R165" s="278"/>
      <c r="S165" s="278"/>
      <c r="T165" s="278"/>
      <c r="U165" s="278"/>
      <c r="V165" s="278"/>
      <c r="W165" s="278"/>
    </row>
    <row r="166" spans="1:23" x14ac:dyDescent="0.25">
      <c r="A166" s="221" t="s">
        <v>1092</v>
      </c>
      <c r="B166" t="s">
        <v>221</v>
      </c>
      <c r="C166" t="s">
        <v>227</v>
      </c>
      <c r="D166" s="47" t="s">
        <v>190</v>
      </c>
      <c r="E166" t="s">
        <v>195</v>
      </c>
      <c r="F166" s="283">
        <f>(F22*F93)/10^6</f>
        <v>1.5968015999999998E-2</v>
      </c>
      <c r="G166" s="283">
        <f t="shared" ref="G166:W172" si="31">(G22*G93)/10^6</f>
        <v>1.4645111999999998E-2</v>
      </c>
      <c r="H166" s="283">
        <f t="shared" si="31"/>
        <v>1.3881179999999998E-2</v>
      </c>
      <c r="I166" s="283">
        <f t="shared" si="31"/>
        <v>1.4328359999999998E-2</v>
      </c>
      <c r="J166" s="283">
        <f t="shared" si="31"/>
        <v>1.4857176E-2</v>
      </c>
      <c r="K166" s="283">
        <f t="shared" si="31"/>
        <v>1.4179301999999998E-2</v>
      </c>
      <c r="L166" s="283">
        <f t="shared" si="31"/>
        <v>1.3750758E-2</v>
      </c>
      <c r="M166" s="283">
        <f t="shared" si="31"/>
        <v>1.2986826E-2</v>
      </c>
      <c r="N166" s="283">
        <f t="shared" si="31"/>
        <v>9.9124679999999989E-3</v>
      </c>
      <c r="O166" s="283">
        <f t="shared" si="31"/>
        <v>1.0154688E-2</v>
      </c>
      <c r="P166" s="283">
        <f t="shared" si="31"/>
        <v>1.0745427006832729E-2</v>
      </c>
      <c r="Q166" s="283">
        <f t="shared" si="31"/>
        <v>1.0825459260000002E-2</v>
      </c>
      <c r="R166" s="283">
        <f t="shared" si="31"/>
        <v>8.7572562000000007E-3</v>
      </c>
      <c r="S166" s="283">
        <f t="shared" si="31"/>
        <v>8.7569999999999992E-3</v>
      </c>
      <c r="T166" s="283">
        <f t="shared" si="31"/>
        <v>6.3971999999999996E-3</v>
      </c>
      <c r="U166" s="283">
        <f t="shared" si="31"/>
        <v>7.3652220000000003E-3</v>
      </c>
      <c r="V166" s="283">
        <f t="shared" si="31"/>
        <v>6.6521999999999996E-3</v>
      </c>
      <c r="W166" s="283">
        <f t="shared" si="31"/>
        <v>5.7893999999999992E-3</v>
      </c>
    </row>
    <row r="167" spans="1:23" x14ac:dyDescent="0.25">
      <c r="A167" s="221" t="s">
        <v>1092</v>
      </c>
      <c r="B167" t="s">
        <v>221</v>
      </c>
      <c r="C167" t="s">
        <v>166</v>
      </c>
      <c r="D167" s="47" t="s">
        <v>190</v>
      </c>
      <c r="E167" t="s">
        <v>195</v>
      </c>
      <c r="F167" s="283">
        <f t="shared" ref="F167:U172" si="32">(F23*F94)/10^6</f>
        <v>8.1731520000000003E-6</v>
      </c>
      <c r="G167" s="283">
        <f t="shared" si="32"/>
        <v>0</v>
      </c>
      <c r="H167" s="283">
        <f t="shared" si="32"/>
        <v>7.8933479999999991E-6</v>
      </c>
      <c r="I167" s="283">
        <f t="shared" si="32"/>
        <v>7.7755379999999993E-6</v>
      </c>
      <c r="J167" s="283">
        <f t="shared" si="32"/>
        <v>8.3825040000000007E-6</v>
      </c>
      <c r="K167" s="283">
        <f t="shared" si="32"/>
        <v>7.2012120000000001E-6</v>
      </c>
      <c r="L167" s="283">
        <f t="shared" si="32"/>
        <v>7.0097640000000001E-6</v>
      </c>
      <c r="M167" s="283">
        <f t="shared" si="32"/>
        <v>6.9214079999999997E-6</v>
      </c>
      <c r="N167" s="283">
        <f t="shared" si="32"/>
        <v>6.9214079999999997E-6</v>
      </c>
      <c r="O167" s="283">
        <f t="shared" si="32"/>
        <v>8.7327539999999996E-6</v>
      </c>
      <c r="P167" s="283">
        <f t="shared" si="32"/>
        <v>9.2407722049219048E-6</v>
      </c>
      <c r="Q167" s="283">
        <f t="shared" si="32"/>
        <v>7.0244928000000012E-6</v>
      </c>
      <c r="R167" s="283">
        <f t="shared" si="32"/>
        <v>8.3645952000000007E-6</v>
      </c>
      <c r="S167" s="283">
        <f t="shared" si="32"/>
        <v>7.8590399999999999E-6</v>
      </c>
      <c r="T167" s="283">
        <f t="shared" si="32"/>
        <v>7.9036199999999997E-6</v>
      </c>
      <c r="U167" s="283">
        <f t="shared" si="32"/>
        <v>7.9481999999999996E-6</v>
      </c>
      <c r="V167" s="283">
        <f t="shared" si="31"/>
        <v>7.7999999999999999E-6</v>
      </c>
      <c r="W167" s="283">
        <f t="shared" si="31"/>
        <v>7.7999999999999999E-6</v>
      </c>
    </row>
    <row r="168" spans="1:23" x14ac:dyDescent="0.25">
      <c r="A168" s="221" t="s">
        <v>1092</v>
      </c>
      <c r="B168" t="s">
        <v>221</v>
      </c>
      <c r="C168" t="s">
        <v>204</v>
      </c>
      <c r="D168" s="47" t="s">
        <v>190</v>
      </c>
      <c r="E168" t="s">
        <v>195</v>
      </c>
      <c r="F168" s="283">
        <f t="shared" si="32"/>
        <v>1.5123760000000002E-3</v>
      </c>
      <c r="G168" s="283">
        <f t="shared" si="31"/>
        <v>1.597731E-3</v>
      </c>
      <c r="H168" s="283">
        <f t="shared" si="31"/>
        <v>1.563055E-3</v>
      </c>
      <c r="I168" s="283">
        <f t="shared" si="31"/>
        <v>1.4883700000000001E-3</v>
      </c>
      <c r="J168" s="283">
        <f t="shared" si="31"/>
        <v>1.502239E-3</v>
      </c>
      <c r="K168" s="283">
        <f t="shared" si="31"/>
        <v>1.4670320000000001E-3</v>
      </c>
      <c r="L168" s="283">
        <f t="shared" si="31"/>
        <v>1.613735E-3</v>
      </c>
      <c r="M168" s="283">
        <f t="shared" si="31"/>
        <v>1.6937550000000001E-3</v>
      </c>
      <c r="N168" s="283">
        <f t="shared" si="31"/>
        <v>1.6350730000000001E-3</v>
      </c>
      <c r="O168" s="283">
        <f t="shared" si="31"/>
        <v>1.4616970000000001E-3</v>
      </c>
      <c r="P168" s="283">
        <f t="shared" si="31"/>
        <v>1.5467292076496296E-3</v>
      </c>
      <c r="Q168" s="283">
        <f t="shared" si="31"/>
        <v>1.9124756100000005E-3</v>
      </c>
      <c r="R168" s="283">
        <f t="shared" si="31"/>
        <v>1.7497684799999999E-3</v>
      </c>
      <c r="S168" s="283">
        <f t="shared" si="31"/>
        <v>1.7243200000000001E-3</v>
      </c>
      <c r="T168" s="283">
        <f t="shared" si="31"/>
        <v>1.7427E-3</v>
      </c>
      <c r="U168" s="283">
        <f t="shared" si="31"/>
        <v>1.7610799999999999E-3</v>
      </c>
      <c r="V168" s="283">
        <f t="shared" si="31"/>
        <v>1.7795E-3</v>
      </c>
      <c r="W168" s="283">
        <f t="shared" si="31"/>
        <v>1.7978000000000002E-3</v>
      </c>
    </row>
    <row r="169" spans="1:23" x14ac:dyDescent="0.25">
      <c r="A169" s="221" t="s">
        <v>1095</v>
      </c>
      <c r="B169" t="s">
        <v>221</v>
      </c>
      <c r="C169" t="s">
        <v>167</v>
      </c>
      <c r="D169" s="47" t="s">
        <v>190</v>
      </c>
      <c r="E169" t="s">
        <v>195</v>
      </c>
      <c r="F169" s="283">
        <f t="shared" si="32"/>
        <v>0.11233889999999999</v>
      </c>
      <c r="G169" s="283">
        <f t="shared" si="31"/>
        <v>0.1813023</v>
      </c>
      <c r="H169" s="283">
        <f t="shared" si="31"/>
        <v>0.2429028</v>
      </c>
      <c r="I169" s="283">
        <f t="shared" si="31"/>
        <v>0.27957149999999997</v>
      </c>
      <c r="J169" s="283">
        <f t="shared" si="31"/>
        <v>0.32921639999999996</v>
      </c>
      <c r="K169" s="283">
        <f t="shared" si="31"/>
        <v>0.36428129999999997</v>
      </c>
      <c r="L169" s="283">
        <f t="shared" si="31"/>
        <v>0.44873121000000005</v>
      </c>
      <c r="M169" s="283">
        <f t="shared" si="31"/>
        <v>0.57177689999999992</v>
      </c>
      <c r="N169" s="283">
        <f t="shared" si="31"/>
        <v>0.62886039000000005</v>
      </c>
      <c r="O169" s="283">
        <f t="shared" si="31"/>
        <v>0.67611023437499995</v>
      </c>
      <c r="P169" s="283">
        <f t="shared" si="31"/>
        <v>0.24486986718750001</v>
      </c>
      <c r="Q169" s="283">
        <f t="shared" si="31"/>
        <v>0.28803542999999998</v>
      </c>
      <c r="R169" s="283">
        <f t="shared" si="31"/>
        <v>0.43254740624999999</v>
      </c>
      <c r="S169" s="283">
        <f t="shared" si="31"/>
        <v>0.52230651562499997</v>
      </c>
      <c r="T169" s="283">
        <f t="shared" si="31"/>
        <v>4.1152605468749999E-2</v>
      </c>
      <c r="U169" s="283">
        <f t="shared" si="31"/>
        <v>3.2886430664062501E-2</v>
      </c>
      <c r="V169" s="283">
        <f t="shared" si="31"/>
        <v>2.82401103515625E-2</v>
      </c>
      <c r="W169" s="283">
        <f t="shared" si="31"/>
        <v>4.7476960466108928E-2</v>
      </c>
    </row>
    <row r="170" spans="1:23" x14ac:dyDescent="0.25">
      <c r="A170" s="221" t="s">
        <v>1095</v>
      </c>
      <c r="B170" t="s">
        <v>231</v>
      </c>
      <c r="C170" t="s">
        <v>230</v>
      </c>
      <c r="D170" s="47" t="s">
        <v>190</v>
      </c>
      <c r="E170" t="s">
        <v>195</v>
      </c>
      <c r="F170" s="283">
        <f t="shared" si="32"/>
        <v>0.48671999999999999</v>
      </c>
      <c r="G170" s="283">
        <f t="shared" si="31"/>
        <v>0.48671999999999999</v>
      </c>
      <c r="H170" s="283">
        <f t="shared" si="31"/>
        <v>0.48671999999999999</v>
      </c>
      <c r="I170" s="283">
        <f t="shared" si="31"/>
        <v>0.48671999999999999</v>
      </c>
      <c r="J170" s="283">
        <f t="shared" si="31"/>
        <v>0.48671999999999999</v>
      </c>
      <c r="K170" s="283">
        <f t="shared" si="31"/>
        <v>0.48671999999999999</v>
      </c>
      <c r="L170" s="283">
        <f t="shared" si="31"/>
        <v>0.48671999999999999</v>
      </c>
      <c r="M170" s="283">
        <f t="shared" si="31"/>
        <v>0.48671999999999999</v>
      </c>
      <c r="N170" s="283">
        <f t="shared" si="31"/>
        <v>0.48613423247999993</v>
      </c>
      <c r="O170" s="283">
        <f t="shared" si="31"/>
        <v>0.48630888384000004</v>
      </c>
      <c r="P170" s="283">
        <f t="shared" si="31"/>
        <v>0.48662042519999993</v>
      </c>
      <c r="Q170" s="283">
        <f t="shared" si="31"/>
        <v>0.48662042519999993</v>
      </c>
      <c r="R170" s="283">
        <f t="shared" si="31"/>
        <v>0.48662042519999993</v>
      </c>
      <c r="S170" s="283">
        <f t="shared" si="31"/>
        <v>0.37752400000000003</v>
      </c>
      <c r="T170" s="283">
        <f t="shared" si="31"/>
        <v>0.3639</v>
      </c>
      <c r="U170" s="283">
        <f t="shared" si="31"/>
        <v>0.35684399999999999</v>
      </c>
      <c r="V170" s="283">
        <f t="shared" si="31"/>
        <v>0.34540799999999999</v>
      </c>
      <c r="W170" s="283">
        <f t="shared" si="31"/>
        <v>0.33506799999999998</v>
      </c>
    </row>
    <row r="171" spans="1:23" x14ac:dyDescent="0.25">
      <c r="A171" s="221" t="s">
        <v>1095</v>
      </c>
      <c r="B171" t="s">
        <v>231</v>
      </c>
      <c r="C171" t="s">
        <v>217</v>
      </c>
      <c r="D171" s="47" t="s">
        <v>190</v>
      </c>
      <c r="E171" t="s">
        <v>195</v>
      </c>
      <c r="F171" s="283">
        <f t="shared" si="32"/>
        <v>0.76160000000000005</v>
      </c>
      <c r="G171" s="283">
        <f t="shared" si="31"/>
        <v>0.76160000000000005</v>
      </c>
      <c r="H171" s="283">
        <f t="shared" si="31"/>
        <v>0.76160000000000005</v>
      </c>
      <c r="I171" s="283">
        <f t="shared" si="31"/>
        <v>0.76160000000000005</v>
      </c>
      <c r="J171" s="283">
        <f t="shared" si="31"/>
        <v>0.76160000000000005</v>
      </c>
      <c r="K171" s="283">
        <f t="shared" si="31"/>
        <v>0.76160000000000005</v>
      </c>
      <c r="L171" s="283">
        <f t="shared" si="31"/>
        <v>0</v>
      </c>
      <c r="M171" s="283">
        <f t="shared" si="31"/>
        <v>0</v>
      </c>
      <c r="N171" s="283">
        <f t="shared" si="31"/>
        <v>0</v>
      </c>
      <c r="O171" s="283">
        <f t="shared" si="31"/>
        <v>0</v>
      </c>
      <c r="P171" s="283">
        <f t="shared" si="31"/>
        <v>0</v>
      </c>
      <c r="Q171" s="283">
        <f t="shared" si="31"/>
        <v>0</v>
      </c>
      <c r="R171" s="283">
        <f t="shared" si="31"/>
        <v>0</v>
      </c>
      <c r="S171" s="283">
        <f t="shared" si="31"/>
        <v>0</v>
      </c>
      <c r="T171" s="283">
        <f t="shared" si="31"/>
        <v>0</v>
      </c>
      <c r="U171" s="283">
        <f t="shared" si="31"/>
        <v>0</v>
      </c>
      <c r="V171" s="283">
        <f t="shared" si="31"/>
        <v>0</v>
      </c>
      <c r="W171" s="283">
        <f t="shared" si="31"/>
        <v>0</v>
      </c>
    </row>
    <row r="172" spans="1:23" x14ac:dyDescent="0.25">
      <c r="A172" s="221" t="s">
        <v>1095</v>
      </c>
      <c r="B172" t="s">
        <v>231</v>
      </c>
      <c r="C172" t="s">
        <v>218</v>
      </c>
      <c r="D172" s="47" t="s">
        <v>190</v>
      </c>
      <c r="E172" t="s">
        <v>195</v>
      </c>
      <c r="F172" s="283">
        <f t="shared" si="32"/>
        <v>7.1232638859565411E-3</v>
      </c>
      <c r="G172" s="283">
        <f t="shared" si="31"/>
        <v>6.9942572227242395E-3</v>
      </c>
      <c r="H172" s="283">
        <f t="shared" si="31"/>
        <v>6.5566826055011782E-3</v>
      </c>
      <c r="I172" s="283">
        <f t="shared" si="31"/>
        <v>7.9733808514411662E-3</v>
      </c>
      <c r="J172" s="283">
        <f t="shared" si="31"/>
        <v>8.2532220148465937E-3</v>
      </c>
      <c r="K172" s="283">
        <f t="shared" si="31"/>
        <v>8.9280000000000002E-3</v>
      </c>
      <c r="L172" s="283">
        <f t="shared" si="31"/>
        <v>9.1728999999999977E-3</v>
      </c>
      <c r="M172" s="283">
        <f t="shared" si="31"/>
        <v>9.417799999999997E-3</v>
      </c>
      <c r="N172" s="283">
        <f t="shared" si="31"/>
        <v>9.6626999999999998E-3</v>
      </c>
      <c r="O172" s="283">
        <f t="shared" si="31"/>
        <v>9.9075999999999973E-3</v>
      </c>
      <c r="P172" s="283">
        <f t="shared" si="31"/>
        <v>1.0152499999999998E-2</v>
      </c>
      <c r="Q172" s="283">
        <f t="shared" si="31"/>
        <v>1.0397399999999999E-2</v>
      </c>
      <c r="R172" s="283">
        <f t="shared" si="31"/>
        <v>1.06423E-2</v>
      </c>
      <c r="S172" s="283">
        <f t="shared" si="31"/>
        <v>1.0887200000000003E-2</v>
      </c>
      <c r="T172" s="283">
        <f t="shared" si="31"/>
        <v>1.1132100000000002E-2</v>
      </c>
      <c r="U172" s="283">
        <f t="shared" si="31"/>
        <v>1.1377000000000003E-2</v>
      </c>
      <c r="V172" s="283">
        <f t="shared" si="31"/>
        <v>1.1621900000000004E-2</v>
      </c>
      <c r="W172" s="283">
        <f t="shared" si="31"/>
        <v>1.1866800000000005E-2</v>
      </c>
    </row>
    <row r="173" spans="1:23" x14ac:dyDescent="0.25">
      <c r="B173" s="48" t="s">
        <v>219</v>
      </c>
      <c r="C173" s="19"/>
      <c r="D173" s="48" t="s">
        <v>190</v>
      </c>
      <c r="E173" s="19"/>
      <c r="F173" s="278"/>
      <c r="G173" s="278"/>
      <c r="H173" s="278"/>
      <c r="I173" s="278"/>
      <c r="J173" s="278"/>
      <c r="K173" s="278"/>
      <c r="L173" s="278"/>
      <c r="M173" s="278"/>
      <c r="N173" s="278"/>
      <c r="O173" s="278"/>
      <c r="P173" s="278"/>
      <c r="Q173" s="278"/>
      <c r="R173" s="278"/>
      <c r="S173" s="278"/>
      <c r="T173" s="278"/>
      <c r="U173" s="278"/>
      <c r="V173" s="278"/>
      <c r="W173" s="278"/>
    </row>
    <row r="174" spans="1:23" x14ac:dyDescent="0.25">
      <c r="A174" s="221" t="s">
        <v>1096</v>
      </c>
      <c r="B174" t="s">
        <v>219</v>
      </c>
      <c r="C174" t="s">
        <v>226</v>
      </c>
      <c r="D174" s="47" t="s">
        <v>190</v>
      </c>
      <c r="E174" t="s">
        <v>195</v>
      </c>
      <c r="F174" s="283">
        <f t="shared" ref="F174:W174" si="33">(F30*F101)/10^6</f>
        <v>2.1332591999999998E-3</v>
      </c>
      <c r="G174" s="283">
        <f t="shared" si="33"/>
        <v>2.121768E-3</v>
      </c>
      <c r="H174" s="283">
        <f t="shared" si="33"/>
        <v>2.1207420000000001E-3</v>
      </c>
      <c r="I174" s="283">
        <f t="shared" si="33"/>
        <v>2.1888683999999998E-3</v>
      </c>
      <c r="J174" s="283">
        <f t="shared" si="33"/>
        <v>2.2540326000000002E-3</v>
      </c>
      <c r="K174" s="283">
        <f t="shared" si="33"/>
        <v>2.2910579999999999E-3</v>
      </c>
      <c r="L174" s="283">
        <f t="shared" si="33"/>
        <v>2.3144508000000003E-3</v>
      </c>
      <c r="M174" s="283">
        <f t="shared" si="33"/>
        <v>2.3717015999999997E-3</v>
      </c>
      <c r="N174" s="283">
        <f t="shared" si="33"/>
        <v>2.2713588000000001E-3</v>
      </c>
      <c r="O174" s="283">
        <f t="shared" si="33"/>
        <v>2.3214275999999998E-3</v>
      </c>
      <c r="P174" s="283">
        <f t="shared" si="33"/>
        <v>2.4564737188348717E-3</v>
      </c>
      <c r="Q174" s="283">
        <f t="shared" si="33"/>
        <v>2.4548076E-3</v>
      </c>
      <c r="R174" s="283">
        <f t="shared" si="33"/>
        <v>2.4037128E-3</v>
      </c>
      <c r="S174" s="283">
        <f t="shared" si="33"/>
        <v>2.2883999999999999E-3</v>
      </c>
      <c r="T174" s="283">
        <f t="shared" si="33"/>
        <v>2.3280000000000002E-3</v>
      </c>
      <c r="U174" s="283">
        <f t="shared" si="33"/>
        <v>2.4774000000000003E-3</v>
      </c>
      <c r="V174" s="283">
        <f t="shared" si="33"/>
        <v>2.5487999999999999E-3</v>
      </c>
      <c r="W174" s="283">
        <f t="shared" si="33"/>
        <v>2.6970000000000002E-3</v>
      </c>
    </row>
    <row r="175" spans="1:23" x14ac:dyDescent="0.25">
      <c r="A175" s="221" t="s">
        <v>1096</v>
      </c>
      <c r="B175" t="s">
        <v>219</v>
      </c>
      <c r="C175" t="s">
        <v>227</v>
      </c>
      <c r="D175" s="47" t="s">
        <v>190</v>
      </c>
      <c r="E175" t="s">
        <v>195</v>
      </c>
      <c r="F175" s="283">
        <f t="shared" ref="F175:W175" si="34">(F31*F102)/10^6</f>
        <v>1.7503368E-3</v>
      </c>
      <c r="G175" s="283">
        <f t="shared" si="34"/>
        <v>1.6053263999999999E-3</v>
      </c>
      <c r="H175" s="283">
        <f t="shared" si="34"/>
        <v>1.5215879999999999E-3</v>
      </c>
      <c r="I175" s="283">
        <f t="shared" si="34"/>
        <v>1.5706055999999999E-3</v>
      </c>
      <c r="J175" s="283">
        <f t="shared" si="34"/>
        <v>1.6285716000000001E-3</v>
      </c>
      <c r="K175" s="283">
        <f t="shared" si="34"/>
        <v>1.5542664E-3</v>
      </c>
      <c r="L175" s="283">
        <f t="shared" si="34"/>
        <v>1.5072911999999999E-3</v>
      </c>
      <c r="M175" s="283">
        <f t="shared" si="34"/>
        <v>1.4235528000000001E-3</v>
      </c>
      <c r="N175" s="283">
        <f t="shared" si="34"/>
        <v>1.0865568000000001E-3</v>
      </c>
      <c r="O175" s="283">
        <f t="shared" si="34"/>
        <v>1.113108E-3</v>
      </c>
      <c r="P175" s="283">
        <f t="shared" si="34"/>
        <v>1.1778616521251175E-3</v>
      </c>
      <c r="Q175" s="283">
        <f t="shared" si="34"/>
        <v>1.1866343999999999E-3</v>
      </c>
      <c r="R175" s="283">
        <f t="shared" si="34"/>
        <v>9.5992799999999987E-4</v>
      </c>
      <c r="S175" s="283">
        <f t="shared" si="34"/>
        <v>2.0567999999999997E-3</v>
      </c>
      <c r="T175" s="283">
        <f t="shared" si="34"/>
        <v>2.5985039999999997E-3</v>
      </c>
      <c r="U175" s="283">
        <f t="shared" si="34"/>
        <v>3.4221899999999994E-3</v>
      </c>
      <c r="V175" s="283">
        <f t="shared" si="34"/>
        <v>1.7645999999999998E-3</v>
      </c>
      <c r="W175" s="283">
        <f t="shared" si="34"/>
        <v>1.8971999999999997E-3</v>
      </c>
    </row>
    <row r="176" spans="1:23" x14ac:dyDescent="0.25">
      <c r="A176" s="221" t="s">
        <v>1096</v>
      </c>
      <c r="B176" t="s">
        <v>219</v>
      </c>
      <c r="C176" t="s">
        <v>228</v>
      </c>
      <c r="D176" s="47" t="s">
        <v>190</v>
      </c>
      <c r="E176" t="s">
        <v>195</v>
      </c>
      <c r="F176" s="283">
        <f t="shared" ref="F176:W176" si="35">(F32*F103)/10^6</f>
        <v>1.2866980799999997E-2</v>
      </c>
      <c r="G176" s="283">
        <f t="shared" si="35"/>
        <v>1.3348413599999999E-2</v>
      </c>
      <c r="H176" s="283">
        <f t="shared" si="35"/>
        <v>1.4054101199999999E-2</v>
      </c>
      <c r="I176" s="283">
        <f t="shared" si="35"/>
        <v>1.4942895599999999E-2</v>
      </c>
      <c r="J176" s="283">
        <f t="shared" si="35"/>
        <v>1.57979694E-2</v>
      </c>
      <c r="K176" s="283">
        <f t="shared" si="35"/>
        <v>1.6695804000000002E-2</v>
      </c>
      <c r="L176" s="283">
        <f t="shared" si="35"/>
        <v>1.7915841599999999E-2</v>
      </c>
      <c r="M176" s="283">
        <f t="shared" si="35"/>
        <v>2.00740524E-2</v>
      </c>
      <c r="N176" s="283">
        <f t="shared" si="35"/>
        <v>2.00843364E-2</v>
      </c>
      <c r="O176" s="283">
        <f t="shared" si="35"/>
        <v>2.00843364E-2</v>
      </c>
      <c r="P176" s="283">
        <f t="shared" si="35"/>
        <v>2.1774313739036252E-2</v>
      </c>
      <c r="Q176" s="283">
        <f t="shared" si="35"/>
        <v>2.3094315000000008E-2</v>
      </c>
      <c r="R176" s="283">
        <f t="shared" si="35"/>
        <v>2.3170438799999998E-2</v>
      </c>
      <c r="S176" s="283">
        <f t="shared" si="35"/>
        <v>2.4790200000000002E-2</v>
      </c>
      <c r="T176" s="283">
        <f t="shared" si="35"/>
        <v>2.4974519999999997E-2</v>
      </c>
      <c r="U176" s="283">
        <f t="shared" si="35"/>
        <v>2.4540077999999996E-2</v>
      </c>
      <c r="V176" s="283">
        <f t="shared" si="35"/>
        <v>2.6779799999999999E-2</v>
      </c>
      <c r="W176" s="283">
        <f t="shared" si="35"/>
        <v>2.76642E-2</v>
      </c>
    </row>
    <row r="177" spans="1:23" x14ac:dyDescent="0.25">
      <c r="A177" s="221" t="s">
        <v>1096</v>
      </c>
      <c r="B177" t="s">
        <v>219</v>
      </c>
      <c r="C177" t="s">
        <v>166</v>
      </c>
      <c r="D177" s="47" t="s">
        <v>190</v>
      </c>
      <c r="E177" t="s">
        <v>195</v>
      </c>
      <c r="F177" s="283">
        <f t="shared" ref="F177:W177" si="36">(F33*F104)/10^6</f>
        <v>1.2342846E-3</v>
      </c>
      <c r="G177" s="283">
        <f t="shared" si="36"/>
        <v>1.2342846E-3</v>
      </c>
      <c r="H177" s="283">
        <f t="shared" si="36"/>
        <v>1.1920295999999998E-3</v>
      </c>
      <c r="I177" s="283">
        <f t="shared" si="36"/>
        <v>1.1742383999999999E-3</v>
      </c>
      <c r="J177" s="283">
        <f t="shared" si="36"/>
        <v>1.2658997999999999E-3</v>
      </c>
      <c r="K177" s="283">
        <f t="shared" si="36"/>
        <v>1.0875047999999998E-3</v>
      </c>
      <c r="L177" s="283">
        <f t="shared" si="36"/>
        <v>1.0585938000000001E-3</v>
      </c>
      <c r="M177" s="283">
        <f t="shared" si="36"/>
        <v>1.0452498000000001E-3</v>
      </c>
      <c r="N177" s="283">
        <f t="shared" si="36"/>
        <v>1.0452498000000001E-3</v>
      </c>
      <c r="O177" s="283">
        <f t="shared" si="36"/>
        <v>1.3187939999999999E-3</v>
      </c>
      <c r="P177" s="283">
        <f t="shared" si="36"/>
        <v>1.3955132262009182E-3</v>
      </c>
      <c r="Q177" s="283">
        <f t="shared" si="36"/>
        <v>1.060817472E-3</v>
      </c>
      <c r="R177" s="283">
        <f t="shared" si="36"/>
        <v>1.263195648E-3</v>
      </c>
      <c r="S177" s="283">
        <f t="shared" si="36"/>
        <v>1.3120744799999997E-3</v>
      </c>
      <c r="T177" s="283">
        <f t="shared" si="36"/>
        <v>1.366728E-3</v>
      </c>
      <c r="U177" s="283">
        <f t="shared" si="36"/>
        <v>1.4286172799999998E-3</v>
      </c>
      <c r="V177" s="283">
        <f t="shared" si="36"/>
        <v>1.4976E-3</v>
      </c>
      <c r="W177" s="283">
        <f t="shared" si="36"/>
        <v>1.5743999999999999E-3</v>
      </c>
    </row>
    <row r="178" spans="1:23" x14ac:dyDescent="0.25">
      <c r="A178" s="221" t="s">
        <v>1096</v>
      </c>
      <c r="B178" t="s">
        <v>219</v>
      </c>
      <c r="C178" t="s">
        <v>204</v>
      </c>
      <c r="D178" s="47" t="s">
        <v>190</v>
      </c>
      <c r="E178" t="s">
        <v>195</v>
      </c>
      <c r="F178" s="283">
        <f t="shared" ref="F178:W178" si="37">(F34*F105)/10^6</f>
        <v>4.3902810000000007E-6</v>
      </c>
      <c r="G178" s="283">
        <f t="shared" si="37"/>
        <v>4.6380569999999996E-6</v>
      </c>
      <c r="H178" s="283">
        <f t="shared" si="37"/>
        <v>4.5373980000000003E-6</v>
      </c>
      <c r="I178" s="283">
        <f t="shared" si="37"/>
        <v>4.320594E-6</v>
      </c>
      <c r="J178" s="283">
        <f t="shared" si="37"/>
        <v>4.3608530000000006E-6</v>
      </c>
      <c r="K178" s="283">
        <f t="shared" si="37"/>
        <v>4.2586500000000003E-6</v>
      </c>
      <c r="L178" s="283">
        <f t="shared" si="37"/>
        <v>4.684515E-6</v>
      </c>
      <c r="M178" s="283">
        <f t="shared" si="37"/>
        <v>4.9168050000000004E-6</v>
      </c>
      <c r="N178" s="283">
        <f t="shared" si="37"/>
        <v>4.7464590000000006E-6</v>
      </c>
      <c r="O178" s="283">
        <f t="shared" si="37"/>
        <v>4.2431640000000002E-6</v>
      </c>
      <c r="P178" s="283">
        <f t="shared" si="37"/>
        <v>4.4900047068908162E-6</v>
      </c>
      <c r="Q178" s="283">
        <f t="shared" si="37"/>
        <v>5.5517310000000004E-6</v>
      </c>
      <c r="R178" s="283">
        <f t="shared" si="37"/>
        <v>5.0794080000000011E-6</v>
      </c>
      <c r="S178" s="283">
        <f t="shared" si="37"/>
        <v>3.9999999999999998E-6</v>
      </c>
      <c r="T178" s="283">
        <f t="shared" si="37"/>
        <v>3.7000000000000002E-6</v>
      </c>
      <c r="U178" s="283">
        <f t="shared" si="37"/>
        <v>4.5000000000000001E-6</v>
      </c>
      <c r="V178" s="283">
        <f t="shared" si="37"/>
        <v>4.5000000000000001E-6</v>
      </c>
      <c r="W178" s="283">
        <f t="shared" si="37"/>
        <v>4.5000000000000001E-6</v>
      </c>
    </row>
    <row r="179" spans="1:23" x14ac:dyDescent="0.25">
      <c r="A179" s="221" t="s">
        <v>1097</v>
      </c>
      <c r="B179" t="s">
        <v>219</v>
      </c>
      <c r="C179" t="s">
        <v>167</v>
      </c>
      <c r="D179" s="47" t="s">
        <v>190</v>
      </c>
      <c r="E179" t="s">
        <v>195</v>
      </c>
      <c r="F179" s="283">
        <f t="shared" ref="F179:W179" si="38">(F35*F106)/10^6</f>
        <v>6.2169583571074502E-3</v>
      </c>
      <c r="G179" s="283">
        <f t="shared" si="38"/>
        <v>7.6332536337431088E-3</v>
      </c>
      <c r="H179" s="283">
        <f t="shared" si="38"/>
        <v>8.4258835562713158E-3</v>
      </c>
      <c r="I179" s="283">
        <f t="shared" si="38"/>
        <v>8.5647586369538373E-3</v>
      </c>
      <c r="J179" s="283">
        <f t="shared" si="38"/>
        <v>6.9601052314431453E-3</v>
      </c>
      <c r="K179" s="283">
        <f t="shared" si="38"/>
        <v>3.9228839388364602E-3</v>
      </c>
      <c r="L179" s="283">
        <f t="shared" si="38"/>
        <v>2.2676076869046252E-3</v>
      </c>
      <c r="M179" s="283">
        <f t="shared" si="38"/>
        <v>2.0216064645834004E-3</v>
      </c>
      <c r="N179" s="283">
        <f t="shared" si="38"/>
        <v>3.2343915739051618E-3</v>
      </c>
      <c r="O179" s="283">
        <f t="shared" si="38"/>
        <v>5.5236549006476062E-3</v>
      </c>
      <c r="P179" s="283">
        <f t="shared" si="38"/>
        <v>9.6060348914660705E-3</v>
      </c>
      <c r="Q179" s="283">
        <f t="shared" si="38"/>
        <v>1.2712718095314457E-2</v>
      </c>
      <c r="R179" s="283">
        <f t="shared" si="38"/>
        <v>7.8666962575557262E-3</v>
      </c>
      <c r="S179" s="283">
        <f t="shared" si="38"/>
        <v>3.9138943954305791E-3</v>
      </c>
      <c r="T179" s="283">
        <f t="shared" si="38"/>
        <v>2.4930432675257424E-3</v>
      </c>
      <c r="U179" s="283">
        <f t="shared" si="38"/>
        <v>2.5816443067196849E-3</v>
      </c>
      <c r="V179" s="283">
        <f t="shared" si="38"/>
        <v>2.6057256859181991E-3</v>
      </c>
      <c r="W179" s="283">
        <f t="shared" si="38"/>
        <v>3.2146229382568172E-3</v>
      </c>
    </row>
    <row r="180" spans="1:23" x14ac:dyDescent="0.25">
      <c r="B180" s="4" t="s">
        <v>232</v>
      </c>
      <c r="C180" s="4" t="s">
        <v>196</v>
      </c>
      <c r="D180" s="4" t="s">
        <v>190</v>
      </c>
      <c r="E180" s="4" t="s">
        <v>199</v>
      </c>
      <c r="F180" s="285">
        <f>(SUM(F159:F164,F166:F172,F174:F179))*'Conversion Factors'!$I$5</f>
        <v>581.00849681461375</v>
      </c>
      <c r="G180" s="285">
        <f>(SUM(G159:G164,G166:G172,G174:G179))*'Conversion Factors'!$I$5</f>
        <v>577.74812788732891</v>
      </c>
      <c r="H180" s="285">
        <f>(SUM(H159:H164,H166:H172,H174:H179))*'Conversion Factors'!$I$5</f>
        <v>575.93855233386785</v>
      </c>
      <c r="I180" s="285">
        <f>(SUM(I159:I164,I166:I172,I174:I179))*'Conversion Factors'!$I$5</f>
        <v>585.51605708193972</v>
      </c>
      <c r="J180" s="285">
        <f>(SUM(J159:J164,J166:J172,J174:J179))*'Conversion Factors'!$I$5</f>
        <v>599.58365067587727</v>
      </c>
      <c r="K180" s="285">
        <f>(SUM(K159:K164,K166:K172,K174:K179))*'Conversion Factors'!$I$5</f>
        <v>594.36497489769783</v>
      </c>
      <c r="L180" s="285">
        <f>(SUM(L159:L164,L166:L172,L174:L179))*'Conversion Factors'!$I$5</f>
        <v>361.49779177558509</v>
      </c>
      <c r="M180" s="285">
        <f>(SUM(M159:M164,M166:M172,M174:M179))*'Conversion Factors'!$I$5</f>
        <v>366.06877321389942</v>
      </c>
      <c r="N180" s="285">
        <f>(SUM(N159:N164,N166:N172,N174:N179))*'Conversion Factors'!$I$5</f>
        <v>389.0097594627876</v>
      </c>
      <c r="O180" s="285">
        <f>(SUM(O159:O164,O166:O172,O174:O179))*'Conversion Factors'!$I$5</f>
        <v>454.12203209609146</v>
      </c>
      <c r="P180" s="285">
        <f>(SUM(P159:P164,P166:P172,P174:P179))*'Conversion Factors'!$I$5</f>
        <v>377.7702068319573</v>
      </c>
      <c r="Q180" s="285">
        <f>(SUM(Q159:Q164,Q166:Q172,Q174:Q179))*'Conversion Factors'!$I$5</f>
        <v>291.34616564538408</v>
      </c>
      <c r="R180" s="285">
        <f>(SUM(R159:R164,R166:R172,R174:R179))*'Conversion Factors'!$I$5</f>
        <v>345.21502634621652</v>
      </c>
      <c r="S180" s="285">
        <f>(SUM(S159:S164,S166:S172,S174:S179))*'Conversion Factors'!$I$5</f>
        <v>357.90980457757695</v>
      </c>
      <c r="T180" s="285">
        <f>(SUM(T159:T164,T166:T172,T174:T179))*'Conversion Factors'!$I$5</f>
        <v>337.66365702295366</v>
      </c>
      <c r="U180" s="285">
        <f>(SUM(U159:U164,U166:U172,U174:U179))*'Conversion Factors'!$I$5</f>
        <v>317.50211383152003</v>
      </c>
      <c r="V180" s="285">
        <f>(SUM(V159:V164,V166:V172,V174:V179))*'Conversion Factors'!$I$5</f>
        <v>288.40941423356219</v>
      </c>
      <c r="W180" s="285">
        <f>(SUM(W159:W164,W166:W172,W174:W179))*'Conversion Factors'!$I$5</f>
        <v>407.51007290648653</v>
      </c>
    </row>
    <row r="181" spans="1:23" x14ac:dyDescent="0.25">
      <c r="B181" s="4"/>
      <c r="C181" s="4"/>
      <c r="D181" s="4"/>
      <c r="E181" s="4"/>
      <c r="F181" s="279"/>
      <c r="G181" s="279"/>
      <c r="H181" s="279"/>
      <c r="I181" s="279"/>
      <c r="J181" s="279"/>
      <c r="K181" s="279"/>
      <c r="L181" s="279"/>
      <c r="M181" s="279"/>
      <c r="N181" s="279"/>
      <c r="O181" s="279"/>
      <c r="P181" s="279"/>
      <c r="Q181" s="279"/>
      <c r="R181" s="279"/>
      <c r="S181" s="279"/>
      <c r="T181" s="279"/>
      <c r="U181" s="279"/>
      <c r="V181" s="279"/>
      <c r="W181" s="279"/>
    </row>
    <row r="182" spans="1:23" x14ac:dyDescent="0.25">
      <c r="B182" s="4" t="s">
        <v>232</v>
      </c>
      <c r="C182" s="4" t="s">
        <v>197</v>
      </c>
      <c r="D182" s="4" t="s">
        <v>13</v>
      </c>
      <c r="E182" s="4" t="s">
        <v>198</v>
      </c>
      <c r="F182" s="285">
        <f t="shared" ref="F182:W182" si="39">SUM(F132,F156,F180)</f>
        <v>26123.290135299256</v>
      </c>
      <c r="G182" s="285">
        <f t="shared" si="39"/>
        <v>25744.187881027257</v>
      </c>
      <c r="H182" s="285">
        <f t="shared" si="39"/>
        <v>25504.229952174923</v>
      </c>
      <c r="I182" s="285">
        <f t="shared" si="39"/>
        <v>26537.669582583425</v>
      </c>
      <c r="J182" s="285">
        <f t="shared" si="39"/>
        <v>28262.641509667057</v>
      </c>
      <c r="K182" s="285">
        <f t="shared" si="39"/>
        <v>27529.345628379644</v>
      </c>
      <c r="L182" s="285">
        <f t="shared" si="39"/>
        <v>27655.260070883829</v>
      </c>
      <c r="M182" s="285">
        <f t="shared" si="39"/>
        <v>28343.086437275415</v>
      </c>
      <c r="N182" s="285">
        <f t="shared" si="39"/>
        <v>30408.36668250076</v>
      </c>
      <c r="O182" s="285">
        <f t="shared" si="39"/>
        <v>37381.346160327201</v>
      </c>
      <c r="P182" s="285">
        <f t="shared" si="39"/>
        <v>29773.992873524348</v>
      </c>
      <c r="Q182" s="285">
        <f t="shared" si="39"/>
        <v>20758.771637463749</v>
      </c>
      <c r="R182" s="285">
        <f t="shared" si="39"/>
        <v>26434.547938763633</v>
      </c>
      <c r="S182" s="285">
        <f t="shared" si="39"/>
        <v>31309.346515191213</v>
      </c>
      <c r="T182" s="285">
        <f t="shared" si="39"/>
        <v>29522.688994191296</v>
      </c>
      <c r="U182" s="285">
        <f t="shared" si="39"/>
        <v>27808.017655853422</v>
      </c>
      <c r="V182" s="285">
        <f t="shared" si="39"/>
        <v>25173.81056512021</v>
      </c>
      <c r="W182" s="285">
        <f t="shared" si="39"/>
        <v>38022.31315541792</v>
      </c>
    </row>
    <row r="183" spans="1:23" x14ac:dyDescent="0.25">
      <c r="F183" s="279"/>
      <c r="G183" s="279"/>
      <c r="H183" s="279"/>
      <c r="I183" s="279"/>
      <c r="J183" s="279"/>
      <c r="K183" s="279"/>
      <c r="L183" s="279"/>
      <c r="M183" s="279"/>
      <c r="N183" s="279"/>
      <c r="O183" s="279"/>
      <c r="P183" s="279"/>
      <c r="Q183" s="279"/>
      <c r="R183" s="279"/>
      <c r="S183" s="279"/>
      <c r="T183" s="279"/>
      <c r="U183" s="279"/>
      <c r="V183" s="279"/>
      <c r="W183" s="279"/>
    </row>
    <row r="184" spans="1:23" s="197" customFormat="1" x14ac:dyDescent="0.25">
      <c r="A184" s="221"/>
      <c r="B184" s="48" t="s">
        <v>1099</v>
      </c>
      <c r="C184" s="19"/>
      <c r="D184" s="48"/>
      <c r="E184" s="19"/>
      <c r="F184" s="277">
        <v>2000</v>
      </c>
      <c r="G184" s="277">
        <v>2017</v>
      </c>
      <c r="H184" s="278"/>
      <c r="I184" s="278"/>
      <c r="J184" s="278"/>
      <c r="K184" s="278"/>
      <c r="L184" s="278"/>
      <c r="M184" s="278"/>
      <c r="N184" s="278"/>
      <c r="O184" s="278"/>
      <c r="P184" s="278"/>
      <c r="Q184" s="278"/>
      <c r="R184" s="278"/>
      <c r="S184" s="278"/>
      <c r="T184" s="278"/>
      <c r="U184" s="278"/>
      <c r="V184" s="278"/>
      <c r="W184" s="278"/>
    </row>
    <row r="185" spans="1:23" s="197" customFormat="1" x14ac:dyDescent="0.25">
      <c r="A185" s="221" t="str">
        <f>+B185&amp;C185&amp;D185</f>
        <v>1A4aSolidCO2</v>
      </c>
      <c r="B185" s="220" t="s">
        <v>155</v>
      </c>
      <c r="C185" s="225" t="s">
        <v>457</v>
      </c>
      <c r="D185" s="225" t="s">
        <v>13</v>
      </c>
      <c r="E185" s="225"/>
      <c r="F185" s="369">
        <f t="shared" ref="F185:F205" si="40">+SUMIF($A$111:$A$179,$A185,F$111:F$179)</f>
        <v>14399.139791082049</v>
      </c>
      <c r="G185" s="369">
        <f t="shared" ref="G185:G205" si="41">+SUMIF($A$111:$A$179,$A185,W$111:W$179)</f>
        <v>27473.404342218269</v>
      </c>
      <c r="H185" s="279"/>
      <c r="I185" s="279"/>
      <c r="J185" s="279"/>
      <c r="K185" s="279"/>
      <c r="L185" s="279"/>
      <c r="M185" s="279"/>
      <c r="N185" s="279"/>
      <c r="O185" s="279"/>
      <c r="P185" s="279"/>
      <c r="Q185" s="279"/>
      <c r="R185" s="279"/>
      <c r="S185" s="279"/>
      <c r="T185" s="279"/>
      <c r="U185" s="279"/>
      <c r="V185" s="279"/>
      <c r="W185" s="279"/>
    </row>
    <row r="186" spans="1:23" s="197" customFormat="1" x14ac:dyDescent="0.25">
      <c r="A186" s="221" t="str">
        <f t="shared" ref="A186:A205" si="42">+B186&amp;C186&amp;D186</f>
        <v>1A4aLiquidCO2</v>
      </c>
      <c r="B186" s="220" t="s">
        <v>155</v>
      </c>
      <c r="C186" s="225" t="s">
        <v>456</v>
      </c>
      <c r="D186" s="225" t="s">
        <v>13</v>
      </c>
      <c r="E186" s="225"/>
      <c r="F186" s="369">
        <f t="shared" si="40"/>
        <v>2028.6041557258907</v>
      </c>
      <c r="G186" s="369">
        <f t="shared" si="41"/>
        <v>2426.646256425166</v>
      </c>
      <c r="H186" s="279"/>
      <c r="I186" s="279"/>
      <c r="J186" s="279"/>
      <c r="K186" s="279"/>
      <c r="L186" s="279"/>
      <c r="M186" s="279"/>
      <c r="N186" s="279"/>
      <c r="O186" s="279"/>
      <c r="P186" s="279"/>
      <c r="Q186" s="279"/>
      <c r="R186" s="279"/>
      <c r="S186" s="279"/>
      <c r="T186" s="279"/>
      <c r="U186" s="279"/>
      <c r="V186" s="279"/>
      <c r="W186" s="279"/>
    </row>
    <row r="187" spans="1:23" s="197" customFormat="1" x14ac:dyDescent="0.25">
      <c r="A187" s="221" t="str">
        <f t="shared" si="42"/>
        <v>1A4aGasCO2</v>
      </c>
      <c r="B187" s="220" t="s">
        <v>155</v>
      </c>
      <c r="C187" s="225" t="s">
        <v>9</v>
      </c>
      <c r="D187" s="225" t="s">
        <v>13</v>
      </c>
      <c r="E187" s="225"/>
      <c r="F187" s="369">
        <f t="shared" si="40"/>
        <v>27.5352</v>
      </c>
      <c r="G187" s="369">
        <f t="shared" si="41"/>
        <v>30.350100000000001</v>
      </c>
      <c r="H187" s="279"/>
      <c r="I187" s="279">
        <f>+SUM(F185:F187,F194:F195,F200:F201)</f>
        <v>25335.015686017465</v>
      </c>
      <c r="J187" s="279"/>
      <c r="K187" s="279"/>
      <c r="L187" s="279"/>
      <c r="M187" s="279"/>
      <c r="N187" s="279"/>
      <c r="O187" s="279"/>
      <c r="P187" s="279"/>
      <c r="Q187" s="279"/>
      <c r="R187" s="279"/>
      <c r="S187" s="279"/>
      <c r="T187" s="279"/>
      <c r="U187" s="279"/>
      <c r="V187" s="279"/>
      <c r="W187" s="279"/>
    </row>
    <row r="188" spans="1:23" s="197" customFormat="1" x14ac:dyDescent="0.25">
      <c r="A188" s="221" t="str">
        <f t="shared" si="42"/>
        <v>1A4aSolidCH4</v>
      </c>
      <c r="B188" s="220" t="s">
        <v>155</v>
      </c>
      <c r="C188" s="225" t="s">
        <v>457</v>
      </c>
      <c r="D188" s="225" t="s">
        <v>36</v>
      </c>
      <c r="E188" s="225"/>
      <c r="F188" s="369">
        <f t="shared" si="40"/>
        <v>0.14960145237487843</v>
      </c>
      <c r="G188" s="369">
        <f t="shared" si="41"/>
        <v>0.28543796719187814</v>
      </c>
      <c r="H188" s="279"/>
      <c r="I188" s="279">
        <f>+I187-F132</f>
        <v>0</v>
      </c>
      <c r="J188" s="279"/>
      <c r="K188" s="279"/>
      <c r="L188" s="279"/>
      <c r="M188" s="279"/>
      <c r="N188" s="279"/>
      <c r="O188" s="279"/>
      <c r="P188" s="279"/>
      <c r="Q188" s="279"/>
      <c r="R188" s="279"/>
      <c r="S188" s="279"/>
      <c r="T188" s="279"/>
      <c r="U188" s="279"/>
      <c r="V188" s="279"/>
      <c r="W188" s="279"/>
    </row>
    <row r="189" spans="1:23" s="197" customFormat="1" x14ac:dyDescent="0.25">
      <c r="A189" s="221" t="str">
        <f t="shared" si="42"/>
        <v>1A4aLiquidCH4</v>
      </c>
      <c r="B189" s="220" t="s">
        <v>155</v>
      </c>
      <c r="C189" s="225" t="s">
        <v>456</v>
      </c>
      <c r="D189" s="225" t="s">
        <v>36</v>
      </c>
      <c r="E189" s="225"/>
      <c r="F189" s="369">
        <f t="shared" si="40"/>
        <v>7.9467306328983425E-2</v>
      </c>
      <c r="G189" s="369">
        <f t="shared" si="41"/>
        <v>9.5609686494946E-2</v>
      </c>
      <c r="H189" s="279"/>
      <c r="I189" s="279"/>
      <c r="J189" s="279"/>
      <c r="K189" s="279"/>
      <c r="L189" s="279"/>
      <c r="M189" s="279"/>
      <c r="N189" s="279"/>
      <c r="O189" s="279"/>
      <c r="P189" s="279"/>
      <c r="Q189" s="279"/>
      <c r="R189" s="279"/>
      <c r="S189" s="279"/>
      <c r="T189" s="279"/>
      <c r="U189" s="279"/>
      <c r="V189" s="279"/>
      <c r="W189" s="279"/>
    </row>
    <row r="190" spans="1:23" s="197" customFormat="1" x14ac:dyDescent="0.25">
      <c r="A190" s="221" t="str">
        <f t="shared" si="42"/>
        <v>1A4aGasCH4</v>
      </c>
      <c r="B190" s="220" t="s">
        <v>155</v>
      </c>
      <c r="C190" s="225" t="s">
        <v>9</v>
      </c>
      <c r="D190" s="225" t="s">
        <v>36</v>
      </c>
      <c r="E190" s="225"/>
      <c r="F190" s="369">
        <f t="shared" si="40"/>
        <v>4.6200000000000001E-4</v>
      </c>
      <c r="G190" s="369">
        <f t="shared" si="41"/>
        <v>5.4100000000000003E-4</v>
      </c>
      <c r="H190" s="279"/>
      <c r="I190" s="279"/>
      <c r="J190" s="279"/>
      <c r="K190" s="279"/>
      <c r="L190" s="279"/>
      <c r="M190" s="279"/>
      <c r="N190" s="279"/>
      <c r="O190" s="279"/>
      <c r="P190" s="279"/>
      <c r="Q190" s="279"/>
      <c r="R190" s="279"/>
      <c r="S190" s="279"/>
      <c r="T190" s="279"/>
      <c r="U190" s="279"/>
      <c r="V190" s="279"/>
      <c r="W190" s="279"/>
    </row>
    <row r="191" spans="1:23" s="197" customFormat="1" x14ac:dyDescent="0.25">
      <c r="A191" s="221" t="str">
        <f t="shared" si="42"/>
        <v>1A4aSolidN2O</v>
      </c>
      <c r="B191" s="220" t="s">
        <v>155</v>
      </c>
      <c r="C191" s="225" t="s">
        <v>457</v>
      </c>
      <c r="D191" s="225" t="s">
        <v>190</v>
      </c>
      <c r="E191" s="225"/>
      <c r="F191" s="369">
        <f t="shared" si="40"/>
        <v>0.44880435712463523</v>
      </c>
      <c r="G191" s="369">
        <f t="shared" si="41"/>
        <v>0.85631390157563436</v>
      </c>
      <c r="H191" s="279"/>
      <c r="I191" s="279">
        <f>+SUM(F188:F190,F196:F197,F202:F203)</f>
        <v>9.8698072603419025</v>
      </c>
      <c r="J191" s="279"/>
      <c r="K191" s="279"/>
      <c r="L191" s="279"/>
      <c r="M191" s="279"/>
      <c r="N191" s="279"/>
      <c r="O191" s="279"/>
      <c r="P191" s="279"/>
      <c r="Q191" s="279"/>
      <c r="R191" s="279"/>
      <c r="S191" s="279"/>
      <c r="T191" s="279"/>
      <c r="U191" s="279"/>
      <c r="V191" s="279"/>
      <c r="W191" s="279"/>
    </row>
    <row r="192" spans="1:23" s="197" customFormat="1" x14ac:dyDescent="0.25">
      <c r="A192" s="221" t="str">
        <f t="shared" si="42"/>
        <v>1A4aLiquidN2O</v>
      </c>
      <c r="B192" s="220" t="s">
        <v>155</v>
      </c>
      <c r="C192" s="225" t="s">
        <v>456</v>
      </c>
      <c r="D192" s="225" t="s">
        <v>190</v>
      </c>
      <c r="E192" s="225"/>
      <c r="F192" s="369">
        <f t="shared" si="40"/>
        <v>1.5893461265796684E-2</v>
      </c>
      <c r="G192" s="369">
        <f t="shared" si="41"/>
        <v>1.91219372989892E-2</v>
      </c>
      <c r="H192" s="279"/>
      <c r="I192" s="279">
        <f>+SUM(F135:F155)-SUM(F146:F148)</f>
        <v>0.45398278119722946</v>
      </c>
      <c r="J192" s="279"/>
      <c r="K192" s="279"/>
      <c r="L192" s="279"/>
      <c r="M192" s="279"/>
      <c r="N192" s="279"/>
      <c r="O192" s="279"/>
      <c r="P192" s="279"/>
      <c r="Q192" s="279"/>
      <c r="R192" s="279"/>
      <c r="S192" s="279"/>
      <c r="T192" s="279"/>
      <c r="U192" s="279"/>
      <c r="V192" s="279"/>
      <c r="W192" s="279"/>
    </row>
    <row r="193" spans="1:23" s="197" customFormat="1" x14ac:dyDescent="0.25">
      <c r="A193" s="221" t="str">
        <f t="shared" si="42"/>
        <v>1A4aGasN2O</v>
      </c>
      <c r="B193" s="220" t="s">
        <v>155</v>
      </c>
      <c r="C193" s="225" t="s">
        <v>9</v>
      </c>
      <c r="D193" s="225" t="s">
        <v>190</v>
      </c>
      <c r="E193" s="225"/>
      <c r="F193" s="369">
        <f t="shared" si="40"/>
        <v>4.6200000000000005E-5</v>
      </c>
      <c r="G193" s="369">
        <f t="shared" si="41"/>
        <v>5.41E-5</v>
      </c>
      <c r="H193" s="279"/>
      <c r="I193" s="279"/>
      <c r="J193" s="279"/>
      <c r="K193" s="279"/>
      <c r="L193" s="279"/>
      <c r="M193" s="279"/>
      <c r="N193" s="279"/>
      <c r="O193" s="279"/>
      <c r="P193" s="279"/>
      <c r="Q193" s="279"/>
      <c r="R193" s="279"/>
      <c r="S193" s="279"/>
      <c r="T193" s="279"/>
      <c r="U193" s="279"/>
      <c r="V193" s="279"/>
      <c r="W193" s="279"/>
    </row>
    <row r="194" spans="1:23" s="197" customFormat="1" x14ac:dyDescent="0.25">
      <c r="A194" s="221" t="str">
        <f t="shared" si="42"/>
        <v>1A4bSolidCO2</v>
      </c>
      <c r="B194" s="220" t="s">
        <v>156</v>
      </c>
      <c r="C194" s="225" t="s">
        <v>457</v>
      </c>
      <c r="D194" s="225" t="s">
        <v>13</v>
      </c>
      <c r="E194" s="225"/>
      <c r="F194" s="369">
        <f t="shared" si="40"/>
        <v>3604.2063749999993</v>
      </c>
      <c r="G194" s="369">
        <f t="shared" si="41"/>
        <v>1523.2191482876613</v>
      </c>
      <c r="H194" s="279"/>
      <c r="I194" s="279"/>
      <c r="J194" s="279"/>
      <c r="K194" s="279"/>
      <c r="L194" s="279"/>
      <c r="M194" s="279"/>
      <c r="N194" s="279"/>
      <c r="O194" s="279"/>
      <c r="P194" s="279"/>
      <c r="Q194" s="279"/>
      <c r="R194" s="279"/>
      <c r="S194" s="279"/>
      <c r="T194" s="279"/>
      <c r="U194" s="279"/>
      <c r="V194" s="279"/>
      <c r="W194" s="279"/>
    </row>
    <row r="195" spans="1:23" s="197" customFormat="1" x14ac:dyDescent="0.25">
      <c r="A195" s="221" t="str">
        <f t="shared" si="42"/>
        <v>1A4bLiquidCO2</v>
      </c>
      <c r="B195" s="220" t="s">
        <v>156</v>
      </c>
      <c r="C195" s="225" t="s">
        <v>456</v>
      </c>
      <c r="D195" s="225" t="s">
        <v>13</v>
      </c>
      <c r="E195" s="225"/>
      <c r="F195" s="369">
        <f t="shared" si="40"/>
        <v>2868.864176608</v>
      </c>
      <c r="G195" s="369">
        <f t="shared" si="41"/>
        <v>1829.1811000000002</v>
      </c>
      <c r="H195" s="279"/>
      <c r="I195" s="279"/>
      <c r="J195" s="279"/>
      <c r="K195" s="279"/>
      <c r="L195" s="279"/>
      <c r="M195" s="279"/>
      <c r="N195" s="279"/>
      <c r="O195" s="279"/>
      <c r="P195" s="279"/>
      <c r="Q195" s="279"/>
      <c r="R195" s="279"/>
      <c r="S195" s="279"/>
      <c r="T195" s="279"/>
      <c r="U195" s="279"/>
      <c r="V195" s="279"/>
      <c r="W195" s="279"/>
    </row>
    <row r="196" spans="1:23" s="197" customFormat="1" x14ac:dyDescent="0.25">
      <c r="A196" s="221" t="str">
        <f t="shared" si="42"/>
        <v>1A4bSolidCH4</v>
      </c>
      <c r="B196" s="220" t="s">
        <v>156</v>
      </c>
      <c r="C196" s="225" t="s">
        <v>457</v>
      </c>
      <c r="D196" s="225" t="s">
        <v>36</v>
      </c>
      <c r="E196" s="225"/>
      <c r="F196" s="369">
        <f t="shared" si="40"/>
        <v>9.453270779144674</v>
      </c>
      <c r="G196" s="369">
        <f t="shared" si="41"/>
        <v>2.6178366534887032</v>
      </c>
      <c r="H196" s="279"/>
      <c r="I196" s="279"/>
      <c r="J196" s="279"/>
      <c r="K196" s="279"/>
      <c r="L196" s="279"/>
      <c r="M196" s="279"/>
      <c r="N196" s="279"/>
      <c r="O196" s="279"/>
      <c r="P196" s="279"/>
      <c r="Q196" s="279"/>
      <c r="R196" s="279"/>
      <c r="S196" s="279"/>
      <c r="T196" s="279"/>
      <c r="U196" s="279"/>
      <c r="V196" s="279"/>
      <c r="W196" s="279"/>
    </row>
    <row r="197" spans="1:23" s="197" customFormat="1" x14ac:dyDescent="0.25">
      <c r="A197" s="221" t="str">
        <f t="shared" si="42"/>
        <v>1A4bLiquidCH4</v>
      </c>
      <c r="B197" s="220" t="s">
        <v>156</v>
      </c>
      <c r="C197" s="225" t="s">
        <v>456</v>
      </c>
      <c r="D197" s="225" t="s">
        <v>36</v>
      </c>
      <c r="E197" s="225"/>
      <c r="F197" s="369">
        <f t="shared" si="40"/>
        <v>9.5004705760000002E-2</v>
      </c>
      <c r="G197" s="369">
        <f t="shared" si="41"/>
        <v>4.6964000000000006E-2</v>
      </c>
      <c r="H197" s="279"/>
      <c r="I197" s="279"/>
      <c r="J197" s="279"/>
      <c r="K197" s="279"/>
      <c r="L197" s="279"/>
      <c r="M197" s="279"/>
      <c r="N197" s="279"/>
      <c r="O197" s="279"/>
      <c r="P197" s="279"/>
      <c r="Q197" s="279"/>
      <c r="R197" s="279"/>
      <c r="S197" s="279"/>
      <c r="T197" s="279"/>
      <c r="U197" s="279"/>
      <c r="V197" s="279"/>
      <c r="W197" s="279"/>
    </row>
    <row r="198" spans="1:23" s="197" customFormat="1" x14ac:dyDescent="0.25">
      <c r="A198" s="221" t="str">
        <f t="shared" si="42"/>
        <v>1A4bSolidN2O</v>
      </c>
      <c r="B198" s="220" t="s">
        <v>156</v>
      </c>
      <c r="C198" s="225" t="s">
        <v>457</v>
      </c>
      <c r="D198" s="225" t="s">
        <v>190</v>
      </c>
      <c r="E198" s="225"/>
      <c r="F198" s="369">
        <f t="shared" si="40"/>
        <v>1.3677821638859566</v>
      </c>
      <c r="G198" s="369">
        <f t="shared" si="41"/>
        <v>0.39441176046610893</v>
      </c>
      <c r="H198" s="279"/>
      <c r="I198" s="279"/>
      <c r="J198" s="279"/>
      <c r="K198" s="279"/>
      <c r="L198" s="279"/>
      <c r="M198" s="279"/>
      <c r="N198" s="279"/>
      <c r="O198" s="279"/>
      <c r="P198" s="279"/>
      <c r="Q198" s="279"/>
      <c r="R198" s="279"/>
      <c r="S198" s="279"/>
      <c r="T198" s="279"/>
      <c r="U198" s="279"/>
      <c r="V198" s="279"/>
      <c r="W198" s="279"/>
    </row>
    <row r="199" spans="1:23" s="197" customFormat="1" x14ac:dyDescent="0.25">
      <c r="A199" s="221" t="str">
        <f t="shared" si="42"/>
        <v>1A4bLiquidN2O</v>
      </c>
      <c r="B199" s="220" t="s">
        <v>156</v>
      </c>
      <c r="C199" s="225" t="s">
        <v>456</v>
      </c>
      <c r="D199" s="225" t="s">
        <v>190</v>
      </c>
      <c r="E199" s="225"/>
      <c r="F199" s="369">
        <f t="shared" si="40"/>
        <v>1.7488565151999997E-2</v>
      </c>
      <c r="G199" s="369">
        <f t="shared" si="41"/>
        <v>7.5949999999999993E-3</v>
      </c>
      <c r="H199" s="279"/>
      <c r="I199" s="279"/>
      <c r="J199" s="279"/>
      <c r="K199" s="279"/>
      <c r="L199" s="279"/>
      <c r="M199" s="279"/>
      <c r="N199" s="279"/>
      <c r="O199" s="279"/>
      <c r="P199" s="279"/>
      <c r="Q199" s="279"/>
      <c r="R199" s="279"/>
      <c r="S199" s="279"/>
      <c r="T199" s="279"/>
      <c r="U199" s="279"/>
      <c r="V199" s="279"/>
      <c r="W199" s="279"/>
    </row>
    <row r="200" spans="1:23" s="197" customFormat="1" x14ac:dyDescent="0.25">
      <c r="A200" s="221" t="str">
        <f t="shared" si="42"/>
        <v>1A4cSolidCO2</v>
      </c>
      <c r="B200" s="220" t="s">
        <v>157</v>
      </c>
      <c r="C200" s="225" t="s">
        <v>457</v>
      </c>
      <c r="D200" s="225" t="s">
        <v>13</v>
      </c>
      <c r="E200" s="225"/>
      <c r="F200" s="369">
        <f t="shared" si="40"/>
        <v>199.46074729053069</v>
      </c>
      <c r="G200" s="369">
        <f t="shared" si="41"/>
        <v>103.1358192690729</v>
      </c>
      <c r="H200" s="279"/>
      <c r="I200" s="279"/>
      <c r="J200" s="279"/>
      <c r="K200" s="279"/>
      <c r="L200" s="279"/>
      <c r="M200" s="279"/>
      <c r="N200" s="279"/>
      <c r="O200" s="279"/>
      <c r="P200" s="279"/>
      <c r="Q200" s="279"/>
      <c r="R200" s="279"/>
      <c r="S200" s="279"/>
      <c r="T200" s="279"/>
      <c r="U200" s="279"/>
      <c r="V200" s="279"/>
      <c r="W200" s="279"/>
    </row>
    <row r="201" spans="1:23" s="197" customFormat="1" x14ac:dyDescent="0.25">
      <c r="A201" s="221" t="str">
        <f t="shared" si="42"/>
        <v>1A4cLiquidCO2</v>
      </c>
      <c r="B201" s="220" t="s">
        <v>157</v>
      </c>
      <c r="C201" s="225" t="s">
        <v>456</v>
      </c>
      <c r="D201" s="225" t="s">
        <v>13</v>
      </c>
      <c r="E201" s="225"/>
      <c r="F201" s="369">
        <f t="shared" si="40"/>
        <v>2207.2052403110001</v>
      </c>
      <c r="G201" s="369">
        <f t="shared" si="41"/>
        <v>4161.3171000000002</v>
      </c>
      <c r="H201" s="279"/>
      <c r="I201" s="279"/>
      <c r="J201" s="279"/>
      <c r="K201" s="279"/>
      <c r="L201" s="279"/>
      <c r="M201" s="279"/>
      <c r="N201" s="279"/>
      <c r="O201" s="279"/>
      <c r="P201" s="279"/>
      <c r="Q201" s="279"/>
      <c r="R201" s="279"/>
      <c r="S201" s="279"/>
      <c r="T201" s="279"/>
      <c r="U201" s="279"/>
      <c r="V201" s="279"/>
      <c r="W201" s="279"/>
    </row>
    <row r="202" spans="1:23" s="197" customFormat="1" x14ac:dyDescent="0.25">
      <c r="A202" s="221" t="str">
        <f t="shared" si="42"/>
        <v>1A4cSolidCH4</v>
      </c>
      <c r="B202" s="220" t="s">
        <v>157</v>
      </c>
      <c r="C202" s="225" t="s">
        <v>457</v>
      </c>
      <c r="D202" s="225" t="s">
        <v>36</v>
      </c>
      <c r="E202" s="225"/>
      <c r="F202" s="369">
        <f t="shared" si="40"/>
        <v>2.0723194523691499E-3</v>
      </c>
      <c r="G202" s="369">
        <f t="shared" si="41"/>
        <v>1.0715409794189391E-3</v>
      </c>
      <c r="H202" s="279"/>
      <c r="I202" s="279"/>
      <c r="J202" s="279"/>
      <c r="K202" s="279"/>
      <c r="L202" s="279"/>
      <c r="M202" s="279"/>
      <c r="N202" s="279"/>
      <c r="O202" s="279"/>
      <c r="P202" s="279"/>
      <c r="Q202" s="279"/>
      <c r="R202" s="279"/>
      <c r="S202" s="279"/>
      <c r="T202" s="279"/>
      <c r="U202" s="279"/>
      <c r="V202" s="279"/>
      <c r="W202" s="279"/>
    </row>
    <row r="203" spans="1:23" s="197" customFormat="1" x14ac:dyDescent="0.25">
      <c r="A203" s="221" t="str">
        <f t="shared" si="42"/>
        <v>1A4cLiquidCH4</v>
      </c>
      <c r="B203" s="220" t="s">
        <v>157</v>
      </c>
      <c r="C203" s="225" t="s">
        <v>456</v>
      </c>
      <c r="D203" s="225" t="s">
        <v>36</v>
      </c>
      <c r="E203" s="225"/>
      <c r="F203" s="369">
        <f t="shared" si="40"/>
        <v>8.9928697280999989E-2</v>
      </c>
      <c r="G203" s="369">
        <f t="shared" si="41"/>
        <v>0.16916849999999997</v>
      </c>
      <c r="H203" s="279"/>
      <c r="I203" s="279"/>
      <c r="J203" s="279"/>
      <c r="K203" s="279"/>
      <c r="L203" s="279"/>
      <c r="M203" s="279"/>
      <c r="N203" s="279"/>
      <c r="O203" s="279"/>
      <c r="P203" s="279"/>
      <c r="Q203" s="279"/>
      <c r="R203" s="279"/>
      <c r="S203" s="279"/>
      <c r="T203" s="279"/>
      <c r="U203" s="279"/>
      <c r="V203" s="279"/>
      <c r="W203" s="279"/>
    </row>
    <row r="204" spans="1:23" s="197" customFormat="1" x14ac:dyDescent="0.25">
      <c r="A204" s="221" t="str">
        <f t="shared" si="42"/>
        <v>1A4cSolidN2O</v>
      </c>
      <c r="B204" s="220" t="s">
        <v>157</v>
      </c>
      <c r="C204" s="225" t="s">
        <v>457</v>
      </c>
      <c r="D204" s="225" t="s">
        <v>190</v>
      </c>
      <c r="E204" s="225"/>
      <c r="F204" s="369">
        <f t="shared" si="40"/>
        <v>6.2169583571074502E-3</v>
      </c>
      <c r="G204" s="369">
        <f t="shared" si="41"/>
        <v>3.2146229382568172E-3</v>
      </c>
      <c r="H204" s="279"/>
      <c r="I204" s="279"/>
      <c r="J204" s="279"/>
      <c r="K204" s="279"/>
      <c r="L204" s="279"/>
      <c r="M204" s="279"/>
      <c r="N204" s="279"/>
      <c r="O204" s="279"/>
      <c r="P204" s="279"/>
      <c r="Q204" s="279"/>
      <c r="R204" s="279"/>
      <c r="S204" s="279"/>
      <c r="T204" s="279"/>
      <c r="U204" s="279"/>
      <c r="V204" s="279"/>
      <c r="W204" s="279"/>
    </row>
    <row r="205" spans="1:23" s="197" customFormat="1" x14ac:dyDescent="0.25">
      <c r="A205" s="221" t="str">
        <f t="shared" si="42"/>
        <v>1A4cLiquidN2O</v>
      </c>
      <c r="B205" s="220" t="s">
        <v>157</v>
      </c>
      <c r="C205" s="225" t="s">
        <v>456</v>
      </c>
      <c r="D205" s="225" t="s">
        <v>190</v>
      </c>
      <c r="E205" s="225"/>
      <c r="F205" s="369">
        <f t="shared" si="40"/>
        <v>1.7989251680999997E-2</v>
      </c>
      <c r="G205" s="369">
        <f t="shared" si="41"/>
        <v>3.3837299999999994E-2</v>
      </c>
      <c r="H205" s="279"/>
      <c r="I205" s="279"/>
      <c r="J205" s="279"/>
      <c r="K205" s="279"/>
      <c r="L205" s="279"/>
      <c r="M205" s="279"/>
      <c r="N205" s="279"/>
      <c r="O205" s="279"/>
      <c r="P205" s="279"/>
      <c r="Q205" s="279"/>
      <c r="R205" s="279"/>
      <c r="S205" s="279"/>
      <c r="T205" s="279"/>
      <c r="U205" s="279"/>
      <c r="V205" s="279"/>
      <c r="W205" s="279"/>
    </row>
    <row r="206" spans="1:23" s="197" customFormat="1" x14ac:dyDescent="0.25">
      <c r="A206" s="221"/>
    </row>
    <row r="207" spans="1:23" s="197" customFormat="1" x14ac:dyDescent="0.25">
      <c r="A207" s="221"/>
    </row>
    <row r="208" spans="1:23" s="197" customFormat="1" x14ac:dyDescent="0.25">
      <c r="A208" s="221"/>
    </row>
    <row r="209" spans="1:14" s="2" customFormat="1" ht="21" x14ac:dyDescent="0.35">
      <c r="A209" s="222"/>
      <c r="C209" s="3" t="s">
        <v>17</v>
      </c>
      <c r="F209" s="2" t="s">
        <v>18</v>
      </c>
      <c r="N209" s="2" t="s">
        <v>34</v>
      </c>
    </row>
    <row r="211" spans="1:14" x14ac:dyDescent="0.25">
      <c r="B211" s="23"/>
      <c r="C211" s="22"/>
      <c r="D211" s="22"/>
      <c r="E211" s="22"/>
      <c r="F211" s="22"/>
      <c r="G211" s="22"/>
      <c r="H211" s="22"/>
      <c r="I211" s="22"/>
    </row>
    <row r="232" spans="1:23" ht="21" x14ac:dyDescent="0.35">
      <c r="B232" s="2"/>
      <c r="C232" s="3" t="s">
        <v>19</v>
      </c>
      <c r="D232" s="2"/>
      <c r="E232" s="2"/>
      <c r="F232" s="57" t="s">
        <v>33</v>
      </c>
      <c r="G232" s="2"/>
      <c r="H232" s="2"/>
      <c r="I232" s="2"/>
      <c r="J232" s="2"/>
      <c r="K232" s="2"/>
      <c r="L232" s="2"/>
      <c r="M232" s="2"/>
      <c r="N232" s="2"/>
      <c r="O232" s="2"/>
      <c r="P232" s="2"/>
      <c r="Q232" s="2"/>
      <c r="R232" s="2"/>
      <c r="S232" s="2"/>
      <c r="T232" s="2"/>
      <c r="U232" s="2"/>
      <c r="V232" s="2"/>
      <c r="W232" s="2"/>
    </row>
    <row r="233" spans="1:23" ht="18.75" x14ac:dyDescent="0.3">
      <c r="B233" s="9" t="s">
        <v>21</v>
      </c>
      <c r="F233" t="s">
        <v>22</v>
      </c>
    </row>
    <row r="234" spans="1:23" s="45" customFormat="1" ht="21" x14ac:dyDescent="0.35">
      <c r="A234" s="223"/>
      <c r="C234" s="54" t="s">
        <v>6</v>
      </c>
      <c r="F234" s="45" t="s">
        <v>188</v>
      </c>
    </row>
    <row r="235" spans="1:23" s="8" customFormat="1" x14ac:dyDescent="0.25">
      <c r="A235" s="221"/>
      <c r="B235" s="50" t="s">
        <v>222</v>
      </c>
      <c r="C235" s="50"/>
      <c r="D235" s="50"/>
      <c r="E235" s="50"/>
      <c r="F235" s="50"/>
      <c r="G235" s="50"/>
      <c r="H235" s="50"/>
      <c r="I235" s="50"/>
      <c r="J235" s="50"/>
      <c r="K235" s="50"/>
      <c r="L235" s="50"/>
      <c r="M235" s="50"/>
      <c r="N235" s="50"/>
      <c r="O235" s="50"/>
      <c r="P235" s="50"/>
      <c r="Q235" s="50"/>
      <c r="R235" s="50"/>
      <c r="S235" s="50"/>
      <c r="T235" s="50"/>
      <c r="U235" s="50"/>
      <c r="V235" s="49"/>
    </row>
    <row r="236" spans="1:23" s="8" customFormat="1" x14ac:dyDescent="0.25">
      <c r="A236" s="221"/>
      <c r="B236" s="8" t="s">
        <v>222</v>
      </c>
      <c r="C236" s="8" t="s">
        <v>227</v>
      </c>
      <c r="E236" s="8" t="s">
        <v>201</v>
      </c>
      <c r="F236" s="25">
        <v>1173.2329999999999</v>
      </c>
      <c r="G236" s="25">
        <v>1076.0340000000001</v>
      </c>
      <c r="H236" s="25">
        <v>1019.905</v>
      </c>
      <c r="I236" s="25">
        <v>1052.761</v>
      </c>
      <c r="J236" s="25">
        <v>930.7399999999999</v>
      </c>
      <c r="K236" s="25">
        <v>1041.809</v>
      </c>
      <c r="L236" s="25">
        <v>1010.322</v>
      </c>
      <c r="M236" s="25">
        <v>954.19299999999998</v>
      </c>
      <c r="N236" s="25">
        <v>728.30799999999999</v>
      </c>
      <c r="O236" s="25">
        <v>746.10500000000002</v>
      </c>
      <c r="P236" s="25">
        <v>789.5087160983577</v>
      </c>
      <c r="Q236" s="25">
        <v>795.38900000000001</v>
      </c>
      <c r="R236" s="25">
        <v>643.42999999999995</v>
      </c>
      <c r="S236" s="25">
        <v>687.9079999999999</v>
      </c>
      <c r="T236" s="25">
        <v>647.43599999999992</v>
      </c>
      <c r="U236" s="25">
        <v>606.96399999999994</v>
      </c>
    </row>
    <row r="237" spans="1:23" s="8" customFormat="1" x14ac:dyDescent="0.25">
      <c r="A237" s="221"/>
      <c r="B237" s="8" t="s">
        <v>222</v>
      </c>
      <c r="C237" s="8" t="s">
        <v>228</v>
      </c>
      <c r="E237" s="8" t="s">
        <v>201</v>
      </c>
      <c r="F237" s="25">
        <v>81014.320000000007</v>
      </c>
      <c r="G237" s="25">
        <v>84045.549999999988</v>
      </c>
      <c r="H237" s="25">
        <v>88488.78</v>
      </c>
      <c r="I237" s="25">
        <v>94084.91</v>
      </c>
      <c r="J237" s="25">
        <v>99468.68</v>
      </c>
      <c r="K237" s="25">
        <v>105121.72</v>
      </c>
      <c r="L237" s="25">
        <v>112803.43</v>
      </c>
      <c r="M237" s="25">
        <v>126392.18</v>
      </c>
      <c r="N237" s="25">
        <v>126456.95</v>
      </c>
      <c r="O237" s="25">
        <v>126456.95</v>
      </c>
      <c r="P237" s="25">
        <v>137097.53094948753</v>
      </c>
      <c r="Q237" s="25">
        <v>145408.65</v>
      </c>
      <c r="R237" s="25">
        <v>145887.948</v>
      </c>
      <c r="S237" s="25">
        <v>172851.8</v>
      </c>
      <c r="T237" s="25">
        <v>178844</v>
      </c>
      <c r="U237" s="25">
        <v>184836.2</v>
      </c>
    </row>
    <row r="238" spans="1:23" s="8" customFormat="1" x14ac:dyDescent="0.25">
      <c r="A238" s="221"/>
      <c r="B238" s="8" t="s">
        <v>222</v>
      </c>
      <c r="C238" s="8" t="s">
        <v>229</v>
      </c>
      <c r="E238" s="8" t="s">
        <v>201</v>
      </c>
      <c r="F238" s="25">
        <v>20709.939999999999</v>
      </c>
      <c r="G238" s="25">
        <v>20709.939999999999</v>
      </c>
      <c r="H238" s="25">
        <v>20000.95</v>
      </c>
      <c r="I238" s="25">
        <v>19702.43</v>
      </c>
      <c r="J238" s="25">
        <v>21240.41</v>
      </c>
      <c r="K238" s="25">
        <v>18247.13</v>
      </c>
      <c r="L238" s="25">
        <v>17762.04</v>
      </c>
      <c r="M238" s="25">
        <v>17538.14</v>
      </c>
      <c r="N238" s="25">
        <v>17538.14</v>
      </c>
      <c r="O238" s="25">
        <v>22127.91</v>
      </c>
      <c r="P238" s="25">
        <v>23415.177027725844</v>
      </c>
      <c r="Q238" s="25">
        <v>17799.350399999999</v>
      </c>
      <c r="R238" s="25">
        <v>23628.799999999999</v>
      </c>
      <c r="S238" s="25">
        <v>20066.991526002676</v>
      </c>
      <c r="T238" s="25">
        <v>20064.520477317499</v>
      </c>
      <c r="U238" s="25">
        <v>20069.303037675742</v>
      </c>
    </row>
    <row r="239" spans="1:23" s="8" customFormat="1" x14ac:dyDescent="0.25">
      <c r="A239" s="221"/>
      <c r="B239" s="8" t="s">
        <v>222</v>
      </c>
      <c r="C239" s="8" t="s">
        <v>167</v>
      </c>
      <c r="E239" s="8" t="s">
        <v>201</v>
      </c>
      <c r="F239" s="25">
        <v>18711</v>
      </c>
      <c r="G239" s="25">
        <v>31954.5</v>
      </c>
      <c r="H239" s="25">
        <v>41164.199999999997</v>
      </c>
      <c r="I239" s="25">
        <v>47263.5</v>
      </c>
      <c r="J239" s="25">
        <v>54869.399999999994</v>
      </c>
      <c r="K239" s="25">
        <v>60701.399999999994</v>
      </c>
      <c r="L239" s="25">
        <v>68501.7</v>
      </c>
      <c r="M239" s="25">
        <v>44509.184642288274</v>
      </c>
      <c r="N239" s="25">
        <v>47016.530311792398</v>
      </c>
      <c r="O239" s="25">
        <v>49328.860207001751</v>
      </c>
      <c r="P239" s="25">
        <v>51891.924669161483</v>
      </c>
      <c r="Q239" s="25">
        <v>34232.144</v>
      </c>
      <c r="R239" s="25">
        <v>35685.944000000003</v>
      </c>
      <c r="S239" s="25">
        <v>35787</v>
      </c>
      <c r="T239" s="25">
        <v>33504</v>
      </c>
      <c r="U239" s="25">
        <v>31221</v>
      </c>
    </row>
    <row r="240" spans="1:23" s="8" customFormat="1" x14ac:dyDescent="0.25">
      <c r="A240" s="221"/>
      <c r="B240" s="8" t="s">
        <v>222</v>
      </c>
      <c r="C240" s="8" t="s">
        <v>215</v>
      </c>
      <c r="E240" s="8" t="s">
        <v>201</v>
      </c>
      <c r="F240" s="25">
        <v>231</v>
      </c>
      <c r="G240" s="25">
        <v>0</v>
      </c>
      <c r="H240" s="25">
        <v>0</v>
      </c>
      <c r="I240" s="25">
        <v>0</v>
      </c>
      <c r="J240" s="25">
        <v>0</v>
      </c>
      <c r="K240" s="25">
        <v>0</v>
      </c>
      <c r="L240" s="25">
        <v>0</v>
      </c>
      <c r="M240" s="25">
        <v>0</v>
      </c>
      <c r="N240" s="25">
        <v>0</v>
      </c>
      <c r="O240" s="25">
        <v>0</v>
      </c>
      <c r="P240" s="25">
        <v>0</v>
      </c>
      <c r="Q240" s="25">
        <v>0</v>
      </c>
      <c r="R240" s="25">
        <v>0</v>
      </c>
      <c r="S240" s="25">
        <v>0</v>
      </c>
      <c r="T240" s="25">
        <v>0</v>
      </c>
      <c r="U240" s="25">
        <v>0</v>
      </c>
    </row>
    <row r="241" spans="1:21" s="8" customFormat="1" x14ac:dyDescent="0.25">
      <c r="A241" s="221"/>
      <c r="B241" s="8" t="s">
        <v>222</v>
      </c>
      <c r="C241" s="8" t="s">
        <v>211</v>
      </c>
      <c r="E241" s="8" t="s">
        <v>201</v>
      </c>
      <c r="F241" s="25">
        <v>231</v>
      </c>
      <c r="G241" s="25">
        <v>241</v>
      </c>
      <c r="H241" s="25">
        <v>251</v>
      </c>
      <c r="I241" s="25">
        <v>95</v>
      </c>
      <c r="J241" s="25">
        <v>310</v>
      </c>
      <c r="K241" s="25">
        <v>374.78440000000001</v>
      </c>
      <c r="L241" s="25">
        <v>395.0301</v>
      </c>
      <c r="M241" s="25">
        <v>415.26580000000001</v>
      </c>
      <c r="N241" s="25">
        <v>435.49130000000002</v>
      </c>
      <c r="O241" s="25">
        <v>455.70679999999999</v>
      </c>
      <c r="P241" s="25">
        <v>482.21695629279759</v>
      </c>
      <c r="Q241" s="25">
        <v>362.20800000000031</v>
      </c>
      <c r="R241" s="25">
        <v>313.8240000000003</v>
      </c>
      <c r="S241" s="25">
        <v>466.39600000000002</v>
      </c>
      <c r="T241" s="25">
        <v>485.08499999999998</v>
      </c>
      <c r="U241" s="25">
        <v>503.774</v>
      </c>
    </row>
    <row r="242" spans="1:21" s="8" customFormat="1" x14ac:dyDescent="0.25">
      <c r="A242" s="221"/>
      <c r="B242" s="50" t="s">
        <v>221</v>
      </c>
      <c r="C242" s="45"/>
      <c r="D242" s="45"/>
      <c r="E242" s="45"/>
      <c r="F242" s="45"/>
      <c r="G242" s="45"/>
      <c r="H242" s="45"/>
      <c r="I242" s="45"/>
      <c r="J242" s="45"/>
      <c r="K242" s="45"/>
      <c r="L242" s="45"/>
      <c r="M242" s="45"/>
      <c r="N242" s="45"/>
      <c r="O242" s="45"/>
      <c r="P242" s="45"/>
      <c r="Q242" s="45"/>
      <c r="R242" s="45"/>
      <c r="S242" s="45"/>
      <c r="T242" s="45"/>
      <c r="U242" s="45"/>
    </row>
    <row r="243" spans="1:21" s="8" customFormat="1" x14ac:dyDescent="0.25">
      <c r="A243" s="221"/>
      <c r="B243" s="8" t="s">
        <v>221</v>
      </c>
      <c r="C243" s="8" t="s">
        <v>227</v>
      </c>
      <c r="E243" s="8" t="s">
        <v>201</v>
      </c>
      <c r="F243" s="25">
        <v>26613.360000000001</v>
      </c>
      <c r="G243" s="25">
        <v>24408.52</v>
      </c>
      <c r="H243" s="25">
        <v>23135.3</v>
      </c>
      <c r="I243" s="25">
        <v>23880.6</v>
      </c>
      <c r="J243" s="25">
        <v>24761.96</v>
      </c>
      <c r="K243" s="25">
        <v>23632.17</v>
      </c>
      <c r="L243" s="25">
        <v>22917.93</v>
      </c>
      <c r="M243" s="25">
        <v>21644.71</v>
      </c>
      <c r="N243" s="25">
        <v>16520.78</v>
      </c>
      <c r="O243" s="25">
        <v>16924.48</v>
      </c>
      <c r="P243" s="25">
        <v>17909.045011387883</v>
      </c>
      <c r="Q243" s="25">
        <v>18042.432100000002</v>
      </c>
      <c r="R243" s="25">
        <v>14595.427000000001</v>
      </c>
      <c r="S243" s="25">
        <v>14595</v>
      </c>
      <c r="T243" s="25">
        <v>10662</v>
      </c>
      <c r="U243" s="25">
        <v>12275.37</v>
      </c>
    </row>
    <row r="244" spans="1:21" s="8" customFormat="1" x14ac:dyDescent="0.25">
      <c r="A244" s="221"/>
      <c r="B244" s="8" t="s">
        <v>221</v>
      </c>
      <c r="C244" s="8" t="s">
        <v>166</v>
      </c>
      <c r="E244" s="8" t="s">
        <v>201</v>
      </c>
      <c r="F244" s="25">
        <v>13.621919999999999</v>
      </c>
      <c r="G244" s="25">
        <v>0</v>
      </c>
      <c r="H244" s="25">
        <v>13.15558</v>
      </c>
      <c r="I244" s="25">
        <v>12.95923</v>
      </c>
      <c r="J244" s="25">
        <v>13.970840000000001</v>
      </c>
      <c r="K244" s="25">
        <v>12.00202</v>
      </c>
      <c r="L244" s="25">
        <v>11.68294</v>
      </c>
      <c r="M244" s="25">
        <v>11.535679999999999</v>
      </c>
      <c r="N244" s="25">
        <v>11.535679999999999</v>
      </c>
      <c r="O244" s="25">
        <v>14.554589999999999</v>
      </c>
      <c r="P244" s="25">
        <v>15.401287008203175</v>
      </c>
      <c r="Q244" s="25">
        <v>11.707488000000001</v>
      </c>
      <c r="R244" s="25">
        <v>13.940992</v>
      </c>
      <c r="S244" s="25">
        <v>13.0984</v>
      </c>
      <c r="T244" s="25">
        <v>13.172699999999999</v>
      </c>
      <c r="U244" s="25">
        <v>13.247</v>
      </c>
    </row>
    <row r="245" spans="1:21" s="8" customFormat="1" x14ac:dyDescent="0.25">
      <c r="A245" s="221"/>
      <c r="B245" s="8" t="s">
        <v>221</v>
      </c>
      <c r="C245" s="8" t="s">
        <v>204</v>
      </c>
      <c r="E245" s="8" t="s">
        <v>201</v>
      </c>
      <c r="F245" s="25">
        <v>15123.76</v>
      </c>
      <c r="G245" s="25">
        <v>15977.31</v>
      </c>
      <c r="H245" s="25">
        <v>15630.55</v>
      </c>
      <c r="I245" s="25">
        <v>14883.7</v>
      </c>
      <c r="J245" s="25">
        <v>15022.39</v>
      </c>
      <c r="K245" s="25">
        <v>14670.32</v>
      </c>
      <c r="L245" s="25">
        <v>16137.35</v>
      </c>
      <c r="M245" s="25">
        <v>16937.55</v>
      </c>
      <c r="N245" s="25">
        <v>16350.73</v>
      </c>
      <c r="O245" s="25">
        <v>14616.97</v>
      </c>
      <c r="P245" s="25">
        <v>15467.292076496295</v>
      </c>
      <c r="Q245" s="25">
        <v>19124.756100000002</v>
      </c>
      <c r="R245" s="25">
        <v>17497.684799999999</v>
      </c>
      <c r="S245" s="25">
        <v>17243.2</v>
      </c>
      <c r="T245" s="25">
        <v>17427</v>
      </c>
      <c r="U245" s="25">
        <v>17610.8</v>
      </c>
    </row>
    <row r="246" spans="1:21" s="8" customFormat="1" x14ac:dyDescent="0.25">
      <c r="A246" s="221"/>
      <c r="B246" s="8" t="s">
        <v>221</v>
      </c>
      <c r="C246" s="8" t="s">
        <v>167</v>
      </c>
      <c r="E246" s="8" t="s">
        <v>201</v>
      </c>
      <c r="F246" s="25">
        <v>37446.299999999996</v>
      </c>
      <c r="G246" s="25">
        <v>60434.1</v>
      </c>
      <c r="H246" s="25">
        <v>80967.599999999991</v>
      </c>
      <c r="I246" s="25">
        <v>93190.5</v>
      </c>
      <c r="J246" s="25">
        <v>109738.79999999999</v>
      </c>
      <c r="K246" s="25">
        <v>121427.09999999999</v>
      </c>
      <c r="L246" s="25">
        <v>137003.4</v>
      </c>
      <c r="M246" s="25">
        <v>160083.5470095257</v>
      </c>
      <c r="N246" s="25">
        <v>183163.69401905141</v>
      </c>
      <c r="O246" s="25">
        <v>206243.84102857715</v>
      </c>
      <c r="P246" s="25">
        <v>229323.98803810286</v>
      </c>
      <c r="Q246" s="25">
        <v>183997.77399999998</v>
      </c>
      <c r="R246" s="25">
        <v>191811.94899999999</v>
      </c>
      <c r="S246" s="25">
        <v>235951</v>
      </c>
      <c r="T246" s="25">
        <v>248137</v>
      </c>
      <c r="U246" s="25">
        <v>248137</v>
      </c>
    </row>
    <row r="247" spans="1:21" s="8" customFormat="1" x14ac:dyDescent="0.25">
      <c r="A247" s="221"/>
      <c r="B247" s="8" t="s">
        <v>231</v>
      </c>
      <c r="C247" s="8" t="s">
        <v>230</v>
      </c>
      <c r="E247" s="8" t="s">
        <v>201</v>
      </c>
      <c r="F247" s="25">
        <v>121680</v>
      </c>
      <c r="G247" s="25">
        <v>121680</v>
      </c>
      <c r="H247" s="25">
        <v>121680</v>
      </c>
      <c r="I247" s="25">
        <v>121680</v>
      </c>
      <c r="J247" s="25">
        <v>121680</v>
      </c>
      <c r="K247" s="25">
        <v>121680</v>
      </c>
      <c r="L247" s="25">
        <v>121680</v>
      </c>
      <c r="M247" s="25">
        <v>121680</v>
      </c>
      <c r="N247" s="25">
        <v>121533.55811999999</v>
      </c>
      <c r="O247" s="25">
        <v>121577.22096000001</v>
      </c>
      <c r="P247" s="25">
        <v>121655.10629999998</v>
      </c>
      <c r="Q247" s="25">
        <v>121655.10629999998</v>
      </c>
      <c r="R247" s="25">
        <v>121655.10629999998</v>
      </c>
      <c r="S247" s="25">
        <v>94381</v>
      </c>
      <c r="T247" s="25">
        <v>90975</v>
      </c>
      <c r="U247" s="25">
        <v>89211</v>
      </c>
    </row>
    <row r="248" spans="1:21" s="8" customFormat="1" x14ac:dyDescent="0.25">
      <c r="A248" s="221"/>
      <c r="B248" s="8" t="s">
        <v>231</v>
      </c>
      <c r="C248" s="8" t="s">
        <v>217</v>
      </c>
      <c r="E248" s="8" t="s">
        <v>201</v>
      </c>
      <c r="F248" s="25">
        <v>190400</v>
      </c>
      <c r="G248" s="25">
        <v>190400</v>
      </c>
      <c r="H248" s="25">
        <v>190400</v>
      </c>
      <c r="I248" s="25">
        <v>190400</v>
      </c>
      <c r="J248" s="25">
        <v>190400</v>
      </c>
      <c r="K248" s="25">
        <v>190400</v>
      </c>
      <c r="L248" s="25">
        <v>0</v>
      </c>
      <c r="M248" s="25">
        <v>0</v>
      </c>
      <c r="N248" s="25">
        <v>0</v>
      </c>
      <c r="O248" s="25">
        <v>0</v>
      </c>
      <c r="P248" s="25">
        <v>0</v>
      </c>
      <c r="Q248" s="25">
        <v>0</v>
      </c>
      <c r="R248" s="25">
        <v>0</v>
      </c>
      <c r="S248" s="25">
        <v>0</v>
      </c>
      <c r="T248" s="25">
        <v>0</v>
      </c>
      <c r="U248" s="25">
        <v>0</v>
      </c>
    </row>
    <row r="249" spans="1:21" s="8" customFormat="1" x14ac:dyDescent="0.25">
      <c r="A249" s="221"/>
      <c r="B249" s="8" t="s">
        <v>231</v>
      </c>
      <c r="C249" s="8" t="s">
        <v>218</v>
      </c>
      <c r="E249" s="8" t="s">
        <v>201</v>
      </c>
      <c r="F249" s="25">
        <v>118</v>
      </c>
      <c r="G249" s="25">
        <v>354</v>
      </c>
      <c r="H249" s="25">
        <v>295</v>
      </c>
      <c r="I249" s="25">
        <v>5398.5</v>
      </c>
      <c r="J249" s="25">
        <v>2950</v>
      </c>
      <c r="K249" s="25">
        <v>4543</v>
      </c>
      <c r="L249" s="25">
        <v>4867.5</v>
      </c>
      <c r="M249" s="25">
        <v>5546</v>
      </c>
      <c r="N249" s="25">
        <v>20443.5</v>
      </c>
      <c r="O249" s="25">
        <v>20089.5</v>
      </c>
      <c r="P249" s="25">
        <v>20001</v>
      </c>
      <c r="Q249" s="25">
        <v>20001</v>
      </c>
      <c r="R249" s="25">
        <v>20001</v>
      </c>
      <c r="S249" s="25">
        <v>20001</v>
      </c>
      <c r="T249" s="25">
        <v>20001</v>
      </c>
      <c r="U249" s="25">
        <v>20001</v>
      </c>
    </row>
    <row r="250" spans="1:21" s="8" customFormat="1" x14ac:dyDescent="0.25">
      <c r="A250" s="221"/>
      <c r="B250" s="50" t="s">
        <v>219</v>
      </c>
      <c r="C250" s="45"/>
      <c r="D250" s="45"/>
      <c r="E250" s="45"/>
      <c r="F250" s="45"/>
      <c r="G250" s="45"/>
      <c r="H250" s="45"/>
      <c r="I250" s="45"/>
      <c r="J250" s="45"/>
      <c r="K250" s="45"/>
      <c r="L250" s="45"/>
      <c r="M250" s="45"/>
      <c r="N250" s="45"/>
      <c r="O250" s="45"/>
      <c r="P250" s="45"/>
      <c r="Q250" s="45"/>
      <c r="R250" s="45"/>
      <c r="S250" s="45"/>
      <c r="T250" s="45"/>
      <c r="U250" s="45"/>
    </row>
    <row r="251" spans="1:21" s="8" customFormat="1" x14ac:dyDescent="0.25">
      <c r="A251" s="221"/>
      <c r="B251" s="8" t="s">
        <v>219</v>
      </c>
      <c r="C251" s="8" t="s">
        <v>226</v>
      </c>
      <c r="E251" s="8" t="s">
        <v>201</v>
      </c>
      <c r="F251" s="25">
        <v>3555.4319999999998</v>
      </c>
      <c r="G251" s="25">
        <v>3536.28</v>
      </c>
      <c r="H251" s="25">
        <v>3534.57</v>
      </c>
      <c r="I251" s="25">
        <v>3648.114</v>
      </c>
      <c r="J251" s="25">
        <v>3756.721</v>
      </c>
      <c r="K251" s="25">
        <v>3818.43</v>
      </c>
      <c r="L251" s="25">
        <v>3857.4180000000001</v>
      </c>
      <c r="M251" s="25">
        <v>3952.8359999999998</v>
      </c>
      <c r="N251" s="25">
        <v>3785.598</v>
      </c>
      <c r="O251" s="25">
        <v>3869.0459999999998</v>
      </c>
      <c r="P251" s="25">
        <v>4094.1228647247867</v>
      </c>
      <c r="Q251" s="25">
        <v>4091.346</v>
      </c>
      <c r="R251" s="25">
        <v>4006.1880000000001</v>
      </c>
      <c r="S251" s="25">
        <v>3814</v>
      </c>
      <c r="T251" s="25">
        <v>3880</v>
      </c>
      <c r="U251" s="25">
        <v>4129</v>
      </c>
    </row>
    <row r="252" spans="1:21" s="8" customFormat="1" x14ac:dyDescent="0.25">
      <c r="A252" s="221"/>
      <c r="B252" s="8" t="s">
        <v>219</v>
      </c>
      <c r="C252" s="8" t="s">
        <v>227</v>
      </c>
      <c r="E252" s="8" t="s">
        <v>201</v>
      </c>
      <c r="F252" s="25">
        <v>2917.2280000000001</v>
      </c>
      <c r="G252" s="25">
        <v>2675.5439999999999</v>
      </c>
      <c r="H252" s="25">
        <v>2535.98</v>
      </c>
      <c r="I252" s="25">
        <v>2617.6759999999999</v>
      </c>
      <c r="J252" s="25">
        <v>2714.2860000000001</v>
      </c>
      <c r="K252" s="25">
        <v>2590.444</v>
      </c>
      <c r="L252" s="25">
        <v>2512.152</v>
      </c>
      <c r="M252" s="25">
        <v>2372.5880000000002</v>
      </c>
      <c r="N252" s="25">
        <v>1810.9280000000001</v>
      </c>
      <c r="O252" s="25">
        <v>1855.18</v>
      </c>
      <c r="P252" s="25">
        <v>1963.1027535418625</v>
      </c>
      <c r="Q252" s="25">
        <v>1977.7239999999999</v>
      </c>
      <c r="R252" s="25">
        <v>1599.8799999999999</v>
      </c>
      <c r="S252" s="25">
        <v>3428</v>
      </c>
      <c r="T252" s="25">
        <v>4330.84</v>
      </c>
      <c r="U252" s="25">
        <v>5703.65</v>
      </c>
    </row>
    <row r="253" spans="1:21" s="8" customFormat="1" x14ac:dyDescent="0.25">
      <c r="A253" s="221"/>
      <c r="B253" s="8" t="s">
        <v>219</v>
      </c>
      <c r="C253" s="8" t="s">
        <v>228</v>
      </c>
      <c r="E253" s="8" t="s">
        <v>201</v>
      </c>
      <c r="F253" s="25">
        <v>21444.967999999997</v>
      </c>
      <c r="G253" s="25">
        <v>22247.356</v>
      </c>
      <c r="H253" s="25">
        <v>23423.502</v>
      </c>
      <c r="I253" s="25">
        <v>24904.825999999997</v>
      </c>
      <c r="J253" s="25">
        <v>26329.949000000001</v>
      </c>
      <c r="K253" s="25">
        <v>27826.34</v>
      </c>
      <c r="L253" s="25">
        <v>29859.736000000001</v>
      </c>
      <c r="M253" s="25">
        <v>33456.754000000001</v>
      </c>
      <c r="N253" s="25">
        <v>33473.894</v>
      </c>
      <c r="O253" s="25">
        <v>33473.894</v>
      </c>
      <c r="P253" s="25">
        <v>36290.522898393756</v>
      </c>
      <c r="Q253" s="25">
        <v>38490.525000000009</v>
      </c>
      <c r="R253" s="25">
        <v>38617.398000000001</v>
      </c>
      <c r="S253" s="25">
        <v>41317</v>
      </c>
      <c r="T253" s="25">
        <v>41624.199999999997</v>
      </c>
      <c r="U253" s="25">
        <v>40900.129999999997</v>
      </c>
    </row>
    <row r="254" spans="1:21" s="8" customFormat="1" x14ac:dyDescent="0.25">
      <c r="A254" s="221"/>
      <c r="B254" s="8" t="s">
        <v>219</v>
      </c>
      <c r="C254" s="8" t="s">
        <v>166</v>
      </c>
      <c r="E254" s="8" t="s">
        <v>201</v>
      </c>
      <c r="F254" s="25">
        <v>2057.1410000000001</v>
      </c>
      <c r="G254" s="25">
        <v>2057.1410000000001</v>
      </c>
      <c r="H254" s="25">
        <v>1986.7159999999999</v>
      </c>
      <c r="I254" s="25">
        <v>1957.0640000000001</v>
      </c>
      <c r="J254" s="25">
        <v>2109.8330000000001</v>
      </c>
      <c r="K254" s="25">
        <v>1812.508</v>
      </c>
      <c r="L254" s="25">
        <v>1764.3230000000001</v>
      </c>
      <c r="M254" s="25">
        <v>1742.0830000000001</v>
      </c>
      <c r="N254" s="25">
        <v>1742.0830000000001</v>
      </c>
      <c r="O254" s="25">
        <v>2197.9899999999998</v>
      </c>
      <c r="P254" s="25">
        <v>2325.8553770015301</v>
      </c>
      <c r="Q254" s="25">
        <v>1768.0291200000001</v>
      </c>
      <c r="R254" s="25">
        <v>2105.3260799999998</v>
      </c>
      <c r="S254" s="25">
        <v>2186.7907999999998</v>
      </c>
      <c r="T254" s="25">
        <v>2277.88</v>
      </c>
      <c r="U254" s="25">
        <v>2381.0288</v>
      </c>
    </row>
    <row r="255" spans="1:21" s="8" customFormat="1" x14ac:dyDescent="0.25">
      <c r="A255" s="221"/>
      <c r="B255" s="8" t="s">
        <v>219</v>
      </c>
      <c r="C255" s="8" t="s">
        <v>204</v>
      </c>
      <c r="E255" s="8" t="s">
        <v>201</v>
      </c>
      <c r="F255" s="25">
        <v>43.902810000000002</v>
      </c>
      <c r="G255" s="25">
        <v>46.380569999999999</v>
      </c>
      <c r="H255" s="25">
        <v>45.373980000000003</v>
      </c>
      <c r="I255" s="25">
        <v>43.205939999999998</v>
      </c>
      <c r="J255" s="25">
        <v>43.608530000000002</v>
      </c>
      <c r="K255" s="25">
        <v>42.586500000000001</v>
      </c>
      <c r="L255" s="25">
        <v>46.845149999999997</v>
      </c>
      <c r="M255" s="25">
        <v>49.168050000000001</v>
      </c>
      <c r="N255" s="25">
        <v>47.464590000000001</v>
      </c>
      <c r="O255" s="25">
        <v>42.431640000000002</v>
      </c>
      <c r="P255" s="25">
        <v>44.900047068908158</v>
      </c>
      <c r="Q255" s="25">
        <v>55.517310000000002</v>
      </c>
      <c r="R255" s="25">
        <v>50.794080000000001</v>
      </c>
      <c r="S255" s="25">
        <v>40</v>
      </c>
      <c r="T255" s="25">
        <v>37</v>
      </c>
      <c r="U255" s="25">
        <v>45</v>
      </c>
    </row>
    <row r="256" spans="1:21" s="8" customFormat="1" x14ac:dyDescent="0.25">
      <c r="A256" s="221"/>
      <c r="B256" s="8" t="s">
        <v>219</v>
      </c>
      <c r="C256" s="8" t="s">
        <v>167</v>
      </c>
      <c r="E256" s="8" t="s">
        <v>201</v>
      </c>
      <c r="F256" s="25">
        <v>1781.57</v>
      </c>
      <c r="G256" s="25">
        <v>0</v>
      </c>
      <c r="H256" s="25">
        <v>0</v>
      </c>
      <c r="I256" s="25">
        <v>0</v>
      </c>
      <c r="J256" s="25">
        <v>0</v>
      </c>
      <c r="K256" s="25">
        <v>0</v>
      </c>
      <c r="L256" s="25">
        <v>0</v>
      </c>
      <c r="M256" s="25">
        <v>0</v>
      </c>
      <c r="N256" s="25">
        <v>0</v>
      </c>
      <c r="O256" s="25">
        <v>0</v>
      </c>
      <c r="P256" s="25">
        <v>0</v>
      </c>
      <c r="Q256" s="25">
        <v>0</v>
      </c>
      <c r="R256" s="25">
        <v>0</v>
      </c>
      <c r="S256" s="25">
        <v>418</v>
      </c>
      <c r="T256" s="25">
        <v>647.19000000000005</v>
      </c>
      <c r="U256" s="25">
        <v>1403.22</v>
      </c>
    </row>
    <row r="257" spans="1:21" s="8" customFormat="1" x14ac:dyDescent="0.25">
      <c r="A257" s="221"/>
      <c r="F257" s="26"/>
      <c r="G257" s="26"/>
      <c r="H257" s="26"/>
      <c r="I257" s="26"/>
      <c r="J257" s="26"/>
      <c r="K257" s="26"/>
      <c r="L257" s="26"/>
      <c r="M257" s="26"/>
      <c r="N257" s="26"/>
      <c r="O257" s="26"/>
      <c r="P257" s="26"/>
      <c r="Q257" s="26"/>
      <c r="R257" s="26"/>
      <c r="S257" s="26"/>
      <c r="T257" s="26"/>
      <c r="U257" s="26"/>
    </row>
    <row r="258" spans="1:21" s="51" customFormat="1" ht="21" x14ac:dyDescent="0.35">
      <c r="A258" s="222"/>
      <c r="C258" s="52" t="s">
        <v>11</v>
      </c>
      <c r="F258" s="51" t="s">
        <v>12</v>
      </c>
    </row>
    <row r="259" spans="1:21" s="8" customFormat="1" x14ac:dyDescent="0.25">
      <c r="A259" s="221"/>
    </row>
    <row r="260" spans="1:21" s="8" customFormat="1" x14ac:dyDescent="0.25">
      <c r="A260" s="221"/>
      <c r="B260" s="50" t="s">
        <v>222</v>
      </c>
      <c r="C260" s="50"/>
      <c r="D260" s="50" t="s">
        <v>13</v>
      </c>
      <c r="E260" s="45"/>
      <c r="F260" s="45"/>
      <c r="G260" s="45"/>
      <c r="H260" s="45"/>
      <c r="I260" s="45"/>
      <c r="J260" s="45"/>
      <c r="K260" s="45"/>
      <c r="L260" s="45"/>
      <c r="M260" s="45"/>
      <c r="N260" s="45"/>
      <c r="O260" s="45"/>
      <c r="P260" s="45"/>
      <c r="Q260" s="45"/>
      <c r="R260" s="45"/>
      <c r="S260" s="45"/>
      <c r="T260" s="45"/>
      <c r="U260" s="45"/>
    </row>
    <row r="261" spans="1:21" s="8" customFormat="1" x14ac:dyDescent="0.25">
      <c r="A261" s="221"/>
      <c r="B261" s="8" t="s">
        <v>222</v>
      </c>
      <c r="C261" s="8" t="s">
        <v>227</v>
      </c>
      <c r="D261" s="8" t="s">
        <v>13</v>
      </c>
      <c r="E261" s="8" t="s">
        <v>189</v>
      </c>
      <c r="F261" s="25">
        <v>71900</v>
      </c>
      <c r="G261" s="25">
        <v>71900</v>
      </c>
      <c r="H261" s="25">
        <v>71900</v>
      </c>
      <c r="I261" s="25">
        <v>71900</v>
      </c>
      <c r="J261" s="25">
        <v>71900</v>
      </c>
      <c r="K261" s="25">
        <v>71900</v>
      </c>
      <c r="L261" s="25">
        <v>71900</v>
      </c>
      <c r="M261" s="25">
        <v>71900</v>
      </c>
      <c r="N261" s="25">
        <v>71900</v>
      </c>
      <c r="O261" s="25">
        <v>71900</v>
      </c>
      <c r="P261" s="25">
        <v>71900</v>
      </c>
      <c r="Q261" s="25">
        <v>71900</v>
      </c>
      <c r="R261" s="25">
        <v>71900</v>
      </c>
      <c r="S261" s="25">
        <v>71900</v>
      </c>
      <c r="T261" s="25">
        <v>71900</v>
      </c>
      <c r="U261" s="25">
        <v>71900</v>
      </c>
    </row>
    <row r="262" spans="1:21" s="8" customFormat="1" x14ac:dyDescent="0.25">
      <c r="A262" s="221"/>
      <c r="B262" s="8" t="s">
        <v>222</v>
      </c>
      <c r="C262" s="8" t="s">
        <v>228</v>
      </c>
      <c r="D262" s="8" t="s">
        <v>13</v>
      </c>
      <c r="E262" s="8" t="s">
        <v>189</v>
      </c>
      <c r="F262" s="25">
        <v>74100</v>
      </c>
      <c r="G262" s="25">
        <v>74100</v>
      </c>
      <c r="H262" s="25">
        <v>74100</v>
      </c>
      <c r="I262" s="25">
        <v>74100</v>
      </c>
      <c r="J262" s="25">
        <v>74100</v>
      </c>
      <c r="K262" s="25">
        <v>74100</v>
      </c>
      <c r="L262" s="25">
        <v>74100</v>
      </c>
      <c r="M262" s="25">
        <v>74100</v>
      </c>
      <c r="N262" s="25">
        <v>74100</v>
      </c>
      <c r="O262" s="25">
        <v>74100</v>
      </c>
      <c r="P262" s="25">
        <v>74100</v>
      </c>
      <c r="Q262" s="25">
        <v>74100</v>
      </c>
      <c r="R262" s="25">
        <v>74100</v>
      </c>
      <c r="S262" s="25">
        <v>74100</v>
      </c>
      <c r="T262" s="25">
        <v>74100</v>
      </c>
      <c r="U262" s="25">
        <v>74100</v>
      </c>
    </row>
    <row r="263" spans="1:21" s="8" customFormat="1" x14ac:dyDescent="0.25">
      <c r="A263" s="221"/>
      <c r="B263" s="8" t="s">
        <v>222</v>
      </c>
      <c r="C263" s="8" t="s">
        <v>229</v>
      </c>
      <c r="D263" s="8" t="s">
        <v>13</v>
      </c>
      <c r="E263" s="8" t="s">
        <v>189</v>
      </c>
      <c r="F263" s="25">
        <v>77400</v>
      </c>
      <c r="G263" s="25">
        <v>77400</v>
      </c>
      <c r="H263" s="25">
        <v>77400</v>
      </c>
      <c r="I263" s="25">
        <v>77400</v>
      </c>
      <c r="J263" s="25">
        <v>77400</v>
      </c>
      <c r="K263" s="25">
        <v>77400</v>
      </c>
      <c r="L263" s="25">
        <v>77400</v>
      </c>
      <c r="M263" s="25">
        <v>77400</v>
      </c>
      <c r="N263" s="25">
        <v>77400</v>
      </c>
      <c r="O263" s="25">
        <v>77400</v>
      </c>
      <c r="P263" s="25">
        <v>77400</v>
      </c>
      <c r="Q263" s="25">
        <v>77400</v>
      </c>
      <c r="R263" s="25">
        <v>77400</v>
      </c>
      <c r="S263" s="25">
        <v>77400</v>
      </c>
      <c r="T263" s="25">
        <v>77400</v>
      </c>
      <c r="U263" s="25">
        <v>77400</v>
      </c>
    </row>
    <row r="264" spans="1:21" s="8" customFormat="1" x14ac:dyDescent="0.25">
      <c r="A264" s="221"/>
      <c r="B264" s="8" t="s">
        <v>222</v>
      </c>
      <c r="C264" s="8" t="s">
        <v>167</v>
      </c>
      <c r="D264" s="8" t="s">
        <v>13</v>
      </c>
      <c r="E264" s="8" t="s">
        <v>189</v>
      </c>
      <c r="F264" s="25">
        <v>96250</v>
      </c>
      <c r="G264" s="25">
        <v>96250</v>
      </c>
      <c r="H264" s="25">
        <v>96250</v>
      </c>
      <c r="I264" s="25">
        <v>96250</v>
      </c>
      <c r="J264" s="25">
        <v>96250</v>
      </c>
      <c r="K264" s="25">
        <v>96250</v>
      </c>
      <c r="L264" s="25">
        <v>96250</v>
      </c>
      <c r="M264" s="25">
        <v>96250</v>
      </c>
      <c r="N264" s="25">
        <v>96250</v>
      </c>
      <c r="O264" s="25">
        <v>96250</v>
      </c>
      <c r="P264" s="25">
        <v>96250</v>
      </c>
      <c r="Q264" s="25">
        <v>96250</v>
      </c>
      <c r="R264" s="25">
        <v>96250</v>
      </c>
      <c r="S264" s="25">
        <v>96250</v>
      </c>
      <c r="T264" s="25">
        <v>96250</v>
      </c>
      <c r="U264" s="25">
        <v>96250</v>
      </c>
    </row>
    <row r="265" spans="1:21" s="8" customFormat="1" x14ac:dyDescent="0.25">
      <c r="A265" s="221"/>
      <c r="B265" s="8" t="s">
        <v>222</v>
      </c>
      <c r="C265" s="8" t="s">
        <v>215</v>
      </c>
      <c r="D265" s="8" t="s">
        <v>13</v>
      </c>
      <c r="E265" s="8" t="s">
        <v>189</v>
      </c>
      <c r="F265" s="25">
        <v>44400</v>
      </c>
      <c r="G265" s="25">
        <v>44400</v>
      </c>
      <c r="H265" s="25">
        <v>44400</v>
      </c>
      <c r="I265" s="25">
        <v>44400</v>
      </c>
      <c r="J265" s="25">
        <v>44400</v>
      </c>
      <c r="K265" s="25">
        <v>44400</v>
      </c>
      <c r="L265" s="25">
        <v>44400</v>
      </c>
      <c r="M265" s="25">
        <v>44400</v>
      </c>
      <c r="N265" s="25">
        <v>44400</v>
      </c>
      <c r="O265" s="25">
        <v>44400</v>
      </c>
      <c r="P265" s="25">
        <v>44400</v>
      </c>
      <c r="Q265" s="25">
        <v>44400</v>
      </c>
      <c r="R265" s="25">
        <v>44400</v>
      </c>
      <c r="S265" s="25">
        <v>44400</v>
      </c>
      <c r="T265" s="25">
        <v>44400</v>
      </c>
      <c r="U265" s="25">
        <v>44400</v>
      </c>
    </row>
    <row r="266" spans="1:21" s="8" customFormat="1" x14ac:dyDescent="0.25">
      <c r="A266" s="221"/>
      <c r="B266" s="8" t="s">
        <v>222</v>
      </c>
      <c r="C266" s="8" t="s">
        <v>211</v>
      </c>
      <c r="D266" s="8" t="s">
        <v>13</v>
      </c>
      <c r="E266" s="8" t="s">
        <v>189</v>
      </c>
      <c r="F266" s="25">
        <v>56100</v>
      </c>
      <c r="G266" s="25">
        <v>56100</v>
      </c>
      <c r="H266" s="25">
        <v>56100</v>
      </c>
      <c r="I266" s="25">
        <v>56100</v>
      </c>
      <c r="J266" s="25">
        <v>56100</v>
      </c>
      <c r="K266" s="25">
        <v>56100</v>
      </c>
      <c r="L266" s="25">
        <v>56100</v>
      </c>
      <c r="M266" s="25">
        <v>56100</v>
      </c>
      <c r="N266" s="25">
        <v>56100</v>
      </c>
      <c r="O266" s="25">
        <v>56100</v>
      </c>
      <c r="P266" s="25">
        <v>56100</v>
      </c>
      <c r="Q266" s="25">
        <v>56100</v>
      </c>
      <c r="R266" s="25">
        <v>56100</v>
      </c>
      <c r="S266" s="25">
        <v>56100</v>
      </c>
      <c r="T266" s="25">
        <v>56100</v>
      </c>
      <c r="U266" s="25">
        <v>56100</v>
      </c>
    </row>
    <row r="267" spans="1:21" s="8" customFormat="1" x14ac:dyDescent="0.25">
      <c r="A267" s="221"/>
      <c r="B267" s="50" t="s">
        <v>221</v>
      </c>
      <c r="C267" s="45"/>
      <c r="D267" s="50" t="s">
        <v>13</v>
      </c>
      <c r="E267" s="45"/>
      <c r="F267" s="45"/>
      <c r="G267" s="45"/>
      <c r="H267" s="45"/>
      <c r="I267" s="45"/>
      <c r="J267" s="45"/>
      <c r="K267" s="45"/>
      <c r="L267" s="45"/>
      <c r="M267" s="45"/>
      <c r="N267" s="45"/>
      <c r="O267" s="45"/>
      <c r="P267" s="45"/>
      <c r="Q267" s="45"/>
      <c r="R267" s="45"/>
      <c r="S267" s="45"/>
      <c r="T267" s="45"/>
      <c r="U267" s="45"/>
    </row>
    <row r="268" spans="1:21" s="8" customFormat="1" x14ac:dyDescent="0.25">
      <c r="A268" s="221"/>
      <c r="B268" s="8" t="s">
        <v>221</v>
      </c>
      <c r="C268" s="8" t="s">
        <v>227</v>
      </c>
      <c r="D268" s="8" t="s">
        <v>13</v>
      </c>
      <c r="E268" s="8" t="s">
        <v>189</v>
      </c>
      <c r="F268" s="25">
        <v>71900</v>
      </c>
      <c r="G268" s="25">
        <v>71900</v>
      </c>
      <c r="H268" s="25">
        <v>71900</v>
      </c>
      <c r="I268" s="25">
        <v>71900</v>
      </c>
      <c r="J268" s="25">
        <v>71900</v>
      </c>
      <c r="K268" s="25">
        <v>71900</v>
      </c>
      <c r="L268" s="25">
        <v>71900</v>
      </c>
      <c r="M268" s="25">
        <v>71900</v>
      </c>
      <c r="N268" s="25">
        <v>71900</v>
      </c>
      <c r="O268" s="25">
        <v>71900</v>
      </c>
      <c r="P268" s="25">
        <v>71900</v>
      </c>
      <c r="Q268" s="25">
        <v>71900</v>
      </c>
      <c r="R268" s="25">
        <v>71900</v>
      </c>
      <c r="S268" s="25">
        <v>71900</v>
      </c>
      <c r="T268" s="25">
        <v>71900</v>
      </c>
      <c r="U268" s="25">
        <v>71900</v>
      </c>
    </row>
    <row r="269" spans="1:21" s="8" customFormat="1" x14ac:dyDescent="0.25">
      <c r="A269" s="221"/>
      <c r="B269" s="8" t="s">
        <v>221</v>
      </c>
      <c r="C269" s="8" t="s">
        <v>166</v>
      </c>
      <c r="D269" s="8" t="s">
        <v>13</v>
      </c>
      <c r="E269" s="8" t="s">
        <v>189</v>
      </c>
      <c r="F269" s="25">
        <v>77400</v>
      </c>
      <c r="G269" s="25">
        <v>77400</v>
      </c>
      <c r="H269" s="25">
        <v>77400</v>
      </c>
      <c r="I269" s="25">
        <v>77400</v>
      </c>
      <c r="J269" s="25">
        <v>77400</v>
      </c>
      <c r="K269" s="25">
        <v>77400</v>
      </c>
      <c r="L269" s="25">
        <v>77400</v>
      </c>
      <c r="M269" s="25">
        <v>77400</v>
      </c>
      <c r="N269" s="25">
        <v>77400</v>
      </c>
      <c r="O269" s="25">
        <v>77400</v>
      </c>
      <c r="P269" s="25">
        <v>77400</v>
      </c>
      <c r="Q269" s="25">
        <v>77400</v>
      </c>
      <c r="R269" s="25">
        <v>77400</v>
      </c>
      <c r="S269" s="25">
        <v>77400</v>
      </c>
      <c r="T269" s="25">
        <v>77400</v>
      </c>
      <c r="U269" s="25">
        <v>77400</v>
      </c>
    </row>
    <row r="270" spans="1:21" s="8" customFormat="1" x14ac:dyDescent="0.25">
      <c r="A270" s="221"/>
      <c r="B270" s="8" t="s">
        <v>221</v>
      </c>
      <c r="C270" s="8" t="s">
        <v>204</v>
      </c>
      <c r="D270" s="8" t="s">
        <v>13</v>
      </c>
      <c r="E270" s="8" t="s">
        <v>189</v>
      </c>
      <c r="F270" s="25">
        <v>63100</v>
      </c>
      <c r="G270" s="25">
        <v>63100</v>
      </c>
      <c r="H270" s="25">
        <v>63100</v>
      </c>
      <c r="I270" s="25">
        <v>63100</v>
      </c>
      <c r="J270" s="25">
        <v>63100</v>
      </c>
      <c r="K270" s="25">
        <v>63100</v>
      </c>
      <c r="L270" s="25">
        <v>63100</v>
      </c>
      <c r="M270" s="25">
        <v>63100</v>
      </c>
      <c r="N270" s="25">
        <v>63100</v>
      </c>
      <c r="O270" s="25">
        <v>63100</v>
      </c>
      <c r="P270" s="25">
        <v>63100</v>
      </c>
      <c r="Q270" s="25">
        <v>63100</v>
      </c>
      <c r="R270" s="25">
        <v>63100</v>
      </c>
      <c r="S270" s="25">
        <v>63100</v>
      </c>
      <c r="T270" s="25">
        <v>63100</v>
      </c>
      <c r="U270" s="25">
        <v>63100</v>
      </c>
    </row>
    <row r="271" spans="1:21" s="8" customFormat="1" x14ac:dyDescent="0.25">
      <c r="A271" s="221"/>
      <c r="B271" s="8" t="s">
        <v>221</v>
      </c>
      <c r="C271" s="8" t="s">
        <v>167</v>
      </c>
      <c r="D271" s="8" t="s">
        <v>13</v>
      </c>
      <c r="E271" s="8" t="s">
        <v>189</v>
      </c>
      <c r="F271" s="25">
        <v>96250</v>
      </c>
      <c r="G271" s="25">
        <v>96250</v>
      </c>
      <c r="H271" s="25">
        <v>96250</v>
      </c>
      <c r="I271" s="25">
        <v>96250</v>
      </c>
      <c r="J271" s="25">
        <v>96250</v>
      </c>
      <c r="K271" s="25">
        <v>96250</v>
      </c>
      <c r="L271" s="25">
        <v>96250</v>
      </c>
      <c r="M271" s="25">
        <v>96250</v>
      </c>
      <c r="N271" s="25">
        <v>96250</v>
      </c>
      <c r="O271" s="25">
        <v>96250</v>
      </c>
      <c r="P271" s="25">
        <v>96250</v>
      </c>
      <c r="Q271" s="25">
        <v>96250</v>
      </c>
      <c r="R271" s="25">
        <v>96250</v>
      </c>
      <c r="S271" s="25">
        <v>96250</v>
      </c>
      <c r="T271" s="25">
        <v>96250</v>
      </c>
      <c r="U271" s="25">
        <v>96250</v>
      </c>
    </row>
    <row r="272" spans="1:21" s="8" customFormat="1" x14ac:dyDescent="0.25">
      <c r="A272" s="221"/>
      <c r="B272" s="8" t="s">
        <v>231</v>
      </c>
      <c r="C272" s="8" t="s">
        <v>230</v>
      </c>
      <c r="D272" s="8" t="s">
        <v>13</v>
      </c>
      <c r="E272" s="8" t="s">
        <v>189</v>
      </c>
      <c r="F272" s="25">
        <v>112000</v>
      </c>
      <c r="G272" s="25">
        <v>112000</v>
      </c>
      <c r="H272" s="25">
        <v>112000</v>
      </c>
      <c r="I272" s="25">
        <v>112000</v>
      </c>
      <c r="J272" s="25">
        <v>112000</v>
      </c>
      <c r="K272" s="25">
        <v>112000</v>
      </c>
      <c r="L272" s="25">
        <v>112000</v>
      </c>
      <c r="M272" s="25">
        <v>112000</v>
      </c>
      <c r="N272" s="25">
        <v>112000</v>
      </c>
      <c r="O272" s="25">
        <v>112000</v>
      </c>
      <c r="P272" s="25">
        <v>112000</v>
      </c>
      <c r="Q272" s="25">
        <v>112000</v>
      </c>
      <c r="R272" s="25">
        <v>112000</v>
      </c>
      <c r="S272" s="25">
        <v>112000</v>
      </c>
      <c r="T272" s="25">
        <v>112000</v>
      </c>
      <c r="U272" s="25">
        <v>112000</v>
      </c>
    </row>
    <row r="273" spans="1:21" s="8" customFormat="1" x14ac:dyDescent="0.25">
      <c r="A273" s="221"/>
      <c r="B273" s="8" t="s">
        <v>231</v>
      </c>
      <c r="C273" s="8" t="s">
        <v>217</v>
      </c>
      <c r="D273" s="8" t="s">
        <v>13</v>
      </c>
      <c r="E273" s="8" t="s">
        <v>189</v>
      </c>
      <c r="F273" s="25">
        <v>100000</v>
      </c>
      <c r="G273" s="25">
        <v>100000</v>
      </c>
      <c r="H273" s="25">
        <v>100000</v>
      </c>
      <c r="I273" s="25">
        <v>100000</v>
      </c>
      <c r="J273" s="25">
        <v>100000</v>
      </c>
      <c r="K273" s="25">
        <v>100000</v>
      </c>
      <c r="L273" s="25">
        <v>100000</v>
      </c>
      <c r="M273" s="25">
        <v>100000</v>
      </c>
      <c r="N273" s="25">
        <v>100000</v>
      </c>
      <c r="O273" s="25">
        <v>100000</v>
      </c>
      <c r="P273" s="25">
        <v>100000</v>
      </c>
      <c r="Q273" s="25">
        <v>100000</v>
      </c>
      <c r="R273" s="25">
        <v>100000</v>
      </c>
      <c r="S273" s="25">
        <v>100000</v>
      </c>
      <c r="T273" s="25">
        <v>100000</v>
      </c>
      <c r="U273" s="25">
        <v>100000</v>
      </c>
    </row>
    <row r="274" spans="1:21" s="8" customFormat="1" x14ac:dyDescent="0.25">
      <c r="A274" s="221"/>
      <c r="B274" s="8" t="s">
        <v>231</v>
      </c>
      <c r="C274" s="8" t="s">
        <v>218</v>
      </c>
      <c r="D274" s="8" t="s">
        <v>13</v>
      </c>
      <c r="E274" s="8" t="s">
        <v>189</v>
      </c>
      <c r="F274" s="25">
        <v>112000</v>
      </c>
      <c r="G274" s="25">
        <v>112000</v>
      </c>
      <c r="H274" s="25">
        <v>112000</v>
      </c>
      <c r="I274" s="25">
        <v>112000</v>
      </c>
      <c r="J274" s="25">
        <v>112000</v>
      </c>
      <c r="K274" s="25">
        <v>112000</v>
      </c>
      <c r="L274" s="25">
        <v>112000</v>
      </c>
      <c r="M274" s="25">
        <v>112000</v>
      </c>
      <c r="N274" s="25">
        <v>112000</v>
      </c>
      <c r="O274" s="25">
        <v>112000</v>
      </c>
      <c r="P274" s="25">
        <v>112000</v>
      </c>
      <c r="Q274" s="25">
        <v>112000</v>
      </c>
      <c r="R274" s="25">
        <v>112000</v>
      </c>
      <c r="S274" s="25">
        <v>112000</v>
      </c>
      <c r="T274" s="25">
        <v>112000</v>
      </c>
      <c r="U274" s="25">
        <v>112000</v>
      </c>
    </row>
    <row r="275" spans="1:21" s="8" customFormat="1" x14ac:dyDescent="0.25">
      <c r="A275" s="221"/>
      <c r="B275" s="50" t="s">
        <v>219</v>
      </c>
      <c r="C275" s="45"/>
      <c r="D275" s="50" t="s">
        <v>13</v>
      </c>
      <c r="E275" s="45"/>
      <c r="F275" s="45"/>
      <c r="G275" s="45"/>
      <c r="H275" s="45"/>
      <c r="I275" s="45"/>
      <c r="J275" s="45"/>
      <c r="K275" s="45"/>
      <c r="L275" s="45"/>
      <c r="M275" s="45"/>
      <c r="N275" s="45"/>
      <c r="O275" s="45"/>
      <c r="P275" s="45"/>
      <c r="Q275" s="45"/>
      <c r="R275" s="45"/>
      <c r="S275" s="45"/>
      <c r="T275" s="45"/>
      <c r="U275" s="45"/>
    </row>
    <row r="276" spans="1:21" s="8" customFormat="1" x14ac:dyDescent="0.25">
      <c r="A276" s="221"/>
      <c r="B276" s="8" t="s">
        <v>219</v>
      </c>
      <c r="C276" s="8" t="s">
        <v>226</v>
      </c>
      <c r="D276" s="8" t="s">
        <v>13</v>
      </c>
      <c r="E276" s="8" t="s">
        <v>189</v>
      </c>
      <c r="F276" s="25">
        <v>69300</v>
      </c>
      <c r="G276" s="25">
        <v>69300</v>
      </c>
      <c r="H276" s="25">
        <v>69300</v>
      </c>
      <c r="I276" s="25">
        <v>69300</v>
      </c>
      <c r="J276" s="25">
        <v>69300</v>
      </c>
      <c r="K276" s="25">
        <v>69300</v>
      </c>
      <c r="L276" s="25">
        <v>69300</v>
      </c>
      <c r="M276" s="25">
        <v>69300</v>
      </c>
      <c r="N276" s="25">
        <v>69300</v>
      </c>
      <c r="O276" s="25">
        <v>69300</v>
      </c>
      <c r="P276" s="25">
        <v>69300</v>
      </c>
      <c r="Q276" s="25">
        <v>69300</v>
      </c>
      <c r="R276" s="25">
        <v>69300</v>
      </c>
      <c r="S276" s="25">
        <v>69300</v>
      </c>
      <c r="T276" s="25">
        <v>69300</v>
      </c>
      <c r="U276" s="25">
        <v>69300</v>
      </c>
    </row>
    <row r="277" spans="1:21" s="8" customFormat="1" x14ac:dyDescent="0.25">
      <c r="A277" s="221"/>
      <c r="B277" s="8" t="s">
        <v>219</v>
      </c>
      <c r="C277" s="8" t="s">
        <v>227</v>
      </c>
      <c r="D277" s="8" t="s">
        <v>13</v>
      </c>
      <c r="E277" s="8" t="s">
        <v>189</v>
      </c>
      <c r="F277" s="25">
        <v>71900</v>
      </c>
      <c r="G277" s="25">
        <v>71900</v>
      </c>
      <c r="H277" s="25">
        <v>71900</v>
      </c>
      <c r="I277" s="25">
        <v>71900</v>
      </c>
      <c r="J277" s="25">
        <v>71900</v>
      </c>
      <c r="K277" s="25">
        <v>71900</v>
      </c>
      <c r="L277" s="25">
        <v>71900</v>
      </c>
      <c r="M277" s="25">
        <v>71900</v>
      </c>
      <c r="N277" s="25">
        <v>71900</v>
      </c>
      <c r="O277" s="25">
        <v>71900</v>
      </c>
      <c r="P277" s="25">
        <v>71900</v>
      </c>
      <c r="Q277" s="25">
        <v>71900</v>
      </c>
      <c r="R277" s="25">
        <v>71900</v>
      </c>
      <c r="S277" s="25">
        <v>71900</v>
      </c>
      <c r="T277" s="25">
        <v>71900</v>
      </c>
      <c r="U277" s="25">
        <v>71900</v>
      </c>
    </row>
    <row r="278" spans="1:21" s="8" customFormat="1" x14ac:dyDescent="0.25">
      <c r="A278" s="221"/>
      <c r="B278" s="8" t="s">
        <v>219</v>
      </c>
      <c r="C278" s="8" t="s">
        <v>228</v>
      </c>
      <c r="D278" s="8" t="s">
        <v>13</v>
      </c>
      <c r="E278" s="8" t="s">
        <v>189</v>
      </c>
      <c r="F278" s="25">
        <v>74100</v>
      </c>
      <c r="G278" s="25">
        <v>74100</v>
      </c>
      <c r="H278" s="25">
        <v>74100</v>
      </c>
      <c r="I278" s="25">
        <v>74100</v>
      </c>
      <c r="J278" s="25">
        <v>74100</v>
      </c>
      <c r="K278" s="25">
        <v>74100</v>
      </c>
      <c r="L278" s="25">
        <v>74100</v>
      </c>
      <c r="M278" s="25">
        <v>74100</v>
      </c>
      <c r="N278" s="25">
        <v>74100</v>
      </c>
      <c r="O278" s="25">
        <v>74100</v>
      </c>
      <c r="P278" s="25">
        <v>74100</v>
      </c>
      <c r="Q278" s="25">
        <v>74100</v>
      </c>
      <c r="R278" s="25">
        <v>74100</v>
      </c>
      <c r="S278" s="25">
        <v>74100</v>
      </c>
      <c r="T278" s="25">
        <v>74100</v>
      </c>
      <c r="U278" s="25">
        <v>74100</v>
      </c>
    </row>
    <row r="279" spans="1:21" s="8" customFormat="1" x14ac:dyDescent="0.25">
      <c r="A279" s="221"/>
      <c r="B279" s="8" t="s">
        <v>219</v>
      </c>
      <c r="C279" s="8" t="s">
        <v>166</v>
      </c>
      <c r="D279" s="8" t="s">
        <v>13</v>
      </c>
      <c r="E279" s="8" t="s">
        <v>189</v>
      </c>
      <c r="F279" s="25">
        <v>77400</v>
      </c>
      <c r="G279" s="25">
        <v>77400</v>
      </c>
      <c r="H279" s="25">
        <v>77400</v>
      </c>
      <c r="I279" s="25">
        <v>77400</v>
      </c>
      <c r="J279" s="25">
        <v>77400</v>
      </c>
      <c r="K279" s="25">
        <v>77400</v>
      </c>
      <c r="L279" s="25">
        <v>77400</v>
      </c>
      <c r="M279" s="25">
        <v>77400</v>
      </c>
      <c r="N279" s="25">
        <v>77400</v>
      </c>
      <c r="O279" s="25">
        <v>77400</v>
      </c>
      <c r="P279" s="25">
        <v>77400</v>
      </c>
      <c r="Q279" s="25">
        <v>77400</v>
      </c>
      <c r="R279" s="25">
        <v>77400</v>
      </c>
      <c r="S279" s="25">
        <v>77400</v>
      </c>
      <c r="T279" s="25">
        <v>77400</v>
      </c>
      <c r="U279" s="25">
        <v>77400</v>
      </c>
    </row>
    <row r="280" spans="1:21" s="8" customFormat="1" x14ac:dyDescent="0.25">
      <c r="A280" s="221"/>
      <c r="B280" s="8" t="s">
        <v>219</v>
      </c>
      <c r="C280" s="8" t="s">
        <v>204</v>
      </c>
      <c r="D280" s="8" t="s">
        <v>13</v>
      </c>
      <c r="E280" s="8" t="s">
        <v>189</v>
      </c>
      <c r="F280" s="25">
        <v>63100</v>
      </c>
      <c r="G280" s="25">
        <v>63100</v>
      </c>
      <c r="H280" s="25">
        <v>63100</v>
      </c>
      <c r="I280" s="25">
        <v>63100</v>
      </c>
      <c r="J280" s="25">
        <v>63100</v>
      </c>
      <c r="K280" s="25">
        <v>63100</v>
      </c>
      <c r="L280" s="25">
        <v>63100</v>
      </c>
      <c r="M280" s="25">
        <v>63100</v>
      </c>
      <c r="N280" s="25">
        <v>63100</v>
      </c>
      <c r="O280" s="25">
        <v>63100</v>
      </c>
      <c r="P280" s="25">
        <v>63100</v>
      </c>
      <c r="Q280" s="25">
        <v>63100</v>
      </c>
      <c r="R280" s="25">
        <v>63100</v>
      </c>
      <c r="S280" s="25">
        <v>63100</v>
      </c>
      <c r="T280" s="25">
        <v>63100</v>
      </c>
      <c r="U280" s="25">
        <v>63100</v>
      </c>
    </row>
    <row r="281" spans="1:21" s="8" customFormat="1" x14ac:dyDescent="0.25">
      <c r="A281" s="221"/>
      <c r="B281" s="8" t="s">
        <v>219</v>
      </c>
      <c r="C281" s="8" t="s">
        <v>167</v>
      </c>
      <c r="D281" s="8" t="s">
        <v>13</v>
      </c>
      <c r="E281" s="8" t="s">
        <v>189</v>
      </c>
      <c r="F281" s="25">
        <v>96250</v>
      </c>
      <c r="G281" s="25">
        <v>96250</v>
      </c>
      <c r="H281" s="25">
        <v>96250</v>
      </c>
      <c r="I281" s="25">
        <v>96250</v>
      </c>
      <c r="J281" s="25">
        <v>96250</v>
      </c>
      <c r="K281" s="25">
        <v>96250</v>
      </c>
      <c r="L281" s="25">
        <v>96250</v>
      </c>
      <c r="M281" s="25">
        <v>96250</v>
      </c>
      <c r="N281" s="25">
        <v>96250</v>
      </c>
      <c r="O281" s="25">
        <v>96250</v>
      </c>
      <c r="P281" s="25">
        <v>96250</v>
      </c>
      <c r="Q281" s="25">
        <v>96250</v>
      </c>
      <c r="R281" s="25">
        <v>96250</v>
      </c>
      <c r="S281" s="25">
        <v>96250</v>
      </c>
      <c r="T281" s="25">
        <v>96250</v>
      </c>
      <c r="U281" s="25">
        <v>96250</v>
      </c>
    </row>
    <row r="282" spans="1:21" s="8" customFormat="1" x14ac:dyDescent="0.25">
      <c r="A282" s="221"/>
    </row>
    <row r="283" spans="1:21" s="8" customFormat="1" x14ac:dyDescent="0.25">
      <c r="A283" s="221"/>
      <c r="B283" s="50" t="s">
        <v>222</v>
      </c>
      <c r="C283" s="50"/>
      <c r="D283" s="50" t="s">
        <v>36</v>
      </c>
      <c r="E283" s="45"/>
      <c r="F283" s="45"/>
      <c r="G283" s="45"/>
      <c r="H283" s="45"/>
      <c r="I283" s="45"/>
      <c r="J283" s="45"/>
      <c r="K283" s="45"/>
      <c r="L283" s="45"/>
      <c r="M283" s="45"/>
      <c r="N283" s="45"/>
      <c r="O283" s="45"/>
      <c r="P283" s="45"/>
      <c r="Q283" s="45"/>
      <c r="R283" s="45"/>
      <c r="S283" s="45"/>
      <c r="T283" s="45"/>
      <c r="U283" s="45"/>
    </row>
    <row r="284" spans="1:21" s="8" customFormat="1" ht="15.75" customHeight="1" x14ac:dyDescent="0.25">
      <c r="A284" s="221"/>
      <c r="B284" s="8" t="s">
        <v>222</v>
      </c>
      <c r="C284" s="8" t="s">
        <v>227</v>
      </c>
      <c r="D284" s="8" t="s">
        <v>36</v>
      </c>
      <c r="E284" s="8" t="s">
        <v>207</v>
      </c>
      <c r="F284" s="25">
        <v>3</v>
      </c>
      <c r="G284" s="25">
        <v>3</v>
      </c>
      <c r="H284" s="25">
        <v>3</v>
      </c>
      <c r="I284" s="25">
        <v>3</v>
      </c>
      <c r="J284" s="25">
        <v>3</v>
      </c>
      <c r="K284" s="25">
        <v>3</v>
      </c>
      <c r="L284" s="25">
        <v>3</v>
      </c>
      <c r="M284" s="25">
        <v>3</v>
      </c>
      <c r="N284" s="25">
        <v>3</v>
      </c>
      <c r="O284" s="25">
        <v>3</v>
      </c>
      <c r="P284" s="25">
        <v>3</v>
      </c>
      <c r="Q284" s="25">
        <v>3</v>
      </c>
      <c r="R284" s="25">
        <v>3</v>
      </c>
      <c r="S284" s="25">
        <v>3</v>
      </c>
      <c r="T284" s="25">
        <v>3</v>
      </c>
      <c r="U284" s="25">
        <v>3</v>
      </c>
    </row>
    <row r="285" spans="1:21" s="8" customFormat="1" x14ac:dyDescent="0.25">
      <c r="A285" s="221"/>
      <c r="B285" s="8" t="s">
        <v>222</v>
      </c>
      <c r="C285" s="8" t="s">
        <v>228</v>
      </c>
      <c r="D285" s="8" t="s">
        <v>36</v>
      </c>
      <c r="E285" s="8" t="s">
        <v>207</v>
      </c>
      <c r="F285" s="25">
        <v>3</v>
      </c>
      <c r="G285" s="25">
        <v>3</v>
      </c>
      <c r="H285" s="25">
        <v>3</v>
      </c>
      <c r="I285" s="25">
        <v>3</v>
      </c>
      <c r="J285" s="25">
        <v>3</v>
      </c>
      <c r="K285" s="25">
        <v>3</v>
      </c>
      <c r="L285" s="25">
        <v>3</v>
      </c>
      <c r="M285" s="25">
        <v>3</v>
      </c>
      <c r="N285" s="25">
        <v>3</v>
      </c>
      <c r="O285" s="25">
        <v>3</v>
      </c>
      <c r="P285" s="25">
        <v>3</v>
      </c>
      <c r="Q285" s="25">
        <v>3</v>
      </c>
      <c r="R285" s="25">
        <v>3</v>
      </c>
      <c r="S285" s="25">
        <v>3</v>
      </c>
      <c r="T285" s="25">
        <v>3</v>
      </c>
      <c r="U285" s="25">
        <v>3</v>
      </c>
    </row>
    <row r="286" spans="1:21" s="8" customFormat="1" x14ac:dyDescent="0.25">
      <c r="A286" s="221"/>
      <c r="B286" s="8" t="s">
        <v>222</v>
      </c>
      <c r="C286" s="8" t="s">
        <v>229</v>
      </c>
      <c r="D286" s="8" t="s">
        <v>36</v>
      </c>
      <c r="E286" s="8" t="s">
        <v>207</v>
      </c>
      <c r="F286" s="25">
        <v>3</v>
      </c>
      <c r="G286" s="25">
        <v>3</v>
      </c>
      <c r="H286" s="25">
        <v>3</v>
      </c>
      <c r="I286" s="25">
        <v>3</v>
      </c>
      <c r="J286" s="25">
        <v>3</v>
      </c>
      <c r="K286" s="25">
        <v>3</v>
      </c>
      <c r="L286" s="25">
        <v>3</v>
      </c>
      <c r="M286" s="25">
        <v>3</v>
      </c>
      <c r="N286" s="25">
        <v>3</v>
      </c>
      <c r="O286" s="25">
        <v>3</v>
      </c>
      <c r="P286" s="25">
        <v>3</v>
      </c>
      <c r="Q286" s="25">
        <v>3</v>
      </c>
      <c r="R286" s="25">
        <v>3</v>
      </c>
      <c r="S286" s="25">
        <v>3</v>
      </c>
      <c r="T286" s="25">
        <v>3</v>
      </c>
      <c r="U286" s="25">
        <v>3</v>
      </c>
    </row>
    <row r="287" spans="1:21" s="8" customFormat="1" x14ac:dyDescent="0.25">
      <c r="A287" s="221"/>
      <c r="B287" s="8" t="s">
        <v>222</v>
      </c>
      <c r="C287" s="8" t="s">
        <v>167</v>
      </c>
      <c r="D287" s="8" t="s">
        <v>36</v>
      </c>
      <c r="E287" s="8" t="s">
        <v>207</v>
      </c>
      <c r="F287" s="25">
        <v>1</v>
      </c>
      <c r="G287" s="25">
        <v>1</v>
      </c>
      <c r="H287" s="25">
        <v>1</v>
      </c>
      <c r="I287" s="25">
        <v>1</v>
      </c>
      <c r="J287" s="25">
        <v>1</v>
      </c>
      <c r="K287" s="25">
        <v>1</v>
      </c>
      <c r="L287" s="25">
        <v>1</v>
      </c>
      <c r="M287" s="25">
        <v>1</v>
      </c>
      <c r="N287" s="25">
        <v>1</v>
      </c>
      <c r="O287" s="25">
        <v>1</v>
      </c>
      <c r="P287" s="25">
        <v>1</v>
      </c>
      <c r="Q287" s="25">
        <v>1</v>
      </c>
      <c r="R287" s="25">
        <v>1</v>
      </c>
      <c r="S287" s="25">
        <v>1</v>
      </c>
      <c r="T287" s="25">
        <v>1</v>
      </c>
      <c r="U287" s="25">
        <v>1</v>
      </c>
    </row>
    <row r="288" spans="1:21" s="8" customFormat="1" x14ac:dyDescent="0.25">
      <c r="A288" s="221"/>
      <c r="B288" s="8" t="s">
        <v>222</v>
      </c>
      <c r="C288" s="8" t="s">
        <v>215</v>
      </c>
      <c r="D288" s="8" t="s">
        <v>36</v>
      </c>
      <c r="E288" s="8" t="s">
        <v>207</v>
      </c>
      <c r="F288" s="25">
        <v>1</v>
      </c>
      <c r="G288" s="25">
        <v>1</v>
      </c>
      <c r="H288" s="25">
        <v>1</v>
      </c>
      <c r="I288" s="25">
        <v>1</v>
      </c>
      <c r="J288" s="25">
        <v>1</v>
      </c>
      <c r="K288" s="25">
        <v>1</v>
      </c>
      <c r="L288" s="25">
        <v>1</v>
      </c>
      <c r="M288" s="25">
        <v>1</v>
      </c>
      <c r="N288" s="25">
        <v>1</v>
      </c>
      <c r="O288" s="25">
        <v>1</v>
      </c>
      <c r="P288" s="25">
        <v>1</v>
      </c>
      <c r="Q288" s="25">
        <v>1</v>
      </c>
      <c r="R288" s="25">
        <v>1</v>
      </c>
      <c r="S288" s="25">
        <v>1</v>
      </c>
      <c r="T288" s="25">
        <v>1</v>
      </c>
      <c r="U288" s="25">
        <v>1</v>
      </c>
    </row>
    <row r="289" spans="1:21" s="8" customFormat="1" x14ac:dyDescent="0.25">
      <c r="A289" s="221"/>
      <c r="B289" s="8" t="s">
        <v>222</v>
      </c>
      <c r="C289" s="8" t="s">
        <v>211</v>
      </c>
      <c r="D289" s="8" t="s">
        <v>36</v>
      </c>
      <c r="E289" s="8" t="s">
        <v>207</v>
      </c>
      <c r="F289" s="25">
        <v>1</v>
      </c>
      <c r="G289" s="25">
        <v>1</v>
      </c>
      <c r="H289" s="25">
        <v>1</v>
      </c>
      <c r="I289" s="25">
        <v>1</v>
      </c>
      <c r="J289" s="25">
        <v>1</v>
      </c>
      <c r="K289" s="25">
        <v>1</v>
      </c>
      <c r="L289" s="25">
        <v>1</v>
      </c>
      <c r="M289" s="25">
        <v>1</v>
      </c>
      <c r="N289" s="25">
        <v>1</v>
      </c>
      <c r="O289" s="25">
        <v>1</v>
      </c>
      <c r="P289" s="25">
        <v>1</v>
      </c>
      <c r="Q289" s="25">
        <v>1</v>
      </c>
      <c r="R289" s="25">
        <v>1</v>
      </c>
      <c r="S289" s="25">
        <v>1</v>
      </c>
      <c r="T289" s="25">
        <v>1</v>
      </c>
      <c r="U289" s="25">
        <v>1</v>
      </c>
    </row>
    <row r="290" spans="1:21" s="8" customFormat="1" x14ac:dyDescent="0.25">
      <c r="A290" s="221"/>
      <c r="B290" s="50" t="s">
        <v>221</v>
      </c>
      <c r="C290" s="45"/>
      <c r="D290" s="50" t="s">
        <v>36</v>
      </c>
      <c r="E290" s="45"/>
      <c r="F290" s="45"/>
      <c r="G290" s="45"/>
      <c r="H290" s="45"/>
      <c r="I290" s="45"/>
      <c r="J290" s="45"/>
      <c r="K290" s="45"/>
      <c r="L290" s="45"/>
      <c r="M290" s="45"/>
      <c r="N290" s="45"/>
      <c r="O290" s="45"/>
      <c r="P290" s="45"/>
      <c r="Q290" s="45"/>
      <c r="R290" s="45"/>
      <c r="S290" s="45"/>
      <c r="T290" s="45"/>
      <c r="U290" s="45"/>
    </row>
    <row r="291" spans="1:21" s="8" customFormat="1" x14ac:dyDescent="0.25">
      <c r="A291" s="221"/>
      <c r="B291" s="8" t="s">
        <v>221</v>
      </c>
      <c r="C291" s="8" t="s">
        <v>227</v>
      </c>
      <c r="D291" s="8" t="s">
        <v>36</v>
      </c>
      <c r="E291" s="8" t="s">
        <v>207</v>
      </c>
      <c r="F291" s="25">
        <v>3</v>
      </c>
      <c r="G291" s="25">
        <v>3</v>
      </c>
      <c r="H291" s="25">
        <v>3</v>
      </c>
      <c r="I291" s="25">
        <v>3</v>
      </c>
      <c r="J291" s="25">
        <v>3</v>
      </c>
      <c r="K291" s="25">
        <v>3</v>
      </c>
      <c r="L291" s="25">
        <v>3</v>
      </c>
      <c r="M291" s="25">
        <v>3</v>
      </c>
      <c r="N291" s="25">
        <v>3</v>
      </c>
      <c r="O291" s="25">
        <v>3</v>
      </c>
      <c r="P291" s="25">
        <v>3</v>
      </c>
      <c r="Q291" s="25">
        <v>3</v>
      </c>
      <c r="R291" s="25">
        <v>3</v>
      </c>
      <c r="S291" s="25">
        <v>3</v>
      </c>
      <c r="T291" s="25">
        <v>3</v>
      </c>
      <c r="U291" s="25">
        <v>3</v>
      </c>
    </row>
    <row r="292" spans="1:21" s="8" customFormat="1" x14ac:dyDescent="0.25">
      <c r="A292" s="221"/>
      <c r="B292" s="8" t="s">
        <v>221</v>
      </c>
      <c r="C292" s="8" t="s">
        <v>166</v>
      </c>
      <c r="D292" s="8" t="s">
        <v>36</v>
      </c>
      <c r="E292" s="8" t="s">
        <v>207</v>
      </c>
      <c r="F292" s="25">
        <v>3</v>
      </c>
      <c r="G292" s="25">
        <v>3</v>
      </c>
      <c r="H292" s="25">
        <v>3</v>
      </c>
      <c r="I292" s="25">
        <v>3</v>
      </c>
      <c r="J292" s="25">
        <v>3</v>
      </c>
      <c r="K292" s="25">
        <v>3</v>
      </c>
      <c r="L292" s="25">
        <v>3</v>
      </c>
      <c r="M292" s="25">
        <v>3</v>
      </c>
      <c r="N292" s="25">
        <v>3</v>
      </c>
      <c r="O292" s="25">
        <v>3</v>
      </c>
      <c r="P292" s="25">
        <v>3</v>
      </c>
      <c r="Q292" s="25">
        <v>3</v>
      </c>
      <c r="R292" s="25">
        <v>3</v>
      </c>
      <c r="S292" s="25">
        <v>3</v>
      </c>
      <c r="T292" s="25">
        <v>3</v>
      </c>
      <c r="U292" s="25">
        <v>3</v>
      </c>
    </row>
    <row r="293" spans="1:21" s="8" customFormat="1" x14ac:dyDescent="0.25">
      <c r="A293" s="221"/>
      <c r="B293" s="8" t="s">
        <v>221</v>
      </c>
      <c r="C293" s="8" t="s">
        <v>204</v>
      </c>
      <c r="D293" s="8" t="s">
        <v>36</v>
      </c>
      <c r="E293" s="8" t="s">
        <v>207</v>
      </c>
      <c r="F293" s="25">
        <v>1</v>
      </c>
      <c r="G293" s="25">
        <v>1</v>
      </c>
      <c r="H293" s="25">
        <v>1</v>
      </c>
      <c r="I293" s="25">
        <v>1</v>
      </c>
      <c r="J293" s="25">
        <v>1</v>
      </c>
      <c r="K293" s="25">
        <v>1</v>
      </c>
      <c r="L293" s="25">
        <v>1</v>
      </c>
      <c r="M293" s="25">
        <v>1</v>
      </c>
      <c r="N293" s="25">
        <v>1</v>
      </c>
      <c r="O293" s="25">
        <v>1</v>
      </c>
      <c r="P293" s="25">
        <v>1</v>
      </c>
      <c r="Q293" s="25">
        <v>1</v>
      </c>
      <c r="R293" s="25">
        <v>1</v>
      </c>
      <c r="S293" s="25">
        <v>1</v>
      </c>
      <c r="T293" s="25">
        <v>1</v>
      </c>
      <c r="U293" s="25">
        <v>1</v>
      </c>
    </row>
    <row r="294" spans="1:21" s="8" customFormat="1" x14ac:dyDescent="0.25">
      <c r="A294" s="221"/>
      <c r="B294" s="8" t="s">
        <v>221</v>
      </c>
      <c r="C294" s="8" t="s">
        <v>167</v>
      </c>
      <c r="D294" s="8" t="s">
        <v>36</v>
      </c>
      <c r="E294" s="8" t="s">
        <v>207</v>
      </c>
      <c r="F294" s="25">
        <v>1</v>
      </c>
      <c r="G294" s="25">
        <v>1</v>
      </c>
      <c r="H294" s="25">
        <v>1</v>
      </c>
      <c r="I294" s="25">
        <v>1</v>
      </c>
      <c r="J294" s="25">
        <v>1</v>
      </c>
      <c r="K294" s="25">
        <v>1</v>
      </c>
      <c r="L294" s="25">
        <v>1</v>
      </c>
      <c r="M294" s="25">
        <v>1</v>
      </c>
      <c r="N294" s="25">
        <v>1</v>
      </c>
      <c r="O294" s="25">
        <v>1</v>
      </c>
      <c r="P294" s="25">
        <v>1</v>
      </c>
      <c r="Q294" s="25">
        <v>1</v>
      </c>
      <c r="R294" s="25">
        <v>1</v>
      </c>
      <c r="S294" s="25">
        <v>1</v>
      </c>
      <c r="T294" s="25">
        <v>1</v>
      </c>
      <c r="U294" s="25">
        <v>1</v>
      </c>
    </row>
    <row r="295" spans="1:21" s="8" customFormat="1" x14ac:dyDescent="0.25">
      <c r="A295" s="221"/>
      <c r="B295" s="8" t="s">
        <v>231</v>
      </c>
      <c r="C295" s="8" t="s">
        <v>230</v>
      </c>
      <c r="D295" s="8" t="s">
        <v>36</v>
      </c>
      <c r="E295" s="8" t="s">
        <v>207</v>
      </c>
      <c r="F295" s="25">
        <v>30</v>
      </c>
      <c r="G295" s="25">
        <v>30</v>
      </c>
      <c r="H295" s="25">
        <v>30</v>
      </c>
      <c r="I295" s="25">
        <v>30</v>
      </c>
      <c r="J295" s="25">
        <v>30</v>
      </c>
      <c r="K295" s="25">
        <v>30</v>
      </c>
      <c r="L295" s="25">
        <v>30</v>
      </c>
      <c r="M295" s="25">
        <v>30</v>
      </c>
      <c r="N295" s="25">
        <v>30</v>
      </c>
      <c r="O295" s="25">
        <v>30</v>
      </c>
      <c r="P295" s="25">
        <v>30</v>
      </c>
      <c r="Q295" s="25">
        <v>30</v>
      </c>
      <c r="R295" s="25">
        <v>30</v>
      </c>
      <c r="S295" s="25">
        <v>30</v>
      </c>
      <c r="T295" s="25">
        <v>30</v>
      </c>
      <c r="U295" s="25">
        <v>30</v>
      </c>
    </row>
    <row r="296" spans="1:21" s="8" customFormat="1" x14ac:dyDescent="0.25">
      <c r="A296" s="221"/>
      <c r="B296" s="8" t="s">
        <v>231</v>
      </c>
      <c r="C296" s="8" t="s">
        <v>217</v>
      </c>
      <c r="D296" s="8" t="s">
        <v>36</v>
      </c>
      <c r="E296" s="8" t="s">
        <v>207</v>
      </c>
      <c r="F296" s="25">
        <v>30</v>
      </c>
      <c r="G296" s="25">
        <v>30</v>
      </c>
      <c r="H296" s="25">
        <v>30</v>
      </c>
      <c r="I296" s="25">
        <v>30</v>
      </c>
      <c r="J296" s="25">
        <v>30</v>
      </c>
      <c r="K296" s="25">
        <v>30</v>
      </c>
      <c r="L296" s="25">
        <v>30</v>
      </c>
      <c r="M296" s="25">
        <v>30</v>
      </c>
      <c r="N296" s="25">
        <v>30</v>
      </c>
      <c r="O296" s="25">
        <v>30</v>
      </c>
      <c r="P296" s="25">
        <v>30</v>
      </c>
      <c r="Q296" s="25">
        <v>30</v>
      </c>
      <c r="R296" s="25">
        <v>30</v>
      </c>
      <c r="S296" s="25">
        <v>30</v>
      </c>
      <c r="T296" s="25">
        <v>30</v>
      </c>
      <c r="U296" s="25">
        <v>30</v>
      </c>
    </row>
    <row r="297" spans="1:21" s="8" customFormat="1" x14ac:dyDescent="0.25">
      <c r="A297" s="221"/>
      <c r="B297" s="8" t="s">
        <v>231</v>
      </c>
      <c r="C297" s="8" t="s">
        <v>218</v>
      </c>
      <c r="D297" s="8" t="s">
        <v>36</v>
      </c>
      <c r="E297" s="8" t="s">
        <v>207</v>
      </c>
      <c r="F297" s="25">
        <v>30</v>
      </c>
      <c r="G297" s="25">
        <v>30</v>
      </c>
      <c r="H297" s="25">
        <v>30</v>
      </c>
      <c r="I297" s="25">
        <v>30</v>
      </c>
      <c r="J297" s="25">
        <v>30</v>
      </c>
      <c r="K297" s="25">
        <v>30</v>
      </c>
      <c r="L297" s="25">
        <v>30</v>
      </c>
      <c r="M297" s="25">
        <v>30</v>
      </c>
      <c r="N297" s="25">
        <v>30</v>
      </c>
      <c r="O297" s="25">
        <v>30</v>
      </c>
      <c r="P297" s="25">
        <v>30</v>
      </c>
      <c r="Q297" s="25">
        <v>30</v>
      </c>
      <c r="R297" s="25">
        <v>30</v>
      </c>
      <c r="S297" s="25">
        <v>30</v>
      </c>
      <c r="T297" s="25">
        <v>30</v>
      </c>
      <c r="U297" s="25">
        <v>30</v>
      </c>
    </row>
    <row r="298" spans="1:21" s="8" customFormat="1" x14ac:dyDescent="0.25">
      <c r="A298" s="221"/>
      <c r="B298" s="50" t="s">
        <v>219</v>
      </c>
      <c r="C298" s="45"/>
      <c r="D298" s="50" t="s">
        <v>36</v>
      </c>
      <c r="E298" s="45"/>
      <c r="F298" s="45"/>
      <c r="G298" s="45"/>
      <c r="H298" s="45"/>
      <c r="I298" s="45"/>
      <c r="J298" s="45"/>
      <c r="K298" s="45"/>
      <c r="L298" s="45"/>
      <c r="M298" s="45"/>
      <c r="N298" s="45"/>
      <c r="O298" s="45"/>
      <c r="P298" s="45"/>
      <c r="Q298" s="45"/>
      <c r="R298" s="45"/>
      <c r="S298" s="45"/>
      <c r="T298" s="45"/>
      <c r="U298" s="45"/>
    </row>
    <row r="299" spans="1:21" s="8" customFormat="1" x14ac:dyDescent="0.25">
      <c r="A299" s="221"/>
      <c r="B299" s="8" t="s">
        <v>219</v>
      </c>
      <c r="C299" s="8" t="s">
        <v>226</v>
      </c>
      <c r="D299" s="8" t="s">
        <v>36</v>
      </c>
      <c r="E299" s="8" t="s">
        <v>207</v>
      </c>
      <c r="F299" s="25">
        <v>3</v>
      </c>
      <c r="G299" s="25">
        <v>3</v>
      </c>
      <c r="H299" s="25">
        <v>3</v>
      </c>
      <c r="I299" s="25">
        <v>3</v>
      </c>
      <c r="J299" s="25">
        <v>3</v>
      </c>
      <c r="K299" s="25">
        <v>3</v>
      </c>
      <c r="L299" s="25">
        <v>3</v>
      </c>
      <c r="M299" s="25">
        <v>3</v>
      </c>
      <c r="N299" s="25">
        <v>3</v>
      </c>
      <c r="O299" s="25">
        <v>3</v>
      </c>
      <c r="P299" s="25">
        <v>3</v>
      </c>
      <c r="Q299" s="25">
        <v>3</v>
      </c>
      <c r="R299" s="25">
        <v>3</v>
      </c>
      <c r="S299" s="25">
        <v>3</v>
      </c>
      <c r="T299" s="25">
        <v>3</v>
      </c>
      <c r="U299" s="25">
        <v>3</v>
      </c>
    </row>
    <row r="300" spans="1:21" s="8" customFormat="1" x14ac:dyDescent="0.25">
      <c r="A300" s="221"/>
      <c r="B300" s="8" t="s">
        <v>219</v>
      </c>
      <c r="C300" s="8" t="s">
        <v>227</v>
      </c>
      <c r="D300" s="8" t="s">
        <v>36</v>
      </c>
      <c r="E300" s="8" t="s">
        <v>207</v>
      </c>
      <c r="F300" s="25">
        <v>3</v>
      </c>
      <c r="G300" s="25">
        <v>3</v>
      </c>
      <c r="H300" s="25">
        <v>3</v>
      </c>
      <c r="I300" s="25">
        <v>3</v>
      </c>
      <c r="J300" s="25">
        <v>3</v>
      </c>
      <c r="K300" s="25">
        <v>3</v>
      </c>
      <c r="L300" s="25">
        <v>3</v>
      </c>
      <c r="M300" s="25">
        <v>3</v>
      </c>
      <c r="N300" s="25">
        <v>3</v>
      </c>
      <c r="O300" s="25">
        <v>3</v>
      </c>
      <c r="P300" s="25">
        <v>3</v>
      </c>
      <c r="Q300" s="25">
        <v>3</v>
      </c>
      <c r="R300" s="25">
        <v>3</v>
      </c>
      <c r="S300" s="25">
        <v>3</v>
      </c>
      <c r="T300" s="25">
        <v>3</v>
      </c>
      <c r="U300" s="25">
        <v>3</v>
      </c>
    </row>
    <row r="301" spans="1:21" s="8" customFormat="1" x14ac:dyDescent="0.25">
      <c r="A301" s="221"/>
      <c r="B301" s="8" t="s">
        <v>219</v>
      </c>
      <c r="C301" s="8" t="s">
        <v>228</v>
      </c>
      <c r="D301" s="8" t="s">
        <v>36</v>
      </c>
      <c r="E301" s="8" t="s">
        <v>207</v>
      </c>
      <c r="F301" s="25">
        <v>3</v>
      </c>
      <c r="G301" s="25">
        <v>3</v>
      </c>
      <c r="H301" s="25">
        <v>3</v>
      </c>
      <c r="I301" s="25">
        <v>3</v>
      </c>
      <c r="J301" s="25">
        <v>3</v>
      </c>
      <c r="K301" s="25">
        <v>3</v>
      </c>
      <c r="L301" s="25">
        <v>3</v>
      </c>
      <c r="M301" s="25">
        <v>3</v>
      </c>
      <c r="N301" s="25">
        <v>3</v>
      </c>
      <c r="O301" s="25">
        <v>3</v>
      </c>
      <c r="P301" s="25">
        <v>3</v>
      </c>
      <c r="Q301" s="25">
        <v>3</v>
      </c>
      <c r="R301" s="25">
        <v>3</v>
      </c>
      <c r="S301" s="25">
        <v>3</v>
      </c>
      <c r="T301" s="25">
        <v>3</v>
      </c>
      <c r="U301" s="25">
        <v>3</v>
      </c>
    </row>
    <row r="302" spans="1:21" s="8" customFormat="1" x14ac:dyDescent="0.25">
      <c r="A302" s="221"/>
      <c r="B302" s="8" t="s">
        <v>219</v>
      </c>
      <c r="C302" s="8" t="s">
        <v>166</v>
      </c>
      <c r="D302" s="8" t="s">
        <v>36</v>
      </c>
      <c r="E302" s="8" t="s">
        <v>207</v>
      </c>
      <c r="F302" s="25">
        <v>3</v>
      </c>
      <c r="G302" s="25">
        <v>3</v>
      </c>
      <c r="H302" s="25">
        <v>3</v>
      </c>
      <c r="I302" s="25">
        <v>3</v>
      </c>
      <c r="J302" s="25">
        <v>3</v>
      </c>
      <c r="K302" s="25">
        <v>3</v>
      </c>
      <c r="L302" s="25">
        <v>3</v>
      </c>
      <c r="M302" s="25">
        <v>3</v>
      </c>
      <c r="N302" s="25">
        <v>3</v>
      </c>
      <c r="O302" s="25">
        <v>3</v>
      </c>
      <c r="P302" s="25">
        <v>3</v>
      </c>
      <c r="Q302" s="25">
        <v>3</v>
      </c>
      <c r="R302" s="25">
        <v>3</v>
      </c>
      <c r="S302" s="25">
        <v>3</v>
      </c>
      <c r="T302" s="25">
        <v>3</v>
      </c>
      <c r="U302" s="25">
        <v>3</v>
      </c>
    </row>
    <row r="303" spans="1:21" s="8" customFormat="1" x14ac:dyDescent="0.25">
      <c r="A303" s="221"/>
      <c r="B303" s="8" t="s">
        <v>219</v>
      </c>
      <c r="C303" s="8" t="s">
        <v>204</v>
      </c>
      <c r="D303" s="8" t="s">
        <v>36</v>
      </c>
      <c r="E303" s="8" t="s">
        <v>207</v>
      </c>
      <c r="F303" s="25">
        <v>1</v>
      </c>
      <c r="G303" s="25">
        <v>1</v>
      </c>
      <c r="H303" s="25">
        <v>1</v>
      </c>
      <c r="I303" s="25">
        <v>1</v>
      </c>
      <c r="J303" s="25">
        <v>1</v>
      </c>
      <c r="K303" s="25">
        <v>1</v>
      </c>
      <c r="L303" s="25">
        <v>1</v>
      </c>
      <c r="M303" s="25">
        <v>1</v>
      </c>
      <c r="N303" s="25">
        <v>1</v>
      </c>
      <c r="O303" s="25">
        <v>1</v>
      </c>
      <c r="P303" s="25">
        <v>1</v>
      </c>
      <c r="Q303" s="25">
        <v>1</v>
      </c>
      <c r="R303" s="25">
        <v>1</v>
      </c>
      <c r="S303" s="25">
        <v>1</v>
      </c>
      <c r="T303" s="25">
        <v>1</v>
      </c>
      <c r="U303" s="25">
        <v>1</v>
      </c>
    </row>
    <row r="304" spans="1:21" s="8" customFormat="1" x14ac:dyDescent="0.25">
      <c r="A304" s="221"/>
      <c r="B304" s="8" t="s">
        <v>219</v>
      </c>
      <c r="C304" s="8" t="s">
        <v>167</v>
      </c>
      <c r="D304" s="8" t="s">
        <v>36</v>
      </c>
      <c r="E304" s="8" t="s">
        <v>207</v>
      </c>
      <c r="F304" s="25">
        <v>1</v>
      </c>
      <c r="G304" s="25">
        <v>1</v>
      </c>
      <c r="H304" s="25">
        <v>1</v>
      </c>
      <c r="I304" s="25">
        <v>1</v>
      </c>
      <c r="J304" s="25">
        <v>1</v>
      </c>
      <c r="K304" s="25">
        <v>1</v>
      </c>
      <c r="L304" s="25">
        <v>1</v>
      </c>
      <c r="M304" s="25">
        <v>1</v>
      </c>
      <c r="N304" s="25">
        <v>1</v>
      </c>
      <c r="O304" s="25">
        <v>1</v>
      </c>
      <c r="P304" s="25">
        <v>1</v>
      </c>
      <c r="Q304" s="25">
        <v>1</v>
      </c>
      <c r="R304" s="25">
        <v>1</v>
      </c>
      <c r="S304" s="25">
        <v>1</v>
      </c>
      <c r="T304" s="25">
        <v>1</v>
      </c>
      <c r="U304" s="25">
        <v>1</v>
      </c>
    </row>
    <row r="305" spans="1:21" s="8" customFormat="1" x14ac:dyDescent="0.25">
      <c r="A305" s="221"/>
    </row>
    <row r="306" spans="1:21" s="8" customFormat="1" x14ac:dyDescent="0.25">
      <c r="A306" s="221"/>
      <c r="B306" s="50" t="s">
        <v>222</v>
      </c>
      <c r="C306" s="50"/>
      <c r="D306" s="50" t="s">
        <v>190</v>
      </c>
      <c r="E306" s="45"/>
      <c r="F306" s="45"/>
      <c r="G306" s="45"/>
      <c r="H306" s="45"/>
      <c r="I306" s="45"/>
      <c r="J306" s="45"/>
      <c r="K306" s="45"/>
      <c r="L306" s="45"/>
      <c r="M306" s="45"/>
      <c r="N306" s="45"/>
      <c r="O306" s="45"/>
      <c r="P306" s="45"/>
      <c r="Q306" s="45"/>
      <c r="R306" s="45"/>
      <c r="S306" s="45"/>
      <c r="T306" s="45"/>
      <c r="U306" s="45"/>
    </row>
    <row r="307" spans="1:21" s="8" customFormat="1" x14ac:dyDescent="0.25">
      <c r="A307" s="221"/>
      <c r="B307" s="8" t="s">
        <v>222</v>
      </c>
      <c r="C307" s="8" t="s">
        <v>227</v>
      </c>
      <c r="D307" s="8" t="s">
        <v>190</v>
      </c>
      <c r="E307" s="8" t="s">
        <v>208</v>
      </c>
      <c r="F307" s="25">
        <v>0.6</v>
      </c>
      <c r="G307" s="25">
        <v>0.6</v>
      </c>
      <c r="H307" s="25">
        <v>0.6</v>
      </c>
      <c r="I307" s="25">
        <v>0.6</v>
      </c>
      <c r="J307" s="25">
        <v>0.6</v>
      </c>
      <c r="K307" s="25">
        <v>0.6</v>
      </c>
      <c r="L307" s="25">
        <v>0.6</v>
      </c>
      <c r="M307" s="25">
        <v>0.6</v>
      </c>
      <c r="N307" s="25">
        <v>0.6</v>
      </c>
      <c r="O307" s="25">
        <v>0.6</v>
      </c>
      <c r="P307" s="25">
        <v>0.6</v>
      </c>
      <c r="Q307" s="25">
        <v>0.6</v>
      </c>
      <c r="R307" s="25">
        <v>0.6</v>
      </c>
      <c r="S307" s="25">
        <v>0.6</v>
      </c>
      <c r="T307" s="25">
        <v>0.6</v>
      </c>
      <c r="U307" s="25">
        <v>0.6</v>
      </c>
    </row>
    <row r="308" spans="1:21" s="8" customFormat="1" x14ac:dyDescent="0.25">
      <c r="A308" s="221"/>
      <c r="B308" s="8" t="s">
        <v>222</v>
      </c>
      <c r="C308" s="8" t="s">
        <v>228</v>
      </c>
      <c r="D308" s="8" t="s">
        <v>190</v>
      </c>
      <c r="E308" s="8" t="s">
        <v>208</v>
      </c>
      <c r="F308" s="25">
        <v>0.6</v>
      </c>
      <c r="G308" s="25">
        <v>0.6</v>
      </c>
      <c r="H308" s="25">
        <v>0.6</v>
      </c>
      <c r="I308" s="25">
        <v>0.6</v>
      </c>
      <c r="J308" s="25">
        <v>0.6</v>
      </c>
      <c r="K308" s="25">
        <v>0.6</v>
      </c>
      <c r="L308" s="25">
        <v>0.6</v>
      </c>
      <c r="M308" s="25">
        <v>0.6</v>
      </c>
      <c r="N308" s="25">
        <v>0.6</v>
      </c>
      <c r="O308" s="25">
        <v>0.6</v>
      </c>
      <c r="P308" s="25">
        <v>0.6</v>
      </c>
      <c r="Q308" s="25">
        <v>0.6</v>
      </c>
      <c r="R308" s="25">
        <v>0.6</v>
      </c>
      <c r="S308" s="25">
        <v>0.6</v>
      </c>
      <c r="T308" s="25">
        <v>0.6</v>
      </c>
      <c r="U308" s="25">
        <v>0.6</v>
      </c>
    </row>
    <row r="309" spans="1:21" s="8" customFormat="1" x14ac:dyDescent="0.25">
      <c r="A309" s="221"/>
      <c r="B309" s="8" t="s">
        <v>222</v>
      </c>
      <c r="C309" s="8" t="s">
        <v>229</v>
      </c>
      <c r="D309" s="8" t="s">
        <v>190</v>
      </c>
      <c r="E309" s="8" t="s">
        <v>208</v>
      </c>
      <c r="F309" s="25">
        <v>0.6</v>
      </c>
      <c r="G309" s="25">
        <v>0.6</v>
      </c>
      <c r="H309" s="25">
        <v>0.6</v>
      </c>
      <c r="I309" s="25">
        <v>0.6</v>
      </c>
      <c r="J309" s="25">
        <v>0.6</v>
      </c>
      <c r="K309" s="25">
        <v>0.6</v>
      </c>
      <c r="L309" s="25">
        <v>0.6</v>
      </c>
      <c r="M309" s="25">
        <v>0.6</v>
      </c>
      <c r="N309" s="25">
        <v>0.6</v>
      </c>
      <c r="O309" s="25">
        <v>0.6</v>
      </c>
      <c r="P309" s="25">
        <v>0.6</v>
      </c>
      <c r="Q309" s="25">
        <v>0.6</v>
      </c>
      <c r="R309" s="25">
        <v>0.6</v>
      </c>
      <c r="S309" s="25">
        <v>0.6</v>
      </c>
      <c r="T309" s="25">
        <v>0.6</v>
      </c>
      <c r="U309" s="25">
        <v>0.6</v>
      </c>
    </row>
    <row r="310" spans="1:21" s="8" customFormat="1" x14ac:dyDescent="0.25">
      <c r="A310" s="221"/>
      <c r="B310" s="8" t="s">
        <v>222</v>
      </c>
      <c r="C310" s="8" t="s">
        <v>167</v>
      </c>
      <c r="D310" s="8" t="s">
        <v>190</v>
      </c>
      <c r="E310" s="8" t="s">
        <v>208</v>
      </c>
      <c r="F310" s="25">
        <v>3</v>
      </c>
      <c r="G310" s="25">
        <v>3</v>
      </c>
      <c r="H310" s="25">
        <v>3</v>
      </c>
      <c r="I310" s="25">
        <v>3</v>
      </c>
      <c r="J310" s="25">
        <v>3</v>
      </c>
      <c r="K310" s="25">
        <v>3</v>
      </c>
      <c r="L310" s="25">
        <v>3</v>
      </c>
      <c r="M310" s="25">
        <v>3</v>
      </c>
      <c r="N310" s="25">
        <v>3</v>
      </c>
      <c r="O310" s="25">
        <v>3</v>
      </c>
      <c r="P310" s="25">
        <v>3</v>
      </c>
      <c r="Q310" s="25">
        <v>3</v>
      </c>
      <c r="R310" s="25">
        <v>3</v>
      </c>
      <c r="S310" s="25">
        <v>3</v>
      </c>
      <c r="T310" s="25">
        <v>3</v>
      </c>
      <c r="U310" s="25">
        <v>3</v>
      </c>
    </row>
    <row r="311" spans="1:21" s="8" customFormat="1" x14ac:dyDescent="0.25">
      <c r="A311" s="221"/>
      <c r="B311" s="8" t="s">
        <v>222</v>
      </c>
      <c r="C311" s="8" t="s">
        <v>215</v>
      </c>
      <c r="D311" s="8" t="s">
        <v>190</v>
      </c>
      <c r="E311" s="8" t="s">
        <v>208</v>
      </c>
      <c r="F311" s="25">
        <v>0.1</v>
      </c>
      <c r="G311" s="25">
        <v>0.1</v>
      </c>
      <c r="H311" s="25">
        <v>0.1</v>
      </c>
      <c r="I311" s="25">
        <v>0.1</v>
      </c>
      <c r="J311" s="25">
        <v>0.1</v>
      </c>
      <c r="K311" s="25">
        <v>0.1</v>
      </c>
      <c r="L311" s="25">
        <v>0.1</v>
      </c>
      <c r="M311" s="25">
        <v>0.1</v>
      </c>
      <c r="N311" s="25">
        <v>0.1</v>
      </c>
      <c r="O311" s="25">
        <v>0.1</v>
      </c>
      <c r="P311" s="25">
        <v>0.1</v>
      </c>
      <c r="Q311" s="25">
        <v>0.1</v>
      </c>
      <c r="R311" s="25">
        <v>0.1</v>
      </c>
      <c r="S311" s="25">
        <v>0.1</v>
      </c>
      <c r="T311" s="25">
        <v>0.1</v>
      </c>
      <c r="U311" s="25">
        <v>0.1</v>
      </c>
    </row>
    <row r="312" spans="1:21" s="8" customFormat="1" x14ac:dyDescent="0.25">
      <c r="A312" s="221"/>
      <c r="B312" s="8" t="s">
        <v>222</v>
      </c>
      <c r="C312" s="8" t="s">
        <v>211</v>
      </c>
      <c r="D312" s="8" t="s">
        <v>190</v>
      </c>
      <c r="E312" s="8" t="s">
        <v>208</v>
      </c>
      <c r="F312" s="25">
        <v>0.1</v>
      </c>
      <c r="G312" s="25">
        <v>0.1</v>
      </c>
      <c r="H312" s="25">
        <v>0.1</v>
      </c>
      <c r="I312" s="25">
        <v>0.1</v>
      </c>
      <c r="J312" s="25">
        <v>0.1</v>
      </c>
      <c r="K312" s="25">
        <v>0.1</v>
      </c>
      <c r="L312" s="25">
        <v>0.1</v>
      </c>
      <c r="M312" s="25">
        <v>0.1</v>
      </c>
      <c r="N312" s="25">
        <v>0.1</v>
      </c>
      <c r="O312" s="25">
        <v>0.1</v>
      </c>
      <c r="P312" s="25">
        <v>0.1</v>
      </c>
      <c r="Q312" s="25">
        <v>0.1</v>
      </c>
      <c r="R312" s="25">
        <v>0.1</v>
      </c>
      <c r="S312" s="25">
        <v>0.1</v>
      </c>
      <c r="T312" s="25">
        <v>0.1</v>
      </c>
      <c r="U312" s="25">
        <v>0.1</v>
      </c>
    </row>
    <row r="313" spans="1:21" s="8" customFormat="1" x14ac:dyDescent="0.25">
      <c r="A313" s="221"/>
      <c r="B313" s="50" t="s">
        <v>221</v>
      </c>
      <c r="C313" s="45"/>
      <c r="D313" s="50" t="s">
        <v>190</v>
      </c>
      <c r="E313" s="45"/>
      <c r="F313" s="45"/>
      <c r="G313" s="45"/>
      <c r="H313" s="45"/>
      <c r="I313" s="45"/>
      <c r="J313" s="45"/>
      <c r="K313" s="45"/>
      <c r="L313" s="45"/>
      <c r="M313" s="45"/>
      <c r="N313" s="45"/>
      <c r="O313" s="45"/>
      <c r="P313" s="45"/>
      <c r="Q313" s="45"/>
      <c r="R313" s="45"/>
      <c r="S313" s="45"/>
      <c r="T313" s="45"/>
      <c r="U313" s="45"/>
    </row>
    <row r="314" spans="1:21" s="8" customFormat="1" x14ac:dyDescent="0.25">
      <c r="A314" s="221"/>
      <c r="B314" s="8" t="s">
        <v>221</v>
      </c>
      <c r="C314" s="8" t="s">
        <v>227</v>
      </c>
      <c r="D314" s="8" t="s">
        <v>190</v>
      </c>
      <c r="E314" s="8" t="s">
        <v>208</v>
      </c>
      <c r="F314" s="25">
        <v>0.6</v>
      </c>
      <c r="G314" s="25">
        <v>0.6</v>
      </c>
      <c r="H314" s="25">
        <v>0.6</v>
      </c>
      <c r="I314" s="25">
        <v>0.6</v>
      </c>
      <c r="J314" s="25">
        <v>0.6</v>
      </c>
      <c r="K314" s="25">
        <v>0.6</v>
      </c>
      <c r="L314" s="25">
        <v>0.6</v>
      </c>
      <c r="M314" s="25">
        <v>0.6</v>
      </c>
      <c r="N314" s="25">
        <v>0.6</v>
      </c>
      <c r="O314" s="25">
        <v>0.6</v>
      </c>
      <c r="P314" s="25">
        <v>0.6</v>
      </c>
      <c r="Q314" s="25">
        <v>0.6</v>
      </c>
      <c r="R314" s="25">
        <v>0.6</v>
      </c>
      <c r="S314" s="25">
        <v>0.6</v>
      </c>
      <c r="T314" s="25">
        <v>0.6</v>
      </c>
      <c r="U314" s="25">
        <v>0.6</v>
      </c>
    </row>
    <row r="315" spans="1:21" s="8" customFormat="1" x14ac:dyDescent="0.25">
      <c r="A315" s="221"/>
      <c r="B315" s="8" t="s">
        <v>221</v>
      </c>
      <c r="C315" s="8" t="s">
        <v>166</v>
      </c>
      <c r="D315" s="8" t="s">
        <v>190</v>
      </c>
      <c r="E315" s="8" t="s">
        <v>208</v>
      </c>
      <c r="F315" s="25">
        <v>0.6</v>
      </c>
      <c r="G315" s="25">
        <v>0.6</v>
      </c>
      <c r="H315" s="25">
        <v>0.6</v>
      </c>
      <c r="I315" s="25">
        <v>0.6</v>
      </c>
      <c r="J315" s="25">
        <v>0.6</v>
      </c>
      <c r="K315" s="25">
        <v>0.6</v>
      </c>
      <c r="L315" s="25">
        <v>0.6</v>
      </c>
      <c r="M315" s="25">
        <v>0.6</v>
      </c>
      <c r="N315" s="25">
        <v>0.6</v>
      </c>
      <c r="O315" s="25">
        <v>0.6</v>
      </c>
      <c r="P315" s="25">
        <v>0.6</v>
      </c>
      <c r="Q315" s="25">
        <v>0.6</v>
      </c>
      <c r="R315" s="25">
        <v>0.6</v>
      </c>
      <c r="S315" s="25">
        <v>0.6</v>
      </c>
      <c r="T315" s="25">
        <v>0.6</v>
      </c>
      <c r="U315" s="25">
        <v>0.6</v>
      </c>
    </row>
    <row r="316" spans="1:21" s="8" customFormat="1" x14ac:dyDescent="0.25">
      <c r="A316" s="221"/>
      <c r="B316" s="8" t="s">
        <v>221</v>
      </c>
      <c r="C316" s="8" t="s">
        <v>204</v>
      </c>
      <c r="D316" s="8" t="s">
        <v>190</v>
      </c>
      <c r="E316" s="8" t="s">
        <v>208</v>
      </c>
      <c r="F316" s="25">
        <v>0.1</v>
      </c>
      <c r="G316" s="25">
        <v>0.1</v>
      </c>
      <c r="H316" s="25">
        <v>0.1</v>
      </c>
      <c r="I316" s="25">
        <v>0.1</v>
      </c>
      <c r="J316" s="25">
        <v>0.1</v>
      </c>
      <c r="K316" s="25">
        <v>0.1</v>
      </c>
      <c r="L316" s="25">
        <v>0.1</v>
      </c>
      <c r="M316" s="25">
        <v>0.1</v>
      </c>
      <c r="N316" s="25">
        <v>0.1</v>
      </c>
      <c r="O316" s="25">
        <v>0.1</v>
      </c>
      <c r="P316" s="25">
        <v>0.1</v>
      </c>
      <c r="Q316" s="25">
        <v>0.1</v>
      </c>
      <c r="R316" s="25">
        <v>0.1</v>
      </c>
      <c r="S316" s="25">
        <v>0.1</v>
      </c>
      <c r="T316" s="25">
        <v>0.1</v>
      </c>
      <c r="U316" s="25">
        <v>0.1</v>
      </c>
    </row>
    <row r="317" spans="1:21" s="8" customFormat="1" x14ac:dyDescent="0.25">
      <c r="A317" s="221"/>
      <c r="B317" s="8" t="s">
        <v>221</v>
      </c>
      <c r="C317" s="8" t="s">
        <v>167</v>
      </c>
      <c r="D317" s="8" t="s">
        <v>190</v>
      </c>
      <c r="E317" s="8" t="s">
        <v>208</v>
      </c>
      <c r="F317" s="25">
        <v>3</v>
      </c>
      <c r="G317" s="25">
        <v>3</v>
      </c>
      <c r="H317" s="25">
        <v>3</v>
      </c>
      <c r="I317" s="25">
        <v>3</v>
      </c>
      <c r="J317" s="25">
        <v>3</v>
      </c>
      <c r="K317" s="25">
        <v>3</v>
      </c>
      <c r="L317" s="25">
        <v>3</v>
      </c>
      <c r="M317" s="25">
        <v>3</v>
      </c>
      <c r="N317" s="25">
        <v>3</v>
      </c>
      <c r="O317" s="25">
        <v>3</v>
      </c>
      <c r="P317" s="25">
        <v>3</v>
      </c>
      <c r="Q317" s="25">
        <v>3</v>
      </c>
      <c r="R317" s="25">
        <v>3</v>
      </c>
      <c r="S317" s="25">
        <v>3</v>
      </c>
      <c r="T317" s="25">
        <v>3</v>
      </c>
      <c r="U317" s="25">
        <v>3</v>
      </c>
    </row>
    <row r="318" spans="1:21" s="8" customFormat="1" x14ac:dyDescent="0.25">
      <c r="A318" s="221"/>
      <c r="B318" s="8" t="s">
        <v>231</v>
      </c>
      <c r="C318" s="8" t="s">
        <v>230</v>
      </c>
      <c r="D318" s="8" t="s">
        <v>190</v>
      </c>
      <c r="E318" s="8" t="s">
        <v>208</v>
      </c>
      <c r="F318" s="25">
        <v>4</v>
      </c>
      <c r="G318" s="25">
        <v>4</v>
      </c>
      <c r="H318" s="25">
        <v>4</v>
      </c>
      <c r="I318" s="25">
        <v>4</v>
      </c>
      <c r="J318" s="25">
        <v>4</v>
      </c>
      <c r="K318" s="25">
        <v>4</v>
      </c>
      <c r="L318" s="25">
        <v>4</v>
      </c>
      <c r="M318" s="25">
        <v>4</v>
      </c>
      <c r="N318" s="25">
        <v>4</v>
      </c>
      <c r="O318" s="25">
        <v>4</v>
      </c>
      <c r="P318" s="25">
        <v>4</v>
      </c>
      <c r="Q318" s="25">
        <v>4</v>
      </c>
      <c r="R318" s="25">
        <v>4</v>
      </c>
      <c r="S318" s="25">
        <v>4</v>
      </c>
      <c r="T318" s="25">
        <v>4</v>
      </c>
      <c r="U318" s="25">
        <v>4</v>
      </c>
    </row>
    <row r="319" spans="1:21" s="8" customFormat="1" x14ac:dyDescent="0.25">
      <c r="A319" s="221"/>
      <c r="B319" s="8" t="s">
        <v>231</v>
      </c>
      <c r="C319" s="8" t="s">
        <v>217</v>
      </c>
      <c r="D319" s="8" t="s">
        <v>190</v>
      </c>
      <c r="E319" s="8" t="s">
        <v>208</v>
      </c>
      <c r="F319" s="25">
        <v>4</v>
      </c>
      <c r="G319" s="25">
        <v>4</v>
      </c>
      <c r="H319" s="25">
        <v>4</v>
      </c>
      <c r="I319" s="25">
        <v>4</v>
      </c>
      <c r="J319" s="25">
        <v>4</v>
      </c>
      <c r="K319" s="25">
        <v>4</v>
      </c>
      <c r="L319" s="25">
        <v>4</v>
      </c>
      <c r="M319" s="25">
        <v>4</v>
      </c>
      <c r="N319" s="25">
        <v>4</v>
      </c>
      <c r="O319" s="25">
        <v>4</v>
      </c>
      <c r="P319" s="25">
        <v>4</v>
      </c>
      <c r="Q319" s="25">
        <v>4</v>
      </c>
      <c r="R319" s="25">
        <v>4</v>
      </c>
      <c r="S319" s="25">
        <v>4</v>
      </c>
      <c r="T319" s="25">
        <v>4</v>
      </c>
      <c r="U319" s="25">
        <v>4</v>
      </c>
    </row>
    <row r="320" spans="1:21" s="8" customFormat="1" x14ac:dyDescent="0.25">
      <c r="A320" s="221"/>
      <c r="B320" s="8" t="s">
        <v>231</v>
      </c>
      <c r="C320" s="8" t="s">
        <v>218</v>
      </c>
      <c r="D320" s="8" t="s">
        <v>190</v>
      </c>
      <c r="E320" s="8" t="s">
        <v>208</v>
      </c>
      <c r="F320" s="25">
        <v>4</v>
      </c>
      <c r="G320" s="25">
        <v>4</v>
      </c>
      <c r="H320" s="25">
        <v>4</v>
      </c>
      <c r="I320" s="25">
        <v>4</v>
      </c>
      <c r="J320" s="25">
        <v>4</v>
      </c>
      <c r="K320" s="25">
        <v>4</v>
      </c>
      <c r="L320" s="25">
        <v>4</v>
      </c>
      <c r="M320" s="25">
        <v>4</v>
      </c>
      <c r="N320" s="25">
        <v>4</v>
      </c>
      <c r="O320" s="25">
        <v>4</v>
      </c>
      <c r="P320" s="25">
        <v>4</v>
      </c>
      <c r="Q320" s="25">
        <v>4</v>
      </c>
      <c r="R320" s="25">
        <v>4</v>
      </c>
      <c r="S320" s="25">
        <v>4</v>
      </c>
      <c r="T320" s="25">
        <v>4</v>
      </c>
      <c r="U320" s="25">
        <v>4</v>
      </c>
    </row>
    <row r="321" spans="1:21" s="8" customFormat="1" x14ac:dyDescent="0.25">
      <c r="A321" s="221"/>
      <c r="B321" s="50" t="s">
        <v>219</v>
      </c>
      <c r="C321" s="45"/>
      <c r="D321" s="50" t="s">
        <v>190</v>
      </c>
      <c r="E321" s="45"/>
      <c r="F321" s="45"/>
      <c r="G321" s="45"/>
      <c r="H321" s="45"/>
      <c r="I321" s="45"/>
      <c r="J321" s="45"/>
      <c r="K321" s="45"/>
      <c r="L321" s="45"/>
      <c r="M321" s="45"/>
      <c r="N321" s="45"/>
      <c r="O321" s="45"/>
      <c r="P321" s="45"/>
      <c r="Q321" s="45"/>
      <c r="R321" s="45"/>
      <c r="S321" s="45"/>
      <c r="T321" s="45"/>
      <c r="U321" s="45"/>
    </row>
    <row r="322" spans="1:21" s="8" customFormat="1" x14ac:dyDescent="0.25">
      <c r="A322" s="221"/>
      <c r="B322" s="8" t="s">
        <v>219</v>
      </c>
      <c r="C322" s="8" t="s">
        <v>226</v>
      </c>
      <c r="D322" s="8" t="s">
        <v>190</v>
      </c>
      <c r="E322" s="8" t="s">
        <v>208</v>
      </c>
      <c r="F322" s="25">
        <v>0.6</v>
      </c>
      <c r="G322" s="25">
        <v>0.6</v>
      </c>
      <c r="H322" s="25">
        <v>0.6</v>
      </c>
      <c r="I322" s="25">
        <v>0.6</v>
      </c>
      <c r="J322" s="25">
        <v>0.6</v>
      </c>
      <c r="K322" s="25">
        <v>0.6</v>
      </c>
      <c r="L322" s="25">
        <v>0.6</v>
      </c>
      <c r="M322" s="25">
        <v>0.6</v>
      </c>
      <c r="N322" s="25">
        <v>0.6</v>
      </c>
      <c r="O322" s="25">
        <v>0.6</v>
      </c>
      <c r="P322" s="25">
        <v>0.6</v>
      </c>
      <c r="Q322" s="25">
        <v>0.6</v>
      </c>
      <c r="R322" s="25">
        <v>0.6</v>
      </c>
      <c r="S322" s="25">
        <v>0.6</v>
      </c>
      <c r="T322" s="25">
        <v>0.6</v>
      </c>
      <c r="U322" s="25">
        <v>0.6</v>
      </c>
    </row>
    <row r="323" spans="1:21" s="8" customFormat="1" x14ac:dyDescent="0.25">
      <c r="A323" s="221"/>
      <c r="B323" s="8" t="s">
        <v>219</v>
      </c>
      <c r="C323" s="8" t="s">
        <v>227</v>
      </c>
      <c r="D323" s="8" t="s">
        <v>190</v>
      </c>
      <c r="E323" s="8" t="s">
        <v>208</v>
      </c>
      <c r="F323" s="25">
        <v>0.6</v>
      </c>
      <c r="G323" s="25">
        <v>0.6</v>
      </c>
      <c r="H323" s="25">
        <v>0.6</v>
      </c>
      <c r="I323" s="25">
        <v>0.6</v>
      </c>
      <c r="J323" s="25">
        <v>0.6</v>
      </c>
      <c r="K323" s="25">
        <v>0.6</v>
      </c>
      <c r="L323" s="25">
        <v>0.6</v>
      </c>
      <c r="M323" s="25">
        <v>0.6</v>
      </c>
      <c r="N323" s="25">
        <v>0.6</v>
      </c>
      <c r="O323" s="25">
        <v>0.6</v>
      </c>
      <c r="P323" s="25">
        <v>0.6</v>
      </c>
      <c r="Q323" s="25">
        <v>0.6</v>
      </c>
      <c r="R323" s="25">
        <v>0.6</v>
      </c>
      <c r="S323" s="25">
        <v>0.6</v>
      </c>
      <c r="T323" s="25">
        <v>0.6</v>
      </c>
      <c r="U323" s="25">
        <v>0.6</v>
      </c>
    </row>
    <row r="324" spans="1:21" s="8" customFormat="1" x14ac:dyDescent="0.25">
      <c r="A324" s="221"/>
      <c r="B324" s="8" t="s">
        <v>219</v>
      </c>
      <c r="C324" s="8" t="s">
        <v>228</v>
      </c>
      <c r="D324" s="8" t="s">
        <v>190</v>
      </c>
      <c r="E324" s="8" t="s">
        <v>208</v>
      </c>
      <c r="F324" s="25">
        <v>0.6</v>
      </c>
      <c r="G324" s="25">
        <v>0.6</v>
      </c>
      <c r="H324" s="25">
        <v>0.6</v>
      </c>
      <c r="I324" s="25">
        <v>0.6</v>
      </c>
      <c r="J324" s="25">
        <v>0.6</v>
      </c>
      <c r="K324" s="25">
        <v>0.6</v>
      </c>
      <c r="L324" s="25">
        <v>0.6</v>
      </c>
      <c r="M324" s="25">
        <v>0.6</v>
      </c>
      <c r="N324" s="25">
        <v>0.6</v>
      </c>
      <c r="O324" s="25">
        <v>0.6</v>
      </c>
      <c r="P324" s="25">
        <v>0.6</v>
      </c>
      <c r="Q324" s="25">
        <v>0.6</v>
      </c>
      <c r="R324" s="25">
        <v>0.6</v>
      </c>
      <c r="S324" s="25">
        <v>0.6</v>
      </c>
      <c r="T324" s="25">
        <v>0.6</v>
      </c>
      <c r="U324" s="25">
        <v>0.6</v>
      </c>
    </row>
    <row r="325" spans="1:21" s="8" customFormat="1" x14ac:dyDescent="0.25">
      <c r="A325" s="221"/>
      <c r="B325" s="8" t="s">
        <v>219</v>
      </c>
      <c r="C325" s="8" t="s">
        <v>166</v>
      </c>
      <c r="D325" s="8" t="s">
        <v>190</v>
      </c>
      <c r="E325" s="8" t="s">
        <v>208</v>
      </c>
      <c r="F325" s="25">
        <v>0.6</v>
      </c>
      <c r="G325" s="25">
        <v>0.6</v>
      </c>
      <c r="H325" s="25">
        <v>0.6</v>
      </c>
      <c r="I325" s="25">
        <v>0.6</v>
      </c>
      <c r="J325" s="25">
        <v>0.6</v>
      </c>
      <c r="K325" s="25">
        <v>0.6</v>
      </c>
      <c r="L325" s="25">
        <v>0.6</v>
      </c>
      <c r="M325" s="25">
        <v>0.6</v>
      </c>
      <c r="N325" s="25">
        <v>0.6</v>
      </c>
      <c r="O325" s="25">
        <v>0.6</v>
      </c>
      <c r="P325" s="25">
        <v>0.6</v>
      </c>
      <c r="Q325" s="25">
        <v>0.6</v>
      </c>
      <c r="R325" s="25">
        <v>0.6</v>
      </c>
      <c r="S325" s="25">
        <v>0.6</v>
      </c>
      <c r="T325" s="25">
        <v>0.6</v>
      </c>
      <c r="U325" s="25">
        <v>0.6</v>
      </c>
    </row>
    <row r="326" spans="1:21" s="8" customFormat="1" x14ac:dyDescent="0.25">
      <c r="A326" s="221"/>
      <c r="B326" s="8" t="s">
        <v>219</v>
      </c>
      <c r="C326" s="8" t="s">
        <v>204</v>
      </c>
      <c r="D326" s="8" t="s">
        <v>190</v>
      </c>
      <c r="E326" s="8" t="s">
        <v>208</v>
      </c>
      <c r="F326" s="25">
        <v>0.1</v>
      </c>
      <c r="G326" s="25">
        <v>0.1</v>
      </c>
      <c r="H326" s="25">
        <v>0.1</v>
      </c>
      <c r="I326" s="25">
        <v>0.1</v>
      </c>
      <c r="J326" s="25">
        <v>0.1</v>
      </c>
      <c r="K326" s="25">
        <v>0.1</v>
      </c>
      <c r="L326" s="25">
        <v>0.1</v>
      </c>
      <c r="M326" s="25">
        <v>0.1</v>
      </c>
      <c r="N326" s="25">
        <v>0.1</v>
      </c>
      <c r="O326" s="25">
        <v>0.1</v>
      </c>
      <c r="P326" s="25">
        <v>0.1</v>
      </c>
      <c r="Q326" s="25">
        <v>0.1</v>
      </c>
      <c r="R326" s="25">
        <v>0.1</v>
      </c>
      <c r="S326" s="25">
        <v>0.1</v>
      </c>
      <c r="T326" s="25">
        <v>0.1</v>
      </c>
      <c r="U326" s="25">
        <v>0.1</v>
      </c>
    </row>
    <row r="327" spans="1:21" s="8" customFormat="1" x14ac:dyDescent="0.25">
      <c r="A327" s="221"/>
      <c r="B327" s="8" t="s">
        <v>219</v>
      </c>
      <c r="C327" s="8" t="s">
        <v>167</v>
      </c>
      <c r="D327" s="8" t="s">
        <v>190</v>
      </c>
      <c r="E327" s="8" t="s">
        <v>208</v>
      </c>
      <c r="F327" s="25">
        <v>3</v>
      </c>
      <c r="G327" s="25">
        <v>3</v>
      </c>
      <c r="H327" s="25">
        <v>3</v>
      </c>
      <c r="I327" s="25">
        <v>3</v>
      </c>
      <c r="J327" s="25">
        <v>3</v>
      </c>
      <c r="K327" s="25">
        <v>3</v>
      </c>
      <c r="L327" s="25">
        <v>3</v>
      </c>
      <c r="M327" s="25">
        <v>3</v>
      </c>
      <c r="N327" s="25">
        <v>3</v>
      </c>
      <c r="O327" s="25">
        <v>3</v>
      </c>
      <c r="P327" s="25">
        <v>3</v>
      </c>
      <c r="Q327" s="25">
        <v>3</v>
      </c>
      <c r="R327" s="25">
        <v>3</v>
      </c>
      <c r="S327" s="25">
        <v>3</v>
      </c>
      <c r="T327" s="25">
        <v>3</v>
      </c>
      <c r="U327" s="25">
        <v>3</v>
      </c>
    </row>
    <row r="328" spans="1:21" s="8" customFormat="1" x14ac:dyDescent="0.25">
      <c r="A328" s="221"/>
    </row>
    <row r="329" spans="1:21" s="51" customFormat="1" ht="21" x14ac:dyDescent="0.35">
      <c r="A329" s="222"/>
      <c r="C329" s="52" t="s">
        <v>14</v>
      </c>
      <c r="F329" s="51" t="s">
        <v>15</v>
      </c>
    </row>
    <row r="330" spans="1:21" s="8" customFormat="1" x14ac:dyDescent="0.25">
      <c r="A330" s="221"/>
    </row>
    <row r="331" spans="1:21" s="8" customFormat="1" x14ac:dyDescent="0.25">
      <c r="A331" s="221"/>
      <c r="B331" s="50" t="s">
        <v>222</v>
      </c>
      <c r="C331" s="50"/>
      <c r="D331" s="50" t="s">
        <v>13</v>
      </c>
      <c r="E331" s="45"/>
      <c r="F331" s="45"/>
      <c r="G331" s="45"/>
      <c r="H331" s="45"/>
      <c r="I331" s="45"/>
      <c r="J331" s="45"/>
      <c r="K331" s="45"/>
      <c r="L331" s="45"/>
      <c r="M331" s="45"/>
      <c r="N331" s="45"/>
      <c r="O331" s="45"/>
      <c r="P331" s="45"/>
      <c r="Q331" s="45"/>
      <c r="R331" s="45"/>
      <c r="S331" s="45"/>
      <c r="T331" s="45"/>
      <c r="U331" s="45"/>
    </row>
    <row r="332" spans="1:21" s="8" customFormat="1" x14ac:dyDescent="0.25">
      <c r="A332" s="221"/>
      <c r="B332" s="8" t="s">
        <v>222</v>
      </c>
      <c r="C332" s="8" t="s">
        <v>227</v>
      </c>
      <c r="D332" s="8" t="s">
        <v>13</v>
      </c>
      <c r="E332" s="8" t="s">
        <v>16</v>
      </c>
      <c r="F332" s="25">
        <v>84.355452700000001</v>
      </c>
      <c r="G332" s="25">
        <v>77.366844600000007</v>
      </c>
      <c r="H332" s="25">
        <v>73.331169500000001</v>
      </c>
      <c r="I332" s="25">
        <v>75.693515899999994</v>
      </c>
      <c r="J332" s="25">
        <v>66.920205999999993</v>
      </c>
      <c r="K332" s="25">
        <v>74.906067099999987</v>
      </c>
      <c r="L332" s="25">
        <v>72.642151799999994</v>
      </c>
      <c r="M332" s="25">
        <v>68.606476700000002</v>
      </c>
      <c r="N332" s="25">
        <v>52.3653452</v>
      </c>
      <c r="O332" s="25">
        <v>53.644949500000003</v>
      </c>
      <c r="P332" s="25">
        <v>56.765676687471917</v>
      </c>
      <c r="Q332" s="25">
        <v>57.188469099999999</v>
      </c>
      <c r="R332" s="25">
        <v>46.262616999999999</v>
      </c>
      <c r="S332" s="25">
        <v>49.460585199999997</v>
      </c>
      <c r="T332" s="25">
        <v>46.550648399999993</v>
      </c>
      <c r="U332" s="25">
        <v>43.640711599999996</v>
      </c>
    </row>
    <row r="333" spans="1:21" s="8" customFormat="1" x14ac:dyDescent="0.25">
      <c r="A333" s="221"/>
      <c r="B333" s="8" t="s">
        <v>222</v>
      </c>
      <c r="C333" s="8" t="s">
        <v>228</v>
      </c>
      <c r="D333" s="8" t="s">
        <v>13</v>
      </c>
      <c r="E333" s="8" t="s">
        <v>16</v>
      </c>
      <c r="F333" s="25">
        <v>6003.1611120000007</v>
      </c>
      <c r="G333" s="25">
        <v>6227.7752549999987</v>
      </c>
      <c r="H333" s="25">
        <v>6557.0185979999997</v>
      </c>
      <c r="I333" s="25">
        <v>6971.6918310000001</v>
      </c>
      <c r="J333" s="25">
        <v>7370.629187999999</v>
      </c>
      <c r="K333" s="25">
        <v>7789.5194519999995</v>
      </c>
      <c r="L333" s="25">
        <v>8358.7341629999992</v>
      </c>
      <c r="M333" s="25">
        <v>9365.6605380000001</v>
      </c>
      <c r="N333" s="25">
        <v>9370.4599949999993</v>
      </c>
      <c r="O333" s="25">
        <v>9370.4599949999993</v>
      </c>
      <c r="P333" s="25">
        <v>10158.927043357025</v>
      </c>
      <c r="Q333" s="25">
        <v>10774.780965</v>
      </c>
      <c r="R333" s="25">
        <v>10810.296946800001</v>
      </c>
      <c r="S333" s="25">
        <v>12808.318380000001</v>
      </c>
      <c r="T333" s="25">
        <v>13252.340399999999</v>
      </c>
      <c r="U333" s="25">
        <v>13696.362419999999</v>
      </c>
    </row>
    <row r="334" spans="1:21" s="8" customFormat="1" x14ac:dyDescent="0.25">
      <c r="A334" s="221"/>
      <c r="B334" s="8" t="s">
        <v>222</v>
      </c>
      <c r="C334" s="8" t="s">
        <v>229</v>
      </c>
      <c r="D334" s="8" t="s">
        <v>13</v>
      </c>
      <c r="E334" s="8" t="s">
        <v>16</v>
      </c>
      <c r="F334" s="25">
        <v>1602.9493560000001</v>
      </c>
      <c r="G334" s="25">
        <v>1602.9493560000001</v>
      </c>
      <c r="H334" s="25">
        <v>1548.0735299999999</v>
      </c>
      <c r="I334" s="25">
        <v>1524.9680820000001</v>
      </c>
      <c r="J334" s="25">
        <v>1644.007734</v>
      </c>
      <c r="K334" s="25">
        <v>1412.3278620000001</v>
      </c>
      <c r="L334" s="25">
        <v>1374.781896</v>
      </c>
      <c r="M334" s="25">
        <v>1357.4520359999999</v>
      </c>
      <c r="N334" s="25">
        <v>1357.4520359999999</v>
      </c>
      <c r="O334" s="25">
        <v>1712.7002339999999</v>
      </c>
      <c r="P334" s="25">
        <v>1812.3347019459802</v>
      </c>
      <c r="Q334" s="25">
        <v>1377.6697209599999</v>
      </c>
      <c r="R334" s="25">
        <v>1828.8691200000001</v>
      </c>
      <c r="S334" s="25">
        <v>1553.1851441126071</v>
      </c>
      <c r="T334" s="25">
        <v>1552.9938849443743</v>
      </c>
      <c r="U334" s="25">
        <v>1553.3640551161025</v>
      </c>
    </row>
    <row r="335" spans="1:21" s="8" customFormat="1" x14ac:dyDescent="0.25">
      <c r="A335" s="221"/>
      <c r="B335" s="8" t="s">
        <v>222</v>
      </c>
      <c r="C335" s="8" t="s">
        <v>167</v>
      </c>
      <c r="D335" s="8" t="s">
        <v>13</v>
      </c>
      <c r="E335" s="8" t="s">
        <v>16</v>
      </c>
      <c r="F335" s="25">
        <v>1800.9337499999999</v>
      </c>
      <c r="G335" s="25">
        <v>3075.620625</v>
      </c>
      <c r="H335" s="25">
        <v>3962.0542499999997</v>
      </c>
      <c r="I335" s="25">
        <v>4549.1118749999996</v>
      </c>
      <c r="J335" s="25">
        <v>5281.1797499999993</v>
      </c>
      <c r="K335" s="25">
        <v>5842.5097499999993</v>
      </c>
      <c r="L335" s="25">
        <v>6593.2886250000001</v>
      </c>
      <c r="M335" s="25">
        <v>4284.0090218202458</v>
      </c>
      <c r="N335" s="25">
        <v>4525.3410425100183</v>
      </c>
      <c r="O335" s="25">
        <v>4747.9027949239189</v>
      </c>
      <c r="P335" s="25">
        <v>4994.5977494067929</v>
      </c>
      <c r="Q335" s="25">
        <v>3294.8438599999999</v>
      </c>
      <c r="R335" s="25">
        <v>3434.7721100000003</v>
      </c>
      <c r="S335" s="25">
        <v>3444.4987500000002</v>
      </c>
      <c r="T335" s="25">
        <v>3224.76</v>
      </c>
      <c r="U335" s="25">
        <v>3005.0212499999998</v>
      </c>
    </row>
    <row r="336" spans="1:21" s="8" customFormat="1" x14ac:dyDescent="0.25">
      <c r="A336" s="221"/>
      <c r="B336" s="8" t="s">
        <v>222</v>
      </c>
      <c r="C336" s="8" t="s">
        <v>215</v>
      </c>
      <c r="D336" s="8" t="s">
        <v>13</v>
      </c>
      <c r="E336" s="8" t="s">
        <v>16</v>
      </c>
      <c r="F336" s="25">
        <v>10.256399999999999</v>
      </c>
      <c r="G336" s="25">
        <v>0</v>
      </c>
      <c r="H336" s="25">
        <v>0</v>
      </c>
      <c r="I336" s="25">
        <v>0</v>
      </c>
      <c r="J336" s="25">
        <v>0</v>
      </c>
      <c r="K336" s="25">
        <v>0</v>
      </c>
      <c r="L336" s="25">
        <v>0</v>
      </c>
      <c r="M336" s="25">
        <v>0</v>
      </c>
      <c r="N336" s="25">
        <v>0</v>
      </c>
      <c r="O336" s="25">
        <v>0</v>
      </c>
      <c r="P336" s="25">
        <v>0</v>
      </c>
      <c r="Q336" s="25">
        <v>0</v>
      </c>
      <c r="R336" s="25">
        <v>0</v>
      </c>
      <c r="S336" s="25">
        <v>0</v>
      </c>
      <c r="T336" s="25">
        <v>0</v>
      </c>
      <c r="U336" s="25">
        <v>0</v>
      </c>
    </row>
    <row r="337" spans="1:21" s="8" customFormat="1" x14ac:dyDescent="0.25">
      <c r="A337" s="221"/>
      <c r="B337" s="8" t="s">
        <v>222</v>
      </c>
      <c r="C337" s="8" t="s">
        <v>211</v>
      </c>
      <c r="D337" s="8" t="s">
        <v>13</v>
      </c>
      <c r="E337" s="8" t="s">
        <v>16</v>
      </c>
      <c r="F337" s="25">
        <v>12.959099999999999</v>
      </c>
      <c r="G337" s="25">
        <v>13.520099999999999</v>
      </c>
      <c r="H337" s="25">
        <v>14.081099999999999</v>
      </c>
      <c r="I337" s="25">
        <v>5.3295000000000003</v>
      </c>
      <c r="J337" s="25">
        <v>17.390999999999998</v>
      </c>
      <c r="K337" s="25">
        <v>21.02540484</v>
      </c>
      <c r="L337" s="25">
        <v>22.16118861</v>
      </c>
      <c r="M337" s="25">
        <v>23.296411379999999</v>
      </c>
      <c r="N337" s="25">
        <v>24.431061929999998</v>
      </c>
      <c r="O337" s="25">
        <v>25.565151480000001</v>
      </c>
      <c r="P337" s="25">
        <v>27.052371248025946</v>
      </c>
      <c r="Q337" s="25">
        <v>20.319868800000016</v>
      </c>
      <c r="R337" s="25">
        <v>17.605526400000016</v>
      </c>
      <c r="S337" s="25">
        <v>26.164815600000001</v>
      </c>
      <c r="T337" s="25">
        <v>27.213268500000002</v>
      </c>
      <c r="U337" s="25">
        <v>28.261721399999999</v>
      </c>
    </row>
    <row r="338" spans="1:21" s="8" customFormat="1" x14ac:dyDescent="0.25">
      <c r="A338" s="221"/>
      <c r="B338" s="50" t="s">
        <v>221</v>
      </c>
      <c r="C338" s="45"/>
      <c r="D338" s="50" t="s">
        <v>13</v>
      </c>
      <c r="E338" s="45"/>
      <c r="F338" s="45"/>
      <c r="G338" s="45"/>
      <c r="H338" s="45"/>
      <c r="I338" s="45"/>
      <c r="J338" s="45"/>
      <c r="K338" s="45"/>
      <c r="L338" s="45"/>
      <c r="M338" s="45"/>
      <c r="N338" s="45"/>
      <c r="O338" s="45"/>
      <c r="P338" s="45"/>
      <c r="Q338" s="45"/>
      <c r="R338" s="45"/>
      <c r="S338" s="45"/>
      <c r="T338" s="45"/>
      <c r="U338" s="45"/>
    </row>
    <row r="339" spans="1:21" s="8" customFormat="1" x14ac:dyDescent="0.25">
      <c r="A339" s="221"/>
      <c r="B339" s="8" t="s">
        <v>221</v>
      </c>
      <c r="C339" s="8" t="s">
        <v>227</v>
      </c>
      <c r="D339" s="8" t="s">
        <v>13</v>
      </c>
      <c r="E339" s="8" t="s">
        <v>16</v>
      </c>
      <c r="F339" s="25">
        <v>1913.5005839999999</v>
      </c>
      <c r="G339" s="25">
        <v>1754.9725880000001</v>
      </c>
      <c r="H339" s="25">
        <v>1663.4280699999999</v>
      </c>
      <c r="I339" s="25">
        <v>1717.01514</v>
      </c>
      <c r="J339" s="25">
        <v>1780.384924</v>
      </c>
      <c r="K339" s="25">
        <v>1699.1530229999998</v>
      </c>
      <c r="L339" s="25">
        <v>1647.7991669999999</v>
      </c>
      <c r="M339" s="25">
        <v>1556.254649</v>
      </c>
      <c r="N339" s="25">
        <v>1187.8440820000001</v>
      </c>
      <c r="O339" s="25">
        <v>1216.8701120000001</v>
      </c>
      <c r="P339" s="25">
        <v>1287.6603363187887</v>
      </c>
      <c r="Q339" s="25">
        <v>1297.2508679900002</v>
      </c>
      <c r="R339" s="25">
        <v>1049.4112013000001</v>
      </c>
      <c r="S339" s="25">
        <v>1049.3805</v>
      </c>
      <c r="T339" s="25">
        <v>766.59780000000001</v>
      </c>
      <c r="U339" s="25">
        <v>882.59910300000001</v>
      </c>
    </row>
    <row r="340" spans="1:21" s="8" customFormat="1" x14ac:dyDescent="0.25">
      <c r="A340" s="221"/>
      <c r="B340" s="8" t="s">
        <v>221</v>
      </c>
      <c r="C340" s="8" t="s">
        <v>166</v>
      </c>
      <c r="D340" s="8" t="s">
        <v>13</v>
      </c>
      <c r="E340" s="8" t="s">
        <v>16</v>
      </c>
      <c r="F340" s="25">
        <v>1.0543366080000001</v>
      </c>
      <c r="G340" s="25">
        <v>0</v>
      </c>
      <c r="H340" s="25">
        <v>1.018241892</v>
      </c>
      <c r="I340" s="25">
        <v>1.003044402</v>
      </c>
      <c r="J340" s="25">
        <v>1.0813430160000002</v>
      </c>
      <c r="K340" s="25">
        <v>0.92895634800000004</v>
      </c>
      <c r="L340" s="25">
        <v>0.90425955599999996</v>
      </c>
      <c r="M340" s="25">
        <v>0.89286163200000002</v>
      </c>
      <c r="N340" s="25">
        <v>0.89286163200000002</v>
      </c>
      <c r="O340" s="25">
        <v>1.1265252659999998</v>
      </c>
      <c r="P340" s="25">
        <v>1.1920596144349258</v>
      </c>
      <c r="Q340" s="25">
        <v>0.90615957120000012</v>
      </c>
      <c r="R340" s="25">
        <v>1.0790327808</v>
      </c>
      <c r="S340" s="25">
        <v>1.01381616</v>
      </c>
      <c r="T340" s="25">
        <v>1.0195669799999998</v>
      </c>
      <c r="U340" s="25">
        <v>1.0253178000000001</v>
      </c>
    </row>
    <row r="341" spans="1:21" s="8" customFormat="1" x14ac:dyDescent="0.25">
      <c r="A341" s="221"/>
      <c r="B341" s="8" t="s">
        <v>221</v>
      </c>
      <c r="C341" s="8" t="s">
        <v>204</v>
      </c>
      <c r="D341" s="8" t="s">
        <v>13</v>
      </c>
      <c r="E341" s="8" t="s">
        <v>16</v>
      </c>
      <c r="F341" s="25">
        <v>954.309256</v>
      </c>
      <c r="G341" s="25">
        <v>1008.168261</v>
      </c>
      <c r="H341" s="25">
        <v>986.28770499999996</v>
      </c>
      <c r="I341" s="25">
        <v>939.16147000000001</v>
      </c>
      <c r="J341" s="25">
        <v>947.91280900000004</v>
      </c>
      <c r="K341" s="25">
        <v>925.69719199999997</v>
      </c>
      <c r="L341" s="25">
        <v>1018.266785</v>
      </c>
      <c r="M341" s="25">
        <v>1068.759405</v>
      </c>
      <c r="N341" s="25">
        <v>1031.7310629999999</v>
      </c>
      <c r="O341" s="25">
        <v>922.33080700000005</v>
      </c>
      <c r="P341" s="25">
        <v>975.98613002691616</v>
      </c>
      <c r="Q341" s="25">
        <v>1206.7721099100002</v>
      </c>
      <c r="R341" s="25">
        <v>1104.1039108799998</v>
      </c>
      <c r="S341" s="25">
        <v>1088.04592</v>
      </c>
      <c r="T341" s="25">
        <v>1099.6437000000001</v>
      </c>
      <c r="U341" s="25">
        <v>1111.2414799999999</v>
      </c>
    </row>
    <row r="342" spans="1:21" s="8" customFormat="1" x14ac:dyDescent="0.25">
      <c r="A342" s="221"/>
      <c r="B342" s="8" t="s">
        <v>221</v>
      </c>
      <c r="C342" s="8" t="s">
        <v>167</v>
      </c>
      <c r="D342" s="8" t="s">
        <v>13</v>
      </c>
      <c r="E342" s="8" t="s">
        <v>16</v>
      </c>
      <c r="F342" s="25">
        <v>3604.2063749999993</v>
      </c>
      <c r="G342" s="25">
        <v>5816.7821249999997</v>
      </c>
      <c r="H342" s="25">
        <v>7793.1314999999986</v>
      </c>
      <c r="I342" s="25">
        <v>8969.5856249999997</v>
      </c>
      <c r="J342" s="25">
        <v>10562.359499999999</v>
      </c>
      <c r="K342" s="25">
        <v>11687.358375</v>
      </c>
      <c r="L342" s="25">
        <v>13186.57725</v>
      </c>
      <c r="M342" s="25">
        <v>15408.041399666849</v>
      </c>
      <c r="N342" s="25">
        <v>17629.505549333699</v>
      </c>
      <c r="O342" s="25">
        <v>19850.96969900055</v>
      </c>
      <c r="P342" s="25">
        <v>22072.433848667399</v>
      </c>
      <c r="Q342" s="25">
        <v>17709.785747499995</v>
      </c>
      <c r="R342" s="25">
        <v>18461.900091250001</v>
      </c>
      <c r="S342" s="25">
        <v>22710.283749999999</v>
      </c>
      <c r="T342" s="25">
        <v>23883.186249999999</v>
      </c>
      <c r="U342" s="25">
        <v>23883.186249999999</v>
      </c>
    </row>
    <row r="343" spans="1:21" s="8" customFormat="1" x14ac:dyDescent="0.25">
      <c r="A343" s="221"/>
      <c r="B343" s="8" t="s">
        <v>231</v>
      </c>
      <c r="C343" s="8" t="s">
        <v>230</v>
      </c>
      <c r="D343" s="8" t="s">
        <v>13</v>
      </c>
      <c r="E343" s="8" t="s">
        <v>16</v>
      </c>
      <c r="F343" s="25">
        <v>13628.16</v>
      </c>
      <c r="G343" s="25">
        <v>13628.16</v>
      </c>
      <c r="H343" s="25">
        <v>13628.16</v>
      </c>
      <c r="I343" s="25">
        <v>13628.16</v>
      </c>
      <c r="J343" s="25">
        <v>13628.16</v>
      </c>
      <c r="K343" s="25">
        <v>13628.16</v>
      </c>
      <c r="L343" s="25">
        <v>13628.16</v>
      </c>
      <c r="M343" s="25">
        <v>13628.16</v>
      </c>
      <c r="N343" s="25">
        <v>13611.758509439998</v>
      </c>
      <c r="O343" s="25">
        <v>13616.648747520001</v>
      </c>
      <c r="P343" s="25">
        <v>13625.371905599999</v>
      </c>
      <c r="Q343" s="25">
        <v>13625.371905599999</v>
      </c>
      <c r="R343" s="25">
        <v>13625.371905599999</v>
      </c>
      <c r="S343" s="25">
        <v>10570.672</v>
      </c>
      <c r="T343" s="25">
        <v>10189.200000000001</v>
      </c>
      <c r="U343" s="25">
        <v>9991.6319999999996</v>
      </c>
    </row>
    <row r="344" spans="1:21" s="8" customFormat="1" x14ac:dyDescent="0.25">
      <c r="A344" s="221"/>
      <c r="B344" s="8" t="s">
        <v>231</v>
      </c>
      <c r="C344" s="8" t="s">
        <v>217</v>
      </c>
      <c r="D344" s="8" t="s">
        <v>13</v>
      </c>
      <c r="E344" s="8" t="s">
        <v>16</v>
      </c>
      <c r="F344" s="25">
        <v>19040</v>
      </c>
      <c r="G344" s="25">
        <v>19040</v>
      </c>
      <c r="H344" s="25">
        <v>19040</v>
      </c>
      <c r="I344" s="25">
        <v>19040</v>
      </c>
      <c r="J344" s="25">
        <v>19040</v>
      </c>
      <c r="K344" s="25">
        <v>19040</v>
      </c>
      <c r="L344" s="25">
        <v>0</v>
      </c>
      <c r="M344" s="25">
        <v>0</v>
      </c>
      <c r="N344" s="25">
        <v>0</v>
      </c>
      <c r="O344" s="25">
        <v>0</v>
      </c>
      <c r="P344" s="25">
        <v>0</v>
      </c>
      <c r="Q344" s="25">
        <v>0</v>
      </c>
      <c r="R344" s="25">
        <v>0</v>
      </c>
      <c r="S344" s="25">
        <v>0</v>
      </c>
      <c r="T344" s="25">
        <v>0</v>
      </c>
      <c r="U344" s="25">
        <v>0</v>
      </c>
    </row>
    <row r="345" spans="1:21" s="8" customFormat="1" x14ac:dyDescent="0.25">
      <c r="A345" s="221"/>
      <c r="B345" s="8" t="s">
        <v>231</v>
      </c>
      <c r="C345" s="8" t="s">
        <v>218</v>
      </c>
      <c r="D345" s="8" t="s">
        <v>13</v>
      </c>
      <c r="E345" s="8" t="s">
        <v>16</v>
      </c>
      <c r="F345" s="25">
        <v>13.215999999999999</v>
      </c>
      <c r="G345" s="25">
        <v>39.648000000000003</v>
      </c>
      <c r="H345" s="25">
        <v>33.04</v>
      </c>
      <c r="I345" s="25">
        <v>604.63199999999995</v>
      </c>
      <c r="J345" s="25">
        <v>330.4</v>
      </c>
      <c r="K345" s="25">
        <v>508.81599999999997</v>
      </c>
      <c r="L345" s="25">
        <v>545.16</v>
      </c>
      <c r="M345" s="25">
        <v>621.15200000000004</v>
      </c>
      <c r="N345" s="25">
        <v>2289.672</v>
      </c>
      <c r="O345" s="25">
        <v>2250.0239999999999</v>
      </c>
      <c r="P345" s="25">
        <v>2240.1120000000001</v>
      </c>
      <c r="Q345" s="25">
        <v>2240.1120000000001</v>
      </c>
      <c r="R345" s="25">
        <v>2240.1120000000001</v>
      </c>
      <c r="S345" s="25">
        <v>2240.1120000000001</v>
      </c>
      <c r="T345" s="25">
        <v>2240.1120000000001</v>
      </c>
      <c r="U345" s="25">
        <v>2240.1120000000001</v>
      </c>
    </row>
    <row r="346" spans="1:21" s="8" customFormat="1" x14ac:dyDescent="0.25">
      <c r="A346" s="221"/>
      <c r="B346" s="50" t="s">
        <v>219</v>
      </c>
      <c r="C346" s="45"/>
      <c r="D346" s="50" t="s">
        <v>13</v>
      </c>
      <c r="E346" s="45"/>
      <c r="F346" s="45"/>
      <c r="G346" s="45"/>
      <c r="H346" s="45"/>
      <c r="I346" s="45"/>
      <c r="J346" s="45"/>
      <c r="K346" s="45"/>
      <c r="L346" s="45"/>
      <c r="M346" s="45"/>
      <c r="N346" s="45"/>
      <c r="O346" s="45"/>
      <c r="P346" s="45"/>
      <c r="Q346" s="45"/>
      <c r="R346" s="45"/>
      <c r="S346" s="45"/>
      <c r="T346" s="45"/>
      <c r="U346" s="45"/>
    </row>
    <row r="347" spans="1:21" s="8" customFormat="1" x14ac:dyDescent="0.25">
      <c r="A347" s="221"/>
      <c r="B347" s="8" t="s">
        <v>219</v>
      </c>
      <c r="C347" s="8" t="s">
        <v>226</v>
      </c>
      <c r="D347" s="8" t="s">
        <v>13</v>
      </c>
      <c r="E347" s="8" t="s">
        <v>16</v>
      </c>
      <c r="F347" s="25">
        <v>246.39143759999999</v>
      </c>
      <c r="G347" s="25">
        <v>245.06420399999999</v>
      </c>
      <c r="H347" s="25">
        <v>244.94570100000001</v>
      </c>
      <c r="I347" s="25">
        <v>252.81430019999999</v>
      </c>
      <c r="J347" s="25">
        <v>260.34076529999999</v>
      </c>
      <c r="K347" s="25">
        <v>264.61719900000003</v>
      </c>
      <c r="L347" s="25">
        <v>267.31906739999999</v>
      </c>
      <c r="M347" s="25">
        <v>273.93153480000001</v>
      </c>
      <c r="N347" s="25">
        <v>262.3419414</v>
      </c>
      <c r="O347" s="25">
        <v>268.12488780000001</v>
      </c>
      <c r="P347" s="25">
        <v>283.7227145254277</v>
      </c>
      <c r="Q347" s="25">
        <v>283.53027780000002</v>
      </c>
      <c r="R347" s="25">
        <v>277.62882840000003</v>
      </c>
      <c r="S347" s="25">
        <v>264.31020000000001</v>
      </c>
      <c r="T347" s="25">
        <v>268.88400000000001</v>
      </c>
      <c r="U347" s="25">
        <v>286.1397</v>
      </c>
    </row>
    <row r="348" spans="1:21" s="8" customFormat="1" x14ac:dyDescent="0.25">
      <c r="A348" s="221"/>
      <c r="B348" s="8" t="s">
        <v>219</v>
      </c>
      <c r="C348" s="8" t="s">
        <v>227</v>
      </c>
      <c r="D348" s="8" t="s">
        <v>13</v>
      </c>
      <c r="E348" s="8" t="s">
        <v>16</v>
      </c>
      <c r="F348" s="25">
        <v>209.74869320000002</v>
      </c>
      <c r="G348" s="25">
        <v>192.37161359999999</v>
      </c>
      <c r="H348" s="25">
        <v>182.336962</v>
      </c>
      <c r="I348" s="25">
        <v>188.2109044</v>
      </c>
      <c r="J348" s="25">
        <v>195.1571634</v>
      </c>
      <c r="K348" s="25">
        <v>186.2529236</v>
      </c>
      <c r="L348" s="25">
        <v>180.62372880000001</v>
      </c>
      <c r="M348" s="25">
        <v>170.58907720000002</v>
      </c>
      <c r="N348" s="25">
        <v>130.20572319999999</v>
      </c>
      <c r="O348" s="25">
        <v>133.38744199999999</v>
      </c>
      <c r="P348" s="25">
        <v>141.14708797965991</v>
      </c>
      <c r="Q348" s="25">
        <v>142.19835559999999</v>
      </c>
      <c r="R348" s="25">
        <v>115.03137199999999</v>
      </c>
      <c r="S348" s="25">
        <v>246.47319999999999</v>
      </c>
      <c r="T348" s="25">
        <v>311.38739600000002</v>
      </c>
      <c r="U348" s="25">
        <v>410.09243500000002</v>
      </c>
    </row>
    <row r="349" spans="1:21" s="8" customFormat="1" x14ac:dyDescent="0.25">
      <c r="A349" s="221"/>
      <c r="B349" s="8" t="s">
        <v>219</v>
      </c>
      <c r="C349" s="8" t="s">
        <v>228</v>
      </c>
      <c r="D349" s="8" t="s">
        <v>13</v>
      </c>
      <c r="E349" s="8" t="s">
        <v>16</v>
      </c>
      <c r="F349" s="25">
        <v>1589.0721287999997</v>
      </c>
      <c r="G349" s="25">
        <v>1648.5290795999999</v>
      </c>
      <c r="H349" s="25">
        <v>1735.6814982000001</v>
      </c>
      <c r="I349" s="25">
        <v>1845.4476066</v>
      </c>
      <c r="J349" s="25">
        <v>1951.0492209000001</v>
      </c>
      <c r="K349" s="25">
        <v>2061.9317940000001</v>
      </c>
      <c r="L349" s="25">
        <v>2212.6064375999999</v>
      </c>
      <c r="M349" s="25">
        <v>2479.1454714000001</v>
      </c>
      <c r="N349" s="25">
        <v>2480.4155454000002</v>
      </c>
      <c r="O349" s="25">
        <v>2480.4155454000002</v>
      </c>
      <c r="P349" s="25">
        <v>2689.1277467709774</v>
      </c>
      <c r="Q349" s="25">
        <v>2852.1479025000003</v>
      </c>
      <c r="R349" s="25">
        <v>2861.5491918000002</v>
      </c>
      <c r="S349" s="25">
        <v>3061.5897</v>
      </c>
      <c r="T349" s="25">
        <v>3084.35322</v>
      </c>
      <c r="U349" s="25">
        <v>3030.6996330000002</v>
      </c>
    </row>
    <row r="350" spans="1:21" s="8" customFormat="1" x14ac:dyDescent="0.25">
      <c r="A350" s="221"/>
      <c r="B350" s="8" t="s">
        <v>219</v>
      </c>
      <c r="C350" s="8" t="s">
        <v>166</v>
      </c>
      <c r="D350" s="8" t="s">
        <v>13</v>
      </c>
      <c r="E350" s="8" t="s">
        <v>16</v>
      </c>
      <c r="F350" s="25">
        <v>159.2227134</v>
      </c>
      <c r="G350" s="25">
        <v>159.2227134</v>
      </c>
      <c r="H350" s="25">
        <v>153.7718184</v>
      </c>
      <c r="I350" s="25">
        <v>151.4767536</v>
      </c>
      <c r="J350" s="25">
        <v>163.30107420000002</v>
      </c>
      <c r="K350" s="25">
        <v>140.28811919999998</v>
      </c>
      <c r="L350" s="25">
        <v>136.55860020000003</v>
      </c>
      <c r="M350" s="25">
        <v>134.83722420000001</v>
      </c>
      <c r="N350" s="25">
        <v>134.83722420000001</v>
      </c>
      <c r="O350" s="25">
        <v>170.12442599999997</v>
      </c>
      <c r="P350" s="25">
        <v>180.02120617991844</v>
      </c>
      <c r="Q350" s="25">
        <v>136.84545388800001</v>
      </c>
      <c r="R350" s="25">
        <v>162.95223859199999</v>
      </c>
      <c r="S350" s="25">
        <v>169.25760792</v>
      </c>
      <c r="T350" s="25">
        <v>176.30791199999999</v>
      </c>
      <c r="U350" s="25">
        <v>184.29162912000001</v>
      </c>
    </row>
    <row r="351" spans="1:21" s="8" customFormat="1" x14ac:dyDescent="0.25">
      <c r="A351" s="221"/>
      <c r="B351" s="8" t="s">
        <v>219</v>
      </c>
      <c r="C351" s="8" t="s">
        <v>204</v>
      </c>
      <c r="D351" s="8" t="s">
        <v>13</v>
      </c>
      <c r="E351" s="8" t="s">
        <v>16</v>
      </c>
      <c r="F351" s="25">
        <v>2.770267311</v>
      </c>
      <c r="G351" s="25">
        <v>2.9266139669999998</v>
      </c>
      <c r="H351" s="25">
        <v>2.8630981380000002</v>
      </c>
      <c r="I351" s="25">
        <v>2.7262948139999996</v>
      </c>
      <c r="J351" s="25">
        <v>2.7516982430000003</v>
      </c>
      <c r="K351" s="25">
        <v>2.68720815</v>
      </c>
      <c r="L351" s="25">
        <v>2.955928965</v>
      </c>
      <c r="M351" s="25">
        <v>3.102503955</v>
      </c>
      <c r="N351" s="25">
        <v>2.9950156290000001</v>
      </c>
      <c r="O351" s="25">
        <v>2.6774364840000002</v>
      </c>
      <c r="P351" s="25">
        <v>2.8331929700481049</v>
      </c>
      <c r="Q351" s="25">
        <v>3.5031422609999998</v>
      </c>
      <c r="R351" s="25">
        <v>3.205106448</v>
      </c>
      <c r="S351" s="25">
        <v>2.524</v>
      </c>
      <c r="T351" s="25">
        <v>2.3347000000000002</v>
      </c>
      <c r="U351" s="25">
        <v>2.8395000000000001</v>
      </c>
    </row>
    <row r="352" spans="1:21" s="8" customFormat="1" x14ac:dyDescent="0.25">
      <c r="A352" s="221"/>
      <c r="B352" s="8" t="s">
        <v>219</v>
      </c>
      <c r="C352" s="8" t="s">
        <v>167</v>
      </c>
      <c r="D352" s="8" t="s">
        <v>13</v>
      </c>
      <c r="E352" s="8" t="s">
        <v>16</v>
      </c>
      <c r="F352" s="25">
        <v>171.4761125</v>
      </c>
      <c r="G352" s="25">
        <v>0</v>
      </c>
      <c r="H352" s="25">
        <v>0</v>
      </c>
      <c r="I352" s="25">
        <v>0</v>
      </c>
      <c r="J352" s="25">
        <v>0</v>
      </c>
      <c r="K352" s="25">
        <v>0</v>
      </c>
      <c r="L352" s="25">
        <v>0</v>
      </c>
      <c r="M352" s="25">
        <v>0</v>
      </c>
      <c r="N352" s="25">
        <v>0</v>
      </c>
      <c r="O352" s="25">
        <v>0</v>
      </c>
      <c r="P352" s="25">
        <v>0</v>
      </c>
      <c r="Q352" s="25">
        <v>0</v>
      </c>
      <c r="R352" s="25">
        <v>0</v>
      </c>
      <c r="S352" s="25">
        <v>40.232500000000002</v>
      </c>
      <c r="T352" s="25">
        <v>62.292037500000006</v>
      </c>
      <c r="U352" s="25">
        <v>135.05992499999999</v>
      </c>
    </row>
    <row r="353" spans="1:21" s="8" customFormat="1" x14ac:dyDescent="0.25">
      <c r="A353" s="221"/>
      <c r="B353" s="7" t="s">
        <v>232</v>
      </c>
      <c r="C353" s="7" t="s">
        <v>192</v>
      </c>
      <c r="D353" s="7" t="s">
        <v>13</v>
      </c>
      <c r="E353" s="7" t="s">
        <v>16</v>
      </c>
      <c r="F353" s="53">
        <v>18366.367075118997</v>
      </c>
      <c r="G353" s="53">
        <v>21825.269379166995</v>
      </c>
      <c r="H353" s="53">
        <v>24918.023242129999</v>
      </c>
      <c r="I353" s="53">
        <v>27194.235942915999</v>
      </c>
      <c r="J353" s="53">
        <v>30244.466376058994</v>
      </c>
      <c r="K353" s="53">
        <v>32109.203326237999</v>
      </c>
      <c r="L353" s="53">
        <v>35075.219248931004</v>
      </c>
      <c r="M353" s="53">
        <v>36194.578610754092</v>
      </c>
      <c r="N353" s="53">
        <v>38190.81848643472</v>
      </c>
      <c r="O353" s="53">
        <v>40956.300005854471</v>
      </c>
      <c r="P353" s="53">
        <v>44683.801865698872</v>
      </c>
      <c r="Q353" s="53">
        <v>39157.742900880192</v>
      </c>
      <c r="R353" s="53">
        <v>40174.667293650789</v>
      </c>
      <c r="S353" s="53">
        <v>46514.738868992601</v>
      </c>
      <c r="T353" s="53">
        <v>47759.864784324367</v>
      </c>
      <c r="U353" s="53">
        <v>48253.825131036094</v>
      </c>
    </row>
    <row r="354" spans="1:21" s="8" customFormat="1" x14ac:dyDescent="0.25">
      <c r="A354" s="221"/>
    </row>
    <row r="355" spans="1:21" s="8" customFormat="1" x14ac:dyDescent="0.25">
      <c r="A355" s="221"/>
      <c r="B355" s="50" t="s">
        <v>222</v>
      </c>
      <c r="C355" s="50"/>
      <c r="D355" s="50" t="s">
        <v>36</v>
      </c>
      <c r="E355" s="45"/>
      <c r="F355" s="45"/>
      <c r="G355" s="45"/>
      <c r="H355" s="45"/>
      <c r="I355" s="45"/>
      <c r="J355" s="45"/>
      <c r="K355" s="45"/>
      <c r="L355" s="45"/>
      <c r="M355" s="45"/>
      <c r="N355" s="45"/>
      <c r="O355" s="45"/>
      <c r="P355" s="45"/>
      <c r="Q355" s="45"/>
      <c r="R355" s="45"/>
      <c r="S355" s="45"/>
      <c r="T355" s="45"/>
      <c r="U355" s="45"/>
    </row>
    <row r="356" spans="1:21" s="8" customFormat="1" x14ac:dyDescent="0.25">
      <c r="A356" s="221"/>
      <c r="B356" s="8" t="s">
        <v>222</v>
      </c>
      <c r="C356" s="8" t="s">
        <v>227</v>
      </c>
      <c r="D356" s="8" t="s">
        <v>36</v>
      </c>
      <c r="E356" s="8" t="s">
        <v>194</v>
      </c>
      <c r="F356" s="25">
        <v>3.5196989999999994E-3</v>
      </c>
      <c r="G356" s="25">
        <v>3.2281020000000005E-3</v>
      </c>
      <c r="H356" s="25">
        <v>3.0597150000000002E-3</v>
      </c>
      <c r="I356" s="25">
        <v>3.158283E-3</v>
      </c>
      <c r="J356" s="25">
        <v>2.7922199999999998E-3</v>
      </c>
      <c r="K356" s="25">
        <v>3.1254269999999996E-3</v>
      </c>
      <c r="L356" s="25">
        <v>3.030966E-3</v>
      </c>
      <c r="M356" s="25">
        <v>2.8625789999999996E-3</v>
      </c>
      <c r="N356" s="25">
        <v>2.184924E-3</v>
      </c>
      <c r="O356" s="25">
        <v>2.2383150000000003E-3</v>
      </c>
      <c r="P356" s="25">
        <v>2.3685261482950734E-3</v>
      </c>
      <c r="Q356" s="25">
        <v>2.3861669999999998E-3</v>
      </c>
      <c r="R356" s="25">
        <v>1.9302899999999999E-3</v>
      </c>
      <c r="S356" s="25">
        <v>2.0637239999999999E-3</v>
      </c>
      <c r="T356" s="25">
        <v>1.9423079999999998E-3</v>
      </c>
      <c r="U356" s="25">
        <v>1.8208919999999997E-3</v>
      </c>
    </row>
    <row r="357" spans="1:21" s="8" customFormat="1" x14ac:dyDescent="0.25">
      <c r="A357" s="221"/>
      <c r="B357" s="8" t="s">
        <v>222</v>
      </c>
      <c r="C357" s="8" t="s">
        <v>228</v>
      </c>
      <c r="D357" s="8" t="s">
        <v>36</v>
      </c>
      <c r="E357" s="8" t="s">
        <v>194</v>
      </c>
      <c r="F357" s="25">
        <v>0.24304296000000003</v>
      </c>
      <c r="G357" s="25">
        <v>0.25213664999999996</v>
      </c>
      <c r="H357" s="25">
        <v>0.26546633999999997</v>
      </c>
      <c r="I357" s="25">
        <v>0.28225472999999995</v>
      </c>
      <c r="J357" s="25">
        <v>0.29840603999999998</v>
      </c>
      <c r="K357" s="25">
        <v>0.31536516000000003</v>
      </c>
      <c r="L357" s="25">
        <v>0.33841029</v>
      </c>
      <c r="M357" s="25">
        <v>0.37917654000000001</v>
      </c>
      <c r="N357" s="25">
        <v>0.37937084999999998</v>
      </c>
      <c r="O357" s="25">
        <v>0.37937084999999998</v>
      </c>
      <c r="P357" s="25">
        <v>0.41129259284846259</v>
      </c>
      <c r="Q357" s="25">
        <v>0.43622594999999997</v>
      </c>
      <c r="R357" s="25">
        <v>0.43766384400000002</v>
      </c>
      <c r="S357" s="25">
        <v>0.5185554</v>
      </c>
      <c r="T357" s="25">
        <v>0.53653200000000001</v>
      </c>
      <c r="U357" s="25">
        <v>0.55450860000000013</v>
      </c>
    </row>
    <row r="358" spans="1:21" s="8" customFormat="1" x14ac:dyDescent="0.25">
      <c r="A358" s="221"/>
      <c r="B358" s="8" t="s">
        <v>222</v>
      </c>
      <c r="C358" s="8" t="s">
        <v>229</v>
      </c>
      <c r="D358" s="8" t="s">
        <v>36</v>
      </c>
      <c r="E358" s="8" t="s">
        <v>194</v>
      </c>
      <c r="F358" s="25">
        <v>6.2129819999999995E-2</v>
      </c>
      <c r="G358" s="25">
        <v>6.2129819999999995E-2</v>
      </c>
      <c r="H358" s="25">
        <v>6.0002850000000003E-2</v>
      </c>
      <c r="I358" s="25">
        <v>5.910729E-2</v>
      </c>
      <c r="J358" s="25">
        <v>6.372122999999999E-2</v>
      </c>
      <c r="K358" s="25">
        <v>5.4741390000000001E-2</v>
      </c>
      <c r="L358" s="25">
        <v>5.3286119999999999E-2</v>
      </c>
      <c r="M358" s="25">
        <v>5.2614419999999995E-2</v>
      </c>
      <c r="N358" s="25">
        <v>5.2614419999999995E-2</v>
      </c>
      <c r="O358" s="25">
        <v>6.6383730000000002E-2</v>
      </c>
      <c r="P358" s="25">
        <v>7.0245531083177534E-2</v>
      </c>
      <c r="Q358" s="25">
        <v>5.3398051200000005E-2</v>
      </c>
      <c r="R358" s="25">
        <v>7.0886399999999988E-2</v>
      </c>
      <c r="S358" s="25">
        <v>6.0200974578008028E-2</v>
      </c>
      <c r="T358" s="25">
        <v>6.0193561431952494E-2</v>
      </c>
      <c r="U358" s="25">
        <v>6.020790911302723E-2</v>
      </c>
    </row>
    <row r="359" spans="1:21" s="8" customFormat="1" x14ac:dyDescent="0.25">
      <c r="A359" s="221"/>
      <c r="B359" s="8" t="s">
        <v>222</v>
      </c>
      <c r="C359" s="8" t="s">
        <v>167</v>
      </c>
      <c r="D359" s="8" t="s">
        <v>36</v>
      </c>
      <c r="E359" s="8" t="s">
        <v>194</v>
      </c>
      <c r="F359" s="25">
        <v>1.8710999999999998E-2</v>
      </c>
      <c r="G359" s="25">
        <v>3.1954499999999997E-2</v>
      </c>
      <c r="H359" s="25">
        <v>4.1164199999999998E-2</v>
      </c>
      <c r="I359" s="25">
        <v>4.72635E-2</v>
      </c>
      <c r="J359" s="25">
        <v>5.4869399999999992E-2</v>
      </c>
      <c r="K359" s="25">
        <v>6.0701399999999996E-2</v>
      </c>
      <c r="L359" s="25">
        <v>6.8501699999999999E-2</v>
      </c>
      <c r="M359" s="25">
        <v>4.4509184642288271E-2</v>
      </c>
      <c r="N359" s="25">
        <v>4.7016530311792398E-2</v>
      </c>
      <c r="O359" s="25">
        <v>4.9328860207001751E-2</v>
      </c>
      <c r="P359" s="25">
        <v>5.1891924669161482E-2</v>
      </c>
      <c r="Q359" s="25">
        <v>3.4232143999999999E-2</v>
      </c>
      <c r="R359" s="25">
        <v>3.5685944000000004E-2</v>
      </c>
      <c r="S359" s="25">
        <v>3.5786999999999999E-2</v>
      </c>
      <c r="T359" s="25">
        <v>3.3503999999999999E-2</v>
      </c>
      <c r="U359" s="25">
        <v>3.1220999999999999E-2</v>
      </c>
    </row>
    <row r="360" spans="1:21" s="8" customFormat="1" x14ac:dyDescent="0.25">
      <c r="A360" s="221"/>
      <c r="B360" s="8" t="s">
        <v>222</v>
      </c>
      <c r="C360" s="8" t="s">
        <v>215</v>
      </c>
      <c r="D360" s="8" t="s">
        <v>36</v>
      </c>
      <c r="E360" s="8" t="s">
        <v>194</v>
      </c>
      <c r="F360" s="25">
        <v>2.31E-4</v>
      </c>
      <c r="G360" s="25">
        <v>0</v>
      </c>
      <c r="H360" s="25">
        <v>0</v>
      </c>
      <c r="I360" s="25">
        <v>0</v>
      </c>
      <c r="J360" s="25">
        <v>0</v>
      </c>
      <c r="K360" s="25">
        <v>0</v>
      </c>
      <c r="L360" s="25">
        <v>0</v>
      </c>
      <c r="M360" s="25">
        <v>0</v>
      </c>
      <c r="N360" s="25">
        <v>0</v>
      </c>
      <c r="O360" s="25">
        <v>0</v>
      </c>
      <c r="P360" s="25">
        <v>0</v>
      </c>
      <c r="Q360" s="25">
        <v>0</v>
      </c>
      <c r="R360" s="25">
        <v>0</v>
      </c>
      <c r="S360" s="25">
        <v>0</v>
      </c>
      <c r="T360" s="25">
        <v>0</v>
      </c>
      <c r="U360" s="25">
        <v>0</v>
      </c>
    </row>
    <row r="361" spans="1:21" s="8" customFormat="1" x14ac:dyDescent="0.25">
      <c r="A361" s="221"/>
      <c r="B361" s="8" t="s">
        <v>222</v>
      </c>
      <c r="C361" s="8" t="s">
        <v>211</v>
      </c>
      <c r="D361" s="8" t="s">
        <v>36</v>
      </c>
      <c r="E361" s="8" t="s">
        <v>194</v>
      </c>
      <c r="F361" s="25">
        <v>2.31E-4</v>
      </c>
      <c r="G361" s="25">
        <v>2.41E-4</v>
      </c>
      <c r="H361" s="25">
        <v>2.5099999999999998E-4</v>
      </c>
      <c r="I361" s="25">
        <v>9.5000000000000005E-5</v>
      </c>
      <c r="J361" s="25">
        <v>3.1E-4</v>
      </c>
      <c r="K361" s="25">
        <v>3.747844E-4</v>
      </c>
      <c r="L361" s="25">
        <v>3.9503010000000002E-4</v>
      </c>
      <c r="M361" s="25">
        <v>4.152658E-4</v>
      </c>
      <c r="N361" s="25">
        <v>4.3549130000000003E-4</v>
      </c>
      <c r="O361" s="25">
        <v>4.5570680000000001E-4</v>
      </c>
      <c r="P361" s="25">
        <v>4.822169562927976E-4</v>
      </c>
      <c r="Q361" s="25">
        <v>3.6220800000000031E-4</v>
      </c>
      <c r="R361" s="25">
        <v>3.1382400000000031E-4</v>
      </c>
      <c r="S361" s="25">
        <v>4.66396E-4</v>
      </c>
      <c r="T361" s="25">
        <v>4.8508499999999995E-4</v>
      </c>
      <c r="U361" s="25">
        <v>5.0377400000000002E-4</v>
      </c>
    </row>
    <row r="362" spans="1:21" s="8" customFormat="1" x14ac:dyDescent="0.25">
      <c r="A362" s="221"/>
      <c r="B362" s="50" t="s">
        <v>221</v>
      </c>
      <c r="C362" s="45"/>
      <c r="D362" s="50" t="s">
        <v>36</v>
      </c>
      <c r="E362" s="45"/>
      <c r="F362" s="45"/>
      <c r="G362" s="45"/>
      <c r="H362" s="45"/>
      <c r="I362" s="45"/>
      <c r="J362" s="45"/>
      <c r="K362" s="45"/>
      <c r="L362" s="45"/>
      <c r="M362" s="45"/>
      <c r="N362" s="45"/>
      <c r="O362" s="45"/>
      <c r="P362" s="45"/>
      <c r="Q362" s="45"/>
      <c r="R362" s="45"/>
      <c r="S362" s="45"/>
      <c r="T362" s="45"/>
      <c r="U362" s="45"/>
    </row>
    <row r="363" spans="1:21" s="8" customFormat="1" x14ac:dyDescent="0.25">
      <c r="A363" s="221"/>
      <c r="B363" s="8" t="s">
        <v>221</v>
      </c>
      <c r="C363" s="8" t="s">
        <v>227</v>
      </c>
      <c r="D363" s="8" t="s">
        <v>36</v>
      </c>
      <c r="E363" s="8" t="s">
        <v>194</v>
      </c>
      <c r="F363" s="25">
        <v>7.9840080000000008E-2</v>
      </c>
      <c r="G363" s="25">
        <v>7.3225559999999995E-2</v>
      </c>
      <c r="H363" s="25">
        <v>6.9405899999999993E-2</v>
      </c>
      <c r="I363" s="25">
        <v>7.1641799999999992E-2</v>
      </c>
      <c r="J363" s="25">
        <v>7.4285879999999999E-2</v>
      </c>
      <c r="K363" s="25">
        <v>7.0896509999999996E-2</v>
      </c>
      <c r="L363" s="25">
        <v>6.8753790000000009E-2</v>
      </c>
      <c r="M363" s="25">
        <v>6.4934129999999993E-2</v>
      </c>
      <c r="N363" s="25">
        <v>4.9562339999999996E-2</v>
      </c>
      <c r="O363" s="25">
        <v>5.0773440000000003E-2</v>
      </c>
      <c r="P363" s="25">
        <v>5.3727135034163646E-2</v>
      </c>
      <c r="Q363" s="25">
        <v>5.4127296300000002E-2</v>
      </c>
      <c r="R363" s="25">
        <v>4.3786281000000003E-2</v>
      </c>
      <c r="S363" s="25">
        <v>4.3784999999999998E-2</v>
      </c>
      <c r="T363" s="25">
        <v>3.1986000000000001E-2</v>
      </c>
      <c r="U363" s="25">
        <v>3.6826110000000002E-2</v>
      </c>
    </row>
    <row r="364" spans="1:21" s="8" customFormat="1" x14ac:dyDescent="0.25">
      <c r="A364" s="221"/>
      <c r="B364" s="8" t="s">
        <v>221</v>
      </c>
      <c r="C364" s="8" t="s">
        <v>166</v>
      </c>
      <c r="D364" s="8" t="s">
        <v>36</v>
      </c>
      <c r="E364" s="8" t="s">
        <v>194</v>
      </c>
      <c r="F364" s="25">
        <v>4.0865759999999995E-5</v>
      </c>
      <c r="G364" s="25">
        <v>0</v>
      </c>
      <c r="H364" s="25">
        <v>3.9466740000000002E-5</v>
      </c>
      <c r="I364" s="25">
        <v>3.8877690000000001E-5</v>
      </c>
      <c r="J364" s="25">
        <v>4.1912520000000004E-5</v>
      </c>
      <c r="K364" s="25">
        <v>3.6006059999999998E-5</v>
      </c>
      <c r="L364" s="25">
        <v>3.5048819999999997E-5</v>
      </c>
      <c r="M364" s="25">
        <v>3.4607039999999999E-5</v>
      </c>
      <c r="N364" s="25">
        <v>3.4607039999999999E-5</v>
      </c>
      <c r="O364" s="25">
        <v>4.3663769999999998E-5</v>
      </c>
      <c r="P364" s="25">
        <v>4.6203861024609526E-5</v>
      </c>
      <c r="Q364" s="25">
        <v>3.512246400000001E-5</v>
      </c>
      <c r="R364" s="25">
        <v>4.1822975999999997E-5</v>
      </c>
      <c r="S364" s="25">
        <v>3.9295200000000003E-5</v>
      </c>
      <c r="T364" s="25">
        <v>3.9518099999999997E-5</v>
      </c>
      <c r="U364" s="25">
        <v>3.9740999999999998E-5</v>
      </c>
    </row>
    <row r="365" spans="1:21" s="8" customFormat="1" x14ac:dyDescent="0.25">
      <c r="A365" s="221"/>
      <c r="B365" s="8" t="s">
        <v>221</v>
      </c>
      <c r="C365" s="8" t="s">
        <v>204</v>
      </c>
      <c r="D365" s="8" t="s">
        <v>36</v>
      </c>
      <c r="E365" s="8" t="s">
        <v>194</v>
      </c>
      <c r="F365" s="25">
        <v>1.512376E-2</v>
      </c>
      <c r="G365" s="25">
        <v>1.5977309999999998E-2</v>
      </c>
      <c r="H365" s="25">
        <v>1.563055E-2</v>
      </c>
      <c r="I365" s="25">
        <v>1.4883700000000001E-2</v>
      </c>
      <c r="J365" s="25">
        <v>1.502239E-2</v>
      </c>
      <c r="K365" s="25">
        <v>1.4670319999999999E-2</v>
      </c>
      <c r="L365" s="25">
        <v>1.6137350000000002E-2</v>
      </c>
      <c r="M365" s="25">
        <v>1.6937549999999999E-2</v>
      </c>
      <c r="N365" s="25">
        <v>1.6350730000000001E-2</v>
      </c>
      <c r="O365" s="25">
        <v>1.461697E-2</v>
      </c>
      <c r="P365" s="25">
        <v>1.5467292076496294E-2</v>
      </c>
      <c r="Q365" s="25">
        <v>1.9124756100000001E-2</v>
      </c>
      <c r="R365" s="25">
        <v>1.74976848E-2</v>
      </c>
      <c r="S365" s="25">
        <v>1.72432E-2</v>
      </c>
      <c r="T365" s="25">
        <v>1.7427000000000002E-2</v>
      </c>
      <c r="U365" s="25">
        <v>1.7610799999999999E-2</v>
      </c>
    </row>
    <row r="366" spans="1:21" s="8" customFormat="1" x14ac:dyDescent="0.25">
      <c r="A366" s="221"/>
      <c r="B366" s="8" t="s">
        <v>221</v>
      </c>
      <c r="C366" s="8" t="s">
        <v>167</v>
      </c>
      <c r="D366" s="8" t="s">
        <v>36</v>
      </c>
      <c r="E366" s="8" t="s">
        <v>194</v>
      </c>
      <c r="F366" s="25">
        <v>3.7446299999999995E-2</v>
      </c>
      <c r="G366" s="25">
        <v>6.0434099999999998E-2</v>
      </c>
      <c r="H366" s="25">
        <v>8.0967599999999987E-2</v>
      </c>
      <c r="I366" s="25">
        <v>9.3190499999999996E-2</v>
      </c>
      <c r="J366" s="25">
        <v>0.10973879999999998</v>
      </c>
      <c r="K366" s="25">
        <v>0.1214271</v>
      </c>
      <c r="L366" s="25">
        <v>0.1370034</v>
      </c>
      <c r="M366" s="25">
        <v>0.16008354700952571</v>
      </c>
      <c r="N366" s="25">
        <v>0.18316369401905142</v>
      </c>
      <c r="O366" s="25">
        <v>0.20624384102857715</v>
      </c>
      <c r="P366" s="25">
        <v>0.22932398803810286</v>
      </c>
      <c r="Q366" s="25">
        <v>0.18399777399999998</v>
      </c>
      <c r="R366" s="25">
        <v>0.19181194899999998</v>
      </c>
      <c r="S366" s="25">
        <v>0.23595099999999999</v>
      </c>
      <c r="T366" s="25">
        <v>0.248137</v>
      </c>
      <c r="U366" s="25">
        <v>0.248137</v>
      </c>
    </row>
    <row r="367" spans="1:21" s="8" customFormat="1" x14ac:dyDescent="0.25">
      <c r="A367" s="221"/>
      <c r="B367" s="8" t="s">
        <v>231</v>
      </c>
      <c r="C367" s="8" t="s">
        <v>230</v>
      </c>
      <c r="D367" s="8" t="s">
        <v>36</v>
      </c>
      <c r="E367" s="8" t="s">
        <v>194</v>
      </c>
      <c r="F367" s="25">
        <v>3.6503999999999999</v>
      </c>
      <c r="G367" s="25">
        <v>3.6503999999999999</v>
      </c>
      <c r="H367" s="25">
        <v>3.6503999999999999</v>
      </c>
      <c r="I367" s="25">
        <v>3.6503999999999999</v>
      </c>
      <c r="J367" s="25">
        <v>3.6503999999999999</v>
      </c>
      <c r="K367" s="25">
        <v>3.6503999999999999</v>
      </c>
      <c r="L367" s="25">
        <v>3.6503999999999999</v>
      </c>
      <c r="M367" s="25">
        <v>3.6503999999999999</v>
      </c>
      <c r="N367" s="25">
        <v>3.6460067435999997</v>
      </c>
      <c r="O367" s="25">
        <v>3.6473166288000001</v>
      </c>
      <c r="P367" s="25">
        <v>3.6496531889999995</v>
      </c>
      <c r="Q367" s="25">
        <v>3.6496531889999995</v>
      </c>
      <c r="R367" s="25">
        <v>3.6496531889999995</v>
      </c>
      <c r="S367" s="25">
        <v>2.8314300000000001</v>
      </c>
      <c r="T367" s="25">
        <v>2.72925</v>
      </c>
      <c r="U367" s="25">
        <v>2.6763300000000001</v>
      </c>
    </row>
    <row r="368" spans="1:21" s="8" customFormat="1" x14ac:dyDescent="0.25">
      <c r="A368" s="221"/>
      <c r="B368" s="8" t="s">
        <v>231</v>
      </c>
      <c r="C368" s="8" t="s">
        <v>217</v>
      </c>
      <c r="D368" s="8" t="s">
        <v>36</v>
      </c>
      <c r="E368" s="8" t="s">
        <v>194</v>
      </c>
      <c r="F368" s="25">
        <v>5.7119999999999997</v>
      </c>
      <c r="G368" s="25">
        <v>5.7119999999999997</v>
      </c>
      <c r="H368" s="25">
        <v>5.7119999999999997</v>
      </c>
      <c r="I368" s="25">
        <v>5.7119999999999997</v>
      </c>
      <c r="J368" s="25">
        <v>5.7119999999999997</v>
      </c>
      <c r="K368" s="25">
        <v>5.7119999999999997</v>
      </c>
      <c r="L368" s="25">
        <v>0</v>
      </c>
      <c r="M368" s="25">
        <v>0</v>
      </c>
      <c r="N368" s="25">
        <v>0</v>
      </c>
      <c r="O368" s="25">
        <v>0</v>
      </c>
      <c r="P368" s="25">
        <v>0</v>
      </c>
      <c r="Q368" s="25">
        <v>0</v>
      </c>
      <c r="R368" s="25">
        <v>0</v>
      </c>
      <c r="S368" s="25">
        <v>0</v>
      </c>
      <c r="T368" s="25">
        <v>0</v>
      </c>
      <c r="U368" s="25">
        <v>0</v>
      </c>
    </row>
    <row r="369" spans="1:21" s="8" customFormat="1" x14ac:dyDescent="0.25">
      <c r="A369" s="221"/>
      <c r="B369" s="8" t="s">
        <v>231</v>
      </c>
      <c r="C369" s="8" t="s">
        <v>218</v>
      </c>
      <c r="D369" s="8" t="s">
        <v>36</v>
      </c>
      <c r="E369" s="8" t="s">
        <v>194</v>
      </c>
      <c r="F369" s="25">
        <v>3.5400000000000002E-3</v>
      </c>
      <c r="G369" s="25">
        <v>1.0619999999999999E-2</v>
      </c>
      <c r="H369" s="25">
        <v>8.8500000000000002E-3</v>
      </c>
      <c r="I369" s="25">
        <v>0.16195499999999999</v>
      </c>
      <c r="J369" s="25">
        <v>8.8499999999999995E-2</v>
      </c>
      <c r="K369" s="25">
        <v>0.13628999999999999</v>
      </c>
      <c r="L369" s="25">
        <v>0.14602499999999999</v>
      </c>
      <c r="M369" s="25">
        <v>0.16638</v>
      </c>
      <c r="N369" s="25">
        <v>0.61330499999999999</v>
      </c>
      <c r="O369" s="25">
        <v>0.60268500000000003</v>
      </c>
      <c r="P369" s="25">
        <v>0.60002999999999995</v>
      </c>
      <c r="Q369" s="25">
        <v>0.60002999999999995</v>
      </c>
      <c r="R369" s="25">
        <v>0.60002999999999995</v>
      </c>
      <c r="S369" s="25">
        <v>0.60002999999999995</v>
      </c>
      <c r="T369" s="25">
        <v>0.60002999999999995</v>
      </c>
      <c r="U369" s="25">
        <v>0.60002999999999995</v>
      </c>
    </row>
    <row r="370" spans="1:21" s="8" customFormat="1" x14ac:dyDescent="0.25">
      <c r="A370" s="221"/>
      <c r="B370" s="50" t="s">
        <v>219</v>
      </c>
      <c r="C370" s="45"/>
      <c r="D370" s="50" t="s">
        <v>36</v>
      </c>
      <c r="E370" s="45"/>
      <c r="F370" s="45"/>
      <c r="G370" s="45"/>
      <c r="H370" s="45"/>
      <c r="I370" s="45"/>
      <c r="J370" s="45"/>
      <c r="K370" s="45"/>
      <c r="L370" s="45"/>
      <c r="M370" s="45"/>
      <c r="N370" s="45"/>
      <c r="O370" s="45"/>
      <c r="P370" s="45"/>
      <c r="Q370" s="45"/>
      <c r="R370" s="45"/>
      <c r="S370" s="45"/>
      <c r="T370" s="45"/>
      <c r="U370" s="45"/>
    </row>
    <row r="371" spans="1:21" s="8" customFormat="1" x14ac:dyDescent="0.25">
      <c r="A371" s="221"/>
      <c r="B371" s="8" t="s">
        <v>219</v>
      </c>
      <c r="C371" s="8" t="s">
        <v>226</v>
      </c>
      <c r="D371" s="8" t="s">
        <v>36</v>
      </c>
      <c r="E371" s="8" t="s">
        <v>194</v>
      </c>
      <c r="F371" s="25">
        <v>1.0666295999999999E-2</v>
      </c>
      <c r="G371" s="25">
        <v>1.060884E-2</v>
      </c>
      <c r="H371" s="25">
        <v>1.0603710000000001E-2</v>
      </c>
      <c r="I371" s="25">
        <v>1.0944342000000001E-2</v>
      </c>
      <c r="J371" s="25">
        <v>1.1270163E-2</v>
      </c>
      <c r="K371" s="25">
        <v>1.145529E-2</v>
      </c>
      <c r="L371" s="25">
        <v>1.1572254000000001E-2</v>
      </c>
      <c r="M371" s="25">
        <v>1.1858508E-2</v>
      </c>
      <c r="N371" s="25">
        <v>1.1356794E-2</v>
      </c>
      <c r="O371" s="25">
        <v>1.1607137999999999E-2</v>
      </c>
      <c r="P371" s="25">
        <v>1.2282368594174361E-2</v>
      </c>
      <c r="Q371" s="25">
        <v>1.2274038000000001E-2</v>
      </c>
      <c r="R371" s="25">
        <v>1.2018564000000001E-2</v>
      </c>
      <c r="S371" s="25">
        <v>1.1442000000000001E-2</v>
      </c>
      <c r="T371" s="25">
        <v>1.1639999999999999E-2</v>
      </c>
      <c r="U371" s="25">
        <v>1.2387E-2</v>
      </c>
    </row>
    <row r="372" spans="1:21" s="8" customFormat="1" x14ac:dyDescent="0.25">
      <c r="A372" s="221"/>
      <c r="B372" s="8" t="s">
        <v>219</v>
      </c>
      <c r="C372" s="8" t="s">
        <v>227</v>
      </c>
      <c r="D372" s="8" t="s">
        <v>36</v>
      </c>
      <c r="E372" s="8" t="s">
        <v>194</v>
      </c>
      <c r="F372" s="25">
        <v>8.7516840000000009E-3</v>
      </c>
      <c r="G372" s="25">
        <v>8.0266319999999988E-3</v>
      </c>
      <c r="H372" s="25">
        <v>7.6079400000000005E-3</v>
      </c>
      <c r="I372" s="25">
        <v>7.8530279999999997E-3</v>
      </c>
      <c r="J372" s="25">
        <v>8.1428579999999993E-3</v>
      </c>
      <c r="K372" s="25">
        <v>7.7713320000000006E-3</v>
      </c>
      <c r="L372" s="25">
        <v>7.5364560000000004E-3</v>
      </c>
      <c r="M372" s="25">
        <v>7.1177640000000012E-3</v>
      </c>
      <c r="N372" s="25">
        <v>5.4327840000000004E-3</v>
      </c>
      <c r="O372" s="25">
        <v>5.5655399999999999E-3</v>
      </c>
      <c r="P372" s="25">
        <v>5.8893082606255873E-3</v>
      </c>
      <c r="Q372" s="25">
        <v>5.9331719999999996E-3</v>
      </c>
      <c r="R372" s="25">
        <v>4.7996399999999991E-3</v>
      </c>
      <c r="S372" s="25">
        <v>1.0284E-2</v>
      </c>
      <c r="T372" s="25">
        <v>1.299252E-2</v>
      </c>
      <c r="U372" s="25">
        <v>1.7110949999999996E-2</v>
      </c>
    </row>
    <row r="373" spans="1:21" s="8" customFormat="1" x14ac:dyDescent="0.25">
      <c r="A373" s="221"/>
      <c r="B373" s="8" t="s">
        <v>219</v>
      </c>
      <c r="C373" s="8" t="s">
        <v>228</v>
      </c>
      <c r="D373" s="8" t="s">
        <v>36</v>
      </c>
      <c r="E373" s="8" t="s">
        <v>194</v>
      </c>
      <c r="F373" s="25">
        <v>6.4334903999999998E-2</v>
      </c>
      <c r="G373" s="25">
        <v>6.6742068000000002E-2</v>
      </c>
      <c r="H373" s="25">
        <v>7.0270505999999996E-2</v>
      </c>
      <c r="I373" s="25">
        <v>7.4714477999999987E-2</v>
      </c>
      <c r="J373" s="25">
        <v>7.8989847000000002E-2</v>
      </c>
      <c r="K373" s="25">
        <v>8.3479020000000001E-2</v>
      </c>
      <c r="L373" s="25">
        <v>8.9579207999999994E-2</v>
      </c>
      <c r="M373" s="25">
        <v>0.100370262</v>
      </c>
      <c r="N373" s="25">
        <v>0.100421682</v>
      </c>
      <c r="O373" s="25">
        <v>0.100421682</v>
      </c>
      <c r="P373" s="25">
        <v>0.10887156869518126</v>
      </c>
      <c r="Q373" s="25">
        <v>0.11547157500000002</v>
      </c>
      <c r="R373" s="25">
        <v>0.11585219400000001</v>
      </c>
      <c r="S373" s="25">
        <v>0.12395100000000001</v>
      </c>
      <c r="T373" s="25">
        <v>0.12487259999999999</v>
      </c>
      <c r="U373" s="25">
        <v>0.12270038999999998</v>
      </c>
    </row>
    <row r="374" spans="1:21" s="8" customFormat="1" x14ac:dyDescent="0.25">
      <c r="A374" s="221"/>
      <c r="B374" s="8" t="s">
        <v>219</v>
      </c>
      <c r="C374" s="8" t="s">
        <v>166</v>
      </c>
      <c r="D374" s="8" t="s">
        <v>36</v>
      </c>
      <c r="E374" s="8" t="s">
        <v>194</v>
      </c>
      <c r="F374" s="25">
        <v>6.1714230000000005E-3</v>
      </c>
      <c r="G374" s="25">
        <v>6.1714230000000005E-3</v>
      </c>
      <c r="H374" s="25">
        <v>5.9601479999999993E-3</v>
      </c>
      <c r="I374" s="25">
        <v>5.8711919999999999E-3</v>
      </c>
      <c r="J374" s="25">
        <v>6.3294989999999997E-3</v>
      </c>
      <c r="K374" s="25">
        <v>5.437524E-3</v>
      </c>
      <c r="L374" s="25">
        <v>5.2929689999999998E-3</v>
      </c>
      <c r="M374" s="25">
        <v>5.2262489999999997E-3</v>
      </c>
      <c r="N374" s="25">
        <v>5.2262489999999997E-3</v>
      </c>
      <c r="O374" s="25">
        <v>6.5939699999999993E-3</v>
      </c>
      <c r="P374" s="25">
        <v>6.977566131004591E-3</v>
      </c>
      <c r="Q374" s="25">
        <v>5.3040873600000002E-3</v>
      </c>
      <c r="R374" s="25">
        <v>6.3159782399999998E-3</v>
      </c>
      <c r="S374" s="25">
        <v>6.5603723999999993E-3</v>
      </c>
      <c r="T374" s="25">
        <v>6.8336400000000002E-3</v>
      </c>
      <c r="U374" s="25">
        <v>7.1430864E-3</v>
      </c>
    </row>
    <row r="375" spans="1:21" s="8" customFormat="1" x14ac:dyDescent="0.25">
      <c r="A375" s="221"/>
      <c r="B375" s="8" t="s">
        <v>219</v>
      </c>
      <c r="C375" s="8" t="s">
        <v>204</v>
      </c>
      <c r="D375" s="8" t="s">
        <v>36</v>
      </c>
      <c r="E375" s="8" t="s">
        <v>194</v>
      </c>
      <c r="F375" s="25">
        <v>4.3902810000000003E-5</v>
      </c>
      <c r="G375" s="25">
        <v>4.6380569999999999E-5</v>
      </c>
      <c r="H375" s="25">
        <v>4.5373980000000002E-5</v>
      </c>
      <c r="I375" s="25">
        <v>4.3205939999999995E-5</v>
      </c>
      <c r="J375" s="25">
        <v>4.3608530000000003E-5</v>
      </c>
      <c r="K375" s="25">
        <v>4.2586500000000003E-5</v>
      </c>
      <c r="L375" s="25">
        <v>4.684515E-5</v>
      </c>
      <c r="M375" s="25">
        <v>4.9168049999999998E-5</v>
      </c>
      <c r="N375" s="25">
        <v>4.7464589999999999E-5</v>
      </c>
      <c r="O375" s="25">
        <v>4.2431640000000005E-5</v>
      </c>
      <c r="P375" s="25">
        <v>4.4900047068908159E-5</v>
      </c>
      <c r="Q375" s="25">
        <v>5.5517310000000005E-5</v>
      </c>
      <c r="R375" s="25">
        <v>5.0794080000000001E-5</v>
      </c>
      <c r="S375" s="25">
        <v>4.0000000000000003E-5</v>
      </c>
      <c r="T375" s="25">
        <v>3.6999999999999998E-5</v>
      </c>
      <c r="U375" s="25">
        <v>4.5000000000000003E-5</v>
      </c>
    </row>
    <row r="376" spans="1:21" s="8" customFormat="1" x14ac:dyDescent="0.25">
      <c r="A376" s="221"/>
      <c r="B376" s="8" t="s">
        <v>219</v>
      </c>
      <c r="C376" s="8" t="s">
        <v>167</v>
      </c>
      <c r="D376" s="8" t="s">
        <v>36</v>
      </c>
      <c r="E376" s="8" t="s">
        <v>194</v>
      </c>
      <c r="F376" s="25">
        <v>1.7815699999999999E-3</v>
      </c>
      <c r="G376" s="25">
        <v>0</v>
      </c>
      <c r="H376" s="25">
        <v>0</v>
      </c>
      <c r="I376" s="25">
        <v>0</v>
      </c>
      <c r="J376" s="25">
        <v>0</v>
      </c>
      <c r="K376" s="25">
        <v>0</v>
      </c>
      <c r="L376" s="25">
        <v>0</v>
      </c>
      <c r="M376" s="25">
        <v>0</v>
      </c>
      <c r="N376" s="25">
        <v>0</v>
      </c>
      <c r="O376" s="25">
        <v>0</v>
      </c>
      <c r="P376" s="25">
        <v>0</v>
      </c>
      <c r="Q376" s="25">
        <v>0</v>
      </c>
      <c r="R376" s="25">
        <v>0</v>
      </c>
      <c r="S376" s="25">
        <v>4.1800000000000002E-4</v>
      </c>
      <c r="T376" s="25">
        <v>6.4719000000000007E-4</v>
      </c>
      <c r="U376" s="25">
        <v>1.4032199999999999E-3</v>
      </c>
    </row>
    <row r="377" spans="1:21" s="8" customFormat="1" x14ac:dyDescent="0.25">
      <c r="A377" s="221"/>
      <c r="B377" s="7" t="s">
        <v>232</v>
      </c>
      <c r="C377" s="7" t="s">
        <v>193</v>
      </c>
      <c r="D377" s="7" t="s">
        <v>36</v>
      </c>
      <c r="E377" s="7" t="s">
        <v>199</v>
      </c>
      <c r="F377" s="53">
        <v>208.27813155597002</v>
      </c>
      <c r="G377" s="53">
        <v>209.24279009696994</v>
      </c>
      <c r="H377" s="53">
        <v>210.03623129412</v>
      </c>
      <c r="I377" s="53">
        <v>214.10371345923005</v>
      </c>
      <c r="J377" s="53">
        <v>213.67214080904998</v>
      </c>
      <c r="K377" s="53">
        <v>215.21249084916002</v>
      </c>
      <c r="L377" s="53">
        <v>96.516134968469999</v>
      </c>
      <c r="M377" s="53">
        <v>97.922365265378119</v>
      </c>
      <c r="N377" s="53">
        <v>107.36313638107771</v>
      </c>
      <c r="O377" s="53">
        <v>108.01744311215715</v>
      </c>
      <c r="P377" s="53">
        <v>109.59048054030787</v>
      </c>
      <c r="Q377" s="53">
        <v>108.62483200241398</v>
      </c>
      <c r="R377" s="53">
        <v>108.95510638101599</v>
      </c>
      <c r="S377" s="53">
        <v>94.463194605738181</v>
      </c>
      <c r="T377" s="53">
        <v>92.747537873170984</v>
      </c>
      <c r="U377" s="53">
        <v>92.148534922773621</v>
      </c>
    </row>
    <row r="378" spans="1:21" s="8" customFormat="1" x14ac:dyDescent="0.25">
      <c r="A378" s="221"/>
    </row>
    <row r="379" spans="1:21" s="8" customFormat="1" x14ac:dyDescent="0.25">
      <c r="A379" s="221"/>
      <c r="B379" s="50" t="s">
        <v>222</v>
      </c>
      <c r="C379" s="50"/>
      <c r="D379" s="50" t="s">
        <v>190</v>
      </c>
      <c r="E379" s="45"/>
      <c r="F379" s="45"/>
      <c r="G379" s="45"/>
      <c r="H379" s="45"/>
      <c r="I379" s="45"/>
      <c r="J379" s="45"/>
      <c r="K379" s="45"/>
      <c r="L379" s="45"/>
      <c r="M379" s="45"/>
      <c r="N379" s="45"/>
      <c r="O379" s="45"/>
      <c r="P379" s="45"/>
      <c r="Q379" s="45"/>
      <c r="R379" s="45"/>
      <c r="S379" s="45"/>
      <c r="T379" s="45"/>
      <c r="U379" s="45"/>
    </row>
    <row r="380" spans="1:21" s="8" customFormat="1" x14ac:dyDescent="0.25">
      <c r="A380" s="221"/>
      <c r="B380" s="8" t="s">
        <v>222</v>
      </c>
      <c r="C380" s="8" t="s">
        <v>227</v>
      </c>
      <c r="D380" s="8" t="s">
        <v>190</v>
      </c>
      <c r="E380" s="8" t="s">
        <v>195</v>
      </c>
      <c r="F380" s="25">
        <v>7.0393979999999994E-4</v>
      </c>
      <c r="G380" s="25">
        <v>6.4562039999999999E-4</v>
      </c>
      <c r="H380" s="25">
        <v>6.1194299999999999E-4</v>
      </c>
      <c r="I380" s="25">
        <v>6.3165659999999996E-4</v>
      </c>
      <c r="J380" s="25">
        <v>5.5844399999999995E-4</v>
      </c>
      <c r="K380" s="25">
        <v>6.2508539999999997E-4</v>
      </c>
      <c r="L380" s="25">
        <v>6.0619319999999995E-4</v>
      </c>
      <c r="M380" s="25">
        <v>5.7251580000000006E-4</v>
      </c>
      <c r="N380" s="25">
        <v>4.3698480000000002E-4</v>
      </c>
      <c r="O380" s="25">
        <v>4.47663E-4</v>
      </c>
      <c r="P380" s="25">
        <v>4.7370522965901462E-4</v>
      </c>
      <c r="Q380" s="25">
        <v>4.7723339999999995E-4</v>
      </c>
      <c r="R380" s="25">
        <v>3.8605799999999994E-4</v>
      </c>
      <c r="S380" s="25">
        <v>4.1274479999999994E-4</v>
      </c>
      <c r="T380" s="25">
        <v>3.8846159999999993E-4</v>
      </c>
      <c r="U380" s="25">
        <v>3.6417839999999997E-4</v>
      </c>
    </row>
    <row r="381" spans="1:21" s="8" customFormat="1" x14ac:dyDescent="0.25">
      <c r="A381" s="221"/>
      <c r="B381" s="8" t="s">
        <v>222</v>
      </c>
      <c r="C381" s="8" t="s">
        <v>228</v>
      </c>
      <c r="D381" s="8" t="s">
        <v>190</v>
      </c>
      <c r="E381" s="8" t="s">
        <v>195</v>
      </c>
      <c r="F381" s="25">
        <v>4.8608592000000006E-2</v>
      </c>
      <c r="G381" s="25">
        <v>5.0427329999999992E-2</v>
      </c>
      <c r="H381" s="25">
        <v>5.3093267999999999E-2</v>
      </c>
      <c r="I381" s="25">
        <v>5.6450946000000002E-2</v>
      </c>
      <c r="J381" s="25">
        <v>5.9681207999999993E-2</v>
      </c>
      <c r="K381" s="25">
        <v>6.3073032000000001E-2</v>
      </c>
      <c r="L381" s="25">
        <v>6.7682057999999989E-2</v>
      </c>
      <c r="M381" s="25">
        <v>7.583530799999999E-2</v>
      </c>
      <c r="N381" s="25">
        <v>7.5874170000000005E-2</v>
      </c>
      <c r="O381" s="25">
        <v>7.5874170000000005E-2</v>
      </c>
      <c r="P381" s="25">
        <v>8.2258518569692518E-2</v>
      </c>
      <c r="Q381" s="25">
        <v>8.7245189999999986E-2</v>
      </c>
      <c r="R381" s="25">
        <v>8.7532768800000008E-2</v>
      </c>
      <c r="S381" s="25">
        <v>0.10371107999999998</v>
      </c>
      <c r="T381" s="25">
        <v>0.1073064</v>
      </c>
      <c r="U381" s="25">
        <v>0.11090172</v>
      </c>
    </row>
    <row r="382" spans="1:21" s="8" customFormat="1" x14ac:dyDescent="0.25">
      <c r="A382" s="221"/>
      <c r="B382" s="8" t="s">
        <v>222</v>
      </c>
      <c r="C382" s="8" t="s">
        <v>229</v>
      </c>
      <c r="D382" s="8" t="s">
        <v>190</v>
      </c>
      <c r="E382" s="8" t="s">
        <v>195</v>
      </c>
      <c r="F382" s="25">
        <v>1.2425963999999998E-2</v>
      </c>
      <c r="G382" s="25">
        <v>1.2425963999999998E-2</v>
      </c>
      <c r="H382" s="25">
        <v>1.200057E-2</v>
      </c>
      <c r="I382" s="25">
        <v>1.1821458E-2</v>
      </c>
      <c r="J382" s="25">
        <v>1.2744245999999999E-2</v>
      </c>
      <c r="K382" s="25">
        <v>1.0948278000000001E-2</v>
      </c>
      <c r="L382" s="25">
        <v>1.0657224E-2</v>
      </c>
      <c r="M382" s="25">
        <v>1.0522884E-2</v>
      </c>
      <c r="N382" s="25">
        <v>1.0522884E-2</v>
      </c>
      <c r="O382" s="25">
        <v>1.3276745999999999E-2</v>
      </c>
      <c r="P382" s="25">
        <v>1.4049106216635505E-2</v>
      </c>
      <c r="Q382" s="25">
        <v>1.067961024E-2</v>
      </c>
      <c r="R382" s="25">
        <v>1.4177279999999999E-2</v>
      </c>
      <c r="S382" s="25">
        <v>1.2040194915601606E-2</v>
      </c>
      <c r="T382" s="25">
        <v>1.2038712286390498E-2</v>
      </c>
      <c r="U382" s="25">
        <v>1.2041581822605445E-2</v>
      </c>
    </row>
    <row r="383" spans="1:21" s="8" customFormat="1" x14ac:dyDescent="0.25">
      <c r="A383" s="221"/>
      <c r="B383" s="8" t="s">
        <v>222</v>
      </c>
      <c r="C383" s="8" t="s">
        <v>167</v>
      </c>
      <c r="D383" s="8" t="s">
        <v>190</v>
      </c>
      <c r="E383" s="8" t="s">
        <v>195</v>
      </c>
      <c r="F383" s="25">
        <v>5.6133000000000002E-2</v>
      </c>
      <c r="G383" s="25">
        <v>9.5863500000000004E-2</v>
      </c>
      <c r="H383" s="25">
        <v>0.12349259999999999</v>
      </c>
      <c r="I383" s="25">
        <v>0.14179050000000001</v>
      </c>
      <c r="J383" s="25">
        <v>0.16460819999999998</v>
      </c>
      <c r="K383" s="25">
        <v>0.18210419999999999</v>
      </c>
      <c r="L383" s="25">
        <v>0.20550509999999997</v>
      </c>
      <c r="M383" s="25">
        <v>0.1335275539268648</v>
      </c>
      <c r="N383" s="25">
        <v>0.14104959093537719</v>
      </c>
      <c r="O383" s="25">
        <v>0.14798658062100528</v>
      </c>
      <c r="P383" s="25">
        <v>0.15567577400748445</v>
      </c>
      <c r="Q383" s="25">
        <v>0.102696432</v>
      </c>
      <c r="R383" s="25">
        <v>0.10705783200000001</v>
      </c>
      <c r="S383" s="25">
        <v>0.107361</v>
      </c>
      <c r="T383" s="25">
        <v>0.100512</v>
      </c>
      <c r="U383" s="25">
        <v>9.3662999999999996E-2</v>
      </c>
    </row>
    <row r="384" spans="1:21" s="8" customFormat="1" x14ac:dyDescent="0.25">
      <c r="A384" s="221"/>
      <c r="B384" s="8" t="s">
        <v>222</v>
      </c>
      <c r="C384" s="8" t="s">
        <v>215</v>
      </c>
      <c r="D384" s="8" t="s">
        <v>190</v>
      </c>
      <c r="E384" s="8" t="s">
        <v>195</v>
      </c>
      <c r="F384" s="25">
        <v>2.3100000000000002E-5</v>
      </c>
      <c r="G384" s="25">
        <v>0</v>
      </c>
      <c r="H384" s="25">
        <v>0</v>
      </c>
      <c r="I384" s="25">
        <v>0</v>
      </c>
      <c r="J384" s="25">
        <v>0</v>
      </c>
      <c r="K384" s="25">
        <v>0</v>
      </c>
      <c r="L384" s="25">
        <v>0</v>
      </c>
      <c r="M384" s="25">
        <v>0</v>
      </c>
      <c r="N384" s="25">
        <v>0</v>
      </c>
      <c r="O384" s="25">
        <v>0</v>
      </c>
      <c r="P384" s="25">
        <v>0</v>
      </c>
      <c r="Q384" s="25">
        <v>0</v>
      </c>
      <c r="R384" s="25">
        <v>0</v>
      </c>
      <c r="S384" s="25">
        <v>0</v>
      </c>
      <c r="T384" s="25">
        <v>0</v>
      </c>
      <c r="U384" s="25">
        <v>0</v>
      </c>
    </row>
    <row r="385" spans="1:21" s="8" customFormat="1" x14ac:dyDescent="0.25">
      <c r="A385" s="221"/>
      <c r="B385" s="8" t="s">
        <v>222</v>
      </c>
      <c r="C385" s="8" t="s">
        <v>211</v>
      </c>
      <c r="D385" s="8" t="s">
        <v>190</v>
      </c>
      <c r="E385" s="8" t="s">
        <v>195</v>
      </c>
      <c r="F385" s="25">
        <v>2.3100000000000002E-5</v>
      </c>
      <c r="G385" s="25">
        <v>2.4100000000000003E-5</v>
      </c>
      <c r="H385" s="25">
        <v>2.51E-5</v>
      </c>
      <c r="I385" s="25">
        <v>9.5000000000000005E-6</v>
      </c>
      <c r="J385" s="25">
        <v>3.1000000000000001E-5</v>
      </c>
      <c r="K385" s="25">
        <v>3.747844E-5</v>
      </c>
      <c r="L385" s="25">
        <v>3.9503010000000005E-5</v>
      </c>
      <c r="M385" s="25">
        <v>4.1526580000000002E-5</v>
      </c>
      <c r="N385" s="25">
        <v>4.3549130000000008E-5</v>
      </c>
      <c r="O385" s="25">
        <v>4.5570680000000006E-5</v>
      </c>
      <c r="P385" s="25">
        <v>4.8221695629279763E-5</v>
      </c>
      <c r="Q385" s="25">
        <v>3.6220800000000031E-5</v>
      </c>
      <c r="R385" s="25">
        <v>3.1382400000000033E-5</v>
      </c>
      <c r="S385" s="25">
        <v>4.66396E-5</v>
      </c>
      <c r="T385" s="25">
        <v>4.8508499999999998E-5</v>
      </c>
      <c r="U385" s="25">
        <v>5.0377400000000003E-5</v>
      </c>
    </row>
    <row r="386" spans="1:21" s="8" customFormat="1" x14ac:dyDescent="0.25">
      <c r="A386" s="221"/>
      <c r="B386" s="50" t="s">
        <v>221</v>
      </c>
      <c r="C386" s="45"/>
      <c r="D386" s="50" t="s">
        <v>190</v>
      </c>
      <c r="E386" s="45"/>
      <c r="F386" s="45"/>
      <c r="G386" s="45"/>
      <c r="H386" s="45"/>
      <c r="I386" s="45"/>
      <c r="J386" s="45"/>
      <c r="K386" s="45"/>
      <c r="L386" s="45"/>
      <c r="M386" s="45"/>
      <c r="N386" s="45"/>
      <c r="O386" s="45"/>
      <c r="P386" s="45"/>
      <c r="Q386" s="45"/>
      <c r="R386" s="45"/>
      <c r="S386" s="45"/>
      <c r="T386" s="45"/>
      <c r="U386" s="45"/>
    </row>
    <row r="387" spans="1:21" s="8" customFormat="1" x14ac:dyDescent="0.25">
      <c r="A387" s="221"/>
      <c r="B387" s="8" t="s">
        <v>221</v>
      </c>
      <c r="C387" s="8" t="s">
        <v>227</v>
      </c>
      <c r="D387" s="8" t="s">
        <v>190</v>
      </c>
      <c r="E387" s="8" t="s">
        <v>195</v>
      </c>
      <c r="F387" s="25">
        <v>1.5968015999999998E-2</v>
      </c>
      <c r="G387" s="25">
        <v>1.4645111999999998E-2</v>
      </c>
      <c r="H387" s="25">
        <v>1.3881179999999998E-2</v>
      </c>
      <c r="I387" s="25">
        <v>1.4328359999999998E-2</v>
      </c>
      <c r="J387" s="25">
        <v>1.4857176E-2</v>
      </c>
      <c r="K387" s="25">
        <v>1.4179301999999998E-2</v>
      </c>
      <c r="L387" s="25">
        <v>1.3750758E-2</v>
      </c>
      <c r="M387" s="25">
        <v>1.2986826E-2</v>
      </c>
      <c r="N387" s="25">
        <v>9.9124679999999989E-3</v>
      </c>
      <c r="O387" s="25">
        <v>1.0154688E-2</v>
      </c>
      <c r="P387" s="25">
        <v>1.0745427006832729E-2</v>
      </c>
      <c r="Q387" s="25">
        <v>1.0825459260000002E-2</v>
      </c>
      <c r="R387" s="25">
        <v>8.7572562000000007E-3</v>
      </c>
      <c r="S387" s="25">
        <v>8.7569999999999992E-3</v>
      </c>
      <c r="T387" s="25">
        <v>6.3971999999999996E-3</v>
      </c>
      <c r="U387" s="25">
        <v>7.3652220000000003E-3</v>
      </c>
    </row>
    <row r="388" spans="1:21" s="8" customFormat="1" x14ac:dyDescent="0.25">
      <c r="A388" s="221"/>
      <c r="B388" s="8" t="s">
        <v>221</v>
      </c>
      <c r="C388" s="8" t="s">
        <v>166</v>
      </c>
      <c r="D388" s="8" t="s">
        <v>190</v>
      </c>
      <c r="E388" s="8" t="s">
        <v>195</v>
      </c>
      <c r="F388" s="25">
        <v>8.1731520000000003E-6</v>
      </c>
      <c r="G388" s="25">
        <v>0</v>
      </c>
      <c r="H388" s="25">
        <v>7.8933479999999991E-6</v>
      </c>
      <c r="I388" s="25">
        <v>7.7755379999999993E-6</v>
      </c>
      <c r="J388" s="25">
        <v>8.3825040000000007E-6</v>
      </c>
      <c r="K388" s="25">
        <v>7.2012120000000001E-6</v>
      </c>
      <c r="L388" s="25">
        <v>7.0097640000000001E-6</v>
      </c>
      <c r="M388" s="25">
        <v>6.9214079999999997E-6</v>
      </c>
      <c r="N388" s="25">
        <v>6.9214079999999997E-6</v>
      </c>
      <c r="O388" s="25">
        <v>8.7327539999999996E-6</v>
      </c>
      <c r="P388" s="25">
        <v>9.2407722049219048E-6</v>
      </c>
      <c r="Q388" s="25">
        <v>7.0244928000000012E-6</v>
      </c>
      <c r="R388" s="25">
        <v>8.3645952000000007E-6</v>
      </c>
      <c r="S388" s="25">
        <v>7.8590399999999999E-6</v>
      </c>
      <c r="T388" s="25">
        <v>7.9036199999999997E-6</v>
      </c>
      <c r="U388" s="25">
        <v>7.9481999999999996E-6</v>
      </c>
    </row>
    <row r="389" spans="1:21" s="8" customFormat="1" x14ac:dyDescent="0.25">
      <c r="A389" s="221"/>
      <c r="B389" s="8" t="s">
        <v>221</v>
      </c>
      <c r="C389" s="8" t="s">
        <v>204</v>
      </c>
      <c r="D389" s="8" t="s">
        <v>190</v>
      </c>
      <c r="E389" s="8" t="s">
        <v>195</v>
      </c>
      <c r="F389" s="25">
        <v>1.5123760000000002E-3</v>
      </c>
      <c r="G389" s="25">
        <v>1.597731E-3</v>
      </c>
      <c r="H389" s="25">
        <v>1.563055E-3</v>
      </c>
      <c r="I389" s="25">
        <v>1.4883700000000001E-3</v>
      </c>
      <c r="J389" s="25">
        <v>1.502239E-3</v>
      </c>
      <c r="K389" s="25">
        <v>1.4670320000000001E-3</v>
      </c>
      <c r="L389" s="25">
        <v>1.613735E-3</v>
      </c>
      <c r="M389" s="25">
        <v>1.6937550000000001E-3</v>
      </c>
      <c r="N389" s="25">
        <v>1.6350730000000001E-3</v>
      </c>
      <c r="O389" s="25">
        <v>1.4616970000000001E-3</v>
      </c>
      <c r="P389" s="25">
        <v>1.5467292076496296E-3</v>
      </c>
      <c r="Q389" s="25">
        <v>1.9124756100000005E-3</v>
      </c>
      <c r="R389" s="25">
        <v>1.7497684799999999E-3</v>
      </c>
      <c r="S389" s="25">
        <v>1.7243200000000001E-3</v>
      </c>
      <c r="T389" s="25">
        <v>1.7427E-3</v>
      </c>
      <c r="U389" s="25">
        <v>1.7610799999999999E-3</v>
      </c>
    </row>
    <row r="390" spans="1:21" s="8" customFormat="1" x14ac:dyDescent="0.25">
      <c r="A390" s="221"/>
      <c r="B390" s="8" t="s">
        <v>221</v>
      </c>
      <c r="C390" s="8" t="s">
        <v>167</v>
      </c>
      <c r="D390" s="8" t="s">
        <v>190</v>
      </c>
      <c r="E390" s="8" t="s">
        <v>195</v>
      </c>
      <c r="F390" s="25">
        <v>0.11233889999999999</v>
      </c>
      <c r="G390" s="25">
        <v>0.1813023</v>
      </c>
      <c r="H390" s="25">
        <v>0.2429028</v>
      </c>
      <c r="I390" s="25">
        <v>0.27957149999999997</v>
      </c>
      <c r="J390" s="25">
        <v>0.32921639999999996</v>
      </c>
      <c r="K390" s="25">
        <v>0.36428129999999997</v>
      </c>
      <c r="L390" s="25">
        <v>0.41101019999999994</v>
      </c>
      <c r="M390" s="25">
        <v>0.48025064102857712</v>
      </c>
      <c r="N390" s="25">
        <v>0.54949108205715425</v>
      </c>
      <c r="O390" s="25">
        <v>0.61873152308573143</v>
      </c>
      <c r="P390" s="25">
        <v>0.68797196411430861</v>
      </c>
      <c r="Q390" s="25">
        <v>0.55199332199999995</v>
      </c>
      <c r="R390" s="25">
        <v>0.57543584699999994</v>
      </c>
      <c r="S390" s="25">
        <v>0.70785299999999995</v>
      </c>
      <c r="T390" s="25">
        <v>0.74441100000000004</v>
      </c>
      <c r="U390" s="25">
        <v>0.74441100000000004</v>
      </c>
    </row>
    <row r="391" spans="1:21" s="8" customFormat="1" x14ac:dyDescent="0.25">
      <c r="A391" s="221"/>
      <c r="B391" s="8" t="s">
        <v>231</v>
      </c>
      <c r="C391" s="8" t="s">
        <v>230</v>
      </c>
      <c r="D391" s="8" t="s">
        <v>190</v>
      </c>
      <c r="E391" s="8" t="s">
        <v>195</v>
      </c>
      <c r="F391" s="25">
        <v>0.48671999999999999</v>
      </c>
      <c r="G391" s="25">
        <v>0.48671999999999999</v>
      </c>
      <c r="H391" s="25">
        <v>0.48671999999999999</v>
      </c>
      <c r="I391" s="25">
        <v>0.48671999999999999</v>
      </c>
      <c r="J391" s="25">
        <v>0.48671999999999999</v>
      </c>
      <c r="K391" s="25">
        <v>0.48671999999999999</v>
      </c>
      <c r="L391" s="25">
        <v>0.48671999999999999</v>
      </c>
      <c r="M391" s="25">
        <v>0.48671999999999999</v>
      </c>
      <c r="N391" s="25">
        <v>0.48613423247999993</v>
      </c>
      <c r="O391" s="25">
        <v>0.48630888384000004</v>
      </c>
      <c r="P391" s="25">
        <v>0.48662042519999993</v>
      </c>
      <c r="Q391" s="25">
        <v>0.48662042519999993</v>
      </c>
      <c r="R391" s="25">
        <v>0.48662042519999993</v>
      </c>
      <c r="S391" s="25">
        <v>0.37752400000000003</v>
      </c>
      <c r="T391" s="25">
        <v>0.3639</v>
      </c>
      <c r="U391" s="25">
        <v>0.35684399999999999</v>
      </c>
    </row>
    <row r="392" spans="1:21" s="8" customFormat="1" x14ac:dyDescent="0.25">
      <c r="A392" s="221"/>
      <c r="B392" s="8" t="s">
        <v>231</v>
      </c>
      <c r="C392" s="8" t="s">
        <v>217</v>
      </c>
      <c r="D392" s="8" t="s">
        <v>190</v>
      </c>
      <c r="E392" s="8" t="s">
        <v>195</v>
      </c>
      <c r="F392" s="25">
        <v>0.76160000000000005</v>
      </c>
      <c r="G392" s="25">
        <v>0.76160000000000005</v>
      </c>
      <c r="H392" s="25">
        <v>0.76160000000000005</v>
      </c>
      <c r="I392" s="25">
        <v>0.76160000000000005</v>
      </c>
      <c r="J392" s="25">
        <v>0.76160000000000005</v>
      </c>
      <c r="K392" s="25">
        <v>0.76160000000000005</v>
      </c>
      <c r="L392" s="25">
        <v>0</v>
      </c>
      <c r="M392" s="25">
        <v>0</v>
      </c>
      <c r="N392" s="25">
        <v>0</v>
      </c>
      <c r="O392" s="25">
        <v>0</v>
      </c>
      <c r="P392" s="25">
        <v>0</v>
      </c>
      <c r="Q392" s="25">
        <v>0</v>
      </c>
      <c r="R392" s="25">
        <v>0</v>
      </c>
      <c r="S392" s="25">
        <v>0</v>
      </c>
      <c r="T392" s="25">
        <v>0</v>
      </c>
      <c r="U392" s="25">
        <v>0</v>
      </c>
    </row>
    <row r="393" spans="1:21" s="8" customFormat="1" x14ac:dyDescent="0.25">
      <c r="A393" s="221"/>
      <c r="B393" s="8" t="s">
        <v>231</v>
      </c>
      <c r="C393" s="8" t="s">
        <v>218</v>
      </c>
      <c r="D393" s="8" t="s">
        <v>190</v>
      </c>
      <c r="E393" s="8" t="s">
        <v>195</v>
      </c>
      <c r="F393" s="25">
        <v>4.7199999999999998E-4</v>
      </c>
      <c r="G393" s="25">
        <v>1.4159999999999999E-3</v>
      </c>
      <c r="H393" s="25">
        <v>1.1800000000000001E-3</v>
      </c>
      <c r="I393" s="25">
        <v>2.1593999999999999E-2</v>
      </c>
      <c r="J393" s="25">
        <v>1.18E-2</v>
      </c>
      <c r="K393" s="25">
        <v>1.8172000000000001E-2</v>
      </c>
      <c r="L393" s="25">
        <v>1.9470000000000001E-2</v>
      </c>
      <c r="M393" s="25">
        <v>2.2183999999999999E-2</v>
      </c>
      <c r="N393" s="25">
        <v>8.1773999999999999E-2</v>
      </c>
      <c r="O393" s="25">
        <v>8.0357999999999999E-2</v>
      </c>
      <c r="P393" s="25">
        <v>8.0004000000000006E-2</v>
      </c>
      <c r="Q393" s="25">
        <v>8.0004000000000006E-2</v>
      </c>
      <c r="R393" s="25">
        <v>8.0004000000000006E-2</v>
      </c>
      <c r="S393" s="25">
        <v>8.0004000000000006E-2</v>
      </c>
      <c r="T393" s="25">
        <v>8.0004000000000006E-2</v>
      </c>
      <c r="U393" s="25">
        <v>8.0004000000000006E-2</v>
      </c>
    </row>
    <row r="394" spans="1:21" s="8" customFormat="1" x14ac:dyDescent="0.25">
      <c r="A394" s="221"/>
      <c r="B394" s="50" t="s">
        <v>219</v>
      </c>
      <c r="C394" s="45"/>
      <c r="D394" s="50" t="s">
        <v>190</v>
      </c>
      <c r="E394" s="45"/>
      <c r="F394" s="45"/>
      <c r="G394" s="45"/>
      <c r="H394" s="45"/>
      <c r="I394" s="45"/>
      <c r="J394" s="45"/>
      <c r="K394" s="45"/>
      <c r="L394" s="45"/>
      <c r="M394" s="45"/>
      <c r="N394" s="45"/>
      <c r="O394" s="45"/>
      <c r="P394" s="45"/>
      <c r="Q394" s="45"/>
      <c r="R394" s="45"/>
      <c r="S394" s="45"/>
      <c r="T394" s="45"/>
      <c r="U394" s="45"/>
    </row>
    <row r="395" spans="1:21" s="8" customFormat="1" x14ac:dyDescent="0.25">
      <c r="A395" s="221"/>
      <c r="B395" s="8" t="s">
        <v>219</v>
      </c>
      <c r="C395" s="8" t="s">
        <v>226</v>
      </c>
      <c r="D395" s="8" t="s">
        <v>190</v>
      </c>
      <c r="E395" s="8" t="s">
        <v>195</v>
      </c>
      <c r="F395" s="25">
        <v>2.1332591999999998E-3</v>
      </c>
      <c r="G395" s="25">
        <v>2.121768E-3</v>
      </c>
      <c r="H395" s="25">
        <v>2.1207420000000001E-3</v>
      </c>
      <c r="I395" s="25">
        <v>2.1888683999999998E-3</v>
      </c>
      <c r="J395" s="25">
        <v>2.2540326000000002E-3</v>
      </c>
      <c r="K395" s="25">
        <v>2.2910579999999999E-3</v>
      </c>
      <c r="L395" s="25">
        <v>2.3144508000000003E-3</v>
      </c>
      <c r="M395" s="25">
        <v>2.3717015999999997E-3</v>
      </c>
      <c r="N395" s="25">
        <v>2.2713588000000001E-3</v>
      </c>
      <c r="O395" s="25">
        <v>2.3214275999999998E-3</v>
      </c>
      <c r="P395" s="25">
        <v>2.4564737188348717E-3</v>
      </c>
      <c r="Q395" s="25">
        <v>2.4548076E-3</v>
      </c>
      <c r="R395" s="25">
        <v>2.4037128E-3</v>
      </c>
      <c r="S395" s="25">
        <v>2.2883999999999999E-3</v>
      </c>
      <c r="T395" s="25">
        <v>2.3280000000000002E-3</v>
      </c>
      <c r="U395" s="25">
        <v>2.4774000000000003E-3</v>
      </c>
    </row>
    <row r="396" spans="1:21" s="8" customFormat="1" x14ac:dyDescent="0.25">
      <c r="A396" s="221"/>
      <c r="B396" s="8" t="s">
        <v>219</v>
      </c>
      <c r="C396" s="8" t="s">
        <v>227</v>
      </c>
      <c r="D396" s="8" t="s">
        <v>190</v>
      </c>
      <c r="E396" s="8" t="s">
        <v>195</v>
      </c>
      <c r="F396" s="25">
        <v>1.7503368E-3</v>
      </c>
      <c r="G396" s="25">
        <v>1.6053263999999999E-3</v>
      </c>
      <c r="H396" s="25">
        <v>1.5215879999999999E-3</v>
      </c>
      <c r="I396" s="25">
        <v>1.5706055999999999E-3</v>
      </c>
      <c r="J396" s="25">
        <v>1.6285716000000001E-3</v>
      </c>
      <c r="K396" s="25">
        <v>1.5542664E-3</v>
      </c>
      <c r="L396" s="25">
        <v>1.5072911999999999E-3</v>
      </c>
      <c r="M396" s="25">
        <v>1.4235528000000001E-3</v>
      </c>
      <c r="N396" s="25">
        <v>1.0865568000000001E-3</v>
      </c>
      <c r="O396" s="25">
        <v>1.113108E-3</v>
      </c>
      <c r="P396" s="25">
        <v>1.1778616521251175E-3</v>
      </c>
      <c r="Q396" s="25">
        <v>1.1866343999999999E-3</v>
      </c>
      <c r="R396" s="25">
        <v>9.5992799999999987E-4</v>
      </c>
      <c r="S396" s="25">
        <v>2.0567999999999997E-3</v>
      </c>
      <c r="T396" s="25">
        <v>2.5985039999999997E-3</v>
      </c>
      <c r="U396" s="25">
        <v>3.4221899999999994E-3</v>
      </c>
    </row>
    <row r="397" spans="1:21" s="8" customFormat="1" x14ac:dyDescent="0.25">
      <c r="A397" s="221"/>
      <c r="B397" s="8" t="s">
        <v>219</v>
      </c>
      <c r="C397" s="8" t="s">
        <v>228</v>
      </c>
      <c r="D397" s="8" t="s">
        <v>190</v>
      </c>
      <c r="E397" s="8" t="s">
        <v>195</v>
      </c>
      <c r="F397" s="25">
        <v>1.2866980799999997E-2</v>
      </c>
      <c r="G397" s="25">
        <v>1.3348413599999999E-2</v>
      </c>
      <c r="H397" s="25">
        <v>1.4054101199999999E-2</v>
      </c>
      <c r="I397" s="25">
        <v>1.4942895599999999E-2</v>
      </c>
      <c r="J397" s="25">
        <v>1.57979694E-2</v>
      </c>
      <c r="K397" s="25">
        <v>1.6695804000000002E-2</v>
      </c>
      <c r="L397" s="25">
        <v>1.7915841599999999E-2</v>
      </c>
      <c r="M397" s="25">
        <v>2.00740524E-2</v>
      </c>
      <c r="N397" s="25">
        <v>2.00843364E-2</v>
      </c>
      <c r="O397" s="25">
        <v>2.00843364E-2</v>
      </c>
      <c r="P397" s="25">
        <v>2.1774313739036252E-2</v>
      </c>
      <c r="Q397" s="25">
        <v>2.3094315000000008E-2</v>
      </c>
      <c r="R397" s="25">
        <v>2.3170438799999998E-2</v>
      </c>
      <c r="S397" s="25">
        <v>2.4790200000000002E-2</v>
      </c>
      <c r="T397" s="25">
        <v>2.4974519999999997E-2</v>
      </c>
      <c r="U397" s="25">
        <v>2.4540077999999996E-2</v>
      </c>
    </row>
    <row r="398" spans="1:21" s="8" customFormat="1" x14ac:dyDescent="0.25">
      <c r="A398" s="221"/>
      <c r="B398" s="8" t="s">
        <v>219</v>
      </c>
      <c r="C398" s="8" t="s">
        <v>166</v>
      </c>
      <c r="D398" s="8" t="s">
        <v>190</v>
      </c>
      <c r="E398" s="8" t="s">
        <v>195</v>
      </c>
      <c r="F398" s="25">
        <v>1.2342846E-3</v>
      </c>
      <c r="G398" s="25">
        <v>1.2342846E-3</v>
      </c>
      <c r="H398" s="25">
        <v>1.1920295999999998E-3</v>
      </c>
      <c r="I398" s="25">
        <v>1.1742383999999999E-3</v>
      </c>
      <c r="J398" s="25">
        <v>1.2658997999999999E-3</v>
      </c>
      <c r="K398" s="25">
        <v>1.0875047999999998E-3</v>
      </c>
      <c r="L398" s="25">
        <v>1.0585938000000001E-3</v>
      </c>
      <c r="M398" s="25">
        <v>1.0452498000000001E-3</v>
      </c>
      <c r="N398" s="25">
        <v>1.0452498000000001E-3</v>
      </c>
      <c r="O398" s="25">
        <v>1.3187939999999999E-3</v>
      </c>
      <c r="P398" s="25">
        <v>1.3955132262009182E-3</v>
      </c>
      <c r="Q398" s="25">
        <v>1.060817472E-3</v>
      </c>
      <c r="R398" s="25">
        <v>1.263195648E-3</v>
      </c>
      <c r="S398" s="25">
        <v>1.3120744799999997E-3</v>
      </c>
      <c r="T398" s="25">
        <v>1.366728E-3</v>
      </c>
      <c r="U398" s="25">
        <v>1.4286172799999998E-3</v>
      </c>
    </row>
    <row r="399" spans="1:21" s="8" customFormat="1" x14ac:dyDescent="0.25">
      <c r="A399" s="221"/>
      <c r="B399" s="8" t="s">
        <v>219</v>
      </c>
      <c r="C399" s="8" t="s">
        <v>204</v>
      </c>
      <c r="D399" s="8" t="s">
        <v>190</v>
      </c>
      <c r="E399" s="8" t="s">
        <v>195</v>
      </c>
      <c r="F399" s="25">
        <v>4.3902810000000007E-6</v>
      </c>
      <c r="G399" s="25">
        <v>4.6380569999999996E-6</v>
      </c>
      <c r="H399" s="25">
        <v>4.5373980000000003E-6</v>
      </c>
      <c r="I399" s="25">
        <v>4.320594E-6</v>
      </c>
      <c r="J399" s="25">
        <v>4.3608530000000006E-6</v>
      </c>
      <c r="K399" s="25">
        <v>4.2586500000000003E-6</v>
      </c>
      <c r="L399" s="25">
        <v>4.684515E-6</v>
      </c>
      <c r="M399" s="25">
        <v>4.9168050000000004E-6</v>
      </c>
      <c r="N399" s="25">
        <v>4.7464590000000006E-6</v>
      </c>
      <c r="O399" s="25">
        <v>4.2431640000000002E-6</v>
      </c>
      <c r="P399" s="25">
        <v>4.4900047068908162E-6</v>
      </c>
      <c r="Q399" s="25">
        <v>5.5517310000000004E-6</v>
      </c>
      <c r="R399" s="25">
        <v>5.0794080000000011E-6</v>
      </c>
      <c r="S399" s="25">
        <v>3.9999999999999998E-6</v>
      </c>
      <c r="T399" s="25">
        <v>3.7000000000000002E-6</v>
      </c>
      <c r="U399" s="25">
        <v>4.5000000000000001E-6</v>
      </c>
    </row>
    <row r="400" spans="1:21" s="8" customFormat="1" x14ac:dyDescent="0.25">
      <c r="A400" s="221"/>
      <c r="B400" s="8" t="s">
        <v>219</v>
      </c>
      <c r="C400" s="8" t="s">
        <v>167</v>
      </c>
      <c r="D400" s="8" t="s">
        <v>190</v>
      </c>
      <c r="E400" s="8" t="s">
        <v>195</v>
      </c>
      <c r="F400" s="25">
        <v>5.3447099999999999E-3</v>
      </c>
      <c r="G400" s="25">
        <v>0</v>
      </c>
      <c r="H400" s="25">
        <v>0</v>
      </c>
      <c r="I400" s="25">
        <v>0</v>
      </c>
      <c r="J400" s="25">
        <v>0</v>
      </c>
      <c r="K400" s="25">
        <v>0</v>
      </c>
      <c r="L400" s="25">
        <v>0</v>
      </c>
      <c r="M400" s="25">
        <v>0</v>
      </c>
      <c r="N400" s="25">
        <v>0</v>
      </c>
      <c r="O400" s="25">
        <v>0</v>
      </c>
      <c r="P400" s="25">
        <v>0</v>
      </c>
      <c r="Q400" s="25">
        <v>0</v>
      </c>
      <c r="R400" s="25">
        <v>0</v>
      </c>
      <c r="S400" s="25">
        <v>1.2539999999999999E-3</v>
      </c>
      <c r="T400" s="25">
        <v>1.9415700000000001E-3</v>
      </c>
      <c r="U400" s="25">
        <v>4.2096599999999996E-3</v>
      </c>
    </row>
    <row r="401" spans="1:21" s="8" customFormat="1" x14ac:dyDescent="0.25">
      <c r="A401" s="221"/>
      <c r="B401" s="7" t="s">
        <v>232</v>
      </c>
      <c r="C401" s="7" t="s">
        <v>196</v>
      </c>
      <c r="D401" s="7" t="s">
        <v>190</v>
      </c>
      <c r="E401" s="7" t="s">
        <v>199</v>
      </c>
      <c r="F401" s="53">
        <v>471.16004801623001</v>
      </c>
      <c r="G401" s="53">
        <v>503.74444729767004</v>
      </c>
      <c r="H401" s="53">
        <v>531.95113633925996</v>
      </c>
      <c r="I401" s="53">
        <v>556.72744836691993</v>
      </c>
      <c r="J401" s="53">
        <v>577.92622022466992</v>
      </c>
      <c r="K401" s="53">
        <v>596.70281827962003</v>
      </c>
      <c r="L401" s="53">
        <v>384.35741929558992</v>
      </c>
      <c r="M401" s="53">
        <v>387.27103559601699</v>
      </c>
      <c r="N401" s="53">
        <v>428.22569326155474</v>
      </c>
      <c r="O401" s="53">
        <v>452.44381088486836</v>
      </c>
      <c r="P401" s="53">
        <v>479.32564695191024</v>
      </c>
      <c r="Q401" s="53">
        <v>421.69285095379797</v>
      </c>
      <c r="R401" s="53">
        <v>430.76463457267204</v>
      </c>
      <c r="S401" s="53">
        <v>443.65566697903648</v>
      </c>
      <c r="T401" s="53">
        <v>449.49067148198117</v>
      </c>
      <c r="U401" s="53">
        <v>447.48393146180769</v>
      </c>
    </row>
    <row r="402" spans="1:21" s="8" customFormat="1" x14ac:dyDescent="0.25">
      <c r="A402" s="221"/>
      <c r="B402" s="7"/>
      <c r="C402" s="7"/>
      <c r="D402" s="7"/>
      <c r="E402" s="7"/>
    </row>
    <row r="403" spans="1:21" s="8" customFormat="1" x14ac:dyDescent="0.25">
      <c r="A403" s="221"/>
      <c r="B403" s="7" t="s">
        <v>232</v>
      </c>
      <c r="C403" s="7" t="s">
        <v>197</v>
      </c>
      <c r="D403" s="7" t="s">
        <v>13</v>
      </c>
      <c r="E403" s="7" t="s">
        <v>198</v>
      </c>
      <c r="F403" s="53">
        <v>19045.805254691197</v>
      </c>
      <c r="G403" s="53">
        <v>22538.256616561637</v>
      </c>
      <c r="H403" s="53">
        <v>25660.01060976338</v>
      </c>
      <c r="I403" s="53">
        <v>27965.067104742149</v>
      </c>
      <c r="J403" s="53">
        <v>31036.064737092711</v>
      </c>
      <c r="K403" s="53">
        <v>32921.11863536678</v>
      </c>
      <c r="L403" s="53">
        <v>35556.092803195068</v>
      </c>
      <c r="M403" s="53">
        <v>36679.772011615481</v>
      </c>
      <c r="N403" s="53">
        <v>38726.407316077355</v>
      </c>
      <c r="O403" s="53">
        <v>41516.761259851497</v>
      </c>
      <c r="P403" s="53">
        <v>45272.717993191087</v>
      </c>
      <c r="Q403" s="53">
        <v>39688.060583836406</v>
      </c>
      <c r="R403" s="53">
        <v>40714.387034604479</v>
      </c>
      <c r="S403" s="53">
        <v>47052.85773057738</v>
      </c>
      <c r="T403" s="53">
        <v>48302.102993679517</v>
      </c>
      <c r="U403" s="53">
        <v>48793.457597420675</v>
      </c>
    </row>
    <row r="404" spans="1:21" s="8" customFormat="1" x14ac:dyDescent="0.25">
      <c r="A404" s="221"/>
    </row>
    <row r="405" spans="1:21" x14ac:dyDescent="0.25">
      <c r="C405" s="11"/>
    </row>
    <row r="406" spans="1:21" ht="18.75" x14ac:dyDescent="0.3">
      <c r="B406" s="10" t="s">
        <v>19</v>
      </c>
    </row>
    <row r="407" spans="1:21" s="19" customFormat="1" x14ac:dyDescent="0.25">
      <c r="A407" s="223"/>
      <c r="B407" s="5"/>
      <c r="C407" s="6" t="s">
        <v>6</v>
      </c>
      <c r="D407" s="5"/>
      <c r="E407" s="5" t="s">
        <v>33</v>
      </c>
      <c r="F407" s="5"/>
      <c r="G407" s="5"/>
      <c r="H407" s="5"/>
      <c r="I407" s="5"/>
      <c r="J407" s="5"/>
      <c r="K407" s="5"/>
      <c r="L407" s="5"/>
      <c r="M407" s="5"/>
      <c r="N407" s="5"/>
      <c r="O407" s="5"/>
      <c r="P407" s="5"/>
      <c r="Q407" s="5"/>
      <c r="R407" s="5"/>
      <c r="S407" s="5"/>
      <c r="T407" s="5"/>
      <c r="U407" s="5"/>
    </row>
    <row r="409" spans="1:21" x14ac:dyDescent="0.25">
      <c r="B409" s="7" t="s">
        <v>7</v>
      </c>
      <c r="C409" s="7" t="s">
        <v>8</v>
      </c>
      <c r="D409" s="7" t="s">
        <v>9</v>
      </c>
      <c r="E409" s="7" t="s">
        <v>10</v>
      </c>
      <c r="F409" s="7">
        <v>2000</v>
      </c>
      <c r="G409" s="7">
        <v>2001</v>
      </c>
      <c r="H409" s="7">
        <v>2002</v>
      </c>
      <c r="I409" s="7">
        <v>2003</v>
      </c>
      <c r="J409" s="7">
        <v>2004</v>
      </c>
      <c r="K409" s="7">
        <v>2005</v>
      </c>
      <c r="L409" s="7">
        <v>2006</v>
      </c>
      <c r="M409" s="7">
        <v>2007</v>
      </c>
      <c r="N409" s="7">
        <v>2008</v>
      </c>
      <c r="O409" s="7">
        <v>2009</v>
      </c>
      <c r="P409" s="7">
        <v>2010</v>
      </c>
      <c r="Q409" s="7">
        <v>2011</v>
      </c>
      <c r="R409" s="7">
        <v>2012</v>
      </c>
      <c r="S409" s="7">
        <v>2013</v>
      </c>
      <c r="T409" s="7">
        <v>2014</v>
      </c>
      <c r="U409" s="7">
        <v>2015</v>
      </c>
    </row>
    <row r="410" spans="1:21" s="19" customFormat="1" x14ac:dyDescent="0.25">
      <c r="A410" s="223"/>
      <c r="B410" s="50" t="s">
        <v>222</v>
      </c>
      <c r="C410" s="50"/>
      <c r="D410" s="50"/>
      <c r="E410" s="50"/>
    </row>
    <row r="411" spans="1:21" x14ac:dyDescent="0.25">
      <c r="B411" s="8" t="s">
        <v>222</v>
      </c>
      <c r="C411" s="8" t="s">
        <v>227</v>
      </c>
      <c r="D411" s="8"/>
      <c r="E411" s="8" t="s">
        <v>201</v>
      </c>
      <c r="F411" s="56">
        <f t="shared" ref="F411:U411" si="43">IFERROR(((F15/F236)-1),"CHECK")</f>
        <v>0</v>
      </c>
      <c r="G411" s="56">
        <f t="shared" si="43"/>
        <v>0</v>
      </c>
      <c r="H411" s="56">
        <f t="shared" si="43"/>
        <v>0</v>
      </c>
      <c r="I411" s="56">
        <f t="shared" si="43"/>
        <v>0</v>
      </c>
      <c r="J411" s="56">
        <f t="shared" si="43"/>
        <v>0</v>
      </c>
      <c r="K411" s="56">
        <f t="shared" si="43"/>
        <v>0</v>
      </c>
      <c r="L411" s="56">
        <f t="shared" si="43"/>
        <v>0</v>
      </c>
      <c r="M411" s="56">
        <f t="shared" si="43"/>
        <v>0</v>
      </c>
      <c r="N411" s="56">
        <f t="shared" si="43"/>
        <v>0</v>
      </c>
      <c r="O411" s="56">
        <f t="shared" si="43"/>
        <v>0</v>
      </c>
      <c r="P411" s="56">
        <f t="shared" si="43"/>
        <v>0</v>
      </c>
      <c r="Q411" s="56">
        <f t="shared" si="43"/>
        <v>0</v>
      </c>
      <c r="R411" s="56">
        <f t="shared" si="43"/>
        <v>0</v>
      </c>
      <c r="S411" s="56">
        <f t="shared" si="43"/>
        <v>0</v>
      </c>
      <c r="T411" s="56">
        <f t="shared" si="43"/>
        <v>0</v>
      </c>
      <c r="U411" s="56">
        <f t="shared" si="43"/>
        <v>0</v>
      </c>
    </row>
    <row r="412" spans="1:21" x14ac:dyDescent="0.25">
      <c r="B412" s="8" t="s">
        <v>222</v>
      </c>
      <c r="C412" s="8" t="s">
        <v>228</v>
      </c>
      <c r="D412" s="8"/>
      <c r="E412" s="8" t="s">
        <v>201</v>
      </c>
      <c r="F412" s="56">
        <f t="shared" ref="F412:U412" si="44">IFERROR(((F16/F237)-1),"CHECK")</f>
        <v>-0.94314672875534666</v>
      </c>
      <c r="G412" s="56">
        <f t="shared" si="44"/>
        <v>-0.94274033879365049</v>
      </c>
      <c r="H412" s="56">
        <f t="shared" si="44"/>
        <v>-0.94293176041566285</v>
      </c>
      <c r="I412" s="56">
        <f t="shared" si="44"/>
        <v>-0.94292724883917256</v>
      </c>
      <c r="J412" s="56">
        <f t="shared" si="44"/>
        <v>-0.94297556331780275</v>
      </c>
      <c r="K412" s="56">
        <f t="shared" si="44"/>
        <v>-0.94291633686275211</v>
      </c>
      <c r="L412" s="56">
        <f t="shared" si="44"/>
        <v>-0.94293129431898315</v>
      </c>
      <c r="M412" s="56">
        <f t="shared" si="44"/>
        <v>-0.94067781075412238</v>
      </c>
      <c r="N412" s="56">
        <f t="shared" si="44"/>
        <v>-0.93928490726800817</v>
      </c>
      <c r="O412" s="56">
        <f t="shared" si="44"/>
        <v>-0.94482671202970481</v>
      </c>
      <c r="P412" s="56">
        <f t="shared" si="44"/>
        <v>-0.94515427201145941</v>
      </c>
      <c r="Q412" s="56">
        <f t="shared" si="44"/>
        <v>-0.9429296686919606</v>
      </c>
      <c r="R412" s="56">
        <f t="shared" si="44"/>
        <v>-0.94292710031098159</v>
      </c>
      <c r="S412" s="56">
        <f t="shared" si="44"/>
        <v>-0.94706642870013025</v>
      </c>
      <c r="T412" s="56">
        <f t="shared" si="44"/>
        <v>-0.94610364136175018</v>
      </c>
      <c r="U412" s="56">
        <f t="shared" si="44"/>
        <v>-0.94506166867130059</v>
      </c>
    </row>
    <row r="413" spans="1:21" x14ac:dyDescent="0.25">
      <c r="B413" s="8" t="s">
        <v>222</v>
      </c>
      <c r="C413" s="8" t="s">
        <v>229</v>
      </c>
      <c r="D413" s="8"/>
      <c r="E413" s="8" t="s">
        <v>201</v>
      </c>
      <c r="F413" s="56">
        <f t="shared" ref="F413:U413" si="45">IFERROR(((F17/F238)-1),"CHECK")</f>
        <v>0</v>
      </c>
      <c r="G413" s="56">
        <f t="shared" si="45"/>
        <v>0</v>
      </c>
      <c r="H413" s="56">
        <f t="shared" si="45"/>
        <v>0</v>
      </c>
      <c r="I413" s="56">
        <f t="shared" si="45"/>
        <v>0</v>
      </c>
      <c r="J413" s="56">
        <f t="shared" si="45"/>
        <v>0</v>
      </c>
      <c r="K413" s="56">
        <f t="shared" si="45"/>
        <v>0</v>
      </c>
      <c r="L413" s="56">
        <f t="shared" si="45"/>
        <v>0</v>
      </c>
      <c r="M413" s="56">
        <f t="shared" si="45"/>
        <v>0</v>
      </c>
      <c r="N413" s="56">
        <f t="shared" si="45"/>
        <v>0</v>
      </c>
      <c r="O413" s="56">
        <f t="shared" si="45"/>
        <v>0</v>
      </c>
      <c r="P413" s="56">
        <f t="shared" si="45"/>
        <v>0</v>
      </c>
      <c r="Q413" s="56">
        <f t="shared" si="45"/>
        <v>0</v>
      </c>
      <c r="R413" s="56">
        <f t="shared" si="45"/>
        <v>0</v>
      </c>
      <c r="S413" s="56">
        <f t="shared" si="45"/>
        <v>0</v>
      </c>
      <c r="T413" s="56">
        <f t="shared" si="45"/>
        <v>0</v>
      </c>
      <c r="U413" s="56">
        <f t="shared" si="45"/>
        <v>0</v>
      </c>
    </row>
    <row r="414" spans="1:21" x14ac:dyDescent="0.25">
      <c r="B414" s="8" t="s">
        <v>222</v>
      </c>
      <c r="C414" s="8" t="s">
        <v>167</v>
      </c>
      <c r="D414" s="8"/>
      <c r="E414" s="8" t="s">
        <v>201</v>
      </c>
      <c r="F414" s="56">
        <f t="shared" ref="F414:U414" si="46">IFERROR(((F18/F239)-1),"CHECK")</f>
        <v>6.9953745056318972</v>
      </c>
      <c r="G414" s="56">
        <f t="shared" si="46"/>
        <v>2.8483199299150792</v>
      </c>
      <c r="H414" s="56">
        <f t="shared" si="46"/>
        <v>1.4426423348838275</v>
      </c>
      <c r="I414" s="56">
        <f t="shared" si="46"/>
        <v>1.0660197646783374</v>
      </c>
      <c r="J414" s="56">
        <f t="shared" si="46"/>
        <v>0.74557204538935218</v>
      </c>
      <c r="K414" s="56">
        <f t="shared" si="46"/>
        <v>0.3143929579063276</v>
      </c>
      <c r="L414" s="56">
        <f t="shared" si="46"/>
        <v>-0.19275784917402083</v>
      </c>
      <c r="M414" s="56">
        <f t="shared" si="46"/>
        <v>-0.58294686317971633</v>
      </c>
      <c r="N414" s="56">
        <f t="shared" si="46"/>
        <v>-0.46599177354910171</v>
      </c>
      <c r="O414" s="56">
        <f t="shared" si="46"/>
        <v>0.57200857560424301</v>
      </c>
      <c r="P414" s="56">
        <f t="shared" si="46"/>
        <v>1.628360995483483</v>
      </c>
      <c r="Q414" s="56">
        <f t="shared" si="46"/>
        <v>-0.1689963913048701</v>
      </c>
      <c r="R414" s="56">
        <f t="shared" si="46"/>
        <v>0.10231840122975178</v>
      </c>
      <c r="S414" s="56">
        <f t="shared" si="46"/>
        <v>0.68577151850357621</v>
      </c>
      <c r="T414" s="56">
        <f t="shared" si="46"/>
        <v>5.0975952357788614</v>
      </c>
      <c r="U414" s="56">
        <f t="shared" si="46"/>
        <v>4.9890817471870594</v>
      </c>
    </row>
    <row r="415" spans="1:21" x14ac:dyDescent="0.25">
      <c r="B415" s="8" t="s">
        <v>222</v>
      </c>
      <c r="C415" s="8" t="s">
        <v>215</v>
      </c>
      <c r="D415" s="8"/>
      <c r="E415" s="8" t="s">
        <v>201</v>
      </c>
      <c r="F415" s="56">
        <f t="shared" ref="F415:T415" si="47">IFERROR(((F19/F240)-1),"CHECK")</f>
        <v>0</v>
      </c>
      <c r="G415" s="56" t="str">
        <f t="shared" si="47"/>
        <v>CHECK</v>
      </c>
      <c r="H415" s="56" t="str">
        <f t="shared" si="47"/>
        <v>CHECK</v>
      </c>
      <c r="I415" s="56" t="str">
        <f t="shared" si="47"/>
        <v>CHECK</v>
      </c>
      <c r="J415" s="56" t="str">
        <f t="shared" si="47"/>
        <v>CHECK</v>
      </c>
      <c r="K415" s="56" t="str">
        <f t="shared" si="47"/>
        <v>CHECK</v>
      </c>
      <c r="L415" s="56" t="str">
        <f t="shared" si="47"/>
        <v>CHECK</v>
      </c>
      <c r="M415" s="56" t="str">
        <f t="shared" si="47"/>
        <v>CHECK</v>
      </c>
      <c r="N415" s="56" t="str">
        <f t="shared" si="47"/>
        <v>CHECK</v>
      </c>
      <c r="O415" s="56" t="str">
        <f t="shared" si="47"/>
        <v>CHECK</v>
      </c>
      <c r="P415" s="56" t="str">
        <f t="shared" si="47"/>
        <v>CHECK</v>
      </c>
      <c r="Q415" s="56" t="str">
        <f t="shared" si="47"/>
        <v>CHECK</v>
      </c>
      <c r="R415" s="56" t="str">
        <f t="shared" si="47"/>
        <v>CHECK</v>
      </c>
      <c r="S415" s="56" t="str">
        <f t="shared" si="47"/>
        <v>CHECK</v>
      </c>
      <c r="T415" s="56" t="str">
        <f t="shared" si="47"/>
        <v>CHECK</v>
      </c>
      <c r="U415" s="56" t="str">
        <f>IFERROR(((W19/U240)-1),"CHECK")</f>
        <v>CHECK</v>
      </c>
    </row>
    <row r="416" spans="1:21" x14ac:dyDescent="0.25">
      <c r="B416" s="8" t="s">
        <v>222</v>
      </c>
      <c r="C416" s="8" t="s">
        <v>211</v>
      </c>
      <c r="D416" s="8"/>
      <c r="E416" s="8" t="s">
        <v>201</v>
      </c>
      <c r="F416" s="56">
        <f t="shared" ref="F416:T416" si="48">IFERROR(((F20/F241)-1),"CHECK")</f>
        <v>0</v>
      </c>
      <c r="G416" s="56">
        <f t="shared" si="48"/>
        <v>0</v>
      </c>
      <c r="H416" s="56">
        <f t="shared" si="48"/>
        <v>0</v>
      </c>
      <c r="I416" s="56">
        <f t="shared" si="48"/>
        <v>0</v>
      </c>
      <c r="J416" s="56">
        <f t="shared" si="48"/>
        <v>0</v>
      </c>
      <c r="K416" s="56">
        <f t="shared" si="48"/>
        <v>0</v>
      </c>
      <c r="L416" s="56">
        <f t="shared" si="48"/>
        <v>0</v>
      </c>
      <c r="M416" s="56">
        <f t="shared" si="48"/>
        <v>0</v>
      </c>
      <c r="N416" s="56">
        <f t="shared" si="48"/>
        <v>0</v>
      </c>
      <c r="O416" s="56">
        <f t="shared" si="48"/>
        <v>0</v>
      </c>
      <c r="P416" s="56">
        <f t="shared" si="48"/>
        <v>0</v>
      </c>
      <c r="Q416" s="56">
        <f t="shared" si="48"/>
        <v>0</v>
      </c>
      <c r="R416" s="56">
        <f t="shared" si="48"/>
        <v>0</v>
      </c>
      <c r="S416" s="56">
        <f t="shared" si="48"/>
        <v>0</v>
      </c>
      <c r="T416" s="56">
        <f t="shared" si="48"/>
        <v>0</v>
      </c>
      <c r="U416" s="56">
        <f>IFERROR(((U20/U241)-1),"CHECK")</f>
        <v>0</v>
      </c>
    </row>
    <row r="417" spans="1:21" s="19" customFormat="1" x14ac:dyDescent="0.25">
      <c r="A417" s="223"/>
      <c r="B417" s="50" t="s">
        <v>221</v>
      </c>
      <c r="C417" s="45"/>
      <c r="D417" s="45"/>
      <c r="E417" s="45"/>
    </row>
    <row r="418" spans="1:21" x14ac:dyDescent="0.25">
      <c r="B418" s="8" t="s">
        <v>221</v>
      </c>
      <c r="C418" s="8" t="s">
        <v>227</v>
      </c>
      <c r="D418" s="8"/>
      <c r="E418" s="8" t="s">
        <v>201</v>
      </c>
      <c r="F418" s="56">
        <f t="shared" ref="F418:U418" si="49">IFERROR(((F22/F243)-1),"CHECK")</f>
        <v>0</v>
      </c>
      <c r="G418" s="56">
        <f t="shared" si="49"/>
        <v>0</v>
      </c>
      <c r="H418" s="56">
        <f t="shared" si="49"/>
        <v>0</v>
      </c>
      <c r="I418" s="56">
        <f t="shared" si="49"/>
        <v>0</v>
      </c>
      <c r="J418" s="56">
        <f t="shared" si="49"/>
        <v>0</v>
      </c>
      <c r="K418" s="56">
        <f t="shared" si="49"/>
        <v>0</v>
      </c>
      <c r="L418" s="56">
        <f t="shared" si="49"/>
        <v>0</v>
      </c>
      <c r="M418" s="56">
        <f t="shared" si="49"/>
        <v>0</v>
      </c>
      <c r="N418" s="56">
        <f t="shared" si="49"/>
        <v>0</v>
      </c>
      <c r="O418" s="56">
        <f t="shared" si="49"/>
        <v>0</v>
      </c>
      <c r="P418" s="56">
        <f t="shared" si="49"/>
        <v>0</v>
      </c>
      <c r="Q418" s="56">
        <f t="shared" si="49"/>
        <v>0</v>
      </c>
      <c r="R418" s="56">
        <f t="shared" si="49"/>
        <v>0</v>
      </c>
      <c r="S418" s="56">
        <f t="shared" si="49"/>
        <v>0</v>
      </c>
      <c r="T418" s="56">
        <f t="shared" si="49"/>
        <v>0</v>
      </c>
      <c r="U418" s="56">
        <f t="shared" si="49"/>
        <v>0</v>
      </c>
    </row>
    <row r="419" spans="1:21" x14ac:dyDescent="0.25">
      <c r="B419" s="8" t="s">
        <v>221</v>
      </c>
      <c r="C419" s="8" t="s">
        <v>166</v>
      </c>
      <c r="D419" s="8"/>
      <c r="E419" s="8" t="s">
        <v>201</v>
      </c>
      <c r="F419" s="56">
        <f t="shared" ref="F419:U419" si="50">IFERROR(((F23/F244)-1),"CHECK")</f>
        <v>0</v>
      </c>
      <c r="G419" s="56" t="str">
        <f t="shared" si="50"/>
        <v>CHECK</v>
      </c>
      <c r="H419" s="56">
        <f t="shared" si="50"/>
        <v>0</v>
      </c>
      <c r="I419" s="56">
        <f t="shared" si="50"/>
        <v>0</v>
      </c>
      <c r="J419" s="56">
        <f t="shared" si="50"/>
        <v>0</v>
      </c>
      <c r="K419" s="56">
        <f t="shared" si="50"/>
        <v>0</v>
      </c>
      <c r="L419" s="56">
        <f t="shared" si="50"/>
        <v>0</v>
      </c>
      <c r="M419" s="56">
        <f t="shared" si="50"/>
        <v>0</v>
      </c>
      <c r="N419" s="56">
        <f t="shared" si="50"/>
        <v>0</v>
      </c>
      <c r="O419" s="56">
        <f t="shared" si="50"/>
        <v>0</v>
      </c>
      <c r="P419" s="56">
        <f t="shared" si="50"/>
        <v>0</v>
      </c>
      <c r="Q419" s="56">
        <f t="shared" si="50"/>
        <v>0</v>
      </c>
      <c r="R419" s="56">
        <f t="shared" si="50"/>
        <v>0</v>
      </c>
      <c r="S419" s="56">
        <f t="shared" si="50"/>
        <v>0</v>
      </c>
      <c r="T419" s="56">
        <f t="shared" si="50"/>
        <v>0</v>
      </c>
      <c r="U419" s="56">
        <f t="shared" si="50"/>
        <v>0</v>
      </c>
    </row>
    <row r="420" spans="1:21" x14ac:dyDescent="0.25">
      <c r="B420" s="8" t="s">
        <v>221</v>
      </c>
      <c r="C420" s="8" t="s">
        <v>204</v>
      </c>
      <c r="D420" s="8"/>
      <c r="E420" s="8" t="s">
        <v>201</v>
      </c>
      <c r="F420" s="56">
        <f t="shared" ref="F420:U420" si="51">IFERROR(((F24/F245)-1),"CHECK")</f>
        <v>0</v>
      </c>
      <c r="G420" s="56">
        <f t="shared" si="51"/>
        <v>0</v>
      </c>
      <c r="H420" s="56">
        <f t="shared" si="51"/>
        <v>0</v>
      </c>
      <c r="I420" s="56">
        <f t="shared" si="51"/>
        <v>0</v>
      </c>
      <c r="J420" s="56">
        <f t="shared" si="51"/>
        <v>0</v>
      </c>
      <c r="K420" s="56">
        <f t="shared" si="51"/>
        <v>0</v>
      </c>
      <c r="L420" s="56">
        <f t="shared" si="51"/>
        <v>0</v>
      </c>
      <c r="M420" s="56">
        <f t="shared" si="51"/>
        <v>0</v>
      </c>
      <c r="N420" s="56">
        <f t="shared" si="51"/>
        <v>0</v>
      </c>
      <c r="O420" s="56">
        <f t="shared" si="51"/>
        <v>0</v>
      </c>
      <c r="P420" s="56">
        <f t="shared" si="51"/>
        <v>0</v>
      </c>
      <c r="Q420" s="56">
        <f t="shared" si="51"/>
        <v>0</v>
      </c>
      <c r="R420" s="56">
        <f t="shared" si="51"/>
        <v>0</v>
      </c>
      <c r="S420" s="56">
        <f t="shared" si="51"/>
        <v>0</v>
      </c>
      <c r="T420" s="56">
        <f t="shared" si="51"/>
        <v>0</v>
      </c>
      <c r="U420" s="56">
        <f t="shared" si="51"/>
        <v>0</v>
      </c>
    </row>
    <row r="421" spans="1:21" x14ac:dyDescent="0.25">
      <c r="B421" s="8" t="s">
        <v>221</v>
      </c>
      <c r="C421" s="8" t="s">
        <v>167</v>
      </c>
      <c r="D421" s="8"/>
      <c r="E421" s="8" t="s">
        <v>201</v>
      </c>
      <c r="F421" s="56">
        <f t="shared" ref="F421:U421" si="52">IFERROR(((F25/F246)-1),"CHECK")</f>
        <v>0</v>
      </c>
      <c r="G421" s="56">
        <f t="shared" si="52"/>
        <v>0</v>
      </c>
      <c r="H421" s="56">
        <f t="shared" si="52"/>
        <v>0</v>
      </c>
      <c r="I421" s="56">
        <f t="shared" si="52"/>
        <v>0</v>
      </c>
      <c r="J421" s="56">
        <f t="shared" si="52"/>
        <v>0</v>
      </c>
      <c r="K421" s="56">
        <f t="shared" si="52"/>
        <v>0</v>
      </c>
      <c r="L421" s="56">
        <f t="shared" si="52"/>
        <v>9.1776335477805837E-2</v>
      </c>
      <c r="M421" s="56">
        <f t="shared" si="52"/>
        <v>0.19058019115892577</v>
      </c>
      <c r="N421" s="56">
        <f t="shared" si="52"/>
        <v>0.14444148510237387</v>
      </c>
      <c r="O421" s="56">
        <f t="shared" si="52"/>
        <v>9.2736040024451905E-2</v>
      </c>
      <c r="P421" s="56">
        <f t="shared" si="52"/>
        <v>-0.64406999127828679</v>
      </c>
      <c r="Q421" s="56">
        <f t="shared" si="52"/>
        <v>-0.47819037202047887</v>
      </c>
      <c r="R421" s="56">
        <f t="shared" si="52"/>
        <v>-0.24831341581331823</v>
      </c>
      <c r="S421" s="56">
        <f t="shared" si="52"/>
        <v>-0.26212573002445427</v>
      </c>
      <c r="T421" s="56">
        <f t="shared" si="52"/>
        <v>-0.94471789714452092</v>
      </c>
      <c r="U421" s="56">
        <f t="shared" si="52"/>
        <v>-0.9558222129118692</v>
      </c>
    </row>
    <row r="422" spans="1:21" x14ac:dyDescent="0.25">
      <c r="B422" s="8" t="s">
        <v>231</v>
      </c>
      <c r="C422" s="8" t="s">
        <v>230</v>
      </c>
      <c r="D422" s="8"/>
      <c r="E422" s="8" t="s">
        <v>201</v>
      </c>
      <c r="F422" s="56">
        <f t="shared" ref="F422:U422" si="53">IFERROR(((F27/F247)-1),"CHECK")</f>
        <v>0.56476002629848776</v>
      </c>
      <c r="G422" s="56">
        <f t="shared" si="53"/>
        <v>0.56476002629848776</v>
      </c>
      <c r="H422" s="56">
        <f t="shared" si="53"/>
        <v>0.56476002629848776</v>
      </c>
      <c r="I422" s="56">
        <f t="shared" si="53"/>
        <v>0.56476002629848776</v>
      </c>
      <c r="J422" s="56">
        <f t="shared" si="53"/>
        <v>0.56476002629848776</v>
      </c>
      <c r="K422" s="56">
        <f t="shared" si="53"/>
        <v>0.56476002629848776</v>
      </c>
      <c r="L422" s="56">
        <f t="shared" si="53"/>
        <v>-1</v>
      </c>
      <c r="M422" s="56">
        <f t="shared" si="53"/>
        <v>-1</v>
      </c>
      <c r="N422" s="56">
        <f t="shared" si="53"/>
        <v>-1</v>
      </c>
      <c r="O422" s="56">
        <f t="shared" si="53"/>
        <v>-1</v>
      </c>
      <c r="P422" s="56">
        <f t="shared" si="53"/>
        <v>-1</v>
      </c>
      <c r="Q422" s="56">
        <f t="shared" si="53"/>
        <v>-1</v>
      </c>
      <c r="R422" s="56">
        <f t="shared" si="53"/>
        <v>-1</v>
      </c>
      <c r="S422" s="56">
        <f t="shared" si="53"/>
        <v>-1</v>
      </c>
      <c r="T422" s="56">
        <f t="shared" si="53"/>
        <v>-1</v>
      </c>
      <c r="U422" s="56">
        <f t="shared" si="53"/>
        <v>-1</v>
      </c>
    </row>
    <row r="423" spans="1:21" x14ac:dyDescent="0.25">
      <c r="B423" s="8" t="s">
        <v>231</v>
      </c>
      <c r="C423" s="8" t="s">
        <v>217</v>
      </c>
      <c r="D423" s="8"/>
      <c r="E423" s="8" t="s">
        <v>201</v>
      </c>
      <c r="F423" s="56" t="str">
        <f>IFERROR(((#REF!/F248)-1),"CHECK")</f>
        <v>CHECK</v>
      </c>
      <c r="G423" s="56" t="str">
        <f>IFERROR(((#REF!/G248)-1),"CHECK")</f>
        <v>CHECK</v>
      </c>
      <c r="H423" s="56" t="str">
        <f>IFERROR(((#REF!/H248)-1),"CHECK")</f>
        <v>CHECK</v>
      </c>
      <c r="I423" s="56" t="str">
        <f>IFERROR(((#REF!/I248)-1),"CHECK")</f>
        <v>CHECK</v>
      </c>
      <c r="J423" s="56" t="str">
        <f>IFERROR(((#REF!/J248)-1),"CHECK")</f>
        <v>CHECK</v>
      </c>
      <c r="K423" s="56" t="str">
        <f>IFERROR(((#REF!/K248)-1),"CHECK")</f>
        <v>CHECK</v>
      </c>
      <c r="L423" s="56" t="str">
        <f>IFERROR(((#REF!/L248)-1),"CHECK")</f>
        <v>CHECK</v>
      </c>
      <c r="M423" s="56" t="str">
        <f>IFERROR(((#REF!/M248)-1),"CHECK")</f>
        <v>CHECK</v>
      </c>
      <c r="N423" s="56" t="str">
        <f>IFERROR(((#REF!/N248)-1),"CHECK")</f>
        <v>CHECK</v>
      </c>
      <c r="O423" s="56" t="str">
        <f>IFERROR(((#REF!/O248)-1),"CHECK")</f>
        <v>CHECK</v>
      </c>
      <c r="P423" s="56" t="str">
        <f>IFERROR(((#REF!/P248)-1),"CHECK")</f>
        <v>CHECK</v>
      </c>
      <c r="Q423" s="56" t="str">
        <f>IFERROR(((#REF!/Q248)-1),"CHECK")</f>
        <v>CHECK</v>
      </c>
      <c r="R423" s="56" t="str">
        <f>IFERROR(((#REF!/R248)-1),"CHECK")</f>
        <v>CHECK</v>
      </c>
      <c r="S423" s="56" t="str">
        <f>IFERROR(((#REF!/S248)-1),"CHECK")</f>
        <v>CHECK</v>
      </c>
      <c r="T423" s="56" t="str">
        <f>IFERROR(((#REF!/T248)-1),"CHECK")</f>
        <v>CHECK</v>
      </c>
      <c r="U423" s="56" t="str">
        <f>IFERROR(((#REF!/U248)-1),"CHECK")</f>
        <v>CHECK</v>
      </c>
    </row>
    <row r="424" spans="1:21" x14ac:dyDescent="0.25">
      <c r="B424" s="8" t="s">
        <v>231</v>
      </c>
      <c r="C424" s="8" t="s">
        <v>218</v>
      </c>
      <c r="D424" s="8"/>
      <c r="E424" s="8" t="s">
        <v>201</v>
      </c>
      <c r="F424" s="56">
        <f t="shared" ref="F424:T424" si="54">IFERROR(((F28/F249)-1),"CHECK")</f>
        <v>14.091660775331656</v>
      </c>
      <c r="G424" s="56">
        <f t="shared" si="54"/>
        <v>3.9394471911894353</v>
      </c>
      <c r="H424" s="56">
        <f t="shared" si="54"/>
        <v>4.556510682628117</v>
      </c>
      <c r="I424" s="56">
        <f t="shared" si="54"/>
        <v>-0.63075943079368502</v>
      </c>
      <c r="J424" s="56">
        <f t="shared" si="54"/>
        <v>-0.30057440552147519</v>
      </c>
      <c r="K424" s="56">
        <f t="shared" si="54"/>
        <v>-0.50869469513537302</v>
      </c>
      <c r="L424" s="56">
        <f t="shared" si="54"/>
        <v>-0.52887005649717533</v>
      </c>
      <c r="M424" s="56">
        <f t="shared" si="54"/>
        <v>-0.57546880634691688</v>
      </c>
      <c r="N424" s="56">
        <f t="shared" si="54"/>
        <v>-0.88183652505686405</v>
      </c>
      <c r="O424" s="56">
        <f t="shared" si="54"/>
        <v>-0.8767067373503572</v>
      </c>
      <c r="P424" s="56">
        <f t="shared" si="54"/>
        <v>-0.87310009499525032</v>
      </c>
      <c r="Q424" s="56">
        <f t="shared" si="54"/>
        <v>-0.87003899805009755</v>
      </c>
      <c r="R424" s="56">
        <f t="shared" si="54"/>
        <v>-0.86697790110494477</v>
      </c>
      <c r="S424" s="56">
        <f t="shared" si="54"/>
        <v>-0.863916804159792</v>
      </c>
      <c r="T424" s="56">
        <f t="shared" si="54"/>
        <v>-0.86085570721463922</v>
      </c>
      <c r="U424" s="56">
        <f>IFERROR(((W28/U249)-1),"CHECK")</f>
        <v>-0.85167241637918101</v>
      </c>
    </row>
    <row r="425" spans="1:21" s="19" customFormat="1" x14ac:dyDescent="0.25">
      <c r="A425" s="223"/>
      <c r="B425" s="50" t="s">
        <v>219</v>
      </c>
      <c r="C425" s="45"/>
      <c r="D425" s="45"/>
      <c r="E425" s="45"/>
    </row>
    <row r="426" spans="1:21" x14ac:dyDescent="0.25">
      <c r="B426" s="8" t="s">
        <v>219</v>
      </c>
      <c r="C426" s="8" t="s">
        <v>226</v>
      </c>
      <c r="D426" s="8"/>
      <c r="E426" s="8" t="s">
        <v>201</v>
      </c>
      <c r="F426" s="56">
        <f t="shared" ref="F426:U426" si="55">IFERROR(((F30/F251)-1),"CHECK")</f>
        <v>0</v>
      </c>
      <c r="G426" s="56">
        <f t="shared" si="55"/>
        <v>0</v>
      </c>
      <c r="H426" s="56">
        <f t="shared" si="55"/>
        <v>0</v>
      </c>
      <c r="I426" s="56">
        <f t="shared" si="55"/>
        <v>0</v>
      </c>
      <c r="J426" s="56">
        <f t="shared" si="55"/>
        <v>0</v>
      </c>
      <c r="K426" s="56">
        <f t="shared" si="55"/>
        <v>0</v>
      </c>
      <c r="L426" s="56">
        <f t="shared" si="55"/>
        <v>0</v>
      </c>
      <c r="M426" s="56">
        <f t="shared" si="55"/>
        <v>0</v>
      </c>
      <c r="N426" s="56">
        <f t="shared" si="55"/>
        <v>0</v>
      </c>
      <c r="O426" s="56">
        <f t="shared" si="55"/>
        <v>0</v>
      </c>
      <c r="P426" s="56">
        <f t="shared" si="55"/>
        <v>0</v>
      </c>
      <c r="Q426" s="56">
        <f t="shared" si="55"/>
        <v>0</v>
      </c>
      <c r="R426" s="56">
        <f t="shared" si="55"/>
        <v>0</v>
      </c>
      <c r="S426" s="56">
        <f t="shared" si="55"/>
        <v>0</v>
      </c>
      <c r="T426" s="56">
        <f t="shared" si="55"/>
        <v>0</v>
      </c>
      <c r="U426" s="56">
        <f t="shared" si="55"/>
        <v>0</v>
      </c>
    </row>
    <row r="427" spans="1:21" x14ac:dyDescent="0.25">
      <c r="B427" s="8" t="s">
        <v>219</v>
      </c>
      <c r="C427" s="8" t="s">
        <v>227</v>
      </c>
      <c r="D427" s="8"/>
      <c r="E427" s="8" t="s">
        <v>201</v>
      </c>
      <c r="F427" s="56">
        <f t="shared" ref="F427:U427" si="56">IFERROR(((F31/F252)-1),"CHECK")</f>
        <v>0</v>
      </c>
      <c r="G427" s="56">
        <f t="shared" si="56"/>
        <v>0</v>
      </c>
      <c r="H427" s="56">
        <f t="shared" si="56"/>
        <v>0</v>
      </c>
      <c r="I427" s="56">
        <f t="shared" si="56"/>
        <v>0</v>
      </c>
      <c r="J427" s="56">
        <f t="shared" si="56"/>
        <v>0</v>
      </c>
      <c r="K427" s="56">
        <f t="shared" si="56"/>
        <v>0</v>
      </c>
      <c r="L427" s="56">
        <f t="shared" si="56"/>
        <v>0</v>
      </c>
      <c r="M427" s="56">
        <f t="shared" si="56"/>
        <v>0</v>
      </c>
      <c r="N427" s="56">
        <f t="shared" si="56"/>
        <v>0</v>
      </c>
      <c r="O427" s="56">
        <f t="shared" si="56"/>
        <v>0</v>
      </c>
      <c r="P427" s="56">
        <f t="shared" si="56"/>
        <v>0</v>
      </c>
      <c r="Q427" s="56">
        <f t="shared" si="56"/>
        <v>0</v>
      </c>
      <c r="R427" s="56">
        <f t="shared" si="56"/>
        <v>0</v>
      </c>
      <c r="S427" s="56">
        <f t="shared" si="56"/>
        <v>0</v>
      </c>
      <c r="T427" s="56">
        <f t="shared" si="56"/>
        <v>0</v>
      </c>
      <c r="U427" s="56">
        <f t="shared" si="56"/>
        <v>0</v>
      </c>
    </row>
    <row r="428" spans="1:21" x14ac:dyDescent="0.25">
      <c r="B428" s="8" t="s">
        <v>219</v>
      </c>
      <c r="C428" s="8" t="s">
        <v>228</v>
      </c>
      <c r="D428" s="8"/>
      <c r="E428" s="8" t="s">
        <v>201</v>
      </c>
      <c r="F428" s="56">
        <f t="shared" ref="F428:U428" si="57">IFERROR(((F32/F253)-1),"CHECK")</f>
        <v>0</v>
      </c>
      <c r="G428" s="56">
        <f t="shared" si="57"/>
        <v>0</v>
      </c>
      <c r="H428" s="56">
        <f t="shared" si="57"/>
        <v>0</v>
      </c>
      <c r="I428" s="56">
        <f t="shared" si="57"/>
        <v>0</v>
      </c>
      <c r="J428" s="56">
        <f t="shared" si="57"/>
        <v>0</v>
      </c>
      <c r="K428" s="56">
        <f t="shared" si="57"/>
        <v>0</v>
      </c>
      <c r="L428" s="56">
        <f t="shared" si="57"/>
        <v>0</v>
      </c>
      <c r="M428" s="56">
        <f t="shared" si="57"/>
        <v>0</v>
      </c>
      <c r="N428" s="56">
        <f t="shared" si="57"/>
        <v>0</v>
      </c>
      <c r="O428" s="56">
        <f t="shared" si="57"/>
        <v>0</v>
      </c>
      <c r="P428" s="56">
        <f t="shared" si="57"/>
        <v>0</v>
      </c>
      <c r="Q428" s="56">
        <f t="shared" si="57"/>
        <v>0</v>
      </c>
      <c r="R428" s="56">
        <f t="shared" si="57"/>
        <v>0</v>
      </c>
      <c r="S428" s="56">
        <f t="shared" si="57"/>
        <v>0</v>
      </c>
      <c r="T428" s="56">
        <f t="shared" si="57"/>
        <v>0</v>
      </c>
      <c r="U428" s="56">
        <f t="shared" si="57"/>
        <v>0</v>
      </c>
    </row>
    <row r="429" spans="1:21" x14ac:dyDescent="0.25">
      <c r="B429" s="8" t="s">
        <v>219</v>
      </c>
      <c r="C429" s="8" t="s">
        <v>166</v>
      </c>
      <c r="D429" s="8"/>
      <c r="E429" s="8" t="s">
        <v>201</v>
      </c>
      <c r="F429" s="56">
        <f t="shared" ref="F429:U429" si="58">IFERROR(((F33/F254)-1),"CHECK")</f>
        <v>0</v>
      </c>
      <c r="G429" s="56">
        <f t="shared" si="58"/>
        <v>0</v>
      </c>
      <c r="H429" s="56">
        <f t="shared" si="58"/>
        <v>0</v>
      </c>
      <c r="I429" s="56">
        <f t="shared" si="58"/>
        <v>0</v>
      </c>
      <c r="J429" s="56">
        <f t="shared" si="58"/>
        <v>0</v>
      </c>
      <c r="K429" s="56">
        <f t="shared" si="58"/>
        <v>0</v>
      </c>
      <c r="L429" s="56">
        <f t="shared" si="58"/>
        <v>0</v>
      </c>
      <c r="M429" s="56">
        <f t="shared" si="58"/>
        <v>0</v>
      </c>
      <c r="N429" s="56">
        <f t="shared" si="58"/>
        <v>0</v>
      </c>
      <c r="O429" s="56">
        <f t="shared" si="58"/>
        <v>0</v>
      </c>
      <c r="P429" s="56">
        <f t="shared" si="58"/>
        <v>0</v>
      </c>
      <c r="Q429" s="56">
        <f t="shared" si="58"/>
        <v>0</v>
      </c>
      <c r="R429" s="56">
        <f t="shared" si="58"/>
        <v>0</v>
      </c>
      <c r="S429" s="56">
        <f t="shared" si="58"/>
        <v>0</v>
      </c>
      <c r="T429" s="56">
        <f t="shared" si="58"/>
        <v>0</v>
      </c>
      <c r="U429" s="56">
        <f t="shared" si="58"/>
        <v>0</v>
      </c>
    </row>
    <row r="430" spans="1:21" x14ac:dyDescent="0.25">
      <c r="B430" s="8" t="s">
        <v>219</v>
      </c>
      <c r="C430" s="8" t="s">
        <v>204</v>
      </c>
      <c r="D430" s="8"/>
      <c r="E430" s="8" t="s">
        <v>201</v>
      </c>
      <c r="F430" s="56">
        <f t="shared" ref="F430:U430" si="59">IFERROR(((F34/F255)-1),"CHECK")</f>
        <v>0</v>
      </c>
      <c r="G430" s="56">
        <f t="shared" si="59"/>
        <v>0</v>
      </c>
      <c r="H430" s="56">
        <f t="shared" si="59"/>
        <v>0</v>
      </c>
      <c r="I430" s="56">
        <f t="shared" si="59"/>
        <v>0</v>
      </c>
      <c r="J430" s="56">
        <f t="shared" si="59"/>
        <v>0</v>
      </c>
      <c r="K430" s="56">
        <f t="shared" si="59"/>
        <v>0</v>
      </c>
      <c r="L430" s="56">
        <f t="shared" si="59"/>
        <v>0</v>
      </c>
      <c r="M430" s="56">
        <f t="shared" si="59"/>
        <v>0</v>
      </c>
      <c r="N430" s="56">
        <f t="shared" si="59"/>
        <v>0</v>
      </c>
      <c r="O430" s="56">
        <f t="shared" si="59"/>
        <v>0</v>
      </c>
      <c r="P430" s="56">
        <f t="shared" si="59"/>
        <v>0</v>
      </c>
      <c r="Q430" s="56">
        <f t="shared" si="59"/>
        <v>0</v>
      </c>
      <c r="R430" s="56">
        <f t="shared" si="59"/>
        <v>0</v>
      </c>
      <c r="S430" s="56">
        <f t="shared" si="59"/>
        <v>0</v>
      </c>
      <c r="T430" s="56">
        <f t="shared" si="59"/>
        <v>0</v>
      </c>
      <c r="U430" s="56">
        <f t="shared" si="59"/>
        <v>0</v>
      </c>
    </row>
    <row r="431" spans="1:21" x14ac:dyDescent="0.25">
      <c r="B431" s="8" t="s">
        <v>219</v>
      </c>
      <c r="C431" s="8" t="s">
        <v>167</v>
      </c>
      <c r="D431" s="8"/>
      <c r="E431" s="8" t="s">
        <v>201</v>
      </c>
      <c r="F431" s="56">
        <f t="shared" ref="F431:U431" si="60">IFERROR(((F35/F256)-1),"CHECK")</f>
        <v>0.16319844427620023</v>
      </c>
      <c r="G431" s="56" t="str">
        <f t="shared" si="60"/>
        <v>CHECK</v>
      </c>
      <c r="H431" s="56" t="str">
        <f t="shared" si="60"/>
        <v>CHECK</v>
      </c>
      <c r="I431" s="56" t="str">
        <f t="shared" si="60"/>
        <v>CHECK</v>
      </c>
      <c r="J431" s="56" t="str">
        <f t="shared" si="60"/>
        <v>CHECK</v>
      </c>
      <c r="K431" s="56" t="str">
        <f t="shared" si="60"/>
        <v>CHECK</v>
      </c>
      <c r="L431" s="56" t="str">
        <f t="shared" si="60"/>
        <v>CHECK</v>
      </c>
      <c r="M431" s="56" t="str">
        <f t="shared" si="60"/>
        <v>CHECK</v>
      </c>
      <c r="N431" s="56" t="str">
        <f t="shared" si="60"/>
        <v>CHECK</v>
      </c>
      <c r="O431" s="56" t="str">
        <f t="shared" si="60"/>
        <v>CHECK</v>
      </c>
      <c r="P431" s="56" t="str">
        <f t="shared" si="60"/>
        <v>CHECK</v>
      </c>
      <c r="Q431" s="56" t="str">
        <f t="shared" si="60"/>
        <v>CHECK</v>
      </c>
      <c r="R431" s="56" t="str">
        <f t="shared" si="60"/>
        <v>CHECK</v>
      </c>
      <c r="S431" s="56">
        <f t="shared" si="60"/>
        <v>2.1211279070419291</v>
      </c>
      <c r="T431" s="56">
        <f t="shared" si="60"/>
        <v>0.2840347077497809</v>
      </c>
      <c r="U431" s="56">
        <f t="shared" si="60"/>
        <v>-0.3867332975300416</v>
      </c>
    </row>
    <row r="432" spans="1:21" x14ac:dyDescent="0.25">
      <c r="B432" s="8"/>
      <c r="C432" s="8"/>
      <c r="D432" s="8"/>
      <c r="E432" s="8"/>
    </row>
    <row r="433" spans="1:21" s="19" customFormat="1" ht="21" x14ac:dyDescent="0.35">
      <c r="A433" s="223"/>
      <c r="B433" s="45"/>
      <c r="C433" s="54" t="s">
        <v>11</v>
      </c>
      <c r="D433" s="45"/>
      <c r="E433" s="45"/>
    </row>
    <row r="434" spans="1:21" x14ac:dyDescent="0.25">
      <c r="B434" s="8"/>
      <c r="C434" s="8"/>
      <c r="D434" s="8"/>
      <c r="E434" s="8"/>
    </row>
    <row r="435" spans="1:21" s="19" customFormat="1" x14ac:dyDescent="0.25">
      <c r="A435" s="223"/>
      <c r="B435" s="50" t="s">
        <v>222</v>
      </c>
      <c r="C435" s="50"/>
      <c r="D435" s="50" t="s">
        <v>13</v>
      </c>
      <c r="E435" s="45"/>
    </row>
    <row r="436" spans="1:21" x14ac:dyDescent="0.25">
      <c r="B436" s="8" t="s">
        <v>222</v>
      </c>
      <c r="C436" s="8" t="s">
        <v>227</v>
      </c>
      <c r="D436" s="8" t="s">
        <v>13</v>
      </c>
      <c r="E436" s="8" t="s">
        <v>189</v>
      </c>
      <c r="F436" s="56">
        <f t="shared" ref="F436:U436" si="61">IFERROR(((F40/F261)-1),"CHECK")</f>
        <v>0</v>
      </c>
      <c r="G436" s="56">
        <f t="shared" si="61"/>
        <v>0</v>
      </c>
      <c r="H436" s="56">
        <f t="shared" si="61"/>
        <v>0</v>
      </c>
      <c r="I436" s="56">
        <f t="shared" si="61"/>
        <v>0</v>
      </c>
      <c r="J436" s="56">
        <f t="shared" si="61"/>
        <v>0</v>
      </c>
      <c r="K436" s="56">
        <f t="shared" si="61"/>
        <v>0</v>
      </c>
      <c r="L436" s="56">
        <f t="shared" si="61"/>
        <v>0</v>
      </c>
      <c r="M436" s="56">
        <f t="shared" si="61"/>
        <v>0</v>
      </c>
      <c r="N436" s="56">
        <f t="shared" si="61"/>
        <v>0</v>
      </c>
      <c r="O436" s="56">
        <f t="shared" si="61"/>
        <v>0</v>
      </c>
      <c r="P436" s="56">
        <f t="shared" si="61"/>
        <v>0</v>
      </c>
      <c r="Q436" s="56">
        <f t="shared" si="61"/>
        <v>0</v>
      </c>
      <c r="R436" s="56">
        <f t="shared" si="61"/>
        <v>0</v>
      </c>
      <c r="S436" s="56">
        <f t="shared" si="61"/>
        <v>0</v>
      </c>
      <c r="T436" s="56">
        <f t="shared" si="61"/>
        <v>0</v>
      </c>
      <c r="U436" s="56">
        <f t="shared" si="61"/>
        <v>0</v>
      </c>
    </row>
    <row r="437" spans="1:21" x14ac:dyDescent="0.25">
      <c r="B437" s="8" t="s">
        <v>222</v>
      </c>
      <c r="C437" s="8" t="s">
        <v>228</v>
      </c>
      <c r="D437" s="8" t="s">
        <v>13</v>
      </c>
      <c r="E437" s="8" t="s">
        <v>189</v>
      </c>
      <c r="F437" s="56">
        <f t="shared" ref="F437:U437" si="62">IFERROR(((F41/F262)-1),"CHECK")</f>
        <v>0</v>
      </c>
      <c r="G437" s="56">
        <f t="shared" si="62"/>
        <v>0</v>
      </c>
      <c r="H437" s="56">
        <f t="shared" si="62"/>
        <v>0</v>
      </c>
      <c r="I437" s="56">
        <f t="shared" si="62"/>
        <v>0</v>
      </c>
      <c r="J437" s="56">
        <f t="shared" si="62"/>
        <v>0</v>
      </c>
      <c r="K437" s="56">
        <f t="shared" si="62"/>
        <v>0</v>
      </c>
      <c r="L437" s="56">
        <f t="shared" si="62"/>
        <v>0</v>
      </c>
      <c r="M437" s="56">
        <f t="shared" si="62"/>
        <v>0</v>
      </c>
      <c r="N437" s="56">
        <f t="shared" si="62"/>
        <v>0</v>
      </c>
      <c r="O437" s="56">
        <f t="shared" si="62"/>
        <v>0</v>
      </c>
      <c r="P437" s="56">
        <f t="shared" si="62"/>
        <v>0</v>
      </c>
      <c r="Q437" s="56">
        <f t="shared" si="62"/>
        <v>0</v>
      </c>
      <c r="R437" s="56">
        <f t="shared" si="62"/>
        <v>0</v>
      </c>
      <c r="S437" s="56">
        <f t="shared" si="62"/>
        <v>0</v>
      </c>
      <c r="T437" s="56">
        <f t="shared" si="62"/>
        <v>0</v>
      </c>
      <c r="U437" s="56">
        <f t="shared" si="62"/>
        <v>0</v>
      </c>
    </row>
    <row r="438" spans="1:21" x14ac:dyDescent="0.25">
      <c r="B438" s="8" t="s">
        <v>222</v>
      </c>
      <c r="C438" s="8" t="s">
        <v>229</v>
      </c>
      <c r="D438" s="8" t="s">
        <v>13</v>
      </c>
      <c r="E438" s="8" t="s">
        <v>189</v>
      </c>
      <c r="F438" s="56">
        <f t="shared" ref="F438:U438" si="63">IFERROR(((F42/F263)-1),"CHECK")</f>
        <v>0</v>
      </c>
      <c r="G438" s="56">
        <f t="shared" si="63"/>
        <v>0</v>
      </c>
      <c r="H438" s="56">
        <f t="shared" si="63"/>
        <v>0</v>
      </c>
      <c r="I438" s="56">
        <f t="shared" si="63"/>
        <v>0</v>
      </c>
      <c r="J438" s="56">
        <f t="shared" si="63"/>
        <v>0</v>
      </c>
      <c r="K438" s="56">
        <f t="shared" si="63"/>
        <v>0</v>
      </c>
      <c r="L438" s="56">
        <f t="shared" si="63"/>
        <v>0</v>
      </c>
      <c r="M438" s="56">
        <f t="shared" si="63"/>
        <v>0</v>
      </c>
      <c r="N438" s="56">
        <f t="shared" si="63"/>
        <v>0</v>
      </c>
      <c r="O438" s="56">
        <f t="shared" si="63"/>
        <v>0</v>
      </c>
      <c r="P438" s="56">
        <f t="shared" si="63"/>
        <v>0</v>
      </c>
      <c r="Q438" s="56">
        <f t="shared" si="63"/>
        <v>0</v>
      </c>
      <c r="R438" s="56">
        <f t="shared" si="63"/>
        <v>0</v>
      </c>
      <c r="S438" s="56">
        <f t="shared" si="63"/>
        <v>0</v>
      </c>
      <c r="T438" s="56">
        <f t="shared" si="63"/>
        <v>0</v>
      </c>
      <c r="U438" s="56">
        <f t="shared" si="63"/>
        <v>0</v>
      </c>
    </row>
    <row r="439" spans="1:21" x14ac:dyDescent="0.25">
      <c r="B439" s="8" t="s">
        <v>222</v>
      </c>
      <c r="C439" s="8" t="s">
        <v>167</v>
      </c>
      <c r="D439" s="8" t="s">
        <v>13</v>
      </c>
      <c r="E439" s="8" t="s">
        <v>189</v>
      </c>
      <c r="F439" s="56">
        <f t="shared" ref="F439:U439" si="64">IFERROR(((F43/F264)-1),"CHECK")</f>
        <v>0</v>
      </c>
      <c r="G439" s="56">
        <f t="shared" si="64"/>
        <v>0</v>
      </c>
      <c r="H439" s="56">
        <f t="shared" si="64"/>
        <v>0</v>
      </c>
      <c r="I439" s="56">
        <f t="shared" si="64"/>
        <v>0</v>
      </c>
      <c r="J439" s="56">
        <f t="shared" si="64"/>
        <v>0</v>
      </c>
      <c r="K439" s="56">
        <f t="shared" si="64"/>
        <v>0</v>
      </c>
      <c r="L439" s="56">
        <f t="shared" si="64"/>
        <v>0</v>
      </c>
      <c r="M439" s="56">
        <f t="shared" si="64"/>
        <v>0</v>
      </c>
      <c r="N439" s="56">
        <f t="shared" si="64"/>
        <v>0</v>
      </c>
      <c r="O439" s="56">
        <f t="shared" si="64"/>
        <v>0</v>
      </c>
      <c r="P439" s="56">
        <f t="shared" si="64"/>
        <v>0</v>
      </c>
      <c r="Q439" s="56">
        <f t="shared" si="64"/>
        <v>0</v>
      </c>
      <c r="R439" s="56">
        <f t="shared" si="64"/>
        <v>0</v>
      </c>
      <c r="S439" s="56">
        <f t="shared" si="64"/>
        <v>0</v>
      </c>
      <c r="T439" s="56">
        <f t="shared" si="64"/>
        <v>0</v>
      </c>
      <c r="U439" s="56">
        <f t="shared" si="64"/>
        <v>0</v>
      </c>
    </row>
    <row r="440" spans="1:21" x14ac:dyDescent="0.25">
      <c r="B440" s="8" t="s">
        <v>222</v>
      </c>
      <c r="C440" s="8" t="s">
        <v>215</v>
      </c>
      <c r="D440" s="8" t="s">
        <v>13</v>
      </c>
      <c r="E440" s="8" t="s">
        <v>189</v>
      </c>
      <c r="F440" s="56">
        <f t="shared" ref="F440:U440" si="65">IFERROR(((F44/F265)-1),"CHECK")</f>
        <v>0.4211711711711712</v>
      </c>
      <c r="G440" s="56">
        <f t="shared" si="65"/>
        <v>0.4211711711711712</v>
      </c>
      <c r="H440" s="56">
        <f t="shared" si="65"/>
        <v>0.4211711711711712</v>
      </c>
      <c r="I440" s="56">
        <f t="shared" si="65"/>
        <v>0.4211711711711712</v>
      </c>
      <c r="J440" s="56">
        <f t="shared" si="65"/>
        <v>0.4211711711711712</v>
      </c>
      <c r="K440" s="56">
        <f t="shared" si="65"/>
        <v>0.4211711711711712</v>
      </c>
      <c r="L440" s="56">
        <f t="shared" si="65"/>
        <v>0.4211711711711712</v>
      </c>
      <c r="M440" s="56">
        <f t="shared" si="65"/>
        <v>0.4211711711711712</v>
      </c>
      <c r="N440" s="56">
        <f t="shared" si="65"/>
        <v>0.4211711711711712</v>
      </c>
      <c r="O440" s="56">
        <f t="shared" si="65"/>
        <v>0.4211711711711712</v>
      </c>
      <c r="P440" s="56">
        <f t="shared" si="65"/>
        <v>0.4211711711711712</v>
      </c>
      <c r="Q440" s="56">
        <f t="shared" si="65"/>
        <v>0.4211711711711712</v>
      </c>
      <c r="R440" s="56">
        <f t="shared" si="65"/>
        <v>0.4211711711711712</v>
      </c>
      <c r="S440" s="56">
        <f t="shared" si="65"/>
        <v>0.4211711711711712</v>
      </c>
      <c r="T440" s="56">
        <f t="shared" si="65"/>
        <v>0.4211711711711712</v>
      </c>
      <c r="U440" s="56">
        <f t="shared" si="65"/>
        <v>0.4211711711711712</v>
      </c>
    </row>
    <row r="441" spans="1:21" x14ac:dyDescent="0.25">
      <c r="B441" s="8" t="s">
        <v>222</v>
      </c>
      <c r="C441" s="8" t="s">
        <v>211</v>
      </c>
      <c r="D441" s="8" t="s">
        <v>13</v>
      </c>
      <c r="E441" s="8" t="s">
        <v>189</v>
      </c>
      <c r="F441" s="56">
        <f t="shared" ref="F441:U441" si="66">IFERROR(((F45/F266)-1),"CHECK")</f>
        <v>0</v>
      </c>
      <c r="G441" s="56">
        <f t="shared" si="66"/>
        <v>0</v>
      </c>
      <c r="H441" s="56">
        <f t="shared" si="66"/>
        <v>0</v>
      </c>
      <c r="I441" s="56">
        <f t="shared" si="66"/>
        <v>0</v>
      </c>
      <c r="J441" s="56">
        <f t="shared" si="66"/>
        <v>0</v>
      </c>
      <c r="K441" s="56">
        <f t="shared" si="66"/>
        <v>0</v>
      </c>
      <c r="L441" s="56">
        <f t="shared" si="66"/>
        <v>0</v>
      </c>
      <c r="M441" s="56">
        <f t="shared" si="66"/>
        <v>0</v>
      </c>
      <c r="N441" s="56">
        <f t="shared" si="66"/>
        <v>0</v>
      </c>
      <c r="O441" s="56">
        <f t="shared" si="66"/>
        <v>0</v>
      </c>
      <c r="P441" s="56">
        <f t="shared" si="66"/>
        <v>0</v>
      </c>
      <c r="Q441" s="56">
        <f t="shared" si="66"/>
        <v>0</v>
      </c>
      <c r="R441" s="56">
        <f t="shared" si="66"/>
        <v>0</v>
      </c>
      <c r="S441" s="56">
        <f t="shared" si="66"/>
        <v>0</v>
      </c>
      <c r="T441" s="56">
        <f t="shared" si="66"/>
        <v>0</v>
      </c>
      <c r="U441" s="56">
        <f t="shared" si="66"/>
        <v>0</v>
      </c>
    </row>
    <row r="442" spans="1:21" s="19" customFormat="1" x14ac:dyDescent="0.25">
      <c r="A442" s="223"/>
      <c r="B442" s="50" t="s">
        <v>221</v>
      </c>
      <c r="C442" s="45"/>
      <c r="D442" s="50" t="s">
        <v>13</v>
      </c>
      <c r="E442" s="45"/>
    </row>
    <row r="443" spans="1:21" x14ac:dyDescent="0.25">
      <c r="B443" s="8" t="s">
        <v>221</v>
      </c>
      <c r="C443" s="8" t="s">
        <v>227</v>
      </c>
      <c r="D443" s="8" t="s">
        <v>13</v>
      </c>
      <c r="E443" s="8" t="s">
        <v>189</v>
      </c>
      <c r="F443" s="56">
        <f t="shared" ref="F443:U443" si="67">IFERROR(((F47/F268)-1),"CHECK")</f>
        <v>0</v>
      </c>
      <c r="G443" s="56">
        <f t="shared" si="67"/>
        <v>0</v>
      </c>
      <c r="H443" s="56">
        <f t="shared" si="67"/>
        <v>0</v>
      </c>
      <c r="I443" s="56">
        <f t="shared" si="67"/>
        <v>0</v>
      </c>
      <c r="J443" s="56">
        <f t="shared" si="67"/>
        <v>0</v>
      </c>
      <c r="K443" s="56">
        <f t="shared" si="67"/>
        <v>0</v>
      </c>
      <c r="L443" s="56">
        <f t="shared" si="67"/>
        <v>0</v>
      </c>
      <c r="M443" s="56">
        <f t="shared" si="67"/>
        <v>0</v>
      </c>
      <c r="N443" s="56">
        <f t="shared" si="67"/>
        <v>0</v>
      </c>
      <c r="O443" s="56">
        <f t="shared" si="67"/>
        <v>0</v>
      </c>
      <c r="P443" s="56">
        <f t="shared" si="67"/>
        <v>0</v>
      </c>
      <c r="Q443" s="56">
        <f t="shared" si="67"/>
        <v>0</v>
      </c>
      <c r="R443" s="56">
        <f t="shared" si="67"/>
        <v>0</v>
      </c>
      <c r="S443" s="56">
        <f t="shared" si="67"/>
        <v>0</v>
      </c>
      <c r="T443" s="56">
        <f t="shared" si="67"/>
        <v>0</v>
      </c>
      <c r="U443" s="56">
        <f t="shared" si="67"/>
        <v>0</v>
      </c>
    </row>
    <row r="444" spans="1:21" x14ac:dyDescent="0.25">
      <c r="B444" s="8" t="s">
        <v>221</v>
      </c>
      <c r="C444" s="8" t="s">
        <v>166</v>
      </c>
      <c r="D444" s="8" t="s">
        <v>13</v>
      </c>
      <c r="E444" s="8" t="s">
        <v>189</v>
      </c>
      <c r="F444" s="56">
        <f t="shared" ref="F444:U444" si="68">IFERROR(((F48/F269)-1),"CHECK")</f>
        <v>0</v>
      </c>
      <c r="G444" s="56">
        <f t="shared" si="68"/>
        <v>0</v>
      </c>
      <c r="H444" s="56">
        <f t="shared" si="68"/>
        <v>0</v>
      </c>
      <c r="I444" s="56">
        <f t="shared" si="68"/>
        <v>0</v>
      </c>
      <c r="J444" s="56">
        <f t="shared" si="68"/>
        <v>0</v>
      </c>
      <c r="K444" s="56">
        <f t="shared" si="68"/>
        <v>0</v>
      </c>
      <c r="L444" s="56">
        <f t="shared" si="68"/>
        <v>0</v>
      </c>
      <c r="M444" s="56">
        <f t="shared" si="68"/>
        <v>0</v>
      </c>
      <c r="N444" s="56">
        <f t="shared" si="68"/>
        <v>0</v>
      </c>
      <c r="O444" s="56">
        <f t="shared" si="68"/>
        <v>0</v>
      </c>
      <c r="P444" s="56">
        <f t="shared" si="68"/>
        <v>0</v>
      </c>
      <c r="Q444" s="56">
        <f t="shared" si="68"/>
        <v>0</v>
      </c>
      <c r="R444" s="56">
        <f t="shared" si="68"/>
        <v>0</v>
      </c>
      <c r="S444" s="56">
        <f t="shared" si="68"/>
        <v>0</v>
      </c>
      <c r="T444" s="56">
        <f t="shared" si="68"/>
        <v>0</v>
      </c>
      <c r="U444" s="56">
        <f t="shared" si="68"/>
        <v>0</v>
      </c>
    </row>
    <row r="445" spans="1:21" x14ac:dyDescent="0.25">
      <c r="B445" s="8" t="s">
        <v>221</v>
      </c>
      <c r="C445" s="8" t="s">
        <v>204</v>
      </c>
      <c r="D445" s="8" t="s">
        <v>13</v>
      </c>
      <c r="E445" s="8" t="s">
        <v>189</v>
      </c>
      <c r="F445" s="56">
        <f t="shared" ref="F445:U445" si="69">IFERROR(((F49/F270)-1),"CHECK")</f>
        <v>0</v>
      </c>
      <c r="G445" s="56">
        <f t="shared" si="69"/>
        <v>0</v>
      </c>
      <c r="H445" s="56">
        <f t="shared" si="69"/>
        <v>0</v>
      </c>
      <c r="I445" s="56">
        <f t="shared" si="69"/>
        <v>0</v>
      </c>
      <c r="J445" s="56">
        <f t="shared" si="69"/>
        <v>0</v>
      </c>
      <c r="K445" s="56">
        <f t="shared" si="69"/>
        <v>0</v>
      </c>
      <c r="L445" s="56">
        <f t="shared" si="69"/>
        <v>0</v>
      </c>
      <c r="M445" s="56">
        <f t="shared" si="69"/>
        <v>0</v>
      </c>
      <c r="N445" s="56">
        <f t="shared" si="69"/>
        <v>0</v>
      </c>
      <c r="O445" s="56">
        <f t="shared" si="69"/>
        <v>0</v>
      </c>
      <c r="P445" s="56">
        <f t="shared" si="69"/>
        <v>0</v>
      </c>
      <c r="Q445" s="56">
        <f t="shared" si="69"/>
        <v>0</v>
      </c>
      <c r="R445" s="56">
        <f t="shared" si="69"/>
        <v>0</v>
      </c>
      <c r="S445" s="56">
        <f t="shared" si="69"/>
        <v>0</v>
      </c>
      <c r="T445" s="56">
        <f t="shared" si="69"/>
        <v>0</v>
      </c>
      <c r="U445" s="56">
        <f t="shared" si="69"/>
        <v>0</v>
      </c>
    </row>
    <row r="446" spans="1:21" x14ac:dyDescent="0.25">
      <c r="B446" s="8" t="s">
        <v>221</v>
      </c>
      <c r="C446" s="8" t="s">
        <v>167</v>
      </c>
      <c r="D446" s="8" t="s">
        <v>13</v>
      </c>
      <c r="E446" s="8" t="s">
        <v>189</v>
      </c>
      <c r="F446" s="56">
        <f t="shared" ref="F446:U446" si="70">IFERROR(((F50/F271)-1),"CHECK")</f>
        <v>0</v>
      </c>
      <c r="G446" s="56">
        <f t="shared" si="70"/>
        <v>0</v>
      </c>
      <c r="H446" s="56">
        <f t="shared" si="70"/>
        <v>0</v>
      </c>
      <c r="I446" s="56">
        <f t="shared" si="70"/>
        <v>0</v>
      </c>
      <c r="J446" s="56">
        <f t="shared" si="70"/>
        <v>0</v>
      </c>
      <c r="K446" s="56">
        <f t="shared" si="70"/>
        <v>0</v>
      </c>
      <c r="L446" s="56">
        <f t="shared" si="70"/>
        <v>0</v>
      </c>
      <c r="M446" s="56">
        <f t="shared" si="70"/>
        <v>0</v>
      </c>
      <c r="N446" s="56">
        <f t="shared" si="70"/>
        <v>0</v>
      </c>
      <c r="O446" s="56">
        <f t="shared" si="70"/>
        <v>0</v>
      </c>
      <c r="P446" s="56">
        <f t="shared" si="70"/>
        <v>0</v>
      </c>
      <c r="Q446" s="56">
        <f t="shared" si="70"/>
        <v>0</v>
      </c>
      <c r="R446" s="56">
        <f t="shared" si="70"/>
        <v>0</v>
      </c>
      <c r="S446" s="56">
        <f t="shared" si="70"/>
        <v>0</v>
      </c>
      <c r="T446" s="56">
        <f t="shared" si="70"/>
        <v>0</v>
      </c>
      <c r="U446" s="56">
        <f t="shared" si="70"/>
        <v>0</v>
      </c>
    </row>
    <row r="447" spans="1:21" x14ac:dyDescent="0.25">
      <c r="B447" s="8" t="s">
        <v>231</v>
      </c>
      <c r="C447" s="8" t="s">
        <v>230</v>
      </c>
      <c r="D447" s="8" t="s">
        <v>13</v>
      </c>
      <c r="E447" s="8" t="s">
        <v>189</v>
      </c>
      <c r="F447" s="56">
        <f t="shared" ref="F447:U447" si="71">IFERROR(((F51/F272)-1),"CHECK")</f>
        <v>0</v>
      </c>
      <c r="G447" s="56">
        <f t="shared" si="71"/>
        <v>0</v>
      </c>
      <c r="H447" s="56">
        <f t="shared" si="71"/>
        <v>0</v>
      </c>
      <c r="I447" s="56">
        <f t="shared" si="71"/>
        <v>0</v>
      </c>
      <c r="J447" s="56">
        <f t="shared" si="71"/>
        <v>0</v>
      </c>
      <c r="K447" s="56">
        <f t="shared" si="71"/>
        <v>0</v>
      </c>
      <c r="L447" s="56">
        <f t="shared" si="71"/>
        <v>0</v>
      </c>
      <c r="M447" s="56">
        <f t="shared" si="71"/>
        <v>0</v>
      </c>
      <c r="N447" s="56">
        <f t="shared" si="71"/>
        <v>0</v>
      </c>
      <c r="O447" s="56">
        <f t="shared" si="71"/>
        <v>0</v>
      </c>
      <c r="P447" s="56">
        <f t="shared" si="71"/>
        <v>0</v>
      </c>
      <c r="Q447" s="56">
        <f t="shared" si="71"/>
        <v>0</v>
      </c>
      <c r="R447" s="56">
        <f t="shared" si="71"/>
        <v>0</v>
      </c>
      <c r="S447" s="56">
        <f t="shared" si="71"/>
        <v>0</v>
      </c>
      <c r="T447" s="56">
        <f t="shared" si="71"/>
        <v>0</v>
      </c>
      <c r="U447" s="56">
        <f t="shared" si="71"/>
        <v>0</v>
      </c>
    </row>
    <row r="448" spans="1:21" x14ac:dyDescent="0.25">
      <c r="B448" s="8" t="s">
        <v>231</v>
      </c>
      <c r="C448" s="8" t="s">
        <v>217</v>
      </c>
      <c r="D448" s="8" t="s">
        <v>13</v>
      </c>
      <c r="E448" s="8" t="s">
        <v>189</v>
      </c>
      <c r="F448" s="56">
        <f t="shared" ref="F448:U448" si="72">IFERROR(((F52/F273)-1),"CHECK")</f>
        <v>0</v>
      </c>
      <c r="G448" s="56">
        <f t="shared" si="72"/>
        <v>0</v>
      </c>
      <c r="H448" s="56">
        <f t="shared" si="72"/>
        <v>0</v>
      </c>
      <c r="I448" s="56">
        <f t="shared" si="72"/>
        <v>0</v>
      </c>
      <c r="J448" s="56">
        <f t="shared" si="72"/>
        <v>0</v>
      </c>
      <c r="K448" s="56">
        <f t="shared" si="72"/>
        <v>0</v>
      </c>
      <c r="L448" s="56">
        <f t="shared" si="72"/>
        <v>0</v>
      </c>
      <c r="M448" s="56">
        <f t="shared" si="72"/>
        <v>0</v>
      </c>
      <c r="N448" s="56">
        <f t="shared" si="72"/>
        <v>0</v>
      </c>
      <c r="O448" s="56">
        <f t="shared" si="72"/>
        <v>0</v>
      </c>
      <c r="P448" s="56">
        <f t="shared" si="72"/>
        <v>0</v>
      </c>
      <c r="Q448" s="56">
        <f t="shared" si="72"/>
        <v>0</v>
      </c>
      <c r="R448" s="56">
        <f t="shared" si="72"/>
        <v>0</v>
      </c>
      <c r="S448" s="56">
        <f t="shared" si="72"/>
        <v>0</v>
      </c>
      <c r="T448" s="56">
        <f t="shared" si="72"/>
        <v>0</v>
      </c>
      <c r="U448" s="56">
        <f t="shared" si="72"/>
        <v>0</v>
      </c>
    </row>
    <row r="449" spans="1:21" x14ac:dyDescent="0.25">
      <c r="B449" s="8" t="s">
        <v>231</v>
      </c>
      <c r="C449" s="8" t="s">
        <v>218</v>
      </c>
      <c r="D449" s="8" t="s">
        <v>13</v>
      </c>
      <c r="E449" s="8" t="s">
        <v>189</v>
      </c>
      <c r="F449" s="56">
        <f t="shared" ref="F449:U449" si="73">IFERROR(((F53/F274)-1),"CHECK")</f>
        <v>0</v>
      </c>
      <c r="G449" s="56">
        <f t="shared" si="73"/>
        <v>0</v>
      </c>
      <c r="H449" s="56">
        <f t="shared" si="73"/>
        <v>0</v>
      </c>
      <c r="I449" s="56">
        <f t="shared" si="73"/>
        <v>0</v>
      </c>
      <c r="J449" s="56">
        <f t="shared" si="73"/>
        <v>0</v>
      </c>
      <c r="K449" s="56">
        <f t="shared" si="73"/>
        <v>0</v>
      </c>
      <c r="L449" s="56">
        <f t="shared" si="73"/>
        <v>0</v>
      </c>
      <c r="M449" s="56">
        <f t="shared" si="73"/>
        <v>0</v>
      </c>
      <c r="N449" s="56">
        <f t="shared" si="73"/>
        <v>0</v>
      </c>
      <c r="O449" s="56">
        <f t="shared" si="73"/>
        <v>0</v>
      </c>
      <c r="P449" s="56">
        <f t="shared" si="73"/>
        <v>0</v>
      </c>
      <c r="Q449" s="56">
        <f t="shared" si="73"/>
        <v>0</v>
      </c>
      <c r="R449" s="56">
        <f t="shared" si="73"/>
        <v>0</v>
      </c>
      <c r="S449" s="56">
        <f t="shared" si="73"/>
        <v>0</v>
      </c>
      <c r="T449" s="56">
        <f t="shared" si="73"/>
        <v>0</v>
      </c>
      <c r="U449" s="56">
        <f t="shared" si="73"/>
        <v>0</v>
      </c>
    </row>
    <row r="450" spans="1:21" s="19" customFormat="1" x14ac:dyDescent="0.25">
      <c r="A450" s="223"/>
      <c r="B450" s="50" t="s">
        <v>219</v>
      </c>
      <c r="C450" s="45"/>
      <c r="D450" s="50" t="s">
        <v>13</v>
      </c>
      <c r="E450" s="45"/>
    </row>
    <row r="451" spans="1:21" x14ac:dyDescent="0.25">
      <c r="B451" s="8" t="s">
        <v>219</v>
      </c>
      <c r="C451" s="8" t="s">
        <v>226</v>
      </c>
      <c r="D451" s="8" t="s">
        <v>13</v>
      </c>
      <c r="E451" s="8" t="s">
        <v>189</v>
      </c>
      <c r="F451" s="56">
        <f t="shared" ref="F451:U451" si="74">IFERROR(((F55/F276)-1),"CHECK")</f>
        <v>0</v>
      </c>
      <c r="G451" s="56">
        <f t="shared" si="74"/>
        <v>0</v>
      </c>
      <c r="H451" s="56">
        <f t="shared" si="74"/>
        <v>0</v>
      </c>
      <c r="I451" s="56">
        <f t="shared" si="74"/>
        <v>0</v>
      </c>
      <c r="J451" s="56">
        <f t="shared" si="74"/>
        <v>0</v>
      </c>
      <c r="K451" s="56">
        <f t="shared" si="74"/>
        <v>0</v>
      </c>
      <c r="L451" s="56">
        <f t="shared" si="74"/>
        <v>0</v>
      </c>
      <c r="M451" s="56">
        <f t="shared" si="74"/>
        <v>0</v>
      </c>
      <c r="N451" s="56">
        <f t="shared" si="74"/>
        <v>0</v>
      </c>
      <c r="O451" s="56">
        <f t="shared" si="74"/>
        <v>0</v>
      </c>
      <c r="P451" s="56">
        <f t="shared" si="74"/>
        <v>0</v>
      </c>
      <c r="Q451" s="56">
        <f t="shared" si="74"/>
        <v>0</v>
      </c>
      <c r="R451" s="56">
        <f t="shared" si="74"/>
        <v>0</v>
      </c>
      <c r="S451" s="56">
        <f t="shared" si="74"/>
        <v>0</v>
      </c>
      <c r="T451" s="56">
        <f t="shared" si="74"/>
        <v>0</v>
      </c>
      <c r="U451" s="56">
        <f t="shared" si="74"/>
        <v>0</v>
      </c>
    </row>
    <row r="452" spans="1:21" x14ac:dyDescent="0.25">
      <c r="B452" s="8" t="s">
        <v>219</v>
      </c>
      <c r="C452" s="8" t="s">
        <v>227</v>
      </c>
      <c r="D452" s="8" t="s">
        <v>13</v>
      </c>
      <c r="E452" s="8" t="s">
        <v>189</v>
      </c>
      <c r="F452" s="56">
        <f t="shared" ref="F452:U452" si="75">IFERROR(((F56/F277)-1),"CHECK")</f>
        <v>0</v>
      </c>
      <c r="G452" s="56">
        <f t="shared" si="75"/>
        <v>0</v>
      </c>
      <c r="H452" s="56">
        <f t="shared" si="75"/>
        <v>0</v>
      </c>
      <c r="I452" s="56">
        <f t="shared" si="75"/>
        <v>0</v>
      </c>
      <c r="J452" s="56">
        <f t="shared" si="75"/>
        <v>0</v>
      </c>
      <c r="K452" s="56">
        <f t="shared" si="75"/>
        <v>0</v>
      </c>
      <c r="L452" s="56">
        <f t="shared" si="75"/>
        <v>0</v>
      </c>
      <c r="M452" s="56">
        <f t="shared" si="75"/>
        <v>0</v>
      </c>
      <c r="N452" s="56">
        <f t="shared" si="75"/>
        <v>0</v>
      </c>
      <c r="O452" s="56">
        <f t="shared" si="75"/>
        <v>0</v>
      </c>
      <c r="P452" s="56">
        <f t="shared" si="75"/>
        <v>0</v>
      </c>
      <c r="Q452" s="56">
        <f t="shared" si="75"/>
        <v>0</v>
      </c>
      <c r="R452" s="56">
        <f t="shared" si="75"/>
        <v>0</v>
      </c>
      <c r="S452" s="56">
        <f t="shared" si="75"/>
        <v>0</v>
      </c>
      <c r="T452" s="56">
        <f t="shared" si="75"/>
        <v>0</v>
      </c>
      <c r="U452" s="56">
        <f t="shared" si="75"/>
        <v>0</v>
      </c>
    </row>
    <row r="453" spans="1:21" x14ac:dyDescent="0.25">
      <c r="B453" s="8" t="s">
        <v>219</v>
      </c>
      <c r="C453" s="8" t="s">
        <v>228</v>
      </c>
      <c r="D453" s="8" t="s">
        <v>13</v>
      </c>
      <c r="E453" s="8" t="s">
        <v>189</v>
      </c>
      <c r="F453" s="56">
        <f t="shared" ref="F453:U453" si="76">IFERROR(((F57/F278)-1),"CHECK")</f>
        <v>0</v>
      </c>
      <c r="G453" s="56">
        <f t="shared" si="76"/>
        <v>0</v>
      </c>
      <c r="H453" s="56">
        <f t="shared" si="76"/>
        <v>0</v>
      </c>
      <c r="I453" s="56">
        <f t="shared" si="76"/>
        <v>0</v>
      </c>
      <c r="J453" s="56">
        <f t="shared" si="76"/>
        <v>0</v>
      </c>
      <c r="K453" s="56">
        <f t="shared" si="76"/>
        <v>0</v>
      </c>
      <c r="L453" s="56">
        <f t="shared" si="76"/>
        <v>0</v>
      </c>
      <c r="M453" s="56">
        <f t="shared" si="76"/>
        <v>0</v>
      </c>
      <c r="N453" s="56">
        <f t="shared" si="76"/>
        <v>0</v>
      </c>
      <c r="O453" s="56">
        <f t="shared" si="76"/>
        <v>0</v>
      </c>
      <c r="P453" s="56">
        <f t="shared" si="76"/>
        <v>0</v>
      </c>
      <c r="Q453" s="56">
        <f t="shared" si="76"/>
        <v>0</v>
      </c>
      <c r="R453" s="56">
        <f t="shared" si="76"/>
        <v>0</v>
      </c>
      <c r="S453" s="56">
        <f t="shared" si="76"/>
        <v>0</v>
      </c>
      <c r="T453" s="56">
        <f t="shared" si="76"/>
        <v>0</v>
      </c>
      <c r="U453" s="56">
        <f t="shared" si="76"/>
        <v>0</v>
      </c>
    </row>
    <row r="454" spans="1:21" x14ac:dyDescent="0.25">
      <c r="B454" s="8" t="s">
        <v>219</v>
      </c>
      <c r="C454" s="8" t="s">
        <v>166</v>
      </c>
      <c r="D454" s="8" t="s">
        <v>13</v>
      </c>
      <c r="E454" s="8" t="s">
        <v>189</v>
      </c>
      <c r="F454" s="56">
        <f t="shared" ref="F454:U454" si="77">IFERROR(((F58/F279)-1),"CHECK")</f>
        <v>0</v>
      </c>
      <c r="G454" s="56">
        <f t="shared" si="77"/>
        <v>0</v>
      </c>
      <c r="H454" s="56">
        <f t="shared" si="77"/>
        <v>0</v>
      </c>
      <c r="I454" s="56">
        <f t="shared" si="77"/>
        <v>0</v>
      </c>
      <c r="J454" s="56">
        <f t="shared" si="77"/>
        <v>0</v>
      </c>
      <c r="K454" s="56">
        <f t="shared" si="77"/>
        <v>0</v>
      </c>
      <c r="L454" s="56">
        <f t="shared" si="77"/>
        <v>0</v>
      </c>
      <c r="M454" s="56">
        <f t="shared" si="77"/>
        <v>0</v>
      </c>
      <c r="N454" s="56">
        <f t="shared" si="77"/>
        <v>0</v>
      </c>
      <c r="O454" s="56">
        <f t="shared" si="77"/>
        <v>0</v>
      </c>
      <c r="P454" s="56">
        <f t="shared" si="77"/>
        <v>0</v>
      </c>
      <c r="Q454" s="56">
        <f t="shared" si="77"/>
        <v>0</v>
      </c>
      <c r="R454" s="56">
        <f t="shared" si="77"/>
        <v>0</v>
      </c>
      <c r="S454" s="56">
        <f t="shared" si="77"/>
        <v>0</v>
      </c>
      <c r="T454" s="56">
        <f t="shared" si="77"/>
        <v>0</v>
      </c>
      <c r="U454" s="56">
        <f t="shared" si="77"/>
        <v>0</v>
      </c>
    </row>
    <row r="455" spans="1:21" x14ac:dyDescent="0.25">
      <c r="B455" s="8" t="s">
        <v>219</v>
      </c>
      <c r="C455" s="8" t="s">
        <v>204</v>
      </c>
      <c r="D455" s="8" t="s">
        <v>13</v>
      </c>
      <c r="E455" s="8" t="s">
        <v>189</v>
      </c>
      <c r="F455" s="56">
        <f t="shared" ref="F455:U455" si="78">IFERROR(((F59/F280)-1),"CHECK")</f>
        <v>0</v>
      </c>
      <c r="G455" s="56">
        <f t="shared" si="78"/>
        <v>0</v>
      </c>
      <c r="H455" s="56">
        <f t="shared" si="78"/>
        <v>0</v>
      </c>
      <c r="I455" s="56">
        <f t="shared" si="78"/>
        <v>0</v>
      </c>
      <c r="J455" s="56">
        <f t="shared" si="78"/>
        <v>0</v>
      </c>
      <c r="K455" s="56">
        <f t="shared" si="78"/>
        <v>0</v>
      </c>
      <c r="L455" s="56">
        <f t="shared" si="78"/>
        <v>0</v>
      </c>
      <c r="M455" s="56">
        <f t="shared" si="78"/>
        <v>0</v>
      </c>
      <c r="N455" s="56">
        <f t="shared" si="78"/>
        <v>0</v>
      </c>
      <c r="O455" s="56">
        <f t="shared" si="78"/>
        <v>0</v>
      </c>
      <c r="P455" s="56">
        <f t="shared" si="78"/>
        <v>0</v>
      </c>
      <c r="Q455" s="56">
        <f t="shared" si="78"/>
        <v>0</v>
      </c>
      <c r="R455" s="56">
        <f t="shared" si="78"/>
        <v>0</v>
      </c>
      <c r="S455" s="56">
        <f t="shared" si="78"/>
        <v>0</v>
      </c>
      <c r="T455" s="56">
        <f t="shared" si="78"/>
        <v>0</v>
      </c>
      <c r="U455" s="56">
        <f t="shared" si="78"/>
        <v>0</v>
      </c>
    </row>
    <row r="456" spans="1:21" x14ac:dyDescent="0.25">
      <c r="B456" s="8" t="s">
        <v>219</v>
      </c>
      <c r="C456" s="8" t="s">
        <v>167</v>
      </c>
      <c r="D456" s="8" t="s">
        <v>13</v>
      </c>
      <c r="E456" s="8" t="s">
        <v>189</v>
      </c>
      <c r="F456" s="56">
        <f t="shared" ref="F456:U456" si="79">IFERROR(((F60/F281)-1),"CHECK")</f>
        <v>0</v>
      </c>
      <c r="G456" s="56">
        <f t="shared" si="79"/>
        <v>0</v>
      </c>
      <c r="H456" s="56">
        <f t="shared" si="79"/>
        <v>0</v>
      </c>
      <c r="I456" s="56">
        <f t="shared" si="79"/>
        <v>0</v>
      </c>
      <c r="J456" s="56">
        <f t="shared" si="79"/>
        <v>0</v>
      </c>
      <c r="K456" s="56">
        <f t="shared" si="79"/>
        <v>0</v>
      </c>
      <c r="L456" s="56">
        <f t="shared" si="79"/>
        <v>0</v>
      </c>
      <c r="M456" s="56">
        <f t="shared" si="79"/>
        <v>0</v>
      </c>
      <c r="N456" s="56">
        <f t="shared" si="79"/>
        <v>0</v>
      </c>
      <c r="O456" s="56">
        <f t="shared" si="79"/>
        <v>0</v>
      </c>
      <c r="P456" s="56">
        <f t="shared" si="79"/>
        <v>0</v>
      </c>
      <c r="Q456" s="56">
        <f t="shared" si="79"/>
        <v>0</v>
      </c>
      <c r="R456" s="56">
        <f t="shared" si="79"/>
        <v>0</v>
      </c>
      <c r="S456" s="56">
        <f t="shared" si="79"/>
        <v>0</v>
      </c>
      <c r="T456" s="56">
        <f t="shared" si="79"/>
        <v>0</v>
      </c>
      <c r="U456" s="56">
        <f t="shared" si="79"/>
        <v>0</v>
      </c>
    </row>
    <row r="457" spans="1:21" x14ac:dyDescent="0.25">
      <c r="B457" s="8"/>
      <c r="C457" s="8"/>
      <c r="D457" s="8"/>
      <c r="E457" s="8"/>
    </row>
    <row r="458" spans="1:21" s="19" customFormat="1" x14ac:dyDescent="0.25">
      <c r="A458" s="223"/>
      <c r="B458" s="50" t="s">
        <v>222</v>
      </c>
      <c r="C458" s="50"/>
      <c r="D458" s="50" t="s">
        <v>36</v>
      </c>
      <c r="E458" s="45"/>
    </row>
    <row r="459" spans="1:21" x14ac:dyDescent="0.25">
      <c r="B459" s="8" t="s">
        <v>222</v>
      </c>
      <c r="C459" s="8" t="s">
        <v>227</v>
      </c>
      <c r="D459" s="8" t="s">
        <v>36</v>
      </c>
      <c r="E459" s="8" t="s">
        <v>207</v>
      </c>
      <c r="F459" s="56">
        <f t="shared" ref="F459:U459" si="80">IFERROR(((F63/F284)-1),"CHECK")</f>
        <v>0</v>
      </c>
      <c r="G459" s="56">
        <f t="shared" si="80"/>
        <v>0</v>
      </c>
      <c r="H459" s="56">
        <f t="shared" si="80"/>
        <v>0</v>
      </c>
      <c r="I459" s="56">
        <f t="shared" si="80"/>
        <v>0</v>
      </c>
      <c r="J459" s="56">
        <f t="shared" si="80"/>
        <v>0</v>
      </c>
      <c r="K459" s="56">
        <f t="shared" si="80"/>
        <v>0</v>
      </c>
      <c r="L459" s="56">
        <f t="shared" si="80"/>
        <v>0</v>
      </c>
      <c r="M459" s="56">
        <f t="shared" si="80"/>
        <v>0</v>
      </c>
      <c r="N459" s="56">
        <f t="shared" si="80"/>
        <v>0</v>
      </c>
      <c r="O459" s="56">
        <f t="shared" si="80"/>
        <v>0</v>
      </c>
      <c r="P459" s="56">
        <f t="shared" si="80"/>
        <v>0</v>
      </c>
      <c r="Q459" s="56">
        <f t="shared" si="80"/>
        <v>0</v>
      </c>
      <c r="R459" s="56">
        <f t="shared" si="80"/>
        <v>0</v>
      </c>
      <c r="S459" s="56">
        <f t="shared" si="80"/>
        <v>0</v>
      </c>
      <c r="T459" s="56">
        <f t="shared" si="80"/>
        <v>0</v>
      </c>
      <c r="U459" s="56">
        <f t="shared" si="80"/>
        <v>0</v>
      </c>
    </row>
    <row r="460" spans="1:21" x14ac:dyDescent="0.25">
      <c r="B460" s="8" t="s">
        <v>222</v>
      </c>
      <c r="C460" s="8" t="s">
        <v>228</v>
      </c>
      <c r="D460" s="8" t="s">
        <v>36</v>
      </c>
      <c r="E460" s="8" t="s">
        <v>207</v>
      </c>
      <c r="F460" s="56">
        <f t="shared" ref="F460:U460" si="81">IFERROR(((F64/F285)-1),"CHECK")</f>
        <v>0</v>
      </c>
      <c r="G460" s="56">
        <f t="shared" si="81"/>
        <v>0</v>
      </c>
      <c r="H460" s="56">
        <f t="shared" si="81"/>
        <v>0</v>
      </c>
      <c r="I460" s="56">
        <f t="shared" si="81"/>
        <v>0</v>
      </c>
      <c r="J460" s="56">
        <f t="shared" si="81"/>
        <v>0</v>
      </c>
      <c r="K460" s="56">
        <f t="shared" si="81"/>
        <v>0</v>
      </c>
      <c r="L460" s="56">
        <f t="shared" si="81"/>
        <v>0</v>
      </c>
      <c r="M460" s="56">
        <f t="shared" si="81"/>
        <v>0</v>
      </c>
      <c r="N460" s="56">
        <f t="shared" si="81"/>
        <v>0</v>
      </c>
      <c r="O460" s="56">
        <f t="shared" si="81"/>
        <v>0</v>
      </c>
      <c r="P460" s="56">
        <f t="shared" si="81"/>
        <v>0</v>
      </c>
      <c r="Q460" s="56">
        <f t="shared" si="81"/>
        <v>0</v>
      </c>
      <c r="R460" s="56">
        <f t="shared" si="81"/>
        <v>0</v>
      </c>
      <c r="S460" s="56">
        <f t="shared" si="81"/>
        <v>0</v>
      </c>
      <c r="T460" s="56">
        <f t="shared" si="81"/>
        <v>0</v>
      </c>
      <c r="U460" s="56">
        <f t="shared" si="81"/>
        <v>0</v>
      </c>
    </row>
    <row r="461" spans="1:21" x14ac:dyDescent="0.25">
      <c r="B461" s="8" t="s">
        <v>222</v>
      </c>
      <c r="C461" s="8" t="s">
        <v>229</v>
      </c>
      <c r="D461" s="8" t="s">
        <v>36</v>
      </c>
      <c r="E461" s="8" t="s">
        <v>207</v>
      </c>
      <c r="F461" s="56">
        <f t="shared" ref="F461:U461" si="82">IFERROR(((F65/F286)-1),"CHECK")</f>
        <v>0</v>
      </c>
      <c r="G461" s="56">
        <f t="shared" si="82"/>
        <v>0</v>
      </c>
      <c r="H461" s="56">
        <f t="shared" si="82"/>
        <v>0</v>
      </c>
      <c r="I461" s="56">
        <f t="shared" si="82"/>
        <v>0</v>
      </c>
      <c r="J461" s="56">
        <f t="shared" si="82"/>
        <v>0</v>
      </c>
      <c r="K461" s="56">
        <f t="shared" si="82"/>
        <v>0</v>
      </c>
      <c r="L461" s="56">
        <f t="shared" si="82"/>
        <v>0</v>
      </c>
      <c r="M461" s="56">
        <f t="shared" si="82"/>
        <v>0</v>
      </c>
      <c r="N461" s="56">
        <f t="shared" si="82"/>
        <v>0</v>
      </c>
      <c r="O461" s="56">
        <f t="shared" si="82"/>
        <v>0</v>
      </c>
      <c r="P461" s="56">
        <f t="shared" si="82"/>
        <v>0</v>
      </c>
      <c r="Q461" s="56">
        <f t="shared" si="82"/>
        <v>0</v>
      </c>
      <c r="R461" s="56">
        <f t="shared" si="82"/>
        <v>0</v>
      </c>
      <c r="S461" s="56">
        <f t="shared" si="82"/>
        <v>0</v>
      </c>
      <c r="T461" s="56">
        <f t="shared" si="82"/>
        <v>0</v>
      </c>
      <c r="U461" s="56">
        <f t="shared" si="82"/>
        <v>0</v>
      </c>
    </row>
    <row r="462" spans="1:21" x14ac:dyDescent="0.25">
      <c r="B462" s="8" t="s">
        <v>222</v>
      </c>
      <c r="C462" s="8" t="s">
        <v>167</v>
      </c>
      <c r="D462" s="8" t="s">
        <v>36</v>
      </c>
      <c r="E462" s="8" t="s">
        <v>207</v>
      </c>
      <c r="F462" s="56">
        <f t="shared" ref="F462:U462" si="83">IFERROR(((F66/F287)-1),"CHECK")</f>
        <v>0</v>
      </c>
      <c r="G462" s="56">
        <f t="shared" si="83"/>
        <v>0</v>
      </c>
      <c r="H462" s="56">
        <f t="shared" si="83"/>
        <v>0</v>
      </c>
      <c r="I462" s="56">
        <f t="shared" si="83"/>
        <v>0</v>
      </c>
      <c r="J462" s="56">
        <f t="shared" si="83"/>
        <v>0</v>
      </c>
      <c r="K462" s="56">
        <f t="shared" si="83"/>
        <v>0</v>
      </c>
      <c r="L462" s="56">
        <f t="shared" si="83"/>
        <v>0</v>
      </c>
      <c r="M462" s="56">
        <f t="shared" si="83"/>
        <v>0</v>
      </c>
      <c r="N462" s="56">
        <f t="shared" si="83"/>
        <v>0</v>
      </c>
      <c r="O462" s="56">
        <f t="shared" si="83"/>
        <v>0</v>
      </c>
      <c r="P462" s="56">
        <f t="shared" si="83"/>
        <v>0</v>
      </c>
      <c r="Q462" s="56">
        <f t="shared" si="83"/>
        <v>0</v>
      </c>
      <c r="R462" s="56">
        <f t="shared" si="83"/>
        <v>0</v>
      </c>
      <c r="S462" s="56">
        <f t="shared" si="83"/>
        <v>0</v>
      </c>
      <c r="T462" s="56">
        <f t="shared" si="83"/>
        <v>0</v>
      </c>
      <c r="U462" s="56">
        <f t="shared" si="83"/>
        <v>0</v>
      </c>
    </row>
    <row r="463" spans="1:21" x14ac:dyDescent="0.25">
      <c r="B463" s="8" t="s">
        <v>222</v>
      </c>
      <c r="C463" s="8" t="s">
        <v>215</v>
      </c>
      <c r="D463" s="8" t="s">
        <v>36</v>
      </c>
      <c r="E463" s="8" t="s">
        <v>207</v>
      </c>
      <c r="F463" s="56">
        <f t="shared" ref="F463:U463" si="84">IFERROR(((F67/F288)-1),"CHECK")</f>
        <v>0</v>
      </c>
      <c r="G463" s="56">
        <f t="shared" si="84"/>
        <v>0</v>
      </c>
      <c r="H463" s="56">
        <f t="shared" si="84"/>
        <v>0</v>
      </c>
      <c r="I463" s="56">
        <f t="shared" si="84"/>
        <v>0</v>
      </c>
      <c r="J463" s="56">
        <f t="shared" si="84"/>
        <v>0</v>
      </c>
      <c r="K463" s="56">
        <f t="shared" si="84"/>
        <v>0</v>
      </c>
      <c r="L463" s="56">
        <f t="shared" si="84"/>
        <v>0</v>
      </c>
      <c r="M463" s="56">
        <f t="shared" si="84"/>
        <v>0</v>
      </c>
      <c r="N463" s="56">
        <f t="shared" si="84"/>
        <v>0</v>
      </c>
      <c r="O463" s="56">
        <f t="shared" si="84"/>
        <v>0</v>
      </c>
      <c r="P463" s="56">
        <f t="shared" si="84"/>
        <v>0</v>
      </c>
      <c r="Q463" s="56">
        <f t="shared" si="84"/>
        <v>0</v>
      </c>
      <c r="R463" s="56">
        <f t="shared" si="84"/>
        <v>0</v>
      </c>
      <c r="S463" s="56">
        <f t="shared" si="84"/>
        <v>0</v>
      </c>
      <c r="T463" s="56">
        <f t="shared" si="84"/>
        <v>0</v>
      </c>
      <c r="U463" s="56">
        <f t="shared" si="84"/>
        <v>0</v>
      </c>
    </row>
    <row r="464" spans="1:21" x14ac:dyDescent="0.25">
      <c r="B464" s="8" t="s">
        <v>222</v>
      </c>
      <c r="C464" s="8" t="s">
        <v>211</v>
      </c>
      <c r="D464" s="8" t="s">
        <v>36</v>
      </c>
      <c r="E464" s="8" t="s">
        <v>207</v>
      </c>
      <c r="F464" s="56">
        <f t="shared" ref="F464:U464" si="85">IFERROR(((F68/F289)-1),"CHECK")</f>
        <v>0</v>
      </c>
      <c r="G464" s="56">
        <f t="shared" si="85"/>
        <v>0</v>
      </c>
      <c r="H464" s="56">
        <f t="shared" si="85"/>
        <v>0</v>
      </c>
      <c r="I464" s="56">
        <f t="shared" si="85"/>
        <v>0</v>
      </c>
      <c r="J464" s="56">
        <f t="shared" si="85"/>
        <v>0</v>
      </c>
      <c r="K464" s="56">
        <f t="shared" si="85"/>
        <v>0</v>
      </c>
      <c r="L464" s="56">
        <f t="shared" si="85"/>
        <v>0</v>
      </c>
      <c r="M464" s="56">
        <f t="shared" si="85"/>
        <v>0</v>
      </c>
      <c r="N464" s="56">
        <f t="shared" si="85"/>
        <v>0</v>
      </c>
      <c r="O464" s="56">
        <f t="shared" si="85"/>
        <v>0</v>
      </c>
      <c r="P464" s="56">
        <f t="shared" si="85"/>
        <v>0</v>
      </c>
      <c r="Q464" s="56">
        <f t="shared" si="85"/>
        <v>0</v>
      </c>
      <c r="R464" s="56">
        <f t="shared" si="85"/>
        <v>0</v>
      </c>
      <c r="S464" s="56">
        <f t="shared" si="85"/>
        <v>0</v>
      </c>
      <c r="T464" s="56">
        <f t="shared" si="85"/>
        <v>0</v>
      </c>
      <c r="U464" s="56">
        <f t="shared" si="85"/>
        <v>0</v>
      </c>
    </row>
    <row r="465" spans="1:21" s="19" customFormat="1" x14ac:dyDescent="0.25">
      <c r="A465" s="223"/>
      <c r="B465" s="50" t="s">
        <v>221</v>
      </c>
      <c r="C465" s="45"/>
      <c r="D465" s="50" t="s">
        <v>36</v>
      </c>
      <c r="E465" s="45"/>
    </row>
    <row r="466" spans="1:21" x14ac:dyDescent="0.25">
      <c r="B466" s="8" t="s">
        <v>221</v>
      </c>
      <c r="C466" s="8" t="s">
        <v>227</v>
      </c>
      <c r="D466" s="8" t="s">
        <v>36</v>
      </c>
      <c r="E466" s="8" t="s">
        <v>207</v>
      </c>
      <c r="F466" s="56">
        <f t="shared" ref="F466:U466" si="86">IFERROR(((F70/F291)-1),"CHECK")</f>
        <v>0</v>
      </c>
      <c r="G466" s="56">
        <f t="shared" si="86"/>
        <v>0</v>
      </c>
      <c r="H466" s="56">
        <f t="shared" si="86"/>
        <v>0</v>
      </c>
      <c r="I466" s="56">
        <f t="shared" si="86"/>
        <v>0</v>
      </c>
      <c r="J466" s="56">
        <f t="shared" si="86"/>
        <v>0</v>
      </c>
      <c r="K466" s="56">
        <f t="shared" si="86"/>
        <v>0</v>
      </c>
      <c r="L466" s="56">
        <f t="shared" si="86"/>
        <v>0</v>
      </c>
      <c r="M466" s="56">
        <f t="shared" si="86"/>
        <v>0</v>
      </c>
      <c r="N466" s="56">
        <f t="shared" si="86"/>
        <v>0</v>
      </c>
      <c r="O466" s="56">
        <f t="shared" si="86"/>
        <v>0</v>
      </c>
      <c r="P466" s="56">
        <f t="shared" si="86"/>
        <v>0</v>
      </c>
      <c r="Q466" s="56">
        <f t="shared" si="86"/>
        <v>0</v>
      </c>
      <c r="R466" s="56">
        <f t="shared" si="86"/>
        <v>0</v>
      </c>
      <c r="S466" s="56">
        <f t="shared" si="86"/>
        <v>0</v>
      </c>
      <c r="T466" s="56">
        <f t="shared" si="86"/>
        <v>0</v>
      </c>
      <c r="U466" s="56">
        <f t="shared" si="86"/>
        <v>0</v>
      </c>
    </row>
    <row r="467" spans="1:21" x14ac:dyDescent="0.25">
      <c r="B467" s="8" t="s">
        <v>221</v>
      </c>
      <c r="C467" s="8" t="s">
        <v>166</v>
      </c>
      <c r="D467" s="8" t="s">
        <v>36</v>
      </c>
      <c r="E467" s="8" t="s">
        <v>207</v>
      </c>
      <c r="F467" s="56">
        <f t="shared" ref="F467:U467" si="87">IFERROR(((F71/F292)-1),"CHECK")</f>
        <v>0</v>
      </c>
      <c r="G467" s="56">
        <f t="shared" si="87"/>
        <v>0</v>
      </c>
      <c r="H467" s="56">
        <f t="shared" si="87"/>
        <v>0</v>
      </c>
      <c r="I467" s="56">
        <f t="shared" si="87"/>
        <v>0</v>
      </c>
      <c r="J467" s="56">
        <f t="shared" si="87"/>
        <v>0</v>
      </c>
      <c r="K467" s="56">
        <f t="shared" si="87"/>
        <v>0</v>
      </c>
      <c r="L467" s="56">
        <f t="shared" si="87"/>
        <v>0</v>
      </c>
      <c r="M467" s="56">
        <f t="shared" si="87"/>
        <v>0</v>
      </c>
      <c r="N467" s="56">
        <f t="shared" si="87"/>
        <v>0</v>
      </c>
      <c r="O467" s="56">
        <f t="shared" si="87"/>
        <v>0</v>
      </c>
      <c r="P467" s="56">
        <f t="shared" si="87"/>
        <v>0</v>
      </c>
      <c r="Q467" s="56">
        <f t="shared" si="87"/>
        <v>0</v>
      </c>
      <c r="R467" s="56">
        <f t="shared" si="87"/>
        <v>0</v>
      </c>
      <c r="S467" s="56">
        <f t="shared" si="87"/>
        <v>0</v>
      </c>
      <c r="T467" s="56">
        <f t="shared" si="87"/>
        <v>0</v>
      </c>
      <c r="U467" s="56">
        <f t="shared" si="87"/>
        <v>0</v>
      </c>
    </row>
    <row r="468" spans="1:21" x14ac:dyDescent="0.25">
      <c r="B468" s="8" t="s">
        <v>221</v>
      </c>
      <c r="C468" s="8" t="s">
        <v>204</v>
      </c>
      <c r="D468" s="8" t="s">
        <v>36</v>
      </c>
      <c r="E468" s="8" t="s">
        <v>207</v>
      </c>
      <c r="F468" s="56">
        <f t="shared" ref="F468:U468" si="88">IFERROR(((F72/F293)-1),"CHECK")</f>
        <v>0</v>
      </c>
      <c r="G468" s="56">
        <f t="shared" si="88"/>
        <v>0</v>
      </c>
      <c r="H468" s="56">
        <f t="shared" si="88"/>
        <v>0</v>
      </c>
      <c r="I468" s="56">
        <f t="shared" si="88"/>
        <v>0</v>
      </c>
      <c r="J468" s="56">
        <f t="shared" si="88"/>
        <v>0</v>
      </c>
      <c r="K468" s="56">
        <f t="shared" si="88"/>
        <v>0</v>
      </c>
      <c r="L468" s="56">
        <f t="shared" si="88"/>
        <v>0</v>
      </c>
      <c r="M468" s="56">
        <f t="shared" si="88"/>
        <v>0</v>
      </c>
      <c r="N468" s="56">
        <f t="shared" si="88"/>
        <v>0</v>
      </c>
      <c r="O468" s="56">
        <f t="shared" si="88"/>
        <v>0</v>
      </c>
      <c r="P468" s="56">
        <f t="shared" si="88"/>
        <v>0</v>
      </c>
      <c r="Q468" s="56">
        <f t="shared" si="88"/>
        <v>0</v>
      </c>
      <c r="R468" s="56">
        <f t="shared" si="88"/>
        <v>0</v>
      </c>
      <c r="S468" s="56">
        <f t="shared" si="88"/>
        <v>0</v>
      </c>
      <c r="T468" s="56">
        <f t="shared" si="88"/>
        <v>0</v>
      </c>
      <c r="U468" s="56">
        <f t="shared" si="88"/>
        <v>0</v>
      </c>
    </row>
    <row r="469" spans="1:21" x14ac:dyDescent="0.25">
      <c r="B469" s="8" t="s">
        <v>221</v>
      </c>
      <c r="C469" s="8" t="s">
        <v>167</v>
      </c>
      <c r="D469" s="8" t="s">
        <v>36</v>
      </c>
      <c r="E469" s="8" t="s">
        <v>207</v>
      </c>
      <c r="F469" s="56">
        <f t="shared" ref="F469:U469" si="89">IFERROR(((F73/F294)-1),"CHECK")</f>
        <v>0</v>
      </c>
      <c r="G469" s="56">
        <f t="shared" si="89"/>
        <v>0</v>
      </c>
      <c r="H469" s="56">
        <f t="shared" si="89"/>
        <v>0</v>
      </c>
      <c r="I469" s="56">
        <f t="shared" si="89"/>
        <v>0</v>
      </c>
      <c r="J469" s="56">
        <f t="shared" si="89"/>
        <v>0</v>
      </c>
      <c r="K469" s="56">
        <f t="shared" si="89"/>
        <v>0</v>
      </c>
      <c r="L469" s="56">
        <f t="shared" si="89"/>
        <v>0</v>
      </c>
      <c r="M469" s="56">
        <f t="shared" si="89"/>
        <v>0</v>
      </c>
      <c r="N469" s="56">
        <f t="shared" si="89"/>
        <v>0</v>
      </c>
      <c r="O469" s="56">
        <f t="shared" si="89"/>
        <v>0</v>
      </c>
      <c r="P469" s="56">
        <f t="shared" si="89"/>
        <v>0</v>
      </c>
      <c r="Q469" s="56">
        <f t="shared" si="89"/>
        <v>0</v>
      </c>
      <c r="R469" s="56">
        <f t="shared" si="89"/>
        <v>0</v>
      </c>
      <c r="S469" s="56">
        <f t="shared" si="89"/>
        <v>0</v>
      </c>
      <c r="T469" s="56">
        <f t="shared" si="89"/>
        <v>0</v>
      </c>
      <c r="U469" s="56">
        <f t="shared" si="89"/>
        <v>0</v>
      </c>
    </row>
    <row r="470" spans="1:21" x14ac:dyDescent="0.25">
      <c r="B470" s="8" t="s">
        <v>231</v>
      </c>
      <c r="C470" s="8" t="s">
        <v>230</v>
      </c>
      <c r="D470" s="8" t="s">
        <v>36</v>
      </c>
      <c r="E470" s="8" t="s">
        <v>207</v>
      </c>
      <c r="F470" s="56">
        <f t="shared" ref="F470:U470" si="90">IFERROR(((F74/F295)-1),"CHECK")</f>
        <v>0</v>
      </c>
      <c r="G470" s="56">
        <f t="shared" si="90"/>
        <v>0</v>
      </c>
      <c r="H470" s="56">
        <f t="shared" si="90"/>
        <v>0</v>
      </c>
      <c r="I470" s="56">
        <f t="shared" si="90"/>
        <v>0</v>
      </c>
      <c r="J470" s="56">
        <f t="shared" si="90"/>
        <v>0</v>
      </c>
      <c r="K470" s="56">
        <f t="shared" si="90"/>
        <v>0</v>
      </c>
      <c r="L470" s="56">
        <f t="shared" si="90"/>
        <v>0</v>
      </c>
      <c r="M470" s="56">
        <f t="shared" si="90"/>
        <v>0</v>
      </c>
      <c r="N470" s="56">
        <f t="shared" si="90"/>
        <v>0</v>
      </c>
      <c r="O470" s="56">
        <f t="shared" si="90"/>
        <v>0</v>
      </c>
      <c r="P470" s="56">
        <f t="shared" si="90"/>
        <v>0</v>
      </c>
      <c r="Q470" s="56">
        <f t="shared" si="90"/>
        <v>0</v>
      </c>
      <c r="R470" s="56">
        <f t="shared" si="90"/>
        <v>0</v>
      </c>
      <c r="S470" s="56">
        <f t="shared" si="90"/>
        <v>0</v>
      </c>
      <c r="T470" s="56">
        <f t="shared" si="90"/>
        <v>0</v>
      </c>
      <c r="U470" s="56">
        <f t="shared" si="90"/>
        <v>0</v>
      </c>
    </row>
    <row r="471" spans="1:21" x14ac:dyDescent="0.25">
      <c r="B471" s="8" t="s">
        <v>231</v>
      </c>
      <c r="C471" s="8" t="s">
        <v>217</v>
      </c>
      <c r="D471" s="8" t="s">
        <v>36</v>
      </c>
      <c r="E471" s="8" t="s">
        <v>207</v>
      </c>
      <c r="F471" s="56">
        <f t="shared" ref="F471:U471" si="91">IFERROR(((F75/F296)-1),"CHECK")</f>
        <v>0</v>
      </c>
      <c r="G471" s="56">
        <f t="shared" si="91"/>
        <v>0</v>
      </c>
      <c r="H471" s="56">
        <f t="shared" si="91"/>
        <v>0</v>
      </c>
      <c r="I471" s="56">
        <f t="shared" si="91"/>
        <v>0</v>
      </c>
      <c r="J471" s="56">
        <f t="shared" si="91"/>
        <v>0</v>
      </c>
      <c r="K471" s="56">
        <f t="shared" si="91"/>
        <v>0</v>
      </c>
      <c r="L471" s="56">
        <f t="shared" si="91"/>
        <v>0</v>
      </c>
      <c r="M471" s="56">
        <f t="shared" si="91"/>
        <v>0</v>
      </c>
      <c r="N471" s="56">
        <f t="shared" si="91"/>
        <v>0</v>
      </c>
      <c r="O471" s="56">
        <f t="shared" si="91"/>
        <v>0</v>
      </c>
      <c r="P471" s="56">
        <f t="shared" si="91"/>
        <v>0</v>
      </c>
      <c r="Q471" s="56">
        <f t="shared" si="91"/>
        <v>0</v>
      </c>
      <c r="R471" s="56">
        <f t="shared" si="91"/>
        <v>0</v>
      </c>
      <c r="S471" s="56">
        <f t="shared" si="91"/>
        <v>0</v>
      </c>
      <c r="T471" s="56">
        <f t="shared" si="91"/>
        <v>0</v>
      </c>
      <c r="U471" s="56">
        <f t="shared" si="91"/>
        <v>0</v>
      </c>
    </row>
    <row r="472" spans="1:21" x14ac:dyDescent="0.25">
      <c r="B472" s="8" t="s">
        <v>231</v>
      </c>
      <c r="C472" s="8" t="s">
        <v>218</v>
      </c>
      <c r="D472" s="8" t="s">
        <v>36</v>
      </c>
      <c r="E472" s="8" t="s">
        <v>207</v>
      </c>
      <c r="F472" s="56">
        <f t="shared" ref="F472:U472" si="92">IFERROR(((F76/F297)-1),"CHECK")</f>
        <v>0</v>
      </c>
      <c r="G472" s="56">
        <f t="shared" si="92"/>
        <v>0</v>
      </c>
      <c r="H472" s="56">
        <f t="shared" si="92"/>
        <v>0</v>
      </c>
      <c r="I472" s="56">
        <f t="shared" si="92"/>
        <v>0</v>
      </c>
      <c r="J472" s="56">
        <f t="shared" si="92"/>
        <v>0</v>
      </c>
      <c r="K472" s="56">
        <f t="shared" si="92"/>
        <v>0</v>
      </c>
      <c r="L472" s="56">
        <f t="shared" si="92"/>
        <v>0</v>
      </c>
      <c r="M472" s="56">
        <f t="shared" si="92"/>
        <v>0</v>
      </c>
      <c r="N472" s="56">
        <f t="shared" si="92"/>
        <v>0</v>
      </c>
      <c r="O472" s="56">
        <f t="shared" si="92"/>
        <v>0</v>
      </c>
      <c r="P472" s="56">
        <f t="shared" si="92"/>
        <v>0</v>
      </c>
      <c r="Q472" s="56">
        <f t="shared" si="92"/>
        <v>0</v>
      </c>
      <c r="R472" s="56">
        <f t="shared" si="92"/>
        <v>0</v>
      </c>
      <c r="S472" s="56">
        <f t="shared" si="92"/>
        <v>0</v>
      </c>
      <c r="T472" s="56">
        <f t="shared" si="92"/>
        <v>0</v>
      </c>
      <c r="U472" s="56">
        <f t="shared" si="92"/>
        <v>0</v>
      </c>
    </row>
    <row r="473" spans="1:21" s="19" customFormat="1" x14ac:dyDescent="0.25">
      <c r="A473" s="223"/>
      <c r="B473" s="50" t="s">
        <v>219</v>
      </c>
      <c r="C473" s="45"/>
      <c r="D473" s="50" t="s">
        <v>36</v>
      </c>
      <c r="E473" s="45"/>
    </row>
    <row r="474" spans="1:21" x14ac:dyDescent="0.25">
      <c r="B474" s="8" t="s">
        <v>219</v>
      </c>
      <c r="C474" s="8" t="s">
        <v>226</v>
      </c>
      <c r="D474" s="8" t="s">
        <v>36</v>
      </c>
      <c r="E474" s="8" t="s">
        <v>207</v>
      </c>
      <c r="F474" s="56">
        <f t="shared" ref="F474:U474" si="93">IFERROR(((F78/F299)-1),"CHECK")</f>
        <v>0</v>
      </c>
      <c r="G474" s="56">
        <f t="shared" si="93"/>
        <v>0</v>
      </c>
      <c r="H474" s="56">
        <f t="shared" si="93"/>
        <v>0</v>
      </c>
      <c r="I474" s="56">
        <f t="shared" si="93"/>
        <v>0</v>
      </c>
      <c r="J474" s="56">
        <f t="shared" si="93"/>
        <v>0</v>
      </c>
      <c r="K474" s="56">
        <f t="shared" si="93"/>
        <v>0</v>
      </c>
      <c r="L474" s="56">
        <f t="shared" si="93"/>
        <v>0</v>
      </c>
      <c r="M474" s="56">
        <f t="shared" si="93"/>
        <v>0</v>
      </c>
      <c r="N474" s="56">
        <f t="shared" si="93"/>
        <v>0</v>
      </c>
      <c r="O474" s="56">
        <f t="shared" si="93"/>
        <v>0</v>
      </c>
      <c r="P474" s="56">
        <f t="shared" si="93"/>
        <v>0</v>
      </c>
      <c r="Q474" s="56">
        <f t="shared" si="93"/>
        <v>0</v>
      </c>
      <c r="R474" s="56">
        <f t="shared" si="93"/>
        <v>0</v>
      </c>
      <c r="S474" s="56">
        <f t="shared" si="93"/>
        <v>0</v>
      </c>
      <c r="T474" s="56">
        <f t="shared" si="93"/>
        <v>0</v>
      </c>
      <c r="U474" s="56">
        <f t="shared" si="93"/>
        <v>0</v>
      </c>
    </row>
    <row r="475" spans="1:21" x14ac:dyDescent="0.25">
      <c r="B475" s="8" t="s">
        <v>219</v>
      </c>
      <c r="C475" s="8" t="s">
        <v>227</v>
      </c>
      <c r="D475" s="8" t="s">
        <v>36</v>
      </c>
      <c r="E475" s="8" t="s">
        <v>207</v>
      </c>
      <c r="F475" s="56">
        <f t="shared" ref="F475:U475" si="94">IFERROR(((F79/F300)-1),"CHECK")</f>
        <v>0</v>
      </c>
      <c r="G475" s="56">
        <f t="shared" si="94"/>
        <v>0</v>
      </c>
      <c r="H475" s="56">
        <f t="shared" si="94"/>
        <v>0</v>
      </c>
      <c r="I475" s="56">
        <f t="shared" si="94"/>
        <v>0</v>
      </c>
      <c r="J475" s="56">
        <f t="shared" si="94"/>
        <v>0</v>
      </c>
      <c r="K475" s="56">
        <f t="shared" si="94"/>
        <v>0</v>
      </c>
      <c r="L475" s="56">
        <f t="shared" si="94"/>
        <v>0</v>
      </c>
      <c r="M475" s="56">
        <f t="shared" si="94"/>
        <v>0</v>
      </c>
      <c r="N475" s="56">
        <f t="shared" si="94"/>
        <v>0</v>
      </c>
      <c r="O475" s="56">
        <f t="shared" si="94"/>
        <v>0</v>
      </c>
      <c r="P475" s="56">
        <f t="shared" si="94"/>
        <v>0</v>
      </c>
      <c r="Q475" s="56">
        <f t="shared" si="94"/>
        <v>0</v>
      </c>
      <c r="R475" s="56">
        <f t="shared" si="94"/>
        <v>0</v>
      </c>
      <c r="S475" s="56">
        <f t="shared" si="94"/>
        <v>0</v>
      </c>
      <c r="T475" s="56">
        <f t="shared" si="94"/>
        <v>0</v>
      </c>
      <c r="U475" s="56">
        <f t="shared" si="94"/>
        <v>0</v>
      </c>
    </row>
    <row r="476" spans="1:21" x14ac:dyDescent="0.25">
      <c r="B476" s="8" t="s">
        <v>219</v>
      </c>
      <c r="C476" s="8" t="s">
        <v>228</v>
      </c>
      <c r="D476" s="8" t="s">
        <v>36</v>
      </c>
      <c r="E476" s="8" t="s">
        <v>207</v>
      </c>
      <c r="F476" s="56">
        <f t="shared" ref="F476:U476" si="95">IFERROR(((F80/F301)-1),"CHECK")</f>
        <v>0</v>
      </c>
      <c r="G476" s="56">
        <f t="shared" si="95"/>
        <v>0</v>
      </c>
      <c r="H476" s="56">
        <f t="shared" si="95"/>
        <v>0</v>
      </c>
      <c r="I476" s="56">
        <f t="shared" si="95"/>
        <v>0</v>
      </c>
      <c r="J476" s="56">
        <f t="shared" si="95"/>
        <v>0</v>
      </c>
      <c r="K476" s="56">
        <f t="shared" si="95"/>
        <v>0</v>
      </c>
      <c r="L476" s="56">
        <f t="shared" si="95"/>
        <v>0</v>
      </c>
      <c r="M476" s="56">
        <f t="shared" si="95"/>
        <v>0</v>
      </c>
      <c r="N476" s="56">
        <f t="shared" si="95"/>
        <v>0</v>
      </c>
      <c r="O476" s="56">
        <f t="shared" si="95"/>
        <v>0</v>
      </c>
      <c r="P476" s="56">
        <f t="shared" si="95"/>
        <v>0</v>
      </c>
      <c r="Q476" s="56">
        <f t="shared" si="95"/>
        <v>0</v>
      </c>
      <c r="R476" s="56">
        <f t="shared" si="95"/>
        <v>0</v>
      </c>
      <c r="S476" s="56">
        <f t="shared" si="95"/>
        <v>0</v>
      </c>
      <c r="T476" s="56">
        <f t="shared" si="95"/>
        <v>0</v>
      </c>
      <c r="U476" s="56">
        <f t="shared" si="95"/>
        <v>0</v>
      </c>
    </row>
    <row r="477" spans="1:21" x14ac:dyDescent="0.25">
      <c r="B477" s="8" t="s">
        <v>219</v>
      </c>
      <c r="C477" s="8" t="s">
        <v>166</v>
      </c>
      <c r="D477" s="8" t="s">
        <v>36</v>
      </c>
      <c r="E477" s="8" t="s">
        <v>207</v>
      </c>
      <c r="F477" s="56">
        <f t="shared" ref="F477:U477" si="96">IFERROR(((F81/F302)-1),"CHECK")</f>
        <v>0</v>
      </c>
      <c r="G477" s="56">
        <f t="shared" si="96"/>
        <v>0</v>
      </c>
      <c r="H477" s="56">
        <f t="shared" si="96"/>
        <v>0</v>
      </c>
      <c r="I477" s="56">
        <f t="shared" si="96"/>
        <v>0</v>
      </c>
      <c r="J477" s="56">
        <f t="shared" si="96"/>
        <v>0</v>
      </c>
      <c r="K477" s="56">
        <f t="shared" si="96"/>
        <v>0</v>
      </c>
      <c r="L477" s="56">
        <f t="shared" si="96"/>
        <v>0</v>
      </c>
      <c r="M477" s="56">
        <f t="shared" si="96"/>
        <v>0</v>
      </c>
      <c r="N477" s="56">
        <f t="shared" si="96"/>
        <v>0</v>
      </c>
      <c r="O477" s="56">
        <f t="shared" si="96"/>
        <v>0</v>
      </c>
      <c r="P477" s="56">
        <f t="shared" si="96"/>
        <v>0</v>
      </c>
      <c r="Q477" s="56">
        <f t="shared" si="96"/>
        <v>0</v>
      </c>
      <c r="R477" s="56">
        <f t="shared" si="96"/>
        <v>0</v>
      </c>
      <c r="S477" s="56">
        <f t="shared" si="96"/>
        <v>0</v>
      </c>
      <c r="T477" s="56">
        <f t="shared" si="96"/>
        <v>0</v>
      </c>
      <c r="U477" s="56">
        <f t="shared" si="96"/>
        <v>0</v>
      </c>
    </row>
    <row r="478" spans="1:21" x14ac:dyDescent="0.25">
      <c r="B478" s="8" t="s">
        <v>219</v>
      </c>
      <c r="C478" s="8" t="s">
        <v>204</v>
      </c>
      <c r="D478" s="8" t="s">
        <v>36</v>
      </c>
      <c r="E478" s="8" t="s">
        <v>207</v>
      </c>
      <c r="F478" s="56">
        <f t="shared" ref="F478:U478" si="97">IFERROR(((F82/F303)-1),"CHECK")</f>
        <v>-0.9</v>
      </c>
      <c r="G478" s="56">
        <f t="shared" si="97"/>
        <v>-0.9</v>
      </c>
      <c r="H478" s="56">
        <f t="shared" si="97"/>
        <v>-0.9</v>
      </c>
      <c r="I478" s="56">
        <f t="shared" si="97"/>
        <v>-0.9</v>
      </c>
      <c r="J478" s="56">
        <f t="shared" si="97"/>
        <v>-0.9</v>
      </c>
      <c r="K478" s="56">
        <f t="shared" si="97"/>
        <v>-0.9</v>
      </c>
      <c r="L478" s="56">
        <f t="shared" si="97"/>
        <v>-0.9</v>
      </c>
      <c r="M478" s="56">
        <f t="shared" si="97"/>
        <v>-0.9</v>
      </c>
      <c r="N478" s="56">
        <f t="shared" si="97"/>
        <v>-0.9</v>
      </c>
      <c r="O478" s="56">
        <f t="shared" si="97"/>
        <v>-0.9</v>
      </c>
      <c r="P478" s="56">
        <f t="shared" si="97"/>
        <v>-0.9</v>
      </c>
      <c r="Q478" s="56">
        <f t="shared" si="97"/>
        <v>-0.9</v>
      </c>
      <c r="R478" s="56">
        <f t="shared" si="97"/>
        <v>-0.9</v>
      </c>
      <c r="S478" s="56">
        <f t="shared" si="97"/>
        <v>-0.9</v>
      </c>
      <c r="T478" s="56">
        <f t="shared" si="97"/>
        <v>-0.9</v>
      </c>
      <c r="U478" s="56">
        <f t="shared" si="97"/>
        <v>-0.9</v>
      </c>
    </row>
    <row r="479" spans="1:21" x14ac:dyDescent="0.25">
      <c r="B479" s="8" t="s">
        <v>219</v>
      </c>
      <c r="C479" s="8" t="s">
        <v>167</v>
      </c>
      <c r="D479" s="8" t="s">
        <v>36</v>
      </c>
      <c r="E479" s="8" t="s">
        <v>207</v>
      </c>
      <c r="F479" s="56">
        <f t="shared" ref="F479:U479" si="98">IFERROR(((F83/F304)-1),"CHECK")</f>
        <v>0</v>
      </c>
      <c r="G479" s="56">
        <f t="shared" si="98"/>
        <v>0</v>
      </c>
      <c r="H479" s="56">
        <f t="shared" si="98"/>
        <v>0</v>
      </c>
      <c r="I479" s="56">
        <f t="shared" si="98"/>
        <v>0</v>
      </c>
      <c r="J479" s="56">
        <f t="shared" si="98"/>
        <v>0</v>
      </c>
      <c r="K479" s="56">
        <f t="shared" si="98"/>
        <v>0</v>
      </c>
      <c r="L479" s="56">
        <f t="shared" si="98"/>
        <v>0</v>
      </c>
      <c r="M479" s="56">
        <f t="shared" si="98"/>
        <v>0</v>
      </c>
      <c r="N479" s="56">
        <f t="shared" si="98"/>
        <v>0</v>
      </c>
      <c r="O479" s="56">
        <f t="shared" si="98"/>
        <v>0</v>
      </c>
      <c r="P479" s="56">
        <f t="shared" si="98"/>
        <v>0</v>
      </c>
      <c r="Q479" s="56">
        <f t="shared" si="98"/>
        <v>0</v>
      </c>
      <c r="R479" s="56">
        <f t="shared" si="98"/>
        <v>0</v>
      </c>
      <c r="S479" s="56">
        <f t="shared" si="98"/>
        <v>0</v>
      </c>
      <c r="T479" s="56">
        <f t="shared" si="98"/>
        <v>0</v>
      </c>
      <c r="U479" s="56">
        <f t="shared" si="98"/>
        <v>0</v>
      </c>
    </row>
    <row r="480" spans="1:21" x14ac:dyDescent="0.25">
      <c r="B480" s="8"/>
      <c r="C480" s="8"/>
      <c r="D480" s="8"/>
      <c r="E480" s="8"/>
    </row>
    <row r="481" spans="1:21" s="19" customFormat="1" x14ac:dyDescent="0.25">
      <c r="A481" s="223"/>
      <c r="B481" s="50" t="s">
        <v>222</v>
      </c>
      <c r="C481" s="50"/>
      <c r="D481" s="50" t="s">
        <v>190</v>
      </c>
      <c r="E481" s="45"/>
    </row>
    <row r="482" spans="1:21" x14ac:dyDescent="0.25">
      <c r="B482" s="8" t="s">
        <v>222</v>
      </c>
      <c r="C482" s="8" t="s">
        <v>227</v>
      </c>
      <c r="D482" s="8" t="s">
        <v>190</v>
      </c>
      <c r="E482" s="8" t="s">
        <v>208</v>
      </c>
      <c r="F482" s="56">
        <f t="shared" ref="F482:U482" si="99">IFERROR(((F86/F307)-1),"CHECK")</f>
        <v>0</v>
      </c>
      <c r="G482" s="56">
        <f t="shared" si="99"/>
        <v>0</v>
      </c>
      <c r="H482" s="56">
        <f t="shared" si="99"/>
        <v>0</v>
      </c>
      <c r="I482" s="56">
        <f t="shared" si="99"/>
        <v>0</v>
      </c>
      <c r="J482" s="56">
        <f t="shared" si="99"/>
        <v>0</v>
      </c>
      <c r="K482" s="56">
        <f t="shared" si="99"/>
        <v>0</v>
      </c>
      <c r="L482" s="56">
        <f t="shared" si="99"/>
        <v>0</v>
      </c>
      <c r="M482" s="56">
        <f t="shared" si="99"/>
        <v>0</v>
      </c>
      <c r="N482" s="56">
        <f t="shared" si="99"/>
        <v>0</v>
      </c>
      <c r="O482" s="56">
        <f t="shared" si="99"/>
        <v>0</v>
      </c>
      <c r="P482" s="56">
        <f t="shared" si="99"/>
        <v>0</v>
      </c>
      <c r="Q482" s="56">
        <f t="shared" si="99"/>
        <v>0</v>
      </c>
      <c r="R482" s="56">
        <f t="shared" si="99"/>
        <v>0</v>
      </c>
      <c r="S482" s="56">
        <f t="shared" si="99"/>
        <v>0</v>
      </c>
      <c r="T482" s="56">
        <f t="shared" si="99"/>
        <v>0</v>
      </c>
      <c r="U482" s="56">
        <f t="shared" si="99"/>
        <v>0</v>
      </c>
    </row>
    <row r="483" spans="1:21" x14ac:dyDescent="0.25">
      <c r="B483" s="8" t="s">
        <v>222</v>
      </c>
      <c r="C483" s="8" t="s">
        <v>228</v>
      </c>
      <c r="D483" s="8" t="s">
        <v>190</v>
      </c>
      <c r="E483" s="8" t="s">
        <v>208</v>
      </c>
      <c r="F483" s="56">
        <f t="shared" ref="F483:U483" si="100">IFERROR(((F87/F308)-1),"CHECK")</f>
        <v>0</v>
      </c>
      <c r="G483" s="56">
        <f t="shared" si="100"/>
        <v>0</v>
      </c>
      <c r="H483" s="56">
        <f t="shared" si="100"/>
        <v>0</v>
      </c>
      <c r="I483" s="56">
        <f t="shared" si="100"/>
        <v>0</v>
      </c>
      <c r="J483" s="56">
        <f t="shared" si="100"/>
        <v>0</v>
      </c>
      <c r="K483" s="56">
        <f t="shared" si="100"/>
        <v>0</v>
      </c>
      <c r="L483" s="56">
        <f t="shared" si="100"/>
        <v>0</v>
      </c>
      <c r="M483" s="56">
        <f t="shared" si="100"/>
        <v>0</v>
      </c>
      <c r="N483" s="56">
        <f t="shared" si="100"/>
        <v>0</v>
      </c>
      <c r="O483" s="56">
        <f t="shared" si="100"/>
        <v>0</v>
      </c>
      <c r="P483" s="56">
        <f t="shared" si="100"/>
        <v>0</v>
      </c>
      <c r="Q483" s="56">
        <f t="shared" si="100"/>
        <v>0</v>
      </c>
      <c r="R483" s="56">
        <f t="shared" si="100"/>
        <v>0</v>
      </c>
      <c r="S483" s="56">
        <f t="shared" si="100"/>
        <v>0</v>
      </c>
      <c r="T483" s="56">
        <f t="shared" si="100"/>
        <v>0</v>
      </c>
      <c r="U483" s="56">
        <f t="shared" si="100"/>
        <v>0</v>
      </c>
    </row>
    <row r="484" spans="1:21" x14ac:dyDescent="0.25">
      <c r="B484" s="8" t="s">
        <v>222</v>
      </c>
      <c r="C484" s="8" t="s">
        <v>229</v>
      </c>
      <c r="D484" s="8" t="s">
        <v>190</v>
      </c>
      <c r="E484" s="8" t="s">
        <v>208</v>
      </c>
      <c r="F484" s="56">
        <f t="shared" ref="F484:U484" si="101">IFERROR(((F88/F309)-1),"CHECK")</f>
        <v>0</v>
      </c>
      <c r="G484" s="56">
        <f t="shared" si="101"/>
        <v>0</v>
      </c>
      <c r="H484" s="56">
        <f t="shared" si="101"/>
        <v>0</v>
      </c>
      <c r="I484" s="56">
        <f t="shared" si="101"/>
        <v>0</v>
      </c>
      <c r="J484" s="56">
        <f t="shared" si="101"/>
        <v>0</v>
      </c>
      <c r="K484" s="56">
        <f t="shared" si="101"/>
        <v>0</v>
      </c>
      <c r="L484" s="56">
        <f t="shared" si="101"/>
        <v>0</v>
      </c>
      <c r="M484" s="56">
        <f t="shared" si="101"/>
        <v>0</v>
      </c>
      <c r="N484" s="56">
        <f t="shared" si="101"/>
        <v>0</v>
      </c>
      <c r="O484" s="56">
        <f t="shared" si="101"/>
        <v>0</v>
      </c>
      <c r="P484" s="56">
        <f t="shared" si="101"/>
        <v>0</v>
      </c>
      <c r="Q484" s="56">
        <f t="shared" si="101"/>
        <v>0</v>
      </c>
      <c r="R484" s="56">
        <f t="shared" si="101"/>
        <v>0</v>
      </c>
      <c r="S484" s="56">
        <f t="shared" si="101"/>
        <v>0</v>
      </c>
      <c r="T484" s="56">
        <f t="shared" si="101"/>
        <v>0</v>
      </c>
      <c r="U484" s="56">
        <f t="shared" si="101"/>
        <v>0</v>
      </c>
    </row>
    <row r="485" spans="1:21" x14ac:dyDescent="0.25">
      <c r="B485" s="8" t="s">
        <v>222</v>
      </c>
      <c r="C485" s="8" t="s">
        <v>167</v>
      </c>
      <c r="D485" s="8" t="s">
        <v>190</v>
      </c>
      <c r="E485" s="8" t="s">
        <v>208</v>
      </c>
      <c r="F485" s="56">
        <f t="shared" ref="F485:U485" si="102">IFERROR(((F89/F310)-1),"CHECK")</f>
        <v>0</v>
      </c>
      <c r="G485" s="56">
        <f t="shared" si="102"/>
        <v>0</v>
      </c>
      <c r="H485" s="56">
        <f t="shared" si="102"/>
        <v>0</v>
      </c>
      <c r="I485" s="56">
        <f t="shared" si="102"/>
        <v>0</v>
      </c>
      <c r="J485" s="56">
        <f t="shared" si="102"/>
        <v>0</v>
      </c>
      <c r="K485" s="56">
        <f t="shared" si="102"/>
        <v>0</v>
      </c>
      <c r="L485" s="56">
        <f t="shared" si="102"/>
        <v>0</v>
      </c>
      <c r="M485" s="56">
        <f t="shared" si="102"/>
        <v>0</v>
      </c>
      <c r="N485" s="56">
        <f t="shared" si="102"/>
        <v>0</v>
      </c>
      <c r="O485" s="56">
        <f t="shared" si="102"/>
        <v>0</v>
      </c>
      <c r="P485" s="56">
        <f t="shared" si="102"/>
        <v>0</v>
      </c>
      <c r="Q485" s="56">
        <f t="shared" si="102"/>
        <v>0</v>
      </c>
      <c r="R485" s="56">
        <f t="shared" si="102"/>
        <v>0</v>
      </c>
      <c r="S485" s="56">
        <f t="shared" si="102"/>
        <v>0</v>
      </c>
      <c r="T485" s="56">
        <f t="shared" si="102"/>
        <v>0</v>
      </c>
      <c r="U485" s="56">
        <f t="shared" si="102"/>
        <v>0</v>
      </c>
    </row>
    <row r="486" spans="1:21" x14ac:dyDescent="0.25">
      <c r="B486" s="8" t="s">
        <v>222</v>
      </c>
      <c r="C486" s="8" t="s">
        <v>215</v>
      </c>
      <c r="D486" s="8" t="s">
        <v>190</v>
      </c>
      <c r="E486" s="8" t="s">
        <v>208</v>
      </c>
      <c r="F486" s="56">
        <f t="shared" ref="F486:U486" si="103">IFERROR(((F90/F311)-1),"CHECK")</f>
        <v>0</v>
      </c>
      <c r="G486" s="56">
        <f t="shared" si="103"/>
        <v>0</v>
      </c>
      <c r="H486" s="56">
        <f t="shared" si="103"/>
        <v>0</v>
      </c>
      <c r="I486" s="56">
        <f t="shared" si="103"/>
        <v>0</v>
      </c>
      <c r="J486" s="56">
        <f t="shared" si="103"/>
        <v>0</v>
      </c>
      <c r="K486" s="56">
        <f t="shared" si="103"/>
        <v>0</v>
      </c>
      <c r="L486" s="56">
        <f t="shared" si="103"/>
        <v>0</v>
      </c>
      <c r="M486" s="56">
        <f t="shared" si="103"/>
        <v>0</v>
      </c>
      <c r="N486" s="56">
        <f t="shared" si="103"/>
        <v>0</v>
      </c>
      <c r="O486" s="56">
        <f t="shared" si="103"/>
        <v>0</v>
      </c>
      <c r="P486" s="56">
        <f t="shared" si="103"/>
        <v>0</v>
      </c>
      <c r="Q486" s="56">
        <f t="shared" si="103"/>
        <v>0</v>
      </c>
      <c r="R486" s="56">
        <f t="shared" si="103"/>
        <v>0</v>
      </c>
      <c r="S486" s="56">
        <f t="shared" si="103"/>
        <v>0</v>
      </c>
      <c r="T486" s="56">
        <f t="shared" si="103"/>
        <v>0</v>
      </c>
      <c r="U486" s="56">
        <f t="shared" si="103"/>
        <v>0</v>
      </c>
    </row>
    <row r="487" spans="1:21" x14ac:dyDescent="0.25">
      <c r="B487" s="8" t="s">
        <v>222</v>
      </c>
      <c r="C487" s="8" t="s">
        <v>211</v>
      </c>
      <c r="D487" s="8" t="s">
        <v>190</v>
      </c>
      <c r="E487" s="8" t="s">
        <v>208</v>
      </c>
      <c r="F487" s="56">
        <f t="shared" ref="F487:U487" si="104">IFERROR(((F91/F312)-1),"CHECK")</f>
        <v>0</v>
      </c>
      <c r="G487" s="56">
        <f t="shared" si="104"/>
        <v>0</v>
      </c>
      <c r="H487" s="56">
        <f t="shared" si="104"/>
        <v>0</v>
      </c>
      <c r="I487" s="56">
        <f t="shared" si="104"/>
        <v>0</v>
      </c>
      <c r="J487" s="56">
        <f t="shared" si="104"/>
        <v>0</v>
      </c>
      <c r="K487" s="56">
        <f t="shared" si="104"/>
        <v>0</v>
      </c>
      <c r="L487" s="56">
        <f t="shared" si="104"/>
        <v>0</v>
      </c>
      <c r="M487" s="56">
        <f t="shared" si="104"/>
        <v>0</v>
      </c>
      <c r="N487" s="56">
        <f t="shared" si="104"/>
        <v>0</v>
      </c>
      <c r="O487" s="56">
        <f t="shared" si="104"/>
        <v>0</v>
      </c>
      <c r="P487" s="56">
        <f t="shared" si="104"/>
        <v>0</v>
      </c>
      <c r="Q487" s="56">
        <f t="shared" si="104"/>
        <v>0</v>
      </c>
      <c r="R487" s="56">
        <f t="shared" si="104"/>
        <v>0</v>
      </c>
      <c r="S487" s="56">
        <f t="shared" si="104"/>
        <v>0</v>
      </c>
      <c r="T487" s="56">
        <f t="shared" si="104"/>
        <v>0</v>
      </c>
      <c r="U487" s="56">
        <f t="shared" si="104"/>
        <v>0</v>
      </c>
    </row>
    <row r="488" spans="1:21" s="19" customFormat="1" x14ac:dyDescent="0.25">
      <c r="A488" s="223"/>
      <c r="B488" s="50" t="s">
        <v>221</v>
      </c>
      <c r="C488" s="45"/>
      <c r="D488" s="50" t="s">
        <v>190</v>
      </c>
      <c r="E488" s="45"/>
    </row>
    <row r="489" spans="1:21" x14ac:dyDescent="0.25">
      <c r="B489" s="8" t="s">
        <v>221</v>
      </c>
      <c r="C489" s="8" t="s">
        <v>227</v>
      </c>
      <c r="D489" s="8" t="s">
        <v>190</v>
      </c>
      <c r="E489" s="8" t="s">
        <v>208</v>
      </c>
      <c r="F489" s="56">
        <f t="shared" ref="F489:U489" si="105">IFERROR(((F93/F314)-1),"CHECK")</f>
        <v>0</v>
      </c>
      <c r="G489" s="56">
        <f t="shared" si="105"/>
        <v>0</v>
      </c>
      <c r="H489" s="56">
        <f t="shared" si="105"/>
        <v>0</v>
      </c>
      <c r="I489" s="56">
        <f t="shared" si="105"/>
        <v>0</v>
      </c>
      <c r="J489" s="56">
        <f t="shared" si="105"/>
        <v>0</v>
      </c>
      <c r="K489" s="56">
        <f t="shared" si="105"/>
        <v>0</v>
      </c>
      <c r="L489" s="56">
        <f t="shared" si="105"/>
        <v>0</v>
      </c>
      <c r="M489" s="56">
        <f t="shared" si="105"/>
        <v>0</v>
      </c>
      <c r="N489" s="56">
        <f t="shared" si="105"/>
        <v>0</v>
      </c>
      <c r="O489" s="56">
        <f t="shared" si="105"/>
        <v>0</v>
      </c>
      <c r="P489" s="56">
        <f t="shared" si="105"/>
        <v>0</v>
      </c>
      <c r="Q489" s="56">
        <f t="shared" si="105"/>
        <v>0</v>
      </c>
      <c r="R489" s="56">
        <f t="shared" si="105"/>
        <v>0</v>
      </c>
      <c r="S489" s="56">
        <f t="shared" si="105"/>
        <v>0</v>
      </c>
      <c r="T489" s="56">
        <f t="shared" si="105"/>
        <v>0</v>
      </c>
      <c r="U489" s="56">
        <f t="shared" si="105"/>
        <v>0</v>
      </c>
    </row>
    <row r="490" spans="1:21" x14ac:dyDescent="0.25">
      <c r="B490" s="8" t="s">
        <v>221</v>
      </c>
      <c r="C490" s="8" t="s">
        <v>166</v>
      </c>
      <c r="D490" s="8" t="s">
        <v>190</v>
      </c>
      <c r="E490" s="8" t="s">
        <v>208</v>
      </c>
      <c r="F490" s="56">
        <f t="shared" ref="F490:U490" si="106">IFERROR(((F94/F315)-1),"CHECK")</f>
        <v>0</v>
      </c>
      <c r="G490" s="56">
        <f t="shared" si="106"/>
        <v>0</v>
      </c>
      <c r="H490" s="56">
        <f t="shared" si="106"/>
        <v>0</v>
      </c>
      <c r="I490" s="56">
        <f t="shared" si="106"/>
        <v>0</v>
      </c>
      <c r="J490" s="56">
        <f t="shared" si="106"/>
        <v>0</v>
      </c>
      <c r="K490" s="56">
        <f t="shared" si="106"/>
        <v>0</v>
      </c>
      <c r="L490" s="56">
        <f t="shared" si="106"/>
        <v>0</v>
      </c>
      <c r="M490" s="56">
        <f t="shared" si="106"/>
        <v>0</v>
      </c>
      <c r="N490" s="56">
        <f t="shared" si="106"/>
        <v>0</v>
      </c>
      <c r="O490" s="56">
        <f t="shared" si="106"/>
        <v>0</v>
      </c>
      <c r="P490" s="56">
        <f t="shared" si="106"/>
        <v>0</v>
      </c>
      <c r="Q490" s="56">
        <f t="shared" si="106"/>
        <v>0</v>
      </c>
      <c r="R490" s="56">
        <f t="shared" si="106"/>
        <v>0</v>
      </c>
      <c r="S490" s="56">
        <f t="shared" si="106"/>
        <v>0</v>
      </c>
      <c r="T490" s="56">
        <f t="shared" si="106"/>
        <v>0</v>
      </c>
      <c r="U490" s="56">
        <f t="shared" si="106"/>
        <v>0</v>
      </c>
    </row>
    <row r="491" spans="1:21" x14ac:dyDescent="0.25">
      <c r="B491" s="8" t="s">
        <v>221</v>
      </c>
      <c r="C491" s="8" t="s">
        <v>204</v>
      </c>
      <c r="D491" s="8" t="s">
        <v>190</v>
      </c>
      <c r="E491" s="8" t="s">
        <v>208</v>
      </c>
      <c r="F491" s="56">
        <f t="shared" ref="F491:U491" si="107">IFERROR(((F95/F316)-1),"CHECK")</f>
        <v>0</v>
      </c>
      <c r="G491" s="56">
        <f t="shared" si="107"/>
        <v>0</v>
      </c>
      <c r="H491" s="56">
        <f t="shared" si="107"/>
        <v>0</v>
      </c>
      <c r="I491" s="56">
        <f t="shared" si="107"/>
        <v>0</v>
      </c>
      <c r="J491" s="56">
        <f t="shared" si="107"/>
        <v>0</v>
      </c>
      <c r="K491" s="56">
        <f t="shared" si="107"/>
        <v>0</v>
      </c>
      <c r="L491" s="56">
        <f t="shared" si="107"/>
        <v>0</v>
      </c>
      <c r="M491" s="56">
        <f t="shared" si="107"/>
        <v>0</v>
      </c>
      <c r="N491" s="56">
        <f t="shared" si="107"/>
        <v>0</v>
      </c>
      <c r="O491" s="56">
        <f t="shared" si="107"/>
        <v>0</v>
      </c>
      <c r="P491" s="56">
        <f t="shared" si="107"/>
        <v>0</v>
      </c>
      <c r="Q491" s="56">
        <f t="shared" si="107"/>
        <v>0</v>
      </c>
      <c r="R491" s="56">
        <f t="shared" si="107"/>
        <v>0</v>
      </c>
      <c r="S491" s="56">
        <f t="shared" si="107"/>
        <v>0</v>
      </c>
      <c r="T491" s="56">
        <f t="shared" si="107"/>
        <v>0</v>
      </c>
      <c r="U491" s="56">
        <f t="shared" si="107"/>
        <v>0</v>
      </c>
    </row>
    <row r="492" spans="1:21" x14ac:dyDescent="0.25">
      <c r="B492" s="8" t="s">
        <v>221</v>
      </c>
      <c r="C492" s="8" t="s">
        <v>167</v>
      </c>
      <c r="D492" s="8" t="s">
        <v>190</v>
      </c>
      <c r="E492" s="8" t="s">
        <v>208</v>
      </c>
      <c r="F492" s="56">
        <f t="shared" ref="F492:U492" si="108">IFERROR(((F96/F317)-1),"CHECK")</f>
        <v>0</v>
      </c>
      <c r="G492" s="56">
        <f t="shared" si="108"/>
        <v>0</v>
      </c>
      <c r="H492" s="56">
        <f t="shared" si="108"/>
        <v>0</v>
      </c>
      <c r="I492" s="56">
        <f t="shared" si="108"/>
        <v>0</v>
      </c>
      <c r="J492" s="56">
        <f t="shared" si="108"/>
        <v>0</v>
      </c>
      <c r="K492" s="56">
        <f t="shared" si="108"/>
        <v>0</v>
      </c>
      <c r="L492" s="56">
        <f t="shared" si="108"/>
        <v>0</v>
      </c>
      <c r="M492" s="56">
        <f t="shared" si="108"/>
        <v>0</v>
      </c>
      <c r="N492" s="56">
        <f t="shared" si="108"/>
        <v>0</v>
      </c>
      <c r="O492" s="56">
        <f t="shared" si="108"/>
        <v>0</v>
      </c>
      <c r="P492" s="56">
        <f t="shared" si="108"/>
        <v>0</v>
      </c>
      <c r="Q492" s="56">
        <f t="shared" si="108"/>
        <v>0</v>
      </c>
      <c r="R492" s="56">
        <f t="shared" si="108"/>
        <v>0</v>
      </c>
      <c r="S492" s="56">
        <f t="shared" si="108"/>
        <v>0</v>
      </c>
      <c r="T492" s="56">
        <f t="shared" si="108"/>
        <v>0</v>
      </c>
      <c r="U492" s="56">
        <f t="shared" si="108"/>
        <v>0</v>
      </c>
    </row>
    <row r="493" spans="1:21" x14ac:dyDescent="0.25">
      <c r="B493" s="8" t="s">
        <v>231</v>
      </c>
      <c r="C493" s="8" t="s">
        <v>230</v>
      </c>
      <c r="D493" s="8" t="s">
        <v>190</v>
      </c>
      <c r="E493" s="8" t="s">
        <v>208</v>
      </c>
      <c r="F493" s="56">
        <f t="shared" ref="F493:U493" si="109">IFERROR(((F97/F318)-1),"CHECK")</f>
        <v>0</v>
      </c>
      <c r="G493" s="56">
        <f t="shared" si="109"/>
        <v>0</v>
      </c>
      <c r="H493" s="56">
        <f t="shared" si="109"/>
        <v>0</v>
      </c>
      <c r="I493" s="56">
        <f t="shared" si="109"/>
        <v>0</v>
      </c>
      <c r="J493" s="56">
        <f t="shared" si="109"/>
        <v>0</v>
      </c>
      <c r="K493" s="56">
        <f t="shared" si="109"/>
        <v>0</v>
      </c>
      <c r="L493" s="56">
        <f t="shared" si="109"/>
        <v>0</v>
      </c>
      <c r="M493" s="56">
        <f t="shared" si="109"/>
        <v>0</v>
      </c>
      <c r="N493" s="56">
        <f t="shared" si="109"/>
        <v>0</v>
      </c>
      <c r="O493" s="56">
        <f t="shared" si="109"/>
        <v>0</v>
      </c>
      <c r="P493" s="56">
        <f t="shared" si="109"/>
        <v>0</v>
      </c>
      <c r="Q493" s="56">
        <f t="shared" si="109"/>
        <v>0</v>
      </c>
      <c r="R493" s="56">
        <f t="shared" si="109"/>
        <v>0</v>
      </c>
      <c r="S493" s="56">
        <f t="shared" si="109"/>
        <v>0</v>
      </c>
      <c r="T493" s="56">
        <f t="shared" si="109"/>
        <v>0</v>
      </c>
      <c r="U493" s="56">
        <f t="shared" si="109"/>
        <v>0</v>
      </c>
    </row>
    <row r="494" spans="1:21" x14ac:dyDescent="0.25">
      <c r="B494" s="8" t="s">
        <v>231</v>
      </c>
      <c r="C494" s="8" t="s">
        <v>217</v>
      </c>
      <c r="D494" s="8" t="s">
        <v>190</v>
      </c>
      <c r="E494" s="8" t="s">
        <v>208</v>
      </c>
      <c r="F494" s="56">
        <f t="shared" ref="F494:U494" si="110">IFERROR(((F98/F319)-1),"CHECK")</f>
        <v>0</v>
      </c>
      <c r="G494" s="56">
        <f t="shared" si="110"/>
        <v>0</v>
      </c>
      <c r="H494" s="56">
        <f t="shared" si="110"/>
        <v>0</v>
      </c>
      <c r="I494" s="56">
        <f t="shared" si="110"/>
        <v>0</v>
      </c>
      <c r="J494" s="56">
        <f t="shared" si="110"/>
        <v>0</v>
      </c>
      <c r="K494" s="56">
        <f t="shared" si="110"/>
        <v>0</v>
      </c>
      <c r="L494" s="56">
        <f t="shared" si="110"/>
        <v>0</v>
      </c>
      <c r="M494" s="56">
        <f t="shared" si="110"/>
        <v>0</v>
      </c>
      <c r="N494" s="56">
        <f t="shared" si="110"/>
        <v>0</v>
      </c>
      <c r="O494" s="56">
        <f t="shared" si="110"/>
        <v>0</v>
      </c>
      <c r="P494" s="56">
        <f t="shared" si="110"/>
        <v>0</v>
      </c>
      <c r="Q494" s="56">
        <f t="shared" si="110"/>
        <v>0</v>
      </c>
      <c r="R494" s="56">
        <f t="shared" si="110"/>
        <v>0</v>
      </c>
      <c r="S494" s="56">
        <f t="shared" si="110"/>
        <v>0</v>
      </c>
      <c r="T494" s="56">
        <f t="shared" si="110"/>
        <v>0</v>
      </c>
      <c r="U494" s="56">
        <f t="shared" si="110"/>
        <v>0</v>
      </c>
    </row>
    <row r="495" spans="1:21" x14ac:dyDescent="0.25">
      <c r="B495" s="8" t="s">
        <v>231</v>
      </c>
      <c r="C495" s="8" t="s">
        <v>218</v>
      </c>
      <c r="D495" s="8" t="s">
        <v>190</v>
      </c>
      <c r="E495" s="8" t="s">
        <v>208</v>
      </c>
      <c r="F495" s="56">
        <f t="shared" ref="F495:U495" si="111">IFERROR(((F99/F320)-1),"CHECK")</f>
        <v>0</v>
      </c>
      <c r="G495" s="56">
        <f t="shared" si="111"/>
        <v>0</v>
      </c>
      <c r="H495" s="56">
        <f t="shared" si="111"/>
        <v>0</v>
      </c>
      <c r="I495" s="56">
        <f t="shared" si="111"/>
        <v>0</v>
      </c>
      <c r="J495" s="56">
        <f t="shared" si="111"/>
        <v>0</v>
      </c>
      <c r="K495" s="56">
        <f t="shared" si="111"/>
        <v>0</v>
      </c>
      <c r="L495" s="56">
        <f t="shared" si="111"/>
        <v>0</v>
      </c>
      <c r="M495" s="56">
        <f t="shared" si="111"/>
        <v>0</v>
      </c>
      <c r="N495" s="56">
        <f t="shared" si="111"/>
        <v>0</v>
      </c>
      <c r="O495" s="56">
        <f t="shared" si="111"/>
        <v>0</v>
      </c>
      <c r="P495" s="56">
        <f t="shared" si="111"/>
        <v>0</v>
      </c>
      <c r="Q495" s="56">
        <f t="shared" si="111"/>
        <v>0</v>
      </c>
      <c r="R495" s="56">
        <f t="shared" si="111"/>
        <v>0</v>
      </c>
      <c r="S495" s="56">
        <f t="shared" si="111"/>
        <v>0</v>
      </c>
      <c r="T495" s="56">
        <f t="shared" si="111"/>
        <v>0</v>
      </c>
      <c r="U495" s="56">
        <f t="shared" si="111"/>
        <v>0</v>
      </c>
    </row>
    <row r="496" spans="1:21" s="19" customFormat="1" x14ac:dyDescent="0.25">
      <c r="A496" s="223"/>
      <c r="B496" s="50" t="s">
        <v>219</v>
      </c>
      <c r="C496" s="45"/>
      <c r="D496" s="50" t="s">
        <v>190</v>
      </c>
      <c r="E496" s="45"/>
    </row>
    <row r="497" spans="1:21" x14ac:dyDescent="0.25">
      <c r="B497" s="8" t="s">
        <v>219</v>
      </c>
      <c r="C497" s="8" t="s">
        <v>226</v>
      </c>
      <c r="D497" s="8" t="s">
        <v>190</v>
      </c>
      <c r="E497" s="8" t="s">
        <v>208</v>
      </c>
      <c r="F497" s="56">
        <f t="shared" ref="F497:U497" si="112">IFERROR(((F101/F322)-1),"CHECK")</f>
        <v>0</v>
      </c>
      <c r="G497" s="56">
        <f t="shared" si="112"/>
        <v>0</v>
      </c>
      <c r="H497" s="56">
        <f t="shared" si="112"/>
        <v>0</v>
      </c>
      <c r="I497" s="56">
        <f t="shared" si="112"/>
        <v>0</v>
      </c>
      <c r="J497" s="56">
        <f t="shared" si="112"/>
        <v>0</v>
      </c>
      <c r="K497" s="56">
        <f t="shared" si="112"/>
        <v>0</v>
      </c>
      <c r="L497" s="56">
        <f t="shared" si="112"/>
        <v>0</v>
      </c>
      <c r="M497" s="56">
        <f t="shared" si="112"/>
        <v>0</v>
      </c>
      <c r="N497" s="56">
        <f t="shared" si="112"/>
        <v>0</v>
      </c>
      <c r="O497" s="56">
        <f t="shared" si="112"/>
        <v>0</v>
      </c>
      <c r="P497" s="56">
        <f t="shared" si="112"/>
        <v>0</v>
      </c>
      <c r="Q497" s="56">
        <f t="shared" si="112"/>
        <v>0</v>
      </c>
      <c r="R497" s="56">
        <f t="shared" si="112"/>
        <v>0</v>
      </c>
      <c r="S497" s="56">
        <f t="shared" si="112"/>
        <v>0</v>
      </c>
      <c r="T497" s="56">
        <f t="shared" si="112"/>
        <v>0</v>
      </c>
      <c r="U497" s="56">
        <f t="shared" si="112"/>
        <v>0</v>
      </c>
    </row>
    <row r="498" spans="1:21" x14ac:dyDescent="0.25">
      <c r="B498" s="8" t="s">
        <v>219</v>
      </c>
      <c r="C498" s="8" t="s">
        <v>227</v>
      </c>
      <c r="D498" s="8" t="s">
        <v>190</v>
      </c>
      <c r="E498" s="8" t="s">
        <v>208</v>
      </c>
      <c r="F498" s="56">
        <f t="shared" ref="F498:U498" si="113">IFERROR(((F102/F323)-1),"CHECK")</f>
        <v>0</v>
      </c>
      <c r="G498" s="56">
        <f t="shared" si="113"/>
        <v>0</v>
      </c>
      <c r="H498" s="56">
        <f t="shared" si="113"/>
        <v>0</v>
      </c>
      <c r="I498" s="56">
        <f t="shared" si="113"/>
        <v>0</v>
      </c>
      <c r="J498" s="56">
        <f t="shared" si="113"/>
        <v>0</v>
      </c>
      <c r="K498" s="56">
        <f t="shared" si="113"/>
        <v>0</v>
      </c>
      <c r="L498" s="56">
        <f t="shared" si="113"/>
        <v>0</v>
      </c>
      <c r="M498" s="56">
        <f t="shared" si="113"/>
        <v>0</v>
      </c>
      <c r="N498" s="56">
        <f t="shared" si="113"/>
        <v>0</v>
      </c>
      <c r="O498" s="56">
        <f t="shared" si="113"/>
        <v>0</v>
      </c>
      <c r="P498" s="56">
        <f t="shared" si="113"/>
        <v>0</v>
      </c>
      <c r="Q498" s="56">
        <f t="shared" si="113"/>
        <v>0</v>
      </c>
      <c r="R498" s="56">
        <f t="shared" si="113"/>
        <v>0</v>
      </c>
      <c r="S498" s="56">
        <f t="shared" si="113"/>
        <v>0</v>
      </c>
      <c r="T498" s="56">
        <f t="shared" si="113"/>
        <v>0</v>
      </c>
      <c r="U498" s="56">
        <f t="shared" si="113"/>
        <v>0</v>
      </c>
    </row>
    <row r="499" spans="1:21" x14ac:dyDescent="0.25">
      <c r="B499" s="8" t="s">
        <v>219</v>
      </c>
      <c r="C499" s="8" t="s">
        <v>228</v>
      </c>
      <c r="D499" s="8" t="s">
        <v>190</v>
      </c>
      <c r="E499" s="8" t="s">
        <v>208</v>
      </c>
      <c r="F499" s="56">
        <f t="shared" ref="F499:U499" si="114">IFERROR(((F103/F324)-1),"CHECK")</f>
        <v>0</v>
      </c>
      <c r="G499" s="56">
        <f t="shared" si="114"/>
        <v>0</v>
      </c>
      <c r="H499" s="56">
        <f t="shared" si="114"/>
        <v>0</v>
      </c>
      <c r="I499" s="56">
        <f t="shared" si="114"/>
        <v>0</v>
      </c>
      <c r="J499" s="56">
        <f t="shared" si="114"/>
        <v>0</v>
      </c>
      <c r="K499" s="56">
        <f t="shared" si="114"/>
        <v>0</v>
      </c>
      <c r="L499" s="56">
        <f t="shared" si="114"/>
        <v>0</v>
      </c>
      <c r="M499" s="56">
        <f t="shared" si="114"/>
        <v>0</v>
      </c>
      <c r="N499" s="56">
        <f t="shared" si="114"/>
        <v>0</v>
      </c>
      <c r="O499" s="56">
        <f t="shared" si="114"/>
        <v>0</v>
      </c>
      <c r="P499" s="56">
        <f t="shared" si="114"/>
        <v>0</v>
      </c>
      <c r="Q499" s="56">
        <f t="shared" si="114"/>
        <v>0</v>
      </c>
      <c r="R499" s="56">
        <f t="shared" si="114"/>
        <v>0</v>
      </c>
      <c r="S499" s="56">
        <f t="shared" si="114"/>
        <v>0</v>
      </c>
      <c r="T499" s="56">
        <f t="shared" si="114"/>
        <v>0</v>
      </c>
      <c r="U499" s="56">
        <f t="shared" si="114"/>
        <v>0</v>
      </c>
    </row>
    <row r="500" spans="1:21" x14ac:dyDescent="0.25">
      <c r="B500" s="8" t="s">
        <v>219</v>
      </c>
      <c r="C500" s="8" t="s">
        <v>166</v>
      </c>
      <c r="D500" s="8" t="s">
        <v>190</v>
      </c>
      <c r="E500" s="8" t="s">
        <v>208</v>
      </c>
      <c r="F500" s="56">
        <f t="shared" ref="F500:U500" si="115">IFERROR(((F104/F325)-1),"CHECK")</f>
        <v>0</v>
      </c>
      <c r="G500" s="56">
        <f t="shared" si="115"/>
        <v>0</v>
      </c>
      <c r="H500" s="56">
        <f t="shared" si="115"/>
        <v>0</v>
      </c>
      <c r="I500" s="56">
        <f t="shared" si="115"/>
        <v>0</v>
      </c>
      <c r="J500" s="56">
        <f t="shared" si="115"/>
        <v>0</v>
      </c>
      <c r="K500" s="56">
        <f t="shared" si="115"/>
        <v>0</v>
      </c>
      <c r="L500" s="56">
        <f t="shared" si="115"/>
        <v>0</v>
      </c>
      <c r="M500" s="56">
        <f t="shared" si="115"/>
        <v>0</v>
      </c>
      <c r="N500" s="56">
        <f t="shared" si="115"/>
        <v>0</v>
      </c>
      <c r="O500" s="56">
        <f t="shared" si="115"/>
        <v>0</v>
      </c>
      <c r="P500" s="56">
        <f t="shared" si="115"/>
        <v>0</v>
      </c>
      <c r="Q500" s="56">
        <f t="shared" si="115"/>
        <v>0</v>
      </c>
      <c r="R500" s="56">
        <f t="shared" si="115"/>
        <v>0</v>
      </c>
      <c r="S500" s="56">
        <f t="shared" si="115"/>
        <v>0</v>
      </c>
      <c r="T500" s="56">
        <f t="shared" si="115"/>
        <v>0</v>
      </c>
      <c r="U500" s="56">
        <f t="shared" si="115"/>
        <v>0</v>
      </c>
    </row>
    <row r="501" spans="1:21" x14ac:dyDescent="0.25">
      <c r="B501" s="8" t="s">
        <v>219</v>
      </c>
      <c r="C501" s="8" t="s">
        <v>204</v>
      </c>
      <c r="D501" s="8" t="s">
        <v>190</v>
      </c>
      <c r="E501" s="8" t="s">
        <v>208</v>
      </c>
      <c r="F501" s="56">
        <f t="shared" ref="F501:U501" si="116">IFERROR(((F105/F326)-1),"CHECK")</f>
        <v>0</v>
      </c>
      <c r="G501" s="56">
        <f t="shared" si="116"/>
        <v>0</v>
      </c>
      <c r="H501" s="56">
        <f t="shared" si="116"/>
        <v>0</v>
      </c>
      <c r="I501" s="56">
        <f t="shared" si="116"/>
        <v>0</v>
      </c>
      <c r="J501" s="56">
        <f t="shared" si="116"/>
        <v>0</v>
      </c>
      <c r="K501" s="56">
        <f t="shared" si="116"/>
        <v>0</v>
      </c>
      <c r="L501" s="56">
        <f t="shared" si="116"/>
        <v>0</v>
      </c>
      <c r="M501" s="56">
        <f t="shared" si="116"/>
        <v>0</v>
      </c>
      <c r="N501" s="56">
        <f t="shared" si="116"/>
        <v>0</v>
      </c>
      <c r="O501" s="56">
        <f t="shared" si="116"/>
        <v>0</v>
      </c>
      <c r="P501" s="56">
        <f t="shared" si="116"/>
        <v>0</v>
      </c>
      <c r="Q501" s="56">
        <f t="shared" si="116"/>
        <v>0</v>
      </c>
      <c r="R501" s="56">
        <f t="shared" si="116"/>
        <v>0</v>
      </c>
      <c r="S501" s="56">
        <f t="shared" si="116"/>
        <v>0</v>
      </c>
      <c r="T501" s="56">
        <f t="shared" si="116"/>
        <v>0</v>
      </c>
      <c r="U501" s="56">
        <f t="shared" si="116"/>
        <v>0</v>
      </c>
    </row>
    <row r="502" spans="1:21" x14ac:dyDescent="0.25">
      <c r="B502" s="8" t="s">
        <v>219</v>
      </c>
      <c r="C502" s="8" t="s">
        <v>167</v>
      </c>
      <c r="D502" s="8" t="s">
        <v>190</v>
      </c>
      <c r="E502" s="8" t="s">
        <v>208</v>
      </c>
      <c r="F502" s="56">
        <f t="shared" ref="F502:U502" si="117">IFERROR(((F106/F327)-1),"CHECK")</f>
        <v>0</v>
      </c>
      <c r="G502" s="56">
        <f t="shared" si="117"/>
        <v>0</v>
      </c>
      <c r="H502" s="56">
        <f t="shared" si="117"/>
        <v>0</v>
      </c>
      <c r="I502" s="56">
        <f t="shared" si="117"/>
        <v>0</v>
      </c>
      <c r="J502" s="56">
        <f t="shared" si="117"/>
        <v>0</v>
      </c>
      <c r="K502" s="56">
        <f t="shared" si="117"/>
        <v>0</v>
      </c>
      <c r="L502" s="56">
        <f t="shared" si="117"/>
        <v>0</v>
      </c>
      <c r="M502" s="56">
        <f t="shared" si="117"/>
        <v>0</v>
      </c>
      <c r="N502" s="56">
        <f t="shared" si="117"/>
        <v>0</v>
      </c>
      <c r="O502" s="56">
        <f t="shared" si="117"/>
        <v>0</v>
      </c>
      <c r="P502" s="56">
        <f t="shared" si="117"/>
        <v>0</v>
      </c>
      <c r="Q502" s="56">
        <f t="shared" si="117"/>
        <v>0</v>
      </c>
      <c r="R502" s="56">
        <f t="shared" si="117"/>
        <v>0</v>
      </c>
      <c r="S502" s="56">
        <f t="shared" si="117"/>
        <v>0</v>
      </c>
      <c r="T502" s="56">
        <f t="shared" si="117"/>
        <v>0</v>
      </c>
      <c r="U502" s="56">
        <f t="shared" si="117"/>
        <v>0</v>
      </c>
    </row>
    <row r="503" spans="1:21" x14ac:dyDescent="0.25">
      <c r="B503" s="8"/>
      <c r="C503" s="8"/>
      <c r="D503" s="8"/>
      <c r="E503" s="8"/>
    </row>
    <row r="504" spans="1:21" s="19" customFormat="1" ht="21" x14ac:dyDescent="0.35">
      <c r="A504" s="223"/>
      <c r="B504" s="45"/>
      <c r="C504" s="54" t="s">
        <v>14</v>
      </c>
      <c r="D504" s="45"/>
      <c r="E504" s="45"/>
    </row>
    <row r="505" spans="1:21" x14ac:dyDescent="0.25">
      <c r="B505" s="8"/>
      <c r="C505" s="8"/>
      <c r="D505" s="8"/>
      <c r="E505" s="8"/>
    </row>
    <row r="506" spans="1:21" s="19" customFormat="1" x14ac:dyDescent="0.25">
      <c r="A506" s="223"/>
      <c r="B506" s="50" t="s">
        <v>222</v>
      </c>
      <c r="C506" s="50"/>
      <c r="D506" s="50" t="s">
        <v>13</v>
      </c>
      <c r="E506" s="45"/>
    </row>
    <row r="507" spans="1:21" x14ac:dyDescent="0.25">
      <c r="B507" s="8" t="s">
        <v>222</v>
      </c>
      <c r="C507" s="8" t="s">
        <v>227</v>
      </c>
      <c r="D507" s="8" t="s">
        <v>13</v>
      </c>
      <c r="E507" s="8" t="s">
        <v>16</v>
      </c>
      <c r="F507" s="56">
        <f t="shared" ref="F507:U507" si="118">IFERROR(((F111/F332)-1),"CHECK")</f>
        <v>0</v>
      </c>
      <c r="G507" s="56">
        <f t="shared" si="118"/>
        <v>0</v>
      </c>
      <c r="H507" s="56">
        <f t="shared" si="118"/>
        <v>0</v>
      </c>
      <c r="I507" s="56">
        <f t="shared" si="118"/>
        <v>0</v>
      </c>
      <c r="J507" s="56">
        <f t="shared" si="118"/>
        <v>0</v>
      </c>
      <c r="K507" s="56">
        <f t="shared" si="118"/>
        <v>0</v>
      </c>
      <c r="L507" s="56">
        <f t="shared" si="118"/>
        <v>0</v>
      </c>
      <c r="M507" s="56">
        <f t="shared" si="118"/>
        <v>0</v>
      </c>
      <c r="N507" s="56">
        <f t="shared" si="118"/>
        <v>0</v>
      </c>
      <c r="O507" s="56">
        <f t="shared" si="118"/>
        <v>0</v>
      </c>
      <c r="P507" s="56">
        <f t="shared" si="118"/>
        <v>0</v>
      </c>
      <c r="Q507" s="56">
        <f t="shared" si="118"/>
        <v>0</v>
      </c>
      <c r="R507" s="56">
        <f t="shared" si="118"/>
        <v>0</v>
      </c>
      <c r="S507" s="56">
        <f t="shared" si="118"/>
        <v>0</v>
      </c>
      <c r="T507" s="56">
        <f t="shared" si="118"/>
        <v>0</v>
      </c>
      <c r="U507" s="56">
        <f t="shared" si="118"/>
        <v>0</v>
      </c>
    </row>
    <row r="508" spans="1:21" x14ac:dyDescent="0.25">
      <c r="B508" s="8" t="s">
        <v>222</v>
      </c>
      <c r="C508" s="8" t="s">
        <v>228</v>
      </c>
      <c r="D508" s="8" t="s">
        <v>13</v>
      </c>
      <c r="E508" s="8" t="s">
        <v>16</v>
      </c>
      <c r="F508" s="56">
        <f t="shared" ref="F508:U508" si="119">IFERROR(((F112/F333)-1),"CHECK")</f>
        <v>-0.94314672875534666</v>
      </c>
      <c r="G508" s="56">
        <f t="shared" si="119"/>
        <v>-0.94274033879365049</v>
      </c>
      <c r="H508" s="56">
        <f t="shared" si="119"/>
        <v>-0.94293176041566285</v>
      </c>
      <c r="I508" s="56">
        <f t="shared" si="119"/>
        <v>-0.94292724883917256</v>
      </c>
      <c r="J508" s="56">
        <f t="shared" si="119"/>
        <v>-0.94297556331780275</v>
      </c>
      <c r="K508" s="56">
        <f t="shared" si="119"/>
        <v>-0.94291633686275211</v>
      </c>
      <c r="L508" s="56">
        <f t="shared" si="119"/>
        <v>-0.94293129431898315</v>
      </c>
      <c r="M508" s="56">
        <f t="shared" si="119"/>
        <v>-0.94067781075412238</v>
      </c>
      <c r="N508" s="56">
        <f t="shared" si="119"/>
        <v>-0.93928490726800817</v>
      </c>
      <c r="O508" s="56">
        <f t="shared" si="119"/>
        <v>-0.94482671202970481</v>
      </c>
      <c r="P508" s="56">
        <f t="shared" si="119"/>
        <v>-0.94515427201145941</v>
      </c>
      <c r="Q508" s="56">
        <f t="shared" si="119"/>
        <v>-0.9429296686919606</v>
      </c>
      <c r="R508" s="56">
        <f t="shared" si="119"/>
        <v>-0.94292710031098159</v>
      </c>
      <c r="S508" s="56">
        <f t="shared" si="119"/>
        <v>-0.94706642870013025</v>
      </c>
      <c r="T508" s="56">
        <f t="shared" si="119"/>
        <v>-0.94610364136175018</v>
      </c>
      <c r="U508" s="56">
        <f t="shared" si="119"/>
        <v>-0.94506166867130059</v>
      </c>
    </row>
    <row r="509" spans="1:21" x14ac:dyDescent="0.25">
      <c r="B509" s="8" t="s">
        <v>222</v>
      </c>
      <c r="C509" s="8" t="s">
        <v>229</v>
      </c>
      <c r="D509" s="8" t="s">
        <v>13</v>
      </c>
      <c r="E509" s="8" t="s">
        <v>16</v>
      </c>
      <c r="F509" s="56">
        <f t="shared" ref="F509:U509" si="120">IFERROR(((F113/F334)-1),"CHECK")</f>
        <v>0</v>
      </c>
      <c r="G509" s="56">
        <f t="shared" si="120"/>
        <v>0</v>
      </c>
      <c r="H509" s="56">
        <f t="shared" si="120"/>
        <v>0</v>
      </c>
      <c r="I509" s="56">
        <f t="shared" si="120"/>
        <v>0</v>
      </c>
      <c r="J509" s="56">
        <f t="shared" si="120"/>
        <v>0</v>
      </c>
      <c r="K509" s="56">
        <f t="shared" si="120"/>
        <v>0</v>
      </c>
      <c r="L509" s="56">
        <f t="shared" si="120"/>
        <v>0</v>
      </c>
      <c r="M509" s="56">
        <f t="shared" si="120"/>
        <v>0</v>
      </c>
      <c r="N509" s="56">
        <f t="shared" si="120"/>
        <v>0</v>
      </c>
      <c r="O509" s="56">
        <f t="shared" si="120"/>
        <v>0</v>
      </c>
      <c r="P509" s="56">
        <f t="shared" si="120"/>
        <v>0</v>
      </c>
      <c r="Q509" s="56">
        <f t="shared" si="120"/>
        <v>0</v>
      </c>
      <c r="R509" s="56">
        <f t="shared" si="120"/>
        <v>0</v>
      </c>
      <c r="S509" s="56">
        <f t="shared" si="120"/>
        <v>0</v>
      </c>
      <c r="T509" s="56">
        <f t="shared" si="120"/>
        <v>0</v>
      </c>
      <c r="U509" s="56">
        <f t="shared" si="120"/>
        <v>0</v>
      </c>
    </row>
    <row r="510" spans="1:21" x14ac:dyDescent="0.25">
      <c r="B510" s="8" t="s">
        <v>222</v>
      </c>
      <c r="C510" s="8" t="s">
        <v>167</v>
      </c>
      <c r="D510" s="8" t="s">
        <v>13</v>
      </c>
      <c r="E510" s="8" t="s">
        <v>16</v>
      </c>
      <c r="F510" s="56">
        <f t="shared" ref="F510:U510" si="121">IFERROR(((F114/F335)-1),"CHECK")</f>
        <v>6.9953745056318972</v>
      </c>
      <c r="G510" s="56">
        <f t="shared" si="121"/>
        <v>2.8483199299150792</v>
      </c>
      <c r="H510" s="56">
        <f t="shared" si="121"/>
        <v>1.442642334883828</v>
      </c>
      <c r="I510" s="56">
        <f t="shared" si="121"/>
        <v>1.0660197646783374</v>
      </c>
      <c r="J510" s="56">
        <f t="shared" si="121"/>
        <v>0.7455720453893524</v>
      </c>
      <c r="K510" s="56">
        <f t="shared" si="121"/>
        <v>0.3143929579063276</v>
      </c>
      <c r="L510" s="56">
        <f t="shared" si="121"/>
        <v>-0.19275784917402083</v>
      </c>
      <c r="M510" s="56">
        <f t="shared" si="121"/>
        <v>-0.58294686317971622</v>
      </c>
      <c r="N510" s="56">
        <f t="shared" si="121"/>
        <v>-0.4659917735491016</v>
      </c>
      <c r="O510" s="56">
        <f t="shared" si="121"/>
        <v>0.57200857560424279</v>
      </c>
      <c r="P510" s="56">
        <f t="shared" si="121"/>
        <v>1.6283609954834826</v>
      </c>
      <c r="Q510" s="56">
        <f t="shared" si="121"/>
        <v>-0.16899639130486999</v>
      </c>
      <c r="R510" s="56">
        <f t="shared" si="121"/>
        <v>0.10231840122975178</v>
      </c>
      <c r="S510" s="56">
        <f t="shared" si="121"/>
        <v>0.68577151850357598</v>
      </c>
      <c r="T510" s="56">
        <f t="shared" si="121"/>
        <v>5.0975952357788605</v>
      </c>
      <c r="U510" s="56">
        <f t="shared" si="121"/>
        <v>4.9890817471870594</v>
      </c>
    </row>
    <row r="511" spans="1:21" x14ac:dyDescent="0.25">
      <c r="B511" s="8" t="s">
        <v>222</v>
      </c>
      <c r="C511" s="8" t="s">
        <v>215</v>
      </c>
      <c r="D511" s="8" t="s">
        <v>13</v>
      </c>
      <c r="E511" s="8" t="s">
        <v>16</v>
      </c>
      <c r="F511" s="56">
        <f t="shared" ref="F511:U511" si="122">IFERROR(((F115/F336)-1),"CHECK")</f>
        <v>0.4211711711711712</v>
      </c>
      <c r="G511" s="56" t="str">
        <f t="shared" si="122"/>
        <v>CHECK</v>
      </c>
      <c r="H511" s="56" t="str">
        <f t="shared" si="122"/>
        <v>CHECK</v>
      </c>
      <c r="I511" s="56" t="str">
        <f t="shared" si="122"/>
        <v>CHECK</v>
      </c>
      <c r="J511" s="56" t="str">
        <f t="shared" si="122"/>
        <v>CHECK</v>
      </c>
      <c r="K511" s="56" t="str">
        <f t="shared" si="122"/>
        <v>CHECK</v>
      </c>
      <c r="L511" s="56" t="str">
        <f t="shared" si="122"/>
        <v>CHECK</v>
      </c>
      <c r="M511" s="56" t="str">
        <f t="shared" si="122"/>
        <v>CHECK</v>
      </c>
      <c r="N511" s="56" t="str">
        <f t="shared" si="122"/>
        <v>CHECK</v>
      </c>
      <c r="O511" s="56" t="str">
        <f t="shared" si="122"/>
        <v>CHECK</v>
      </c>
      <c r="P511" s="56" t="str">
        <f t="shared" si="122"/>
        <v>CHECK</v>
      </c>
      <c r="Q511" s="56" t="str">
        <f t="shared" si="122"/>
        <v>CHECK</v>
      </c>
      <c r="R511" s="56" t="str">
        <f t="shared" si="122"/>
        <v>CHECK</v>
      </c>
      <c r="S511" s="56" t="str">
        <f t="shared" si="122"/>
        <v>CHECK</v>
      </c>
      <c r="T511" s="56" t="str">
        <f t="shared" si="122"/>
        <v>CHECK</v>
      </c>
      <c r="U511" s="56" t="str">
        <f t="shared" si="122"/>
        <v>CHECK</v>
      </c>
    </row>
    <row r="512" spans="1:21" x14ac:dyDescent="0.25">
      <c r="B512" s="8" t="s">
        <v>222</v>
      </c>
      <c r="C512" s="8" t="s">
        <v>211</v>
      </c>
      <c r="D512" s="8" t="s">
        <v>13</v>
      </c>
      <c r="E512" s="8" t="s">
        <v>16</v>
      </c>
      <c r="F512" s="56">
        <f t="shared" ref="F512:U512" si="123">IFERROR(((F116/F337)-1),"CHECK")</f>
        <v>0</v>
      </c>
      <c r="G512" s="56">
        <f t="shared" si="123"/>
        <v>0</v>
      </c>
      <c r="H512" s="56">
        <f t="shared" si="123"/>
        <v>0</v>
      </c>
      <c r="I512" s="56">
        <f t="shared" si="123"/>
        <v>0</v>
      </c>
      <c r="J512" s="56">
        <f t="shared" si="123"/>
        <v>0</v>
      </c>
      <c r="K512" s="56">
        <f t="shared" si="123"/>
        <v>0</v>
      </c>
      <c r="L512" s="56">
        <f t="shared" si="123"/>
        <v>0</v>
      </c>
      <c r="M512" s="56">
        <f t="shared" si="123"/>
        <v>0</v>
      </c>
      <c r="N512" s="56">
        <f t="shared" si="123"/>
        <v>0</v>
      </c>
      <c r="O512" s="56">
        <f t="shared" si="123"/>
        <v>0</v>
      </c>
      <c r="P512" s="56">
        <f t="shared" si="123"/>
        <v>0</v>
      </c>
      <c r="Q512" s="56">
        <f t="shared" si="123"/>
        <v>0</v>
      </c>
      <c r="R512" s="56">
        <f t="shared" si="123"/>
        <v>0</v>
      </c>
      <c r="S512" s="56">
        <f t="shared" si="123"/>
        <v>0</v>
      </c>
      <c r="T512" s="56">
        <f t="shared" si="123"/>
        <v>0</v>
      </c>
      <c r="U512" s="56">
        <f t="shared" si="123"/>
        <v>0</v>
      </c>
    </row>
    <row r="513" spans="1:21" s="19" customFormat="1" x14ac:dyDescent="0.25">
      <c r="A513" s="223"/>
      <c r="B513" s="50" t="s">
        <v>221</v>
      </c>
      <c r="C513" s="45"/>
      <c r="D513" s="50" t="s">
        <v>13</v>
      </c>
      <c r="E513" s="45"/>
    </row>
    <row r="514" spans="1:21" x14ac:dyDescent="0.25">
      <c r="B514" s="8" t="s">
        <v>221</v>
      </c>
      <c r="C514" s="8" t="s">
        <v>227</v>
      </c>
      <c r="D514" s="8" t="s">
        <v>13</v>
      </c>
      <c r="E514" s="8" t="s">
        <v>16</v>
      </c>
      <c r="F514" s="56">
        <f t="shared" ref="F514:U514" si="124">IFERROR(((F118/F339)-1),"CHECK")</f>
        <v>0</v>
      </c>
      <c r="G514" s="56">
        <f t="shared" si="124"/>
        <v>0</v>
      </c>
      <c r="H514" s="56">
        <f t="shared" si="124"/>
        <v>0</v>
      </c>
      <c r="I514" s="56">
        <f t="shared" si="124"/>
        <v>0</v>
      </c>
      <c r="J514" s="56">
        <f t="shared" si="124"/>
        <v>0</v>
      </c>
      <c r="K514" s="56">
        <f t="shared" si="124"/>
        <v>0</v>
      </c>
      <c r="L514" s="56">
        <f t="shared" si="124"/>
        <v>0</v>
      </c>
      <c r="M514" s="56">
        <f t="shared" si="124"/>
        <v>0</v>
      </c>
      <c r="N514" s="56">
        <f t="shared" si="124"/>
        <v>0</v>
      </c>
      <c r="O514" s="56">
        <f t="shared" si="124"/>
        <v>0</v>
      </c>
      <c r="P514" s="56">
        <f t="shared" si="124"/>
        <v>0</v>
      </c>
      <c r="Q514" s="56">
        <f t="shared" si="124"/>
        <v>0</v>
      </c>
      <c r="R514" s="56">
        <f t="shared" si="124"/>
        <v>0</v>
      </c>
      <c r="S514" s="56">
        <f t="shared" si="124"/>
        <v>0</v>
      </c>
      <c r="T514" s="56">
        <f t="shared" si="124"/>
        <v>0</v>
      </c>
      <c r="U514" s="56">
        <f t="shared" si="124"/>
        <v>0</v>
      </c>
    </row>
    <row r="515" spans="1:21" x14ac:dyDescent="0.25">
      <c r="B515" s="8" t="s">
        <v>221</v>
      </c>
      <c r="C515" s="8" t="s">
        <v>166</v>
      </c>
      <c r="D515" s="8" t="s">
        <v>13</v>
      </c>
      <c r="E515" s="8" t="s">
        <v>16</v>
      </c>
      <c r="F515" s="56">
        <f t="shared" ref="F515:U515" si="125">IFERROR(((F119/F340)-1),"CHECK")</f>
        <v>0</v>
      </c>
      <c r="G515" s="56" t="str">
        <f t="shared" si="125"/>
        <v>CHECK</v>
      </c>
      <c r="H515" s="56">
        <f t="shared" si="125"/>
        <v>0</v>
      </c>
      <c r="I515" s="56">
        <f t="shared" si="125"/>
        <v>0</v>
      </c>
      <c r="J515" s="56">
        <f t="shared" si="125"/>
        <v>0</v>
      </c>
      <c r="K515" s="56">
        <f t="shared" si="125"/>
        <v>0</v>
      </c>
      <c r="L515" s="56">
        <f t="shared" si="125"/>
        <v>0</v>
      </c>
      <c r="M515" s="56">
        <f t="shared" si="125"/>
        <v>0</v>
      </c>
      <c r="N515" s="56">
        <f t="shared" si="125"/>
        <v>0</v>
      </c>
      <c r="O515" s="56">
        <f t="shared" si="125"/>
        <v>0</v>
      </c>
      <c r="P515" s="56">
        <f t="shared" si="125"/>
        <v>0</v>
      </c>
      <c r="Q515" s="56">
        <f t="shared" si="125"/>
        <v>0</v>
      </c>
      <c r="R515" s="56">
        <f t="shared" si="125"/>
        <v>0</v>
      </c>
      <c r="S515" s="56">
        <f t="shared" si="125"/>
        <v>0</v>
      </c>
      <c r="T515" s="56">
        <f t="shared" si="125"/>
        <v>0</v>
      </c>
      <c r="U515" s="56">
        <f t="shared" si="125"/>
        <v>0</v>
      </c>
    </row>
    <row r="516" spans="1:21" x14ac:dyDescent="0.25">
      <c r="B516" s="8" t="s">
        <v>221</v>
      </c>
      <c r="C516" s="8" t="s">
        <v>204</v>
      </c>
      <c r="D516" s="8" t="s">
        <v>13</v>
      </c>
      <c r="E516" s="8" t="s">
        <v>16</v>
      </c>
      <c r="F516" s="56">
        <f t="shared" ref="F516:U516" si="126">IFERROR(((F120/F341)-1),"CHECK")</f>
        <v>0</v>
      </c>
      <c r="G516" s="56">
        <f t="shared" si="126"/>
        <v>0</v>
      </c>
      <c r="H516" s="56">
        <f t="shared" si="126"/>
        <v>0</v>
      </c>
      <c r="I516" s="56">
        <f t="shared" si="126"/>
        <v>0</v>
      </c>
      <c r="J516" s="56">
        <f t="shared" si="126"/>
        <v>0</v>
      </c>
      <c r="K516" s="56">
        <f t="shared" si="126"/>
        <v>0</v>
      </c>
      <c r="L516" s="56">
        <f t="shared" si="126"/>
        <v>0</v>
      </c>
      <c r="M516" s="56">
        <f t="shared" si="126"/>
        <v>0</v>
      </c>
      <c r="N516" s="56">
        <f t="shared" si="126"/>
        <v>0</v>
      </c>
      <c r="O516" s="56">
        <f t="shared" si="126"/>
        <v>0</v>
      </c>
      <c r="P516" s="56">
        <f t="shared" si="126"/>
        <v>0</v>
      </c>
      <c r="Q516" s="56">
        <f t="shared" si="126"/>
        <v>0</v>
      </c>
      <c r="R516" s="56">
        <f t="shared" si="126"/>
        <v>0</v>
      </c>
      <c r="S516" s="56">
        <f t="shared" si="126"/>
        <v>0</v>
      </c>
      <c r="T516" s="56">
        <f t="shared" si="126"/>
        <v>0</v>
      </c>
      <c r="U516" s="56">
        <f t="shared" si="126"/>
        <v>0</v>
      </c>
    </row>
    <row r="517" spans="1:21" x14ac:dyDescent="0.25">
      <c r="B517" s="8" t="s">
        <v>221</v>
      </c>
      <c r="C517" s="8" t="s">
        <v>167</v>
      </c>
      <c r="D517" s="8" t="s">
        <v>13</v>
      </c>
      <c r="E517" s="8" t="s">
        <v>16</v>
      </c>
      <c r="F517" s="56">
        <f t="shared" ref="F517:U517" si="127">IFERROR(((F121/F342)-1),"CHECK")</f>
        <v>0</v>
      </c>
      <c r="G517" s="56">
        <f t="shared" si="127"/>
        <v>0</v>
      </c>
      <c r="H517" s="56">
        <f t="shared" si="127"/>
        <v>0</v>
      </c>
      <c r="I517" s="56">
        <f t="shared" si="127"/>
        <v>0</v>
      </c>
      <c r="J517" s="56">
        <f t="shared" si="127"/>
        <v>0</v>
      </c>
      <c r="K517" s="56">
        <f t="shared" si="127"/>
        <v>0</v>
      </c>
      <c r="L517" s="56">
        <f t="shared" si="127"/>
        <v>9.1776335477805615E-2</v>
      </c>
      <c r="M517" s="56">
        <f t="shared" si="127"/>
        <v>0.19058019115892577</v>
      </c>
      <c r="N517" s="56">
        <f t="shared" si="127"/>
        <v>0.14444148510237387</v>
      </c>
      <c r="O517" s="56">
        <f t="shared" si="127"/>
        <v>9.2736040024451905E-2</v>
      </c>
      <c r="P517" s="56">
        <f t="shared" si="127"/>
        <v>-0.64406999127828679</v>
      </c>
      <c r="Q517" s="56">
        <f t="shared" si="127"/>
        <v>-0.47819037202047876</v>
      </c>
      <c r="R517" s="56">
        <f t="shared" si="127"/>
        <v>-0.24831341581331834</v>
      </c>
      <c r="S517" s="56">
        <f t="shared" si="127"/>
        <v>-0.26212573002445427</v>
      </c>
      <c r="T517" s="56">
        <f t="shared" si="127"/>
        <v>-0.94471789714452092</v>
      </c>
      <c r="U517" s="56">
        <f t="shared" si="127"/>
        <v>-0.9558222129118692</v>
      </c>
    </row>
    <row r="518" spans="1:21" x14ac:dyDescent="0.25">
      <c r="B518" s="8" t="s">
        <v>231</v>
      </c>
      <c r="C518" s="8" t="s">
        <v>230</v>
      </c>
      <c r="D518" s="8" t="s">
        <v>13</v>
      </c>
      <c r="E518" s="8" t="s">
        <v>16</v>
      </c>
      <c r="F518" s="56">
        <f t="shared" ref="F518:U518" si="128">IFERROR(((F122/F343)-1),"CHECK")</f>
        <v>0</v>
      </c>
      <c r="G518" s="56">
        <f t="shared" si="128"/>
        <v>0</v>
      </c>
      <c r="H518" s="56">
        <f t="shared" si="128"/>
        <v>0</v>
      </c>
      <c r="I518" s="56">
        <f t="shared" si="128"/>
        <v>0</v>
      </c>
      <c r="J518" s="56">
        <f t="shared" si="128"/>
        <v>0</v>
      </c>
      <c r="K518" s="56">
        <f t="shared" si="128"/>
        <v>0</v>
      </c>
      <c r="L518" s="56">
        <f t="shared" si="128"/>
        <v>0</v>
      </c>
      <c r="M518" s="56">
        <f t="shared" si="128"/>
        <v>0</v>
      </c>
      <c r="N518" s="56">
        <f t="shared" si="128"/>
        <v>0</v>
      </c>
      <c r="O518" s="56">
        <f t="shared" si="128"/>
        <v>0</v>
      </c>
      <c r="P518" s="56">
        <f t="shared" si="128"/>
        <v>0</v>
      </c>
      <c r="Q518" s="56">
        <f t="shared" si="128"/>
        <v>0</v>
      </c>
      <c r="R518" s="56">
        <f t="shared" si="128"/>
        <v>0</v>
      </c>
      <c r="S518" s="56">
        <f t="shared" si="128"/>
        <v>0</v>
      </c>
      <c r="T518" s="56">
        <f t="shared" si="128"/>
        <v>0</v>
      </c>
      <c r="U518" s="56">
        <f t="shared" si="128"/>
        <v>0</v>
      </c>
    </row>
    <row r="519" spans="1:21" x14ac:dyDescent="0.25">
      <c r="B519" s="8" t="s">
        <v>231</v>
      </c>
      <c r="C519" s="8" t="s">
        <v>217</v>
      </c>
      <c r="D519" s="8" t="s">
        <v>13</v>
      </c>
      <c r="E519" s="8" t="s">
        <v>16</v>
      </c>
      <c r="F519" s="56">
        <f t="shared" ref="F519:U519" si="129">IFERROR(((F123/F344)-1),"CHECK")</f>
        <v>0</v>
      </c>
      <c r="G519" s="56">
        <f t="shared" si="129"/>
        <v>0</v>
      </c>
      <c r="H519" s="56">
        <f t="shared" si="129"/>
        <v>0</v>
      </c>
      <c r="I519" s="56">
        <f t="shared" si="129"/>
        <v>0</v>
      </c>
      <c r="J519" s="56">
        <f t="shared" si="129"/>
        <v>0</v>
      </c>
      <c r="K519" s="56">
        <f t="shared" si="129"/>
        <v>0</v>
      </c>
      <c r="L519" s="56" t="str">
        <f t="shared" si="129"/>
        <v>CHECK</v>
      </c>
      <c r="M519" s="56" t="str">
        <f t="shared" si="129"/>
        <v>CHECK</v>
      </c>
      <c r="N519" s="56" t="str">
        <f t="shared" si="129"/>
        <v>CHECK</v>
      </c>
      <c r="O519" s="56" t="str">
        <f t="shared" si="129"/>
        <v>CHECK</v>
      </c>
      <c r="P519" s="56" t="str">
        <f t="shared" si="129"/>
        <v>CHECK</v>
      </c>
      <c r="Q519" s="56" t="str">
        <f t="shared" si="129"/>
        <v>CHECK</v>
      </c>
      <c r="R519" s="56" t="str">
        <f t="shared" si="129"/>
        <v>CHECK</v>
      </c>
      <c r="S519" s="56" t="str">
        <f t="shared" si="129"/>
        <v>CHECK</v>
      </c>
      <c r="T519" s="56" t="str">
        <f t="shared" si="129"/>
        <v>CHECK</v>
      </c>
      <c r="U519" s="56" t="str">
        <f t="shared" si="129"/>
        <v>CHECK</v>
      </c>
    </row>
    <row r="520" spans="1:21" x14ac:dyDescent="0.25">
      <c r="B520" s="8" t="s">
        <v>231</v>
      </c>
      <c r="C520" s="8" t="s">
        <v>218</v>
      </c>
      <c r="D520" s="8" t="s">
        <v>13</v>
      </c>
      <c r="E520" s="8" t="s">
        <v>16</v>
      </c>
      <c r="F520" s="56">
        <f t="shared" ref="F520:U520" si="130">IFERROR(((F124/F345)-1),"CHECK")</f>
        <v>14.091660775331658</v>
      </c>
      <c r="G520" s="56">
        <f t="shared" si="130"/>
        <v>3.9394471911894344</v>
      </c>
      <c r="H520" s="56">
        <f t="shared" si="130"/>
        <v>4.556510682628117</v>
      </c>
      <c r="I520" s="56">
        <f t="shared" si="130"/>
        <v>-0.63075943079368502</v>
      </c>
      <c r="J520" s="56">
        <f t="shared" si="130"/>
        <v>-0.30057440552147507</v>
      </c>
      <c r="K520" s="56">
        <f t="shared" si="130"/>
        <v>-0.50869469513537302</v>
      </c>
      <c r="L520" s="56">
        <f t="shared" si="130"/>
        <v>-0.52887005649717511</v>
      </c>
      <c r="M520" s="56">
        <f t="shared" si="130"/>
        <v>-0.57546880634691688</v>
      </c>
      <c r="N520" s="56">
        <f t="shared" si="130"/>
        <v>-0.88183652505686405</v>
      </c>
      <c r="O520" s="56">
        <f t="shared" si="130"/>
        <v>-0.8767067373503572</v>
      </c>
      <c r="P520" s="56">
        <f t="shared" si="130"/>
        <v>-0.87310009499525032</v>
      </c>
      <c r="Q520" s="56">
        <f t="shared" si="130"/>
        <v>-0.87003899805009755</v>
      </c>
      <c r="R520" s="56">
        <f t="shared" si="130"/>
        <v>-0.86697790110494477</v>
      </c>
      <c r="S520" s="56">
        <f t="shared" si="130"/>
        <v>-0.863916804159792</v>
      </c>
      <c r="T520" s="56">
        <f t="shared" si="130"/>
        <v>-0.86085570721463922</v>
      </c>
      <c r="U520" s="56">
        <f t="shared" si="130"/>
        <v>-0.85779461026948645</v>
      </c>
    </row>
    <row r="521" spans="1:21" s="19" customFormat="1" x14ac:dyDescent="0.25">
      <c r="A521" s="223"/>
      <c r="B521" s="50" t="s">
        <v>219</v>
      </c>
      <c r="C521" s="45"/>
      <c r="D521" s="50" t="s">
        <v>13</v>
      </c>
      <c r="E521" s="45"/>
    </row>
    <row r="522" spans="1:21" x14ac:dyDescent="0.25">
      <c r="B522" s="8" t="s">
        <v>219</v>
      </c>
      <c r="C522" s="8" t="s">
        <v>226</v>
      </c>
      <c r="D522" s="8" t="s">
        <v>13</v>
      </c>
      <c r="E522" s="8" t="s">
        <v>16</v>
      </c>
      <c r="F522" s="56">
        <f t="shared" ref="F522:U522" si="131">IFERROR(((F126/F347)-1),"CHECK")</f>
        <v>0</v>
      </c>
      <c r="G522" s="56">
        <f t="shared" si="131"/>
        <v>0</v>
      </c>
      <c r="H522" s="56">
        <f t="shared" si="131"/>
        <v>0</v>
      </c>
      <c r="I522" s="56">
        <f t="shared" si="131"/>
        <v>0</v>
      </c>
      <c r="J522" s="56">
        <f t="shared" si="131"/>
        <v>0</v>
      </c>
      <c r="K522" s="56">
        <f t="shared" si="131"/>
        <v>0</v>
      </c>
      <c r="L522" s="56">
        <f t="shared" si="131"/>
        <v>0</v>
      </c>
      <c r="M522" s="56">
        <f t="shared" si="131"/>
        <v>0</v>
      </c>
      <c r="N522" s="56">
        <f t="shared" si="131"/>
        <v>0</v>
      </c>
      <c r="O522" s="56">
        <f t="shared" si="131"/>
        <v>0</v>
      </c>
      <c r="P522" s="56">
        <f t="shared" si="131"/>
        <v>0</v>
      </c>
      <c r="Q522" s="56">
        <f t="shared" si="131"/>
        <v>0</v>
      </c>
      <c r="R522" s="56">
        <f t="shared" si="131"/>
        <v>0</v>
      </c>
      <c r="S522" s="56">
        <f t="shared" si="131"/>
        <v>0</v>
      </c>
      <c r="T522" s="56">
        <f t="shared" si="131"/>
        <v>0</v>
      </c>
      <c r="U522" s="56">
        <f t="shared" si="131"/>
        <v>0</v>
      </c>
    </row>
    <row r="523" spans="1:21" x14ac:dyDescent="0.25">
      <c r="B523" s="8" t="s">
        <v>219</v>
      </c>
      <c r="C523" s="8" t="s">
        <v>227</v>
      </c>
      <c r="D523" s="8" t="s">
        <v>13</v>
      </c>
      <c r="E523" s="8" t="s">
        <v>16</v>
      </c>
      <c r="F523" s="56">
        <f t="shared" ref="F523:U523" si="132">IFERROR(((F127/F348)-1),"CHECK")</f>
        <v>0</v>
      </c>
      <c r="G523" s="56">
        <f t="shared" si="132"/>
        <v>0</v>
      </c>
      <c r="H523" s="56">
        <f t="shared" si="132"/>
        <v>0</v>
      </c>
      <c r="I523" s="56">
        <f t="shared" si="132"/>
        <v>0</v>
      </c>
      <c r="J523" s="56">
        <f t="shared" si="132"/>
        <v>0</v>
      </c>
      <c r="K523" s="56">
        <f t="shared" si="132"/>
        <v>0</v>
      </c>
      <c r="L523" s="56">
        <f t="shared" si="132"/>
        <v>0</v>
      </c>
      <c r="M523" s="56">
        <f t="shared" si="132"/>
        <v>0</v>
      </c>
      <c r="N523" s="56">
        <f t="shared" si="132"/>
        <v>0</v>
      </c>
      <c r="O523" s="56">
        <f t="shared" si="132"/>
        <v>0</v>
      </c>
      <c r="P523" s="56">
        <f t="shared" si="132"/>
        <v>0</v>
      </c>
      <c r="Q523" s="56">
        <f t="shared" si="132"/>
        <v>0</v>
      </c>
      <c r="R523" s="56">
        <f t="shared" si="132"/>
        <v>0</v>
      </c>
      <c r="S523" s="56">
        <f t="shared" si="132"/>
        <v>0</v>
      </c>
      <c r="T523" s="56">
        <f t="shared" si="132"/>
        <v>0</v>
      </c>
      <c r="U523" s="56">
        <f t="shared" si="132"/>
        <v>0</v>
      </c>
    </row>
    <row r="524" spans="1:21" x14ac:dyDescent="0.25">
      <c r="B524" s="8" t="s">
        <v>219</v>
      </c>
      <c r="C524" s="8" t="s">
        <v>228</v>
      </c>
      <c r="D524" s="8" t="s">
        <v>13</v>
      </c>
      <c r="E524" s="8" t="s">
        <v>16</v>
      </c>
      <c r="F524" s="56">
        <f t="shared" ref="F524:U524" si="133">IFERROR(((F128/F349)-1),"CHECK")</f>
        <v>0</v>
      </c>
      <c r="G524" s="56">
        <f t="shared" si="133"/>
        <v>0</v>
      </c>
      <c r="H524" s="56">
        <f t="shared" si="133"/>
        <v>0</v>
      </c>
      <c r="I524" s="56">
        <f t="shared" si="133"/>
        <v>0</v>
      </c>
      <c r="J524" s="56">
        <f t="shared" si="133"/>
        <v>0</v>
      </c>
      <c r="K524" s="56">
        <f t="shared" si="133"/>
        <v>0</v>
      </c>
      <c r="L524" s="56">
        <f t="shared" si="133"/>
        <v>0</v>
      </c>
      <c r="M524" s="56">
        <f t="shared" si="133"/>
        <v>0</v>
      </c>
      <c r="N524" s="56">
        <f t="shared" si="133"/>
        <v>0</v>
      </c>
      <c r="O524" s="56">
        <f t="shared" si="133"/>
        <v>0</v>
      </c>
      <c r="P524" s="56">
        <f t="shared" si="133"/>
        <v>0</v>
      </c>
      <c r="Q524" s="56">
        <f t="shared" si="133"/>
        <v>0</v>
      </c>
      <c r="R524" s="56">
        <f t="shared" si="133"/>
        <v>0</v>
      </c>
      <c r="S524" s="56">
        <f t="shared" si="133"/>
        <v>0</v>
      </c>
      <c r="T524" s="56">
        <f t="shared" si="133"/>
        <v>0</v>
      </c>
      <c r="U524" s="56">
        <f t="shared" si="133"/>
        <v>0</v>
      </c>
    </row>
    <row r="525" spans="1:21" x14ac:dyDescent="0.25">
      <c r="B525" s="8" t="s">
        <v>219</v>
      </c>
      <c r="C525" s="8" t="s">
        <v>166</v>
      </c>
      <c r="D525" s="8" t="s">
        <v>13</v>
      </c>
      <c r="E525" s="8" t="s">
        <v>16</v>
      </c>
      <c r="F525" s="56">
        <f t="shared" ref="F525:U525" si="134">IFERROR(((F129/F350)-1),"CHECK")</f>
        <v>0</v>
      </c>
      <c r="G525" s="56">
        <f t="shared" si="134"/>
        <v>0</v>
      </c>
      <c r="H525" s="56">
        <f t="shared" si="134"/>
        <v>0</v>
      </c>
      <c r="I525" s="56">
        <f t="shared" si="134"/>
        <v>0</v>
      </c>
      <c r="J525" s="56">
        <f t="shared" si="134"/>
        <v>0</v>
      </c>
      <c r="K525" s="56">
        <f t="shared" si="134"/>
        <v>0</v>
      </c>
      <c r="L525" s="56">
        <f t="shared" si="134"/>
        <v>0</v>
      </c>
      <c r="M525" s="56">
        <f t="shared" si="134"/>
        <v>0</v>
      </c>
      <c r="N525" s="56">
        <f t="shared" si="134"/>
        <v>0</v>
      </c>
      <c r="O525" s="56">
        <f t="shared" si="134"/>
        <v>0</v>
      </c>
      <c r="P525" s="56">
        <f t="shared" si="134"/>
        <v>0</v>
      </c>
      <c r="Q525" s="56">
        <f t="shared" si="134"/>
        <v>0</v>
      </c>
      <c r="R525" s="56">
        <f t="shared" si="134"/>
        <v>0</v>
      </c>
      <c r="S525" s="56">
        <f t="shared" si="134"/>
        <v>0</v>
      </c>
      <c r="T525" s="56">
        <f t="shared" si="134"/>
        <v>0</v>
      </c>
      <c r="U525" s="56">
        <f t="shared" si="134"/>
        <v>0</v>
      </c>
    </row>
    <row r="526" spans="1:21" x14ac:dyDescent="0.25">
      <c r="B526" s="8" t="s">
        <v>219</v>
      </c>
      <c r="C526" s="8" t="s">
        <v>204</v>
      </c>
      <c r="D526" s="8" t="s">
        <v>13</v>
      </c>
      <c r="E526" s="8" t="s">
        <v>16</v>
      </c>
      <c r="F526" s="56">
        <f t="shared" ref="F526:U526" si="135">IFERROR(((F130/F351)-1),"CHECK")</f>
        <v>0</v>
      </c>
      <c r="G526" s="56">
        <f t="shared" si="135"/>
        <v>0</v>
      </c>
      <c r="H526" s="56">
        <f t="shared" si="135"/>
        <v>0</v>
      </c>
      <c r="I526" s="56">
        <f t="shared" si="135"/>
        <v>0</v>
      </c>
      <c r="J526" s="56">
        <f t="shared" si="135"/>
        <v>0</v>
      </c>
      <c r="K526" s="56">
        <f t="shared" si="135"/>
        <v>0</v>
      </c>
      <c r="L526" s="56">
        <f t="shared" si="135"/>
        <v>0</v>
      </c>
      <c r="M526" s="56">
        <f t="shared" si="135"/>
        <v>0</v>
      </c>
      <c r="N526" s="56">
        <f t="shared" si="135"/>
        <v>0</v>
      </c>
      <c r="O526" s="56">
        <f t="shared" si="135"/>
        <v>0</v>
      </c>
      <c r="P526" s="56">
        <f t="shared" si="135"/>
        <v>0</v>
      </c>
      <c r="Q526" s="56">
        <f t="shared" si="135"/>
        <v>0</v>
      </c>
      <c r="R526" s="56">
        <f t="shared" si="135"/>
        <v>0</v>
      </c>
      <c r="S526" s="56">
        <f t="shared" si="135"/>
        <v>0</v>
      </c>
      <c r="T526" s="56">
        <f t="shared" si="135"/>
        <v>0</v>
      </c>
      <c r="U526" s="56">
        <f t="shared" si="135"/>
        <v>0</v>
      </c>
    </row>
    <row r="527" spans="1:21" x14ac:dyDescent="0.25">
      <c r="B527" s="8" t="s">
        <v>219</v>
      </c>
      <c r="C527" s="8" t="s">
        <v>167</v>
      </c>
      <c r="D527" s="8" t="s">
        <v>13</v>
      </c>
      <c r="E527" s="8" t="s">
        <v>16</v>
      </c>
      <c r="F527" s="56">
        <f t="shared" ref="F527:U527" si="136">IFERROR(((F131/F352)-1),"CHECK")</f>
        <v>0.16319844427620023</v>
      </c>
      <c r="G527" s="56" t="str">
        <f t="shared" si="136"/>
        <v>CHECK</v>
      </c>
      <c r="H527" s="56" t="str">
        <f t="shared" si="136"/>
        <v>CHECK</v>
      </c>
      <c r="I527" s="56" t="str">
        <f t="shared" si="136"/>
        <v>CHECK</v>
      </c>
      <c r="J527" s="56" t="str">
        <f t="shared" si="136"/>
        <v>CHECK</v>
      </c>
      <c r="K527" s="56" t="str">
        <f t="shared" si="136"/>
        <v>CHECK</v>
      </c>
      <c r="L527" s="56" t="str">
        <f t="shared" si="136"/>
        <v>CHECK</v>
      </c>
      <c r="M527" s="56" t="str">
        <f t="shared" si="136"/>
        <v>CHECK</v>
      </c>
      <c r="N527" s="56" t="str">
        <f t="shared" si="136"/>
        <v>CHECK</v>
      </c>
      <c r="O527" s="56" t="str">
        <f t="shared" si="136"/>
        <v>CHECK</v>
      </c>
      <c r="P527" s="56" t="str">
        <f t="shared" si="136"/>
        <v>CHECK</v>
      </c>
      <c r="Q527" s="56" t="str">
        <f t="shared" si="136"/>
        <v>CHECK</v>
      </c>
      <c r="R527" s="56" t="str">
        <f t="shared" si="136"/>
        <v>CHECK</v>
      </c>
      <c r="S527" s="56">
        <f t="shared" si="136"/>
        <v>2.1211279070419287</v>
      </c>
      <c r="T527" s="56">
        <f t="shared" si="136"/>
        <v>0.28403470774978112</v>
      </c>
      <c r="U527" s="56">
        <f t="shared" si="136"/>
        <v>-0.3867332975300416</v>
      </c>
    </row>
    <row r="528" spans="1:21" x14ac:dyDescent="0.25">
      <c r="B528" s="7" t="s">
        <v>232</v>
      </c>
      <c r="C528" s="7" t="s">
        <v>192</v>
      </c>
      <c r="D528" s="7" t="s">
        <v>13</v>
      </c>
      <c r="E528" s="7" t="s">
        <v>16</v>
      </c>
      <c r="F528" s="56">
        <f t="shared" ref="F528:U528" si="137">IFERROR(((F132/F353)-1),"CHECK")</f>
        <v>0.37942444373438033</v>
      </c>
      <c r="G528" s="56">
        <f t="shared" si="137"/>
        <v>0.1435985387175478</v>
      </c>
      <c r="H528" s="56">
        <f t="shared" si="137"/>
        <v>-7.8924183856515784E-3</v>
      </c>
      <c r="I528" s="56">
        <f t="shared" si="137"/>
        <v>-5.3304274635636806E-2</v>
      </c>
      <c r="J528" s="56">
        <f t="shared" si="137"/>
        <v>-9.2232404150376479E-2</v>
      </c>
      <c r="K528" s="56">
        <f t="shared" si="137"/>
        <v>-0.16762054100128465</v>
      </c>
      <c r="L528" s="56">
        <f t="shared" si="137"/>
        <v>-0.22436501254303876</v>
      </c>
      <c r="M528" s="56">
        <f t="shared" si="137"/>
        <v>-0.22948440461695907</v>
      </c>
      <c r="N528" s="56">
        <f t="shared" si="137"/>
        <v>-0.21628500375155568</v>
      </c>
      <c r="O528" s="56">
        <f t="shared" si="137"/>
        <v>-0.10058287027721169</v>
      </c>
      <c r="P528" s="56">
        <f t="shared" si="137"/>
        <v>-0.34412344397196637</v>
      </c>
      <c r="Q528" s="56">
        <f t="shared" si="137"/>
        <v>-0.47953376879039</v>
      </c>
      <c r="R528" s="56">
        <f t="shared" si="137"/>
        <v>-0.35280514197817192</v>
      </c>
      <c r="S528" s="56">
        <f t="shared" si="137"/>
        <v>-0.33614723023768056</v>
      </c>
      <c r="T528" s="56">
        <f t="shared" si="137"/>
        <v>-0.39038524860185964</v>
      </c>
      <c r="U528" s="56">
        <f t="shared" si="137"/>
        <v>-0.43171546507532366</v>
      </c>
    </row>
    <row r="529" spans="1:21" x14ac:dyDescent="0.25">
      <c r="B529" s="8"/>
      <c r="C529" s="8"/>
      <c r="D529" s="8"/>
      <c r="E529" s="8"/>
    </row>
    <row r="530" spans="1:21" s="19" customFormat="1" x14ac:dyDescent="0.25">
      <c r="A530" s="223"/>
      <c r="B530" s="50" t="s">
        <v>222</v>
      </c>
      <c r="C530" s="50"/>
      <c r="D530" s="50" t="s">
        <v>36</v>
      </c>
      <c r="E530" s="45"/>
    </row>
    <row r="531" spans="1:21" x14ac:dyDescent="0.25">
      <c r="B531" s="8" t="s">
        <v>222</v>
      </c>
      <c r="C531" s="8" t="s">
        <v>227</v>
      </c>
      <c r="D531" s="8" t="s">
        <v>36</v>
      </c>
      <c r="E531" s="8" t="s">
        <v>194</v>
      </c>
      <c r="F531" s="56">
        <f t="shared" ref="F531:U531" si="138">IFERROR(((F135/F356)-1),"CHECK")</f>
        <v>0</v>
      </c>
      <c r="G531" s="56">
        <f t="shared" si="138"/>
        <v>0</v>
      </c>
      <c r="H531" s="56">
        <f t="shared" si="138"/>
        <v>0</v>
      </c>
      <c r="I531" s="56">
        <f t="shared" si="138"/>
        <v>0</v>
      </c>
      <c r="J531" s="56">
        <f t="shared" si="138"/>
        <v>0</v>
      </c>
      <c r="K531" s="56">
        <f t="shared" si="138"/>
        <v>0</v>
      </c>
      <c r="L531" s="56">
        <f t="shared" si="138"/>
        <v>0</v>
      </c>
      <c r="M531" s="56">
        <f t="shared" si="138"/>
        <v>0</v>
      </c>
      <c r="N531" s="56">
        <f t="shared" si="138"/>
        <v>0</v>
      </c>
      <c r="O531" s="56">
        <f t="shared" si="138"/>
        <v>0</v>
      </c>
      <c r="P531" s="56">
        <f t="shared" si="138"/>
        <v>0</v>
      </c>
      <c r="Q531" s="56">
        <f t="shared" si="138"/>
        <v>0</v>
      </c>
      <c r="R531" s="56">
        <f t="shared" si="138"/>
        <v>0</v>
      </c>
      <c r="S531" s="56">
        <f t="shared" si="138"/>
        <v>0</v>
      </c>
      <c r="T531" s="56">
        <f t="shared" si="138"/>
        <v>0</v>
      </c>
      <c r="U531" s="56">
        <f t="shared" si="138"/>
        <v>0</v>
      </c>
    </row>
    <row r="532" spans="1:21" x14ac:dyDescent="0.25">
      <c r="B532" s="8" t="s">
        <v>222</v>
      </c>
      <c r="C532" s="8" t="s">
        <v>228</v>
      </c>
      <c r="D532" s="8" t="s">
        <v>36</v>
      </c>
      <c r="E532" s="8" t="s">
        <v>194</v>
      </c>
      <c r="F532" s="56">
        <f t="shared" ref="F532:U532" si="139">IFERROR(((F136/F357)-1),"CHECK")</f>
        <v>-0.94314672875534666</v>
      </c>
      <c r="G532" s="56">
        <f t="shared" si="139"/>
        <v>-0.94274033879365049</v>
      </c>
      <c r="H532" s="56">
        <f t="shared" si="139"/>
        <v>-0.94293176041566285</v>
      </c>
      <c r="I532" s="56">
        <f t="shared" si="139"/>
        <v>-0.94292724883917256</v>
      </c>
      <c r="J532" s="56">
        <f t="shared" si="139"/>
        <v>-0.94297556331780275</v>
      </c>
      <c r="K532" s="56">
        <f t="shared" si="139"/>
        <v>-0.94291633686275211</v>
      </c>
      <c r="L532" s="56">
        <f t="shared" si="139"/>
        <v>-0.94293129431898315</v>
      </c>
      <c r="M532" s="56">
        <f t="shared" si="139"/>
        <v>-0.94067781075412238</v>
      </c>
      <c r="N532" s="56">
        <f t="shared" si="139"/>
        <v>-0.93928490726800817</v>
      </c>
      <c r="O532" s="56">
        <f t="shared" si="139"/>
        <v>-0.94482671202970481</v>
      </c>
      <c r="P532" s="56">
        <f t="shared" si="139"/>
        <v>-0.94515427201145941</v>
      </c>
      <c r="Q532" s="56">
        <f t="shared" si="139"/>
        <v>-0.9429296686919606</v>
      </c>
      <c r="R532" s="56">
        <f t="shared" si="139"/>
        <v>-0.9429271003109817</v>
      </c>
      <c r="S532" s="56">
        <f t="shared" si="139"/>
        <v>-0.94706642870013025</v>
      </c>
      <c r="T532" s="56">
        <f t="shared" si="139"/>
        <v>-0.94610364136175018</v>
      </c>
      <c r="U532" s="56">
        <f t="shared" si="139"/>
        <v>-0.94506166867130059</v>
      </c>
    </row>
    <row r="533" spans="1:21" x14ac:dyDescent="0.25">
      <c r="B533" s="8" t="s">
        <v>222</v>
      </c>
      <c r="C533" s="8" t="s">
        <v>229</v>
      </c>
      <c r="D533" s="8" t="s">
        <v>36</v>
      </c>
      <c r="E533" s="8" t="s">
        <v>194</v>
      </c>
      <c r="F533" s="56">
        <f t="shared" ref="F533:U533" si="140">IFERROR(((F137/F358)-1),"CHECK")</f>
        <v>0</v>
      </c>
      <c r="G533" s="56">
        <f t="shared" si="140"/>
        <v>0</v>
      </c>
      <c r="H533" s="56">
        <f t="shared" si="140"/>
        <v>0</v>
      </c>
      <c r="I533" s="56">
        <f t="shared" si="140"/>
        <v>0</v>
      </c>
      <c r="J533" s="56">
        <f t="shared" si="140"/>
        <v>0</v>
      </c>
      <c r="K533" s="56">
        <f t="shared" si="140"/>
        <v>0</v>
      </c>
      <c r="L533" s="56">
        <f t="shared" si="140"/>
        <v>0</v>
      </c>
      <c r="M533" s="56">
        <f t="shared" si="140"/>
        <v>0</v>
      </c>
      <c r="N533" s="56">
        <f t="shared" si="140"/>
        <v>0</v>
      </c>
      <c r="O533" s="56">
        <f t="shared" si="140"/>
        <v>0</v>
      </c>
      <c r="P533" s="56">
        <f t="shared" si="140"/>
        <v>0</v>
      </c>
      <c r="Q533" s="56">
        <f t="shared" si="140"/>
        <v>0</v>
      </c>
      <c r="R533" s="56">
        <f t="shared" si="140"/>
        <v>0</v>
      </c>
      <c r="S533" s="56">
        <f t="shared" si="140"/>
        <v>0</v>
      </c>
      <c r="T533" s="56">
        <f t="shared" si="140"/>
        <v>0</v>
      </c>
      <c r="U533" s="56">
        <f t="shared" si="140"/>
        <v>0</v>
      </c>
    </row>
    <row r="534" spans="1:21" x14ac:dyDescent="0.25">
      <c r="B534" s="8" t="s">
        <v>222</v>
      </c>
      <c r="C534" s="8" t="s">
        <v>167</v>
      </c>
      <c r="D534" s="8" t="s">
        <v>36</v>
      </c>
      <c r="E534" s="8" t="s">
        <v>194</v>
      </c>
      <c r="F534" s="56">
        <f t="shared" ref="F534:U534" si="141">IFERROR(((F138/F359)-1),"CHECK")</f>
        <v>6.9953745056318981</v>
      </c>
      <c r="G534" s="56">
        <f t="shared" si="141"/>
        <v>2.8483199299150797</v>
      </c>
      <c r="H534" s="56">
        <f t="shared" si="141"/>
        <v>1.4426423348838275</v>
      </c>
      <c r="I534" s="56">
        <f t="shared" si="141"/>
        <v>1.0660197646783374</v>
      </c>
      <c r="J534" s="56">
        <f t="shared" si="141"/>
        <v>0.7455720453893524</v>
      </c>
      <c r="K534" s="56">
        <f t="shared" si="141"/>
        <v>0.3143929579063276</v>
      </c>
      <c r="L534" s="56">
        <f t="shared" si="141"/>
        <v>-0.19275784917402083</v>
      </c>
      <c r="M534" s="56">
        <f t="shared" si="141"/>
        <v>-0.58294686317971622</v>
      </c>
      <c r="N534" s="56">
        <f t="shared" si="141"/>
        <v>-0.46599177354910171</v>
      </c>
      <c r="O534" s="56">
        <f t="shared" si="141"/>
        <v>0.57200857560424323</v>
      </c>
      <c r="P534" s="56">
        <f t="shared" si="141"/>
        <v>1.628360995483483</v>
      </c>
      <c r="Q534" s="56">
        <f t="shared" si="141"/>
        <v>-0.16899639130486999</v>
      </c>
      <c r="R534" s="56">
        <f t="shared" si="141"/>
        <v>0.10231840122975155</v>
      </c>
      <c r="S534" s="56">
        <f t="shared" si="141"/>
        <v>0.68577151850357621</v>
      </c>
      <c r="T534" s="56">
        <f t="shared" si="141"/>
        <v>5.0975952357788614</v>
      </c>
      <c r="U534" s="56">
        <f t="shared" si="141"/>
        <v>4.9890817471870594</v>
      </c>
    </row>
    <row r="535" spans="1:21" x14ac:dyDescent="0.25">
      <c r="B535" s="8" t="s">
        <v>222</v>
      </c>
      <c r="C535" s="8" t="s">
        <v>215</v>
      </c>
      <c r="D535" s="8" t="s">
        <v>36</v>
      </c>
      <c r="E535" s="8" t="s">
        <v>194</v>
      </c>
      <c r="F535" s="56">
        <f t="shared" ref="F535:U535" si="142">IFERROR(((F139/F360)-1),"CHECK")</f>
        <v>0</v>
      </c>
      <c r="G535" s="56" t="str">
        <f t="shared" si="142"/>
        <v>CHECK</v>
      </c>
      <c r="H535" s="56" t="str">
        <f t="shared" si="142"/>
        <v>CHECK</v>
      </c>
      <c r="I535" s="56" t="str">
        <f t="shared" si="142"/>
        <v>CHECK</v>
      </c>
      <c r="J535" s="56" t="str">
        <f t="shared" si="142"/>
        <v>CHECK</v>
      </c>
      <c r="K535" s="56" t="str">
        <f t="shared" si="142"/>
        <v>CHECK</v>
      </c>
      <c r="L535" s="56" t="str">
        <f t="shared" si="142"/>
        <v>CHECK</v>
      </c>
      <c r="M535" s="56" t="str">
        <f t="shared" si="142"/>
        <v>CHECK</v>
      </c>
      <c r="N535" s="56" t="str">
        <f t="shared" si="142"/>
        <v>CHECK</v>
      </c>
      <c r="O535" s="56" t="str">
        <f t="shared" si="142"/>
        <v>CHECK</v>
      </c>
      <c r="P535" s="56" t="str">
        <f t="shared" si="142"/>
        <v>CHECK</v>
      </c>
      <c r="Q535" s="56" t="str">
        <f t="shared" si="142"/>
        <v>CHECK</v>
      </c>
      <c r="R535" s="56" t="str">
        <f t="shared" si="142"/>
        <v>CHECK</v>
      </c>
      <c r="S535" s="56" t="str">
        <f t="shared" si="142"/>
        <v>CHECK</v>
      </c>
      <c r="T535" s="56" t="str">
        <f t="shared" si="142"/>
        <v>CHECK</v>
      </c>
      <c r="U535" s="56" t="str">
        <f t="shared" si="142"/>
        <v>CHECK</v>
      </c>
    </row>
    <row r="536" spans="1:21" x14ac:dyDescent="0.25">
      <c r="B536" s="8" t="s">
        <v>222</v>
      </c>
      <c r="C536" s="8" t="s">
        <v>211</v>
      </c>
      <c r="D536" s="8" t="s">
        <v>36</v>
      </c>
      <c r="E536" s="8" t="s">
        <v>194</v>
      </c>
      <c r="F536" s="56">
        <f t="shared" ref="F536:U536" si="143">IFERROR(((F140/F361)-1),"CHECK")</f>
        <v>0</v>
      </c>
      <c r="G536" s="56">
        <f t="shared" si="143"/>
        <v>0</v>
      </c>
      <c r="H536" s="56">
        <f t="shared" si="143"/>
        <v>0</v>
      </c>
      <c r="I536" s="56">
        <f t="shared" si="143"/>
        <v>0</v>
      </c>
      <c r="J536" s="56">
        <f t="shared" si="143"/>
        <v>0</v>
      </c>
      <c r="K536" s="56">
        <f t="shared" si="143"/>
        <v>0</v>
      </c>
      <c r="L536" s="56">
        <f t="shared" si="143"/>
        <v>0</v>
      </c>
      <c r="M536" s="56">
        <f t="shared" si="143"/>
        <v>0</v>
      </c>
      <c r="N536" s="56">
        <f t="shared" si="143"/>
        <v>0</v>
      </c>
      <c r="O536" s="56">
        <f t="shared" si="143"/>
        <v>0</v>
      </c>
      <c r="P536" s="56">
        <f t="shared" si="143"/>
        <v>0</v>
      </c>
      <c r="Q536" s="56">
        <f t="shared" si="143"/>
        <v>0</v>
      </c>
      <c r="R536" s="56">
        <f t="shared" si="143"/>
        <v>0</v>
      </c>
      <c r="S536" s="56">
        <f t="shared" si="143"/>
        <v>0</v>
      </c>
      <c r="T536" s="56">
        <f t="shared" si="143"/>
        <v>0</v>
      </c>
      <c r="U536" s="56">
        <f t="shared" si="143"/>
        <v>0</v>
      </c>
    </row>
    <row r="537" spans="1:21" s="19" customFormat="1" x14ac:dyDescent="0.25">
      <c r="A537" s="223"/>
      <c r="B537" s="50" t="s">
        <v>221</v>
      </c>
      <c r="C537" s="45"/>
      <c r="D537" s="50" t="s">
        <v>36</v>
      </c>
      <c r="E537" s="45"/>
    </row>
    <row r="538" spans="1:21" x14ac:dyDescent="0.25">
      <c r="B538" s="8" t="s">
        <v>221</v>
      </c>
      <c r="C538" s="8" t="s">
        <v>227</v>
      </c>
      <c r="D538" s="8" t="s">
        <v>36</v>
      </c>
      <c r="E538" s="8" t="s">
        <v>194</v>
      </c>
      <c r="F538" s="56">
        <f t="shared" ref="F538:U538" si="144">IFERROR(((F142/F363)-1),"CHECK")</f>
        <v>0</v>
      </c>
      <c r="G538" s="56">
        <f t="shared" si="144"/>
        <v>0</v>
      </c>
      <c r="H538" s="56">
        <f t="shared" si="144"/>
        <v>0</v>
      </c>
      <c r="I538" s="56">
        <f t="shared" si="144"/>
        <v>0</v>
      </c>
      <c r="J538" s="56">
        <f t="shared" si="144"/>
        <v>0</v>
      </c>
      <c r="K538" s="56">
        <f t="shared" si="144"/>
        <v>0</v>
      </c>
      <c r="L538" s="56">
        <f t="shared" si="144"/>
        <v>0</v>
      </c>
      <c r="M538" s="56">
        <f t="shared" si="144"/>
        <v>0</v>
      </c>
      <c r="N538" s="56">
        <f t="shared" si="144"/>
        <v>0</v>
      </c>
      <c r="O538" s="56">
        <f t="shared" si="144"/>
        <v>0</v>
      </c>
      <c r="P538" s="56">
        <f t="shared" si="144"/>
        <v>0</v>
      </c>
      <c r="Q538" s="56">
        <f t="shared" si="144"/>
        <v>0</v>
      </c>
      <c r="R538" s="56">
        <f t="shared" si="144"/>
        <v>0</v>
      </c>
      <c r="S538" s="56">
        <f t="shared" si="144"/>
        <v>0</v>
      </c>
      <c r="T538" s="56">
        <f t="shared" si="144"/>
        <v>0</v>
      </c>
      <c r="U538" s="56">
        <f t="shared" si="144"/>
        <v>0</v>
      </c>
    </row>
    <row r="539" spans="1:21" x14ac:dyDescent="0.25">
      <c r="B539" s="8" t="s">
        <v>221</v>
      </c>
      <c r="C539" s="8" t="s">
        <v>166</v>
      </c>
      <c r="D539" s="8" t="s">
        <v>36</v>
      </c>
      <c r="E539" s="8" t="s">
        <v>194</v>
      </c>
      <c r="F539" s="56">
        <f t="shared" ref="F539:U539" si="145">IFERROR(((F143/F364)-1),"CHECK")</f>
        <v>0</v>
      </c>
      <c r="G539" s="56" t="str">
        <f t="shared" si="145"/>
        <v>CHECK</v>
      </c>
      <c r="H539" s="56">
        <f t="shared" si="145"/>
        <v>0</v>
      </c>
      <c r="I539" s="56">
        <f t="shared" si="145"/>
        <v>0</v>
      </c>
      <c r="J539" s="56">
        <f t="shared" si="145"/>
        <v>0</v>
      </c>
      <c r="K539" s="56">
        <f t="shared" si="145"/>
        <v>0</v>
      </c>
      <c r="L539" s="56">
        <f t="shared" si="145"/>
        <v>0</v>
      </c>
      <c r="M539" s="56">
        <f t="shared" si="145"/>
        <v>0</v>
      </c>
      <c r="N539" s="56">
        <f t="shared" si="145"/>
        <v>0</v>
      </c>
      <c r="O539" s="56">
        <f t="shared" si="145"/>
        <v>0</v>
      </c>
      <c r="P539" s="56">
        <f t="shared" si="145"/>
        <v>0</v>
      </c>
      <c r="Q539" s="56">
        <f t="shared" si="145"/>
        <v>0</v>
      </c>
      <c r="R539" s="56">
        <f t="shared" si="145"/>
        <v>0</v>
      </c>
      <c r="S539" s="56">
        <f t="shared" si="145"/>
        <v>0</v>
      </c>
      <c r="T539" s="56">
        <f t="shared" si="145"/>
        <v>0</v>
      </c>
      <c r="U539" s="56">
        <f t="shared" si="145"/>
        <v>0</v>
      </c>
    </row>
    <row r="540" spans="1:21" x14ac:dyDescent="0.25">
      <c r="B540" s="8" t="s">
        <v>221</v>
      </c>
      <c r="C540" s="8" t="s">
        <v>204</v>
      </c>
      <c r="D540" s="8" t="s">
        <v>36</v>
      </c>
      <c r="E540" s="8" t="s">
        <v>194</v>
      </c>
      <c r="F540" s="56">
        <f t="shared" ref="F540:U540" si="146">IFERROR(((F144/F365)-1),"CHECK")</f>
        <v>0</v>
      </c>
      <c r="G540" s="56">
        <f t="shared" si="146"/>
        <v>0</v>
      </c>
      <c r="H540" s="56">
        <f t="shared" si="146"/>
        <v>0</v>
      </c>
      <c r="I540" s="56">
        <f t="shared" si="146"/>
        <v>0</v>
      </c>
      <c r="J540" s="56">
        <f t="shared" si="146"/>
        <v>0</v>
      </c>
      <c r="K540" s="56">
        <f t="shared" si="146"/>
        <v>0</v>
      </c>
      <c r="L540" s="56">
        <f t="shared" si="146"/>
        <v>0</v>
      </c>
      <c r="M540" s="56">
        <f t="shared" si="146"/>
        <v>0</v>
      </c>
      <c r="N540" s="56">
        <f t="shared" si="146"/>
        <v>0</v>
      </c>
      <c r="O540" s="56">
        <f t="shared" si="146"/>
        <v>0</v>
      </c>
      <c r="P540" s="56">
        <f t="shared" si="146"/>
        <v>0</v>
      </c>
      <c r="Q540" s="56">
        <f t="shared" si="146"/>
        <v>0</v>
      </c>
      <c r="R540" s="56">
        <f t="shared" si="146"/>
        <v>0</v>
      </c>
      <c r="S540" s="56">
        <f t="shared" si="146"/>
        <v>0</v>
      </c>
      <c r="T540" s="56">
        <f t="shared" si="146"/>
        <v>0</v>
      </c>
      <c r="U540" s="56">
        <f t="shared" si="146"/>
        <v>0</v>
      </c>
    </row>
    <row r="541" spans="1:21" x14ac:dyDescent="0.25">
      <c r="B541" s="8" t="s">
        <v>221</v>
      </c>
      <c r="C541" s="8" t="s">
        <v>167</v>
      </c>
      <c r="D541" s="8" t="s">
        <v>36</v>
      </c>
      <c r="E541" s="8" t="s">
        <v>194</v>
      </c>
      <c r="F541" s="56">
        <f t="shared" ref="F541:U541" si="147">IFERROR(((F145/F366)-1),"CHECK")</f>
        <v>0</v>
      </c>
      <c r="G541" s="56">
        <f t="shared" si="147"/>
        <v>0</v>
      </c>
      <c r="H541" s="56">
        <f t="shared" si="147"/>
        <v>0</v>
      </c>
      <c r="I541" s="56">
        <f t="shared" si="147"/>
        <v>0</v>
      </c>
      <c r="J541" s="56">
        <f t="shared" si="147"/>
        <v>0</v>
      </c>
      <c r="K541" s="56">
        <f t="shared" si="147"/>
        <v>0</v>
      </c>
      <c r="L541" s="56">
        <f t="shared" si="147"/>
        <v>9.1776335477805837E-2</v>
      </c>
      <c r="M541" s="56">
        <f t="shared" si="147"/>
        <v>0.19058019115892577</v>
      </c>
      <c r="N541" s="56">
        <f t="shared" si="147"/>
        <v>0.14444148510237387</v>
      </c>
      <c r="O541" s="56">
        <f t="shared" si="147"/>
        <v>9.2736040024452127E-2</v>
      </c>
      <c r="P541" s="56">
        <f t="shared" si="147"/>
        <v>-0.64406999127828679</v>
      </c>
      <c r="Q541" s="56">
        <f t="shared" si="147"/>
        <v>-0.47819037202047876</v>
      </c>
      <c r="R541" s="56">
        <f t="shared" si="147"/>
        <v>-0.24831341581331823</v>
      </c>
      <c r="S541" s="56">
        <f t="shared" si="147"/>
        <v>-0.26212573002445427</v>
      </c>
      <c r="T541" s="56">
        <f t="shared" si="147"/>
        <v>-0.94471789714452092</v>
      </c>
      <c r="U541" s="56">
        <f t="shared" si="147"/>
        <v>-0.9558222129118692</v>
      </c>
    </row>
    <row r="542" spans="1:21" x14ac:dyDescent="0.25">
      <c r="B542" s="8" t="s">
        <v>231</v>
      </c>
      <c r="C542" s="8" t="s">
        <v>230</v>
      </c>
      <c r="D542" s="8" t="s">
        <v>36</v>
      </c>
      <c r="E542" s="8" t="s">
        <v>194</v>
      </c>
      <c r="F542" s="56">
        <f t="shared" ref="F542:U542" si="148">IFERROR(((F146/F367)-1),"CHECK")</f>
        <v>0</v>
      </c>
      <c r="G542" s="56">
        <f t="shared" si="148"/>
        <v>0</v>
      </c>
      <c r="H542" s="56">
        <f t="shared" si="148"/>
        <v>0</v>
      </c>
      <c r="I542" s="56">
        <f t="shared" si="148"/>
        <v>0</v>
      </c>
      <c r="J542" s="56">
        <f t="shared" si="148"/>
        <v>0</v>
      </c>
      <c r="K542" s="56">
        <f t="shared" si="148"/>
        <v>0</v>
      </c>
      <c r="L542" s="56">
        <f t="shared" si="148"/>
        <v>0</v>
      </c>
      <c r="M542" s="56">
        <f t="shared" si="148"/>
        <v>0</v>
      </c>
      <c r="N542" s="56">
        <f t="shared" si="148"/>
        <v>0</v>
      </c>
      <c r="O542" s="56">
        <f t="shared" si="148"/>
        <v>0</v>
      </c>
      <c r="P542" s="56">
        <f t="shared" si="148"/>
        <v>0</v>
      </c>
      <c r="Q542" s="56">
        <f t="shared" si="148"/>
        <v>0</v>
      </c>
      <c r="R542" s="56">
        <f t="shared" si="148"/>
        <v>0</v>
      </c>
      <c r="S542" s="56">
        <f t="shared" si="148"/>
        <v>0</v>
      </c>
      <c r="T542" s="56">
        <f t="shared" si="148"/>
        <v>0</v>
      </c>
      <c r="U542" s="56">
        <f t="shared" si="148"/>
        <v>0</v>
      </c>
    </row>
    <row r="543" spans="1:21" x14ac:dyDescent="0.25">
      <c r="B543" s="8" t="s">
        <v>231</v>
      </c>
      <c r="C543" s="8" t="s">
        <v>217</v>
      </c>
      <c r="D543" s="8" t="s">
        <v>36</v>
      </c>
      <c r="E543" s="8" t="s">
        <v>194</v>
      </c>
      <c r="F543" s="56">
        <f t="shared" ref="F543:U543" si="149">IFERROR(((F147/F368)-1),"CHECK")</f>
        <v>0</v>
      </c>
      <c r="G543" s="56">
        <f t="shared" si="149"/>
        <v>0</v>
      </c>
      <c r="H543" s="56">
        <f t="shared" si="149"/>
        <v>0</v>
      </c>
      <c r="I543" s="56">
        <f t="shared" si="149"/>
        <v>0</v>
      </c>
      <c r="J543" s="56">
        <f t="shared" si="149"/>
        <v>0</v>
      </c>
      <c r="K543" s="56">
        <f t="shared" si="149"/>
        <v>0</v>
      </c>
      <c r="L543" s="56" t="str">
        <f t="shared" si="149"/>
        <v>CHECK</v>
      </c>
      <c r="M543" s="56" t="str">
        <f t="shared" si="149"/>
        <v>CHECK</v>
      </c>
      <c r="N543" s="56" t="str">
        <f t="shared" si="149"/>
        <v>CHECK</v>
      </c>
      <c r="O543" s="56" t="str">
        <f t="shared" si="149"/>
        <v>CHECK</v>
      </c>
      <c r="P543" s="56" t="str">
        <f t="shared" si="149"/>
        <v>CHECK</v>
      </c>
      <c r="Q543" s="56" t="str">
        <f t="shared" si="149"/>
        <v>CHECK</v>
      </c>
      <c r="R543" s="56" t="str">
        <f t="shared" si="149"/>
        <v>CHECK</v>
      </c>
      <c r="S543" s="56" t="str">
        <f t="shared" si="149"/>
        <v>CHECK</v>
      </c>
      <c r="T543" s="56" t="str">
        <f t="shared" si="149"/>
        <v>CHECK</v>
      </c>
      <c r="U543" s="56" t="str">
        <f t="shared" si="149"/>
        <v>CHECK</v>
      </c>
    </row>
    <row r="544" spans="1:21" x14ac:dyDescent="0.25">
      <c r="B544" s="8" t="s">
        <v>231</v>
      </c>
      <c r="C544" s="8" t="s">
        <v>218</v>
      </c>
      <c r="D544" s="8" t="s">
        <v>36</v>
      </c>
      <c r="E544" s="8" t="s">
        <v>194</v>
      </c>
      <c r="F544" s="56">
        <f t="shared" ref="F544:U544" si="150">IFERROR(((F148/F369)-1),"CHECK")</f>
        <v>14.091660775331652</v>
      </c>
      <c r="G544" s="56">
        <f t="shared" si="150"/>
        <v>3.9394471911894353</v>
      </c>
      <c r="H544" s="56">
        <f t="shared" si="150"/>
        <v>4.556510682628117</v>
      </c>
      <c r="I544" s="56">
        <f t="shared" si="150"/>
        <v>-0.63075943079368502</v>
      </c>
      <c r="J544" s="56">
        <f t="shared" si="150"/>
        <v>-0.30057440552147519</v>
      </c>
      <c r="K544" s="56">
        <f t="shared" si="150"/>
        <v>-0.50869469513537302</v>
      </c>
      <c r="L544" s="56">
        <f t="shared" si="150"/>
        <v>-0.52887005649717511</v>
      </c>
      <c r="M544" s="56">
        <f t="shared" si="150"/>
        <v>-0.57546880634691677</v>
      </c>
      <c r="N544" s="56">
        <f t="shared" si="150"/>
        <v>-0.88183652505686405</v>
      </c>
      <c r="O544" s="56">
        <f t="shared" si="150"/>
        <v>-0.8767067373503572</v>
      </c>
      <c r="P544" s="56">
        <f t="shared" si="150"/>
        <v>-0.87310009499525032</v>
      </c>
      <c r="Q544" s="56">
        <f t="shared" si="150"/>
        <v>-0.87003899805009755</v>
      </c>
      <c r="R544" s="56">
        <f t="shared" si="150"/>
        <v>-0.86697790110494477</v>
      </c>
      <c r="S544" s="56">
        <f t="shared" si="150"/>
        <v>-0.863916804159792</v>
      </c>
      <c r="T544" s="56">
        <f t="shared" si="150"/>
        <v>-0.86085570721463922</v>
      </c>
      <c r="U544" s="56">
        <f t="shared" si="150"/>
        <v>-0.85779461026948645</v>
      </c>
    </row>
    <row r="545" spans="1:21" s="19" customFormat="1" x14ac:dyDescent="0.25">
      <c r="A545" s="223"/>
      <c r="B545" s="50" t="s">
        <v>219</v>
      </c>
      <c r="C545" s="45"/>
      <c r="D545" s="50" t="s">
        <v>36</v>
      </c>
      <c r="E545" s="45"/>
    </row>
    <row r="546" spans="1:21" x14ac:dyDescent="0.25">
      <c r="B546" s="8" t="s">
        <v>219</v>
      </c>
      <c r="C546" s="8" t="s">
        <v>226</v>
      </c>
      <c r="D546" s="8" t="s">
        <v>36</v>
      </c>
      <c r="E546" s="8" t="s">
        <v>194</v>
      </c>
      <c r="F546" s="56">
        <f t="shared" ref="F546:U546" si="151">IFERROR(((F150/F371)-1),"CHECK")</f>
        <v>0</v>
      </c>
      <c r="G546" s="56">
        <f t="shared" si="151"/>
        <v>0</v>
      </c>
      <c r="H546" s="56">
        <f t="shared" si="151"/>
        <v>0</v>
      </c>
      <c r="I546" s="56">
        <f t="shared" si="151"/>
        <v>0</v>
      </c>
      <c r="J546" s="56">
        <f t="shared" si="151"/>
        <v>0</v>
      </c>
      <c r="K546" s="56">
        <f t="shared" si="151"/>
        <v>0</v>
      </c>
      <c r="L546" s="56">
        <f t="shared" si="151"/>
        <v>0</v>
      </c>
      <c r="M546" s="56">
        <f t="shared" si="151"/>
        <v>0</v>
      </c>
      <c r="N546" s="56">
        <f t="shared" si="151"/>
        <v>0</v>
      </c>
      <c r="O546" s="56">
        <f t="shared" si="151"/>
        <v>0</v>
      </c>
      <c r="P546" s="56">
        <f t="shared" si="151"/>
        <v>0</v>
      </c>
      <c r="Q546" s="56">
        <f t="shared" si="151"/>
        <v>0</v>
      </c>
      <c r="R546" s="56">
        <f t="shared" si="151"/>
        <v>0</v>
      </c>
      <c r="S546" s="56">
        <f t="shared" si="151"/>
        <v>0</v>
      </c>
      <c r="T546" s="56">
        <f t="shared" si="151"/>
        <v>0</v>
      </c>
      <c r="U546" s="56">
        <f t="shared" si="151"/>
        <v>0</v>
      </c>
    </row>
    <row r="547" spans="1:21" x14ac:dyDescent="0.25">
      <c r="B547" s="8" t="s">
        <v>219</v>
      </c>
      <c r="C547" s="8" t="s">
        <v>227</v>
      </c>
      <c r="D547" s="8" t="s">
        <v>36</v>
      </c>
      <c r="E547" s="8" t="s">
        <v>194</v>
      </c>
      <c r="F547" s="56">
        <f t="shared" ref="F547:U547" si="152">IFERROR(((F151/F372)-1),"CHECK")</f>
        <v>0</v>
      </c>
      <c r="G547" s="56">
        <f t="shared" si="152"/>
        <v>0</v>
      </c>
      <c r="H547" s="56">
        <f t="shared" si="152"/>
        <v>0</v>
      </c>
      <c r="I547" s="56">
        <f t="shared" si="152"/>
        <v>0</v>
      </c>
      <c r="J547" s="56">
        <f t="shared" si="152"/>
        <v>0</v>
      </c>
      <c r="K547" s="56">
        <f t="shared" si="152"/>
        <v>0</v>
      </c>
      <c r="L547" s="56">
        <f t="shared" si="152"/>
        <v>0</v>
      </c>
      <c r="M547" s="56">
        <f t="shared" si="152"/>
        <v>0</v>
      </c>
      <c r="N547" s="56">
        <f t="shared" si="152"/>
        <v>0</v>
      </c>
      <c r="O547" s="56">
        <f t="shared" si="152"/>
        <v>0</v>
      </c>
      <c r="P547" s="56">
        <f t="shared" si="152"/>
        <v>0</v>
      </c>
      <c r="Q547" s="56">
        <f t="shared" si="152"/>
        <v>0</v>
      </c>
      <c r="R547" s="56">
        <f t="shared" si="152"/>
        <v>0</v>
      </c>
      <c r="S547" s="56">
        <f t="shared" si="152"/>
        <v>0</v>
      </c>
      <c r="T547" s="56">
        <f t="shared" si="152"/>
        <v>0</v>
      </c>
      <c r="U547" s="56">
        <f t="shared" si="152"/>
        <v>0</v>
      </c>
    </row>
    <row r="548" spans="1:21" x14ac:dyDescent="0.25">
      <c r="B548" s="8" t="s">
        <v>219</v>
      </c>
      <c r="C548" s="8" t="s">
        <v>228</v>
      </c>
      <c r="D548" s="8" t="s">
        <v>36</v>
      </c>
      <c r="E548" s="8" t="s">
        <v>194</v>
      </c>
      <c r="F548" s="56">
        <f t="shared" ref="F548:U548" si="153">IFERROR(((F152/F373)-1),"CHECK")</f>
        <v>0</v>
      </c>
      <c r="G548" s="56">
        <f t="shared" si="153"/>
        <v>0</v>
      </c>
      <c r="H548" s="56">
        <f t="shared" si="153"/>
        <v>0</v>
      </c>
      <c r="I548" s="56">
        <f t="shared" si="153"/>
        <v>0</v>
      </c>
      <c r="J548" s="56">
        <f t="shared" si="153"/>
        <v>0</v>
      </c>
      <c r="K548" s="56">
        <f t="shared" si="153"/>
        <v>0</v>
      </c>
      <c r="L548" s="56">
        <f t="shared" si="153"/>
        <v>0</v>
      </c>
      <c r="M548" s="56">
        <f t="shared" si="153"/>
        <v>0</v>
      </c>
      <c r="N548" s="56">
        <f t="shared" si="153"/>
        <v>0</v>
      </c>
      <c r="O548" s="56">
        <f t="shared" si="153"/>
        <v>0</v>
      </c>
      <c r="P548" s="56">
        <f t="shared" si="153"/>
        <v>0</v>
      </c>
      <c r="Q548" s="56">
        <f t="shared" si="153"/>
        <v>0</v>
      </c>
      <c r="R548" s="56">
        <f t="shared" si="153"/>
        <v>0</v>
      </c>
      <c r="S548" s="56">
        <f t="shared" si="153"/>
        <v>0</v>
      </c>
      <c r="T548" s="56">
        <f t="shared" si="153"/>
        <v>0</v>
      </c>
      <c r="U548" s="56">
        <f t="shared" si="153"/>
        <v>0</v>
      </c>
    </row>
    <row r="549" spans="1:21" x14ac:dyDescent="0.25">
      <c r="B549" s="8" t="s">
        <v>219</v>
      </c>
      <c r="C549" s="8" t="s">
        <v>166</v>
      </c>
      <c r="D549" s="8" t="s">
        <v>36</v>
      </c>
      <c r="E549" s="8" t="s">
        <v>194</v>
      </c>
      <c r="F549" s="56">
        <f t="shared" ref="F549:U549" si="154">IFERROR(((F153/F374)-1),"CHECK")</f>
        <v>0</v>
      </c>
      <c r="G549" s="56">
        <f t="shared" si="154"/>
        <v>0</v>
      </c>
      <c r="H549" s="56">
        <f t="shared" si="154"/>
        <v>0</v>
      </c>
      <c r="I549" s="56">
        <f t="shared" si="154"/>
        <v>0</v>
      </c>
      <c r="J549" s="56">
        <f t="shared" si="154"/>
        <v>0</v>
      </c>
      <c r="K549" s="56">
        <f t="shared" si="154"/>
        <v>0</v>
      </c>
      <c r="L549" s="56">
        <f t="shared" si="154"/>
        <v>0</v>
      </c>
      <c r="M549" s="56">
        <f t="shared" si="154"/>
        <v>0</v>
      </c>
      <c r="N549" s="56">
        <f t="shared" si="154"/>
        <v>0</v>
      </c>
      <c r="O549" s="56">
        <f t="shared" si="154"/>
        <v>0</v>
      </c>
      <c r="P549" s="56">
        <f t="shared" si="154"/>
        <v>0</v>
      </c>
      <c r="Q549" s="56">
        <f t="shared" si="154"/>
        <v>0</v>
      </c>
      <c r="R549" s="56">
        <f t="shared" si="154"/>
        <v>0</v>
      </c>
      <c r="S549" s="56">
        <f t="shared" si="154"/>
        <v>0</v>
      </c>
      <c r="T549" s="56">
        <f t="shared" si="154"/>
        <v>0</v>
      </c>
      <c r="U549" s="56">
        <f t="shared" si="154"/>
        <v>0</v>
      </c>
    </row>
    <row r="550" spans="1:21" x14ac:dyDescent="0.25">
      <c r="B550" s="8" t="s">
        <v>219</v>
      </c>
      <c r="C550" s="8" t="s">
        <v>204</v>
      </c>
      <c r="D550" s="8" t="s">
        <v>36</v>
      </c>
      <c r="E550" s="8" t="s">
        <v>194</v>
      </c>
      <c r="F550" s="56">
        <f t="shared" ref="F550:U550" si="155">IFERROR(((F154/F375)-1),"CHECK")</f>
        <v>-0.9</v>
      </c>
      <c r="G550" s="56">
        <f t="shared" si="155"/>
        <v>-0.9</v>
      </c>
      <c r="H550" s="56">
        <f t="shared" si="155"/>
        <v>-0.9</v>
      </c>
      <c r="I550" s="56">
        <f t="shared" si="155"/>
        <v>-0.9</v>
      </c>
      <c r="J550" s="56">
        <f t="shared" si="155"/>
        <v>-0.9</v>
      </c>
      <c r="K550" s="56">
        <f t="shared" si="155"/>
        <v>-0.9</v>
      </c>
      <c r="L550" s="56">
        <f t="shared" si="155"/>
        <v>-0.9</v>
      </c>
      <c r="M550" s="56">
        <f t="shared" si="155"/>
        <v>-0.9</v>
      </c>
      <c r="N550" s="56">
        <f t="shared" si="155"/>
        <v>-0.9</v>
      </c>
      <c r="O550" s="56">
        <f t="shared" si="155"/>
        <v>-0.9</v>
      </c>
      <c r="P550" s="56">
        <f t="shared" si="155"/>
        <v>-0.9</v>
      </c>
      <c r="Q550" s="56">
        <f t="shared" si="155"/>
        <v>-0.9</v>
      </c>
      <c r="R550" s="56">
        <f t="shared" si="155"/>
        <v>-0.9</v>
      </c>
      <c r="S550" s="56">
        <f t="shared" si="155"/>
        <v>-0.9</v>
      </c>
      <c r="T550" s="56">
        <f t="shared" si="155"/>
        <v>-0.9</v>
      </c>
      <c r="U550" s="56">
        <f t="shared" si="155"/>
        <v>-0.9</v>
      </c>
    </row>
    <row r="551" spans="1:21" x14ac:dyDescent="0.25">
      <c r="B551" s="8" t="s">
        <v>219</v>
      </c>
      <c r="C551" s="8" t="s">
        <v>167</v>
      </c>
      <c r="D551" s="8" t="s">
        <v>36</v>
      </c>
      <c r="E551" s="8" t="s">
        <v>194</v>
      </c>
      <c r="F551" s="56">
        <f t="shared" ref="F551:U551" si="156">IFERROR(((F155/F376)-1),"CHECK")</f>
        <v>0.16319844427620023</v>
      </c>
      <c r="G551" s="56" t="str">
        <f t="shared" si="156"/>
        <v>CHECK</v>
      </c>
      <c r="H551" s="56" t="str">
        <f t="shared" si="156"/>
        <v>CHECK</v>
      </c>
      <c r="I551" s="56" t="str">
        <f t="shared" si="156"/>
        <v>CHECK</v>
      </c>
      <c r="J551" s="56" t="str">
        <f t="shared" si="156"/>
        <v>CHECK</v>
      </c>
      <c r="K551" s="56" t="str">
        <f t="shared" si="156"/>
        <v>CHECK</v>
      </c>
      <c r="L551" s="56" t="str">
        <f t="shared" si="156"/>
        <v>CHECK</v>
      </c>
      <c r="M551" s="56" t="str">
        <f t="shared" si="156"/>
        <v>CHECK</v>
      </c>
      <c r="N551" s="56" t="str">
        <f t="shared" si="156"/>
        <v>CHECK</v>
      </c>
      <c r="O551" s="56" t="str">
        <f t="shared" si="156"/>
        <v>CHECK</v>
      </c>
      <c r="P551" s="56" t="str">
        <f t="shared" si="156"/>
        <v>CHECK</v>
      </c>
      <c r="Q551" s="56" t="str">
        <f t="shared" si="156"/>
        <v>CHECK</v>
      </c>
      <c r="R551" s="56" t="str">
        <f t="shared" si="156"/>
        <v>CHECK</v>
      </c>
      <c r="S551" s="56">
        <f t="shared" si="156"/>
        <v>2.1211279070419291</v>
      </c>
      <c r="T551" s="56">
        <f t="shared" si="156"/>
        <v>0.2840347077497809</v>
      </c>
      <c r="U551" s="56">
        <f t="shared" si="156"/>
        <v>-0.3867332975300416</v>
      </c>
    </row>
    <row r="552" spans="1:21" x14ac:dyDescent="0.25">
      <c r="B552" s="7" t="s">
        <v>232</v>
      </c>
      <c r="C552" s="7" t="s">
        <v>193</v>
      </c>
      <c r="D552" s="7" t="s">
        <v>36</v>
      </c>
      <c r="E552" s="7" t="s">
        <v>199</v>
      </c>
      <c r="F552" s="56">
        <f t="shared" ref="F552:U552" si="157">IFERROR(((F156/F377)-1),"CHECK")</f>
        <v>-4.8597473062987895E-3</v>
      </c>
      <c r="G552" s="56">
        <f t="shared" si="157"/>
        <v>-1.0271350751254182E-2</v>
      </c>
      <c r="H552" s="56">
        <f t="shared" si="157"/>
        <v>-1.4781301271938441E-2</v>
      </c>
      <c r="I552" s="56">
        <f t="shared" si="157"/>
        <v>-3.090609480486961E-2</v>
      </c>
      <c r="J552" s="56">
        <f t="shared" si="157"/>
        <v>-2.6024973338429347E-2</v>
      </c>
      <c r="K552" s="56">
        <f t="shared" si="157"/>
        <v>-3.3795115293970945E-2</v>
      </c>
      <c r="L552" s="56">
        <f t="shared" si="157"/>
        <v>-8.6214580160186238E-2</v>
      </c>
      <c r="M552" s="56">
        <f t="shared" si="157"/>
        <v>-9.5912604662632184E-2</v>
      </c>
      <c r="N552" s="56">
        <f t="shared" si="157"/>
        <v>-0.17439300671932734</v>
      </c>
      <c r="O552" s="56">
        <f t="shared" si="157"/>
        <v>-0.16285434745782734</v>
      </c>
      <c r="P552" s="56">
        <f t="shared" si="157"/>
        <v>-0.18638381418540395</v>
      </c>
      <c r="Q552" s="56">
        <f t="shared" si="157"/>
        <v>-0.19776537357079316</v>
      </c>
      <c r="R552" s="56">
        <f t="shared" si="157"/>
        <v>-0.18778641801840279</v>
      </c>
      <c r="S552" s="56">
        <f t="shared" si="157"/>
        <v>-0.23252142843071744</v>
      </c>
      <c r="T552" s="56">
        <f t="shared" si="157"/>
        <v>-0.24626311957475644</v>
      </c>
      <c r="U552" s="56">
        <f t="shared" si="157"/>
        <v>-0.2554090072956855</v>
      </c>
    </row>
    <row r="553" spans="1:21" x14ac:dyDescent="0.25">
      <c r="B553" s="8"/>
      <c r="C553" s="8"/>
      <c r="D553" s="8"/>
      <c r="E553" s="8"/>
    </row>
    <row r="554" spans="1:21" s="19" customFormat="1" x14ac:dyDescent="0.25">
      <c r="A554" s="223"/>
      <c r="B554" s="50" t="s">
        <v>222</v>
      </c>
      <c r="C554" s="50"/>
      <c r="D554" s="50" t="s">
        <v>190</v>
      </c>
      <c r="E554" s="45"/>
    </row>
    <row r="555" spans="1:21" x14ac:dyDescent="0.25">
      <c r="B555" s="8" t="s">
        <v>222</v>
      </c>
      <c r="C555" s="8" t="s">
        <v>227</v>
      </c>
      <c r="D555" s="8" t="s">
        <v>190</v>
      </c>
      <c r="E555" s="8" t="s">
        <v>195</v>
      </c>
      <c r="F555" s="56">
        <f t="shared" ref="F555:U555" si="158">IFERROR(((F159/F380)-1),"CHECK")</f>
        <v>0</v>
      </c>
      <c r="G555" s="56">
        <f t="shared" si="158"/>
        <v>0</v>
      </c>
      <c r="H555" s="56">
        <f t="shared" si="158"/>
        <v>0</v>
      </c>
      <c r="I555" s="56">
        <f t="shared" si="158"/>
        <v>0</v>
      </c>
      <c r="J555" s="56">
        <f t="shared" si="158"/>
        <v>0</v>
      </c>
      <c r="K555" s="56">
        <f t="shared" si="158"/>
        <v>0</v>
      </c>
      <c r="L555" s="56">
        <f t="shared" si="158"/>
        <v>0</v>
      </c>
      <c r="M555" s="56">
        <f t="shared" si="158"/>
        <v>0</v>
      </c>
      <c r="N555" s="56">
        <f t="shared" si="158"/>
        <v>0</v>
      </c>
      <c r="O555" s="56">
        <f t="shared" si="158"/>
        <v>0</v>
      </c>
      <c r="P555" s="56">
        <f t="shared" si="158"/>
        <v>0</v>
      </c>
      <c r="Q555" s="56">
        <f t="shared" si="158"/>
        <v>0</v>
      </c>
      <c r="R555" s="56">
        <f t="shared" si="158"/>
        <v>0</v>
      </c>
      <c r="S555" s="56">
        <f t="shared" si="158"/>
        <v>0</v>
      </c>
      <c r="T555" s="56">
        <f t="shared" si="158"/>
        <v>0</v>
      </c>
      <c r="U555" s="56">
        <f t="shared" si="158"/>
        <v>0</v>
      </c>
    </row>
    <row r="556" spans="1:21" x14ac:dyDescent="0.25">
      <c r="B556" s="8" t="s">
        <v>222</v>
      </c>
      <c r="C556" s="8" t="s">
        <v>228</v>
      </c>
      <c r="D556" s="8" t="s">
        <v>190</v>
      </c>
      <c r="E556" s="8" t="s">
        <v>195</v>
      </c>
      <c r="F556" s="56">
        <f t="shared" ref="F556:U556" si="159">IFERROR(((F160/F381)-1),"CHECK")</f>
        <v>-0.94314672875534666</v>
      </c>
      <c r="G556" s="56">
        <f t="shared" si="159"/>
        <v>-0.94274033879365049</v>
      </c>
      <c r="H556" s="56">
        <f t="shared" si="159"/>
        <v>-0.94293176041566285</v>
      </c>
      <c r="I556" s="56">
        <f t="shared" si="159"/>
        <v>-0.94292724883917256</v>
      </c>
      <c r="J556" s="56">
        <f t="shared" si="159"/>
        <v>-0.94297556331780275</v>
      </c>
      <c r="K556" s="56">
        <f t="shared" si="159"/>
        <v>-0.94291633686275211</v>
      </c>
      <c r="L556" s="56">
        <f t="shared" si="159"/>
        <v>-0.94293129431898315</v>
      </c>
      <c r="M556" s="56">
        <f t="shared" si="159"/>
        <v>-0.94067781075412238</v>
      </c>
      <c r="N556" s="56">
        <f t="shared" si="159"/>
        <v>-0.93928490726800817</v>
      </c>
      <c r="O556" s="56">
        <f t="shared" si="159"/>
        <v>-0.94482671202970481</v>
      </c>
      <c r="P556" s="56">
        <f t="shared" si="159"/>
        <v>-0.94515427201145941</v>
      </c>
      <c r="Q556" s="56">
        <f t="shared" si="159"/>
        <v>-0.9429296686919606</v>
      </c>
      <c r="R556" s="56">
        <f t="shared" si="159"/>
        <v>-0.9429271003109817</v>
      </c>
      <c r="S556" s="56">
        <f t="shared" si="159"/>
        <v>-0.94706642870013025</v>
      </c>
      <c r="T556" s="56">
        <f t="shared" si="159"/>
        <v>-0.94610364136175018</v>
      </c>
      <c r="U556" s="56">
        <f t="shared" si="159"/>
        <v>-0.94506166867130059</v>
      </c>
    </row>
    <row r="557" spans="1:21" x14ac:dyDescent="0.25">
      <c r="B557" s="8" t="s">
        <v>222</v>
      </c>
      <c r="C557" s="8" t="s">
        <v>229</v>
      </c>
      <c r="D557" s="8" t="s">
        <v>190</v>
      </c>
      <c r="E557" s="8" t="s">
        <v>195</v>
      </c>
      <c r="F557" s="56">
        <f t="shared" ref="F557:U557" si="160">IFERROR(((F161/F382)-1),"CHECK")</f>
        <v>0</v>
      </c>
      <c r="G557" s="56">
        <f t="shared" si="160"/>
        <v>0</v>
      </c>
      <c r="H557" s="56">
        <f t="shared" si="160"/>
        <v>0</v>
      </c>
      <c r="I557" s="56">
        <f t="shared" si="160"/>
        <v>0</v>
      </c>
      <c r="J557" s="56">
        <f t="shared" si="160"/>
        <v>0</v>
      </c>
      <c r="K557" s="56">
        <f t="shared" si="160"/>
        <v>0</v>
      </c>
      <c r="L557" s="56">
        <f t="shared" si="160"/>
        <v>0</v>
      </c>
      <c r="M557" s="56">
        <f t="shared" si="160"/>
        <v>0</v>
      </c>
      <c r="N557" s="56">
        <f t="shared" si="160"/>
        <v>0</v>
      </c>
      <c r="O557" s="56">
        <f t="shared" si="160"/>
        <v>0</v>
      </c>
      <c r="P557" s="56">
        <f t="shared" si="160"/>
        <v>0</v>
      </c>
      <c r="Q557" s="56">
        <f t="shared" si="160"/>
        <v>0</v>
      </c>
      <c r="R557" s="56">
        <f t="shared" si="160"/>
        <v>0</v>
      </c>
      <c r="S557" s="56">
        <f t="shared" si="160"/>
        <v>0</v>
      </c>
      <c r="T557" s="56">
        <f t="shared" si="160"/>
        <v>0</v>
      </c>
      <c r="U557" s="56">
        <f t="shared" si="160"/>
        <v>0</v>
      </c>
    </row>
    <row r="558" spans="1:21" x14ac:dyDescent="0.25">
      <c r="B558" s="8" t="s">
        <v>222</v>
      </c>
      <c r="C558" s="8" t="s">
        <v>167</v>
      </c>
      <c r="D558" s="8" t="s">
        <v>190</v>
      </c>
      <c r="E558" s="8" t="s">
        <v>195</v>
      </c>
      <c r="F558" s="56">
        <f t="shared" ref="F558:U558" si="161">IFERROR(((F162/F383)-1),"CHECK")</f>
        <v>6.9953745056318963</v>
      </c>
      <c r="G558" s="56">
        <f t="shared" si="161"/>
        <v>2.8483199299150792</v>
      </c>
      <c r="H558" s="56">
        <f t="shared" si="161"/>
        <v>1.4426423348838275</v>
      </c>
      <c r="I558" s="56">
        <f t="shared" si="161"/>
        <v>1.0660197646783369</v>
      </c>
      <c r="J558" s="56">
        <f t="shared" si="161"/>
        <v>0.74557204538935218</v>
      </c>
      <c r="K558" s="56">
        <f t="shared" si="161"/>
        <v>0.3143929579063276</v>
      </c>
      <c r="L558" s="56">
        <f t="shared" si="161"/>
        <v>-0.19275784917402072</v>
      </c>
      <c r="M558" s="56">
        <f t="shared" si="161"/>
        <v>-0.58294686317971622</v>
      </c>
      <c r="N558" s="56">
        <f t="shared" si="161"/>
        <v>-0.4659917735491016</v>
      </c>
      <c r="O558" s="56">
        <f t="shared" si="161"/>
        <v>0.57200857560424256</v>
      </c>
      <c r="P558" s="56">
        <f t="shared" si="161"/>
        <v>1.628360995483483</v>
      </c>
      <c r="Q558" s="56">
        <f t="shared" si="161"/>
        <v>-0.1689963913048701</v>
      </c>
      <c r="R558" s="56">
        <f t="shared" si="161"/>
        <v>0.10231840122975178</v>
      </c>
      <c r="S558" s="56">
        <f t="shared" si="161"/>
        <v>0.68577151850357621</v>
      </c>
      <c r="T558" s="56">
        <f t="shared" si="161"/>
        <v>5.0975952357788605</v>
      </c>
      <c r="U558" s="56">
        <f t="shared" si="161"/>
        <v>4.9890817471870594</v>
      </c>
    </row>
    <row r="559" spans="1:21" x14ac:dyDescent="0.25">
      <c r="B559" s="8" t="s">
        <v>222</v>
      </c>
      <c r="C559" s="8" t="s">
        <v>215</v>
      </c>
      <c r="D559" s="8" t="s">
        <v>190</v>
      </c>
      <c r="E559" s="8" t="s">
        <v>195</v>
      </c>
      <c r="F559" s="56">
        <f t="shared" ref="F559:U559" si="162">IFERROR(((F163/F384)-1),"CHECK")</f>
        <v>0</v>
      </c>
      <c r="G559" s="56" t="str">
        <f t="shared" si="162"/>
        <v>CHECK</v>
      </c>
      <c r="H559" s="56" t="str">
        <f t="shared" si="162"/>
        <v>CHECK</v>
      </c>
      <c r="I559" s="56" t="str">
        <f t="shared" si="162"/>
        <v>CHECK</v>
      </c>
      <c r="J559" s="56" t="str">
        <f t="shared" si="162"/>
        <v>CHECK</v>
      </c>
      <c r="K559" s="56" t="str">
        <f t="shared" si="162"/>
        <v>CHECK</v>
      </c>
      <c r="L559" s="56" t="str">
        <f t="shared" si="162"/>
        <v>CHECK</v>
      </c>
      <c r="M559" s="56" t="str">
        <f t="shared" si="162"/>
        <v>CHECK</v>
      </c>
      <c r="N559" s="56" t="str">
        <f t="shared" si="162"/>
        <v>CHECK</v>
      </c>
      <c r="O559" s="56" t="str">
        <f t="shared" si="162"/>
        <v>CHECK</v>
      </c>
      <c r="P559" s="56" t="str">
        <f t="shared" si="162"/>
        <v>CHECK</v>
      </c>
      <c r="Q559" s="56" t="str">
        <f t="shared" si="162"/>
        <v>CHECK</v>
      </c>
      <c r="R559" s="56" t="str">
        <f t="shared" si="162"/>
        <v>CHECK</v>
      </c>
      <c r="S559" s="56" t="str">
        <f t="shared" si="162"/>
        <v>CHECK</v>
      </c>
      <c r="T559" s="56" t="str">
        <f t="shared" si="162"/>
        <v>CHECK</v>
      </c>
      <c r="U559" s="56" t="str">
        <f t="shared" si="162"/>
        <v>CHECK</v>
      </c>
    </row>
    <row r="560" spans="1:21" x14ac:dyDescent="0.25">
      <c r="B560" s="8" t="s">
        <v>222</v>
      </c>
      <c r="C560" s="8" t="s">
        <v>211</v>
      </c>
      <c r="D560" s="8" t="s">
        <v>190</v>
      </c>
      <c r="E560" s="8" t="s">
        <v>195</v>
      </c>
      <c r="F560" s="56">
        <f t="shared" ref="F560:U560" si="163">IFERROR(((F164/F385)-1),"CHECK")</f>
        <v>0</v>
      </c>
      <c r="G560" s="56">
        <f t="shared" si="163"/>
        <v>0</v>
      </c>
      <c r="H560" s="56">
        <f t="shared" si="163"/>
        <v>0</v>
      </c>
      <c r="I560" s="56">
        <f t="shared" si="163"/>
        <v>0</v>
      </c>
      <c r="J560" s="56">
        <f t="shared" si="163"/>
        <v>0</v>
      </c>
      <c r="K560" s="56">
        <f t="shared" si="163"/>
        <v>0</v>
      </c>
      <c r="L560" s="56">
        <f t="shared" si="163"/>
        <v>0</v>
      </c>
      <c r="M560" s="56">
        <f t="shared" si="163"/>
        <v>0</v>
      </c>
      <c r="N560" s="56">
        <f t="shared" si="163"/>
        <v>0</v>
      </c>
      <c r="O560" s="56">
        <f t="shared" si="163"/>
        <v>0</v>
      </c>
      <c r="P560" s="56">
        <f t="shared" si="163"/>
        <v>0</v>
      </c>
      <c r="Q560" s="56">
        <f t="shared" si="163"/>
        <v>0</v>
      </c>
      <c r="R560" s="56">
        <f t="shared" si="163"/>
        <v>0</v>
      </c>
      <c r="S560" s="56">
        <f t="shared" si="163"/>
        <v>0</v>
      </c>
      <c r="T560" s="56">
        <f t="shared" si="163"/>
        <v>0</v>
      </c>
      <c r="U560" s="56">
        <f t="shared" si="163"/>
        <v>0</v>
      </c>
    </row>
    <row r="561" spans="1:21" s="19" customFormat="1" x14ac:dyDescent="0.25">
      <c r="A561" s="223"/>
      <c r="B561" s="50" t="s">
        <v>221</v>
      </c>
      <c r="C561" s="45"/>
      <c r="D561" s="50" t="s">
        <v>190</v>
      </c>
      <c r="E561" s="45"/>
    </row>
    <row r="562" spans="1:21" x14ac:dyDescent="0.25">
      <c r="B562" s="8" t="s">
        <v>221</v>
      </c>
      <c r="C562" s="8" t="s">
        <v>227</v>
      </c>
      <c r="D562" s="8" t="s">
        <v>190</v>
      </c>
      <c r="E562" s="8" t="s">
        <v>195</v>
      </c>
      <c r="F562" s="56">
        <f t="shared" ref="F562:U562" si="164">IFERROR(((F166/F387)-1),"CHECK")</f>
        <v>0</v>
      </c>
      <c r="G562" s="56">
        <f t="shared" si="164"/>
        <v>0</v>
      </c>
      <c r="H562" s="56">
        <f t="shared" si="164"/>
        <v>0</v>
      </c>
      <c r="I562" s="56">
        <f t="shared" si="164"/>
        <v>0</v>
      </c>
      <c r="J562" s="56">
        <f t="shared" si="164"/>
        <v>0</v>
      </c>
      <c r="K562" s="56">
        <f t="shared" si="164"/>
        <v>0</v>
      </c>
      <c r="L562" s="56">
        <f t="shared" si="164"/>
        <v>0</v>
      </c>
      <c r="M562" s="56">
        <f t="shared" si="164"/>
        <v>0</v>
      </c>
      <c r="N562" s="56">
        <f t="shared" si="164"/>
        <v>0</v>
      </c>
      <c r="O562" s="56">
        <f t="shared" si="164"/>
        <v>0</v>
      </c>
      <c r="P562" s="56">
        <f t="shared" si="164"/>
        <v>0</v>
      </c>
      <c r="Q562" s="56">
        <f t="shared" si="164"/>
        <v>0</v>
      </c>
      <c r="R562" s="56">
        <f t="shared" si="164"/>
        <v>0</v>
      </c>
      <c r="S562" s="56">
        <f t="shared" si="164"/>
        <v>0</v>
      </c>
      <c r="T562" s="56">
        <f t="shared" si="164"/>
        <v>0</v>
      </c>
      <c r="U562" s="56">
        <f t="shared" si="164"/>
        <v>0</v>
      </c>
    </row>
    <row r="563" spans="1:21" x14ac:dyDescent="0.25">
      <c r="B563" s="8" t="s">
        <v>221</v>
      </c>
      <c r="C563" s="8" t="s">
        <v>166</v>
      </c>
      <c r="D563" s="8" t="s">
        <v>190</v>
      </c>
      <c r="E563" s="8" t="s">
        <v>195</v>
      </c>
      <c r="F563" s="56">
        <f t="shared" ref="F563:U563" si="165">IFERROR(((F167/F388)-1),"CHECK")</f>
        <v>0</v>
      </c>
      <c r="G563" s="56" t="str">
        <f t="shared" si="165"/>
        <v>CHECK</v>
      </c>
      <c r="H563" s="56">
        <f t="shared" si="165"/>
        <v>0</v>
      </c>
      <c r="I563" s="56">
        <f t="shared" si="165"/>
        <v>0</v>
      </c>
      <c r="J563" s="56">
        <f t="shared" si="165"/>
        <v>0</v>
      </c>
      <c r="K563" s="56">
        <f t="shared" si="165"/>
        <v>0</v>
      </c>
      <c r="L563" s="56">
        <f t="shared" si="165"/>
        <v>0</v>
      </c>
      <c r="M563" s="56">
        <f t="shared" si="165"/>
        <v>0</v>
      </c>
      <c r="N563" s="56">
        <f t="shared" si="165"/>
        <v>0</v>
      </c>
      <c r="O563" s="56">
        <f t="shared" si="165"/>
        <v>0</v>
      </c>
      <c r="P563" s="56">
        <f t="shared" si="165"/>
        <v>0</v>
      </c>
      <c r="Q563" s="56">
        <f t="shared" si="165"/>
        <v>0</v>
      </c>
      <c r="R563" s="56">
        <f t="shared" si="165"/>
        <v>0</v>
      </c>
      <c r="S563" s="56">
        <f t="shared" si="165"/>
        <v>0</v>
      </c>
      <c r="T563" s="56">
        <f t="shared" si="165"/>
        <v>0</v>
      </c>
      <c r="U563" s="56">
        <f t="shared" si="165"/>
        <v>0</v>
      </c>
    </row>
    <row r="564" spans="1:21" x14ac:dyDescent="0.25">
      <c r="B564" s="8" t="s">
        <v>221</v>
      </c>
      <c r="C564" s="8" t="s">
        <v>204</v>
      </c>
      <c r="D564" s="8" t="s">
        <v>190</v>
      </c>
      <c r="E564" s="8" t="s">
        <v>195</v>
      </c>
      <c r="F564" s="56">
        <f t="shared" ref="F564:U564" si="166">IFERROR(((F168/F389)-1),"CHECK")</f>
        <v>0</v>
      </c>
      <c r="G564" s="56">
        <f t="shared" si="166"/>
        <v>0</v>
      </c>
      <c r="H564" s="56">
        <f t="shared" si="166"/>
        <v>0</v>
      </c>
      <c r="I564" s="56">
        <f t="shared" si="166"/>
        <v>0</v>
      </c>
      <c r="J564" s="56">
        <f t="shared" si="166"/>
        <v>0</v>
      </c>
      <c r="K564" s="56">
        <f t="shared" si="166"/>
        <v>0</v>
      </c>
      <c r="L564" s="56">
        <f t="shared" si="166"/>
        <v>0</v>
      </c>
      <c r="M564" s="56">
        <f t="shared" si="166"/>
        <v>0</v>
      </c>
      <c r="N564" s="56">
        <f t="shared" si="166"/>
        <v>0</v>
      </c>
      <c r="O564" s="56">
        <f t="shared" si="166"/>
        <v>0</v>
      </c>
      <c r="P564" s="56">
        <f t="shared" si="166"/>
        <v>0</v>
      </c>
      <c r="Q564" s="56">
        <f t="shared" si="166"/>
        <v>0</v>
      </c>
      <c r="R564" s="56">
        <f t="shared" si="166"/>
        <v>0</v>
      </c>
      <c r="S564" s="56">
        <f t="shared" si="166"/>
        <v>0</v>
      </c>
      <c r="T564" s="56">
        <f t="shared" si="166"/>
        <v>0</v>
      </c>
      <c r="U564" s="56">
        <f t="shared" si="166"/>
        <v>0</v>
      </c>
    </row>
    <row r="565" spans="1:21" x14ac:dyDescent="0.25">
      <c r="B565" s="8" t="s">
        <v>221</v>
      </c>
      <c r="C565" s="8" t="s">
        <v>167</v>
      </c>
      <c r="D565" s="8" t="s">
        <v>190</v>
      </c>
      <c r="E565" s="8" t="s">
        <v>195</v>
      </c>
      <c r="F565" s="56">
        <f t="shared" ref="F565:U565" si="167">IFERROR(((F169/F390)-1),"CHECK")</f>
        <v>0</v>
      </c>
      <c r="G565" s="56">
        <f t="shared" si="167"/>
        <v>0</v>
      </c>
      <c r="H565" s="56">
        <f t="shared" si="167"/>
        <v>0</v>
      </c>
      <c r="I565" s="56">
        <f t="shared" si="167"/>
        <v>0</v>
      </c>
      <c r="J565" s="56">
        <f t="shared" si="167"/>
        <v>0</v>
      </c>
      <c r="K565" s="56">
        <f t="shared" si="167"/>
        <v>0</v>
      </c>
      <c r="L565" s="56">
        <f t="shared" si="167"/>
        <v>9.1776335477805837E-2</v>
      </c>
      <c r="M565" s="56">
        <f t="shared" si="167"/>
        <v>0.19058019115892555</v>
      </c>
      <c r="N565" s="56">
        <f t="shared" si="167"/>
        <v>0.14444148510237387</v>
      </c>
      <c r="O565" s="56">
        <f t="shared" si="167"/>
        <v>9.2736040024451905E-2</v>
      </c>
      <c r="P565" s="56">
        <f t="shared" si="167"/>
        <v>-0.64406999127828679</v>
      </c>
      <c r="Q565" s="56">
        <f t="shared" si="167"/>
        <v>-0.47819037202047887</v>
      </c>
      <c r="R565" s="56">
        <f t="shared" si="167"/>
        <v>-0.24831341581331823</v>
      </c>
      <c r="S565" s="56">
        <f t="shared" si="167"/>
        <v>-0.26212573002445427</v>
      </c>
      <c r="T565" s="56">
        <f t="shared" si="167"/>
        <v>-0.94471789714452092</v>
      </c>
      <c r="U565" s="56">
        <f t="shared" si="167"/>
        <v>-0.9558222129118692</v>
      </c>
    </row>
    <row r="566" spans="1:21" x14ac:dyDescent="0.25">
      <c r="B566" s="8" t="s">
        <v>231</v>
      </c>
      <c r="C566" s="8" t="s">
        <v>230</v>
      </c>
      <c r="D566" s="8" t="s">
        <v>190</v>
      </c>
      <c r="E566" s="8" t="s">
        <v>195</v>
      </c>
      <c r="F566" s="56">
        <f t="shared" ref="F566:U566" si="168">IFERROR(((F170/F391)-1),"CHECK")</f>
        <v>0</v>
      </c>
      <c r="G566" s="56">
        <f t="shared" si="168"/>
        <v>0</v>
      </c>
      <c r="H566" s="56">
        <f t="shared" si="168"/>
        <v>0</v>
      </c>
      <c r="I566" s="56">
        <f t="shared" si="168"/>
        <v>0</v>
      </c>
      <c r="J566" s="56">
        <f t="shared" si="168"/>
        <v>0</v>
      </c>
      <c r="K566" s="56">
        <f t="shared" si="168"/>
        <v>0</v>
      </c>
      <c r="L566" s="56">
        <f t="shared" si="168"/>
        <v>0</v>
      </c>
      <c r="M566" s="56">
        <f t="shared" si="168"/>
        <v>0</v>
      </c>
      <c r="N566" s="56">
        <f t="shared" si="168"/>
        <v>0</v>
      </c>
      <c r="O566" s="56">
        <f t="shared" si="168"/>
        <v>0</v>
      </c>
      <c r="P566" s="56">
        <f t="shared" si="168"/>
        <v>0</v>
      </c>
      <c r="Q566" s="56">
        <f t="shared" si="168"/>
        <v>0</v>
      </c>
      <c r="R566" s="56">
        <f t="shared" si="168"/>
        <v>0</v>
      </c>
      <c r="S566" s="56">
        <f t="shared" si="168"/>
        <v>0</v>
      </c>
      <c r="T566" s="56">
        <f t="shared" si="168"/>
        <v>0</v>
      </c>
      <c r="U566" s="56">
        <f t="shared" si="168"/>
        <v>0</v>
      </c>
    </row>
    <row r="567" spans="1:21" x14ac:dyDescent="0.25">
      <c r="B567" s="8" t="s">
        <v>231</v>
      </c>
      <c r="C567" s="8" t="s">
        <v>217</v>
      </c>
      <c r="D567" s="8" t="s">
        <v>190</v>
      </c>
      <c r="E567" s="8" t="s">
        <v>195</v>
      </c>
      <c r="F567" s="56">
        <f t="shared" ref="F567:U567" si="169">IFERROR(((F171/F392)-1),"CHECK")</f>
        <v>0</v>
      </c>
      <c r="G567" s="56">
        <f t="shared" si="169"/>
        <v>0</v>
      </c>
      <c r="H567" s="56">
        <f t="shared" si="169"/>
        <v>0</v>
      </c>
      <c r="I567" s="56">
        <f t="shared" si="169"/>
        <v>0</v>
      </c>
      <c r="J567" s="56">
        <f t="shared" si="169"/>
        <v>0</v>
      </c>
      <c r="K567" s="56">
        <f t="shared" si="169"/>
        <v>0</v>
      </c>
      <c r="L567" s="56" t="str">
        <f t="shared" si="169"/>
        <v>CHECK</v>
      </c>
      <c r="M567" s="56" t="str">
        <f t="shared" si="169"/>
        <v>CHECK</v>
      </c>
      <c r="N567" s="56" t="str">
        <f t="shared" si="169"/>
        <v>CHECK</v>
      </c>
      <c r="O567" s="56" t="str">
        <f t="shared" si="169"/>
        <v>CHECK</v>
      </c>
      <c r="P567" s="56" t="str">
        <f t="shared" si="169"/>
        <v>CHECK</v>
      </c>
      <c r="Q567" s="56" t="str">
        <f t="shared" si="169"/>
        <v>CHECK</v>
      </c>
      <c r="R567" s="56" t="str">
        <f t="shared" si="169"/>
        <v>CHECK</v>
      </c>
      <c r="S567" s="56" t="str">
        <f t="shared" si="169"/>
        <v>CHECK</v>
      </c>
      <c r="T567" s="56" t="str">
        <f t="shared" si="169"/>
        <v>CHECK</v>
      </c>
      <c r="U567" s="56" t="str">
        <f t="shared" si="169"/>
        <v>CHECK</v>
      </c>
    </row>
    <row r="568" spans="1:21" x14ac:dyDescent="0.25">
      <c r="B568" s="8" t="s">
        <v>231</v>
      </c>
      <c r="C568" s="8" t="s">
        <v>218</v>
      </c>
      <c r="D568" s="8" t="s">
        <v>190</v>
      </c>
      <c r="E568" s="8" t="s">
        <v>195</v>
      </c>
      <c r="F568" s="56">
        <f t="shared" ref="F568:U568" si="170">IFERROR(((F172/F393)-1),"CHECK")</f>
        <v>14.091660775331656</v>
      </c>
      <c r="G568" s="56">
        <f t="shared" si="170"/>
        <v>3.9394471911894344</v>
      </c>
      <c r="H568" s="56">
        <f t="shared" si="170"/>
        <v>4.556510682628117</v>
      </c>
      <c r="I568" s="56">
        <f t="shared" si="170"/>
        <v>-0.63075943079368502</v>
      </c>
      <c r="J568" s="56">
        <f t="shared" si="170"/>
        <v>-0.30057440552147507</v>
      </c>
      <c r="K568" s="56">
        <f t="shared" si="170"/>
        <v>-0.50869469513537313</v>
      </c>
      <c r="L568" s="56">
        <f t="shared" si="170"/>
        <v>-0.52887005649717533</v>
      </c>
      <c r="M568" s="56">
        <f t="shared" si="170"/>
        <v>-0.57546880634691688</v>
      </c>
      <c r="N568" s="56">
        <f t="shared" si="170"/>
        <v>-0.88183652505686405</v>
      </c>
      <c r="O568" s="56">
        <f t="shared" si="170"/>
        <v>-0.8767067373503572</v>
      </c>
      <c r="P568" s="56">
        <f t="shared" si="170"/>
        <v>-0.87310009499525032</v>
      </c>
      <c r="Q568" s="56">
        <f t="shared" si="170"/>
        <v>-0.87003899805009755</v>
      </c>
      <c r="R568" s="56">
        <f t="shared" si="170"/>
        <v>-0.86697790110494477</v>
      </c>
      <c r="S568" s="56">
        <f t="shared" si="170"/>
        <v>-0.863916804159792</v>
      </c>
      <c r="T568" s="56">
        <f t="shared" si="170"/>
        <v>-0.86085570721463922</v>
      </c>
      <c r="U568" s="56">
        <f t="shared" si="170"/>
        <v>-0.85779461026948645</v>
      </c>
    </row>
    <row r="569" spans="1:21" s="19" customFormat="1" x14ac:dyDescent="0.25">
      <c r="A569" s="223"/>
      <c r="B569" s="50" t="s">
        <v>219</v>
      </c>
      <c r="C569" s="45"/>
      <c r="D569" s="50" t="s">
        <v>190</v>
      </c>
      <c r="E569" s="45"/>
    </row>
    <row r="570" spans="1:21" x14ac:dyDescent="0.25">
      <c r="B570" s="8" t="s">
        <v>219</v>
      </c>
      <c r="C570" s="8" t="s">
        <v>226</v>
      </c>
      <c r="D570" s="8" t="s">
        <v>190</v>
      </c>
      <c r="E570" s="8" t="s">
        <v>195</v>
      </c>
      <c r="F570" s="56">
        <f t="shared" ref="F570:U570" si="171">IFERROR(((F174/F395)-1),"CHECK")</f>
        <v>0</v>
      </c>
      <c r="G570" s="56">
        <f t="shared" si="171"/>
        <v>0</v>
      </c>
      <c r="H570" s="56">
        <f t="shared" si="171"/>
        <v>0</v>
      </c>
      <c r="I570" s="56">
        <f t="shared" si="171"/>
        <v>0</v>
      </c>
      <c r="J570" s="56">
        <f t="shared" si="171"/>
        <v>0</v>
      </c>
      <c r="K570" s="56">
        <f t="shared" si="171"/>
        <v>0</v>
      </c>
      <c r="L570" s="56">
        <f t="shared" si="171"/>
        <v>0</v>
      </c>
      <c r="M570" s="56">
        <f t="shared" si="171"/>
        <v>0</v>
      </c>
      <c r="N570" s="56">
        <f t="shared" si="171"/>
        <v>0</v>
      </c>
      <c r="O570" s="56">
        <f t="shared" si="171"/>
        <v>0</v>
      </c>
      <c r="P570" s="56">
        <f t="shared" si="171"/>
        <v>0</v>
      </c>
      <c r="Q570" s="56">
        <f t="shared" si="171"/>
        <v>0</v>
      </c>
      <c r="R570" s="56">
        <f t="shared" si="171"/>
        <v>0</v>
      </c>
      <c r="S570" s="56">
        <f t="shared" si="171"/>
        <v>0</v>
      </c>
      <c r="T570" s="56">
        <f t="shared" si="171"/>
        <v>0</v>
      </c>
      <c r="U570" s="56">
        <f t="shared" si="171"/>
        <v>0</v>
      </c>
    </row>
    <row r="571" spans="1:21" x14ac:dyDescent="0.25">
      <c r="B571" s="8" t="s">
        <v>219</v>
      </c>
      <c r="C571" s="8" t="s">
        <v>227</v>
      </c>
      <c r="D571" s="8" t="s">
        <v>190</v>
      </c>
      <c r="E571" s="8" t="s">
        <v>195</v>
      </c>
      <c r="F571" s="56">
        <f t="shared" ref="F571:U571" si="172">IFERROR(((F175/F396)-1),"CHECK")</f>
        <v>0</v>
      </c>
      <c r="G571" s="56">
        <f t="shared" si="172"/>
        <v>0</v>
      </c>
      <c r="H571" s="56">
        <f t="shared" si="172"/>
        <v>0</v>
      </c>
      <c r="I571" s="56">
        <f t="shared" si="172"/>
        <v>0</v>
      </c>
      <c r="J571" s="56">
        <f t="shared" si="172"/>
        <v>0</v>
      </c>
      <c r="K571" s="56">
        <f t="shared" si="172"/>
        <v>0</v>
      </c>
      <c r="L571" s="56">
        <f t="shared" si="172"/>
        <v>0</v>
      </c>
      <c r="M571" s="56">
        <f t="shared" si="172"/>
        <v>0</v>
      </c>
      <c r="N571" s="56">
        <f t="shared" si="172"/>
        <v>0</v>
      </c>
      <c r="O571" s="56">
        <f t="shared" si="172"/>
        <v>0</v>
      </c>
      <c r="P571" s="56">
        <f t="shared" si="172"/>
        <v>0</v>
      </c>
      <c r="Q571" s="56">
        <f t="shared" si="172"/>
        <v>0</v>
      </c>
      <c r="R571" s="56">
        <f t="shared" si="172"/>
        <v>0</v>
      </c>
      <c r="S571" s="56">
        <f t="shared" si="172"/>
        <v>0</v>
      </c>
      <c r="T571" s="56">
        <f t="shared" si="172"/>
        <v>0</v>
      </c>
      <c r="U571" s="56">
        <f t="shared" si="172"/>
        <v>0</v>
      </c>
    </row>
    <row r="572" spans="1:21" x14ac:dyDescent="0.25">
      <c r="B572" s="8" t="s">
        <v>219</v>
      </c>
      <c r="C572" s="8" t="s">
        <v>228</v>
      </c>
      <c r="D572" s="8" t="s">
        <v>190</v>
      </c>
      <c r="E572" s="8" t="s">
        <v>195</v>
      </c>
      <c r="F572" s="56">
        <f t="shared" ref="F572:U572" si="173">IFERROR(((F176/F397)-1),"CHECK")</f>
        <v>0</v>
      </c>
      <c r="G572" s="56">
        <f t="shared" si="173"/>
        <v>0</v>
      </c>
      <c r="H572" s="56">
        <f t="shared" si="173"/>
        <v>0</v>
      </c>
      <c r="I572" s="56">
        <f t="shared" si="173"/>
        <v>0</v>
      </c>
      <c r="J572" s="56">
        <f t="shared" si="173"/>
        <v>0</v>
      </c>
      <c r="K572" s="56">
        <f t="shared" si="173"/>
        <v>0</v>
      </c>
      <c r="L572" s="56">
        <f t="shared" si="173"/>
        <v>0</v>
      </c>
      <c r="M572" s="56">
        <f t="shared" si="173"/>
        <v>0</v>
      </c>
      <c r="N572" s="56">
        <f t="shared" si="173"/>
        <v>0</v>
      </c>
      <c r="O572" s="56">
        <f t="shared" si="173"/>
        <v>0</v>
      </c>
      <c r="P572" s="56">
        <f t="shared" si="173"/>
        <v>0</v>
      </c>
      <c r="Q572" s="56">
        <f t="shared" si="173"/>
        <v>0</v>
      </c>
      <c r="R572" s="56">
        <f t="shared" si="173"/>
        <v>0</v>
      </c>
      <c r="S572" s="56">
        <f t="shared" si="173"/>
        <v>0</v>
      </c>
      <c r="T572" s="56">
        <f t="shared" si="173"/>
        <v>0</v>
      </c>
      <c r="U572" s="56">
        <f t="shared" si="173"/>
        <v>0</v>
      </c>
    </row>
    <row r="573" spans="1:21" x14ac:dyDescent="0.25">
      <c r="B573" s="8" t="s">
        <v>219</v>
      </c>
      <c r="C573" s="8" t="s">
        <v>166</v>
      </c>
      <c r="D573" s="8" t="s">
        <v>190</v>
      </c>
      <c r="E573" s="8" t="s">
        <v>195</v>
      </c>
      <c r="F573" s="56">
        <f t="shared" ref="F573:U573" si="174">IFERROR(((F177/F398)-1),"CHECK")</f>
        <v>0</v>
      </c>
      <c r="G573" s="56">
        <f t="shared" si="174"/>
        <v>0</v>
      </c>
      <c r="H573" s="56">
        <f t="shared" si="174"/>
        <v>0</v>
      </c>
      <c r="I573" s="56">
        <f t="shared" si="174"/>
        <v>0</v>
      </c>
      <c r="J573" s="56">
        <f t="shared" si="174"/>
        <v>0</v>
      </c>
      <c r="K573" s="56">
        <f t="shared" si="174"/>
        <v>0</v>
      </c>
      <c r="L573" s="56">
        <f t="shared" si="174"/>
        <v>0</v>
      </c>
      <c r="M573" s="56">
        <f t="shared" si="174"/>
        <v>0</v>
      </c>
      <c r="N573" s="56">
        <f t="shared" si="174"/>
        <v>0</v>
      </c>
      <c r="O573" s="56">
        <f t="shared" si="174"/>
        <v>0</v>
      </c>
      <c r="P573" s="56">
        <f t="shared" si="174"/>
        <v>0</v>
      </c>
      <c r="Q573" s="56">
        <f t="shared" si="174"/>
        <v>0</v>
      </c>
      <c r="R573" s="56">
        <f t="shared" si="174"/>
        <v>0</v>
      </c>
      <c r="S573" s="56">
        <f t="shared" si="174"/>
        <v>0</v>
      </c>
      <c r="T573" s="56">
        <f t="shared" si="174"/>
        <v>0</v>
      </c>
      <c r="U573" s="56">
        <f t="shared" si="174"/>
        <v>0</v>
      </c>
    </row>
    <row r="574" spans="1:21" x14ac:dyDescent="0.25">
      <c r="B574" s="8" t="s">
        <v>219</v>
      </c>
      <c r="C574" s="8" t="s">
        <v>204</v>
      </c>
      <c r="D574" s="8" t="s">
        <v>190</v>
      </c>
      <c r="E574" s="8" t="s">
        <v>195</v>
      </c>
      <c r="F574" s="56">
        <f t="shared" ref="F574:U574" si="175">IFERROR(((F178/F399)-1),"CHECK")</f>
        <v>0</v>
      </c>
      <c r="G574" s="56">
        <f t="shared" si="175"/>
        <v>0</v>
      </c>
      <c r="H574" s="56">
        <f t="shared" si="175"/>
        <v>0</v>
      </c>
      <c r="I574" s="56">
        <f t="shared" si="175"/>
        <v>0</v>
      </c>
      <c r="J574" s="56">
        <f t="shared" si="175"/>
        <v>0</v>
      </c>
      <c r="K574" s="56">
        <f t="shared" si="175"/>
        <v>0</v>
      </c>
      <c r="L574" s="56">
        <f t="shared" si="175"/>
        <v>0</v>
      </c>
      <c r="M574" s="56">
        <f t="shared" si="175"/>
        <v>0</v>
      </c>
      <c r="N574" s="56">
        <f t="shared" si="175"/>
        <v>0</v>
      </c>
      <c r="O574" s="56">
        <f t="shared" si="175"/>
        <v>0</v>
      </c>
      <c r="P574" s="56">
        <f t="shared" si="175"/>
        <v>0</v>
      </c>
      <c r="Q574" s="56">
        <f t="shared" si="175"/>
        <v>0</v>
      </c>
      <c r="R574" s="56">
        <f t="shared" si="175"/>
        <v>0</v>
      </c>
      <c r="S574" s="56">
        <f t="shared" si="175"/>
        <v>0</v>
      </c>
      <c r="T574" s="56">
        <f t="shared" si="175"/>
        <v>0</v>
      </c>
      <c r="U574" s="56">
        <f t="shared" si="175"/>
        <v>0</v>
      </c>
    </row>
    <row r="575" spans="1:21" x14ac:dyDescent="0.25">
      <c r="B575" s="8" t="s">
        <v>219</v>
      </c>
      <c r="C575" s="8" t="s">
        <v>167</v>
      </c>
      <c r="D575" s="8" t="s">
        <v>190</v>
      </c>
      <c r="E575" s="8" t="s">
        <v>195</v>
      </c>
      <c r="F575" s="56">
        <f t="shared" ref="F575:U575" si="176">IFERROR(((F179/F400)-1),"CHECK")</f>
        <v>0.16319844427620023</v>
      </c>
      <c r="G575" s="56" t="str">
        <f t="shared" si="176"/>
        <v>CHECK</v>
      </c>
      <c r="H575" s="56" t="str">
        <f t="shared" si="176"/>
        <v>CHECK</v>
      </c>
      <c r="I575" s="56" t="str">
        <f t="shared" si="176"/>
        <v>CHECK</v>
      </c>
      <c r="J575" s="56" t="str">
        <f t="shared" si="176"/>
        <v>CHECK</v>
      </c>
      <c r="K575" s="56" t="str">
        <f t="shared" si="176"/>
        <v>CHECK</v>
      </c>
      <c r="L575" s="56" t="str">
        <f t="shared" si="176"/>
        <v>CHECK</v>
      </c>
      <c r="M575" s="56" t="str">
        <f t="shared" si="176"/>
        <v>CHECK</v>
      </c>
      <c r="N575" s="56" t="str">
        <f t="shared" si="176"/>
        <v>CHECK</v>
      </c>
      <c r="O575" s="56" t="str">
        <f t="shared" si="176"/>
        <v>CHECK</v>
      </c>
      <c r="P575" s="56" t="str">
        <f t="shared" si="176"/>
        <v>CHECK</v>
      </c>
      <c r="Q575" s="56" t="str">
        <f t="shared" si="176"/>
        <v>CHECK</v>
      </c>
      <c r="R575" s="56" t="str">
        <f t="shared" si="176"/>
        <v>CHECK</v>
      </c>
      <c r="S575" s="56">
        <f t="shared" si="176"/>
        <v>2.1211279070419296</v>
      </c>
      <c r="T575" s="56">
        <f t="shared" si="176"/>
        <v>0.2840347077497809</v>
      </c>
      <c r="U575" s="56">
        <f t="shared" si="176"/>
        <v>-0.3867332975300416</v>
      </c>
    </row>
    <row r="576" spans="1:21" x14ac:dyDescent="0.25">
      <c r="B576" s="7" t="s">
        <v>232</v>
      </c>
      <c r="C576" s="7" t="s">
        <v>196</v>
      </c>
      <c r="D576" s="7" t="s">
        <v>190</v>
      </c>
      <c r="E576" s="7" t="s">
        <v>199</v>
      </c>
      <c r="F576" s="56">
        <f t="shared" ref="F576:U576" si="177">IFERROR(((F180/F401)-1),"CHECK")</f>
        <v>0.23314465914690596</v>
      </c>
      <c r="G576" s="56">
        <f t="shared" si="177"/>
        <v>0.14690718872763875</v>
      </c>
      <c r="H576" s="56">
        <f t="shared" si="177"/>
        <v>8.2690707829514265E-2</v>
      </c>
      <c r="I576" s="56">
        <f t="shared" si="177"/>
        <v>5.1710417367541339E-2</v>
      </c>
      <c r="J576" s="56">
        <f t="shared" si="177"/>
        <v>3.7474386337390975E-2</v>
      </c>
      <c r="K576" s="56">
        <f t="shared" si="177"/>
        <v>-3.9179358808167919E-3</v>
      </c>
      <c r="L576" s="56">
        <f t="shared" si="177"/>
        <v>-5.9474921966901406E-2</v>
      </c>
      <c r="M576" s="56">
        <f t="shared" si="177"/>
        <v>-5.4747865017808262E-2</v>
      </c>
      <c r="N576" s="56">
        <f t="shared" si="177"/>
        <v>-9.1577722719254351E-2</v>
      </c>
      <c r="O576" s="56">
        <f t="shared" si="177"/>
        <v>3.7092367512794322E-3</v>
      </c>
      <c r="P576" s="56">
        <f t="shared" si="177"/>
        <v>-0.21187149230540092</v>
      </c>
      <c r="Q576" s="56">
        <f t="shared" si="177"/>
        <v>-0.309103379423179</v>
      </c>
      <c r="R576" s="56">
        <f t="shared" si="177"/>
        <v>-0.19859942381603035</v>
      </c>
      <c r="S576" s="56">
        <f t="shared" si="177"/>
        <v>-0.19327119832667705</v>
      </c>
      <c r="T576" s="56">
        <f t="shared" si="177"/>
        <v>-0.24878606287941696</v>
      </c>
      <c r="U576" s="56">
        <f t="shared" si="177"/>
        <v>-0.29047259240275414</v>
      </c>
    </row>
    <row r="577" spans="2:23" x14ac:dyDescent="0.25">
      <c r="B577" s="7"/>
      <c r="C577" s="7"/>
      <c r="D577" s="7"/>
      <c r="E577" s="7"/>
    </row>
    <row r="578" spans="2:23" x14ac:dyDescent="0.25">
      <c r="B578" s="7" t="s">
        <v>232</v>
      </c>
      <c r="C578" s="7" t="s">
        <v>197</v>
      </c>
      <c r="D578" s="7" t="s">
        <v>13</v>
      </c>
      <c r="E578" s="7" t="s">
        <v>198</v>
      </c>
      <c r="F578" s="56">
        <f>IFERROR(((F182/F403)-1),"CHECK")</f>
        <v>0.371603341836376</v>
      </c>
      <c r="G578" s="56">
        <f t="shared" ref="G578:U578" si="178">IFERROR(((G182/G403)-1),"CHECK")</f>
        <v>0.1422439773850932</v>
      </c>
      <c r="H578" s="56">
        <f t="shared" si="178"/>
        <v>-6.070950630440608E-3</v>
      </c>
      <c r="I578" s="56">
        <f t="shared" si="178"/>
        <v>-5.1042163310835553E-2</v>
      </c>
      <c r="J578" s="56">
        <f t="shared" si="178"/>
        <v>-8.9361304370234818E-2</v>
      </c>
      <c r="K578" s="56">
        <f t="shared" si="178"/>
        <v>-0.16377854794991131</v>
      </c>
      <c r="L578" s="56">
        <f t="shared" si="178"/>
        <v>-0.22220756302000855</v>
      </c>
      <c r="M578" s="56">
        <f t="shared" si="178"/>
        <v>-0.22728291690853653</v>
      </c>
      <c r="N578" s="56">
        <f t="shared" si="178"/>
        <v>-0.21478988654140763</v>
      </c>
      <c r="O578" s="56">
        <f t="shared" si="178"/>
        <v>-9.9608326228554422E-2</v>
      </c>
      <c r="P578" s="56">
        <f t="shared" si="178"/>
        <v>-0.34234138807388836</v>
      </c>
      <c r="Q578" s="56">
        <f t="shared" si="178"/>
        <v>-0.47695172472302438</v>
      </c>
      <c r="R578" s="56">
        <f t="shared" si="178"/>
        <v>-0.35073201725237679</v>
      </c>
      <c r="S578" s="56">
        <f t="shared" si="178"/>
        <v>-0.33459203063781651</v>
      </c>
      <c r="T578" s="56">
        <f t="shared" si="178"/>
        <v>-0.38879081521451697</v>
      </c>
      <c r="U578" s="56">
        <f t="shared" si="178"/>
        <v>-0.43008716690486359</v>
      </c>
    </row>
    <row r="581" spans="2:23" x14ac:dyDescent="0.25">
      <c r="B581" s="48" t="s">
        <v>460</v>
      </c>
      <c r="C581" s="48"/>
      <c r="D581" s="48"/>
      <c r="E581" s="48"/>
      <c r="F581" s="48"/>
      <c r="G581" s="48"/>
      <c r="H581" s="48"/>
      <c r="I581" s="48"/>
      <c r="J581" s="48"/>
      <c r="K581" s="48"/>
      <c r="L581" s="48"/>
      <c r="M581" s="48"/>
      <c r="N581" s="48"/>
      <c r="O581" s="48"/>
      <c r="P581" s="48"/>
      <c r="Q581" s="48"/>
      <c r="R581" s="48"/>
      <c r="S581" s="48"/>
      <c r="T581" s="48"/>
      <c r="U581" s="48"/>
      <c r="V581" s="48"/>
      <c r="W581" s="48"/>
    </row>
    <row r="582" spans="2:23" x14ac:dyDescent="0.25">
      <c r="C582" t="s">
        <v>458</v>
      </c>
      <c r="D582" t="s">
        <v>201</v>
      </c>
      <c r="F582">
        <f t="shared" ref="F582:W582" si="179">+F18+F25+F35</f>
        <v>189120.07182724756</v>
      </c>
      <c r="G582">
        <f t="shared" si="179"/>
        <v>185949.65707838576</v>
      </c>
      <c r="H582">
        <f t="shared" si="179"/>
        <v>184325.64545371526</v>
      </c>
      <c r="I582">
        <f t="shared" si="179"/>
        <v>193692.74469352586</v>
      </c>
      <c r="J582">
        <f t="shared" si="179"/>
        <v>207837.32586443421</v>
      </c>
      <c r="K582">
        <f t="shared" si="179"/>
        <v>202520.22067466727</v>
      </c>
      <c r="L582">
        <f t="shared" si="179"/>
        <v>205630.39887220421</v>
      </c>
      <c r="M582">
        <f t="shared" si="179"/>
        <v>209828.86389390731</v>
      </c>
      <c r="N582">
        <f t="shared" si="179"/>
        <v>235805.47449031021</v>
      </c>
      <c r="O582">
        <f t="shared" si="179"/>
        <v>304756.6876954055</v>
      </c>
      <c r="P582">
        <f t="shared" si="179"/>
        <v>221216.01147397986</v>
      </c>
      <c r="Q582">
        <f t="shared" si="179"/>
        <v>128696.41789580949</v>
      </c>
      <c r="R582">
        <f t="shared" si="179"/>
        <v>186141.97357230633</v>
      </c>
      <c r="S582">
        <f t="shared" si="179"/>
        <v>235735.508672831</v>
      </c>
      <c r="T582">
        <f t="shared" si="179"/>
        <v>218842.38035829354</v>
      </c>
      <c r="U582" s="197">
        <f t="shared" si="179"/>
        <v>198807.8128858546</v>
      </c>
      <c r="V582" s="197">
        <f t="shared" si="179"/>
        <v>171145.07254894561</v>
      </c>
      <c r="W582" s="197">
        <f t="shared" si="179"/>
        <v>302335.16166000004</v>
      </c>
    </row>
    <row r="583" spans="2:23" x14ac:dyDescent="0.25">
      <c r="C583" t="s">
        <v>459</v>
      </c>
      <c r="D583" t="s">
        <v>201</v>
      </c>
      <c r="F583">
        <f t="shared" ref="F583:W583" si="180">+F15+F16+F17+F22+F23+F24+F30+F31+F32+F33+F34</f>
        <v>98258.515839661137</v>
      </c>
      <c r="G583">
        <f t="shared" si="180"/>
        <v>97546.925288901301</v>
      </c>
      <c r="H583">
        <f t="shared" si="180"/>
        <v>96375.901457565706</v>
      </c>
      <c r="I583">
        <f t="shared" si="180"/>
        <v>98073.020826418855</v>
      </c>
      <c r="J583">
        <f t="shared" si="180"/>
        <v>102596.01381452174</v>
      </c>
      <c r="K583">
        <f t="shared" si="180"/>
        <v>99694.472372888093</v>
      </c>
      <c r="L583">
        <f t="shared" si="180"/>
        <v>102317.3448364792</v>
      </c>
      <c r="M583">
        <f t="shared" si="180"/>
        <v>106157.41855115902</v>
      </c>
      <c r="N583">
        <f t="shared" si="180"/>
        <v>99687.306715854851</v>
      </c>
      <c r="O583">
        <f t="shared" si="180"/>
        <v>102845.60694819521</v>
      </c>
      <c r="P583">
        <f t="shared" si="180"/>
        <v>109834.14194980355</v>
      </c>
      <c r="Q583">
        <f t="shared" si="180"/>
        <v>110455.29634855477</v>
      </c>
      <c r="R583">
        <f t="shared" si="180"/>
        <v>111085.11717404073</v>
      </c>
      <c r="S583">
        <f t="shared" si="180"/>
        <v>112541.6518056135</v>
      </c>
      <c r="T583">
        <f t="shared" si="180"/>
        <v>110603.08954161666</v>
      </c>
      <c r="U583" s="197">
        <f t="shared" si="180"/>
        <v>113889.08523481348</v>
      </c>
      <c r="V583" s="197">
        <f t="shared" si="180"/>
        <v>114592.71915614401</v>
      </c>
      <c r="W583" s="197">
        <f t="shared" si="180"/>
        <v>115942.89549831534</v>
      </c>
    </row>
    <row r="584" spans="2:23" x14ac:dyDescent="0.25">
      <c r="C584" t="s">
        <v>461</v>
      </c>
      <c r="D584" t="s">
        <v>201</v>
      </c>
      <c r="F584">
        <f t="shared" ref="F584:W584" si="181">+F19+F20</f>
        <v>462</v>
      </c>
      <c r="G584">
        <f t="shared" si="181"/>
        <v>241</v>
      </c>
      <c r="H584">
        <f t="shared" si="181"/>
        <v>251</v>
      </c>
      <c r="I584">
        <f t="shared" si="181"/>
        <v>95</v>
      </c>
      <c r="J584">
        <f t="shared" si="181"/>
        <v>310</v>
      </c>
      <c r="K584">
        <f t="shared" si="181"/>
        <v>374.78440000000001</v>
      </c>
      <c r="L584">
        <f t="shared" si="181"/>
        <v>395.0301</v>
      </c>
      <c r="M584">
        <f t="shared" si="181"/>
        <v>415.26580000000001</v>
      </c>
      <c r="N584">
        <f t="shared" si="181"/>
        <v>435.49130000000002</v>
      </c>
      <c r="O584">
        <f t="shared" si="181"/>
        <v>455.70679999999999</v>
      </c>
      <c r="P584">
        <f t="shared" si="181"/>
        <v>482.21695629279759</v>
      </c>
      <c r="Q584">
        <f t="shared" si="181"/>
        <v>362.20800000000031</v>
      </c>
      <c r="R584">
        <f t="shared" si="181"/>
        <v>313.8240000000003</v>
      </c>
      <c r="S584">
        <f t="shared" si="181"/>
        <v>466.39600000000002</v>
      </c>
      <c r="T584">
        <f t="shared" si="181"/>
        <v>485.08499999999998</v>
      </c>
      <c r="U584" s="197">
        <f t="shared" si="181"/>
        <v>503.774</v>
      </c>
      <c r="V584" s="197">
        <f t="shared" si="181"/>
        <v>522</v>
      </c>
      <c r="W584" s="197">
        <f t="shared" si="181"/>
        <v>541</v>
      </c>
    </row>
    <row r="585" spans="2:23" x14ac:dyDescent="0.25">
      <c r="U585" s="197"/>
      <c r="V585" s="197"/>
      <c r="W585" s="197"/>
    </row>
    <row r="586" spans="2:23" x14ac:dyDescent="0.25">
      <c r="C586" t="s">
        <v>458</v>
      </c>
      <c r="D586" t="s">
        <v>16</v>
      </c>
      <c r="F586">
        <f t="shared" ref="F586:W586" si="182">+F114+F121+F131</f>
        <v>18202.806913372577</v>
      </c>
      <c r="G586">
        <f t="shared" si="182"/>
        <v>17897.654493794631</v>
      </c>
      <c r="H586">
        <f t="shared" si="182"/>
        <v>17741.343374920096</v>
      </c>
      <c r="I586">
        <f t="shared" si="182"/>
        <v>18642.926676751864</v>
      </c>
      <c r="J586">
        <f t="shared" si="182"/>
        <v>20004.342614451791</v>
      </c>
      <c r="K586">
        <f t="shared" si="182"/>
        <v>19492.571239936729</v>
      </c>
      <c r="L586">
        <f t="shared" si="182"/>
        <v>19791.925891449657</v>
      </c>
      <c r="M586">
        <f t="shared" si="182"/>
        <v>20196.028149788581</v>
      </c>
      <c r="N586">
        <f t="shared" si="182"/>
        <v>22696.276919692362</v>
      </c>
      <c r="O586">
        <f t="shared" si="182"/>
        <v>29332.83119068278</v>
      </c>
      <c r="P586">
        <f t="shared" si="182"/>
        <v>21292.041104370561</v>
      </c>
      <c r="Q586">
        <f t="shared" si="182"/>
        <v>12387.030222471663</v>
      </c>
      <c r="R586">
        <f t="shared" si="182"/>
        <v>17916.164956334487</v>
      </c>
      <c r="S586">
        <f t="shared" si="182"/>
        <v>22689.542709759982</v>
      </c>
      <c r="T586">
        <f t="shared" si="182"/>
        <v>21063.579109485756</v>
      </c>
      <c r="U586" s="197">
        <f t="shared" si="182"/>
        <v>19135.251990263499</v>
      </c>
      <c r="V586" s="197">
        <f t="shared" si="182"/>
        <v>16472.713232836013</v>
      </c>
      <c r="W586" s="197">
        <f t="shared" si="182"/>
        <v>29099.759309775003</v>
      </c>
    </row>
    <row r="587" spans="2:23" x14ac:dyDescent="0.25">
      <c r="C587" t="s">
        <v>459</v>
      </c>
      <c r="D587" t="s">
        <v>16</v>
      </c>
      <c r="F587">
        <f t="shared" ref="F587:W587" si="183">+F111+F112+F113+F118+F119+F120+F126+F127+F128+F129+F130</f>
        <v>7104.6735726448906</v>
      </c>
      <c r="G587">
        <f t="shared" si="183"/>
        <v>7048.1715753375875</v>
      </c>
      <c r="H587">
        <f t="shared" si="183"/>
        <v>6965.9353024396187</v>
      </c>
      <c r="I587">
        <f t="shared" si="183"/>
        <v>7096.4107449566354</v>
      </c>
      <c r="J587">
        <f t="shared" si="183"/>
        <v>7433.2129154980612</v>
      </c>
      <c r="K587">
        <f t="shared" si="183"/>
        <v>7213.4446487970081</v>
      </c>
      <c r="L587">
        <f t="shared" si="183"/>
        <v>7391.480162135108</v>
      </c>
      <c r="M587">
        <f t="shared" si="183"/>
        <v>7669.162726734884</v>
      </c>
      <c r="N587">
        <f t="shared" si="183"/>
        <v>7210.0091851988436</v>
      </c>
      <c r="O587">
        <f t="shared" si="183"/>
        <v>7478.4014531682669</v>
      </c>
      <c r="P587">
        <f t="shared" si="183"/>
        <v>7987.964602295011</v>
      </c>
      <c r="Q587">
        <f t="shared" si="183"/>
        <v>7972.9327790243069</v>
      </c>
      <c r="R587">
        <f t="shared" si="183"/>
        <v>8067.0676124540178</v>
      </c>
      <c r="S587">
        <f t="shared" si="183"/>
        <v>8163.2307075917688</v>
      </c>
      <c r="T587">
        <f t="shared" si="183"/>
        <v>8024.325719318942</v>
      </c>
      <c r="U587" s="197">
        <f t="shared" si="183"/>
        <v>8258.3888612640094</v>
      </c>
      <c r="V587" s="197">
        <f t="shared" si="183"/>
        <v>8317.0972894702718</v>
      </c>
      <c r="W587" s="197">
        <f t="shared" si="183"/>
        <v>8417.1444564251651</v>
      </c>
    </row>
    <row r="588" spans="2:23" x14ac:dyDescent="0.25">
      <c r="C588" t="s">
        <v>461</v>
      </c>
      <c r="D588" t="s">
        <v>16</v>
      </c>
      <c r="F588">
        <f>+F115+F116</f>
        <v>27.5352</v>
      </c>
      <c r="G588">
        <f t="shared" ref="G588:T588" si="184">+G115+G116</f>
        <v>13.520099999999999</v>
      </c>
      <c r="H588">
        <f t="shared" si="184"/>
        <v>14.081099999999999</v>
      </c>
      <c r="I588">
        <f t="shared" si="184"/>
        <v>5.3295000000000003</v>
      </c>
      <c r="J588">
        <f t="shared" si="184"/>
        <v>17.390999999999998</v>
      </c>
      <c r="K588">
        <f t="shared" si="184"/>
        <v>21.02540484</v>
      </c>
      <c r="L588">
        <f t="shared" si="184"/>
        <v>22.16118861</v>
      </c>
      <c r="M588">
        <f t="shared" si="184"/>
        <v>23.296411379999999</v>
      </c>
      <c r="N588">
        <f t="shared" si="184"/>
        <v>24.431061929999998</v>
      </c>
      <c r="O588">
        <f t="shared" si="184"/>
        <v>25.565151480000001</v>
      </c>
      <c r="P588">
        <f t="shared" si="184"/>
        <v>27.052371248025946</v>
      </c>
      <c r="Q588">
        <f t="shared" si="184"/>
        <v>20.319868800000016</v>
      </c>
      <c r="R588">
        <f t="shared" si="184"/>
        <v>17.605526400000016</v>
      </c>
      <c r="S588">
        <f t="shared" si="184"/>
        <v>26.164815600000001</v>
      </c>
      <c r="T588">
        <f t="shared" si="184"/>
        <v>27.213268500000002</v>
      </c>
      <c r="U588" s="197">
        <f t="shared" ref="U588:W588" si="185">+U115+U116</f>
        <v>28.261721399999999</v>
      </c>
      <c r="V588" s="197">
        <f t="shared" si="185"/>
        <v>29.284199999999998</v>
      </c>
      <c r="W588" s="197">
        <f t="shared" si="185"/>
        <v>30.350100000000001</v>
      </c>
    </row>
  </sheetData>
  <mergeCells count="2">
    <mergeCell ref="D1:K1"/>
    <mergeCell ref="D2:K2"/>
  </mergeCells>
  <conditionalFormatting sqref="F411:T411 F412:F416">
    <cfRule type="colorScale" priority="126">
      <colorScale>
        <cfvo type="min"/>
        <cfvo type="num" val="0"/>
        <cfvo type="max"/>
        <color theme="3" tint="0.59999389629810485"/>
        <color theme="0"/>
        <color rgb="FFEE9CA4"/>
      </colorScale>
    </cfRule>
  </conditionalFormatting>
  <conditionalFormatting sqref="G412:T416">
    <cfRule type="colorScale" priority="78">
      <colorScale>
        <cfvo type="min"/>
        <cfvo type="num" val="0"/>
        <cfvo type="max"/>
        <color theme="3" tint="0.59999389629810485"/>
        <color theme="0"/>
        <color rgb="FFEE9CA4"/>
      </colorScale>
    </cfRule>
  </conditionalFormatting>
  <conditionalFormatting sqref="G418:T424">
    <cfRule type="colorScale" priority="77">
      <colorScale>
        <cfvo type="min"/>
        <cfvo type="num" val="0"/>
        <cfvo type="max"/>
        <color theme="3" tint="0.59999389629810485"/>
        <color theme="0"/>
        <color rgb="FFEE9CA4"/>
      </colorScale>
    </cfRule>
  </conditionalFormatting>
  <conditionalFormatting sqref="G426:T431">
    <cfRule type="colorScale" priority="76">
      <colorScale>
        <cfvo type="min"/>
        <cfvo type="num" val="0"/>
        <cfvo type="max"/>
        <color theme="3" tint="0.59999389629810485"/>
        <color theme="0"/>
        <color rgb="FFEE9CA4"/>
      </colorScale>
    </cfRule>
  </conditionalFormatting>
  <conditionalFormatting sqref="G436:T441">
    <cfRule type="colorScale" priority="75">
      <colorScale>
        <cfvo type="min"/>
        <cfvo type="num" val="0"/>
        <cfvo type="max"/>
        <color theme="3" tint="0.59999389629810485"/>
        <color theme="0"/>
        <color rgb="FFEE9CA4"/>
      </colorScale>
    </cfRule>
  </conditionalFormatting>
  <conditionalFormatting sqref="G443:T449">
    <cfRule type="colorScale" priority="74">
      <colorScale>
        <cfvo type="min"/>
        <cfvo type="num" val="0"/>
        <cfvo type="max"/>
        <color theme="3" tint="0.59999389629810485"/>
        <color theme="0"/>
        <color rgb="FFEE9CA4"/>
      </colorScale>
    </cfRule>
  </conditionalFormatting>
  <conditionalFormatting sqref="G451:T456">
    <cfRule type="colorScale" priority="73">
      <colorScale>
        <cfvo type="min"/>
        <cfvo type="num" val="0"/>
        <cfvo type="max"/>
        <color theme="3" tint="0.59999389629810485"/>
        <color theme="0"/>
        <color rgb="FFEE9CA4"/>
      </colorScale>
    </cfRule>
  </conditionalFormatting>
  <conditionalFormatting sqref="G459:T464">
    <cfRule type="colorScale" priority="72">
      <colorScale>
        <cfvo type="min"/>
        <cfvo type="num" val="0"/>
        <cfvo type="max"/>
        <color theme="3" tint="0.59999389629810485"/>
        <color theme="0"/>
        <color rgb="FFEE9CA4"/>
      </colorScale>
    </cfRule>
  </conditionalFormatting>
  <conditionalFormatting sqref="G466:T472">
    <cfRule type="colorScale" priority="71">
      <colorScale>
        <cfvo type="min"/>
        <cfvo type="num" val="0"/>
        <cfvo type="max"/>
        <color theme="3" tint="0.59999389629810485"/>
        <color theme="0"/>
        <color rgb="FFEE9CA4"/>
      </colorScale>
    </cfRule>
  </conditionalFormatting>
  <conditionalFormatting sqref="G474:T479">
    <cfRule type="colorScale" priority="70">
      <colorScale>
        <cfvo type="min"/>
        <cfvo type="num" val="0"/>
        <cfvo type="max"/>
        <color theme="3" tint="0.59999389629810485"/>
        <color theme="0"/>
        <color rgb="FFEE9CA4"/>
      </colorScale>
    </cfRule>
  </conditionalFormatting>
  <conditionalFormatting sqref="G482:T487">
    <cfRule type="colorScale" priority="69">
      <colorScale>
        <cfvo type="min"/>
        <cfvo type="num" val="0"/>
        <cfvo type="max"/>
        <color theme="3" tint="0.59999389629810485"/>
        <color theme="0"/>
        <color rgb="FFEE9CA4"/>
      </colorScale>
    </cfRule>
  </conditionalFormatting>
  <conditionalFormatting sqref="F489:T495">
    <cfRule type="colorScale" priority="68">
      <colorScale>
        <cfvo type="min"/>
        <cfvo type="num" val="0"/>
        <cfvo type="max"/>
        <color theme="3" tint="0.59999389629810485"/>
        <color theme="0"/>
        <color rgb="FFEE9CA4"/>
      </colorScale>
    </cfRule>
  </conditionalFormatting>
  <conditionalFormatting sqref="F497:T502">
    <cfRule type="colorScale" priority="67">
      <colorScale>
        <cfvo type="min"/>
        <cfvo type="num" val="0"/>
        <cfvo type="max"/>
        <color theme="3" tint="0.59999389629810485"/>
        <color theme="0"/>
        <color rgb="FFEE9CA4"/>
      </colorScale>
    </cfRule>
  </conditionalFormatting>
  <conditionalFormatting sqref="F507:T512">
    <cfRule type="colorScale" priority="66">
      <colorScale>
        <cfvo type="min"/>
        <cfvo type="num" val="0"/>
        <cfvo type="max"/>
        <color theme="3" tint="0.59999389629810485"/>
        <color theme="0"/>
        <color rgb="FFEE9CA4"/>
      </colorScale>
    </cfRule>
  </conditionalFormatting>
  <conditionalFormatting sqref="F514:T520">
    <cfRule type="colorScale" priority="65">
      <colorScale>
        <cfvo type="min"/>
        <cfvo type="num" val="0"/>
        <cfvo type="max"/>
        <color theme="3" tint="0.59999389629810485"/>
        <color theme="0"/>
        <color rgb="FFEE9CA4"/>
      </colorScale>
    </cfRule>
  </conditionalFormatting>
  <conditionalFormatting sqref="F522:T528">
    <cfRule type="colorScale" priority="64">
      <colorScale>
        <cfvo type="min"/>
        <cfvo type="num" val="0"/>
        <cfvo type="max"/>
        <color theme="3" tint="0.59999389629810485"/>
        <color theme="0"/>
        <color rgb="FFEE9CA4"/>
      </colorScale>
    </cfRule>
  </conditionalFormatting>
  <conditionalFormatting sqref="F531:T536">
    <cfRule type="colorScale" priority="63">
      <colorScale>
        <cfvo type="min"/>
        <cfvo type="num" val="0"/>
        <cfvo type="max"/>
        <color theme="3" tint="0.59999389629810485"/>
        <color theme="0"/>
        <color rgb="FFEE9CA4"/>
      </colorScale>
    </cfRule>
  </conditionalFormatting>
  <conditionalFormatting sqref="F538:T544">
    <cfRule type="colorScale" priority="62">
      <colorScale>
        <cfvo type="min"/>
        <cfvo type="num" val="0"/>
        <cfvo type="max"/>
        <color theme="3" tint="0.59999389629810485"/>
        <color theme="0"/>
        <color rgb="FFEE9CA4"/>
      </colorScale>
    </cfRule>
  </conditionalFormatting>
  <conditionalFormatting sqref="F546:T552">
    <cfRule type="colorScale" priority="61">
      <colorScale>
        <cfvo type="min"/>
        <cfvo type="num" val="0"/>
        <cfvo type="max"/>
        <color theme="3" tint="0.59999389629810485"/>
        <color theme="0"/>
        <color rgb="FFEE9CA4"/>
      </colorScale>
    </cfRule>
  </conditionalFormatting>
  <conditionalFormatting sqref="F555:T560">
    <cfRule type="colorScale" priority="60">
      <colorScale>
        <cfvo type="min"/>
        <cfvo type="num" val="0"/>
        <cfvo type="max"/>
        <color theme="3" tint="0.59999389629810485"/>
        <color theme="0"/>
        <color rgb="FFEE9CA4"/>
      </colorScale>
    </cfRule>
  </conditionalFormatting>
  <conditionalFormatting sqref="F562:T568">
    <cfRule type="colorScale" priority="59">
      <colorScale>
        <cfvo type="min"/>
        <cfvo type="num" val="0"/>
        <cfvo type="max"/>
        <color theme="3" tint="0.59999389629810485"/>
        <color theme="0"/>
        <color rgb="FFEE9CA4"/>
      </colorScale>
    </cfRule>
  </conditionalFormatting>
  <conditionalFormatting sqref="F570:T576">
    <cfRule type="colorScale" priority="58">
      <colorScale>
        <cfvo type="min"/>
        <cfvo type="num" val="0"/>
        <cfvo type="max"/>
        <color theme="3" tint="0.59999389629810485"/>
        <color theme="0"/>
        <color rgb="FFEE9CA4"/>
      </colorScale>
    </cfRule>
  </conditionalFormatting>
  <conditionalFormatting sqref="F578:T578">
    <cfRule type="colorScale" priority="57">
      <colorScale>
        <cfvo type="min"/>
        <cfvo type="num" val="0"/>
        <cfvo type="max"/>
        <color theme="3" tint="0.59999389629810485"/>
        <color theme="0"/>
        <color rgb="FFEE9CA4"/>
      </colorScale>
    </cfRule>
  </conditionalFormatting>
  <conditionalFormatting sqref="F418:F424">
    <cfRule type="colorScale" priority="56">
      <colorScale>
        <cfvo type="min"/>
        <cfvo type="num" val="0"/>
        <cfvo type="max"/>
        <color theme="3" tint="0.59999389629810485"/>
        <color theme="0"/>
        <color rgb="FFEE9CA4"/>
      </colorScale>
    </cfRule>
  </conditionalFormatting>
  <conditionalFormatting sqref="F426:F431">
    <cfRule type="colorScale" priority="55">
      <colorScale>
        <cfvo type="min"/>
        <cfvo type="num" val="0"/>
        <cfvo type="max"/>
        <color theme="3" tint="0.59999389629810485"/>
        <color theme="0"/>
        <color rgb="FFEE9CA4"/>
      </colorScale>
    </cfRule>
  </conditionalFormatting>
  <conditionalFormatting sqref="F436:F441">
    <cfRule type="colorScale" priority="54">
      <colorScale>
        <cfvo type="min"/>
        <cfvo type="num" val="0"/>
        <cfvo type="max"/>
        <color theme="3" tint="0.59999389629810485"/>
        <color theme="0"/>
        <color rgb="FFEE9CA4"/>
      </colorScale>
    </cfRule>
  </conditionalFormatting>
  <conditionalFormatting sqref="F443:F449">
    <cfRule type="colorScale" priority="53">
      <colorScale>
        <cfvo type="min"/>
        <cfvo type="num" val="0"/>
        <cfvo type="max"/>
        <color theme="3" tint="0.59999389629810485"/>
        <color theme="0"/>
        <color rgb="FFEE9CA4"/>
      </colorScale>
    </cfRule>
  </conditionalFormatting>
  <conditionalFormatting sqref="F451:F456">
    <cfRule type="colorScale" priority="52">
      <colorScale>
        <cfvo type="min"/>
        <cfvo type="num" val="0"/>
        <cfvo type="max"/>
        <color theme="3" tint="0.59999389629810485"/>
        <color theme="0"/>
        <color rgb="FFEE9CA4"/>
      </colorScale>
    </cfRule>
  </conditionalFormatting>
  <conditionalFormatting sqref="F459:F464">
    <cfRule type="colorScale" priority="51">
      <colorScale>
        <cfvo type="min"/>
        <cfvo type="num" val="0"/>
        <cfvo type="max"/>
        <color theme="3" tint="0.59999389629810485"/>
        <color theme="0"/>
        <color rgb="FFEE9CA4"/>
      </colorScale>
    </cfRule>
  </conditionalFormatting>
  <conditionalFormatting sqref="F466:F472">
    <cfRule type="colorScale" priority="50">
      <colorScale>
        <cfvo type="min"/>
        <cfvo type="num" val="0"/>
        <cfvo type="max"/>
        <color theme="3" tint="0.59999389629810485"/>
        <color theme="0"/>
        <color rgb="FFEE9CA4"/>
      </colorScale>
    </cfRule>
  </conditionalFormatting>
  <conditionalFormatting sqref="F474:F479">
    <cfRule type="colorScale" priority="49">
      <colorScale>
        <cfvo type="min"/>
        <cfvo type="num" val="0"/>
        <cfvo type="max"/>
        <color theme="3" tint="0.59999389629810485"/>
        <color theme="0"/>
        <color rgb="FFEE9CA4"/>
      </colorScale>
    </cfRule>
  </conditionalFormatting>
  <conditionalFormatting sqref="F482:F487">
    <cfRule type="colorScale" priority="48">
      <colorScale>
        <cfvo type="min"/>
        <cfvo type="num" val="0"/>
        <cfvo type="max"/>
        <color theme="3" tint="0.59999389629810485"/>
        <color theme="0"/>
        <color rgb="FFEE9CA4"/>
      </colorScale>
    </cfRule>
  </conditionalFormatting>
  <conditionalFormatting sqref="U415">
    <cfRule type="colorScale" priority="46">
      <colorScale>
        <cfvo type="min"/>
        <cfvo type="num" val="0"/>
        <cfvo type="max"/>
        <color theme="3" tint="0.59999389629810485"/>
        <color theme="0"/>
        <color rgb="FFEE9CA4"/>
      </colorScale>
    </cfRule>
  </conditionalFormatting>
  <conditionalFormatting sqref="U423:U424">
    <cfRule type="colorScale" priority="45">
      <colorScale>
        <cfvo type="min"/>
        <cfvo type="num" val="0"/>
        <cfvo type="max"/>
        <color theme="3" tint="0.59999389629810485"/>
        <color theme="0"/>
        <color rgb="FFEE9CA4"/>
      </colorScale>
    </cfRule>
  </conditionalFormatting>
  <conditionalFormatting sqref="U411:U414">
    <cfRule type="colorScale" priority="24">
      <colorScale>
        <cfvo type="min"/>
        <cfvo type="num" val="0"/>
        <cfvo type="max"/>
        <color theme="3" tint="0.59999389629810485"/>
        <color theme="0"/>
        <color rgb="FFEE9CA4"/>
      </colorScale>
    </cfRule>
  </conditionalFormatting>
  <conditionalFormatting sqref="U416">
    <cfRule type="colorScale" priority="23">
      <colorScale>
        <cfvo type="min"/>
        <cfvo type="num" val="0"/>
        <cfvo type="max"/>
        <color theme="3" tint="0.59999389629810485"/>
        <color theme="0"/>
        <color rgb="FFEE9CA4"/>
      </colorScale>
    </cfRule>
  </conditionalFormatting>
  <conditionalFormatting sqref="U418:U422">
    <cfRule type="colorScale" priority="22">
      <colorScale>
        <cfvo type="min"/>
        <cfvo type="num" val="0"/>
        <cfvo type="max"/>
        <color theme="3" tint="0.59999389629810485"/>
        <color theme="0"/>
        <color rgb="FFEE9CA4"/>
      </colorScale>
    </cfRule>
  </conditionalFormatting>
  <conditionalFormatting sqref="U426:U431">
    <cfRule type="colorScale" priority="21">
      <colorScale>
        <cfvo type="min"/>
        <cfvo type="num" val="0"/>
        <cfvo type="max"/>
        <color theme="3" tint="0.59999389629810485"/>
        <color theme="0"/>
        <color rgb="FFEE9CA4"/>
      </colorScale>
    </cfRule>
  </conditionalFormatting>
  <conditionalFormatting sqref="U436:U441">
    <cfRule type="colorScale" priority="20">
      <colorScale>
        <cfvo type="min"/>
        <cfvo type="num" val="0"/>
        <cfvo type="max"/>
        <color theme="3" tint="0.59999389629810485"/>
        <color theme="0"/>
        <color rgb="FFEE9CA4"/>
      </colorScale>
    </cfRule>
  </conditionalFormatting>
  <conditionalFormatting sqref="U443:U449">
    <cfRule type="colorScale" priority="19">
      <colorScale>
        <cfvo type="min"/>
        <cfvo type="num" val="0"/>
        <cfvo type="max"/>
        <color theme="3" tint="0.59999389629810485"/>
        <color theme="0"/>
        <color rgb="FFEE9CA4"/>
      </colorScale>
    </cfRule>
  </conditionalFormatting>
  <conditionalFormatting sqref="U451:U456">
    <cfRule type="colorScale" priority="18">
      <colorScale>
        <cfvo type="min"/>
        <cfvo type="num" val="0"/>
        <cfvo type="max"/>
        <color theme="3" tint="0.59999389629810485"/>
        <color theme="0"/>
        <color rgb="FFEE9CA4"/>
      </colorScale>
    </cfRule>
  </conditionalFormatting>
  <conditionalFormatting sqref="U459:U464">
    <cfRule type="colorScale" priority="17">
      <colorScale>
        <cfvo type="min"/>
        <cfvo type="num" val="0"/>
        <cfvo type="max"/>
        <color theme="3" tint="0.59999389629810485"/>
        <color theme="0"/>
        <color rgb="FFEE9CA4"/>
      </colorScale>
    </cfRule>
  </conditionalFormatting>
  <conditionalFormatting sqref="U466:U472">
    <cfRule type="colorScale" priority="16">
      <colorScale>
        <cfvo type="min"/>
        <cfvo type="num" val="0"/>
        <cfvo type="max"/>
        <color theme="3" tint="0.59999389629810485"/>
        <color theme="0"/>
        <color rgb="FFEE9CA4"/>
      </colorScale>
    </cfRule>
  </conditionalFormatting>
  <conditionalFormatting sqref="U474:U479">
    <cfRule type="colorScale" priority="15">
      <colorScale>
        <cfvo type="min"/>
        <cfvo type="num" val="0"/>
        <cfvo type="max"/>
        <color theme="3" tint="0.59999389629810485"/>
        <color theme="0"/>
        <color rgb="FFEE9CA4"/>
      </colorScale>
    </cfRule>
  </conditionalFormatting>
  <conditionalFormatting sqref="U482:U486">
    <cfRule type="colorScale" priority="14">
      <colorScale>
        <cfvo type="min"/>
        <cfvo type="num" val="0"/>
        <cfvo type="max"/>
        <color theme="3" tint="0.59999389629810485"/>
        <color theme="0"/>
        <color rgb="FFEE9CA4"/>
      </colorScale>
    </cfRule>
  </conditionalFormatting>
  <conditionalFormatting sqref="U487">
    <cfRule type="colorScale" priority="13">
      <colorScale>
        <cfvo type="min"/>
        <cfvo type="num" val="0"/>
        <cfvo type="max"/>
        <color theme="3" tint="0.59999389629810485"/>
        <color theme="0"/>
        <color rgb="FFEE9CA4"/>
      </colorScale>
    </cfRule>
  </conditionalFormatting>
  <conditionalFormatting sqref="U489:U495">
    <cfRule type="colorScale" priority="12">
      <colorScale>
        <cfvo type="min"/>
        <cfvo type="num" val="0"/>
        <cfvo type="max"/>
        <color theme="3" tint="0.59999389629810485"/>
        <color theme="0"/>
        <color rgb="FFEE9CA4"/>
      </colorScale>
    </cfRule>
  </conditionalFormatting>
  <conditionalFormatting sqref="U497:U502">
    <cfRule type="colorScale" priority="11">
      <colorScale>
        <cfvo type="min"/>
        <cfvo type="num" val="0"/>
        <cfvo type="max"/>
        <color theme="3" tint="0.59999389629810485"/>
        <color theme="0"/>
        <color rgb="FFEE9CA4"/>
      </colorScale>
    </cfRule>
  </conditionalFormatting>
  <conditionalFormatting sqref="U507:U512">
    <cfRule type="colorScale" priority="10">
      <colorScale>
        <cfvo type="min"/>
        <cfvo type="num" val="0"/>
        <cfvo type="max"/>
        <color theme="3" tint="0.59999389629810485"/>
        <color theme="0"/>
        <color rgb="FFEE9CA4"/>
      </colorScale>
    </cfRule>
  </conditionalFormatting>
  <conditionalFormatting sqref="U514:U520">
    <cfRule type="colorScale" priority="9">
      <colorScale>
        <cfvo type="min"/>
        <cfvo type="num" val="0"/>
        <cfvo type="max"/>
        <color theme="3" tint="0.59999389629810485"/>
        <color theme="0"/>
        <color rgb="FFEE9CA4"/>
      </colorScale>
    </cfRule>
  </conditionalFormatting>
  <conditionalFormatting sqref="U522:U528">
    <cfRule type="colorScale" priority="8">
      <colorScale>
        <cfvo type="min"/>
        <cfvo type="num" val="0"/>
        <cfvo type="max"/>
        <color theme="3" tint="0.59999389629810485"/>
        <color theme="0"/>
        <color rgb="FFEE9CA4"/>
      </colorScale>
    </cfRule>
  </conditionalFormatting>
  <conditionalFormatting sqref="U531:U536">
    <cfRule type="colorScale" priority="7">
      <colorScale>
        <cfvo type="min"/>
        <cfvo type="num" val="0"/>
        <cfvo type="max"/>
        <color theme="3" tint="0.59999389629810485"/>
        <color theme="0"/>
        <color rgb="FFEE9CA4"/>
      </colorScale>
    </cfRule>
  </conditionalFormatting>
  <conditionalFormatting sqref="U538:U544">
    <cfRule type="colorScale" priority="6">
      <colorScale>
        <cfvo type="min"/>
        <cfvo type="num" val="0"/>
        <cfvo type="max"/>
        <color theme="3" tint="0.59999389629810485"/>
        <color theme="0"/>
        <color rgb="FFEE9CA4"/>
      </colorScale>
    </cfRule>
  </conditionalFormatting>
  <conditionalFormatting sqref="U546:U552">
    <cfRule type="colorScale" priority="5">
      <colorScale>
        <cfvo type="min"/>
        <cfvo type="num" val="0"/>
        <cfvo type="max"/>
        <color theme="3" tint="0.59999389629810485"/>
        <color theme="0"/>
        <color rgb="FFEE9CA4"/>
      </colorScale>
    </cfRule>
  </conditionalFormatting>
  <conditionalFormatting sqref="U555:U560">
    <cfRule type="colorScale" priority="4">
      <colorScale>
        <cfvo type="min"/>
        <cfvo type="num" val="0"/>
        <cfvo type="max"/>
        <color theme="3" tint="0.59999389629810485"/>
        <color theme="0"/>
        <color rgb="FFEE9CA4"/>
      </colorScale>
    </cfRule>
  </conditionalFormatting>
  <conditionalFormatting sqref="U562:U568">
    <cfRule type="colorScale" priority="3">
      <colorScale>
        <cfvo type="min"/>
        <cfvo type="num" val="0"/>
        <cfvo type="max"/>
        <color theme="3" tint="0.59999389629810485"/>
        <color theme="0"/>
        <color rgb="FFEE9CA4"/>
      </colorScale>
    </cfRule>
  </conditionalFormatting>
  <conditionalFormatting sqref="U570:U576">
    <cfRule type="colorScale" priority="2">
      <colorScale>
        <cfvo type="min"/>
        <cfvo type="num" val="0"/>
        <cfvo type="max"/>
        <color theme="3" tint="0.59999389629810485"/>
        <color theme="0"/>
        <color rgb="FFEE9CA4"/>
      </colorScale>
    </cfRule>
  </conditionalFormatting>
  <conditionalFormatting sqref="U578">
    <cfRule type="colorScale" priority="1">
      <colorScale>
        <cfvo type="min"/>
        <cfvo type="num" val="0"/>
        <cfvo type="max"/>
        <color theme="3" tint="0.59999389629810485"/>
        <color theme="0"/>
        <color rgb="FFEE9CA4"/>
      </colorScale>
    </cfRule>
  </conditionalFormatting>
  <conditionalFormatting sqref="L2:S5">
    <cfRule type="expression" dxfId="9" priority="170">
      <formula>(UPPER(LEFT(SUBSTITUTE(#REF!,"#",""),5))="FIXCH")</formula>
    </cfRule>
    <cfRule type="expression" dxfId="8" priority="171">
      <formula>(UPPER(SUBSTITUTE(#REF!,"#",""))="OK")</formula>
    </cfRule>
  </conditionalFormatting>
  <dataValidations disablePrompts="1" count="1">
    <dataValidation type="list" allowBlank="1" showInputMessage="1" showErrorMessage="1" sqref="C8" xr:uid="{00000000-0002-0000-1A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A00-000081000000}">
          <x14:colorSeries rgb="FF376092"/>
          <x14:colorNegative rgb="FFD00000"/>
          <x14:colorAxis rgb="FF000000"/>
          <x14:colorMarkers rgb="FFD00000"/>
          <x14:colorFirst rgb="FFD00000"/>
          <x14:colorLast rgb="FFD00000"/>
          <x14:colorHigh rgb="FFD00000"/>
          <x14:colorLow rgb="FFD00000"/>
          <x14:sparklines>
            <x14:sparkline>
              <xm:f>'1A4 Other Sectors'!F15:W15</xm:f>
              <xm:sqref>X15</xm:sqref>
            </x14:sparkline>
            <x14:sparkline>
              <xm:f>'1A4 Other Sectors'!F16:W16</xm:f>
              <xm:sqref>X16</xm:sqref>
            </x14:sparkline>
            <x14:sparkline>
              <xm:f>'1A4 Other Sectors'!F17:W17</xm:f>
              <xm:sqref>X17</xm:sqref>
            </x14:sparkline>
            <x14:sparkline>
              <xm:f>'1A4 Other Sectors'!F18:W18</xm:f>
              <xm:sqref>X18</xm:sqref>
            </x14:sparkline>
            <x14:sparkline>
              <xm:f>'1A4 Other Sectors'!F19:W19</xm:f>
              <xm:sqref>X19</xm:sqref>
            </x14:sparkline>
            <x14:sparkline>
              <xm:f>'1A4 Other Sectors'!F20:W20</xm:f>
              <xm:sqref>X20</xm:sqref>
            </x14:sparkline>
            <x14:sparkline>
              <xm:f>'1A4 Other Sectors'!F21:W21</xm:f>
              <xm:sqref>X21</xm:sqref>
            </x14:sparkline>
            <x14:sparkline>
              <xm:f>'1A4 Other Sectors'!F22:W22</xm:f>
              <xm:sqref>X22</xm:sqref>
            </x14:sparkline>
            <x14:sparkline>
              <xm:f>'1A4 Other Sectors'!F23:W23</xm:f>
              <xm:sqref>X23</xm:sqref>
            </x14:sparkline>
            <x14:sparkline>
              <xm:f>'1A4 Other Sectors'!F24:W24</xm:f>
              <xm:sqref>X24</xm:sqref>
            </x14:sparkline>
            <x14:sparkline>
              <xm:f>'1A4 Other Sectors'!F25:W25</xm:f>
              <xm:sqref>X25</xm:sqref>
            </x14:sparkline>
            <x14:sparkline>
              <xm:f>'1A4 Other Sectors'!F26:W26</xm:f>
              <xm:sqref>X26</xm:sqref>
            </x14:sparkline>
            <x14:sparkline>
              <xm:f>'1A4 Other Sectors'!F27:W27</xm:f>
              <xm:sqref>X27</xm:sqref>
            </x14:sparkline>
            <x14:sparkline>
              <xm:f>'1A4 Other Sectors'!F28:W28</xm:f>
              <xm:sqref>X28</xm:sqref>
            </x14:sparkline>
            <x14:sparkline>
              <xm:f>'1A4 Other Sectors'!F29:W29</xm:f>
              <xm:sqref>X29</xm:sqref>
            </x14:sparkline>
            <x14:sparkline>
              <xm:f>'1A4 Other Sectors'!F30:W30</xm:f>
              <xm:sqref>X30</xm:sqref>
            </x14:sparkline>
            <x14:sparkline>
              <xm:f>'1A4 Other Sectors'!F31:W31</xm:f>
              <xm:sqref>X31</xm:sqref>
            </x14:sparkline>
            <x14:sparkline>
              <xm:f>'1A4 Other Sectors'!F32:W32</xm:f>
              <xm:sqref>X32</xm:sqref>
            </x14:sparkline>
            <x14:sparkline>
              <xm:f>'1A4 Other Sectors'!F33:W33</xm:f>
              <xm:sqref>X33</xm:sqref>
            </x14:sparkline>
            <x14:sparkline>
              <xm:f>'1A4 Other Sectors'!F34:W34</xm:f>
              <xm:sqref>X34</xm:sqref>
            </x14:sparkline>
            <x14:sparkline>
              <xm:f>'1A4 Other Sectors'!F35:W35</xm:f>
              <xm:sqref>X35</xm:sqref>
            </x14:sparkline>
          </x14:sparklines>
        </x14:sparklineGroup>
        <x14:sparklineGroup manualMax="0" manualMin="0" displayEmptyCellsAs="gap" xr2:uid="{00000000-0003-0000-1A00-000082000000}">
          <x14:colorSeries rgb="FF376092"/>
          <x14:colorNegative rgb="FFD00000"/>
          <x14:colorAxis rgb="FF000000"/>
          <x14:colorMarkers rgb="FFD00000"/>
          <x14:colorFirst rgb="FFD00000"/>
          <x14:colorLast rgb="FFD00000"/>
          <x14:colorHigh rgb="FFD00000"/>
          <x14:colorLow rgb="FFD00000"/>
          <x14:sparklines>
            <x14:sparkline>
              <xm:f>'1A4 Other Sectors'!F40:W40</xm:f>
              <xm:sqref>X40</xm:sqref>
            </x14:sparkline>
            <x14:sparkline>
              <xm:f>'1A4 Other Sectors'!F41:W41</xm:f>
              <xm:sqref>X41</xm:sqref>
            </x14:sparkline>
            <x14:sparkline>
              <xm:f>'1A4 Other Sectors'!F42:W42</xm:f>
              <xm:sqref>X42</xm:sqref>
            </x14:sparkline>
            <x14:sparkline>
              <xm:f>'1A4 Other Sectors'!F43:W43</xm:f>
              <xm:sqref>X43</xm:sqref>
            </x14:sparkline>
            <x14:sparkline>
              <xm:f>'1A4 Other Sectors'!F44:W44</xm:f>
              <xm:sqref>X44</xm:sqref>
            </x14:sparkline>
            <x14:sparkline>
              <xm:f>'1A4 Other Sectors'!F45:W45</xm:f>
              <xm:sqref>X45</xm:sqref>
            </x14:sparkline>
            <x14:sparkline>
              <xm:f>'1A4 Other Sectors'!F46:W46</xm:f>
              <xm:sqref>X46</xm:sqref>
            </x14:sparkline>
            <x14:sparkline>
              <xm:f>'1A4 Other Sectors'!F47:W47</xm:f>
              <xm:sqref>X47</xm:sqref>
            </x14:sparkline>
            <x14:sparkline>
              <xm:f>'1A4 Other Sectors'!F48:W48</xm:f>
              <xm:sqref>X48</xm:sqref>
            </x14:sparkline>
            <x14:sparkline>
              <xm:f>'1A4 Other Sectors'!F49:W49</xm:f>
              <xm:sqref>X49</xm:sqref>
            </x14:sparkline>
            <x14:sparkline>
              <xm:f>'1A4 Other Sectors'!F50:W50</xm:f>
              <xm:sqref>X50</xm:sqref>
            </x14:sparkline>
            <x14:sparkline>
              <xm:f>'1A4 Other Sectors'!F51:W51</xm:f>
              <xm:sqref>X51</xm:sqref>
            </x14:sparkline>
            <x14:sparkline>
              <xm:f>'1A4 Other Sectors'!F52:W52</xm:f>
              <xm:sqref>X52</xm:sqref>
            </x14:sparkline>
            <x14:sparkline>
              <xm:f>'1A4 Other Sectors'!F53:W53</xm:f>
              <xm:sqref>X53</xm:sqref>
            </x14:sparkline>
            <x14:sparkline>
              <xm:f>'1A4 Other Sectors'!F54:W54</xm:f>
              <xm:sqref>X54</xm:sqref>
            </x14:sparkline>
            <x14:sparkline>
              <xm:f>'1A4 Other Sectors'!F55:W55</xm:f>
              <xm:sqref>X55</xm:sqref>
            </x14:sparkline>
            <x14:sparkline>
              <xm:f>'1A4 Other Sectors'!F56:W56</xm:f>
              <xm:sqref>X56</xm:sqref>
            </x14:sparkline>
            <x14:sparkline>
              <xm:f>'1A4 Other Sectors'!F57:W57</xm:f>
              <xm:sqref>X57</xm:sqref>
            </x14:sparkline>
            <x14:sparkline>
              <xm:f>'1A4 Other Sectors'!F58:W58</xm:f>
              <xm:sqref>X58</xm:sqref>
            </x14:sparkline>
            <x14:sparkline>
              <xm:f>'1A4 Other Sectors'!F59:W59</xm:f>
              <xm:sqref>X59</xm:sqref>
            </x14:sparkline>
            <x14:sparkline>
              <xm:f>'1A4 Other Sectors'!F60:W60</xm:f>
              <xm:sqref>X60</xm:sqref>
            </x14:sparkline>
            <x14:sparkline>
              <xm:f>'1A4 Other Sectors'!F61:W61</xm:f>
              <xm:sqref>X61</xm:sqref>
            </x14:sparkline>
            <x14:sparkline>
              <xm:f>'1A4 Other Sectors'!F62:W62</xm:f>
              <xm:sqref>X62</xm:sqref>
            </x14:sparkline>
            <x14:sparkline>
              <xm:f>'1A4 Other Sectors'!F63:W63</xm:f>
              <xm:sqref>X63</xm:sqref>
            </x14:sparkline>
            <x14:sparkline>
              <xm:f>'1A4 Other Sectors'!F64:W64</xm:f>
              <xm:sqref>X64</xm:sqref>
            </x14:sparkline>
            <x14:sparkline>
              <xm:f>'1A4 Other Sectors'!F65:W65</xm:f>
              <xm:sqref>X65</xm:sqref>
            </x14:sparkline>
            <x14:sparkline>
              <xm:f>'1A4 Other Sectors'!F66:W66</xm:f>
              <xm:sqref>X66</xm:sqref>
            </x14:sparkline>
            <x14:sparkline>
              <xm:f>'1A4 Other Sectors'!F67:W67</xm:f>
              <xm:sqref>X67</xm:sqref>
            </x14:sparkline>
            <x14:sparkline>
              <xm:f>'1A4 Other Sectors'!F68:W68</xm:f>
              <xm:sqref>X68</xm:sqref>
            </x14:sparkline>
            <x14:sparkline>
              <xm:f>'1A4 Other Sectors'!F69:W69</xm:f>
              <xm:sqref>X69</xm:sqref>
            </x14:sparkline>
            <x14:sparkline>
              <xm:f>'1A4 Other Sectors'!F70:W70</xm:f>
              <xm:sqref>X70</xm:sqref>
            </x14:sparkline>
            <x14:sparkline>
              <xm:f>'1A4 Other Sectors'!F71:W71</xm:f>
              <xm:sqref>X71</xm:sqref>
            </x14:sparkline>
            <x14:sparkline>
              <xm:f>'1A4 Other Sectors'!F72:W72</xm:f>
              <xm:sqref>X72</xm:sqref>
            </x14:sparkline>
            <x14:sparkline>
              <xm:f>'1A4 Other Sectors'!F73:W73</xm:f>
              <xm:sqref>X73</xm:sqref>
            </x14:sparkline>
            <x14:sparkline>
              <xm:f>'1A4 Other Sectors'!F74:W74</xm:f>
              <xm:sqref>X74</xm:sqref>
            </x14:sparkline>
            <x14:sparkline>
              <xm:f>'1A4 Other Sectors'!F75:W75</xm:f>
              <xm:sqref>X75</xm:sqref>
            </x14:sparkline>
            <x14:sparkline>
              <xm:f>'1A4 Other Sectors'!F76:W76</xm:f>
              <xm:sqref>X76</xm:sqref>
            </x14:sparkline>
            <x14:sparkline>
              <xm:f>'1A4 Other Sectors'!F77:W77</xm:f>
              <xm:sqref>X77</xm:sqref>
            </x14:sparkline>
            <x14:sparkline>
              <xm:f>'1A4 Other Sectors'!F78:W78</xm:f>
              <xm:sqref>X78</xm:sqref>
            </x14:sparkline>
            <x14:sparkline>
              <xm:f>'1A4 Other Sectors'!F79:W79</xm:f>
              <xm:sqref>X79</xm:sqref>
            </x14:sparkline>
            <x14:sparkline>
              <xm:f>'1A4 Other Sectors'!F80:W80</xm:f>
              <xm:sqref>X80</xm:sqref>
            </x14:sparkline>
            <x14:sparkline>
              <xm:f>'1A4 Other Sectors'!F81:W81</xm:f>
              <xm:sqref>X81</xm:sqref>
            </x14:sparkline>
            <x14:sparkline>
              <xm:f>'1A4 Other Sectors'!F82:W82</xm:f>
              <xm:sqref>X82</xm:sqref>
            </x14:sparkline>
            <x14:sparkline>
              <xm:f>'1A4 Other Sectors'!F83:W83</xm:f>
              <xm:sqref>X83</xm:sqref>
            </x14:sparkline>
            <x14:sparkline>
              <xm:f>'1A4 Other Sectors'!F84:W84</xm:f>
              <xm:sqref>X84</xm:sqref>
            </x14:sparkline>
            <x14:sparkline>
              <xm:f>'1A4 Other Sectors'!F85:W85</xm:f>
              <xm:sqref>X85</xm:sqref>
            </x14:sparkline>
            <x14:sparkline>
              <xm:f>'1A4 Other Sectors'!F86:W86</xm:f>
              <xm:sqref>X86</xm:sqref>
            </x14:sparkline>
            <x14:sparkline>
              <xm:f>'1A4 Other Sectors'!F87:W87</xm:f>
              <xm:sqref>X87</xm:sqref>
            </x14:sparkline>
            <x14:sparkline>
              <xm:f>'1A4 Other Sectors'!F88:W88</xm:f>
              <xm:sqref>X88</xm:sqref>
            </x14:sparkline>
            <x14:sparkline>
              <xm:f>'1A4 Other Sectors'!F89:W89</xm:f>
              <xm:sqref>X89</xm:sqref>
            </x14:sparkline>
            <x14:sparkline>
              <xm:f>'1A4 Other Sectors'!F90:W90</xm:f>
              <xm:sqref>X90</xm:sqref>
            </x14:sparkline>
            <x14:sparkline>
              <xm:f>'1A4 Other Sectors'!F91:W91</xm:f>
              <xm:sqref>X91</xm:sqref>
            </x14:sparkline>
            <x14:sparkline>
              <xm:f>'1A4 Other Sectors'!F92:W92</xm:f>
              <xm:sqref>X92</xm:sqref>
            </x14:sparkline>
            <x14:sparkline>
              <xm:f>'1A4 Other Sectors'!F93:W93</xm:f>
              <xm:sqref>X93</xm:sqref>
            </x14:sparkline>
            <x14:sparkline>
              <xm:f>'1A4 Other Sectors'!F94:W94</xm:f>
              <xm:sqref>X94</xm:sqref>
            </x14:sparkline>
            <x14:sparkline>
              <xm:f>'1A4 Other Sectors'!F95:W95</xm:f>
              <xm:sqref>X95</xm:sqref>
            </x14:sparkline>
            <x14:sparkline>
              <xm:f>'1A4 Other Sectors'!F96:W96</xm:f>
              <xm:sqref>X96</xm:sqref>
            </x14:sparkline>
            <x14:sparkline>
              <xm:f>'1A4 Other Sectors'!F97:W97</xm:f>
              <xm:sqref>X97</xm:sqref>
            </x14:sparkline>
            <x14:sparkline>
              <xm:f>'1A4 Other Sectors'!F98:W98</xm:f>
              <xm:sqref>X98</xm:sqref>
            </x14:sparkline>
            <x14:sparkline>
              <xm:f>'1A4 Other Sectors'!F99:W99</xm:f>
              <xm:sqref>X99</xm:sqref>
            </x14:sparkline>
            <x14:sparkline>
              <xm:f>'1A4 Other Sectors'!F100:W100</xm:f>
              <xm:sqref>X100</xm:sqref>
            </x14:sparkline>
            <x14:sparkline>
              <xm:f>'1A4 Other Sectors'!F101:W101</xm:f>
              <xm:sqref>X101</xm:sqref>
            </x14:sparkline>
            <x14:sparkline>
              <xm:f>'1A4 Other Sectors'!F102:W102</xm:f>
              <xm:sqref>X102</xm:sqref>
            </x14:sparkline>
            <x14:sparkline>
              <xm:f>'1A4 Other Sectors'!F103:W103</xm:f>
              <xm:sqref>X103</xm:sqref>
            </x14:sparkline>
            <x14:sparkline>
              <xm:f>'1A4 Other Sectors'!F104:W104</xm:f>
              <xm:sqref>X104</xm:sqref>
            </x14:sparkline>
            <x14:sparkline>
              <xm:f>'1A4 Other Sectors'!F105:W105</xm:f>
              <xm:sqref>X105</xm:sqref>
            </x14:sparkline>
            <x14:sparkline>
              <xm:f>'1A4 Other Sectors'!F106:W106</xm:f>
              <xm:sqref>X106</xm:sqref>
            </x14:sparkline>
          </x14:sparklines>
        </x14:sparklineGroup>
        <x14:sparklineGroup manualMax="0" manualMin="0" displayEmptyCellsAs="gap" xr2:uid="{00000000-0003-0000-1A00-000083000000}">
          <x14:colorSeries rgb="FF376092"/>
          <x14:colorNegative rgb="FFD00000"/>
          <x14:colorAxis rgb="FF000000"/>
          <x14:colorMarkers rgb="FFD00000"/>
          <x14:colorFirst rgb="FFD00000"/>
          <x14:colorLast rgb="FFD00000"/>
          <x14:colorHigh rgb="FFD00000"/>
          <x14:colorLow rgb="FFD00000"/>
          <x14:sparklines>
            <x14:sparkline>
              <xm:f>'1A4 Other Sectors'!F261:R261</xm:f>
              <xm:sqref>V261</xm:sqref>
            </x14:sparkline>
            <x14:sparkline>
              <xm:f>'1A4 Other Sectors'!F262:R262</xm:f>
              <xm:sqref>V262</xm:sqref>
            </x14:sparkline>
            <x14:sparkline>
              <xm:f>'1A4 Other Sectors'!F263:R263</xm:f>
              <xm:sqref>V263</xm:sqref>
            </x14:sparkline>
            <x14:sparkline>
              <xm:f>'1A4 Other Sectors'!F264:R264</xm:f>
              <xm:sqref>V264</xm:sqref>
            </x14:sparkline>
            <x14:sparkline>
              <xm:f>'1A4 Other Sectors'!F265:R265</xm:f>
              <xm:sqref>V265</xm:sqref>
            </x14:sparkline>
            <x14:sparkline>
              <xm:f>'1A4 Other Sectors'!F266:R266</xm:f>
              <xm:sqref>V266</xm:sqref>
            </x14:sparkline>
            <x14:sparkline>
              <xm:f>'1A4 Other Sectors'!F267:R267</xm:f>
              <xm:sqref>V267</xm:sqref>
            </x14:sparkline>
            <x14:sparkline>
              <xm:f>'1A4 Other Sectors'!F268:R268</xm:f>
              <xm:sqref>V268</xm:sqref>
            </x14:sparkline>
            <x14:sparkline>
              <xm:f>'1A4 Other Sectors'!F269:R269</xm:f>
              <xm:sqref>V269</xm:sqref>
            </x14:sparkline>
            <x14:sparkline>
              <xm:f>'1A4 Other Sectors'!F270:R270</xm:f>
              <xm:sqref>V270</xm:sqref>
            </x14:sparkline>
            <x14:sparkline>
              <xm:f>'1A4 Other Sectors'!F271:R271</xm:f>
              <xm:sqref>V271</xm:sqref>
            </x14:sparkline>
            <x14:sparkline>
              <xm:f>'1A4 Other Sectors'!F272:R272</xm:f>
              <xm:sqref>V272</xm:sqref>
            </x14:sparkline>
            <x14:sparkline>
              <xm:f>'1A4 Other Sectors'!F273:R273</xm:f>
              <xm:sqref>V273</xm:sqref>
            </x14:sparkline>
            <x14:sparkline>
              <xm:f>'1A4 Other Sectors'!F274:R274</xm:f>
              <xm:sqref>V274</xm:sqref>
            </x14:sparkline>
            <x14:sparkline>
              <xm:f>'1A4 Other Sectors'!F275:R275</xm:f>
              <xm:sqref>V275</xm:sqref>
            </x14:sparkline>
            <x14:sparkline>
              <xm:f>'1A4 Other Sectors'!F276:R276</xm:f>
              <xm:sqref>V276</xm:sqref>
            </x14:sparkline>
            <x14:sparkline>
              <xm:f>'1A4 Other Sectors'!F277:R277</xm:f>
              <xm:sqref>V277</xm:sqref>
            </x14:sparkline>
            <x14:sparkline>
              <xm:f>'1A4 Other Sectors'!F278:R278</xm:f>
              <xm:sqref>V278</xm:sqref>
            </x14:sparkline>
            <x14:sparkline>
              <xm:f>'1A4 Other Sectors'!F279:R279</xm:f>
              <xm:sqref>V279</xm:sqref>
            </x14:sparkline>
            <x14:sparkline>
              <xm:f>'1A4 Other Sectors'!F280:R280</xm:f>
              <xm:sqref>V280</xm:sqref>
            </x14:sparkline>
            <x14:sparkline>
              <xm:f>'1A4 Other Sectors'!F281:R281</xm:f>
              <xm:sqref>V281</xm:sqref>
            </x14:sparkline>
            <x14:sparkline>
              <xm:f>'1A4 Other Sectors'!F282:R282</xm:f>
              <xm:sqref>V282</xm:sqref>
            </x14:sparkline>
            <x14:sparkline>
              <xm:f>'1A4 Other Sectors'!F305:R305</xm:f>
              <xm:sqref>V305</xm:sqref>
            </x14:sparkline>
          </x14:sparklines>
        </x14:sparklineGroup>
        <x14:sparklineGroup manualMax="0" manualMin="0" displayEmptyCellsAs="gap" xr2:uid="{00000000-0003-0000-1A00-000084000000}">
          <x14:colorSeries rgb="FF376092"/>
          <x14:colorNegative rgb="FFD00000"/>
          <x14:colorAxis rgb="FF000000"/>
          <x14:colorMarkers rgb="FFD00000"/>
          <x14:colorFirst rgb="FFD00000"/>
          <x14:colorLast rgb="FFD00000"/>
          <x14:colorHigh rgb="FFD00000"/>
          <x14:colorLow rgb="FFD00000"/>
          <x14:sparklines>
            <x14:sparkline>
              <xm:f>'1A4 Other Sectors'!F283:R283</xm:f>
              <xm:sqref>V283</xm:sqref>
            </x14:sparkline>
          </x14:sparklines>
        </x14:sparklineGroup>
        <x14:sparklineGroup manualMax="0" manualMin="0" displayEmptyCellsAs="gap" xr2:uid="{00000000-0003-0000-1A00-000085000000}">
          <x14:colorSeries rgb="FF376092"/>
          <x14:colorNegative rgb="FFD00000"/>
          <x14:colorAxis rgb="FF000000"/>
          <x14:colorMarkers rgb="FFD00000"/>
          <x14:colorFirst rgb="FFD00000"/>
          <x14:colorLast rgb="FFD00000"/>
          <x14:colorHigh rgb="FFD00000"/>
          <x14:colorLow rgb="FFD00000"/>
          <x14:sparklines>
            <x14:sparkline>
              <xm:f>'1A4 Other Sectors'!F284:R284</xm:f>
              <xm:sqref>V284</xm:sqref>
            </x14:sparkline>
            <x14:sparkline>
              <xm:f>'1A4 Other Sectors'!F285:R285</xm:f>
              <xm:sqref>V285</xm:sqref>
            </x14:sparkline>
            <x14:sparkline>
              <xm:f>'1A4 Other Sectors'!F286:R286</xm:f>
              <xm:sqref>V286</xm:sqref>
            </x14:sparkline>
            <x14:sparkline>
              <xm:f>'1A4 Other Sectors'!F287:R287</xm:f>
              <xm:sqref>V287</xm:sqref>
            </x14:sparkline>
            <x14:sparkline>
              <xm:f>'1A4 Other Sectors'!F288:R288</xm:f>
              <xm:sqref>V288</xm:sqref>
            </x14:sparkline>
            <x14:sparkline>
              <xm:f>'1A4 Other Sectors'!F289:R289</xm:f>
              <xm:sqref>V289</xm:sqref>
            </x14:sparkline>
            <x14:sparkline>
              <xm:f>'1A4 Other Sectors'!F290:R290</xm:f>
              <xm:sqref>V290</xm:sqref>
            </x14:sparkline>
            <x14:sparkline>
              <xm:f>'1A4 Other Sectors'!F291:R291</xm:f>
              <xm:sqref>V291</xm:sqref>
            </x14:sparkline>
            <x14:sparkline>
              <xm:f>'1A4 Other Sectors'!F292:R292</xm:f>
              <xm:sqref>V292</xm:sqref>
            </x14:sparkline>
            <x14:sparkline>
              <xm:f>'1A4 Other Sectors'!F293:R293</xm:f>
              <xm:sqref>V293</xm:sqref>
            </x14:sparkline>
            <x14:sparkline>
              <xm:f>'1A4 Other Sectors'!F294:R294</xm:f>
              <xm:sqref>V294</xm:sqref>
            </x14:sparkline>
            <x14:sparkline>
              <xm:f>'1A4 Other Sectors'!F295:R295</xm:f>
              <xm:sqref>V295</xm:sqref>
            </x14:sparkline>
            <x14:sparkline>
              <xm:f>'1A4 Other Sectors'!F296:R296</xm:f>
              <xm:sqref>V296</xm:sqref>
            </x14:sparkline>
            <x14:sparkline>
              <xm:f>'1A4 Other Sectors'!F297:R297</xm:f>
              <xm:sqref>V297</xm:sqref>
            </x14:sparkline>
            <x14:sparkline>
              <xm:f>'1A4 Other Sectors'!F298:R298</xm:f>
              <xm:sqref>V298</xm:sqref>
            </x14:sparkline>
            <x14:sparkline>
              <xm:f>'1A4 Other Sectors'!F299:R299</xm:f>
              <xm:sqref>V299</xm:sqref>
            </x14:sparkline>
            <x14:sparkline>
              <xm:f>'1A4 Other Sectors'!F300:R300</xm:f>
              <xm:sqref>V300</xm:sqref>
            </x14:sparkline>
            <x14:sparkline>
              <xm:f>'1A4 Other Sectors'!F301:R301</xm:f>
              <xm:sqref>V301</xm:sqref>
            </x14:sparkline>
            <x14:sparkline>
              <xm:f>'1A4 Other Sectors'!F302:R302</xm:f>
              <xm:sqref>V302</xm:sqref>
            </x14:sparkline>
            <x14:sparkline>
              <xm:f>'1A4 Other Sectors'!F303:R303</xm:f>
              <xm:sqref>V303</xm:sqref>
            </x14:sparkline>
            <x14:sparkline>
              <xm:f>'1A4 Other Sectors'!F304:R304</xm:f>
              <xm:sqref>V304</xm:sqref>
            </x14:sparkline>
          </x14:sparklines>
        </x14:sparklineGroup>
        <x14:sparklineGroup manualMax="0" manualMin="0" displayEmptyCellsAs="gap" xr2:uid="{00000000-0003-0000-1A00-000086000000}">
          <x14:colorSeries rgb="FF376092"/>
          <x14:colorNegative rgb="FFD00000"/>
          <x14:colorAxis rgb="FF000000"/>
          <x14:colorMarkers rgb="FFD00000"/>
          <x14:colorFirst rgb="FFD00000"/>
          <x14:colorLast rgb="FFD00000"/>
          <x14:colorHigh rgb="FFD00000"/>
          <x14:colorLow rgb="FFD00000"/>
          <x14:sparklines>
            <x14:sparkline>
              <xm:f>'1A4 Other Sectors'!F134:R134</xm:f>
              <xm:sqref>X134</xm:sqref>
            </x14:sparkline>
          </x14:sparklines>
        </x14:sparklineGroup>
        <x14:sparklineGroup manualMax="0" manualMin="0" displayEmptyCellsAs="gap" xr2:uid="{00000000-0003-0000-1A00-000087000000}">
          <x14:colorSeries rgb="FF376092"/>
          <x14:colorNegative rgb="FFD00000"/>
          <x14:colorAxis rgb="FF000000"/>
          <x14:colorMarkers rgb="FFD00000"/>
          <x14:colorFirst rgb="FFD00000"/>
          <x14:colorLast rgb="FFD00000"/>
          <x14:colorHigh rgb="FFD00000"/>
          <x14:colorLow rgb="FFD00000"/>
          <x14:sparklines>
            <x14:sparkline>
              <xm:f>'1A4 Other Sectors'!F307:R307</xm:f>
              <xm:sqref>V307</xm:sqref>
            </x14:sparkline>
            <x14:sparkline>
              <xm:f>'1A4 Other Sectors'!F308:R308</xm:f>
              <xm:sqref>V308</xm:sqref>
            </x14:sparkline>
            <x14:sparkline>
              <xm:f>'1A4 Other Sectors'!F309:R309</xm:f>
              <xm:sqref>V309</xm:sqref>
            </x14:sparkline>
            <x14:sparkline>
              <xm:f>'1A4 Other Sectors'!F310:R310</xm:f>
              <xm:sqref>V310</xm:sqref>
            </x14:sparkline>
            <x14:sparkline>
              <xm:f>'1A4 Other Sectors'!F311:R311</xm:f>
              <xm:sqref>V311</xm:sqref>
            </x14:sparkline>
            <x14:sparkline>
              <xm:f>'1A4 Other Sectors'!F312:R312</xm:f>
              <xm:sqref>V312</xm:sqref>
            </x14:sparkline>
            <x14:sparkline>
              <xm:f>'1A4 Other Sectors'!F313:R313</xm:f>
              <xm:sqref>V313</xm:sqref>
            </x14:sparkline>
            <x14:sparkline>
              <xm:f>'1A4 Other Sectors'!F314:R314</xm:f>
              <xm:sqref>V314</xm:sqref>
            </x14:sparkline>
            <x14:sparkline>
              <xm:f>'1A4 Other Sectors'!F315:R315</xm:f>
              <xm:sqref>V315</xm:sqref>
            </x14:sparkline>
            <x14:sparkline>
              <xm:f>'1A4 Other Sectors'!F316:R316</xm:f>
              <xm:sqref>V316</xm:sqref>
            </x14:sparkline>
            <x14:sparkline>
              <xm:f>'1A4 Other Sectors'!F317:R317</xm:f>
              <xm:sqref>V317</xm:sqref>
            </x14:sparkline>
            <x14:sparkline>
              <xm:f>'1A4 Other Sectors'!F318:R318</xm:f>
              <xm:sqref>V318</xm:sqref>
            </x14:sparkline>
            <x14:sparkline>
              <xm:f>'1A4 Other Sectors'!F319:R319</xm:f>
              <xm:sqref>V319</xm:sqref>
            </x14:sparkline>
            <x14:sparkline>
              <xm:f>'1A4 Other Sectors'!F320:R320</xm:f>
              <xm:sqref>V320</xm:sqref>
            </x14:sparkline>
            <x14:sparkline>
              <xm:f>'1A4 Other Sectors'!F321:R321</xm:f>
              <xm:sqref>V321</xm:sqref>
            </x14:sparkline>
            <x14:sparkline>
              <xm:f>'1A4 Other Sectors'!F322:R322</xm:f>
              <xm:sqref>V322</xm:sqref>
            </x14:sparkline>
            <x14:sparkline>
              <xm:f>'1A4 Other Sectors'!F323:R323</xm:f>
              <xm:sqref>V323</xm:sqref>
            </x14:sparkline>
            <x14:sparkline>
              <xm:f>'1A4 Other Sectors'!F324:R324</xm:f>
              <xm:sqref>V324</xm:sqref>
            </x14:sparkline>
            <x14:sparkline>
              <xm:f>'1A4 Other Sectors'!F325:R325</xm:f>
              <xm:sqref>V325</xm:sqref>
            </x14:sparkline>
            <x14:sparkline>
              <xm:f>'1A4 Other Sectors'!F326:R326</xm:f>
              <xm:sqref>V326</xm:sqref>
            </x14:sparkline>
            <x14:sparkline>
              <xm:f>'1A4 Other Sectors'!F327:R327</xm:f>
              <xm:sqref>V327</xm:sqref>
            </x14:sparkline>
          </x14:sparklines>
        </x14:sparklineGroup>
        <x14:sparklineGroup manualMax="0" manualMin="0" displayEmptyCellsAs="gap" xr2:uid="{00000000-0003-0000-1A00-000088000000}">
          <x14:colorSeries rgb="FF376092"/>
          <x14:colorNegative rgb="FFD00000"/>
          <x14:colorAxis rgb="FF000000"/>
          <x14:colorMarkers rgb="FFD00000"/>
          <x14:colorFirst rgb="FFD00000"/>
          <x14:colorLast rgb="FFD00000"/>
          <x14:colorHigh rgb="FFD00000"/>
          <x14:colorLow rgb="FFD00000"/>
          <x14:sparklines>
            <x14:sparkline>
              <xm:f>'1A4 Other Sectors'!F306:R306</xm:f>
              <xm:sqref>V306</xm:sqref>
            </x14:sparkline>
          </x14:sparklines>
        </x14:sparklineGroup>
        <x14:sparklineGroup manualMax="0" manualMin="0" displayEmptyCellsAs="gap" xr2:uid="{00000000-0003-0000-1A00-000089000000}">
          <x14:colorSeries rgb="FF376092"/>
          <x14:colorNegative rgb="FFD00000"/>
          <x14:colorAxis rgb="FF000000"/>
          <x14:colorMarkers rgb="FFD00000"/>
          <x14:colorFirst rgb="FFD00000"/>
          <x14:colorLast rgb="FFD00000"/>
          <x14:colorHigh rgb="FFD00000"/>
          <x14:colorLow rgb="FFD00000"/>
          <x14:sparklines>
            <x14:sparkline>
              <xm:f>'1A4 Other Sectors'!F332:R332</xm:f>
              <xm:sqref>V332</xm:sqref>
            </x14:sparkline>
            <x14:sparkline>
              <xm:f>'1A4 Other Sectors'!F333:R333</xm:f>
              <xm:sqref>V333</xm:sqref>
            </x14:sparkline>
            <x14:sparkline>
              <xm:f>'1A4 Other Sectors'!F334:R334</xm:f>
              <xm:sqref>V334</xm:sqref>
            </x14:sparkline>
            <x14:sparkline>
              <xm:f>'1A4 Other Sectors'!F335:R335</xm:f>
              <xm:sqref>V335</xm:sqref>
            </x14:sparkline>
            <x14:sparkline>
              <xm:f>'1A4 Other Sectors'!F336:R336</xm:f>
              <xm:sqref>V336</xm:sqref>
            </x14:sparkline>
            <x14:sparkline>
              <xm:f>'1A4 Other Sectors'!F337:R337</xm:f>
              <xm:sqref>V337</xm:sqref>
            </x14:sparkline>
            <x14:sparkline>
              <xm:f>'1A4 Other Sectors'!F338:R338</xm:f>
              <xm:sqref>V338</xm:sqref>
            </x14:sparkline>
            <x14:sparkline>
              <xm:f>'1A4 Other Sectors'!F339:R339</xm:f>
              <xm:sqref>V339</xm:sqref>
            </x14:sparkline>
            <x14:sparkline>
              <xm:f>'1A4 Other Sectors'!F340:R340</xm:f>
              <xm:sqref>V340</xm:sqref>
            </x14:sparkline>
            <x14:sparkline>
              <xm:f>'1A4 Other Sectors'!F341:R341</xm:f>
              <xm:sqref>V341</xm:sqref>
            </x14:sparkline>
            <x14:sparkline>
              <xm:f>'1A4 Other Sectors'!F342:R342</xm:f>
              <xm:sqref>V342</xm:sqref>
            </x14:sparkline>
            <x14:sparkline>
              <xm:f>'1A4 Other Sectors'!F343:R343</xm:f>
              <xm:sqref>V343</xm:sqref>
            </x14:sparkline>
            <x14:sparkline>
              <xm:f>'1A4 Other Sectors'!F344:R344</xm:f>
              <xm:sqref>V344</xm:sqref>
            </x14:sparkline>
            <x14:sparkline>
              <xm:f>'1A4 Other Sectors'!F345:R345</xm:f>
              <xm:sqref>V345</xm:sqref>
            </x14:sparkline>
            <x14:sparkline>
              <xm:f>'1A4 Other Sectors'!F346:R346</xm:f>
              <xm:sqref>V346</xm:sqref>
            </x14:sparkline>
            <x14:sparkline>
              <xm:f>'1A4 Other Sectors'!F347:R347</xm:f>
              <xm:sqref>V347</xm:sqref>
            </x14:sparkline>
            <x14:sparkline>
              <xm:f>'1A4 Other Sectors'!F348:R348</xm:f>
              <xm:sqref>V348</xm:sqref>
            </x14:sparkline>
            <x14:sparkline>
              <xm:f>'1A4 Other Sectors'!F349:R349</xm:f>
              <xm:sqref>V349</xm:sqref>
            </x14:sparkline>
            <x14:sparkline>
              <xm:f>'1A4 Other Sectors'!F350:R350</xm:f>
              <xm:sqref>V350</xm:sqref>
            </x14:sparkline>
            <x14:sparkline>
              <xm:f>'1A4 Other Sectors'!F351:R351</xm:f>
              <xm:sqref>V351</xm:sqref>
            </x14:sparkline>
            <x14:sparkline>
              <xm:f>'1A4 Other Sectors'!F352:R352</xm:f>
              <xm:sqref>V352</xm:sqref>
            </x14:sparkline>
            <x14:sparkline>
              <xm:f>'1A4 Other Sectors'!F353:R353</xm:f>
              <xm:sqref>V353</xm:sqref>
            </x14:sparkline>
            <x14:sparkline>
              <xm:f>'1A4 Other Sectors'!F354:R354</xm:f>
              <xm:sqref>V354</xm:sqref>
            </x14:sparkline>
            <x14:sparkline>
              <xm:f>'1A4 Other Sectors'!F378:R378</xm:f>
              <xm:sqref>V378</xm:sqref>
            </x14:sparkline>
          </x14:sparklines>
        </x14:sparklineGroup>
        <x14:sparklineGroup manualMax="0" manualMin="0" displayEmptyCellsAs="gap" xr2:uid="{00000000-0003-0000-1A00-00008A000000}">
          <x14:colorSeries rgb="FF376092"/>
          <x14:colorNegative rgb="FFD00000"/>
          <x14:colorAxis rgb="FF000000"/>
          <x14:colorMarkers rgb="FFD00000"/>
          <x14:colorFirst rgb="FFD00000"/>
          <x14:colorLast rgb="FFD00000"/>
          <x14:colorHigh rgb="FFD00000"/>
          <x14:colorLow rgb="FFD00000"/>
          <x14:sparklines>
            <x14:sparkline>
              <xm:f>'1A4 Other Sectors'!F356:R356</xm:f>
              <xm:sqref>V356</xm:sqref>
            </x14:sparkline>
            <x14:sparkline>
              <xm:f>'1A4 Other Sectors'!F357:R357</xm:f>
              <xm:sqref>V357</xm:sqref>
            </x14:sparkline>
            <x14:sparkline>
              <xm:f>'1A4 Other Sectors'!F358:R358</xm:f>
              <xm:sqref>V358</xm:sqref>
            </x14:sparkline>
            <x14:sparkline>
              <xm:f>'1A4 Other Sectors'!F359:R359</xm:f>
              <xm:sqref>V359</xm:sqref>
            </x14:sparkline>
            <x14:sparkline>
              <xm:f>'1A4 Other Sectors'!F360:R360</xm:f>
              <xm:sqref>V360</xm:sqref>
            </x14:sparkline>
            <x14:sparkline>
              <xm:f>'1A4 Other Sectors'!F361:R361</xm:f>
              <xm:sqref>V361</xm:sqref>
            </x14:sparkline>
            <x14:sparkline>
              <xm:f>'1A4 Other Sectors'!F362:R362</xm:f>
              <xm:sqref>V362</xm:sqref>
            </x14:sparkline>
            <x14:sparkline>
              <xm:f>'1A4 Other Sectors'!F363:R363</xm:f>
              <xm:sqref>V363</xm:sqref>
            </x14:sparkline>
            <x14:sparkline>
              <xm:f>'1A4 Other Sectors'!F364:R364</xm:f>
              <xm:sqref>V364</xm:sqref>
            </x14:sparkline>
            <x14:sparkline>
              <xm:f>'1A4 Other Sectors'!F365:R365</xm:f>
              <xm:sqref>V365</xm:sqref>
            </x14:sparkline>
            <x14:sparkline>
              <xm:f>'1A4 Other Sectors'!F366:R366</xm:f>
              <xm:sqref>V366</xm:sqref>
            </x14:sparkline>
            <x14:sparkline>
              <xm:f>'1A4 Other Sectors'!F367:R367</xm:f>
              <xm:sqref>V367</xm:sqref>
            </x14:sparkline>
            <x14:sparkline>
              <xm:f>'1A4 Other Sectors'!F368:R368</xm:f>
              <xm:sqref>V368</xm:sqref>
            </x14:sparkline>
            <x14:sparkline>
              <xm:f>'1A4 Other Sectors'!F369:R369</xm:f>
              <xm:sqref>V369</xm:sqref>
            </x14:sparkline>
            <x14:sparkline>
              <xm:f>'1A4 Other Sectors'!F370:R370</xm:f>
              <xm:sqref>V370</xm:sqref>
            </x14:sparkline>
            <x14:sparkline>
              <xm:f>'1A4 Other Sectors'!F371:R371</xm:f>
              <xm:sqref>V371</xm:sqref>
            </x14:sparkline>
            <x14:sparkline>
              <xm:f>'1A4 Other Sectors'!F372:R372</xm:f>
              <xm:sqref>V372</xm:sqref>
            </x14:sparkline>
            <x14:sparkline>
              <xm:f>'1A4 Other Sectors'!F373:R373</xm:f>
              <xm:sqref>V373</xm:sqref>
            </x14:sparkline>
            <x14:sparkline>
              <xm:f>'1A4 Other Sectors'!F374:R374</xm:f>
              <xm:sqref>V374</xm:sqref>
            </x14:sparkline>
            <x14:sparkline>
              <xm:f>'1A4 Other Sectors'!F375:R375</xm:f>
              <xm:sqref>V375</xm:sqref>
            </x14:sparkline>
            <x14:sparkline>
              <xm:f>'1A4 Other Sectors'!F376:R376</xm:f>
              <xm:sqref>V376</xm:sqref>
            </x14:sparkline>
            <x14:sparkline>
              <xm:f>'1A4 Other Sectors'!F377:R377</xm:f>
              <xm:sqref>V377</xm:sqref>
            </x14:sparkline>
          </x14:sparklines>
        </x14:sparklineGroup>
        <x14:sparklineGroup manualMax="0" manualMin="0" displayEmptyCellsAs="gap" xr2:uid="{00000000-0003-0000-1A00-00008B000000}">
          <x14:colorSeries rgb="FF376092"/>
          <x14:colorNegative rgb="FFD00000"/>
          <x14:colorAxis rgb="FF000000"/>
          <x14:colorMarkers rgb="FFD00000"/>
          <x14:colorFirst rgb="FFD00000"/>
          <x14:colorLast rgb="FFD00000"/>
          <x14:colorHigh rgb="FFD00000"/>
          <x14:colorLow rgb="FFD00000"/>
          <x14:sparklines>
            <x14:sparkline>
              <xm:f>'1A4 Other Sectors'!F380:R380</xm:f>
              <xm:sqref>V380</xm:sqref>
            </x14:sparkline>
            <x14:sparkline>
              <xm:f>'1A4 Other Sectors'!F381:R381</xm:f>
              <xm:sqref>V381</xm:sqref>
            </x14:sparkline>
            <x14:sparkline>
              <xm:f>'1A4 Other Sectors'!F382:R382</xm:f>
              <xm:sqref>V382</xm:sqref>
            </x14:sparkline>
            <x14:sparkline>
              <xm:f>'1A4 Other Sectors'!F383:R383</xm:f>
              <xm:sqref>V383</xm:sqref>
            </x14:sparkline>
            <x14:sparkline>
              <xm:f>'1A4 Other Sectors'!F384:R384</xm:f>
              <xm:sqref>V384</xm:sqref>
            </x14:sparkline>
            <x14:sparkline>
              <xm:f>'1A4 Other Sectors'!F385:R385</xm:f>
              <xm:sqref>V385</xm:sqref>
            </x14:sparkline>
            <x14:sparkline>
              <xm:f>'1A4 Other Sectors'!F386:R386</xm:f>
              <xm:sqref>V386</xm:sqref>
            </x14:sparkline>
            <x14:sparkline>
              <xm:f>'1A4 Other Sectors'!F387:R387</xm:f>
              <xm:sqref>V387</xm:sqref>
            </x14:sparkline>
            <x14:sparkline>
              <xm:f>'1A4 Other Sectors'!F388:R388</xm:f>
              <xm:sqref>V388</xm:sqref>
            </x14:sparkline>
            <x14:sparkline>
              <xm:f>'1A4 Other Sectors'!F389:R389</xm:f>
              <xm:sqref>V389</xm:sqref>
            </x14:sparkline>
            <x14:sparkline>
              <xm:f>'1A4 Other Sectors'!F390:R390</xm:f>
              <xm:sqref>V390</xm:sqref>
            </x14:sparkline>
            <x14:sparkline>
              <xm:f>'1A4 Other Sectors'!F391:R391</xm:f>
              <xm:sqref>V391</xm:sqref>
            </x14:sparkline>
            <x14:sparkline>
              <xm:f>'1A4 Other Sectors'!F392:R392</xm:f>
              <xm:sqref>V392</xm:sqref>
            </x14:sparkline>
            <x14:sparkline>
              <xm:f>'1A4 Other Sectors'!F393:R393</xm:f>
              <xm:sqref>V393</xm:sqref>
            </x14:sparkline>
            <x14:sparkline>
              <xm:f>'1A4 Other Sectors'!F394:R394</xm:f>
              <xm:sqref>V394</xm:sqref>
            </x14:sparkline>
            <x14:sparkline>
              <xm:f>'1A4 Other Sectors'!F395:R395</xm:f>
              <xm:sqref>V395</xm:sqref>
            </x14:sparkline>
            <x14:sparkline>
              <xm:f>'1A4 Other Sectors'!F396:R396</xm:f>
              <xm:sqref>V396</xm:sqref>
            </x14:sparkline>
            <x14:sparkline>
              <xm:f>'1A4 Other Sectors'!F397:R397</xm:f>
              <xm:sqref>V397</xm:sqref>
            </x14:sparkline>
            <x14:sparkline>
              <xm:f>'1A4 Other Sectors'!F398:R398</xm:f>
              <xm:sqref>V398</xm:sqref>
            </x14:sparkline>
            <x14:sparkline>
              <xm:f>'1A4 Other Sectors'!F399:R399</xm:f>
              <xm:sqref>V399</xm:sqref>
            </x14:sparkline>
            <x14:sparkline>
              <xm:f>'1A4 Other Sectors'!F400:R400</xm:f>
              <xm:sqref>V400</xm:sqref>
            </x14:sparkline>
            <x14:sparkline>
              <xm:f>'1A4 Other Sectors'!F401:R401</xm:f>
              <xm:sqref>V401</xm:sqref>
            </x14:sparkline>
            <x14:sparkline>
              <xm:f>'1A4 Other Sectors'!F402:R402</xm:f>
              <xm:sqref>V402</xm:sqref>
            </x14:sparkline>
            <x14:sparkline>
              <xm:f>'1A4 Other Sectors'!F403:R403</xm:f>
              <xm:sqref>V403</xm:sqref>
            </x14:sparkline>
          </x14:sparklines>
        </x14:sparklineGroup>
        <x14:sparklineGroup manualMax="0" manualMin="0" displayEmptyCellsAs="gap" xr2:uid="{00000000-0003-0000-1A00-00008C000000}">
          <x14:colorSeries rgb="FF376092"/>
          <x14:colorNegative rgb="FFD00000"/>
          <x14:colorAxis rgb="FF000000"/>
          <x14:colorMarkers rgb="FFD00000"/>
          <x14:colorFirst rgb="FFD00000"/>
          <x14:colorLast rgb="FFD00000"/>
          <x14:colorHigh rgb="FFD00000"/>
          <x14:colorLow rgb="FFD00000"/>
          <x14:sparklines>
            <x14:sparkline>
              <xm:f>'1A4 Other Sectors'!F355:R355</xm:f>
              <xm:sqref>V355</xm:sqref>
            </x14:sparkline>
          </x14:sparklines>
        </x14:sparklineGroup>
        <x14:sparklineGroup manualMax="0" manualMin="0" displayEmptyCellsAs="gap" xr2:uid="{00000000-0003-0000-1A00-00008D000000}">
          <x14:colorSeries rgb="FF376092"/>
          <x14:colorNegative rgb="FFD00000"/>
          <x14:colorAxis rgb="FF000000"/>
          <x14:colorMarkers rgb="FFD00000"/>
          <x14:colorFirst rgb="FFD00000"/>
          <x14:colorLast rgb="FFD00000"/>
          <x14:colorHigh rgb="FFD00000"/>
          <x14:colorLow rgb="FFD00000"/>
          <x14:sparklines>
            <x14:sparkline>
              <xm:f>'1A4 Other Sectors'!F331:R331</xm:f>
              <xm:sqref>V331</xm:sqref>
            </x14:sparkline>
          </x14:sparklines>
        </x14:sparklineGroup>
        <x14:sparklineGroup manualMax="0" manualMin="0" displayEmptyCellsAs="gap" xr2:uid="{00000000-0003-0000-1A00-00008E000000}">
          <x14:colorSeries rgb="FF376092"/>
          <x14:colorNegative rgb="FFD00000"/>
          <x14:colorAxis rgb="FF000000"/>
          <x14:colorMarkers rgb="FFD00000"/>
          <x14:colorFirst rgb="FFD00000"/>
          <x14:colorLast rgb="FFD00000"/>
          <x14:colorHigh rgb="FFD00000"/>
          <x14:colorLow rgb="FFD00000"/>
          <x14:sparklines>
            <x14:sparkline>
              <xm:f>'1A4 Other Sectors'!F379:R379</xm:f>
              <xm:sqref>V379</xm:sqref>
            </x14:sparkline>
          </x14:sparklines>
        </x14:sparklineGroup>
        <x14:sparklineGroup manualMax="0" manualMin="0" displayEmptyCellsAs="gap" xr2:uid="{00000000-0003-0000-1A00-00008F000000}">
          <x14:colorSeries rgb="FF376092"/>
          <x14:colorNegative rgb="FFD00000"/>
          <x14:colorAxis rgb="FF000000"/>
          <x14:colorMarkers rgb="FFD00000"/>
          <x14:colorFirst rgb="FFD00000"/>
          <x14:colorLast rgb="FFD00000"/>
          <x14:colorHigh rgb="FFD00000"/>
          <x14:colorLow rgb="FFD00000"/>
          <x14:sparklines>
            <x14:sparkline>
              <xm:f>'1A4 Other Sectors'!F39:R39</xm:f>
              <xm:sqref>X39</xm:sqref>
            </x14:sparkline>
          </x14:sparklines>
        </x14:sparklineGroup>
        <x14:sparklineGroup manualMax="0" manualMin="0" displayEmptyCellsAs="gap" xr2:uid="{00000000-0003-0000-1A00-000090000000}">
          <x14:colorSeries rgb="FF376092"/>
          <x14:colorNegative rgb="FFD00000"/>
          <x14:colorAxis rgb="FF000000"/>
          <x14:colorMarkers rgb="FFD00000"/>
          <x14:colorFirst rgb="FFD00000"/>
          <x14:colorLast rgb="FFD00000"/>
          <x14:colorHigh rgb="FFD00000"/>
          <x14:colorLow rgb="FFD00000"/>
          <x14:sparklines>
            <x14:sparkline>
              <xm:f>'1A4 Other Sectors'!F240:R240</xm:f>
              <xm:sqref>V240</xm:sqref>
            </x14:sparkline>
            <x14:sparkline>
              <xm:f>'1A4 Other Sectors'!F241:R241</xm:f>
              <xm:sqref>V241</xm:sqref>
            </x14:sparkline>
            <x14:sparkline>
              <xm:f>'1A4 Other Sectors'!F242:R242</xm:f>
              <xm:sqref>V242</xm:sqref>
            </x14:sparkline>
            <x14:sparkline>
              <xm:f>'1A4 Other Sectors'!F243:R243</xm:f>
              <xm:sqref>V243</xm:sqref>
            </x14:sparkline>
            <x14:sparkline>
              <xm:f>'1A4 Other Sectors'!F244:R244</xm:f>
              <xm:sqref>V244</xm:sqref>
            </x14:sparkline>
            <x14:sparkline>
              <xm:f>'1A4 Other Sectors'!F245:R245</xm:f>
              <xm:sqref>V245</xm:sqref>
            </x14:sparkline>
            <x14:sparkline>
              <xm:f>'1A4 Other Sectors'!F246:R246</xm:f>
              <xm:sqref>V246</xm:sqref>
            </x14:sparkline>
            <x14:sparkline>
              <xm:f>'1A4 Other Sectors'!F247:R247</xm:f>
              <xm:sqref>V247</xm:sqref>
            </x14:sparkline>
            <x14:sparkline>
              <xm:f>'1A4 Other Sectors'!F248:R248</xm:f>
              <xm:sqref>V248</xm:sqref>
            </x14:sparkline>
            <x14:sparkline>
              <xm:f>'1A4 Other Sectors'!F249:R249</xm:f>
              <xm:sqref>V249</xm:sqref>
            </x14:sparkline>
            <x14:sparkline>
              <xm:f>'1A4 Other Sectors'!F250:R250</xm:f>
              <xm:sqref>V250</xm:sqref>
            </x14:sparkline>
            <x14:sparkline>
              <xm:f>'1A4 Other Sectors'!F251:R251</xm:f>
              <xm:sqref>V251</xm:sqref>
            </x14:sparkline>
            <x14:sparkline>
              <xm:f>'1A4 Other Sectors'!F252:R252</xm:f>
              <xm:sqref>V252</xm:sqref>
            </x14:sparkline>
            <x14:sparkline>
              <xm:f>'1A4 Other Sectors'!F253:R253</xm:f>
              <xm:sqref>V253</xm:sqref>
            </x14:sparkline>
            <x14:sparkline>
              <xm:f>'1A4 Other Sectors'!F254:R254</xm:f>
              <xm:sqref>V254</xm:sqref>
            </x14:sparkline>
            <x14:sparkline>
              <xm:f>'1A4 Other Sectors'!F255:R255</xm:f>
              <xm:sqref>V255</xm:sqref>
            </x14:sparkline>
            <x14:sparkline>
              <xm:f>'1A4 Other Sectors'!F256:R256</xm:f>
              <xm:sqref>V256</xm:sqref>
            </x14:sparkline>
          </x14:sparklines>
        </x14:sparklineGroup>
        <x14:sparklineGroup manualMax="0" manualMin="0" displayEmptyCellsAs="gap" xr2:uid="{00000000-0003-0000-1A00-000091000000}">
          <x14:colorSeries rgb="FF376092"/>
          <x14:colorNegative rgb="FFD00000"/>
          <x14:colorAxis rgb="FF000000"/>
          <x14:colorMarkers rgb="FFD00000"/>
          <x14:colorFirst rgb="FFD00000"/>
          <x14:colorLast rgb="FFD00000"/>
          <x14:colorHigh rgb="FFD00000"/>
          <x14:colorLow rgb="FFD00000"/>
          <x14:sparklines>
            <x14:sparkline>
              <xm:f>'1A4 Other Sectors'!F236:R236</xm:f>
              <xm:sqref>V236</xm:sqref>
            </x14:sparkline>
            <x14:sparkline>
              <xm:f>'1A4 Other Sectors'!F237:R237</xm:f>
              <xm:sqref>V237</xm:sqref>
            </x14:sparkline>
            <x14:sparkline>
              <xm:f>'1A4 Other Sectors'!F238:R238</xm:f>
              <xm:sqref>V238</xm:sqref>
            </x14:sparkline>
            <x14:sparkline>
              <xm:f>'1A4 Other Sectors'!F239:R239</xm:f>
              <xm:sqref>V239</xm:sqref>
            </x14:sparkline>
          </x14:sparklines>
        </x14:sparklineGroup>
        <x14:sparklineGroup manualMax="0" manualMin="0" displayEmptyCellsAs="gap" xr2:uid="{00000000-0003-0000-1A00-000092000000}">
          <x14:colorSeries rgb="FF376092"/>
          <x14:colorNegative rgb="FFD00000"/>
          <x14:colorAxis rgb="FF000000"/>
          <x14:colorMarkers rgb="FFD00000"/>
          <x14:colorFirst rgb="FFD00000"/>
          <x14:colorLast rgb="FFD00000"/>
          <x14:colorHigh rgb="FFD00000"/>
          <x14:colorLow rgb="FFD00000"/>
          <x14:sparklines>
            <x14:sparkline>
              <xm:f>'1A4 Other Sectors'!F260:R260</xm:f>
              <xm:sqref>V260</xm:sqref>
            </x14:sparkline>
          </x14:sparklines>
        </x14:sparklineGroup>
        <x14:sparklineGroup manualMax="0" manualMin="0" displayEmptyCellsAs="gap" xr2:uid="{00000000-0003-0000-1A00-000093000000}">
          <x14:colorSeries rgb="FF376092"/>
          <x14:colorNegative rgb="FFD00000"/>
          <x14:colorAxis rgb="FF000000"/>
          <x14:colorMarkers rgb="FFD00000"/>
          <x14:colorFirst rgb="FFD00000"/>
          <x14:colorLast rgb="FFD00000"/>
          <x14:colorHigh rgb="FFD00000"/>
          <x14:colorLow rgb="FFD00000"/>
          <x14:sparklines>
            <x14:sparkline>
              <xm:f>'1A4 Other Sectors'!F133:R133</xm:f>
              <xm:sqref>X133</xm:sqref>
            </x14:sparkline>
            <x14:sparkline>
              <xm:f>'1A4 Other Sectors'!F157:R157</xm:f>
              <xm:sqref>X157</xm:sqref>
            </x14:sparkline>
          </x14:sparklines>
        </x14:sparklineGroup>
        <x14:sparklineGroup manualMax="0" manualMin="0" displayEmptyCellsAs="gap" xr2:uid="{00000000-0003-0000-1A00-000094000000}">
          <x14:colorSeries rgb="FF376092"/>
          <x14:colorNegative rgb="FFD00000"/>
          <x14:colorAxis rgb="FF000000"/>
          <x14:colorMarkers rgb="FFD00000"/>
          <x14:colorFirst rgb="FFD00000"/>
          <x14:colorLast rgb="FFD00000"/>
          <x14:colorHigh rgb="FFD00000"/>
          <x14:colorLow rgb="FFD00000"/>
          <x14:sparklines>
            <x14:sparkline>
              <xm:f>'1A4 Other Sectors'!F135:W135</xm:f>
              <xm:sqref>X135</xm:sqref>
            </x14:sparkline>
            <x14:sparkline>
              <xm:f>'1A4 Other Sectors'!F136:W136</xm:f>
              <xm:sqref>X136</xm:sqref>
            </x14:sparkline>
            <x14:sparkline>
              <xm:f>'1A4 Other Sectors'!F137:W137</xm:f>
              <xm:sqref>X137</xm:sqref>
            </x14:sparkline>
            <x14:sparkline>
              <xm:f>'1A4 Other Sectors'!F138:W138</xm:f>
              <xm:sqref>X138</xm:sqref>
            </x14:sparkline>
            <x14:sparkline>
              <xm:f>'1A4 Other Sectors'!F139:W139</xm:f>
              <xm:sqref>X139</xm:sqref>
            </x14:sparkline>
            <x14:sparkline>
              <xm:f>'1A4 Other Sectors'!F140:W140</xm:f>
              <xm:sqref>X140</xm:sqref>
            </x14:sparkline>
            <x14:sparkline>
              <xm:f>'1A4 Other Sectors'!F141:W141</xm:f>
              <xm:sqref>X141</xm:sqref>
            </x14:sparkline>
            <x14:sparkline>
              <xm:f>'1A4 Other Sectors'!F142:W142</xm:f>
              <xm:sqref>X142</xm:sqref>
            </x14:sparkline>
            <x14:sparkline>
              <xm:f>'1A4 Other Sectors'!F143:W143</xm:f>
              <xm:sqref>X143</xm:sqref>
            </x14:sparkline>
            <x14:sparkline>
              <xm:f>'1A4 Other Sectors'!F144:W144</xm:f>
              <xm:sqref>X144</xm:sqref>
            </x14:sparkline>
            <x14:sparkline>
              <xm:f>'1A4 Other Sectors'!F145:W145</xm:f>
              <xm:sqref>X145</xm:sqref>
            </x14:sparkline>
            <x14:sparkline>
              <xm:f>'1A4 Other Sectors'!F146:W146</xm:f>
              <xm:sqref>X146</xm:sqref>
            </x14:sparkline>
            <x14:sparkline>
              <xm:f>'1A4 Other Sectors'!F147:W147</xm:f>
              <xm:sqref>X147</xm:sqref>
            </x14:sparkline>
            <x14:sparkline>
              <xm:f>'1A4 Other Sectors'!F148:W148</xm:f>
              <xm:sqref>X148</xm:sqref>
            </x14:sparkline>
            <x14:sparkline>
              <xm:f>'1A4 Other Sectors'!F149:W149</xm:f>
              <xm:sqref>X149</xm:sqref>
            </x14:sparkline>
            <x14:sparkline>
              <xm:f>'1A4 Other Sectors'!F150:W150</xm:f>
              <xm:sqref>X150</xm:sqref>
            </x14:sparkline>
            <x14:sparkline>
              <xm:f>'1A4 Other Sectors'!F151:W151</xm:f>
              <xm:sqref>X151</xm:sqref>
            </x14:sparkline>
            <x14:sparkline>
              <xm:f>'1A4 Other Sectors'!F152:W152</xm:f>
              <xm:sqref>X152</xm:sqref>
            </x14:sparkline>
            <x14:sparkline>
              <xm:f>'1A4 Other Sectors'!F153:W153</xm:f>
              <xm:sqref>X153</xm:sqref>
            </x14:sparkline>
            <x14:sparkline>
              <xm:f>'1A4 Other Sectors'!F154:W154</xm:f>
              <xm:sqref>X154</xm:sqref>
            </x14:sparkline>
            <x14:sparkline>
              <xm:f>'1A4 Other Sectors'!F155:W155</xm:f>
              <xm:sqref>X155</xm:sqref>
            </x14:sparkline>
            <x14:sparkline>
              <xm:f>'1A4 Other Sectors'!F156:W156</xm:f>
              <xm:sqref>X156</xm:sqref>
            </x14:sparkline>
          </x14:sparklines>
        </x14:sparklineGroup>
        <x14:sparklineGroup manualMax="0" manualMin="0" displayEmptyCellsAs="gap" xr2:uid="{00000000-0003-0000-1A00-000095000000}">
          <x14:colorSeries rgb="FF376092"/>
          <x14:colorNegative rgb="FFD00000"/>
          <x14:colorAxis rgb="FF000000"/>
          <x14:colorMarkers rgb="FFD00000"/>
          <x14:colorFirst rgb="FFD00000"/>
          <x14:colorLast rgb="FFD00000"/>
          <x14:colorHigh rgb="FFD00000"/>
          <x14:colorLow rgb="FFD00000"/>
          <x14:sparklines>
            <x14:sparkline>
              <xm:f>'1A4 Other Sectors'!F159:W159</xm:f>
              <xm:sqref>X159</xm:sqref>
            </x14:sparkline>
            <x14:sparkline>
              <xm:f>'1A4 Other Sectors'!F160:W160</xm:f>
              <xm:sqref>X160</xm:sqref>
            </x14:sparkline>
            <x14:sparkline>
              <xm:f>'1A4 Other Sectors'!F161:W161</xm:f>
              <xm:sqref>X161</xm:sqref>
            </x14:sparkline>
            <x14:sparkline>
              <xm:f>'1A4 Other Sectors'!F162:W162</xm:f>
              <xm:sqref>X162</xm:sqref>
            </x14:sparkline>
            <x14:sparkline>
              <xm:f>'1A4 Other Sectors'!F163:W163</xm:f>
              <xm:sqref>X163</xm:sqref>
            </x14:sparkline>
            <x14:sparkline>
              <xm:f>'1A4 Other Sectors'!F164:W164</xm:f>
              <xm:sqref>X164</xm:sqref>
            </x14:sparkline>
            <x14:sparkline>
              <xm:f>'1A4 Other Sectors'!F165:W165</xm:f>
              <xm:sqref>X165</xm:sqref>
            </x14:sparkline>
            <x14:sparkline>
              <xm:f>'1A4 Other Sectors'!F166:W166</xm:f>
              <xm:sqref>X166</xm:sqref>
            </x14:sparkline>
            <x14:sparkline>
              <xm:f>'1A4 Other Sectors'!F167:W167</xm:f>
              <xm:sqref>X167</xm:sqref>
            </x14:sparkline>
            <x14:sparkline>
              <xm:f>'1A4 Other Sectors'!F168:W168</xm:f>
              <xm:sqref>X168</xm:sqref>
            </x14:sparkline>
            <x14:sparkline>
              <xm:f>'1A4 Other Sectors'!F169:W169</xm:f>
              <xm:sqref>X169</xm:sqref>
            </x14:sparkline>
            <x14:sparkline>
              <xm:f>'1A4 Other Sectors'!F170:W170</xm:f>
              <xm:sqref>X170</xm:sqref>
            </x14:sparkline>
            <x14:sparkline>
              <xm:f>'1A4 Other Sectors'!F171:W171</xm:f>
              <xm:sqref>X171</xm:sqref>
            </x14:sparkline>
            <x14:sparkline>
              <xm:f>'1A4 Other Sectors'!F172:W172</xm:f>
              <xm:sqref>X172</xm:sqref>
            </x14:sparkline>
            <x14:sparkline>
              <xm:f>'1A4 Other Sectors'!F173:W173</xm:f>
              <xm:sqref>X173</xm:sqref>
            </x14:sparkline>
            <x14:sparkline>
              <xm:f>'1A4 Other Sectors'!F174:W174</xm:f>
              <xm:sqref>X174</xm:sqref>
            </x14:sparkline>
            <x14:sparkline>
              <xm:f>'1A4 Other Sectors'!F175:W175</xm:f>
              <xm:sqref>X175</xm:sqref>
            </x14:sparkline>
            <x14:sparkline>
              <xm:f>'1A4 Other Sectors'!F176:W176</xm:f>
              <xm:sqref>X176</xm:sqref>
            </x14:sparkline>
            <x14:sparkline>
              <xm:f>'1A4 Other Sectors'!F177:W177</xm:f>
              <xm:sqref>X177</xm:sqref>
            </x14:sparkline>
            <x14:sparkline>
              <xm:f>'1A4 Other Sectors'!F178:W178</xm:f>
              <xm:sqref>X178</xm:sqref>
            </x14:sparkline>
            <x14:sparkline>
              <xm:f>'1A4 Other Sectors'!F179:W179</xm:f>
              <xm:sqref>X179</xm:sqref>
            </x14:sparkline>
            <x14:sparkline>
              <xm:f>'1A4 Other Sectors'!F180:W180</xm:f>
              <xm:sqref>X180</xm:sqref>
            </x14:sparkline>
            <x14:sparkline>
              <xm:f>'1A4 Other Sectors'!F181:W181</xm:f>
              <xm:sqref>X181</xm:sqref>
            </x14:sparkline>
            <x14:sparkline>
              <xm:f>'1A4 Other Sectors'!F182:W182</xm:f>
              <xm:sqref>X182</xm:sqref>
            </x14:sparkline>
          </x14:sparklines>
        </x14:sparklineGroup>
        <x14:sparklineGroup manualMax="0" manualMin="0" displayEmptyCellsAs="gap" xr2:uid="{00000000-0003-0000-1A00-000096000000}">
          <x14:colorSeries rgb="FF376092"/>
          <x14:colorNegative rgb="FFD00000"/>
          <x14:colorAxis rgb="FF000000"/>
          <x14:colorMarkers rgb="FFD00000"/>
          <x14:colorFirst rgb="FFD00000"/>
          <x14:colorLast rgb="FFD00000"/>
          <x14:colorHigh rgb="FFD00000"/>
          <x14:colorLow rgb="FFD00000"/>
          <x14:sparklines>
            <x14:sparkline>
              <xm:f>'1A4 Other Sectors'!F158:R158</xm:f>
              <xm:sqref>X158</xm:sqref>
            </x14:sparkline>
          </x14:sparklines>
        </x14:sparklineGroup>
        <x14:sparklineGroup manualMax="0" manualMin="0" displayEmptyCellsAs="gap" xr2:uid="{00000000-0003-0000-1A00-000097000000}">
          <x14:colorSeries rgb="FF376092"/>
          <x14:colorNegative rgb="FFD00000"/>
          <x14:colorAxis rgb="FF000000"/>
          <x14:colorMarkers rgb="FFD00000"/>
          <x14:colorFirst rgb="FFD00000"/>
          <x14:colorLast rgb="FFD00000"/>
          <x14:colorHigh rgb="FFD00000"/>
          <x14:colorLow rgb="FFD00000"/>
          <x14:sparklines>
            <x14:sparkline>
              <xm:f>'1A4 Other Sectors'!F110:W110</xm:f>
              <xm:sqref>X110</xm:sqref>
            </x14:sparkline>
            <x14:sparkline>
              <xm:f>'1A4 Other Sectors'!F111:W111</xm:f>
              <xm:sqref>X111</xm:sqref>
            </x14:sparkline>
            <x14:sparkline>
              <xm:f>'1A4 Other Sectors'!F112:W112</xm:f>
              <xm:sqref>X112</xm:sqref>
            </x14:sparkline>
            <x14:sparkline>
              <xm:f>'1A4 Other Sectors'!F113:W113</xm:f>
              <xm:sqref>X113</xm:sqref>
            </x14:sparkline>
            <x14:sparkline>
              <xm:f>'1A4 Other Sectors'!F114:W114</xm:f>
              <xm:sqref>X114</xm:sqref>
            </x14:sparkline>
            <x14:sparkline>
              <xm:f>'1A4 Other Sectors'!F115:W115</xm:f>
              <xm:sqref>X115</xm:sqref>
            </x14:sparkline>
            <x14:sparkline>
              <xm:f>'1A4 Other Sectors'!F116:W116</xm:f>
              <xm:sqref>X116</xm:sqref>
            </x14:sparkline>
            <x14:sparkline>
              <xm:f>'1A4 Other Sectors'!F117:W117</xm:f>
              <xm:sqref>X117</xm:sqref>
            </x14:sparkline>
            <x14:sparkline>
              <xm:f>'1A4 Other Sectors'!F118:W118</xm:f>
              <xm:sqref>X118</xm:sqref>
            </x14:sparkline>
            <x14:sparkline>
              <xm:f>'1A4 Other Sectors'!F119:W119</xm:f>
              <xm:sqref>X119</xm:sqref>
            </x14:sparkline>
            <x14:sparkline>
              <xm:f>'1A4 Other Sectors'!F120:W120</xm:f>
              <xm:sqref>X120</xm:sqref>
            </x14:sparkline>
            <x14:sparkline>
              <xm:f>'1A4 Other Sectors'!F121:W121</xm:f>
              <xm:sqref>X121</xm:sqref>
            </x14:sparkline>
            <x14:sparkline>
              <xm:f>'1A4 Other Sectors'!F122:W122</xm:f>
              <xm:sqref>X122</xm:sqref>
            </x14:sparkline>
            <x14:sparkline>
              <xm:f>'1A4 Other Sectors'!F123:W123</xm:f>
              <xm:sqref>X123</xm:sqref>
            </x14:sparkline>
            <x14:sparkline>
              <xm:f>'1A4 Other Sectors'!F124:W124</xm:f>
              <xm:sqref>X124</xm:sqref>
            </x14:sparkline>
            <x14:sparkline>
              <xm:f>'1A4 Other Sectors'!F125:W125</xm:f>
              <xm:sqref>X125</xm:sqref>
            </x14:sparkline>
            <x14:sparkline>
              <xm:f>'1A4 Other Sectors'!F126:W126</xm:f>
              <xm:sqref>X126</xm:sqref>
            </x14:sparkline>
            <x14:sparkline>
              <xm:f>'1A4 Other Sectors'!F127:W127</xm:f>
              <xm:sqref>X127</xm:sqref>
            </x14:sparkline>
            <x14:sparkline>
              <xm:f>'1A4 Other Sectors'!F128:W128</xm:f>
              <xm:sqref>X128</xm:sqref>
            </x14:sparkline>
            <x14:sparkline>
              <xm:f>'1A4 Other Sectors'!F129:W129</xm:f>
              <xm:sqref>X129</xm:sqref>
            </x14:sparkline>
            <x14:sparkline>
              <xm:f>'1A4 Other Sectors'!F130:W130</xm:f>
              <xm:sqref>X130</xm:sqref>
            </x14:sparkline>
            <x14:sparkline>
              <xm:f>'1A4 Other Sectors'!F131:W131</xm:f>
              <xm:sqref>X131</xm:sqref>
            </x14:sparkline>
            <x14:sparkline>
              <xm:f>'1A4 Other Sectors'!F132:W132</xm:f>
              <xm:sqref>X132</xm:sqref>
            </x14:sparkline>
          </x14:sparklines>
        </x14:sparklineGroup>
        <x14:sparklineGroup manualMax="0" manualMin="0" displayEmptyCellsAs="gap" xr2:uid="{00000000-0003-0000-1A00-000098000000}">
          <x14:colorSeries rgb="FF376092"/>
          <x14:colorNegative rgb="FFD00000"/>
          <x14:colorAxis rgb="FF000000"/>
          <x14:colorMarkers rgb="FFD00000"/>
          <x14:colorFirst rgb="FFD00000"/>
          <x14:colorLast rgb="FFD00000"/>
          <x14:colorHigh rgb="FFD00000"/>
          <x14:colorLow rgb="FFD00000"/>
          <x14:sparklines>
            <x14:sparkline>
              <xm:f>'1A4 Other Sectors'!F184:W184</xm:f>
              <xm:sqref>X184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1">
    <tabColor theme="3" tint="0.79998168889431442"/>
  </sheetPr>
  <dimension ref="A1:AB196"/>
  <sheetViews>
    <sheetView zoomScale="85" zoomScaleNormal="85" workbookViewId="0">
      <selection activeCell="Z16" sqref="Z16"/>
    </sheetView>
  </sheetViews>
  <sheetFormatPr defaultRowHeight="15" x14ac:dyDescent="0.25"/>
  <cols>
    <col min="1" max="1" width="14.28515625" style="221" customWidth="1"/>
    <col min="2" max="2" width="55.28515625" bestFit="1" customWidth="1"/>
    <col min="3" max="3" width="32.85546875" customWidth="1"/>
    <col min="4" max="4" width="10.42578125" customWidth="1"/>
    <col min="5" max="5" width="12.140625" customWidth="1"/>
    <col min="6" max="31" width="10.42578125" customWidth="1"/>
    <col min="32" max="92" width="53.7109375" bestFit="1" customWidth="1"/>
    <col min="93" max="107" width="16.5703125" bestFit="1" customWidth="1"/>
  </cols>
  <sheetData>
    <row r="1" spans="1:28" x14ac:dyDescent="0.25">
      <c r="B1" s="311" t="s">
        <v>2</v>
      </c>
      <c r="C1" s="312" t="str">
        <f ca="1">MID(CELL("filename",B1),FIND("]",CELL("filename",B1))+1,256)</f>
        <v>1A5 Non-Specified</v>
      </c>
      <c r="D1" s="585" t="s">
        <v>23</v>
      </c>
      <c r="E1" s="586"/>
      <c r="F1" s="586"/>
      <c r="G1" s="586"/>
      <c r="H1" s="586"/>
      <c r="I1" s="586"/>
      <c r="J1" s="586"/>
      <c r="K1" s="587"/>
      <c r="L1" s="11"/>
    </row>
    <row r="2" spans="1:28" ht="49.5" customHeight="1" x14ac:dyDescent="0.25">
      <c r="B2" s="311" t="s">
        <v>1</v>
      </c>
      <c r="C2" s="313" t="s">
        <v>100</v>
      </c>
      <c r="D2" s="588"/>
      <c r="E2" s="589"/>
      <c r="F2" s="589"/>
      <c r="G2" s="589"/>
      <c r="H2" s="589"/>
      <c r="I2" s="589"/>
      <c r="J2" s="589"/>
      <c r="K2" s="590"/>
      <c r="L2" s="11"/>
    </row>
    <row r="3" spans="1:28" x14ac:dyDescent="0.25">
      <c r="B3" s="311" t="s">
        <v>3</v>
      </c>
      <c r="C3" s="313" t="s">
        <v>994</v>
      </c>
      <c r="D3" s="314"/>
      <c r="E3" s="315"/>
      <c r="F3" s="315"/>
      <c r="G3" s="315"/>
      <c r="H3" s="315"/>
      <c r="I3" s="315"/>
      <c r="J3" s="315"/>
      <c r="K3" s="316"/>
    </row>
    <row r="4" spans="1:28" x14ac:dyDescent="0.25">
      <c r="B4" s="311" t="s">
        <v>4</v>
      </c>
      <c r="C4" s="313" t="s">
        <v>101</v>
      </c>
      <c r="D4" s="314"/>
      <c r="E4" s="315"/>
      <c r="F4" s="315"/>
      <c r="G4" s="315"/>
      <c r="H4" s="315"/>
      <c r="I4" s="315"/>
      <c r="J4" s="315"/>
      <c r="K4" s="316"/>
    </row>
    <row r="5" spans="1:28" x14ac:dyDescent="0.25">
      <c r="B5" s="311" t="s">
        <v>24</v>
      </c>
      <c r="C5" s="313"/>
      <c r="D5" s="314"/>
      <c r="E5" s="315"/>
      <c r="F5" s="315"/>
      <c r="G5" s="315"/>
      <c r="H5" s="315"/>
      <c r="I5" s="315"/>
      <c r="J5" s="315"/>
      <c r="K5" s="316"/>
    </row>
    <row r="6" spans="1:28" x14ac:dyDescent="0.25">
      <c r="B6" s="317"/>
      <c r="C6" s="318"/>
      <c r="D6" s="314"/>
      <c r="E6" s="315"/>
      <c r="F6" s="315"/>
      <c r="G6" s="315"/>
      <c r="H6" s="315"/>
      <c r="I6" s="315"/>
      <c r="J6" s="315"/>
      <c r="K6" s="316"/>
    </row>
    <row r="7" spans="1:28" x14ac:dyDescent="0.25">
      <c r="B7" s="311" t="s">
        <v>25</v>
      </c>
      <c r="C7" s="313" t="s">
        <v>1001</v>
      </c>
      <c r="D7" s="314"/>
      <c r="E7" s="315"/>
      <c r="F7" s="315"/>
      <c r="G7" s="315"/>
      <c r="H7" s="315"/>
      <c r="I7" s="315"/>
      <c r="J7" s="315"/>
      <c r="K7" s="316"/>
    </row>
    <row r="8" spans="1:28" x14ac:dyDescent="0.25">
      <c r="B8" s="311" t="s">
        <v>0</v>
      </c>
      <c r="C8" s="319" t="s">
        <v>35</v>
      </c>
      <c r="D8" s="314"/>
      <c r="E8" s="315"/>
      <c r="F8" s="315"/>
      <c r="G8" s="315"/>
      <c r="H8" s="315"/>
      <c r="I8" s="315"/>
      <c r="J8" s="315"/>
      <c r="K8" s="316"/>
    </row>
    <row r="9" spans="1:28" x14ac:dyDescent="0.25">
      <c r="B9" s="311" t="s">
        <v>5</v>
      </c>
      <c r="C9" s="313"/>
      <c r="D9" s="320"/>
      <c r="E9" s="321"/>
      <c r="F9" s="321"/>
      <c r="G9" s="321"/>
      <c r="H9" s="321"/>
      <c r="I9" s="321"/>
      <c r="J9" s="321"/>
      <c r="K9" s="322"/>
    </row>
    <row r="11" spans="1:28" s="2" customFormat="1" ht="20.25" x14ac:dyDescent="0.3">
      <c r="A11" s="352" t="s">
        <v>1103</v>
      </c>
      <c r="B11" s="353"/>
      <c r="C11" s="329" t="s">
        <v>6</v>
      </c>
      <c r="D11" s="353"/>
      <c r="E11" s="353"/>
      <c r="F11" s="238" t="s">
        <v>188</v>
      </c>
      <c r="G11" s="353"/>
      <c r="H11" s="353"/>
      <c r="I11" s="353"/>
      <c r="J11" s="353"/>
      <c r="K11" s="353"/>
      <c r="L11" s="353"/>
      <c r="M11" s="353"/>
      <c r="N11" s="353"/>
      <c r="O11" s="353"/>
      <c r="P11" s="353"/>
      <c r="Q11" s="353"/>
      <c r="R11" s="353"/>
      <c r="S11" s="353"/>
      <c r="T11" s="353"/>
      <c r="U11" s="353"/>
      <c r="V11" s="353"/>
      <c r="W11" s="353"/>
    </row>
    <row r="12" spans="1:28" ht="16.5" x14ac:dyDescent="0.3">
      <c r="A12" s="354"/>
      <c r="B12" s="330"/>
      <c r="C12" s="330"/>
      <c r="D12" s="330"/>
      <c r="E12" s="330"/>
      <c r="F12" s="275" t="s">
        <v>735</v>
      </c>
      <c r="G12" s="330"/>
      <c r="H12" s="330"/>
      <c r="I12" s="330"/>
      <c r="J12" s="330"/>
      <c r="K12" s="330"/>
      <c r="L12" s="330"/>
      <c r="M12" s="330"/>
      <c r="N12" s="330"/>
      <c r="O12" s="330"/>
      <c r="P12" s="330"/>
      <c r="Q12" s="330"/>
      <c r="R12" s="330"/>
      <c r="S12" s="330"/>
      <c r="T12" s="330"/>
      <c r="U12" s="330"/>
      <c r="V12" s="330"/>
      <c r="W12" s="330"/>
    </row>
    <row r="13" spans="1:28" ht="16.5" x14ac:dyDescent="0.3">
      <c r="A13" s="354"/>
      <c r="B13" s="275" t="s">
        <v>7</v>
      </c>
      <c r="C13" s="275" t="s">
        <v>8</v>
      </c>
      <c r="D13" s="275" t="s">
        <v>9</v>
      </c>
      <c r="E13" s="275" t="s">
        <v>10</v>
      </c>
      <c r="F13" s="275">
        <v>2000</v>
      </c>
      <c r="G13" s="275">
        <v>2001</v>
      </c>
      <c r="H13" s="275">
        <v>2002</v>
      </c>
      <c r="I13" s="275">
        <v>2003</v>
      </c>
      <c r="J13" s="275">
        <v>2004</v>
      </c>
      <c r="K13" s="275">
        <v>2005</v>
      </c>
      <c r="L13" s="275">
        <v>2006</v>
      </c>
      <c r="M13" s="275">
        <v>2007</v>
      </c>
      <c r="N13" s="275">
        <v>2008</v>
      </c>
      <c r="O13" s="275">
        <v>2009</v>
      </c>
      <c r="P13" s="275">
        <v>2010</v>
      </c>
      <c r="Q13" s="275">
        <v>2011</v>
      </c>
      <c r="R13" s="275">
        <v>2012</v>
      </c>
      <c r="S13" s="275">
        <v>2013</v>
      </c>
      <c r="T13" s="275">
        <v>2014</v>
      </c>
      <c r="U13" s="275">
        <v>2015</v>
      </c>
      <c r="V13" s="275">
        <v>2016</v>
      </c>
      <c r="W13" s="275">
        <v>2017</v>
      </c>
      <c r="X13" s="363" t="s">
        <v>26</v>
      </c>
    </row>
    <row r="14" spans="1:28" ht="16.5" x14ac:dyDescent="0.3">
      <c r="A14" s="354" t="s">
        <v>1281</v>
      </c>
      <c r="B14" s="330" t="s">
        <v>233</v>
      </c>
      <c r="C14" s="242" t="s">
        <v>226</v>
      </c>
      <c r="D14" s="330"/>
      <c r="E14" s="242" t="s">
        <v>201</v>
      </c>
      <c r="F14" s="234">
        <v>14221.73</v>
      </c>
      <c r="G14" s="234">
        <v>14145.12</v>
      </c>
      <c r="H14" s="234">
        <v>14138.28</v>
      </c>
      <c r="I14" s="234">
        <v>14592.46</v>
      </c>
      <c r="J14" s="234">
        <v>15026.88</v>
      </c>
      <c r="K14" s="234">
        <v>15273.72</v>
      </c>
      <c r="L14" s="234">
        <v>15429.67</v>
      </c>
      <c r="M14" s="234">
        <v>15811.34</v>
      </c>
      <c r="N14" s="234">
        <v>15142.39</v>
      </c>
      <c r="O14" s="234">
        <v>15476.18</v>
      </c>
      <c r="P14" s="234">
        <v>16376.491458899147</v>
      </c>
      <c r="Q14" s="234">
        <v>16365.384</v>
      </c>
      <c r="R14" s="234">
        <v>16024.752</v>
      </c>
      <c r="S14" s="234">
        <v>16551.88</v>
      </c>
      <c r="T14" s="234">
        <v>16740.3</v>
      </c>
      <c r="U14" s="234">
        <v>16928.72</v>
      </c>
      <c r="V14" s="234">
        <v>17117</v>
      </c>
      <c r="W14" s="234">
        <v>17306</v>
      </c>
      <c r="Z14" t="s">
        <v>1014</v>
      </c>
    </row>
    <row r="15" spans="1:28" ht="16.5" x14ac:dyDescent="0.3">
      <c r="A15" s="354" t="s">
        <v>1281</v>
      </c>
      <c r="B15" s="330" t="s">
        <v>233</v>
      </c>
      <c r="C15" s="242" t="s">
        <v>455</v>
      </c>
      <c r="D15" s="330"/>
      <c r="E15" s="242" t="s">
        <v>201</v>
      </c>
      <c r="F15" s="461">
        <v>309.35293712049452</v>
      </c>
      <c r="G15" s="461">
        <v>323.22168649448253</v>
      </c>
      <c r="H15" s="461">
        <v>339.17175426054882</v>
      </c>
      <c r="I15" s="461">
        <v>360.64986679663275</v>
      </c>
      <c r="J15" s="461">
        <v>380.96436381464952</v>
      </c>
      <c r="K15" s="461">
        <v>403.03363093943642</v>
      </c>
      <c r="L15" s="461">
        <v>432.3717619412941</v>
      </c>
      <c r="M15" s="461">
        <v>503.58683599385085</v>
      </c>
      <c r="N15" s="461">
        <v>515.67533561261268</v>
      </c>
      <c r="O15" s="461">
        <v>468.60677486772101</v>
      </c>
      <c r="P15" s="461">
        <v>17256.65625</v>
      </c>
      <c r="Q15" s="461">
        <v>32367.18</v>
      </c>
      <c r="R15" s="461">
        <v>31316.01171875</v>
      </c>
      <c r="S15" s="461">
        <v>28510.2265625</v>
      </c>
      <c r="T15" s="461">
        <v>32041.267578125</v>
      </c>
      <c r="U15" s="461">
        <v>34743.171875</v>
      </c>
      <c r="V15" s="461">
        <v>3381.5509262084961</v>
      </c>
      <c r="W15" s="461">
        <v>3383.3157501220703</v>
      </c>
      <c r="Z15" s="447" t="s">
        <v>1277</v>
      </c>
      <c r="AA15" s="447"/>
      <c r="AB15" s="446"/>
    </row>
    <row r="16" spans="1:28" ht="16.5" x14ac:dyDescent="0.3">
      <c r="A16" s="354" t="s">
        <v>1280</v>
      </c>
      <c r="B16" s="330" t="s">
        <v>233</v>
      </c>
      <c r="C16" s="242" t="s">
        <v>167</v>
      </c>
      <c r="D16" s="330"/>
      <c r="E16" s="242" t="s">
        <v>201</v>
      </c>
      <c r="F16" s="461">
        <v>33544.090273473448</v>
      </c>
      <c r="G16" s="461">
        <v>30721.869391861004</v>
      </c>
      <c r="H16" s="461">
        <v>30104.776120713319</v>
      </c>
      <c r="I16" s="461">
        <v>35728.899028806598</v>
      </c>
      <c r="J16" s="461">
        <v>46901.796148148162</v>
      </c>
      <c r="K16" s="461">
        <v>48218.991333333339</v>
      </c>
      <c r="L16" s="461">
        <v>46331.79</v>
      </c>
      <c r="M16" s="461">
        <v>45822.055471200001</v>
      </c>
      <c r="N16" s="461">
        <v>53632.121760000009</v>
      </c>
      <c r="O16" s="461">
        <v>4487.8698000000049</v>
      </c>
      <c r="P16" s="461">
        <v>11323.660275000004</v>
      </c>
      <c r="Q16" s="461">
        <v>17287.933680000002</v>
      </c>
      <c r="R16" s="461">
        <v>75777.71292000002</v>
      </c>
      <c r="S16" s="461">
        <v>132320.97856800002</v>
      </c>
      <c r="T16" s="461">
        <v>76494.161484000011</v>
      </c>
      <c r="U16" s="461">
        <v>20901.888000000003</v>
      </c>
      <c r="V16" s="461">
        <v>24225.799950000001</v>
      </c>
      <c r="W16" s="461">
        <v>85500.031140000006</v>
      </c>
      <c r="Y16" s="56">
        <f>(W16-U16)/U16</f>
        <v>3.0905410621279756</v>
      </c>
      <c r="Z16" s="447" t="s">
        <v>1291</v>
      </c>
      <c r="AA16" s="447"/>
      <c r="AB16" s="446"/>
    </row>
    <row r="17" spans="1:27" ht="16.5" x14ac:dyDescent="0.3">
      <c r="A17" s="354"/>
      <c r="B17" s="330"/>
      <c r="C17" s="330"/>
      <c r="D17" s="330"/>
      <c r="E17" s="330"/>
      <c r="F17" s="240"/>
      <c r="G17" s="240"/>
      <c r="H17" s="240"/>
      <c r="I17" s="240"/>
      <c r="J17" s="240"/>
      <c r="K17" s="240"/>
      <c r="L17" s="240"/>
      <c r="M17" s="240"/>
      <c r="N17" s="240"/>
      <c r="O17" s="240"/>
      <c r="P17" s="240"/>
      <c r="Q17" s="240"/>
      <c r="R17" s="240"/>
      <c r="S17" s="240"/>
      <c r="T17" s="240"/>
      <c r="U17" s="240"/>
      <c r="V17" s="240"/>
      <c r="W17" s="240"/>
      <c r="Z17" s="197"/>
      <c r="AA17" s="197"/>
    </row>
    <row r="18" spans="1:27" s="2" customFormat="1" ht="20.25" x14ac:dyDescent="0.3">
      <c r="A18" s="352"/>
      <c r="B18" s="353"/>
      <c r="C18" s="329" t="s">
        <v>11</v>
      </c>
      <c r="D18" s="353"/>
      <c r="E18" s="353"/>
      <c r="F18" s="238" t="s">
        <v>12</v>
      </c>
      <c r="G18" s="238"/>
      <c r="H18" s="238"/>
      <c r="I18" s="238"/>
      <c r="J18" s="238"/>
      <c r="K18" s="238"/>
      <c r="L18" s="238"/>
      <c r="M18" s="238"/>
      <c r="N18" s="238"/>
      <c r="O18" s="238"/>
      <c r="P18" s="238"/>
      <c r="Q18" s="238"/>
      <c r="R18" s="238"/>
      <c r="S18" s="238"/>
      <c r="T18" s="238"/>
      <c r="U18" s="238"/>
      <c r="V18" s="238"/>
      <c r="W18" s="238"/>
    </row>
    <row r="19" spans="1:27" ht="16.5" x14ac:dyDescent="0.3">
      <c r="A19" s="354"/>
      <c r="B19" s="330"/>
      <c r="C19" s="330"/>
      <c r="D19" s="330"/>
      <c r="E19" s="330"/>
      <c r="F19" s="242"/>
      <c r="G19" s="242"/>
      <c r="H19" s="242"/>
      <c r="I19" s="242"/>
      <c r="J19" s="242"/>
      <c r="K19" s="242"/>
      <c r="L19" s="242"/>
      <c r="M19" s="242"/>
      <c r="N19" s="242"/>
      <c r="O19" s="242"/>
      <c r="P19" s="242"/>
      <c r="Q19" s="242"/>
      <c r="R19" s="242"/>
      <c r="S19" s="242"/>
      <c r="T19" s="242"/>
      <c r="U19" s="242"/>
      <c r="V19" s="242"/>
      <c r="W19" s="242"/>
    </row>
    <row r="20" spans="1:27" ht="16.5" x14ac:dyDescent="0.3">
      <c r="A20" s="354"/>
      <c r="B20" s="347" t="s">
        <v>233</v>
      </c>
      <c r="C20" s="347"/>
      <c r="D20" s="347" t="s">
        <v>13</v>
      </c>
      <c r="E20" s="331"/>
      <c r="F20" s="334"/>
      <c r="G20" s="334"/>
      <c r="H20" s="334"/>
      <c r="I20" s="334"/>
      <c r="J20" s="334"/>
      <c r="K20" s="334"/>
      <c r="L20" s="334"/>
      <c r="M20" s="334"/>
      <c r="N20" s="334"/>
      <c r="O20" s="334"/>
      <c r="P20" s="334"/>
      <c r="Q20" s="334"/>
      <c r="R20" s="334"/>
      <c r="S20" s="334"/>
      <c r="T20" s="334"/>
      <c r="U20" s="334"/>
      <c r="V20" s="334"/>
      <c r="W20" s="334"/>
    </row>
    <row r="21" spans="1:27" ht="16.5" x14ac:dyDescent="0.3">
      <c r="A21" s="354"/>
      <c r="B21" s="330" t="s">
        <v>233</v>
      </c>
      <c r="C21" s="242" t="s">
        <v>226</v>
      </c>
      <c r="D21" s="242" t="s">
        <v>13</v>
      </c>
      <c r="E21" s="242" t="s">
        <v>189</v>
      </c>
      <c r="F21" s="350">
        <v>69300</v>
      </c>
      <c r="G21" s="350">
        <v>69300</v>
      </c>
      <c r="H21" s="350">
        <v>69300</v>
      </c>
      <c r="I21" s="350">
        <v>69300</v>
      </c>
      <c r="J21" s="350">
        <v>69300</v>
      </c>
      <c r="K21" s="350">
        <v>69300</v>
      </c>
      <c r="L21" s="350">
        <v>69300</v>
      </c>
      <c r="M21" s="350">
        <v>69300</v>
      </c>
      <c r="N21" s="350">
        <v>69300</v>
      </c>
      <c r="O21" s="350">
        <v>69300</v>
      </c>
      <c r="P21" s="350">
        <v>69300</v>
      </c>
      <c r="Q21" s="350">
        <v>69300</v>
      </c>
      <c r="R21" s="350">
        <v>69300</v>
      </c>
      <c r="S21" s="350">
        <v>69300</v>
      </c>
      <c r="T21" s="350">
        <v>69300</v>
      </c>
      <c r="U21" s="350">
        <v>69300</v>
      </c>
      <c r="V21" s="350">
        <v>69300</v>
      </c>
      <c r="W21" s="350">
        <v>69300</v>
      </c>
    </row>
    <row r="22" spans="1:27" ht="16.5" x14ac:dyDescent="0.3">
      <c r="A22" s="354"/>
      <c r="B22" s="330" t="s">
        <v>233</v>
      </c>
      <c r="C22" s="242" t="s">
        <v>455</v>
      </c>
      <c r="D22" s="242" t="s">
        <v>13</v>
      </c>
      <c r="E22" s="242" t="s">
        <v>189</v>
      </c>
      <c r="F22" s="350">
        <v>74100</v>
      </c>
      <c r="G22" s="350">
        <v>74100</v>
      </c>
      <c r="H22" s="350">
        <v>74100</v>
      </c>
      <c r="I22" s="350">
        <v>74100</v>
      </c>
      <c r="J22" s="350">
        <v>74100</v>
      </c>
      <c r="K22" s="350">
        <v>74100</v>
      </c>
      <c r="L22" s="350">
        <v>74100</v>
      </c>
      <c r="M22" s="350">
        <v>74100</v>
      </c>
      <c r="N22" s="350">
        <v>74100</v>
      </c>
      <c r="O22" s="350">
        <v>74100</v>
      </c>
      <c r="P22" s="350">
        <v>74100</v>
      </c>
      <c r="Q22" s="350">
        <v>74100</v>
      </c>
      <c r="R22" s="350">
        <v>74100</v>
      </c>
      <c r="S22" s="350">
        <v>74100</v>
      </c>
      <c r="T22" s="350">
        <v>74100</v>
      </c>
      <c r="U22" s="350">
        <v>74100</v>
      </c>
      <c r="V22" s="350">
        <v>74100</v>
      </c>
      <c r="W22" s="350">
        <v>74100</v>
      </c>
    </row>
    <row r="23" spans="1:27" ht="16.5" x14ac:dyDescent="0.3">
      <c r="A23" s="354"/>
      <c r="B23" s="330" t="s">
        <v>233</v>
      </c>
      <c r="C23" s="242" t="s">
        <v>167</v>
      </c>
      <c r="D23" s="242" t="s">
        <v>13</v>
      </c>
      <c r="E23" s="242" t="s">
        <v>189</v>
      </c>
      <c r="F23" s="351">
        <v>96250</v>
      </c>
      <c r="G23" s="351">
        <v>96250</v>
      </c>
      <c r="H23" s="351">
        <v>96250</v>
      </c>
      <c r="I23" s="351">
        <v>96250</v>
      </c>
      <c r="J23" s="351">
        <v>96250</v>
      </c>
      <c r="K23" s="351">
        <v>96250</v>
      </c>
      <c r="L23" s="351">
        <v>96250</v>
      </c>
      <c r="M23" s="351">
        <v>96250</v>
      </c>
      <c r="N23" s="351">
        <v>96250</v>
      </c>
      <c r="O23" s="351">
        <v>96250</v>
      </c>
      <c r="P23" s="351">
        <v>96250</v>
      </c>
      <c r="Q23" s="351">
        <v>96250</v>
      </c>
      <c r="R23" s="351">
        <v>96250</v>
      </c>
      <c r="S23" s="351">
        <v>96250</v>
      </c>
      <c r="T23" s="351">
        <v>96250</v>
      </c>
      <c r="U23" s="351">
        <v>96250</v>
      </c>
      <c r="V23" s="351">
        <v>96250</v>
      </c>
      <c r="W23" s="351">
        <v>96250</v>
      </c>
      <c r="Z23" t="s">
        <v>1004</v>
      </c>
    </row>
    <row r="24" spans="1:27" ht="16.5" x14ac:dyDescent="0.3">
      <c r="A24" s="354"/>
      <c r="B24" s="330"/>
      <c r="C24" s="242"/>
      <c r="D24" s="242"/>
      <c r="E24" s="242"/>
      <c r="F24" s="242"/>
      <c r="G24" s="242"/>
      <c r="H24" s="242"/>
      <c r="I24" s="242"/>
      <c r="J24" s="242"/>
      <c r="K24" s="242"/>
      <c r="L24" s="242"/>
      <c r="M24" s="242"/>
      <c r="N24" s="242"/>
      <c r="O24" s="242"/>
      <c r="P24" s="242"/>
      <c r="Q24" s="242"/>
      <c r="R24" s="242"/>
      <c r="S24" s="242"/>
      <c r="T24" s="242"/>
      <c r="U24" s="242"/>
      <c r="V24" s="242"/>
      <c r="W24" s="242"/>
    </row>
    <row r="25" spans="1:27" ht="16.5" x14ac:dyDescent="0.3">
      <c r="A25" s="354"/>
      <c r="B25" s="347" t="s">
        <v>233</v>
      </c>
      <c r="C25" s="323"/>
      <c r="D25" s="323" t="s">
        <v>36</v>
      </c>
      <c r="E25" s="334"/>
      <c r="F25" s="334"/>
      <c r="G25" s="334"/>
      <c r="H25" s="334"/>
      <c r="I25" s="334"/>
      <c r="J25" s="334"/>
      <c r="K25" s="334"/>
      <c r="L25" s="334"/>
      <c r="M25" s="334"/>
      <c r="N25" s="334"/>
      <c r="O25" s="334"/>
      <c r="P25" s="334"/>
      <c r="Q25" s="334"/>
      <c r="R25" s="334"/>
      <c r="S25" s="334"/>
      <c r="T25" s="334"/>
      <c r="U25" s="334"/>
      <c r="V25" s="334"/>
      <c r="W25" s="334"/>
    </row>
    <row r="26" spans="1:27" ht="16.5" x14ac:dyDescent="0.3">
      <c r="A26" s="354"/>
      <c r="B26" s="330" t="s">
        <v>233</v>
      </c>
      <c r="C26" s="242" t="s">
        <v>226</v>
      </c>
      <c r="D26" s="242" t="s">
        <v>36</v>
      </c>
      <c r="E26" s="242" t="s">
        <v>207</v>
      </c>
      <c r="F26" s="350">
        <v>3</v>
      </c>
      <c r="G26" s="350">
        <v>3</v>
      </c>
      <c r="H26" s="350">
        <v>3</v>
      </c>
      <c r="I26" s="350">
        <v>3</v>
      </c>
      <c r="J26" s="350">
        <v>3</v>
      </c>
      <c r="K26" s="350">
        <v>3</v>
      </c>
      <c r="L26" s="350">
        <v>3</v>
      </c>
      <c r="M26" s="350">
        <v>3</v>
      </c>
      <c r="N26" s="350">
        <v>3</v>
      </c>
      <c r="O26" s="350">
        <v>3</v>
      </c>
      <c r="P26" s="350">
        <v>3</v>
      </c>
      <c r="Q26" s="350">
        <v>3</v>
      </c>
      <c r="R26" s="350">
        <v>3</v>
      </c>
      <c r="S26" s="350">
        <v>3</v>
      </c>
      <c r="T26" s="350">
        <v>3</v>
      </c>
      <c r="U26" s="350">
        <v>3</v>
      </c>
      <c r="V26" s="350">
        <v>3</v>
      </c>
      <c r="W26" s="350">
        <v>3</v>
      </c>
    </row>
    <row r="27" spans="1:27" ht="16.5" x14ac:dyDescent="0.3">
      <c r="A27" s="354"/>
      <c r="B27" s="330" t="s">
        <v>233</v>
      </c>
      <c r="C27" s="242" t="s">
        <v>455</v>
      </c>
      <c r="D27" s="242" t="s">
        <v>36</v>
      </c>
      <c r="E27" s="242" t="s">
        <v>207</v>
      </c>
      <c r="F27" s="350">
        <v>3</v>
      </c>
      <c r="G27" s="350">
        <v>3</v>
      </c>
      <c r="H27" s="350">
        <v>3</v>
      </c>
      <c r="I27" s="350">
        <v>3</v>
      </c>
      <c r="J27" s="350">
        <v>3</v>
      </c>
      <c r="K27" s="350">
        <v>3</v>
      </c>
      <c r="L27" s="350">
        <v>3</v>
      </c>
      <c r="M27" s="350">
        <v>3</v>
      </c>
      <c r="N27" s="350">
        <v>3</v>
      </c>
      <c r="O27" s="350">
        <v>3</v>
      </c>
      <c r="P27" s="350">
        <v>3</v>
      </c>
      <c r="Q27" s="350">
        <v>3</v>
      </c>
      <c r="R27" s="350">
        <v>3</v>
      </c>
      <c r="S27" s="350">
        <v>3</v>
      </c>
      <c r="T27" s="350">
        <v>3</v>
      </c>
      <c r="U27" s="350">
        <v>3</v>
      </c>
      <c r="V27" s="350">
        <v>3</v>
      </c>
      <c r="W27" s="350">
        <v>3</v>
      </c>
    </row>
    <row r="28" spans="1:27" ht="16.5" x14ac:dyDescent="0.3">
      <c r="A28" s="354"/>
      <c r="B28" s="330" t="s">
        <v>233</v>
      </c>
      <c r="C28" s="242" t="s">
        <v>167</v>
      </c>
      <c r="D28" s="242" t="s">
        <v>36</v>
      </c>
      <c r="E28" s="242" t="s">
        <v>207</v>
      </c>
      <c r="F28" s="350">
        <v>1</v>
      </c>
      <c r="G28" s="350">
        <v>1</v>
      </c>
      <c r="H28" s="350">
        <v>1</v>
      </c>
      <c r="I28" s="350">
        <v>1</v>
      </c>
      <c r="J28" s="350">
        <v>1</v>
      </c>
      <c r="K28" s="350">
        <v>1</v>
      </c>
      <c r="L28" s="350">
        <v>1</v>
      </c>
      <c r="M28" s="350">
        <v>1</v>
      </c>
      <c r="N28" s="350">
        <v>1</v>
      </c>
      <c r="O28" s="350">
        <v>1</v>
      </c>
      <c r="P28" s="350">
        <v>1</v>
      </c>
      <c r="Q28" s="350">
        <v>1</v>
      </c>
      <c r="R28" s="350">
        <v>1</v>
      </c>
      <c r="S28" s="350">
        <v>1</v>
      </c>
      <c r="T28" s="350">
        <v>1</v>
      </c>
      <c r="U28" s="350">
        <v>1</v>
      </c>
      <c r="V28" s="350">
        <v>1</v>
      </c>
      <c r="W28" s="350">
        <v>1</v>
      </c>
    </row>
    <row r="29" spans="1:27" ht="16.5" x14ac:dyDescent="0.3">
      <c r="A29" s="354"/>
      <c r="B29" s="330"/>
      <c r="C29" s="242"/>
      <c r="D29" s="242"/>
      <c r="E29" s="242"/>
      <c r="F29" s="242"/>
      <c r="G29" s="242"/>
      <c r="H29" s="242"/>
      <c r="I29" s="242"/>
      <c r="J29" s="242"/>
      <c r="K29" s="242"/>
      <c r="L29" s="242"/>
      <c r="M29" s="242"/>
      <c r="N29" s="242"/>
      <c r="O29" s="242"/>
      <c r="P29" s="242"/>
      <c r="Q29" s="242"/>
      <c r="R29" s="242"/>
      <c r="S29" s="242"/>
      <c r="T29" s="242"/>
      <c r="U29" s="242"/>
      <c r="V29" s="242"/>
      <c r="W29" s="242"/>
    </row>
    <row r="30" spans="1:27" ht="16.5" x14ac:dyDescent="0.3">
      <c r="A30" s="354"/>
      <c r="B30" s="347" t="s">
        <v>233</v>
      </c>
      <c r="C30" s="323"/>
      <c r="D30" s="323" t="s">
        <v>190</v>
      </c>
      <c r="E30" s="334"/>
      <c r="F30" s="334"/>
      <c r="G30" s="334"/>
      <c r="H30" s="334"/>
      <c r="I30" s="334"/>
      <c r="J30" s="334"/>
      <c r="K30" s="334"/>
      <c r="L30" s="334"/>
      <c r="M30" s="334"/>
      <c r="N30" s="334"/>
      <c r="O30" s="334"/>
      <c r="P30" s="334"/>
      <c r="Q30" s="334"/>
      <c r="R30" s="334"/>
      <c r="S30" s="334"/>
      <c r="T30" s="334"/>
      <c r="U30" s="334"/>
      <c r="V30" s="334"/>
      <c r="W30" s="334"/>
    </row>
    <row r="31" spans="1:27" ht="16.5" x14ac:dyDescent="0.3">
      <c r="A31" s="354"/>
      <c r="B31" s="330" t="s">
        <v>233</v>
      </c>
      <c r="C31" s="242" t="s">
        <v>226</v>
      </c>
      <c r="D31" s="242" t="s">
        <v>190</v>
      </c>
      <c r="E31" s="242" t="s">
        <v>208</v>
      </c>
      <c r="F31" s="350">
        <v>0.6</v>
      </c>
      <c r="G31" s="350">
        <v>0.6</v>
      </c>
      <c r="H31" s="350">
        <v>0.6</v>
      </c>
      <c r="I31" s="350">
        <v>0.6</v>
      </c>
      <c r="J31" s="350">
        <v>0.6</v>
      </c>
      <c r="K31" s="350">
        <v>0.6</v>
      </c>
      <c r="L31" s="350">
        <v>0.6</v>
      </c>
      <c r="M31" s="350">
        <v>0.6</v>
      </c>
      <c r="N31" s="350">
        <v>0.6</v>
      </c>
      <c r="O31" s="350">
        <v>0.6</v>
      </c>
      <c r="P31" s="350">
        <v>0.6</v>
      </c>
      <c r="Q31" s="350">
        <v>0.6</v>
      </c>
      <c r="R31" s="350">
        <v>0.6</v>
      </c>
      <c r="S31" s="350">
        <v>0.6</v>
      </c>
      <c r="T31" s="350">
        <v>0.6</v>
      </c>
      <c r="U31" s="350">
        <v>0.6</v>
      </c>
      <c r="V31" s="350">
        <v>0.6</v>
      </c>
      <c r="W31" s="350">
        <v>0.6</v>
      </c>
    </row>
    <row r="32" spans="1:27" ht="16.5" x14ac:dyDescent="0.3">
      <c r="A32" s="354"/>
      <c r="B32" s="330" t="s">
        <v>233</v>
      </c>
      <c r="C32" s="242" t="s">
        <v>455</v>
      </c>
      <c r="D32" s="242" t="s">
        <v>190</v>
      </c>
      <c r="E32" s="242" t="s">
        <v>208</v>
      </c>
      <c r="F32" s="350">
        <v>0.6</v>
      </c>
      <c r="G32" s="350">
        <v>0.6</v>
      </c>
      <c r="H32" s="350">
        <v>0.6</v>
      </c>
      <c r="I32" s="350">
        <v>0.6</v>
      </c>
      <c r="J32" s="350">
        <v>0.6</v>
      </c>
      <c r="K32" s="350">
        <v>0.6</v>
      </c>
      <c r="L32" s="350">
        <v>0.6</v>
      </c>
      <c r="M32" s="350">
        <v>0.6</v>
      </c>
      <c r="N32" s="350">
        <v>0.6</v>
      </c>
      <c r="O32" s="350">
        <v>0.6</v>
      </c>
      <c r="P32" s="350">
        <v>0.6</v>
      </c>
      <c r="Q32" s="350">
        <v>0.6</v>
      </c>
      <c r="R32" s="350">
        <v>0.6</v>
      </c>
      <c r="S32" s="350">
        <v>0.6</v>
      </c>
      <c r="T32" s="350">
        <v>0.6</v>
      </c>
      <c r="U32" s="350">
        <v>0.6</v>
      </c>
      <c r="V32" s="350">
        <v>0.6</v>
      </c>
      <c r="W32" s="350">
        <v>0.6</v>
      </c>
    </row>
    <row r="33" spans="1:23" ht="16.5" x14ac:dyDescent="0.3">
      <c r="A33" s="354"/>
      <c r="B33" s="330" t="s">
        <v>233</v>
      </c>
      <c r="C33" s="242" t="s">
        <v>167</v>
      </c>
      <c r="D33" s="242" t="s">
        <v>190</v>
      </c>
      <c r="E33" s="242" t="s">
        <v>208</v>
      </c>
      <c r="F33" s="350">
        <v>1.5</v>
      </c>
      <c r="G33" s="350">
        <v>1.5</v>
      </c>
      <c r="H33" s="350">
        <v>1.5</v>
      </c>
      <c r="I33" s="350">
        <v>1.5</v>
      </c>
      <c r="J33" s="350">
        <v>1.5</v>
      </c>
      <c r="K33" s="350">
        <v>1.5</v>
      </c>
      <c r="L33" s="350">
        <v>1.5</v>
      </c>
      <c r="M33" s="350">
        <v>1.5</v>
      </c>
      <c r="N33" s="350">
        <v>1.5</v>
      </c>
      <c r="O33" s="350">
        <v>1.5</v>
      </c>
      <c r="P33" s="350">
        <v>1.5</v>
      </c>
      <c r="Q33" s="350">
        <v>1.5</v>
      </c>
      <c r="R33" s="350">
        <v>1.5</v>
      </c>
      <c r="S33" s="350">
        <v>1.5</v>
      </c>
      <c r="T33" s="350">
        <v>1.5</v>
      </c>
      <c r="U33" s="350">
        <v>1.5</v>
      </c>
      <c r="V33" s="350">
        <v>1.5</v>
      </c>
      <c r="W33" s="350">
        <v>1.5</v>
      </c>
    </row>
    <row r="34" spans="1:23" ht="16.5" x14ac:dyDescent="0.3">
      <c r="A34" s="354"/>
      <c r="B34" s="330"/>
      <c r="C34" s="242"/>
      <c r="D34" s="242"/>
      <c r="E34" s="242"/>
      <c r="F34" s="242"/>
      <c r="G34" s="242"/>
      <c r="H34" s="242"/>
      <c r="I34" s="242"/>
      <c r="J34" s="242"/>
      <c r="K34" s="242"/>
      <c r="L34" s="242"/>
      <c r="M34" s="242"/>
      <c r="N34" s="242"/>
      <c r="O34" s="242"/>
      <c r="P34" s="242"/>
      <c r="Q34" s="242"/>
      <c r="R34" s="242"/>
      <c r="S34" s="242"/>
      <c r="T34" s="242"/>
      <c r="U34" s="242"/>
      <c r="V34" s="242"/>
      <c r="W34" s="242"/>
    </row>
    <row r="35" spans="1:23" s="2" customFormat="1" ht="16.5" x14ac:dyDescent="0.3">
      <c r="A35" s="352"/>
      <c r="B35" s="353"/>
      <c r="C35" s="333" t="s">
        <v>14</v>
      </c>
      <c r="D35" s="238"/>
      <c r="E35" s="238"/>
      <c r="F35" s="238" t="s">
        <v>15</v>
      </c>
      <c r="G35" s="238"/>
      <c r="H35" s="238"/>
      <c r="I35" s="238"/>
      <c r="J35" s="238"/>
      <c r="K35" s="238"/>
      <c r="L35" s="238"/>
      <c r="M35" s="238"/>
      <c r="N35" s="238"/>
      <c r="O35" s="238"/>
      <c r="P35" s="238"/>
      <c r="Q35" s="238"/>
      <c r="R35" s="238"/>
      <c r="S35" s="238"/>
      <c r="T35" s="238"/>
      <c r="U35" s="238"/>
      <c r="V35" s="238"/>
      <c r="W35" s="238"/>
    </row>
    <row r="36" spans="1:23" ht="16.5" x14ac:dyDescent="0.3">
      <c r="A36" s="354"/>
      <c r="B36" s="330"/>
      <c r="C36" s="242"/>
      <c r="D36" s="242"/>
      <c r="E36" s="242"/>
      <c r="F36" s="242"/>
      <c r="G36" s="242"/>
      <c r="H36" s="242"/>
      <c r="I36" s="242"/>
      <c r="J36" s="242"/>
      <c r="K36" s="242"/>
      <c r="L36" s="242"/>
      <c r="M36" s="242"/>
      <c r="N36" s="242"/>
      <c r="O36" s="242"/>
      <c r="P36" s="242"/>
      <c r="Q36" s="242"/>
      <c r="R36" s="242"/>
      <c r="S36" s="242"/>
      <c r="T36" s="242"/>
      <c r="U36" s="242"/>
      <c r="V36" s="242"/>
      <c r="W36" s="242"/>
    </row>
    <row r="37" spans="1:23" ht="16.5" x14ac:dyDescent="0.3">
      <c r="A37" s="354"/>
      <c r="B37" s="347" t="s">
        <v>233</v>
      </c>
      <c r="C37" s="323"/>
      <c r="D37" s="323" t="s">
        <v>13</v>
      </c>
      <c r="E37" s="334"/>
      <c r="F37" s="334"/>
      <c r="G37" s="334"/>
      <c r="H37" s="334"/>
      <c r="I37" s="334"/>
      <c r="J37" s="334"/>
      <c r="K37" s="334"/>
      <c r="L37" s="334"/>
      <c r="M37" s="334"/>
      <c r="N37" s="334"/>
      <c r="O37" s="334"/>
      <c r="P37" s="334"/>
      <c r="Q37" s="334"/>
      <c r="R37" s="334"/>
      <c r="S37" s="334"/>
      <c r="T37" s="334"/>
      <c r="U37" s="334"/>
      <c r="V37" s="334"/>
      <c r="W37" s="334"/>
    </row>
    <row r="38" spans="1:23" ht="16.5" x14ac:dyDescent="0.3">
      <c r="A38" s="354" t="s">
        <v>1104</v>
      </c>
      <c r="B38" s="330" t="s">
        <v>233</v>
      </c>
      <c r="C38" s="242" t="s">
        <v>226</v>
      </c>
      <c r="D38" s="242" t="s">
        <v>13</v>
      </c>
      <c r="E38" s="242" t="s">
        <v>16</v>
      </c>
      <c r="F38" s="283">
        <f>(F14*F21)/10^6</f>
        <v>985.56588899999997</v>
      </c>
      <c r="G38" s="283">
        <f t="shared" ref="G38:W39" si="0">(G14*G21)/10^6</f>
        <v>980.25681599999996</v>
      </c>
      <c r="H38" s="283">
        <f t="shared" si="0"/>
        <v>979.78280400000006</v>
      </c>
      <c r="I38" s="283">
        <f t="shared" si="0"/>
        <v>1011.2574779999999</v>
      </c>
      <c r="J38" s="283">
        <f t="shared" si="0"/>
        <v>1041.3627839999999</v>
      </c>
      <c r="K38" s="283">
        <f t="shared" si="0"/>
        <v>1058.4687960000001</v>
      </c>
      <c r="L38" s="283">
        <f t="shared" si="0"/>
        <v>1069.2761310000001</v>
      </c>
      <c r="M38" s="283">
        <f t="shared" si="0"/>
        <v>1095.725862</v>
      </c>
      <c r="N38" s="283">
        <f t="shared" si="0"/>
        <v>1049.3676270000001</v>
      </c>
      <c r="O38" s="283">
        <f t="shared" si="0"/>
        <v>1072.499274</v>
      </c>
      <c r="P38" s="283">
        <f t="shared" si="0"/>
        <v>1134.8908581017108</v>
      </c>
      <c r="Q38" s="283">
        <f t="shared" si="0"/>
        <v>1134.1211112000001</v>
      </c>
      <c r="R38" s="283">
        <f t="shared" si="0"/>
        <v>1110.5153136000001</v>
      </c>
      <c r="S38" s="283">
        <f t="shared" si="0"/>
        <v>1147.045284</v>
      </c>
      <c r="T38" s="283">
        <f t="shared" si="0"/>
        <v>1160.1027899999999</v>
      </c>
      <c r="U38" s="283">
        <f t="shared" ref="U38:V38" si="1">(U14*U21)/10^6</f>
        <v>1173.160296</v>
      </c>
      <c r="V38" s="283">
        <f t="shared" si="1"/>
        <v>1186.2081000000001</v>
      </c>
      <c r="W38" s="283">
        <f t="shared" si="0"/>
        <v>1199.3058000000001</v>
      </c>
    </row>
    <row r="39" spans="1:23" ht="16.5" x14ac:dyDescent="0.3">
      <c r="A39" s="354" t="s">
        <v>1104</v>
      </c>
      <c r="B39" s="330" t="s">
        <v>233</v>
      </c>
      <c r="C39" s="242" t="s">
        <v>455</v>
      </c>
      <c r="D39" s="242" t="s">
        <v>13</v>
      </c>
      <c r="E39" s="242" t="s">
        <v>16</v>
      </c>
      <c r="F39" s="283">
        <f>(F15*F22)/10^6</f>
        <v>22.923052640628644</v>
      </c>
      <c r="G39" s="283">
        <f t="shared" si="0"/>
        <v>23.950726969241153</v>
      </c>
      <c r="H39" s="283">
        <f t="shared" si="0"/>
        <v>25.132626990706669</v>
      </c>
      <c r="I39" s="283">
        <f t="shared" si="0"/>
        <v>26.724155129630489</v>
      </c>
      <c r="J39" s="283">
        <f t="shared" si="0"/>
        <v>28.22945935866553</v>
      </c>
      <c r="K39" s="283">
        <f t="shared" si="0"/>
        <v>29.864792052612238</v>
      </c>
      <c r="L39" s="283">
        <f t="shared" si="0"/>
        <v>32.038747559849895</v>
      </c>
      <c r="M39" s="283">
        <f t="shared" si="0"/>
        <v>37.315784547144347</v>
      </c>
      <c r="N39" s="283">
        <f t="shared" si="0"/>
        <v>38.211542368894598</v>
      </c>
      <c r="O39" s="283">
        <f t="shared" si="0"/>
        <v>34.723762017698121</v>
      </c>
      <c r="P39" s="283">
        <f t="shared" si="0"/>
        <v>1278.718228125</v>
      </c>
      <c r="Q39" s="283">
        <f t="shared" si="0"/>
        <v>2398.408038</v>
      </c>
      <c r="R39" s="283">
        <f t="shared" si="0"/>
        <v>2320.5164683593748</v>
      </c>
      <c r="S39" s="283">
        <f t="shared" si="0"/>
        <v>2112.6077882812501</v>
      </c>
      <c r="T39" s="283">
        <f t="shared" si="0"/>
        <v>2374.2579275390626</v>
      </c>
      <c r="U39" s="283">
        <f t="shared" ref="U39:V39" si="2">(U15*U22)/10^6</f>
        <v>2574.4690359374999</v>
      </c>
      <c r="V39" s="283">
        <f t="shared" si="2"/>
        <v>250.57292363204957</v>
      </c>
      <c r="W39" s="283">
        <f t="shared" si="0"/>
        <v>250.70369708404542</v>
      </c>
    </row>
    <row r="40" spans="1:23" ht="16.5" x14ac:dyDescent="0.3">
      <c r="A40" s="354" t="s">
        <v>1105</v>
      </c>
      <c r="B40" s="330" t="s">
        <v>233</v>
      </c>
      <c r="C40" s="242" t="s">
        <v>167</v>
      </c>
      <c r="D40" s="242" t="s">
        <v>13</v>
      </c>
      <c r="E40" s="242" t="s">
        <v>16</v>
      </c>
      <c r="F40" s="283">
        <f>(F16*F23)/10^6</f>
        <v>3228.6186888218194</v>
      </c>
      <c r="G40" s="283">
        <f t="shared" ref="G40:W40" si="3">(G16*G23)/10^6</f>
        <v>2956.9799289666221</v>
      </c>
      <c r="H40" s="283">
        <f t="shared" si="3"/>
        <v>2897.5847016186572</v>
      </c>
      <c r="I40" s="283">
        <f t="shared" si="3"/>
        <v>3438.9065315226349</v>
      </c>
      <c r="J40" s="283">
        <f t="shared" si="3"/>
        <v>4514.2978792592603</v>
      </c>
      <c r="K40" s="283">
        <f t="shared" si="3"/>
        <v>4641.0779158333344</v>
      </c>
      <c r="L40" s="283">
        <f t="shared" si="3"/>
        <v>4459.4347875000003</v>
      </c>
      <c r="M40" s="283">
        <f t="shared" si="3"/>
        <v>4410.3728391029999</v>
      </c>
      <c r="N40" s="283">
        <f t="shared" si="3"/>
        <v>5162.0917194000003</v>
      </c>
      <c r="O40" s="283">
        <f t="shared" si="3"/>
        <v>431.95746825000049</v>
      </c>
      <c r="P40" s="283">
        <f t="shared" si="3"/>
        <v>1089.9023014687505</v>
      </c>
      <c r="Q40" s="283">
        <f t="shared" si="3"/>
        <v>1663.9636167000003</v>
      </c>
      <c r="R40" s="283">
        <f t="shared" si="3"/>
        <v>7293.6048685500018</v>
      </c>
      <c r="S40" s="283">
        <f t="shared" si="3"/>
        <v>12735.894187170003</v>
      </c>
      <c r="T40" s="283">
        <f t="shared" si="3"/>
        <v>7362.5630428350014</v>
      </c>
      <c r="U40" s="283">
        <f t="shared" ref="U40:V40" si="4">(U16*U23)/10^6</f>
        <v>2011.8067200000003</v>
      </c>
      <c r="V40" s="283">
        <f t="shared" si="4"/>
        <v>2331.7332451875</v>
      </c>
      <c r="W40" s="283">
        <f t="shared" si="3"/>
        <v>8229.3779972249995</v>
      </c>
    </row>
    <row r="41" spans="1:23" ht="16.5" x14ac:dyDescent="0.3">
      <c r="A41" s="354"/>
      <c r="B41" s="332" t="s">
        <v>77</v>
      </c>
      <c r="C41" s="275" t="s">
        <v>192</v>
      </c>
      <c r="D41" s="275" t="s">
        <v>13</v>
      </c>
      <c r="E41" s="275" t="s">
        <v>16</v>
      </c>
      <c r="F41" s="285">
        <f>+SUM(F38:F40)</f>
        <v>4237.1076304624476</v>
      </c>
      <c r="G41" s="285">
        <f t="shared" ref="G41:W41" si="5">+SUM(G38:G40)</f>
        <v>3961.187471935863</v>
      </c>
      <c r="H41" s="285">
        <f t="shared" si="5"/>
        <v>3902.5001326093638</v>
      </c>
      <c r="I41" s="285">
        <f t="shared" si="5"/>
        <v>4476.888164652265</v>
      </c>
      <c r="J41" s="285">
        <f t="shared" si="5"/>
        <v>5583.890122617926</v>
      </c>
      <c r="K41" s="285">
        <f t="shared" si="5"/>
        <v>5729.4115038859472</v>
      </c>
      <c r="L41" s="285">
        <f t="shared" si="5"/>
        <v>5560.7496660598499</v>
      </c>
      <c r="M41" s="285">
        <f t="shared" si="5"/>
        <v>5543.4144856501443</v>
      </c>
      <c r="N41" s="285">
        <f t="shared" si="5"/>
        <v>6249.6708887688947</v>
      </c>
      <c r="O41" s="285">
        <f t="shared" si="5"/>
        <v>1539.1805042676988</v>
      </c>
      <c r="P41" s="285">
        <f t="shared" si="5"/>
        <v>3503.5113876954615</v>
      </c>
      <c r="Q41" s="285">
        <f t="shared" si="5"/>
        <v>5196.4927659000004</v>
      </c>
      <c r="R41" s="285">
        <f t="shared" si="5"/>
        <v>10724.636650509376</v>
      </c>
      <c r="S41" s="285">
        <f t="shared" si="5"/>
        <v>15995.547259451254</v>
      </c>
      <c r="T41" s="285">
        <f t="shared" si="5"/>
        <v>10896.923760374064</v>
      </c>
      <c r="U41" s="285">
        <f t="shared" ref="U41:V41" si="6">+SUM(U38:U40)</f>
        <v>5759.4360519375005</v>
      </c>
      <c r="V41" s="285">
        <f t="shared" si="6"/>
        <v>3768.5142688195497</v>
      </c>
      <c r="W41" s="285">
        <f t="shared" si="5"/>
        <v>9679.387494309045</v>
      </c>
    </row>
    <row r="42" spans="1:23" ht="16.5" x14ac:dyDescent="0.3">
      <c r="A42" s="354"/>
      <c r="B42" s="330"/>
      <c r="C42" s="242"/>
      <c r="D42" s="242"/>
      <c r="E42" s="242"/>
      <c r="F42" s="259"/>
      <c r="G42" s="259"/>
      <c r="H42" s="259"/>
      <c r="I42" s="259"/>
      <c r="J42" s="259"/>
      <c r="K42" s="259"/>
      <c r="L42" s="259"/>
      <c r="M42" s="259"/>
      <c r="N42" s="259"/>
      <c r="O42" s="259"/>
      <c r="P42" s="259"/>
      <c r="Q42" s="259"/>
      <c r="R42" s="259"/>
      <c r="S42" s="259"/>
      <c r="T42" s="259"/>
      <c r="U42" s="259"/>
      <c r="V42" s="259"/>
      <c r="W42" s="259"/>
    </row>
    <row r="43" spans="1:23" ht="16.5" x14ac:dyDescent="0.3">
      <c r="A43" s="354"/>
      <c r="B43" s="347" t="s">
        <v>233</v>
      </c>
      <c r="C43" s="323"/>
      <c r="D43" s="323" t="s">
        <v>36</v>
      </c>
      <c r="E43" s="334"/>
      <c r="F43" s="258"/>
      <c r="G43" s="258"/>
      <c r="H43" s="258"/>
      <c r="I43" s="258"/>
      <c r="J43" s="258"/>
      <c r="K43" s="258"/>
      <c r="L43" s="258"/>
      <c r="M43" s="258"/>
      <c r="N43" s="258"/>
      <c r="O43" s="258"/>
      <c r="P43" s="258"/>
      <c r="Q43" s="258"/>
      <c r="R43" s="258"/>
      <c r="S43" s="258"/>
      <c r="T43" s="258"/>
      <c r="U43" s="258"/>
      <c r="V43" s="258"/>
      <c r="W43" s="258"/>
    </row>
    <row r="44" spans="1:23" ht="16.5" x14ac:dyDescent="0.3">
      <c r="A44" s="354" t="s">
        <v>1106</v>
      </c>
      <c r="B44" s="330" t="s">
        <v>233</v>
      </c>
      <c r="C44" s="242" t="s">
        <v>226</v>
      </c>
      <c r="D44" s="242" t="s">
        <v>36</v>
      </c>
      <c r="E44" s="242" t="s">
        <v>194</v>
      </c>
      <c r="F44" s="260">
        <f>(F14*F26)/10^6</f>
        <v>4.2665190000000006E-2</v>
      </c>
      <c r="G44" s="260">
        <f t="shared" ref="G44:W45" si="7">(G14*G26)/10^6</f>
        <v>4.2435359999999998E-2</v>
      </c>
      <c r="H44" s="260">
        <f t="shared" si="7"/>
        <v>4.2414840000000002E-2</v>
      </c>
      <c r="I44" s="260">
        <f t="shared" si="7"/>
        <v>4.3777379999999998E-2</v>
      </c>
      <c r="J44" s="260">
        <f t="shared" si="7"/>
        <v>4.5080639999999998E-2</v>
      </c>
      <c r="K44" s="260">
        <f t="shared" si="7"/>
        <v>4.582116E-2</v>
      </c>
      <c r="L44" s="260">
        <f t="shared" si="7"/>
        <v>4.6289010000000005E-2</v>
      </c>
      <c r="M44" s="260">
        <f t="shared" si="7"/>
        <v>4.7434020000000007E-2</v>
      </c>
      <c r="N44" s="260">
        <f t="shared" si="7"/>
        <v>4.5427169999999996E-2</v>
      </c>
      <c r="O44" s="260">
        <f t="shared" si="7"/>
        <v>4.6428540000000004E-2</v>
      </c>
      <c r="P44" s="260">
        <f t="shared" si="7"/>
        <v>4.9129474376697443E-2</v>
      </c>
      <c r="Q44" s="260">
        <f t="shared" si="7"/>
        <v>4.9096152000000004E-2</v>
      </c>
      <c r="R44" s="260">
        <f t="shared" si="7"/>
        <v>4.8074256000000003E-2</v>
      </c>
      <c r="S44" s="260">
        <f t="shared" si="7"/>
        <v>4.9655640000000001E-2</v>
      </c>
      <c r="T44" s="260">
        <f t="shared" si="7"/>
        <v>5.0220899999999992E-2</v>
      </c>
      <c r="U44" s="260">
        <f t="shared" ref="U44:V44" si="8">(U14*U26)/10^6</f>
        <v>5.0786160000000004E-2</v>
      </c>
      <c r="V44" s="260">
        <f t="shared" si="8"/>
        <v>5.1351000000000001E-2</v>
      </c>
      <c r="W44" s="260">
        <f t="shared" si="7"/>
        <v>5.1917999999999999E-2</v>
      </c>
    </row>
    <row r="45" spans="1:23" ht="16.5" x14ac:dyDescent="0.3">
      <c r="A45" s="354" t="s">
        <v>1106</v>
      </c>
      <c r="B45" s="330" t="s">
        <v>233</v>
      </c>
      <c r="C45" s="242" t="s">
        <v>455</v>
      </c>
      <c r="D45" s="242" t="s">
        <v>36</v>
      </c>
      <c r="E45" s="242" t="s">
        <v>194</v>
      </c>
      <c r="F45" s="260">
        <f>(F15*F27)/10^6</f>
        <v>9.2805881136148358E-4</v>
      </c>
      <c r="G45" s="260">
        <f t="shared" si="7"/>
        <v>9.6966505948344755E-4</v>
      </c>
      <c r="H45" s="260">
        <f t="shared" si="7"/>
        <v>1.0175152627816466E-3</v>
      </c>
      <c r="I45" s="260">
        <f t="shared" si="7"/>
        <v>1.0819496003898982E-3</v>
      </c>
      <c r="J45" s="260">
        <f t="shared" si="7"/>
        <v>1.1428930914439486E-3</v>
      </c>
      <c r="K45" s="260">
        <f t="shared" si="7"/>
        <v>1.2091008928183091E-3</v>
      </c>
      <c r="L45" s="260">
        <f t="shared" si="7"/>
        <v>1.2971152858238823E-3</v>
      </c>
      <c r="M45" s="260">
        <f t="shared" si="7"/>
        <v>1.5107605079815525E-3</v>
      </c>
      <c r="N45" s="260">
        <f t="shared" si="7"/>
        <v>1.547026006837838E-3</v>
      </c>
      <c r="O45" s="260">
        <f t="shared" si="7"/>
        <v>1.405820324603163E-3</v>
      </c>
      <c r="P45" s="260">
        <f t="shared" si="7"/>
        <v>5.1769968749999999E-2</v>
      </c>
      <c r="Q45" s="260">
        <f t="shared" si="7"/>
        <v>9.7101540000000014E-2</v>
      </c>
      <c r="R45" s="260">
        <f t="shared" si="7"/>
        <v>9.3948035156249998E-2</v>
      </c>
      <c r="S45" s="260">
        <f t="shared" si="7"/>
        <v>8.55306796875E-2</v>
      </c>
      <c r="T45" s="260">
        <f t="shared" si="7"/>
        <v>9.6123802734375E-2</v>
      </c>
      <c r="U45" s="260">
        <f t="shared" ref="U45:V45" si="9">(U15*U27)/10^6</f>
        <v>0.104229515625</v>
      </c>
      <c r="V45" s="260">
        <f t="shared" si="9"/>
        <v>1.0144652778625488E-2</v>
      </c>
      <c r="W45" s="260">
        <f t="shared" si="7"/>
        <v>1.0149947250366212E-2</v>
      </c>
    </row>
    <row r="46" spans="1:23" ht="16.5" x14ac:dyDescent="0.3">
      <c r="A46" s="354" t="s">
        <v>1107</v>
      </c>
      <c r="B46" s="330" t="s">
        <v>233</v>
      </c>
      <c r="C46" s="242" t="s">
        <v>167</v>
      </c>
      <c r="D46" s="242" t="s">
        <v>36</v>
      </c>
      <c r="E46" s="242" t="s">
        <v>194</v>
      </c>
      <c r="F46" s="260">
        <f>(F16*F28)/10^6</f>
        <v>3.3544090273473451E-2</v>
      </c>
      <c r="G46" s="260">
        <f t="shared" ref="G46:W46" si="10">(G16*G28)/10^6</f>
        <v>3.0721869391861004E-2</v>
      </c>
      <c r="H46" s="260">
        <f t="shared" si="10"/>
        <v>3.0104776120713318E-2</v>
      </c>
      <c r="I46" s="260">
        <f t="shared" si="10"/>
        <v>3.5728899028806597E-2</v>
      </c>
      <c r="J46" s="260">
        <f t="shared" si="10"/>
        <v>4.6901796148148163E-2</v>
      </c>
      <c r="K46" s="260">
        <f t="shared" si="10"/>
        <v>4.8218991333333336E-2</v>
      </c>
      <c r="L46" s="260">
        <f t="shared" si="10"/>
        <v>4.6331789999999998E-2</v>
      </c>
      <c r="M46" s="260">
        <f t="shared" si="10"/>
        <v>4.5822055471200003E-2</v>
      </c>
      <c r="N46" s="260">
        <f t="shared" si="10"/>
        <v>5.3632121760000012E-2</v>
      </c>
      <c r="O46" s="260">
        <f t="shared" si="10"/>
        <v>4.4878698000000048E-3</v>
      </c>
      <c r="P46" s="260">
        <f t="shared" si="10"/>
        <v>1.1323660275000005E-2</v>
      </c>
      <c r="Q46" s="260">
        <f t="shared" si="10"/>
        <v>1.7287933680000003E-2</v>
      </c>
      <c r="R46" s="260">
        <f t="shared" si="10"/>
        <v>7.5777712920000018E-2</v>
      </c>
      <c r="S46" s="260">
        <f t="shared" si="10"/>
        <v>0.13232097856800001</v>
      </c>
      <c r="T46" s="260">
        <f t="shared" si="10"/>
        <v>7.6494161484000012E-2</v>
      </c>
      <c r="U46" s="260">
        <f t="shared" ref="U46:V46" si="11">(U16*U28)/10^6</f>
        <v>2.0901888000000004E-2</v>
      </c>
      <c r="V46" s="260">
        <f t="shared" si="11"/>
        <v>2.4225799950000002E-2</v>
      </c>
      <c r="W46" s="260">
        <f t="shared" si="10"/>
        <v>8.5500031140000002E-2</v>
      </c>
    </row>
    <row r="47" spans="1:23" ht="16.5" x14ac:dyDescent="0.3">
      <c r="A47" s="354"/>
      <c r="B47" s="332" t="s">
        <v>77</v>
      </c>
      <c r="C47" s="275" t="s">
        <v>193</v>
      </c>
      <c r="D47" s="275" t="s">
        <v>36</v>
      </c>
      <c r="E47" s="275" t="s">
        <v>199</v>
      </c>
      <c r="F47" s="261">
        <f>+SUM(F44:F46)*'Conversion Factors'!$I$4</f>
        <v>1.6198841207815338</v>
      </c>
      <c r="G47" s="261">
        <f>+SUM(G44:G46)*'Conversion Factors'!$I$4</f>
        <v>1.5566647834782334</v>
      </c>
      <c r="H47" s="261">
        <f>+SUM(H44:H46)*'Conversion Factors'!$I$4</f>
        <v>1.5442797590533943</v>
      </c>
      <c r="I47" s="261">
        <f>+SUM(I44:I46)*'Conversion Factors'!$I$4</f>
        <v>1.6923528012131261</v>
      </c>
      <c r="J47" s="261">
        <f>+SUM(J44:J46)*'Conversion Factors'!$I$4</f>
        <v>1.9556319140314342</v>
      </c>
      <c r="K47" s="261">
        <f>+SUM(K44:K46)*'Conversion Factors'!$I$4</f>
        <v>2.0002342967491846</v>
      </c>
      <c r="L47" s="261">
        <f>+SUM(L44:L46)*'Conversion Factors'!$I$4</f>
        <v>1.9722762210023015</v>
      </c>
      <c r="M47" s="261">
        <f>+SUM(M44:M46)*'Conversion Factors'!$I$4</f>
        <v>1.9901035555628128</v>
      </c>
      <c r="N47" s="261">
        <f>+SUM(N44:N46)*'Conversion Factors'!$I$4</f>
        <v>2.1127326731035949</v>
      </c>
      <c r="O47" s="261">
        <f>+SUM(O44:O46)*'Conversion Factors'!$I$4</f>
        <v>1.0987668326166666</v>
      </c>
      <c r="P47" s="261">
        <f>+SUM(P44:P46)*'Conversion Factors'!$I$4</f>
        <v>2.3566851714356463</v>
      </c>
      <c r="Q47" s="261">
        <f>+SUM(Q44:Q46)*'Conversion Factors'!$I$4</f>
        <v>3.4331981392800004</v>
      </c>
      <c r="R47" s="261">
        <f>+SUM(R44:R46)*'Conversion Factors'!$I$4</f>
        <v>4.5738000856012508</v>
      </c>
      <c r="S47" s="261">
        <f>+SUM(S44:S46)*'Conversion Factors'!$I$4</f>
        <v>5.6176532633655007</v>
      </c>
      <c r="T47" s="261">
        <f>+SUM(T44:T46)*'Conversion Factors'!$I$4</f>
        <v>4.6796161485858754</v>
      </c>
      <c r="U47" s="261">
        <f>+SUM(U44:U46)*'Conversion Factors'!$I$4</f>
        <v>3.6942688361250005</v>
      </c>
      <c r="V47" s="261">
        <f>+SUM(V44:V46)*'Conversion Factors'!$I$4</f>
        <v>1.8001505073011355</v>
      </c>
      <c r="W47" s="261">
        <f>+SUM(W44:W46)*'Conversion Factors'!$I$4</f>
        <v>3.0989275461976908</v>
      </c>
    </row>
    <row r="48" spans="1:23" ht="16.5" x14ac:dyDescent="0.3">
      <c r="A48" s="354"/>
      <c r="B48" s="330"/>
      <c r="C48" s="242"/>
      <c r="D48" s="242"/>
      <c r="E48" s="242"/>
      <c r="F48" s="259"/>
      <c r="G48" s="259"/>
      <c r="H48" s="259"/>
      <c r="I48" s="259"/>
      <c r="J48" s="259"/>
      <c r="K48" s="259"/>
      <c r="L48" s="259"/>
      <c r="M48" s="259"/>
      <c r="N48" s="259"/>
      <c r="O48" s="259"/>
      <c r="P48" s="259"/>
      <c r="Q48" s="259"/>
      <c r="R48" s="259"/>
      <c r="S48" s="259"/>
      <c r="T48" s="259"/>
      <c r="U48" s="259"/>
      <c r="V48" s="259"/>
      <c r="W48" s="259"/>
    </row>
    <row r="49" spans="1:23" ht="16.5" x14ac:dyDescent="0.3">
      <c r="A49" s="354"/>
      <c r="B49" s="347" t="s">
        <v>233</v>
      </c>
      <c r="C49" s="323"/>
      <c r="D49" s="323" t="s">
        <v>190</v>
      </c>
      <c r="E49" s="334"/>
      <c r="F49" s="258"/>
      <c r="G49" s="258"/>
      <c r="H49" s="258"/>
      <c r="I49" s="258"/>
      <c r="J49" s="258"/>
      <c r="K49" s="258"/>
      <c r="L49" s="258"/>
      <c r="M49" s="258"/>
      <c r="N49" s="258"/>
      <c r="O49" s="258"/>
      <c r="P49" s="258"/>
      <c r="Q49" s="258"/>
      <c r="R49" s="258"/>
      <c r="S49" s="258"/>
      <c r="T49" s="258"/>
      <c r="U49" s="258"/>
      <c r="V49" s="258"/>
      <c r="W49" s="258"/>
    </row>
    <row r="50" spans="1:23" ht="16.5" x14ac:dyDescent="0.3">
      <c r="A50" s="354" t="s">
        <v>1108</v>
      </c>
      <c r="B50" s="330" t="s">
        <v>233</v>
      </c>
      <c r="C50" s="242" t="s">
        <v>226</v>
      </c>
      <c r="D50" s="242" t="s">
        <v>190</v>
      </c>
      <c r="E50" s="242" t="s">
        <v>195</v>
      </c>
      <c r="F50" s="260">
        <f>(F14*F31)/10^6</f>
        <v>8.533037999999998E-3</v>
      </c>
      <c r="G50" s="260">
        <f t="shared" ref="G50:W51" si="12">(G14*G31)/10^6</f>
        <v>8.487072E-3</v>
      </c>
      <c r="H50" s="260">
        <f t="shared" si="12"/>
        <v>8.4829680000000005E-3</v>
      </c>
      <c r="I50" s="260">
        <f t="shared" si="12"/>
        <v>8.7554759999999981E-3</v>
      </c>
      <c r="J50" s="260">
        <f t="shared" si="12"/>
        <v>9.0161279999999983E-3</v>
      </c>
      <c r="K50" s="260">
        <f t="shared" si="12"/>
        <v>9.1642319999999996E-3</v>
      </c>
      <c r="L50" s="260">
        <f t="shared" si="12"/>
        <v>9.257801999999999E-3</v>
      </c>
      <c r="M50" s="260">
        <f t="shared" si="12"/>
        <v>9.4868039999999997E-3</v>
      </c>
      <c r="N50" s="260">
        <f t="shared" si="12"/>
        <v>9.0854339999999999E-3</v>
      </c>
      <c r="O50" s="260">
        <f t="shared" si="12"/>
        <v>9.2857080000000002E-3</v>
      </c>
      <c r="P50" s="260">
        <f t="shared" si="12"/>
        <v>9.8258948753394866E-3</v>
      </c>
      <c r="Q50" s="260">
        <f t="shared" si="12"/>
        <v>9.8192304000000001E-3</v>
      </c>
      <c r="R50" s="260">
        <f t="shared" si="12"/>
        <v>9.6148511999999998E-3</v>
      </c>
      <c r="S50" s="260">
        <f t="shared" si="12"/>
        <v>9.9311280000000009E-3</v>
      </c>
      <c r="T50" s="260">
        <f t="shared" si="12"/>
        <v>1.0044179999999998E-2</v>
      </c>
      <c r="U50" s="260">
        <f t="shared" ref="U50:V50" si="13">(U14*U31)/10^6</f>
        <v>1.0157232E-2</v>
      </c>
      <c r="V50" s="260">
        <f t="shared" si="13"/>
        <v>1.0270199999999998E-2</v>
      </c>
      <c r="W50" s="260">
        <f t="shared" si="12"/>
        <v>1.03836E-2</v>
      </c>
    </row>
    <row r="51" spans="1:23" ht="16.5" x14ac:dyDescent="0.3">
      <c r="A51" s="354" t="s">
        <v>1108</v>
      </c>
      <c r="B51" s="330" t="s">
        <v>233</v>
      </c>
      <c r="C51" s="242" t="s">
        <v>455</v>
      </c>
      <c r="D51" s="242" t="s">
        <v>190</v>
      </c>
      <c r="E51" s="242" t="s">
        <v>195</v>
      </c>
      <c r="F51" s="260">
        <f>(F15*F32)/10^6</f>
        <v>1.8561176227229671E-4</v>
      </c>
      <c r="G51" s="260">
        <f t="shared" si="12"/>
        <v>1.9393301189668953E-4</v>
      </c>
      <c r="H51" s="260">
        <f t="shared" si="12"/>
        <v>2.035030525563293E-4</v>
      </c>
      <c r="I51" s="260">
        <f t="shared" si="12"/>
        <v>2.1638992007797964E-4</v>
      </c>
      <c r="J51" s="260">
        <f t="shared" si="12"/>
        <v>2.2857861828878969E-4</v>
      </c>
      <c r="K51" s="260">
        <f t="shared" si="12"/>
        <v>2.4182017856366183E-4</v>
      </c>
      <c r="L51" s="260">
        <f t="shared" si="12"/>
        <v>2.5942305716477644E-4</v>
      </c>
      <c r="M51" s="260">
        <f t="shared" si="12"/>
        <v>3.021521015963105E-4</v>
      </c>
      <c r="N51" s="260">
        <f t="shared" si="12"/>
        <v>3.094052013675676E-4</v>
      </c>
      <c r="O51" s="260">
        <f t="shared" si="12"/>
        <v>2.811640649206326E-4</v>
      </c>
      <c r="P51" s="260">
        <f t="shared" si="12"/>
        <v>1.035399375E-2</v>
      </c>
      <c r="Q51" s="260">
        <f t="shared" si="12"/>
        <v>1.9420308000000001E-2</v>
      </c>
      <c r="R51" s="260">
        <f t="shared" si="12"/>
        <v>1.8789607031249999E-2</v>
      </c>
      <c r="S51" s="260">
        <f t="shared" si="12"/>
        <v>1.7106135937499999E-2</v>
      </c>
      <c r="T51" s="260">
        <f t="shared" si="12"/>
        <v>1.9224760546875001E-2</v>
      </c>
      <c r="U51" s="260">
        <f t="shared" ref="U51:V51" si="14">(U15*U32)/10^6</f>
        <v>2.0845903125000002E-2</v>
      </c>
      <c r="V51" s="260">
        <f t="shared" si="14"/>
        <v>2.0289305557250974E-3</v>
      </c>
      <c r="W51" s="260">
        <f t="shared" si="12"/>
        <v>2.029989450073242E-3</v>
      </c>
    </row>
    <row r="52" spans="1:23" ht="16.5" x14ac:dyDescent="0.3">
      <c r="A52" s="354" t="s">
        <v>1109</v>
      </c>
      <c r="B52" s="330" t="s">
        <v>233</v>
      </c>
      <c r="C52" s="242" t="s">
        <v>167</v>
      </c>
      <c r="D52" s="242" t="s">
        <v>190</v>
      </c>
      <c r="E52" s="242" t="s">
        <v>195</v>
      </c>
      <c r="F52" s="260">
        <f>(F16*F33)/10^6</f>
        <v>5.0316135410210176E-2</v>
      </c>
      <c r="G52" s="260">
        <f t="shared" ref="G52:W52" si="15">(G16*G33)/10^6</f>
        <v>4.6082804087791501E-2</v>
      </c>
      <c r="H52" s="260">
        <f t="shared" si="15"/>
        <v>4.5157164181069978E-2</v>
      </c>
      <c r="I52" s="260">
        <f t="shared" si="15"/>
        <v>5.35933485432099E-2</v>
      </c>
      <c r="J52" s="260">
        <f t="shared" si="15"/>
        <v>7.0352694222222248E-2</v>
      </c>
      <c r="K52" s="260">
        <f t="shared" si="15"/>
        <v>7.2328487000000011E-2</v>
      </c>
      <c r="L52" s="260">
        <f t="shared" si="15"/>
        <v>6.9497685000000003E-2</v>
      </c>
      <c r="M52" s="260">
        <f t="shared" si="15"/>
        <v>6.8733083206800008E-2</v>
      </c>
      <c r="N52" s="260">
        <f t="shared" si="15"/>
        <v>8.0448182640000018E-2</v>
      </c>
      <c r="O52" s="260">
        <f t="shared" si="15"/>
        <v>6.7318047000000077E-3</v>
      </c>
      <c r="P52" s="260">
        <f t="shared" si="15"/>
        <v>1.6985490412500005E-2</v>
      </c>
      <c r="Q52" s="260">
        <f t="shared" si="15"/>
        <v>2.5931900520000002E-2</v>
      </c>
      <c r="R52" s="260">
        <f t="shared" si="15"/>
        <v>0.11366656938000003</v>
      </c>
      <c r="S52" s="260">
        <f t="shared" si="15"/>
        <v>0.19848146785200002</v>
      </c>
      <c r="T52" s="260">
        <f t="shared" si="15"/>
        <v>0.11474124222600002</v>
      </c>
      <c r="U52" s="260">
        <f t="shared" ref="U52:V52" si="16">(U16*U33)/10^6</f>
        <v>3.1352832000000004E-2</v>
      </c>
      <c r="V52" s="260">
        <f t="shared" si="16"/>
        <v>3.6338699925000002E-2</v>
      </c>
      <c r="W52" s="260">
        <f t="shared" si="15"/>
        <v>0.12825004671000001</v>
      </c>
    </row>
    <row r="53" spans="1:23" ht="16.5" x14ac:dyDescent="0.3">
      <c r="A53" s="354"/>
      <c r="B53" s="332" t="s">
        <v>77</v>
      </c>
      <c r="C53" s="275" t="s">
        <v>196</v>
      </c>
      <c r="D53" s="275" t="s">
        <v>190</v>
      </c>
      <c r="E53" s="275" t="s">
        <v>199</v>
      </c>
      <c r="F53" s="261">
        <f>+SUM(F50:F52)*'Conversion Factors'!$I$5</f>
        <v>18.300783403469566</v>
      </c>
      <c r="G53" s="261">
        <f>+SUM(G50:G52)*'Conversion Factors'!$I$5</f>
        <v>16.97678082090334</v>
      </c>
      <c r="H53" s="261">
        <f>+SUM(H50:H52)*'Conversion Factors'!$I$5</f>
        <v>16.691526922424156</v>
      </c>
      <c r="I53" s="261">
        <f>+SUM(I50:I52)*'Conversion Factors'!$I$5</f>
        <v>19.39521648361924</v>
      </c>
      <c r="J53" s="261">
        <f>+SUM(J50:J52)*'Conversion Factors'!$I$5</f>
        <v>24.67519426055842</v>
      </c>
      <c r="K53" s="261">
        <f>+SUM(K50:K52)*'Conversion Factors'!$I$5</f>
        <v>25.337707145354738</v>
      </c>
      <c r="L53" s="261">
        <f>+SUM(L50:L52)*'Conversion Factors'!$I$5</f>
        <v>24.494622117721082</v>
      </c>
      <c r="M53" s="261">
        <f>+SUM(M50:M52)*'Conversion Factors'!$I$5</f>
        <v>24.341832185602861</v>
      </c>
      <c r="N53" s="261">
        <f>+SUM(N50:N52)*'Conversion Factors'!$I$5</f>
        <v>27.851336770823952</v>
      </c>
      <c r="O53" s="261">
        <f>+SUM(O50:O52)*'Conversion Factors'!$I$5</f>
        <v>5.0525897971253979</v>
      </c>
      <c r="P53" s="261">
        <f>+SUM(P50:P52)*'Conversion Factors'!$I$5</f>
        <v>11.521267501730243</v>
      </c>
      <c r="Q53" s="261">
        <f>+SUM(Q50:Q52)*'Conversion Factors'!$I$5</f>
        <v>17.103146065200001</v>
      </c>
      <c r="R53" s="261">
        <f>+SUM(R50:R52)*'Conversion Factors'!$I$5</f>
        <v>44.042018559487502</v>
      </c>
      <c r="S53" s="261">
        <f>+SUM(S50:S52)*'Conversion Factors'!$I$5</f>
        <v>69.910806854745005</v>
      </c>
      <c r="T53" s="261">
        <f>+SUM(T50:T52)*'Conversion Factors'!$I$5</f>
        <v>44.643156659591256</v>
      </c>
      <c r="U53" s="261">
        <f>+SUM(U50:U52)*'Conversion Factors'!$I$5</f>
        <v>19.330349808750004</v>
      </c>
      <c r="V53" s="261">
        <f>+SUM(V50:V52)*'Conversion Factors'!$I$5</f>
        <v>15.077727449024781</v>
      </c>
      <c r="W53" s="261">
        <f>+SUM(W50:W52)*'Conversion Factors'!$I$5</f>
        <v>43.605727209622707</v>
      </c>
    </row>
    <row r="54" spans="1:23" ht="16.5" x14ac:dyDescent="0.3">
      <c r="A54" s="354"/>
      <c r="B54" s="332"/>
      <c r="C54" s="275"/>
      <c r="D54" s="275"/>
      <c r="E54" s="275"/>
      <c r="F54" s="259"/>
      <c r="G54" s="259"/>
      <c r="H54" s="259"/>
      <c r="I54" s="259"/>
      <c r="J54" s="259"/>
      <c r="K54" s="259"/>
      <c r="L54" s="259"/>
      <c r="M54" s="259"/>
      <c r="N54" s="259"/>
      <c r="O54" s="259"/>
      <c r="P54" s="259"/>
      <c r="Q54" s="259"/>
      <c r="R54" s="259"/>
      <c r="S54" s="259"/>
      <c r="T54" s="259"/>
      <c r="U54" s="259"/>
      <c r="V54" s="259"/>
      <c r="W54" s="259"/>
    </row>
    <row r="55" spans="1:23" ht="16.5" x14ac:dyDescent="0.3">
      <c r="A55" s="354"/>
      <c r="B55" s="332" t="s">
        <v>77</v>
      </c>
      <c r="C55" s="275" t="s">
        <v>197</v>
      </c>
      <c r="D55" s="275" t="s">
        <v>13</v>
      </c>
      <c r="E55" s="275" t="s">
        <v>198</v>
      </c>
      <c r="F55" s="261">
        <f t="shared" ref="F55:W55" si="17">SUM(F41,F47,F53)</f>
        <v>4257.0282979866988</v>
      </c>
      <c r="G55" s="261">
        <f t="shared" si="17"/>
        <v>3979.7209175402445</v>
      </c>
      <c r="H55" s="261">
        <f t="shared" si="17"/>
        <v>3920.7359392908415</v>
      </c>
      <c r="I55" s="261">
        <f t="shared" si="17"/>
        <v>4497.9757339370972</v>
      </c>
      <c r="J55" s="261">
        <f t="shared" si="17"/>
        <v>5610.5209487925158</v>
      </c>
      <c r="K55" s="261">
        <f t="shared" si="17"/>
        <v>5756.7494453280515</v>
      </c>
      <c r="L55" s="261">
        <f t="shared" si="17"/>
        <v>5587.2165643985736</v>
      </c>
      <c r="M55" s="261">
        <f t="shared" si="17"/>
        <v>5569.7464213913099</v>
      </c>
      <c r="N55" s="261">
        <f t="shared" si="17"/>
        <v>6279.6349582128223</v>
      </c>
      <c r="O55" s="261">
        <f t="shared" si="17"/>
        <v>1545.3318608974409</v>
      </c>
      <c r="P55" s="261">
        <f t="shared" si="17"/>
        <v>3517.3893403686275</v>
      </c>
      <c r="Q55" s="261">
        <f t="shared" si="17"/>
        <v>5217.0291101044804</v>
      </c>
      <c r="R55" s="261">
        <f t="shared" si="17"/>
        <v>10773.252469154464</v>
      </c>
      <c r="S55" s="261">
        <f t="shared" si="17"/>
        <v>16071.075719569364</v>
      </c>
      <c r="T55" s="261">
        <f t="shared" si="17"/>
        <v>10946.24653318224</v>
      </c>
      <c r="U55" s="261">
        <f t="shared" ref="U55:V55" si="18">SUM(U41,U47,U53)</f>
        <v>5782.4606705823753</v>
      </c>
      <c r="V55" s="261">
        <f t="shared" si="18"/>
        <v>3785.3921467758755</v>
      </c>
      <c r="W55" s="261">
        <f t="shared" si="17"/>
        <v>9726.0921490648652</v>
      </c>
    </row>
    <row r="57" spans="1:23" s="197" customFormat="1" x14ac:dyDescent="0.25">
      <c r="A57" s="221"/>
      <c r="B57" s="48" t="s">
        <v>1099</v>
      </c>
      <c r="C57" s="48"/>
      <c r="D57" s="48"/>
      <c r="E57" s="19"/>
      <c r="F57" s="48">
        <v>2000</v>
      </c>
      <c r="G57" s="48">
        <v>2017</v>
      </c>
      <c r="H57" s="19"/>
      <c r="I57" s="19"/>
      <c r="J57" s="19"/>
      <c r="K57" s="19"/>
      <c r="L57" s="19"/>
      <c r="M57" s="19"/>
      <c r="N57" s="19"/>
      <c r="O57" s="19"/>
      <c r="P57" s="19"/>
      <c r="Q57" s="19"/>
      <c r="R57" s="19"/>
      <c r="S57" s="19"/>
      <c r="T57" s="19"/>
      <c r="U57" s="19"/>
      <c r="V57" s="19"/>
      <c r="W57" s="19"/>
    </row>
    <row r="58" spans="1:23" s="197" customFormat="1" x14ac:dyDescent="0.25">
      <c r="A58" s="221" t="str">
        <f>+B58&amp;C58&amp;D58</f>
        <v>1A5aSolidCO2</v>
      </c>
      <c r="B58" s="220" t="s">
        <v>161</v>
      </c>
      <c r="C58" s="225" t="s">
        <v>457</v>
      </c>
      <c r="D58" s="225" t="s">
        <v>13</v>
      </c>
      <c r="E58" s="225"/>
      <c r="F58" s="225">
        <f>+SUMIF($A$38:$A$52,$A58,F$38:F$52)</f>
        <v>3228.6186888218194</v>
      </c>
      <c r="G58" s="225">
        <f>+SUMIF($A$38:$A$52,$A58,W$38:W$52)</f>
        <v>8229.3779972249995</v>
      </c>
    </row>
    <row r="59" spans="1:23" s="197" customFormat="1" x14ac:dyDescent="0.25">
      <c r="A59" s="221" t="str">
        <f t="shared" ref="A59:A63" si="19">+B59&amp;C59&amp;D59</f>
        <v>1A5aLiquidCO2</v>
      </c>
      <c r="B59" s="220" t="s">
        <v>161</v>
      </c>
      <c r="C59" s="225" t="s">
        <v>456</v>
      </c>
      <c r="D59" s="225" t="s">
        <v>13</v>
      </c>
      <c r="E59" s="225"/>
      <c r="F59" s="225">
        <f t="shared" ref="F59:F63" si="20">+SUMIF($A$38:$A$52,$A59,F$38:F$52)</f>
        <v>1008.4889416406286</v>
      </c>
      <c r="G59" s="225">
        <f t="shared" ref="G59:G63" si="21">+SUMIF($A$38:$A$52,$A59,W$38:W$52)</f>
        <v>1450.0094970840455</v>
      </c>
    </row>
    <row r="60" spans="1:23" s="197" customFormat="1" x14ac:dyDescent="0.25">
      <c r="A60" s="221" t="str">
        <f t="shared" si="19"/>
        <v>1A5aSolidCH4</v>
      </c>
      <c r="B60" s="220" t="s">
        <v>161</v>
      </c>
      <c r="C60" s="225" t="s">
        <v>457</v>
      </c>
      <c r="D60" s="225" t="s">
        <v>36</v>
      </c>
      <c r="E60" s="225"/>
      <c r="F60" s="225">
        <f t="shared" si="20"/>
        <v>3.3544090273473451E-2</v>
      </c>
      <c r="G60" s="225">
        <f t="shared" si="21"/>
        <v>8.5500031140000002E-2</v>
      </c>
    </row>
    <row r="61" spans="1:23" s="197" customFormat="1" x14ac:dyDescent="0.25">
      <c r="A61" s="221" t="str">
        <f t="shared" si="19"/>
        <v>1A5aLiquidCH4</v>
      </c>
      <c r="B61" s="220" t="s">
        <v>161</v>
      </c>
      <c r="C61" s="225" t="s">
        <v>456</v>
      </c>
      <c r="D61" s="225" t="s">
        <v>36</v>
      </c>
      <c r="E61" s="225"/>
      <c r="F61" s="225">
        <f t="shared" si="20"/>
        <v>4.3593248811361486E-2</v>
      </c>
      <c r="G61" s="225">
        <f t="shared" si="21"/>
        <v>6.2067947250366212E-2</v>
      </c>
    </row>
    <row r="62" spans="1:23" s="197" customFormat="1" x14ac:dyDescent="0.25">
      <c r="A62" s="221" t="str">
        <f t="shared" si="19"/>
        <v>1A5aSolidN2O</v>
      </c>
      <c r="B62" s="220" t="s">
        <v>161</v>
      </c>
      <c r="C62" s="225" t="s">
        <v>457</v>
      </c>
      <c r="D62" s="225" t="s">
        <v>190</v>
      </c>
      <c r="E62" s="225"/>
      <c r="F62" s="225">
        <f t="shared" si="20"/>
        <v>5.0316135410210176E-2</v>
      </c>
      <c r="G62" s="225">
        <f t="shared" si="21"/>
        <v>0.12825004671000001</v>
      </c>
    </row>
    <row r="63" spans="1:23" s="197" customFormat="1" x14ac:dyDescent="0.25">
      <c r="A63" s="221" t="str">
        <f t="shared" si="19"/>
        <v>1A5aLiquidN2O</v>
      </c>
      <c r="B63" s="220" t="s">
        <v>161</v>
      </c>
      <c r="C63" s="225" t="s">
        <v>456</v>
      </c>
      <c r="D63" s="225" t="s">
        <v>190</v>
      </c>
      <c r="E63" s="225"/>
      <c r="F63" s="225">
        <f t="shared" si="20"/>
        <v>8.7186497622722941E-3</v>
      </c>
      <c r="G63" s="225">
        <f t="shared" si="21"/>
        <v>1.2413589450073242E-2</v>
      </c>
    </row>
    <row r="64" spans="1:23" s="197" customFormat="1" x14ac:dyDescent="0.25">
      <c r="A64" s="221"/>
    </row>
    <row r="65" spans="1:14" s="197" customFormat="1" x14ac:dyDescent="0.25">
      <c r="A65" s="221"/>
    </row>
    <row r="66" spans="1:14" s="197" customFormat="1" x14ac:dyDescent="0.25">
      <c r="A66" s="221"/>
    </row>
    <row r="67" spans="1:14" s="197" customFormat="1" x14ac:dyDescent="0.25">
      <c r="A67" s="221"/>
    </row>
    <row r="68" spans="1:14" s="2" customFormat="1" ht="21" x14ac:dyDescent="0.35">
      <c r="A68" s="222"/>
      <c r="C68" s="3" t="s">
        <v>17</v>
      </c>
      <c r="F68" s="2" t="s">
        <v>18</v>
      </c>
      <c r="N68" s="2" t="s">
        <v>34</v>
      </c>
    </row>
    <row r="70" spans="1:14" x14ac:dyDescent="0.25">
      <c r="B70" s="23"/>
      <c r="C70" s="22"/>
      <c r="D70" s="22"/>
      <c r="E70" s="22"/>
      <c r="F70" s="22"/>
      <c r="G70" s="22"/>
      <c r="H70" s="22"/>
      <c r="I70" s="22"/>
    </row>
    <row r="91" spans="1:23" ht="21" x14ac:dyDescent="0.35">
      <c r="B91" s="2"/>
      <c r="C91" s="3" t="s">
        <v>19</v>
      </c>
      <c r="D91" s="2"/>
      <c r="E91" s="2"/>
      <c r="F91" s="57" t="s">
        <v>33</v>
      </c>
      <c r="G91" s="2"/>
      <c r="H91" s="2"/>
      <c r="I91" s="2"/>
      <c r="J91" s="2"/>
      <c r="K91" s="2"/>
      <c r="L91" s="2"/>
      <c r="M91" s="2"/>
      <c r="N91" s="2"/>
      <c r="O91" s="2"/>
      <c r="P91" s="2"/>
      <c r="Q91" s="2"/>
      <c r="R91" s="2"/>
      <c r="S91" s="2"/>
      <c r="T91" s="2"/>
      <c r="U91" s="2"/>
      <c r="V91" s="2"/>
      <c r="W91" s="2"/>
    </row>
    <row r="92" spans="1:23" ht="18.75" x14ac:dyDescent="0.3">
      <c r="B92" s="9" t="s">
        <v>21</v>
      </c>
      <c r="F92" t="s">
        <v>22</v>
      </c>
    </row>
    <row r="93" spans="1:23" ht="18.75" x14ac:dyDescent="0.3">
      <c r="B93" s="9"/>
    </row>
    <row r="94" spans="1:23" s="45" customFormat="1" ht="21" x14ac:dyDescent="0.35">
      <c r="A94" s="223"/>
      <c r="C94" s="54" t="s">
        <v>6</v>
      </c>
      <c r="F94" s="45" t="s">
        <v>188</v>
      </c>
    </row>
    <row r="95" spans="1:23" x14ac:dyDescent="0.25">
      <c r="B95" s="58" t="s">
        <v>7</v>
      </c>
      <c r="C95" s="58" t="s">
        <v>8</v>
      </c>
      <c r="D95" s="58" t="s">
        <v>9</v>
      </c>
      <c r="E95" s="58" t="s">
        <v>10</v>
      </c>
      <c r="F95" s="58">
        <v>2000</v>
      </c>
      <c r="G95" s="58">
        <v>2001</v>
      </c>
      <c r="H95" s="58">
        <v>2002</v>
      </c>
      <c r="I95" s="58">
        <v>2003</v>
      </c>
      <c r="J95" s="58">
        <v>2004</v>
      </c>
      <c r="K95" s="58">
        <v>2005</v>
      </c>
      <c r="L95" s="58">
        <v>2006</v>
      </c>
      <c r="M95" s="58">
        <v>2007</v>
      </c>
      <c r="N95" s="58">
        <v>2008</v>
      </c>
      <c r="O95" s="58">
        <v>2009</v>
      </c>
      <c r="P95" s="58">
        <v>2010</v>
      </c>
      <c r="Q95" s="58">
        <v>2011</v>
      </c>
      <c r="R95" s="58">
        <v>2012</v>
      </c>
      <c r="S95" s="58">
        <v>2013</v>
      </c>
      <c r="T95" s="58">
        <v>2014</v>
      </c>
      <c r="U95" s="58">
        <v>2015</v>
      </c>
    </row>
    <row r="96" spans="1:23" s="8" customFormat="1" x14ac:dyDescent="0.25">
      <c r="A96" s="221"/>
      <c r="B96" s="8" t="s">
        <v>233</v>
      </c>
      <c r="C96" s="8" t="s">
        <v>226</v>
      </c>
      <c r="E96" s="8" t="s">
        <v>201</v>
      </c>
      <c r="F96" s="25">
        <v>14221.73</v>
      </c>
      <c r="G96" s="25">
        <v>14145.12</v>
      </c>
      <c r="H96" s="25">
        <v>14138.28</v>
      </c>
      <c r="I96" s="25">
        <v>14592.46</v>
      </c>
      <c r="J96" s="25">
        <v>15026.88</v>
      </c>
      <c r="K96" s="25">
        <v>15273.72</v>
      </c>
      <c r="L96" s="25">
        <v>15429.67</v>
      </c>
      <c r="M96" s="25">
        <v>15811.34</v>
      </c>
      <c r="N96" s="25">
        <v>15142.39</v>
      </c>
      <c r="O96" s="25">
        <v>15476.18</v>
      </c>
      <c r="P96" s="25">
        <v>16376.491458899147</v>
      </c>
      <c r="Q96" s="25">
        <v>16365.384</v>
      </c>
      <c r="R96" s="25">
        <v>16024.752</v>
      </c>
      <c r="S96" s="25">
        <v>16551.88</v>
      </c>
      <c r="T96" s="25">
        <v>16740.3</v>
      </c>
      <c r="U96" s="25">
        <v>16928.72</v>
      </c>
    </row>
    <row r="97" spans="1:21" s="8" customFormat="1" x14ac:dyDescent="0.25">
      <c r="A97" s="221"/>
      <c r="B97" s="8" t="s">
        <v>233</v>
      </c>
      <c r="C97" s="8" t="s">
        <v>455</v>
      </c>
      <c r="E97" s="8" t="s">
        <v>201</v>
      </c>
      <c r="F97" s="25"/>
      <c r="G97" s="25"/>
      <c r="H97" s="25"/>
      <c r="I97" s="25"/>
      <c r="J97" s="25"/>
      <c r="K97" s="25"/>
      <c r="L97" s="25"/>
      <c r="M97" s="25"/>
      <c r="N97" s="25"/>
      <c r="O97" s="25"/>
      <c r="P97" s="25"/>
      <c r="Q97" s="25"/>
      <c r="R97" s="25"/>
      <c r="S97" s="25"/>
      <c r="T97" s="25"/>
      <c r="U97" s="25"/>
    </row>
    <row r="98" spans="1:21" s="8" customFormat="1" x14ac:dyDescent="0.25">
      <c r="A98" s="221"/>
      <c r="B98" s="8" t="s">
        <v>233</v>
      </c>
      <c r="C98" s="8" t="s">
        <v>167</v>
      </c>
      <c r="E98" s="8" t="s">
        <v>201</v>
      </c>
      <c r="F98" s="25"/>
      <c r="G98" s="25"/>
      <c r="H98" s="25"/>
      <c r="I98" s="25"/>
      <c r="J98" s="25"/>
      <c r="K98" s="25"/>
      <c r="L98" s="25"/>
      <c r="M98" s="25"/>
      <c r="N98" s="25"/>
      <c r="O98" s="25"/>
      <c r="P98" s="25"/>
      <c r="Q98" s="25"/>
      <c r="R98" s="25"/>
      <c r="S98" s="25"/>
      <c r="T98" s="25"/>
      <c r="U98" s="25"/>
    </row>
    <row r="99" spans="1:21" s="8" customFormat="1" x14ac:dyDescent="0.25">
      <c r="A99" s="221"/>
      <c r="F99" s="26"/>
      <c r="G99" s="26"/>
      <c r="H99" s="26"/>
      <c r="I99" s="26"/>
      <c r="J99" s="26"/>
      <c r="K99" s="26"/>
      <c r="L99" s="26"/>
      <c r="M99" s="26"/>
      <c r="N99" s="26"/>
      <c r="O99" s="26"/>
      <c r="P99" s="26"/>
      <c r="Q99" s="26"/>
      <c r="R99" s="26"/>
      <c r="S99" s="26"/>
      <c r="T99" s="26"/>
      <c r="U99" s="26"/>
    </row>
    <row r="100" spans="1:21" s="51" customFormat="1" ht="21" x14ac:dyDescent="0.35">
      <c r="A100" s="222"/>
      <c r="C100" s="52" t="s">
        <v>11</v>
      </c>
      <c r="F100" s="51" t="s">
        <v>12</v>
      </c>
    </row>
    <row r="101" spans="1:21" s="8" customFormat="1" x14ac:dyDescent="0.25">
      <c r="A101" s="221"/>
    </row>
    <row r="102" spans="1:21" s="8" customFormat="1" x14ac:dyDescent="0.25">
      <c r="A102" s="221"/>
      <c r="B102" s="50" t="s">
        <v>233</v>
      </c>
      <c r="C102" s="50"/>
      <c r="D102" s="50" t="s">
        <v>13</v>
      </c>
      <c r="E102" s="45"/>
      <c r="F102" s="45"/>
      <c r="G102" s="45"/>
      <c r="H102" s="45"/>
      <c r="I102" s="45"/>
      <c r="J102" s="45"/>
      <c r="K102" s="45"/>
      <c r="L102" s="45"/>
      <c r="M102" s="45"/>
      <c r="N102" s="45"/>
      <c r="O102" s="45"/>
      <c r="P102" s="45"/>
      <c r="Q102" s="45"/>
      <c r="R102" s="45"/>
      <c r="S102" s="45"/>
      <c r="T102" s="45"/>
      <c r="U102" s="45"/>
    </row>
    <row r="103" spans="1:21" s="8" customFormat="1" x14ac:dyDescent="0.25">
      <c r="A103" s="221"/>
      <c r="B103" s="8" t="s">
        <v>233</v>
      </c>
      <c r="C103" s="8" t="s">
        <v>226</v>
      </c>
      <c r="D103" s="8" t="s">
        <v>13</v>
      </c>
      <c r="E103" s="8" t="s">
        <v>189</v>
      </c>
      <c r="F103" s="25">
        <v>69300</v>
      </c>
      <c r="G103" s="25">
        <v>69300</v>
      </c>
      <c r="H103" s="25">
        <v>69300</v>
      </c>
      <c r="I103" s="25">
        <v>69300</v>
      </c>
      <c r="J103" s="25">
        <v>69300</v>
      </c>
      <c r="K103" s="25">
        <v>69300</v>
      </c>
      <c r="L103" s="25">
        <v>69300</v>
      </c>
      <c r="M103" s="25">
        <v>69300</v>
      </c>
      <c r="N103" s="25">
        <v>69300</v>
      </c>
      <c r="O103" s="25">
        <v>69300</v>
      </c>
      <c r="P103" s="25">
        <v>69300</v>
      </c>
      <c r="Q103" s="25">
        <v>69300</v>
      </c>
      <c r="R103" s="25">
        <v>69300</v>
      </c>
      <c r="S103" s="25">
        <v>69300</v>
      </c>
      <c r="T103" s="25">
        <v>69300</v>
      </c>
      <c r="U103" s="25">
        <v>69300</v>
      </c>
    </row>
    <row r="104" spans="1:21" s="8" customFormat="1" x14ac:dyDescent="0.25">
      <c r="A104" s="221"/>
      <c r="B104" s="8" t="s">
        <v>233</v>
      </c>
      <c r="C104" s="8" t="s">
        <v>455</v>
      </c>
      <c r="D104" s="8" t="s">
        <v>13</v>
      </c>
      <c r="E104" s="8" t="s">
        <v>189</v>
      </c>
      <c r="F104" s="25">
        <v>74100</v>
      </c>
      <c r="G104" s="25">
        <v>74100</v>
      </c>
      <c r="H104" s="25">
        <v>74100</v>
      </c>
      <c r="I104" s="25">
        <v>74100</v>
      </c>
      <c r="J104" s="25">
        <v>74100</v>
      </c>
      <c r="K104" s="25">
        <v>74100</v>
      </c>
      <c r="L104" s="25">
        <v>74100</v>
      </c>
      <c r="M104" s="25">
        <v>74100</v>
      </c>
      <c r="N104" s="25">
        <v>74100</v>
      </c>
      <c r="O104" s="25">
        <v>74100</v>
      </c>
      <c r="P104" s="25">
        <v>74100</v>
      </c>
      <c r="Q104" s="25">
        <v>74100</v>
      </c>
      <c r="R104" s="25">
        <v>74100</v>
      </c>
      <c r="S104" s="25">
        <v>74100</v>
      </c>
      <c r="T104" s="25">
        <v>74100</v>
      </c>
      <c r="U104" s="25">
        <v>74100</v>
      </c>
    </row>
    <row r="105" spans="1:21" s="8" customFormat="1" x14ac:dyDescent="0.25">
      <c r="A105" s="221"/>
      <c r="B105" s="8" t="s">
        <v>233</v>
      </c>
      <c r="C105" s="8" t="s">
        <v>167</v>
      </c>
      <c r="D105" s="8" t="s">
        <v>13</v>
      </c>
      <c r="E105" s="8" t="s">
        <v>189</v>
      </c>
      <c r="F105" s="25">
        <v>96250</v>
      </c>
      <c r="G105" s="25">
        <v>96250</v>
      </c>
      <c r="H105" s="25">
        <v>96250</v>
      </c>
      <c r="I105" s="25">
        <v>96250</v>
      </c>
      <c r="J105" s="25">
        <v>96250</v>
      </c>
      <c r="K105" s="25">
        <v>96250</v>
      </c>
      <c r="L105" s="25">
        <v>96250</v>
      </c>
      <c r="M105" s="25">
        <v>96250</v>
      </c>
      <c r="N105" s="25">
        <v>96250</v>
      </c>
      <c r="O105" s="25">
        <v>96250</v>
      </c>
      <c r="P105" s="25">
        <v>96250</v>
      </c>
      <c r="Q105" s="25">
        <v>96250</v>
      </c>
      <c r="R105" s="25">
        <v>96250</v>
      </c>
      <c r="S105" s="25">
        <v>96250</v>
      </c>
      <c r="T105" s="25">
        <v>96250</v>
      </c>
      <c r="U105" s="25">
        <v>96250</v>
      </c>
    </row>
    <row r="106" spans="1:21" s="8" customFormat="1" x14ac:dyDescent="0.25">
      <c r="A106" s="221"/>
    </row>
    <row r="107" spans="1:21" s="8" customFormat="1" x14ac:dyDescent="0.25">
      <c r="A107" s="221"/>
      <c r="B107" s="50" t="s">
        <v>233</v>
      </c>
      <c r="C107" s="50"/>
      <c r="D107" s="50" t="s">
        <v>36</v>
      </c>
      <c r="E107" s="45"/>
      <c r="F107" s="45"/>
      <c r="G107" s="45"/>
      <c r="H107" s="45"/>
      <c r="I107" s="45"/>
      <c r="J107" s="45"/>
      <c r="K107" s="45"/>
      <c r="L107" s="45"/>
      <c r="M107" s="45"/>
      <c r="N107" s="45"/>
      <c r="O107" s="45"/>
      <c r="P107" s="45"/>
      <c r="Q107" s="45"/>
      <c r="R107" s="45"/>
      <c r="S107" s="45"/>
      <c r="T107" s="45"/>
      <c r="U107" s="45"/>
    </row>
    <row r="108" spans="1:21" s="8" customFormat="1" x14ac:dyDescent="0.25">
      <c r="A108" s="221"/>
      <c r="B108" s="8" t="s">
        <v>233</v>
      </c>
      <c r="C108" s="8" t="s">
        <v>226</v>
      </c>
      <c r="D108" s="8" t="s">
        <v>36</v>
      </c>
      <c r="E108" s="8" t="s">
        <v>207</v>
      </c>
      <c r="F108" s="25">
        <v>3</v>
      </c>
      <c r="G108" s="25">
        <v>3</v>
      </c>
      <c r="H108" s="25">
        <v>3</v>
      </c>
      <c r="I108" s="25">
        <v>3</v>
      </c>
      <c r="J108" s="25">
        <v>3</v>
      </c>
      <c r="K108" s="25">
        <v>3</v>
      </c>
      <c r="L108" s="25">
        <v>3</v>
      </c>
      <c r="M108" s="25">
        <v>3</v>
      </c>
      <c r="N108" s="25">
        <v>3</v>
      </c>
      <c r="O108" s="25">
        <v>3</v>
      </c>
      <c r="P108" s="25">
        <v>3</v>
      </c>
      <c r="Q108" s="25">
        <v>3</v>
      </c>
      <c r="R108" s="25">
        <v>3</v>
      </c>
      <c r="S108" s="25">
        <v>3</v>
      </c>
      <c r="T108" s="25">
        <v>3</v>
      </c>
      <c r="U108" s="25">
        <v>3</v>
      </c>
    </row>
    <row r="109" spans="1:21" s="8" customFormat="1" x14ac:dyDescent="0.25">
      <c r="A109" s="221"/>
      <c r="B109" s="8" t="s">
        <v>233</v>
      </c>
      <c r="C109" s="8" t="s">
        <v>455</v>
      </c>
      <c r="D109" s="8" t="s">
        <v>36</v>
      </c>
      <c r="E109" s="8" t="s">
        <v>207</v>
      </c>
      <c r="F109" s="25">
        <v>3</v>
      </c>
      <c r="G109" s="25">
        <v>3</v>
      </c>
      <c r="H109" s="25">
        <v>3</v>
      </c>
      <c r="I109" s="25">
        <v>3</v>
      </c>
      <c r="J109" s="25">
        <v>3</v>
      </c>
      <c r="K109" s="25">
        <v>3</v>
      </c>
      <c r="L109" s="25">
        <v>3</v>
      </c>
      <c r="M109" s="25">
        <v>3</v>
      </c>
      <c r="N109" s="25">
        <v>3</v>
      </c>
      <c r="O109" s="25">
        <v>3</v>
      </c>
      <c r="P109" s="25">
        <v>3</v>
      </c>
      <c r="Q109" s="25">
        <v>3</v>
      </c>
      <c r="R109" s="25">
        <v>3</v>
      </c>
      <c r="S109" s="25">
        <v>3</v>
      </c>
      <c r="T109" s="25">
        <v>3</v>
      </c>
      <c r="U109" s="25">
        <v>3</v>
      </c>
    </row>
    <row r="110" spans="1:21" s="8" customFormat="1" x14ac:dyDescent="0.25">
      <c r="A110" s="221"/>
      <c r="B110" s="8" t="s">
        <v>233</v>
      </c>
      <c r="C110" s="8" t="s">
        <v>167</v>
      </c>
      <c r="D110" s="8" t="s">
        <v>36</v>
      </c>
      <c r="E110" s="8" t="s">
        <v>207</v>
      </c>
      <c r="F110" s="25">
        <v>1</v>
      </c>
      <c r="G110" s="25">
        <v>1</v>
      </c>
      <c r="H110" s="25">
        <v>1</v>
      </c>
      <c r="I110" s="25">
        <v>1</v>
      </c>
      <c r="J110" s="25">
        <v>1</v>
      </c>
      <c r="K110" s="25">
        <v>1</v>
      </c>
      <c r="L110" s="25">
        <v>1</v>
      </c>
      <c r="M110" s="25">
        <v>1</v>
      </c>
      <c r="N110" s="25">
        <v>1</v>
      </c>
      <c r="O110" s="25">
        <v>1</v>
      </c>
      <c r="P110" s="25">
        <v>1</v>
      </c>
      <c r="Q110" s="25">
        <v>1</v>
      </c>
      <c r="R110" s="25">
        <v>1</v>
      </c>
      <c r="S110" s="25">
        <v>1</v>
      </c>
      <c r="T110" s="25">
        <v>1</v>
      </c>
      <c r="U110" s="25">
        <v>1</v>
      </c>
    </row>
    <row r="111" spans="1:21" s="8" customFormat="1" x14ac:dyDescent="0.25">
      <c r="A111" s="221"/>
    </row>
    <row r="112" spans="1:21" s="8" customFormat="1" x14ac:dyDescent="0.25">
      <c r="A112" s="221"/>
      <c r="B112" s="50" t="s">
        <v>233</v>
      </c>
      <c r="C112" s="50"/>
      <c r="D112" s="50" t="s">
        <v>190</v>
      </c>
      <c r="E112" s="45"/>
      <c r="F112" s="45"/>
      <c r="G112" s="45"/>
      <c r="H112" s="45"/>
      <c r="I112" s="45"/>
      <c r="J112" s="45"/>
      <c r="K112" s="45"/>
      <c r="L112" s="45"/>
      <c r="M112" s="45"/>
      <c r="N112" s="45"/>
      <c r="O112" s="45"/>
      <c r="P112" s="45"/>
      <c r="Q112" s="45"/>
      <c r="R112" s="45"/>
      <c r="S112" s="45"/>
      <c r="T112" s="45"/>
      <c r="U112" s="45"/>
    </row>
    <row r="113" spans="1:21" s="8" customFormat="1" x14ac:dyDescent="0.25">
      <c r="A113" s="221"/>
      <c r="B113" s="8" t="s">
        <v>233</v>
      </c>
      <c r="C113" s="8" t="s">
        <v>226</v>
      </c>
      <c r="D113" s="8" t="s">
        <v>190</v>
      </c>
      <c r="E113" s="8" t="s">
        <v>208</v>
      </c>
      <c r="F113" s="25">
        <v>0.6</v>
      </c>
      <c r="G113" s="25">
        <v>0.6</v>
      </c>
      <c r="H113" s="25">
        <v>0.6</v>
      </c>
      <c r="I113" s="25">
        <v>0.6</v>
      </c>
      <c r="J113" s="25">
        <v>0.6</v>
      </c>
      <c r="K113" s="25">
        <v>0.6</v>
      </c>
      <c r="L113" s="25">
        <v>0.6</v>
      </c>
      <c r="M113" s="25">
        <v>0.6</v>
      </c>
      <c r="N113" s="25">
        <v>0.6</v>
      </c>
      <c r="O113" s="25">
        <v>0.6</v>
      </c>
      <c r="P113" s="25">
        <v>0.6</v>
      </c>
      <c r="Q113" s="25">
        <v>0.6</v>
      </c>
      <c r="R113" s="25">
        <v>0.6</v>
      </c>
      <c r="S113" s="25">
        <v>0.6</v>
      </c>
      <c r="T113" s="25">
        <v>0.6</v>
      </c>
      <c r="U113" s="25">
        <v>0.6</v>
      </c>
    </row>
    <row r="114" spans="1:21" s="8" customFormat="1" x14ac:dyDescent="0.25">
      <c r="A114" s="221"/>
      <c r="B114" s="8" t="s">
        <v>233</v>
      </c>
      <c r="C114" s="8" t="s">
        <v>455</v>
      </c>
      <c r="D114" s="8" t="s">
        <v>190</v>
      </c>
      <c r="E114" s="8" t="s">
        <v>208</v>
      </c>
      <c r="F114" s="25">
        <v>0.6</v>
      </c>
      <c r="G114" s="25">
        <v>0.6</v>
      </c>
      <c r="H114" s="25">
        <v>0.6</v>
      </c>
      <c r="I114" s="25">
        <v>0.6</v>
      </c>
      <c r="J114" s="25">
        <v>0.6</v>
      </c>
      <c r="K114" s="25">
        <v>0.6</v>
      </c>
      <c r="L114" s="25">
        <v>0.6</v>
      </c>
      <c r="M114" s="25">
        <v>0.6</v>
      </c>
      <c r="N114" s="25">
        <v>0.6</v>
      </c>
      <c r="O114" s="25">
        <v>0.6</v>
      </c>
      <c r="P114" s="25">
        <v>0.6</v>
      </c>
      <c r="Q114" s="25">
        <v>0.6</v>
      </c>
      <c r="R114" s="25">
        <v>0.6</v>
      </c>
      <c r="S114" s="25">
        <v>0.6</v>
      </c>
      <c r="T114" s="25">
        <v>0.6</v>
      </c>
      <c r="U114" s="25">
        <v>0.6</v>
      </c>
    </row>
    <row r="115" spans="1:21" s="8" customFormat="1" x14ac:dyDescent="0.25">
      <c r="A115" s="221"/>
      <c r="B115" s="8" t="s">
        <v>233</v>
      </c>
      <c r="C115" s="8" t="s">
        <v>167</v>
      </c>
      <c r="D115" s="8" t="s">
        <v>190</v>
      </c>
      <c r="E115" s="8" t="s">
        <v>208</v>
      </c>
      <c r="F115" s="25">
        <v>1.5</v>
      </c>
      <c r="G115" s="25">
        <v>1.5</v>
      </c>
      <c r="H115" s="25">
        <v>1.5</v>
      </c>
      <c r="I115" s="25">
        <v>1.5</v>
      </c>
      <c r="J115" s="25">
        <v>1.5</v>
      </c>
      <c r="K115" s="25">
        <v>1.5</v>
      </c>
      <c r="L115" s="25">
        <v>1.5</v>
      </c>
      <c r="M115" s="25">
        <v>1.5</v>
      </c>
      <c r="N115" s="25">
        <v>1.5</v>
      </c>
      <c r="O115" s="25">
        <v>1.5</v>
      </c>
      <c r="P115" s="25">
        <v>1.5</v>
      </c>
      <c r="Q115" s="25">
        <v>1.5</v>
      </c>
      <c r="R115" s="25">
        <v>1.5</v>
      </c>
      <c r="S115" s="25">
        <v>1.5</v>
      </c>
      <c r="T115" s="25">
        <v>1.5</v>
      </c>
      <c r="U115" s="25">
        <v>1.5</v>
      </c>
    </row>
    <row r="116" spans="1:21" s="8" customFormat="1" x14ac:dyDescent="0.25">
      <c r="A116" s="221"/>
    </row>
    <row r="117" spans="1:21" s="51" customFormat="1" ht="21" x14ac:dyDescent="0.35">
      <c r="A117" s="222"/>
      <c r="C117" s="52" t="s">
        <v>14</v>
      </c>
      <c r="F117" s="51" t="s">
        <v>15</v>
      </c>
    </row>
    <row r="118" spans="1:21" s="8" customFormat="1" x14ac:dyDescent="0.25">
      <c r="A118" s="221"/>
    </row>
    <row r="119" spans="1:21" s="8" customFormat="1" x14ac:dyDescent="0.25">
      <c r="A119" s="221"/>
      <c r="B119" s="50" t="s">
        <v>233</v>
      </c>
      <c r="C119" s="50"/>
      <c r="D119" s="50" t="s">
        <v>13</v>
      </c>
      <c r="E119" s="45"/>
      <c r="F119" s="45"/>
      <c r="G119" s="45"/>
      <c r="H119" s="45"/>
      <c r="I119" s="45"/>
      <c r="J119" s="45"/>
      <c r="K119" s="45"/>
      <c r="L119" s="45"/>
      <c r="M119" s="45"/>
      <c r="N119" s="45"/>
      <c r="O119" s="45"/>
      <c r="P119" s="45"/>
      <c r="Q119" s="45"/>
      <c r="R119" s="45"/>
      <c r="S119" s="45"/>
      <c r="T119" s="45"/>
      <c r="U119" s="45"/>
    </row>
    <row r="120" spans="1:21" s="8" customFormat="1" x14ac:dyDescent="0.25">
      <c r="A120" s="221"/>
      <c r="B120" s="8" t="s">
        <v>233</v>
      </c>
      <c r="C120" s="8" t="s">
        <v>226</v>
      </c>
      <c r="D120" s="8" t="s">
        <v>13</v>
      </c>
      <c r="E120" s="8" t="s">
        <v>16</v>
      </c>
      <c r="F120" s="25">
        <v>985.56588899999997</v>
      </c>
      <c r="G120" s="25">
        <v>980.25681599999996</v>
      </c>
      <c r="H120" s="25">
        <v>979.78280400000006</v>
      </c>
      <c r="I120" s="25">
        <v>1011.2574779999999</v>
      </c>
      <c r="J120" s="25">
        <v>1041.3627839999999</v>
      </c>
      <c r="K120" s="25">
        <v>1058.4687960000001</v>
      </c>
      <c r="L120" s="25">
        <v>1069.2761310000001</v>
      </c>
      <c r="M120" s="25">
        <v>1095.725862</v>
      </c>
      <c r="N120" s="25">
        <v>1049.3676270000001</v>
      </c>
      <c r="O120" s="25">
        <v>1072.499274</v>
      </c>
      <c r="P120" s="25">
        <v>1134.8908581017108</v>
      </c>
      <c r="Q120" s="25">
        <v>1134.1211112000001</v>
      </c>
      <c r="R120" s="25">
        <v>1110.5153136000001</v>
      </c>
      <c r="S120" s="25">
        <v>1147.045284</v>
      </c>
      <c r="T120" s="25">
        <v>1160.1027899999999</v>
      </c>
      <c r="U120" s="25">
        <v>1173.160296</v>
      </c>
    </row>
    <row r="121" spans="1:21" s="8" customFormat="1" x14ac:dyDescent="0.25">
      <c r="A121" s="221"/>
      <c r="B121" s="8" t="s">
        <v>233</v>
      </c>
      <c r="C121" s="8" t="s">
        <v>455</v>
      </c>
      <c r="D121" s="8" t="s">
        <v>13</v>
      </c>
      <c r="E121" s="8" t="s">
        <v>16</v>
      </c>
      <c r="F121" s="25">
        <v>0</v>
      </c>
      <c r="G121" s="25">
        <v>0</v>
      </c>
      <c r="H121" s="25">
        <v>0</v>
      </c>
      <c r="I121" s="25">
        <v>0</v>
      </c>
      <c r="J121" s="25">
        <v>0</v>
      </c>
      <c r="K121" s="25">
        <v>0</v>
      </c>
      <c r="L121" s="25">
        <v>0</v>
      </c>
      <c r="M121" s="25">
        <v>0</v>
      </c>
      <c r="N121" s="25">
        <v>0</v>
      </c>
      <c r="O121" s="25">
        <v>0</v>
      </c>
      <c r="P121" s="25">
        <v>0</v>
      </c>
      <c r="Q121" s="25">
        <v>0</v>
      </c>
      <c r="R121" s="25">
        <v>0</v>
      </c>
      <c r="S121" s="25">
        <v>0</v>
      </c>
      <c r="T121" s="25">
        <v>0</v>
      </c>
      <c r="U121" s="25">
        <v>0</v>
      </c>
    </row>
    <row r="122" spans="1:21" s="8" customFormat="1" x14ac:dyDescent="0.25">
      <c r="A122" s="221"/>
      <c r="B122" s="8" t="s">
        <v>233</v>
      </c>
      <c r="C122" s="8" t="s">
        <v>167</v>
      </c>
      <c r="D122" s="8" t="s">
        <v>13</v>
      </c>
      <c r="E122" s="8" t="s">
        <v>16</v>
      </c>
      <c r="F122" s="25">
        <v>0</v>
      </c>
      <c r="G122" s="25">
        <v>0</v>
      </c>
      <c r="H122" s="25">
        <v>0</v>
      </c>
      <c r="I122" s="25">
        <v>0</v>
      </c>
      <c r="J122" s="25">
        <v>0</v>
      </c>
      <c r="K122" s="25">
        <v>0</v>
      </c>
      <c r="L122" s="25">
        <v>0</v>
      </c>
      <c r="M122" s="25">
        <v>0</v>
      </c>
      <c r="N122" s="25">
        <v>0</v>
      </c>
      <c r="O122" s="25">
        <v>0</v>
      </c>
      <c r="P122" s="25">
        <v>0</v>
      </c>
      <c r="Q122" s="25">
        <v>0</v>
      </c>
      <c r="R122" s="25">
        <v>0</v>
      </c>
      <c r="S122" s="25">
        <v>0</v>
      </c>
      <c r="T122" s="25">
        <v>0</v>
      </c>
      <c r="U122" s="25">
        <v>0</v>
      </c>
    </row>
    <row r="123" spans="1:21" s="8" customFormat="1" x14ac:dyDescent="0.25">
      <c r="A123" s="221"/>
      <c r="B123" s="7" t="s">
        <v>77</v>
      </c>
      <c r="C123" s="7" t="s">
        <v>192</v>
      </c>
      <c r="D123" s="7" t="s">
        <v>13</v>
      </c>
      <c r="E123" s="7" t="s">
        <v>16</v>
      </c>
      <c r="F123" s="53">
        <v>985.56588899999997</v>
      </c>
      <c r="G123" s="53">
        <v>980.25681599999996</v>
      </c>
      <c r="H123" s="53">
        <v>979.78280400000006</v>
      </c>
      <c r="I123" s="53">
        <v>1011.2574779999999</v>
      </c>
      <c r="J123" s="53">
        <v>1041.3627839999999</v>
      </c>
      <c r="K123" s="53">
        <v>1058.4687960000001</v>
      </c>
      <c r="L123" s="53">
        <v>1069.2761310000001</v>
      </c>
      <c r="M123" s="53">
        <v>1095.725862</v>
      </c>
      <c r="N123" s="53">
        <v>1049.3676270000001</v>
      </c>
      <c r="O123" s="53">
        <v>1072.499274</v>
      </c>
      <c r="P123" s="53">
        <v>1134.8908581017108</v>
      </c>
      <c r="Q123" s="53">
        <v>1134.1211112000001</v>
      </c>
      <c r="R123" s="53">
        <v>1110.5153136000001</v>
      </c>
      <c r="S123" s="53">
        <v>1147.045284</v>
      </c>
      <c r="T123" s="53">
        <v>1160.1027899999999</v>
      </c>
      <c r="U123" s="53">
        <v>1173.160296</v>
      </c>
    </row>
    <row r="124" spans="1:21" s="8" customFormat="1" x14ac:dyDescent="0.25">
      <c r="A124" s="221"/>
    </row>
    <row r="125" spans="1:21" s="8" customFormat="1" x14ac:dyDescent="0.25">
      <c r="A125" s="221"/>
      <c r="B125" s="50" t="s">
        <v>233</v>
      </c>
      <c r="C125" s="50"/>
      <c r="D125" s="50" t="s">
        <v>36</v>
      </c>
      <c r="E125" s="45"/>
      <c r="F125" s="45"/>
      <c r="G125" s="45"/>
      <c r="H125" s="45"/>
      <c r="I125" s="45"/>
      <c r="J125" s="45"/>
      <c r="K125" s="45"/>
      <c r="L125" s="45"/>
      <c r="M125" s="45"/>
      <c r="N125" s="45"/>
      <c r="O125" s="45"/>
      <c r="P125" s="45"/>
      <c r="Q125" s="45"/>
      <c r="R125" s="45"/>
      <c r="S125" s="45"/>
      <c r="T125" s="45"/>
      <c r="U125" s="45"/>
    </row>
    <row r="126" spans="1:21" s="8" customFormat="1" x14ac:dyDescent="0.25">
      <c r="A126" s="221"/>
      <c r="B126" s="8" t="s">
        <v>233</v>
      </c>
      <c r="C126" s="8" t="s">
        <v>226</v>
      </c>
      <c r="D126" s="8" t="s">
        <v>36</v>
      </c>
      <c r="E126" s="8" t="s">
        <v>194</v>
      </c>
      <c r="F126" s="25">
        <v>4.2665190000000006E-2</v>
      </c>
      <c r="G126" s="25">
        <v>4.2435359999999998E-2</v>
      </c>
      <c r="H126" s="25">
        <v>4.2414840000000002E-2</v>
      </c>
      <c r="I126" s="25">
        <v>4.3777379999999998E-2</v>
      </c>
      <c r="J126" s="25">
        <v>4.5080639999999998E-2</v>
      </c>
      <c r="K126" s="25">
        <v>4.582116E-2</v>
      </c>
      <c r="L126" s="25">
        <v>4.6289010000000005E-2</v>
      </c>
      <c r="M126" s="25">
        <v>4.7434020000000007E-2</v>
      </c>
      <c r="N126" s="25">
        <v>4.5427169999999996E-2</v>
      </c>
      <c r="O126" s="25">
        <v>4.6428540000000004E-2</v>
      </c>
      <c r="P126" s="25">
        <v>4.9129474376697443E-2</v>
      </c>
      <c r="Q126" s="25">
        <v>4.9096152000000004E-2</v>
      </c>
      <c r="R126" s="25">
        <v>4.8074256000000003E-2</v>
      </c>
      <c r="S126" s="25">
        <v>4.9655640000000001E-2</v>
      </c>
      <c r="T126" s="25">
        <v>5.0220899999999992E-2</v>
      </c>
      <c r="U126" s="25">
        <v>5.0786160000000004E-2</v>
      </c>
    </row>
    <row r="127" spans="1:21" s="8" customFormat="1" x14ac:dyDescent="0.25">
      <c r="A127" s="221"/>
      <c r="B127" s="8" t="s">
        <v>233</v>
      </c>
      <c r="C127" s="8" t="s">
        <v>455</v>
      </c>
      <c r="D127" s="8" t="s">
        <v>36</v>
      </c>
      <c r="E127" s="8" t="s">
        <v>194</v>
      </c>
      <c r="F127" s="25">
        <v>0</v>
      </c>
      <c r="G127" s="25">
        <v>0</v>
      </c>
      <c r="H127" s="25">
        <v>0</v>
      </c>
      <c r="I127" s="25">
        <v>0</v>
      </c>
      <c r="J127" s="25">
        <v>0</v>
      </c>
      <c r="K127" s="25">
        <v>0</v>
      </c>
      <c r="L127" s="25">
        <v>0</v>
      </c>
      <c r="M127" s="25">
        <v>0</v>
      </c>
      <c r="N127" s="25">
        <v>0</v>
      </c>
      <c r="O127" s="25">
        <v>0</v>
      </c>
      <c r="P127" s="25">
        <v>0</v>
      </c>
      <c r="Q127" s="25">
        <v>0</v>
      </c>
      <c r="R127" s="25">
        <v>0</v>
      </c>
      <c r="S127" s="25">
        <v>0</v>
      </c>
      <c r="T127" s="25">
        <v>0</v>
      </c>
      <c r="U127" s="25">
        <v>0</v>
      </c>
    </row>
    <row r="128" spans="1:21" s="8" customFormat="1" x14ac:dyDescent="0.25">
      <c r="A128" s="221"/>
      <c r="B128" s="8" t="s">
        <v>233</v>
      </c>
      <c r="C128" s="8" t="s">
        <v>167</v>
      </c>
      <c r="D128" s="8" t="s">
        <v>36</v>
      </c>
      <c r="E128" s="8" t="s">
        <v>194</v>
      </c>
      <c r="F128" s="25">
        <v>0</v>
      </c>
      <c r="G128" s="25">
        <v>0</v>
      </c>
      <c r="H128" s="25">
        <v>0</v>
      </c>
      <c r="I128" s="25">
        <v>0</v>
      </c>
      <c r="J128" s="25">
        <v>0</v>
      </c>
      <c r="K128" s="25">
        <v>0</v>
      </c>
      <c r="L128" s="25">
        <v>0</v>
      </c>
      <c r="M128" s="25">
        <v>0</v>
      </c>
      <c r="N128" s="25">
        <v>0</v>
      </c>
      <c r="O128" s="25">
        <v>0</v>
      </c>
      <c r="P128" s="25">
        <v>0</v>
      </c>
      <c r="Q128" s="25">
        <v>0</v>
      </c>
      <c r="R128" s="25">
        <v>0</v>
      </c>
      <c r="S128" s="25">
        <v>0</v>
      </c>
      <c r="T128" s="25">
        <v>0</v>
      </c>
      <c r="U128" s="25">
        <v>0</v>
      </c>
    </row>
    <row r="129" spans="1:21" s="8" customFormat="1" x14ac:dyDescent="0.25">
      <c r="A129" s="221"/>
      <c r="B129" s="7" t="s">
        <v>77</v>
      </c>
      <c r="C129" s="7" t="s">
        <v>193</v>
      </c>
      <c r="D129" s="7" t="s">
        <v>36</v>
      </c>
      <c r="E129" s="7" t="s">
        <v>199</v>
      </c>
      <c r="F129" s="53">
        <v>0.89596899000000008</v>
      </c>
      <c r="G129" s="53">
        <v>0.89114255999999992</v>
      </c>
      <c r="H129" s="53">
        <v>0.89071164000000003</v>
      </c>
      <c r="I129" s="53">
        <v>0.91932497999999996</v>
      </c>
      <c r="J129" s="53">
        <v>0.94669344</v>
      </c>
      <c r="K129" s="53">
        <v>0.96224436000000002</v>
      </c>
      <c r="L129" s="53">
        <v>0.97206921000000013</v>
      </c>
      <c r="M129" s="53">
        <v>0.99611442000000017</v>
      </c>
      <c r="N129" s="53">
        <v>0.95397056999999996</v>
      </c>
      <c r="O129" s="53">
        <v>0.9749993400000001</v>
      </c>
      <c r="P129" s="53">
        <v>1.0317189619106464</v>
      </c>
      <c r="Q129" s="53">
        <v>1.031019192</v>
      </c>
      <c r="R129" s="53">
        <v>1.0095593760000001</v>
      </c>
      <c r="S129" s="53">
        <v>1.0427684400000001</v>
      </c>
      <c r="T129" s="53">
        <v>1.0546388999999998</v>
      </c>
      <c r="U129" s="53">
        <v>1.0665093600000002</v>
      </c>
    </row>
    <row r="130" spans="1:21" s="8" customFormat="1" x14ac:dyDescent="0.25">
      <c r="A130" s="221"/>
    </row>
    <row r="131" spans="1:21" s="8" customFormat="1" x14ac:dyDescent="0.25">
      <c r="A131" s="221"/>
      <c r="B131" s="50" t="s">
        <v>233</v>
      </c>
      <c r="C131" s="50"/>
      <c r="D131" s="50" t="s">
        <v>190</v>
      </c>
      <c r="E131" s="45"/>
      <c r="F131" s="45"/>
      <c r="G131" s="45"/>
      <c r="H131" s="45"/>
      <c r="I131" s="45"/>
      <c r="J131" s="45"/>
      <c r="K131" s="45"/>
      <c r="L131" s="45"/>
      <c r="M131" s="45"/>
      <c r="N131" s="45"/>
      <c r="O131" s="45"/>
      <c r="P131" s="45"/>
      <c r="Q131" s="45"/>
      <c r="R131" s="45"/>
      <c r="S131" s="45"/>
      <c r="T131" s="45"/>
      <c r="U131" s="45"/>
    </row>
    <row r="132" spans="1:21" s="8" customFormat="1" x14ac:dyDescent="0.25">
      <c r="A132" s="221"/>
      <c r="B132" s="8" t="s">
        <v>233</v>
      </c>
      <c r="C132" s="8" t="s">
        <v>226</v>
      </c>
      <c r="D132" s="8" t="s">
        <v>190</v>
      </c>
      <c r="E132" s="8" t="s">
        <v>195</v>
      </c>
      <c r="F132" s="25">
        <v>8.533037999999998E-3</v>
      </c>
      <c r="G132" s="25">
        <v>8.487072E-3</v>
      </c>
      <c r="H132" s="25">
        <v>8.4829680000000005E-3</v>
      </c>
      <c r="I132" s="25">
        <v>8.7554759999999981E-3</v>
      </c>
      <c r="J132" s="25">
        <v>9.0161279999999983E-3</v>
      </c>
      <c r="K132" s="25">
        <v>9.1642319999999996E-3</v>
      </c>
      <c r="L132" s="25">
        <v>9.257801999999999E-3</v>
      </c>
      <c r="M132" s="25">
        <v>9.4868039999999997E-3</v>
      </c>
      <c r="N132" s="25">
        <v>9.0854339999999999E-3</v>
      </c>
      <c r="O132" s="25">
        <v>9.2857080000000002E-3</v>
      </c>
      <c r="P132" s="25">
        <v>9.8258948753394866E-3</v>
      </c>
      <c r="Q132" s="25">
        <v>9.8192304000000001E-3</v>
      </c>
      <c r="R132" s="25">
        <v>9.6148511999999998E-3</v>
      </c>
      <c r="S132" s="25">
        <v>9.9311280000000009E-3</v>
      </c>
      <c r="T132" s="25">
        <v>1.0044179999999998E-2</v>
      </c>
      <c r="U132" s="25">
        <v>1.0157232E-2</v>
      </c>
    </row>
    <row r="133" spans="1:21" s="8" customFormat="1" x14ac:dyDescent="0.25">
      <c r="A133" s="221"/>
      <c r="B133" s="8" t="s">
        <v>233</v>
      </c>
      <c r="C133" s="8" t="s">
        <v>455</v>
      </c>
      <c r="D133" s="8" t="s">
        <v>190</v>
      </c>
      <c r="E133" s="8" t="s">
        <v>195</v>
      </c>
      <c r="F133" s="25">
        <v>0</v>
      </c>
      <c r="G133" s="25">
        <v>0</v>
      </c>
      <c r="H133" s="25">
        <v>0</v>
      </c>
      <c r="I133" s="25">
        <v>0</v>
      </c>
      <c r="J133" s="25">
        <v>0</v>
      </c>
      <c r="K133" s="25">
        <v>0</v>
      </c>
      <c r="L133" s="25">
        <v>0</v>
      </c>
      <c r="M133" s="25">
        <v>0</v>
      </c>
      <c r="N133" s="25">
        <v>0</v>
      </c>
      <c r="O133" s="25">
        <v>0</v>
      </c>
      <c r="P133" s="25">
        <v>0</v>
      </c>
      <c r="Q133" s="25">
        <v>0</v>
      </c>
      <c r="R133" s="25">
        <v>0</v>
      </c>
      <c r="S133" s="25">
        <v>0</v>
      </c>
      <c r="T133" s="25">
        <v>0</v>
      </c>
      <c r="U133" s="25">
        <v>0</v>
      </c>
    </row>
    <row r="134" spans="1:21" s="8" customFormat="1" x14ac:dyDescent="0.25">
      <c r="A134" s="221"/>
      <c r="B134" s="8" t="s">
        <v>233</v>
      </c>
      <c r="C134" s="8" t="s">
        <v>167</v>
      </c>
      <c r="D134" s="8" t="s">
        <v>190</v>
      </c>
      <c r="E134" s="8" t="s">
        <v>195</v>
      </c>
      <c r="F134" s="25">
        <v>0</v>
      </c>
      <c r="G134" s="25">
        <v>0</v>
      </c>
      <c r="H134" s="25">
        <v>0</v>
      </c>
      <c r="I134" s="25">
        <v>0</v>
      </c>
      <c r="J134" s="25">
        <v>0</v>
      </c>
      <c r="K134" s="25">
        <v>0</v>
      </c>
      <c r="L134" s="25">
        <v>0</v>
      </c>
      <c r="M134" s="25">
        <v>0</v>
      </c>
      <c r="N134" s="25">
        <v>0</v>
      </c>
      <c r="O134" s="25">
        <v>0</v>
      </c>
      <c r="P134" s="25">
        <v>0</v>
      </c>
      <c r="Q134" s="25">
        <v>0</v>
      </c>
      <c r="R134" s="25">
        <v>0</v>
      </c>
      <c r="S134" s="25">
        <v>0</v>
      </c>
      <c r="T134" s="25">
        <v>0</v>
      </c>
      <c r="U134" s="25">
        <v>0</v>
      </c>
    </row>
    <row r="135" spans="1:21" s="8" customFormat="1" x14ac:dyDescent="0.25">
      <c r="A135" s="221"/>
      <c r="B135" s="7" t="s">
        <v>77</v>
      </c>
      <c r="C135" s="7" t="s">
        <v>196</v>
      </c>
      <c r="D135" s="7" t="s">
        <v>190</v>
      </c>
      <c r="E135" s="7" t="s">
        <v>199</v>
      </c>
      <c r="F135" s="53">
        <v>2.6452417799999992</v>
      </c>
      <c r="G135" s="53">
        <v>2.6309923199999998</v>
      </c>
      <c r="H135" s="53">
        <v>2.6297200800000002</v>
      </c>
      <c r="I135" s="53">
        <v>2.7141975599999992</v>
      </c>
      <c r="J135" s="53">
        <v>2.7949996799999997</v>
      </c>
      <c r="K135" s="53">
        <v>2.8409119199999999</v>
      </c>
      <c r="L135" s="53">
        <v>2.8699186199999995</v>
      </c>
      <c r="M135" s="53">
        <v>2.9409092399999999</v>
      </c>
      <c r="N135" s="53">
        <v>2.8164845399999998</v>
      </c>
      <c r="O135" s="53">
        <v>2.8785694799999999</v>
      </c>
      <c r="P135" s="53">
        <v>3.046027411355241</v>
      </c>
      <c r="Q135" s="53">
        <v>3.0439614239999999</v>
      </c>
      <c r="R135" s="53">
        <v>2.9806038720000001</v>
      </c>
      <c r="S135" s="53">
        <v>3.0786496800000003</v>
      </c>
      <c r="T135" s="53">
        <v>3.1136957999999995</v>
      </c>
      <c r="U135" s="53">
        <v>3.14874192</v>
      </c>
    </row>
    <row r="136" spans="1:21" s="8" customFormat="1" x14ac:dyDescent="0.25">
      <c r="A136" s="221"/>
      <c r="B136" s="7"/>
      <c r="C136" s="7"/>
      <c r="D136" s="7"/>
      <c r="E136" s="7"/>
    </row>
    <row r="137" spans="1:21" s="8" customFormat="1" x14ac:dyDescent="0.25">
      <c r="A137" s="221"/>
      <c r="B137" s="7" t="s">
        <v>77</v>
      </c>
      <c r="C137" s="7" t="s">
        <v>197</v>
      </c>
      <c r="D137" s="7" t="s">
        <v>13</v>
      </c>
      <c r="E137" s="7" t="s">
        <v>198</v>
      </c>
      <c r="F137" s="53">
        <v>989.10709976999999</v>
      </c>
      <c r="G137" s="53">
        <v>983.77895088000002</v>
      </c>
      <c r="H137" s="53">
        <v>983.30323571999998</v>
      </c>
      <c r="I137" s="53">
        <v>1014.8910005399999</v>
      </c>
      <c r="J137" s="53">
        <v>1045.10447712</v>
      </c>
      <c r="K137" s="53">
        <v>1062.2719522800003</v>
      </c>
      <c r="L137" s="53">
        <v>1073.11811883</v>
      </c>
      <c r="M137" s="53">
        <v>1099.66288566</v>
      </c>
      <c r="N137" s="53">
        <v>1053.1380821099999</v>
      </c>
      <c r="O137" s="53">
        <v>1076.35284282</v>
      </c>
      <c r="P137" s="53">
        <v>1138.9686044749767</v>
      </c>
      <c r="Q137" s="53">
        <v>1138.196091816</v>
      </c>
      <c r="R137" s="53">
        <v>1114.5054768480002</v>
      </c>
      <c r="S137" s="53">
        <v>1151.1667021199999</v>
      </c>
      <c r="T137" s="53">
        <v>1164.2711247</v>
      </c>
      <c r="U137" s="53">
        <v>1177.3755472800001</v>
      </c>
    </row>
    <row r="138" spans="1:21" s="8" customFormat="1" x14ac:dyDescent="0.25">
      <c r="A138" s="221"/>
    </row>
    <row r="139" spans="1:21" x14ac:dyDescent="0.25">
      <c r="C139" s="11"/>
    </row>
    <row r="140" spans="1:21" ht="18.75" x14ac:dyDescent="0.3">
      <c r="B140" s="10" t="s">
        <v>19</v>
      </c>
    </row>
    <row r="141" spans="1:21" s="19" customFormat="1" x14ac:dyDescent="0.25">
      <c r="A141" s="223"/>
      <c r="B141" s="5"/>
      <c r="C141" s="6" t="s">
        <v>6</v>
      </c>
      <c r="D141" s="5"/>
      <c r="E141" s="5" t="s">
        <v>33</v>
      </c>
      <c r="F141" s="5"/>
      <c r="G141" s="5"/>
      <c r="H141" s="5"/>
      <c r="I141" s="5"/>
      <c r="J141" s="5"/>
      <c r="K141" s="5"/>
      <c r="L141" s="5"/>
      <c r="M141" s="5"/>
      <c r="N141" s="5"/>
      <c r="O141" s="5"/>
      <c r="P141" s="5"/>
      <c r="Q141" s="5"/>
      <c r="R141" s="5"/>
      <c r="S141" s="5"/>
      <c r="T141" s="5"/>
      <c r="U141" s="5"/>
    </row>
    <row r="143" spans="1:21" x14ac:dyDescent="0.25">
      <c r="B143" s="7" t="s">
        <v>7</v>
      </c>
      <c r="C143" s="7" t="s">
        <v>8</v>
      </c>
      <c r="D143" s="7" t="s">
        <v>9</v>
      </c>
      <c r="E143" s="7" t="s">
        <v>10</v>
      </c>
      <c r="F143" s="7">
        <v>2000</v>
      </c>
      <c r="G143" s="7">
        <v>2001</v>
      </c>
      <c r="H143" s="7">
        <v>2002</v>
      </c>
      <c r="I143" s="7">
        <v>2003</v>
      </c>
      <c r="J143" s="7">
        <v>2004</v>
      </c>
      <c r="K143" s="7">
        <v>2005</v>
      </c>
      <c r="L143" s="7">
        <v>2006</v>
      </c>
      <c r="M143" s="7">
        <v>2007</v>
      </c>
      <c r="N143" s="7">
        <v>2008</v>
      </c>
      <c r="O143" s="7">
        <v>2009</v>
      </c>
      <c r="P143" s="7">
        <v>2010</v>
      </c>
      <c r="Q143" s="7">
        <v>2011</v>
      </c>
      <c r="R143" s="7">
        <v>2012</v>
      </c>
      <c r="S143" s="7">
        <v>2013</v>
      </c>
      <c r="T143" s="7">
        <v>2014</v>
      </c>
      <c r="U143" s="7">
        <v>2015</v>
      </c>
    </row>
    <row r="144" spans="1:21" x14ac:dyDescent="0.25">
      <c r="B144" s="8" t="s">
        <v>233</v>
      </c>
      <c r="C144" s="8" t="s">
        <v>226</v>
      </c>
      <c r="D144" s="8"/>
      <c r="E144" s="8" t="s">
        <v>201</v>
      </c>
      <c r="F144" s="31">
        <f t="shared" ref="F144:T144" si="22">IFERROR(((F14/F96)-1),"CHECK")</f>
        <v>0</v>
      </c>
      <c r="G144" s="31">
        <f t="shared" si="22"/>
        <v>0</v>
      </c>
      <c r="H144" s="31">
        <f t="shared" si="22"/>
        <v>0</v>
      </c>
      <c r="I144" s="31">
        <f t="shared" si="22"/>
        <v>0</v>
      </c>
      <c r="J144" s="31">
        <f t="shared" si="22"/>
        <v>0</v>
      </c>
      <c r="K144" s="31">
        <f t="shared" si="22"/>
        <v>0</v>
      </c>
      <c r="L144" s="31">
        <f t="shared" si="22"/>
        <v>0</v>
      </c>
      <c r="M144" s="31">
        <f t="shared" si="22"/>
        <v>0</v>
      </c>
      <c r="N144" s="31">
        <f t="shared" si="22"/>
        <v>0</v>
      </c>
      <c r="O144" s="31">
        <f t="shared" si="22"/>
        <v>0</v>
      </c>
      <c r="P144" s="31">
        <f t="shared" si="22"/>
        <v>0</v>
      </c>
      <c r="Q144" s="31">
        <f t="shared" si="22"/>
        <v>0</v>
      </c>
      <c r="R144" s="31">
        <f t="shared" si="22"/>
        <v>0</v>
      </c>
      <c r="S144" s="31">
        <f t="shared" si="22"/>
        <v>0</v>
      </c>
      <c r="T144" s="31">
        <f t="shared" si="22"/>
        <v>0</v>
      </c>
      <c r="U144" s="31">
        <f t="shared" ref="U144" si="23">IFERROR(((U14/U96)-1),"CHECK")</f>
        <v>0</v>
      </c>
    </row>
    <row r="145" spans="1:21" x14ac:dyDescent="0.25">
      <c r="B145" s="8" t="s">
        <v>233</v>
      </c>
      <c r="C145" s="8" t="s">
        <v>455</v>
      </c>
      <c r="D145" s="8"/>
      <c r="E145" s="8" t="s">
        <v>201</v>
      </c>
      <c r="F145" s="31" t="str">
        <f t="shared" ref="F145:U145" si="24">IFERROR(((F15/F97)-1),"CHECK")</f>
        <v>CHECK</v>
      </c>
      <c r="G145" s="31" t="str">
        <f t="shared" si="24"/>
        <v>CHECK</v>
      </c>
      <c r="H145" s="31" t="str">
        <f t="shared" si="24"/>
        <v>CHECK</v>
      </c>
      <c r="I145" s="31" t="str">
        <f t="shared" si="24"/>
        <v>CHECK</v>
      </c>
      <c r="J145" s="31" t="str">
        <f t="shared" si="24"/>
        <v>CHECK</v>
      </c>
      <c r="K145" s="31" t="str">
        <f t="shared" si="24"/>
        <v>CHECK</v>
      </c>
      <c r="L145" s="31" t="str">
        <f t="shared" si="24"/>
        <v>CHECK</v>
      </c>
      <c r="M145" s="31" t="str">
        <f t="shared" si="24"/>
        <v>CHECK</v>
      </c>
      <c r="N145" s="31" t="str">
        <f t="shared" si="24"/>
        <v>CHECK</v>
      </c>
      <c r="O145" s="31" t="str">
        <f t="shared" si="24"/>
        <v>CHECK</v>
      </c>
      <c r="P145" s="31" t="str">
        <f t="shared" si="24"/>
        <v>CHECK</v>
      </c>
      <c r="Q145" s="31" t="str">
        <f t="shared" si="24"/>
        <v>CHECK</v>
      </c>
      <c r="R145" s="31" t="str">
        <f t="shared" si="24"/>
        <v>CHECK</v>
      </c>
      <c r="S145" s="31" t="str">
        <f t="shared" si="24"/>
        <v>CHECK</v>
      </c>
      <c r="T145" s="31" t="str">
        <f t="shared" si="24"/>
        <v>CHECK</v>
      </c>
      <c r="U145" s="31" t="str">
        <f t="shared" si="24"/>
        <v>CHECK</v>
      </c>
    </row>
    <row r="146" spans="1:21" x14ac:dyDescent="0.25">
      <c r="B146" s="8" t="s">
        <v>233</v>
      </c>
      <c r="C146" s="8" t="s">
        <v>167</v>
      </c>
      <c r="D146" s="8"/>
      <c r="E146" s="8" t="s">
        <v>201</v>
      </c>
      <c r="F146" s="31" t="str">
        <f t="shared" ref="F146:U146" si="25">IFERROR(((F16/F98)-1),"CHECK")</f>
        <v>CHECK</v>
      </c>
      <c r="G146" s="31" t="str">
        <f t="shared" si="25"/>
        <v>CHECK</v>
      </c>
      <c r="H146" s="31" t="str">
        <f t="shared" si="25"/>
        <v>CHECK</v>
      </c>
      <c r="I146" s="31" t="str">
        <f t="shared" si="25"/>
        <v>CHECK</v>
      </c>
      <c r="J146" s="31" t="str">
        <f t="shared" si="25"/>
        <v>CHECK</v>
      </c>
      <c r="K146" s="31" t="str">
        <f t="shared" si="25"/>
        <v>CHECK</v>
      </c>
      <c r="L146" s="31" t="str">
        <f t="shared" si="25"/>
        <v>CHECK</v>
      </c>
      <c r="M146" s="31" t="str">
        <f t="shared" si="25"/>
        <v>CHECK</v>
      </c>
      <c r="N146" s="31" t="str">
        <f t="shared" si="25"/>
        <v>CHECK</v>
      </c>
      <c r="O146" s="31" t="str">
        <f t="shared" si="25"/>
        <v>CHECK</v>
      </c>
      <c r="P146" s="31" t="str">
        <f t="shared" si="25"/>
        <v>CHECK</v>
      </c>
      <c r="Q146" s="31" t="str">
        <f t="shared" si="25"/>
        <v>CHECK</v>
      </c>
      <c r="R146" s="31" t="str">
        <f t="shared" si="25"/>
        <v>CHECK</v>
      </c>
      <c r="S146" s="31" t="str">
        <f t="shared" si="25"/>
        <v>CHECK</v>
      </c>
      <c r="T146" s="31" t="str">
        <f t="shared" si="25"/>
        <v>CHECK</v>
      </c>
      <c r="U146" s="31" t="str">
        <f t="shared" si="25"/>
        <v>CHECK</v>
      </c>
    </row>
    <row r="147" spans="1:21" x14ac:dyDescent="0.25">
      <c r="B147" s="8"/>
      <c r="C147" s="8"/>
      <c r="D147" s="8"/>
      <c r="E147" s="8"/>
    </row>
    <row r="148" spans="1:21" s="19" customFormat="1" ht="21" x14ac:dyDescent="0.35">
      <c r="A148" s="223"/>
      <c r="B148" s="45"/>
      <c r="C148" s="54" t="s">
        <v>11</v>
      </c>
      <c r="D148" s="45"/>
      <c r="E148" s="45"/>
    </row>
    <row r="149" spans="1:21" x14ac:dyDescent="0.25">
      <c r="B149" s="8"/>
      <c r="C149" s="8"/>
      <c r="D149" s="8"/>
      <c r="E149" s="8"/>
    </row>
    <row r="150" spans="1:21" s="19" customFormat="1" x14ac:dyDescent="0.25">
      <c r="A150" s="223"/>
      <c r="B150" s="50" t="s">
        <v>233</v>
      </c>
      <c r="C150" s="50"/>
      <c r="D150" s="50" t="s">
        <v>13</v>
      </c>
      <c r="E150" s="45"/>
    </row>
    <row r="151" spans="1:21" x14ac:dyDescent="0.25">
      <c r="B151" s="8" t="s">
        <v>233</v>
      </c>
      <c r="C151" s="8" t="s">
        <v>226</v>
      </c>
      <c r="D151" s="8" t="s">
        <v>13</v>
      </c>
      <c r="E151" s="8" t="s">
        <v>189</v>
      </c>
      <c r="F151" s="31">
        <f t="shared" ref="F151:U151" si="26">IFERROR(((F21/F103)-1),"CHECK")</f>
        <v>0</v>
      </c>
      <c r="G151" s="31">
        <f t="shared" si="26"/>
        <v>0</v>
      </c>
      <c r="H151" s="31">
        <f t="shared" si="26"/>
        <v>0</v>
      </c>
      <c r="I151" s="31">
        <f t="shared" si="26"/>
        <v>0</v>
      </c>
      <c r="J151" s="31">
        <f t="shared" si="26"/>
        <v>0</v>
      </c>
      <c r="K151" s="31">
        <f t="shared" si="26"/>
        <v>0</v>
      </c>
      <c r="L151" s="31">
        <f t="shared" si="26"/>
        <v>0</v>
      </c>
      <c r="M151" s="31">
        <f t="shared" si="26"/>
        <v>0</v>
      </c>
      <c r="N151" s="31">
        <f t="shared" si="26"/>
        <v>0</v>
      </c>
      <c r="O151" s="31">
        <f t="shared" si="26"/>
        <v>0</v>
      </c>
      <c r="P151" s="31">
        <f t="shared" si="26"/>
        <v>0</v>
      </c>
      <c r="Q151" s="31">
        <f t="shared" si="26"/>
        <v>0</v>
      </c>
      <c r="R151" s="31">
        <f t="shared" si="26"/>
        <v>0</v>
      </c>
      <c r="S151" s="31">
        <f t="shared" si="26"/>
        <v>0</v>
      </c>
      <c r="T151" s="31">
        <f t="shared" si="26"/>
        <v>0</v>
      </c>
      <c r="U151" s="31">
        <f t="shared" si="26"/>
        <v>0</v>
      </c>
    </row>
    <row r="152" spans="1:21" x14ac:dyDescent="0.25">
      <c r="B152" s="8" t="s">
        <v>233</v>
      </c>
      <c r="C152" s="8" t="s">
        <v>455</v>
      </c>
      <c r="D152" s="8" t="s">
        <v>13</v>
      </c>
      <c r="E152" s="8" t="s">
        <v>189</v>
      </c>
      <c r="F152" s="31">
        <f t="shared" ref="F152:U152" si="27">IFERROR(((F22/F104)-1),"CHECK")</f>
        <v>0</v>
      </c>
      <c r="G152" s="31">
        <f t="shared" si="27"/>
        <v>0</v>
      </c>
      <c r="H152" s="31">
        <f t="shared" si="27"/>
        <v>0</v>
      </c>
      <c r="I152" s="31">
        <f t="shared" si="27"/>
        <v>0</v>
      </c>
      <c r="J152" s="31">
        <f t="shared" si="27"/>
        <v>0</v>
      </c>
      <c r="K152" s="31">
        <f t="shared" si="27"/>
        <v>0</v>
      </c>
      <c r="L152" s="31">
        <f t="shared" si="27"/>
        <v>0</v>
      </c>
      <c r="M152" s="31">
        <f t="shared" si="27"/>
        <v>0</v>
      </c>
      <c r="N152" s="31">
        <f t="shared" si="27"/>
        <v>0</v>
      </c>
      <c r="O152" s="31">
        <f t="shared" si="27"/>
        <v>0</v>
      </c>
      <c r="P152" s="31">
        <f t="shared" si="27"/>
        <v>0</v>
      </c>
      <c r="Q152" s="31">
        <f t="shared" si="27"/>
        <v>0</v>
      </c>
      <c r="R152" s="31">
        <f t="shared" si="27"/>
        <v>0</v>
      </c>
      <c r="S152" s="31">
        <f t="shared" si="27"/>
        <v>0</v>
      </c>
      <c r="T152" s="31">
        <f t="shared" si="27"/>
        <v>0</v>
      </c>
      <c r="U152" s="31">
        <f t="shared" si="27"/>
        <v>0</v>
      </c>
    </row>
    <row r="153" spans="1:21" x14ac:dyDescent="0.25">
      <c r="B153" s="8" t="s">
        <v>233</v>
      </c>
      <c r="C153" s="8" t="s">
        <v>167</v>
      </c>
      <c r="D153" s="8" t="s">
        <v>13</v>
      </c>
      <c r="E153" s="8" t="s">
        <v>189</v>
      </c>
      <c r="F153" s="31">
        <f t="shared" ref="F153:U153" si="28">IFERROR(((F23/F105)-1),"CHECK")</f>
        <v>0</v>
      </c>
      <c r="G153" s="31">
        <f t="shared" si="28"/>
        <v>0</v>
      </c>
      <c r="H153" s="31">
        <f t="shared" si="28"/>
        <v>0</v>
      </c>
      <c r="I153" s="31">
        <f t="shared" si="28"/>
        <v>0</v>
      </c>
      <c r="J153" s="31">
        <f t="shared" si="28"/>
        <v>0</v>
      </c>
      <c r="K153" s="31">
        <f t="shared" si="28"/>
        <v>0</v>
      </c>
      <c r="L153" s="31">
        <f t="shared" si="28"/>
        <v>0</v>
      </c>
      <c r="M153" s="31">
        <f t="shared" si="28"/>
        <v>0</v>
      </c>
      <c r="N153" s="31">
        <f t="shared" si="28"/>
        <v>0</v>
      </c>
      <c r="O153" s="31">
        <f t="shared" si="28"/>
        <v>0</v>
      </c>
      <c r="P153" s="31">
        <f t="shared" si="28"/>
        <v>0</v>
      </c>
      <c r="Q153" s="31">
        <f t="shared" si="28"/>
        <v>0</v>
      </c>
      <c r="R153" s="31">
        <f t="shared" si="28"/>
        <v>0</v>
      </c>
      <c r="S153" s="31">
        <f t="shared" si="28"/>
        <v>0</v>
      </c>
      <c r="T153" s="31">
        <f t="shared" si="28"/>
        <v>0</v>
      </c>
      <c r="U153" s="31">
        <f t="shared" si="28"/>
        <v>0</v>
      </c>
    </row>
    <row r="154" spans="1:21" x14ac:dyDescent="0.25">
      <c r="B154" s="8"/>
      <c r="C154" s="8"/>
      <c r="D154" s="8"/>
      <c r="E154" s="8"/>
    </row>
    <row r="155" spans="1:21" s="19" customFormat="1" x14ac:dyDescent="0.25">
      <c r="A155" s="223"/>
      <c r="B155" s="50" t="s">
        <v>233</v>
      </c>
      <c r="C155" s="50"/>
      <c r="D155" s="50" t="s">
        <v>36</v>
      </c>
      <c r="E155" s="45"/>
    </row>
    <row r="156" spans="1:21" x14ac:dyDescent="0.25">
      <c r="B156" s="8" t="s">
        <v>233</v>
      </c>
      <c r="C156" s="8" t="s">
        <v>226</v>
      </c>
      <c r="D156" s="8" t="s">
        <v>36</v>
      </c>
      <c r="E156" s="8" t="s">
        <v>207</v>
      </c>
      <c r="F156" s="31">
        <f t="shared" ref="F156:U156" si="29">IFERROR(((F26/F108)-1),"CHECK")</f>
        <v>0</v>
      </c>
      <c r="G156" s="31">
        <f t="shared" si="29"/>
        <v>0</v>
      </c>
      <c r="H156" s="31">
        <f t="shared" si="29"/>
        <v>0</v>
      </c>
      <c r="I156" s="31">
        <f t="shared" si="29"/>
        <v>0</v>
      </c>
      <c r="J156" s="31">
        <f t="shared" si="29"/>
        <v>0</v>
      </c>
      <c r="K156" s="31">
        <f t="shared" si="29"/>
        <v>0</v>
      </c>
      <c r="L156" s="31">
        <f t="shared" si="29"/>
        <v>0</v>
      </c>
      <c r="M156" s="31">
        <f t="shared" si="29"/>
        <v>0</v>
      </c>
      <c r="N156" s="31">
        <f t="shared" si="29"/>
        <v>0</v>
      </c>
      <c r="O156" s="31">
        <f t="shared" si="29"/>
        <v>0</v>
      </c>
      <c r="P156" s="31">
        <f t="shared" si="29"/>
        <v>0</v>
      </c>
      <c r="Q156" s="31">
        <f t="shared" si="29"/>
        <v>0</v>
      </c>
      <c r="R156" s="31">
        <f t="shared" si="29"/>
        <v>0</v>
      </c>
      <c r="S156" s="31">
        <f t="shared" si="29"/>
        <v>0</v>
      </c>
      <c r="T156" s="31">
        <f t="shared" si="29"/>
        <v>0</v>
      </c>
      <c r="U156" s="31">
        <f t="shared" si="29"/>
        <v>0</v>
      </c>
    </row>
    <row r="157" spans="1:21" x14ac:dyDescent="0.25">
      <c r="B157" s="8" t="s">
        <v>233</v>
      </c>
      <c r="C157" s="8" t="s">
        <v>455</v>
      </c>
      <c r="D157" s="8" t="s">
        <v>36</v>
      </c>
      <c r="E157" s="8" t="s">
        <v>207</v>
      </c>
      <c r="F157" s="31">
        <f t="shared" ref="F157:U157" si="30">IFERROR(((F27/F109)-1),"CHECK")</f>
        <v>0</v>
      </c>
      <c r="G157" s="31">
        <f t="shared" si="30"/>
        <v>0</v>
      </c>
      <c r="H157" s="31">
        <f t="shared" si="30"/>
        <v>0</v>
      </c>
      <c r="I157" s="31">
        <f t="shared" si="30"/>
        <v>0</v>
      </c>
      <c r="J157" s="31">
        <f t="shared" si="30"/>
        <v>0</v>
      </c>
      <c r="K157" s="31">
        <f t="shared" si="30"/>
        <v>0</v>
      </c>
      <c r="L157" s="31">
        <f t="shared" si="30"/>
        <v>0</v>
      </c>
      <c r="M157" s="31">
        <f t="shared" si="30"/>
        <v>0</v>
      </c>
      <c r="N157" s="31">
        <f t="shared" si="30"/>
        <v>0</v>
      </c>
      <c r="O157" s="31">
        <f t="shared" si="30"/>
        <v>0</v>
      </c>
      <c r="P157" s="31">
        <f t="shared" si="30"/>
        <v>0</v>
      </c>
      <c r="Q157" s="31">
        <f t="shared" si="30"/>
        <v>0</v>
      </c>
      <c r="R157" s="31">
        <f t="shared" si="30"/>
        <v>0</v>
      </c>
      <c r="S157" s="31">
        <f t="shared" si="30"/>
        <v>0</v>
      </c>
      <c r="T157" s="31">
        <f t="shared" si="30"/>
        <v>0</v>
      </c>
      <c r="U157" s="31">
        <f t="shared" si="30"/>
        <v>0</v>
      </c>
    </row>
    <row r="158" spans="1:21" x14ac:dyDescent="0.25">
      <c r="B158" s="8" t="s">
        <v>233</v>
      </c>
      <c r="C158" s="8" t="s">
        <v>167</v>
      </c>
      <c r="D158" s="8" t="s">
        <v>36</v>
      </c>
      <c r="E158" s="8" t="s">
        <v>207</v>
      </c>
      <c r="F158" s="31">
        <f t="shared" ref="F158:U158" si="31">IFERROR(((F28/F110)-1),"CHECK")</f>
        <v>0</v>
      </c>
      <c r="G158" s="31">
        <f t="shared" si="31"/>
        <v>0</v>
      </c>
      <c r="H158" s="31">
        <f t="shared" si="31"/>
        <v>0</v>
      </c>
      <c r="I158" s="31">
        <f t="shared" si="31"/>
        <v>0</v>
      </c>
      <c r="J158" s="31">
        <f t="shared" si="31"/>
        <v>0</v>
      </c>
      <c r="K158" s="31">
        <f t="shared" si="31"/>
        <v>0</v>
      </c>
      <c r="L158" s="31">
        <f t="shared" si="31"/>
        <v>0</v>
      </c>
      <c r="M158" s="31">
        <f t="shared" si="31"/>
        <v>0</v>
      </c>
      <c r="N158" s="31">
        <f t="shared" si="31"/>
        <v>0</v>
      </c>
      <c r="O158" s="31">
        <f t="shared" si="31"/>
        <v>0</v>
      </c>
      <c r="P158" s="31">
        <f t="shared" si="31"/>
        <v>0</v>
      </c>
      <c r="Q158" s="31">
        <f t="shared" si="31"/>
        <v>0</v>
      </c>
      <c r="R158" s="31">
        <f t="shared" si="31"/>
        <v>0</v>
      </c>
      <c r="S158" s="31">
        <f t="shared" si="31"/>
        <v>0</v>
      </c>
      <c r="T158" s="31">
        <f t="shared" si="31"/>
        <v>0</v>
      </c>
      <c r="U158" s="31">
        <f t="shared" si="31"/>
        <v>0</v>
      </c>
    </row>
    <row r="159" spans="1:21" x14ac:dyDescent="0.25">
      <c r="B159" s="8"/>
      <c r="C159" s="8"/>
      <c r="D159" s="8"/>
      <c r="E159" s="8"/>
    </row>
    <row r="160" spans="1:21" s="19" customFormat="1" x14ac:dyDescent="0.25">
      <c r="A160" s="223"/>
      <c r="B160" s="50" t="s">
        <v>233</v>
      </c>
      <c r="C160" s="50"/>
      <c r="D160" s="50" t="s">
        <v>190</v>
      </c>
      <c r="E160" s="45"/>
    </row>
    <row r="161" spans="1:21" x14ac:dyDescent="0.25">
      <c r="B161" s="8" t="s">
        <v>233</v>
      </c>
      <c r="C161" s="8" t="s">
        <v>226</v>
      </c>
      <c r="D161" s="8" t="s">
        <v>190</v>
      </c>
      <c r="E161" s="8" t="s">
        <v>208</v>
      </c>
      <c r="F161" s="31">
        <f t="shared" ref="F161:U161" si="32">IFERROR(((F31/F113)-1),"CHECK")</f>
        <v>0</v>
      </c>
      <c r="G161" s="31">
        <f t="shared" si="32"/>
        <v>0</v>
      </c>
      <c r="H161" s="31">
        <f t="shared" si="32"/>
        <v>0</v>
      </c>
      <c r="I161" s="31">
        <f t="shared" si="32"/>
        <v>0</v>
      </c>
      <c r="J161" s="31">
        <f t="shared" si="32"/>
        <v>0</v>
      </c>
      <c r="K161" s="31">
        <f t="shared" si="32"/>
        <v>0</v>
      </c>
      <c r="L161" s="31">
        <f t="shared" si="32"/>
        <v>0</v>
      </c>
      <c r="M161" s="31">
        <f t="shared" si="32"/>
        <v>0</v>
      </c>
      <c r="N161" s="31">
        <f t="shared" si="32"/>
        <v>0</v>
      </c>
      <c r="O161" s="31">
        <f t="shared" si="32"/>
        <v>0</v>
      </c>
      <c r="P161" s="31">
        <f t="shared" si="32"/>
        <v>0</v>
      </c>
      <c r="Q161" s="31">
        <f t="shared" si="32"/>
        <v>0</v>
      </c>
      <c r="R161" s="31">
        <f t="shared" si="32"/>
        <v>0</v>
      </c>
      <c r="S161" s="31">
        <f t="shared" si="32"/>
        <v>0</v>
      </c>
      <c r="T161" s="31">
        <f t="shared" si="32"/>
        <v>0</v>
      </c>
      <c r="U161" s="31">
        <f t="shared" si="32"/>
        <v>0</v>
      </c>
    </row>
    <row r="162" spans="1:21" x14ac:dyDescent="0.25">
      <c r="B162" s="8" t="s">
        <v>233</v>
      </c>
      <c r="C162" s="8" t="s">
        <v>455</v>
      </c>
      <c r="D162" s="8" t="s">
        <v>190</v>
      </c>
      <c r="E162" s="8" t="s">
        <v>208</v>
      </c>
      <c r="F162" s="31">
        <f t="shared" ref="F162:U162" si="33">IFERROR(((F32/F114)-1),"CHECK")</f>
        <v>0</v>
      </c>
      <c r="G162" s="31">
        <f t="shared" si="33"/>
        <v>0</v>
      </c>
      <c r="H162" s="31">
        <f t="shared" si="33"/>
        <v>0</v>
      </c>
      <c r="I162" s="31">
        <f t="shared" si="33"/>
        <v>0</v>
      </c>
      <c r="J162" s="31">
        <f t="shared" si="33"/>
        <v>0</v>
      </c>
      <c r="K162" s="31">
        <f t="shared" si="33"/>
        <v>0</v>
      </c>
      <c r="L162" s="31">
        <f t="shared" si="33"/>
        <v>0</v>
      </c>
      <c r="M162" s="31">
        <f t="shared" si="33"/>
        <v>0</v>
      </c>
      <c r="N162" s="31">
        <f t="shared" si="33"/>
        <v>0</v>
      </c>
      <c r="O162" s="31">
        <f t="shared" si="33"/>
        <v>0</v>
      </c>
      <c r="P162" s="31">
        <f t="shared" si="33"/>
        <v>0</v>
      </c>
      <c r="Q162" s="31">
        <f t="shared" si="33"/>
        <v>0</v>
      </c>
      <c r="R162" s="31">
        <f t="shared" si="33"/>
        <v>0</v>
      </c>
      <c r="S162" s="31">
        <f t="shared" si="33"/>
        <v>0</v>
      </c>
      <c r="T162" s="31">
        <f t="shared" si="33"/>
        <v>0</v>
      </c>
      <c r="U162" s="31">
        <f t="shared" si="33"/>
        <v>0</v>
      </c>
    </row>
    <row r="163" spans="1:21" x14ac:dyDescent="0.25">
      <c r="B163" s="8" t="s">
        <v>233</v>
      </c>
      <c r="C163" s="8" t="s">
        <v>167</v>
      </c>
      <c r="D163" s="8" t="s">
        <v>190</v>
      </c>
      <c r="E163" s="8" t="s">
        <v>208</v>
      </c>
      <c r="F163" s="31">
        <f t="shared" ref="F163:U163" si="34">IFERROR(((F33/F115)-1),"CHECK")</f>
        <v>0</v>
      </c>
      <c r="G163" s="31">
        <f t="shared" si="34"/>
        <v>0</v>
      </c>
      <c r="H163" s="31">
        <f t="shared" si="34"/>
        <v>0</v>
      </c>
      <c r="I163" s="31">
        <f t="shared" si="34"/>
        <v>0</v>
      </c>
      <c r="J163" s="31">
        <f t="shared" si="34"/>
        <v>0</v>
      </c>
      <c r="K163" s="31">
        <f t="shared" si="34"/>
        <v>0</v>
      </c>
      <c r="L163" s="31">
        <f t="shared" si="34"/>
        <v>0</v>
      </c>
      <c r="M163" s="31">
        <f t="shared" si="34"/>
        <v>0</v>
      </c>
      <c r="N163" s="31">
        <f t="shared" si="34"/>
        <v>0</v>
      </c>
      <c r="O163" s="31">
        <f t="shared" si="34"/>
        <v>0</v>
      </c>
      <c r="P163" s="31">
        <f t="shared" si="34"/>
        <v>0</v>
      </c>
      <c r="Q163" s="31">
        <f t="shared" si="34"/>
        <v>0</v>
      </c>
      <c r="R163" s="31">
        <f t="shared" si="34"/>
        <v>0</v>
      </c>
      <c r="S163" s="31">
        <f t="shared" si="34"/>
        <v>0</v>
      </c>
      <c r="T163" s="31">
        <f t="shared" si="34"/>
        <v>0</v>
      </c>
      <c r="U163" s="31">
        <f t="shared" si="34"/>
        <v>0</v>
      </c>
    </row>
    <row r="164" spans="1:21" x14ac:dyDescent="0.25">
      <c r="B164" s="8"/>
      <c r="C164" s="8"/>
      <c r="D164" s="8"/>
      <c r="E164" s="8"/>
    </row>
    <row r="165" spans="1:21" s="19" customFormat="1" ht="21" x14ac:dyDescent="0.35">
      <c r="A165" s="223"/>
      <c r="B165" s="45"/>
      <c r="C165" s="54" t="s">
        <v>14</v>
      </c>
      <c r="D165" s="45"/>
      <c r="E165" s="45"/>
    </row>
    <row r="166" spans="1:21" x14ac:dyDescent="0.25">
      <c r="B166" s="8"/>
      <c r="C166" s="8"/>
      <c r="D166" s="8"/>
      <c r="E166" s="8"/>
    </row>
    <row r="167" spans="1:21" s="19" customFormat="1" x14ac:dyDescent="0.25">
      <c r="A167" s="223"/>
      <c r="B167" s="50" t="s">
        <v>233</v>
      </c>
      <c r="C167" s="50"/>
      <c r="D167" s="50" t="s">
        <v>13</v>
      </c>
      <c r="E167" s="45"/>
    </row>
    <row r="168" spans="1:21" x14ac:dyDescent="0.25">
      <c r="B168" s="8" t="s">
        <v>233</v>
      </c>
      <c r="C168" s="8" t="s">
        <v>226</v>
      </c>
      <c r="D168" s="8" t="s">
        <v>13</v>
      </c>
      <c r="E168" s="8" t="s">
        <v>16</v>
      </c>
      <c r="F168" s="31">
        <f t="shared" ref="F168:U168" si="35">IFERROR(((F38/F120)-1),"CHECK")</f>
        <v>0</v>
      </c>
      <c r="G168" s="31">
        <f t="shared" si="35"/>
        <v>0</v>
      </c>
      <c r="H168" s="31">
        <f t="shared" si="35"/>
        <v>0</v>
      </c>
      <c r="I168" s="31">
        <f t="shared" si="35"/>
        <v>0</v>
      </c>
      <c r="J168" s="31">
        <f t="shared" si="35"/>
        <v>0</v>
      </c>
      <c r="K168" s="31">
        <f t="shared" si="35"/>
        <v>0</v>
      </c>
      <c r="L168" s="31">
        <f t="shared" si="35"/>
        <v>0</v>
      </c>
      <c r="M168" s="31">
        <f t="shared" si="35"/>
        <v>0</v>
      </c>
      <c r="N168" s="31">
        <f t="shared" si="35"/>
        <v>0</v>
      </c>
      <c r="O168" s="31">
        <f t="shared" si="35"/>
        <v>0</v>
      </c>
      <c r="P168" s="31">
        <f t="shared" si="35"/>
        <v>0</v>
      </c>
      <c r="Q168" s="31">
        <f t="shared" si="35"/>
        <v>0</v>
      </c>
      <c r="R168" s="31">
        <f t="shared" si="35"/>
        <v>0</v>
      </c>
      <c r="S168" s="31">
        <f t="shared" si="35"/>
        <v>0</v>
      </c>
      <c r="T168" s="31">
        <f t="shared" si="35"/>
        <v>0</v>
      </c>
      <c r="U168" s="31">
        <f t="shared" si="35"/>
        <v>0</v>
      </c>
    </row>
    <row r="169" spans="1:21" x14ac:dyDescent="0.25">
      <c r="B169" s="8" t="s">
        <v>233</v>
      </c>
      <c r="C169" s="8" t="s">
        <v>455</v>
      </c>
      <c r="D169" s="8" t="s">
        <v>13</v>
      </c>
      <c r="E169" s="8" t="s">
        <v>16</v>
      </c>
      <c r="F169" s="31" t="str">
        <f t="shared" ref="F169:U169" si="36">IFERROR(((F39/F121)-1),"CHECK")</f>
        <v>CHECK</v>
      </c>
      <c r="G169" s="31" t="str">
        <f t="shared" si="36"/>
        <v>CHECK</v>
      </c>
      <c r="H169" s="31" t="str">
        <f t="shared" si="36"/>
        <v>CHECK</v>
      </c>
      <c r="I169" s="31" t="str">
        <f t="shared" si="36"/>
        <v>CHECK</v>
      </c>
      <c r="J169" s="31" t="str">
        <f t="shared" si="36"/>
        <v>CHECK</v>
      </c>
      <c r="K169" s="31" t="str">
        <f t="shared" si="36"/>
        <v>CHECK</v>
      </c>
      <c r="L169" s="31" t="str">
        <f t="shared" si="36"/>
        <v>CHECK</v>
      </c>
      <c r="M169" s="31" t="str">
        <f t="shared" si="36"/>
        <v>CHECK</v>
      </c>
      <c r="N169" s="31" t="str">
        <f t="shared" si="36"/>
        <v>CHECK</v>
      </c>
      <c r="O169" s="31" t="str">
        <f t="shared" si="36"/>
        <v>CHECK</v>
      </c>
      <c r="P169" s="31" t="str">
        <f t="shared" si="36"/>
        <v>CHECK</v>
      </c>
      <c r="Q169" s="31" t="str">
        <f t="shared" si="36"/>
        <v>CHECK</v>
      </c>
      <c r="R169" s="31" t="str">
        <f t="shared" si="36"/>
        <v>CHECK</v>
      </c>
      <c r="S169" s="31" t="str">
        <f t="shared" si="36"/>
        <v>CHECK</v>
      </c>
      <c r="T169" s="31" t="str">
        <f t="shared" si="36"/>
        <v>CHECK</v>
      </c>
      <c r="U169" s="31" t="str">
        <f t="shared" si="36"/>
        <v>CHECK</v>
      </c>
    </row>
    <row r="170" spans="1:21" x14ac:dyDescent="0.25">
      <c r="B170" s="8" t="s">
        <v>233</v>
      </c>
      <c r="C170" s="8" t="s">
        <v>167</v>
      </c>
      <c r="D170" s="8" t="s">
        <v>13</v>
      </c>
      <c r="E170" s="8" t="s">
        <v>16</v>
      </c>
      <c r="F170" s="31" t="str">
        <f t="shared" ref="F170:U170" si="37">IFERROR(((F40/F122)-1),"CHECK")</f>
        <v>CHECK</v>
      </c>
      <c r="G170" s="31" t="str">
        <f t="shared" si="37"/>
        <v>CHECK</v>
      </c>
      <c r="H170" s="31" t="str">
        <f t="shared" si="37"/>
        <v>CHECK</v>
      </c>
      <c r="I170" s="31" t="str">
        <f t="shared" si="37"/>
        <v>CHECK</v>
      </c>
      <c r="J170" s="31" t="str">
        <f t="shared" si="37"/>
        <v>CHECK</v>
      </c>
      <c r="K170" s="31" t="str">
        <f t="shared" si="37"/>
        <v>CHECK</v>
      </c>
      <c r="L170" s="31" t="str">
        <f t="shared" si="37"/>
        <v>CHECK</v>
      </c>
      <c r="M170" s="31" t="str">
        <f t="shared" si="37"/>
        <v>CHECK</v>
      </c>
      <c r="N170" s="31" t="str">
        <f t="shared" si="37"/>
        <v>CHECK</v>
      </c>
      <c r="O170" s="31" t="str">
        <f t="shared" si="37"/>
        <v>CHECK</v>
      </c>
      <c r="P170" s="31" t="str">
        <f t="shared" si="37"/>
        <v>CHECK</v>
      </c>
      <c r="Q170" s="31" t="str">
        <f t="shared" si="37"/>
        <v>CHECK</v>
      </c>
      <c r="R170" s="31" t="str">
        <f t="shared" si="37"/>
        <v>CHECK</v>
      </c>
      <c r="S170" s="31" t="str">
        <f t="shared" si="37"/>
        <v>CHECK</v>
      </c>
      <c r="T170" s="31" t="str">
        <f t="shared" si="37"/>
        <v>CHECK</v>
      </c>
      <c r="U170" s="31" t="str">
        <f t="shared" si="37"/>
        <v>CHECK</v>
      </c>
    </row>
    <row r="171" spans="1:21" x14ac:dyDescent="0.25">
      <c r="B171" s="7" t="s">
        <v>77</v>
      </c>
      <c r="C171" s="7" t="s">
        <v>192</v>
      </c>
      <c r="D171" s="7" t="s">
        <v>13</v>
      </c>
      <c r="E171" s="7" t="s">
        <v>16</v>
      </c>
      <c r="F171" s="31">
        <f t="shared" ref="F171:U171" si="38">IFERROR(((F41/F123)-1),"CHECK")</f>
        <v>3.299162215081946</v>
      </c>
      <c r="G171" s="31">
        <f t="shared" si="38"/>
        <v>3.0409690677793391</v>
      </c>
      <c r="H171" s="31">
        <f t="shared" si="38"/>
        <v>2.9830257447643098</v>
      </c>
      <c r="I171" s="31">
        <f t="shared" si="38"/>
        <v>3.4270507383602906</v>
      </c>
      <c r="J171" s="31">
        <f t="shared" si="38"/>
        <v>4.3620987886368772</v>
      </c>
      <c r="K171" s="31">
        <f t="shared" si="38"/>
        <v>4.4129243351694862</v>
      </c>
      <c r="L171" s="31">
        <f t="shared" si="38"/>
        <v>4.2004804978292825</v>
      </c>
      <c r="M171" s="31">
        <f t="shared" si="38"/>
        <v>4.0591253505068261</v>
      </c>
      <c r="N171" s="31">
        <f t="shared" si="38"/>
        <v>4.9556543655114051</v>
      </c>
      <c r="O171" s="31">
        <f t="shared" si="38"/>
        <v>0.43513430878807169</v>
      </c>
      <c r="P171" s="31">
        <f t="shared" si="38"/>
        <v>2.0870910296657539</v>
      </c>
      <c r="Q171" s="31">
        <f t="shared" si="38"/>
        <v>3.5819557669653577</v>
      </c>
      <c r="R171" s="31">
        <f t="shared" si="38"/>
        <v>8.6573514288091253</v>
      </c>
      <c r="S171" s="31">
        <f t="shared" si="38"/>
        <v>12.945000674839315</v>
      </c>
      <c r="T171" s="31">
        <f t="shared" si="38"/>
        <v>8.3930674542848607</v>
      </c>
      <c r="U171" s="31">
        <f t="shared" si="38"/>
        <v>3.9093342756099378</v>
      </c>
    </row>
    <row r="172" spans="1:21" x14ac:dyDescent="0.25">
      <c r="B172" s="8"/>
      <c r="C172" s="8"/>
      <c r="D172" s="8"/>
      <c r="E172" s="8"/>
    </row>
    <row r="173" spans="1:21" s="19" customFormat="1" x14ac:dyDescent="0.25">
      <c r="A173" s="223"/>
      <c r="B173" s="50" t="s">
        <v>233</v>
      </c>
      <c r="C173" s="50"/>
      <c r="D173" s="50" t="s">
        <v>36</v>
      </c>
      <c r="E173" s="45"/>
    </row>
    <row r="174" spans="1:21" x14ac:dyDescent="0.25">
      <c r="B174" s="8" t="s">
        <v>233</v>
      </c>
      <c r="C174" s="8" t="s">
        <v>226</v>
      </c>
      <c r="D174" s="8" t="s">
        <v>36</v>
      </c>
      <c r="E174" s="8" t="s">
        <v>194</v>
      </c>
      <c r="F174" s="31">
        <f t="shared" ref="F174:U174" si="39">IFERROR(((F44/F126)-1),"CHECK")</f>
        <v>0</v>
      </c>
      <c r="G174" s="31">
        <f t="shared" si="39"/>
        <v>0</v>
      </c>
      <c r="H174" s="31">
        <f t="shared" si="39"/>
        <v>0</v>
      </c>
      <c r="I174" s="31">
        <f t="shared" si="39"/>
        <v>0</v>
      </c>
      <c r="J174" s="31">
        <f t="shared" si="39"/>
        <v>0</v>
      </c>
      <c r="K174" s="31">
        <f t="shared" si="39"/>
        <v>0</v>
      </c>
      <c r="L174" s="31">
        <f t="shared" si="39"/>
        <v>0</v>
      </c>
      <c r="M174" s="31">
        <f t="shared" si="39"/>
        <v>0</v>
      </c>
      <c r="N174" s="31">
        <f t="shared" si="39"/>
        <v>0</v>
      </c>
      <c r="O174" s="31">
        <f t="shared" si="39"/>
        <v>0</v>
      </c>
      <c r="P174" s="31">
        <f t="shared" si="39"/>
        <v>0</v>
      </c>
      <c r="Q174" s="31">
        <f t="shared" si="39"/>
        <v>0</v>
      </c>
      <c r="R174" s="31">
        <f t="shared" si="39"/>
        <v>0</v>
      </c>
      <c r="S174" s="31">
        <f t="shared" si="39"/>
        <v>0</v>
      </c>
      <c r="T174" s="31">
        <f t="shared" si="39"/>
        <v>0</v>
      </c>
      <c r="U174" s="31">
        <f t="shared" si="39"/>
        <v>0</v>
      </c>
    </row>
    <row r="175" spans="1:21" x14ac:dyDescent="0.25">
      <c r="B175" s="8" t="s">
        <v>233</v>
      </c>
      <c r="C175" s="8" t="s">
        <v>455</v>
      </c>
      <c r="D175" s="8" t="s">
        <v>36</v>
      </c>
      <c r="E175" s="8" t="s">
        <v>194</v>
      </c>
      <c r="F175" s="31" t="str">
        <f t="shared" ref="F175:U175" si="40">IFERROR(((F45/F127)-1),"CHECK")</f>
        <v>CHECK</v>
      </c>
      <c r="G175" s="31" t="str">
        <f t="shared" si="40"/>
        <v>CHECK</v>
      </c>
      <c r="H175" s="31" t="str">
        <f t="shared" si="40"/>
        <v>CHECK</v>
      </c>
      <c r="I175" s="31" t="str">
        <f t="shared" si="40"/>
        <v>CHECK</v>
      </c>
      <c r="J175" s="31" t="str">
        <f t="shared" si="40"/>
        <v>CHECK</v>
      </c>
      <c r="K175" s="31" t="str">
        <f t="shared" si="40"/>
        <v>CHECK</v>
      </c>
      <c r="L175" s="31" t="str">
        <f t="shared" si="40"/>
        <v>CHECK</v>
      </c>
      <c r="M175" s="31" t="str">
        <f t="shared" si="40"/>
        <v>CHECK</v>
      </c>
      <c r="N175" s="31" t="str">
        <f t="shared" si="40"/>
        <v>CHECK</v>
      </c>
      <c r="O175" s="31" t="str">
        <f t="shared" si="40"/>
        <v>CHECK</v>
      </c>
      <c r="P175" s="31" t="str">
        <f t="shared" si="40"/>
        <v>CHECK</v>
      </c>
      <c r="Q175" s="31" t="str">
        <f t="shared" si="40"/>
        <v>CHECK</v>
      </c>
      <c r="R175" s="31" t="str">
        <f t="shared" si="40"/>
        <v>CHECK</v>
      </c>
      <c r="S175" s="31" t="str">
        <f t="shared" si="40"/>
        <v>CHECK</v>
      </c>
      <c r="T175" s="31" t="str">
        <f t="shared" si="40"/>
        <v>CHECK</v>
      </c>
      <c r="U175" s="31" t="str">
        <f t="shared" si="40"/>
        <v>CHECK</v>
      </c>
    </row>
    <row r="176" spans="1:21" x14ac:dyDescent="0.25">
      <c r="B176" s="8" t="s">
        <v>233</v>
      </c>
      <c r="C176" s="8" t="s">
        <v>167</v>
      </c>
      <c r="D176" s="8" t="s">
        <v>36</v>
      </c>
      <c r="E176" s="8" t="s">
        <v>194</v>
      </c>
      <c r="F176" s="31" t="str">
        <f t="shared" ref="F176:U176" si="41">IFERROR(((F46/F128)-1),"CHECK")</f>
        <v>CHECK</v>
      </c>
      <c r="G176" s="31" t="str">
        <f t="shared" si="41"/>
        <v>CHECK</v>
      </c>
      <c r="H176" s="31" t="str">
        <f t="shared" si="41"/>
        <v>CHECK</v>
      </c>
      <c r="I176" s="31" t="str">
        <f t="shared" si="41"/>
        <v>CHECK</v>
      </c>
      <c r="J176" s="31" t="str">
        <f t="shared" si="41"/>
        <v>CHECK</v>
      </c>
      <c r="K176" s="31" t="str">
        <f t="shared" si="41"/>
        <v>CHECK</v>
      </c>
      <c r="L176" s="31" t="str">
        <f t="shared" si="41"/>
        <v>CHECK</v>
      </c>
      <c r="M176" s="31" t="str">
        <f t="shared" si="41"/>
        <v>CHECK</v>
      </c>
      <c r="N176" s="31" t="str">
        <f t="shared" si="41"/>
        <v>CHECK</v>
      </c>
      <c r="O176" s="31" t="str">
        <f t="shared" si="41"/>
        <v>CHECK</v>
      </c>
      <c r="P176" s="31" t="str">
        <f t="shared" si="41"/>
        <v>CHECK</v>
      </c>
      <c r="Q176" s="31" t="str">
        <f t="shared" si="41"/>
        <v>CHECK</v>
      </c>
      <c r="R176" s="31" t="str">
        <f t="shared" si="41"/>
        <v>CHECK</v>
      </c>
      <c r="S176" s="31" t="str">
        <f t="shared" si="41"/>
        <v>CHECK</v>
      </c>
      <c r="T176" s="31" t="str">
        <f t="shared" si="41"/>
        <v>CHECK</v>
      </c>
      <c r="U176" s="31" t="str">
        <f t="shared" si="41"/>
        <v>CHECK</v>
      </c>
    </row>
    <row r="177" spans="1:23" x14ac:dyDescent="0.25">
      <c r="B177" s="7" t="s">
        <v>77</v>
      </c>
      <c r="C177" s="7" t="s">
        <v>193</v>
      </c>
      <c r="D177" s="7" t="s">
        <v>36</v>
      </c>
      <c r="E177" s="7" t="s">
        <v>199</v>
      </c>
      <c r="F177" s="31">
        <f t="shared" ref="F177:U177" si="42">IFERROR(((F47/F129)-1),"CHECK")</f>
        <v>0.80796895747645636</v>
      </c>
      <c r="G177" s="31">
        <f t="shared" si="42"/>
        <v>0.74681903137723959</v>
      </c>
      <c r="H177" s="31">
        <f t="shared" si="42"/>
        <v>0.73375949039286636</v>
      </c>
      <c r="I177" s="31">
        <f t="shared" si="42"/>
        <v>0.84086458872587833</v>
      </c>
      <c r="J177" s="31">
        <f t="shared" si="42"/>
        <v>1.0657499369927335</v>
      </c>
      <c r="K177" s="31">
        <f t="shared" si="42"/>
        <v>1.0787176105133884</v>
      </c>
      <c r="L177" s="31">
        <f t="shared" si="42"/>
        <v>1.0289462938573082</v>
      </c>
      <c r="M177" s="31">
        <f t="shared" si="42"/>
        <v>0.99786642538797143</v>
      </c>
      <c r="N177" s="31">
        <f t="shared" si="42"/>
        <v>1.2146727997107867</v>
      </c>
      <c r="O177" s="31">
        <f t="shared" si="42"/>
        <v>0.12694110399773861</v>
      </c>
      <c r="P177" s="31">
        <f t="shared" si="42"/>
        <v>1.2842317127440279</v>
      </c>
      <c r="Q177" s="31">
        <f t="shared" si="42"/>
        <v>2.3299071112538519</v>
      </c>
      <c r="R177" s="31">
        <f t="shared" si="42"/>
        <v>3.5304914147033291</v>
      </c>
      <c r="S177" s="31">
        <f t="shared" si="42"/>
        <v>4.3872490266060415</v>
      </c>
      <c r="T177" s="31">
        <f t="shared" si="42"/>
        <v>3.4371738502968894</v>
      </c>
      <c r="U177" s="31">
        <f t="shared" si="42"/>
        <v>2.4638878707309235</v>
      </c>
    </row>
    <row r="178" spans="1:23" x14ac:dyDescent="0.25">
      <c r="B178" s="8"/>
      <c r="C178" s="8"/>
      <c r="D178" s="8"/>
      <c r="E178" s="8"/>
    </row>
    <row r="179" spans="1:23" s="19" customFormat="1" x14ac:dyDescent="0.25">
      <c r="A179" s="223"/>
      <c r="B179" s="50" t="s">
        <v>233</v>
      </c>
      <c r="C179" s="50"/>
      <c r="D179" s="50" t="s">
        <v>190</v>
      </c>
      <c r="E179" s="45"/>
    </row>
    <row r="180" spans="1:23" x14ac:dyDescent="0.25">
      <c r="B180" s="8" t="s">
        <v>233</v>
      </c>
      <c r="C180" s="8" t="s">
        <v>226</v>
      </c>
      <c r="D180" s="8" t="s">
        <v>190</v>
      </c>
      <c r="E180" s="8" t="s">
        <v>195</v>
      </c>
      <c r="F180" s="31">
        <f t="shared" ref="F180:U180" si="43">IFERROR(((F50/F132)-1),"CHECK")</f>
        <v>0</v>
      </c>
      <c r="G180" s="31">
        <f t="shared" si="43"/>
        <v>0</v>
      </c>
      <c r="H180" s="31">
        <f t="shared" si="43"/>
        <v>0</v>
      </c>
      <c r="I180" s="31">
        <f t="shared" si="43"/>
        <v>0</v>
      </c>
      <c r="J180" s="31">
        <f t="shared" si="43"/>
        <v>0</v>
      </c>
      <c r="K180" s="31">
        <f t="shared" si="43"/>
        <v>0</v>
      </c>
      <c r="L180" s="31">
        <f t="shared" si="43"/>
        <v>0</v>
      </c>
      <c r="M180" s="31">
        <f t="shared" si="43"/>
        <v>0</v>
      </c>
      <c r="N180" s="31">
        <f t="shared" si="43"/>
        <v>0</v>
      </c>
      <c r="O180" s="31">
        <f t="shared" si="43"/>
        <v>0</v>
      </c>
      <c r="P180" s="31">
        <f t="shared" si="43"/>
        <v>0</v>
      </c>
      <c r="Q180" s="31">
        <f t="shared" si="43"/>
        <v>0</v>
      </c>
      <c r="R180" s="31">
        <f t="shared" si="43"/>
        <v>0</v>
      </c>
      <c r="S180" s="31">
        <f t="shared" si="43"/>
        <v>0</v>
      </c>
      <c r="T180" s="31">
        <f t="shared" si="43"/>
        <v>0</v>
      </c>
      <c r="U180" s="31">
        <f t="shared" si="43"/>
        <v>0</v>
      </c>
    </row>
    <row r="181" spans="1:23" x14ac:dyDescent="0.25">
      <c r="B181" s="8" t="s">
        <v>233</v>
      </c>
      <c r="C181" s="8" t="s">
        <v>455</v>
      </c>
      <c r="D181" s="8" t="s">
        <v>190</v>
      </c>
      <c r="E181" s="8" t="s">
        <v>195</v>
      </c>
      <c r="F181" s="31" t="str">
        <f t="shared" ref="F181:U181" si="44">IFERROR(((F51/F133)-1),"CHECK")</f>
        <v>CHECK</v>
      </c>
      <c r="G181" s="31" t="str">
        <f t="shared" si="44"/>
        <v>CHECK</v>
      </c>
      <c r="H181" s="31" t="str">
        <f t="shared" si="44"/>
        <v>CHECK</v>
      </c>
      <c r="I181" s="31" t="str">
        <f t="shared" si="44"/>
        <v>CHECK</v>
      </c>
      <c r="J181" s="31" t="str">
        <f t="shared" si="44"/>
        <v>CHECK</v>
      </c>
      <c r="K181" s="31" t="str">
        <f t="shared" si="44"/>
        <v>CHECK</v>
      </c>
      <c r="L181" s="31" t="str">
        <f t="shared" si="44"/>
        <v>CHECK</v>
      </c>
      <c r="M181" s="31" t="str">
        <f t="shared" si="44"/>
        <v>CHECK</v>
      </c>
      <c r="N181" s="31" t="str">
        <f t="shared" si="44"/>
        <v>CHECK</v>
      </c>
      <c r="O181" s="31" t="str">
        <f t="shared" si="44"/>
        <v>CHECK</v>
      </c>
      <c r="P181" s="31" t="str">
        <f t="shared" si="44"/>
        <v>CHECK</v>
      </c>
      <c r="Q181" s="31" t="str">
        <f t="shared" si="44"/>
        <v>CHECK</v>
      </c>
      <c r="R181" s="31" t="str">
        <f t="shared" si="44"/>
        <v>CHECK</v>
      </c>
      <c r="S181" s="31" t="str">
        <f t="shared" si="44"/>
        <v>CHECK</v>
      </c>
      <c r="T181" s="31" t="str">
        <f t="shared" si="44"/>
        <v>CHECK</v>
      </c>
      <c r="U181" s="31" t="str">
        <f t="shared" si="44"/>
        <v>CHECK</v>
      </c>
    </row>
    <row r="182" spans="1:23" x14ac:dyDescent="0.25">
      <c r="B182" s="8" t="s">
        <v>233</v>
      </c>
      <c r="C182" s="8" t="s">
        <v>167</v>
      </c>
      <c r="D182" s="8" t="s">
        <v>190</v>
      </c>
      <c r="E182" s="8" t="s">
        <v>195</v>
      </c>
      <c r="F182" s="31" t="str">
        <f t="shared" ref="F182:U182" si="45">IFERROR(((F52/F134)-1),"CHECK")</f>
        <v>CHECK</v>
      </c>
      <c r="G182" s="31" t="str">
        <f t="shared" si="45"/>
        <v>CHECK</v>
      </c>
      <c r="H182" s="31" t="str">
        <f t="shared" si="45"/>
        <v>CHECK</v>
      </c>
      <c r="I182" s="31" t="str">
        <f t="shared" si="45"/>
        <v>CHECK</v>
      </c>
      <c r="J182" s="31" t="str">
        <f t="shared" si="45"/>
        <v>CHECK</v>
      </c>
      <c r="K182" s="31" t="str">
        <f t="shared" si="45"/>
        <v>CHECK</v>
      </c>
      <c r="L182" s="31" t="str">
        <f t="shared" si="45"/>
        <v>CHECK</v>
      </c>
      <c r="M182" s="31" t="str">
        <f t="shared" si="45"/>
        <v>CHECK</v>
      </c>
      <c r="N182" s="31" t="str">
        <f t="shared" si="45"/>
        <v>CHECK</v>
      </c>
      <c r="O182" s="31" t="str">
        <f t="shared" si="45"/>
        <v>CHECK</v>
      </c>
      <c r="P182" s="31" t="str">
        <f t="shared" si="45"/>
        <v>CHECK</v>
      </c>
      <c r="Q182" s="31" t="str">
        <f t="shared" si="45"/>
        <v>CHECK</v>
      </c>
      <c r="R182" s="31" t="str">
        <f t="shared" si="45"/>
        <v>CHECK</v>
      </c>
      <c r="S182" s="31" t="str">
        <f t="shared" si="45"/>
        <v>CHECK</v>
      </c>
      <c r="T182" s="31" t="str">
        <f t="shared" si="45"/>
        <v>CHECK</v>
      </c>
      <c r="U182" s="31" t="str">
        <f t="shared" si="45"/>
        <v>CHECK</v>
      </c>
    </row>
    <row r="183" spans="1:23" x14ac:dyDescent="0.25">
      <c r="B183" s="7" t="s">
        <v>77</v>
      </c>
      <c r="C183" s="7" t="s">
        <v>196</v>
      </c>
      <c r="D183" s="7" t="s">
        <v>190</v>
      </c>
      <c r="E183" s="7" t="s">
        <v>199</v>
      </c>
      <c r="F183" s="31">
        <f t="shared" ref="F183:U183" si="46">IFERROR(((F53/F135)-1),"CHECK")</f>
        <v>5.9183783281502427</v>
      </c>
      <c r="G183" s="31">
        <f t="shared" si="46"/>
        <v>5.4526151185813196</v>
      </c>
      <c r="H183" s="31">
        <f t="shared" si="46"/>
        <v>5.3472637446735982</v>
      </c>
      <c r="I183" s="31">
        <f t="shared" si="46"/>
        <v>6.1458381546917487</v>
      </c>
      <c r="J183" s="31">
        <f t="shared" si="46"/>
        <v>7.8283352721380002</v>
      </c>
      <c r="K183" s="31">
        <f t="shared" si="46"/>
        <v>7.9188640334033096</v>
      </c>
      <c r="L183" s="31">
        <f t="shared" si="46"/>
        <v>7.5349535513035164</v>
      </c>
      <c r="M183" s="31">
        <f t="shared" si="46"/>
        <v>7.2769749758081144</v>
      </c>
      <c r="N183" s="31">
        <f t="shared" si="46"/>
        <v>8.8886879637634912</v>
      </c>
      <c r="O183" s="31">
        <f t="shared" si="46"/>
        <v>0.75524330130999595</v>
      </c>
      <c r="P183" s="31">
        <f t="shared" si="46"/>
        <v>2.782391274215156</v>
      </c>
      <c r="Q183" s="31">
        <f t="shared" si="46"/>
        <v>4.6187131447694725</v>
      </c>
      <c r="R183" s="31">
        <f t="shared" si="46"/>
        <v>13.776206584585521</v>
      </c>
      <c r="S183" s="31">
        <f t="shared" si="46"/>
        <v>21.708269573154226</v>
      </c>
      <c r="T183" s="31">
        <f t="shared" si="46"/>
        <v>13.337674431648482</v>
      </c>
      <c r="U183" s="31">
        <f t="shared" si="46"/>
        <v>5.1390708733442354</v>
      </c>
    </row>
    <row r="184" spans="1:23" x14ac:dyDescent="0.25">
      <c r="B184" s="7"/>
      <c r="C184" s="7"/>
      <c r="D184" s="7"/>
      <c r="E184" s="7"/>
      <c r="U184" s="31"/>
    </row>
    <row r="185" spans="1:23" x14ac:dyDescent="0.25">
      <c r="B185" s="7" t="s">
        <v>77</v>
      </c>
      <c r="C185" s="7" t="s">
        <v>197</v>
      </c>
      <c r="D185" s="7" t="s">
        <v>13</v>
      </c>
      <c r="E185" s="7" t="s">
        <v>198</v>
      </c>
      <c r="F185" s="31">
        <f>IFERROR(((F55/F137)-1),"CHECK")</f>
        <v>3.3039103641826033</v>
      </c>
      <c r="G185" s="31">
        <f t="shared" ref="G185:T185" si="47">IFERROR(((G55/G137)-1),"CHECK")</f>
        <v>3.0453405858911138</v>
      </c>
      <c r="H185" s="31">
        <f t="shared" si="47"/>
        <v>2.9873111333961773</v>
      </c>
      <c r="I185" s="31">
        <f t="shared" si="47"/>
        <v>3.4319791303143186</v>
      </c>
      <c r="J185" s="31">
        <f t="shared" si="47"/>
        <v>4.3683828474770854</v>
      </c>
      <c r="K185" s="31">
        <f t="shared" si="47"/>
        <v>4.4192802822027737</v>
      </c>
      <c r="L185" s="31">
        <f t="shared" si="47"/>
        <v>4.2065252336715817</v>
      </c>
      <c r="M185" s="31">
        <f t="shared" si="47"/>
        <v>4.0649580830841963</v>
      </c>
      <c r="N185" s="31">
        <f t="shared" si="47"/>
        <v>4.9627840497718481</v>
      </c>
      <c r="O185" s="31">
        <f t="shared" si="47"/>
        <v>0.43571122722985089</v>
      </c>
      <c r="P185" s="31">
        <f t="shared" si="47"/>
        <v>2.0882232631776683</v>
      </c>
      <c r="Q185" s="31">
        <f t="shared" si="47"/>
        <v>3.5835942924216804</v>
      </c>
      <c r="R185" s="31">
        <f t="shared" si="47"/>
        <v>8.6663970639452987</v>
      </c>
      <c r="S185" s="31">
        <f t="shared" si="47"/>
        <v>12.960685007629836</v>
      </c>
      <c r="T185" s="31">
        <f t="shared" si="47"/>
        <v>8.4018019522753189</v>
      </c>
      <c r="U185" s="31">
        <f t="shared" ref="U185" si="48">IFERROR(((U55/U137)-1),"CHECK")</f>
        <v>3.9113137128940281</v>
      </c>
    </row>
    <row r="189" spans="1:23" x14ac:dyDescent="0.25">
      <c r="B189" s="48" t="s">
        <v>460</v>
      </c>
      <c r="C189" s="48"/>
      <c r="D189" s="48"/>
      <c r="E189" s="48"/>
      <c r="F189" s="48"/>
      <c r="G189" s="48"/>
      <c r="H189" s="48"/>
      <c r="I189" s="48"/>
      <c r="J189" s="48"/>
      <c r="K189" s="48"/>
      <c r="L189" s="48"/>
      <c r="M189" s="48"/>
      <c r="N189" s="48"/>
      <c r="O189" s="48"/>
      <c r="P189" s="48"/>
      <c r="Q189" s="48"/>
      <c r="R189" s="48"/>
      <c r="S189" s="48"/>
      <c r="T189" s="48"/>
      <c r="U189" s="48"/>
      <c r="V189" s="48"/>
      <c r="W189" s="48"/>
    </row>
    <row r="190" spans="1:23" x14ac:dyDescent="0.25">
      <c r="C190" t="s">
        <v>458</v>
      </c>
      <c r="D190" t="s">
        <v>201</v>
      </c>
      <c r="F190">
        <f>+F16</f>
        <v>33544.090273473448</v>
      </c>
      <c r="G190">
        <f t="shared" ref="G190:T190" si="49">+G16</f>
        <v>30721.869391861004</v>
      </c>
      <c r="H190">
        <f t="shared" si="49"/>
        <v>30104.776120713319</v>
      </c>
      <c r="I190">
        <f t="shared" si="49"/>
        <v>35728.899028806598</v>
      </c>
      <c r="J190">
        <f t="shared" si="49"/>
        <v>46901.796148148162</v>
      </c>
      <c r="K190">
        <f t="shared" si="49"/>
        <v>48218.991333333339</v>
      </c>
      <c r="L190">
        <f t="shared" si="49"/>
        <v>46331.79</v>
      </c>
      <c r="M190">
        <f t="shared" si="49"/>
        <v>45822.055471200001</v>
      </c>
      <c r="N190">
        <f t="shared" si="49"/>
        <v>53632.121760000009</v>
      </c>
      <c r="O190">
        <f t="shared" si="49"/>
        <v>4487.8698000000049</v>
      </c>
      <c r="P190">
        <f t="shared" si="49"/>
        <v>11323.660275000004</v>
      </c>
      <c r="Q190">
        <f t="shared" si="49"/>
        <v>17287.933680000002</v>
      </c>
      <c r="R190">
        <f t="shared" si="49"/>
        <v>75777.71292000002</v>
      </c>
      <c r="S190">
        <f t="shared" si="49"/>
        <v>132320.97856800002</v>
      </c>
      <c r="T190">
        <f t="shared" si="49"/>
        <v>76494.161484000011</v>
      </c>
      <c r="U190" s="197">
        <f t="shared" ref="U190:W190" si="50">+U16</f>
        <v>20901.888000000003</v>
      </c>
      <c r="V190" s="197">
        <f t="shared" si="50"/>
        <v>24225.799950000001</v>
      </c>
      <c r="W190" s="197">
        <f t="shared" si="50"/>
        <v>85500.031140000006</v>
      </c>
    </row>
    <row r="191" spans="1:23" x14ac:dyDescent="0.25">
      <c r="C191" t="s">
        <v>459</v>
      </c>
      <c r="D191" t="s">
        <v>201</v>
      </c>
      <c r="F191">
        <f>+F14</f>
        <v>14221.73</v>
      </c>
      <c r="G191">
        <f t="shared" ref="G191:T191" si="51">+G14</f>
        <v>14145.12</v>
      </c>
      <c r="H191">
        <f t="shared" si="51"/>
        <v>14138.28</v>
      </c>
      <c r="I191">
        <f t="shared" si="51"/>
        <v>14592.46</v>
      </c>
      <c r="J191">
        <f t="shared" si="51"/>
        <v>15026.88</v>
      </c>
      <c r="K191">
        <f t="shared" si="51"/>
        <v>15273.72</v>
      </c>
      <c r="L191">
        <f t="shared" si="51"/>
        <v>15429.67</v>
      </c>
      <c r="M191">
        <f t="shared" si="51"/>
        <v>15811.34</v>
      </c>
      <c r="N191">
        <f t="shared" si="51"/>
        <v>15142.39</v>
      </c>
      <c r="O191">
        <f t="shared" si="51"/>
        <v>15476.18</v>
      </c>
      <c r="P191">
        <f t="shared" si="51"/>
        <v>16376.491458899147</v>
      </c>
      <c r="Q191">
        <f t="shared" si="51"/>
        <v>16365.384</v>
      </c>
      <c r="R191">
        <f t="shared" si="51"/>
        <v>16024.752</v>
      </c>
      <c r="S191">
        <f t="shared" si="51"/>
        <v>16551.88</v>
      </c>
      <c r="T191">
        <f t="shared" si="51"/>
        <v>16740.3</v>
      </c>
      <c r="U191" s="197">
        <f t="shared" ref="U191:W191" si="52">+U14</f>
        <v>16928.72</v>
      </c>
      <c r="V191" s="197">
        <f t="shared" si="52"/>
        <v>17117</v>
      </c>
      <c r="W191" s="197">
        <f t="shared" si="52"/>
        <v>17306</v>
      </c>
    </row>
    <row r="192" spans="1:23" x14ac:dyDescent="0.25">
      <c r="C192" t="s">
        <v>461</v>
      </c>
      <c r="D192" t="s">
        <v>201</v>
      </c>
      <c r="F192">
        <v>0</v>
      </c>
      <c r="G192">
        <v>0</v>
      </c>
      <c r="H192">
        <v>0</v>
      </c>
      <c r="I192">
        <v>0</v>
      </c>
      <c r="J192">
        <v>0</v>
      </c>
      <c r="K192">
        <v>0</v>
      </c>
      <c r="L192">
        <v>0</v>
      </c>
      <c r="M192">
        <v>0</v>
      </c>
      <c r="N192">
        <v>0</v>
      </c>
      <c r="O192">
        <v>0</v>
      </c>
      <c r="P192">
        <v>0</v>
      </c>
      <c r="Q192">
        <v>0</v>
      </c>
      <c r="R192">
        <v>0</v>
      </c>
      <c r="S192">
        <v>0</v>
      </c>
      <c r="T192">
        <v>0</v>
      </c>
      <c r="U192" s="197">
        <v>0</v>
      </c>
      <c r="V192" s="197">
        <v>0</v>
      </c>
      <c r="W192" s="197">
        <v>0</v>
      </c>
    </row>
    <row r="193" spans="3:23" x14ac:dyDescent="0.25">
      <c r="U193" s="197"/>
      <c r="V193" s="197"/>
      <c r="W193" s="197"/>
    </row>
    <row r="194" spans="3:23" x14ac:dyDescent="0.25">
      <c r="C194" t="s">
        <v>458</v>
      </c>
      <c r="D194" t="s">
        <v>16</v>
      </c>
      <c r="F194">
        <f>+F40</f>
        <v>3228.6186888218194</v>
      </c>
      <c r="G194">
        <f t="shared" ref="G194:T194" si="53">+G40</f>
        <v>2956.9799289666221</v>
      </c>
      <c r="H194">
        <f t="shared" si="53"/>
        <v>2897.5847016186572</v>
      </c>
      <c r="I194">
        <f t="shared" si="53"/>
        <v>3438.9065315226349</v>
      </c>
      <c r="J194">
        <f t="shared" si="53"/>
        <v>4514.2978792592603</v>
      </c>
      <c r="K194">
        <f t="shared" si="53"/>
        <v>4641.0779158333344</v>
      </c>
      <c r="L194">
        <f t="shared" si="53"/>
        <v>4459.4347875000003</v>
      </c>
      <c r="M194">
        <f t="shared" si="53"/>
        <v>4410.3728391029999</v>
      </c>
      <c r="N194">
        <f t="shared" si="53"/>
        <v>5162.0917194000003</v>
      </c>
      <c r="O194">
        <f t="shared" si="53"/>
        <v>431.95746825000049</v>
      </c>
      <c r="P194">
        <f t="shared" si="53"/>
        <v>1089.9023014687505</v>
      </c>
      <c r="Q194">
        <f t="shared" si="53"/>
        <v>1663.9636167000003</v>
      </c>
      <c r="R194">
        <f t="shared" si="53"/>
        <v>7293.6048685500018</v>
      </c>
      <c r="S194">
        <f t="shared" si="53"/>
        <v>12735.894187170003</v>
      </c>
      <c r="T194">
        <f t="shared" si="53"/>
        <v>7362.5630428350014</v>
      </c>
      <c r="U194" s="197">
        <f t="shared" ref="U194:W194" si="54">+U40</f>
        <v>2011.8067200000003</v>
      </c>
      <c r="V194" s="197">
        <f t="shared" si="54"/>
        <v>2331.7332451875</v>
      </c>
      <c r="W194" s="197">
        <f t="shared" si="54"/>
        <v>8229.3779972249995</v>
      </c>
    </row>
    <row r="195" spans="3:23" x14ac:dyDescent="0.25">
      <c r="C195" t="s">
        <v>459</v>
      </c>
      <c r="D195" t="s">
        <v>16</v>
      </c>
      <c r="F195">
        <f>+F38</f>
        <v>985.56588899999997</v>
      </c>
      <c r="G195">
        <f t="shared" ref="G195:T195" si="55">+G38</f>
        <v>980.25681599999996</v>
      </c>
      <c r="H195">
        <f t="shared" si="55"/>
        <v>979.78280400000006</v>
      </c>
      <c r="I195">
        <f t="shared" si="55"/>
        <v>1011.2574779999999</v>
      </c>
      <c r="J195">
        <f t="shared" si="55"/>
        <v>1041.3627839999999</v>
      </c>
      <c r="K195">
        <f t="shared" si="55"/>
        <v>1058.4687960000001</v>
      </c>
      <c r="L195">
        <f t="shared" si="55"/>
        <v>1069.2761310000001</v>
      </c>
      <c r="M195">
        <f t="shared" si="55"/>
        <v>1095.725862</v>
      </c>
      <c r="N195">
        <f t="shared" si="55"/>
        <v>1049.3676270000001</v>
      </c>
      <c r="O195">
        <f t="shared" si="55"/>
        <v>1072.499274</v>
      </c>
      <c r="P195">
        <f t="shared" si="55"/>
        <v>1134.8908581017108</v>
      </c>
      <c r="Q195">
        <f t="shared" si="55"/>
        <v>1134.1211112000001</v>
      </c>
      <c r="R195">
        <f t="shared" si="55"/>
        <v>1110.5153136000001</v>
      </c>
      <c r="S195">
        <f t="shared" si="55"/>
        <v>1147.045284</v>
      </c>
      <c r="T195">
        <f t="shared" si="55"/>
        <v>1160.1027899999999</v>
      </c>
      <c r="U195" s="197">
        <f t="shared" ref="U195:W195" si="56">+U38</f>
        <v>1173.160296</v>
      </c>
      <c r="V195" s="197">
        <f t="shared" si="56"/>
        <v>1186.2081000000001</v>
      </c>
      <c r="W195" s="197">
        <f t="shared" si="56"/>
        <v>1199.3058000000001</v>
      </c>
    </row>
    <row r="196" spans="3:23" x14ac:dyDescent="0.25">
      <c r="C196" t="s">
        <v>461</v>
      </c>
      <c r="D196" t="s">
        <v>16</v>
      </c>
      <c r="F196">
        <v>0</v>
      </c>
      <c r="G196">
        <v>0</v>
      </c>
      <c r="H196">
        <v>0</v>
      </c>
      <c r="I196">
        <v>0</v>
      </c>
      <c r="J196">
        <v>0</v>
      </c>
      <c r="K196">
        <v>0</v>
      </c>
      <c r="L196">
        <v>0</v>
      </c>
      <c r="M196">
        <v>0</v>
      </c>
      <c r="N196">
        <v>0</v>
      </c>
      <c r="O196">
        <v>0</v>
      </c>
      <c r="P196">
        <v>0</v>
      </c>
      <c r="Q196">
        <v>0</v>
      </c>
      <c r="R196">
        <v>0</v>
      </c>
      <c r="S196">
        <v>0</v>
      </c>
      <c r="T196">
        <v>0</v>
      </c>
      <c r="U196" s="197">
        <v>0</v>
      </c>
      <c r="V196" s="197">
        <v>0</v>
      </c>
      <c r="W196" s="197">
        <v>0</v>
      </c>
    </row>
  </sheetData>
  <mergeCells count="2">
    <mergeCell ref="D1:K1"/>
    <mergeCell ref="D2:K2"/>
  </mergeCells>
  <conditionalFormatting sqref="L2">
    <cfRule type="expression" dxfId="7" priority="52">
      <formula>(UPPER(LEFT(SUBSTITUTE($Y2,"#",""),5))="FIXCH")</formula>
    </cfRule>
    <cfRule type="expression" dxfId="6" priority="53">
      <formula>(UPPER(SUBSTITUTE($Y2,"#",""))="OK")</formula>
    </cfRule>
  </conditionalFormatting>
  <conditionalFormatting sqref="F144:T144">
    <cfRule type="colorScale" priority="100">
      <colorScale>
        <cfvo type="min"/>
        <cfvo type="num" val="0"/>
        <cfvo type="max"/>
        <color theme="3" tint="0.59999389629810485"/>
        <color theme="0"/>
        <color rgb="FFEE9CA4"/>
      </colorScale>
    </cfRule>
  </conditionalFormatting>
  <conditionalFormatting sqref="F146:T146">
    <cfRule type="colorScale" priority="29">
      <colorScale>
        <cfvo type="min"/>
        <cfvo type="num" val="0"/>
        <cfvo type="max"/>
        <color theme="3" tint="0.59999389629810485"/>
        <color theme="0"/>
        <color rgb="FFEE9CA4"/>
      </colorScale>
    </cfRule>
  </conditionalFormatting>
  <conditionalFormatting sqref="F151:T153">
    <cfRule type="colorScale" priority="28">
      <colorScale>
        <cfvo type="min"/>
        <cfvo type="num" val="0"/>
        <cfvo type="max"/>
        <color theme="3" tint="0.59999389629810485"/>
        <color theme="0"/>
        <color rgb="FFEE9CA4"/>
      </colorScale>
    </cfRule>
  </conditionalFormatting>
  <conditionalFormatting sqref="F156:T158">
    <cfRule type="colorScale" priority="27">
      <colorScale>
        <cfvo type="min"/>
        <cfvo type="num" val="0"/>
        <cfvo type="max"/>
        <color theme="3" tint="0.59999389629810485"/>
        <color theme="0"/>
        <color rgb="FFEE9CA4"/>
      </colorScale>
    </cfRule>
  </conditionalFormatting>
  <conditionalFormatting sqref="F161:T163">
    <cfRule type="colorScale" priority="26">
      <colorScale>
        <cfvo type="min"/>
        <cfvo type="num" val="0"/>
        <cfvo type="max"/>
        <color theme="3" tint="0.59999389629810485"/>
        <color theme="0"/>
        <color rgb="FFEE9CA4"/>
      </colorScale>
    </cfRule>
  </conditionalFormatting>
  <conditionalFormatting sqref="F168:T171">
    <cfRule type="colorScale" priority="25">
      <colorScale>
        <cfvo type="min"/>
        <cfvo type="num" val="0"/>
        <cfvo type="max"/>
        <color theme="3" tint="0.59999389629810485"/>
        <color theme="0"/>
        <color rgb="FFEE9CA4"/>
      </colorScale>
    </cfRule>
  </conditionalFormatting>
  <conditionalFormatting sqref="F174:T177">
    <cfRule type="colorScale" priority="24">
      <colorScale>
        <cfvo type="min"/>
        <cfvo type="num" val="0"/>
        <cfvo type="max"/>
        <color theme="3" tint="0.59999389629810485"/>
        <color theme="0"/>
        <color rgb="FFEE9CA4"/>
      </colorScale>
    </cfRule>
  </conditionalFormatting>
  <conditionalFormatting sqref="F180:T180 F182:T183">
    <cfRule type="colorScale" priority="23">
      <colorScale>
        <cfvo type="min"/>
        <cfvo type="num" val="0"/>
        <cfvo type="max"/>
        <color theme="3" tint="0.59999389629810485"/>
        <color theme="0"/>
        <color rgb="FFEE9CA4"/>
      </colorScale>
    </cfRule>
  </conditionalFormatting>
  <conditionalFormatting sqref="F185:T185">
    <cfRule type="colorScale" priority="22">
      <colorScale>
        <cfvo type="min"/>
        <cfvo type="num" val="0"/>
        <cfvo type="max"/>
        <color theme="3" tint="0.59999389629810485"/>
        <color theme="0"/>
        <color rgb="FFEE9CA4"/>
      </colorScale>
    </cfRule>
  </conditionalFormatting>
  <conditionalFormatting sqref="F145:T145">
    <cfRule type="colorScale" priority="21">
      <colorScale>
        <cfvo type="min"/>
        <cfvo type="num" val="0"/>
        <cfvo type="max"/>
        <color theme="3" tint="0.59999389629810485"/>
        <color theme="0"/>
        <color rgb="FFEE9CA4"/>
      </colorScale>
    </cfRule>
  </conditionalFormatting>
  <conditionalFormatting sqref="F181:T181">
    <cfRule type="colorScale" priority="10">
      <colorScale>
        <cfvo type="min"/>
        <cfvo type="num" val="0"/>
        <cfvo type="max"/>
        <color theme="3" tint="0.59999389629810485"/>
        <color theme="0"/>
        <color rgb="FFEE9CA4"/>
      </colorScale>
    </cfRule>
  </conditionalFormatting>
  <conditionalFormatting sqref="U144:U146">
    <cfRule type="colorScale" priority="8">
      <colorScale>
        <cfvo type="min"/>
        <cfvo type="num" val="0"/>
        <cfvo type="max"/>
        <color theme="3" tint="0.59999389629810485"/>
        <color theme="0"/>
        <color rgb="FFEE9CA4"/>
      </colorScale>
    </cfRule>
  </conditionalFormatting>
  <conditionalFormatting sqref="U151:U153">
    <cfRule type="colorScale" priority="7">
      <colorScale>
        <cfvo type="min"/>
        <cfvo type="num" val="0"/>
        <cfvo type="max"/>
        <color theme="3" tint="0.59999389629810485"/>
        <color theme="0"/>
        <color rgb="FFEE9CA4"/>
      </colorScale>
    </cfRule>
  </conditionalFormatting>
  <conditionalFormatting sqref="U156:U158">
    <cfRule type="colorScale" priority="6">
      <colorScale>
        <cfvo type="min"/>
        <cfvo type="num" val="0"/>
        <cfvo type="max"/>
        <color theme="3" tint="0.59999389629810485"/>
        <color theme="0"/>
        <color rgb="FFEE9CA4"/>
      </colorScale>
    </cfRule>
  </conditionalFormatting>
  <conditionalFormatting sqref="U161:U163">
    <cfRule type="colorScale" priority="5">
      <colorScale>
        <cfvo type="min"/>
        <cfvo type="num" val="0"/>
        <cfvo type="max"/>
        <color theme="3" tint="0.59999389629810485"/>
        <color theme="0"/>
        <color rgb="FFEE9CA4"/>
      </colorScale>
    </cfRule>
  </conditionalFormatting>
  <conditionalFormatting sqref="U168:U171">
    <cfRule type="colorScale" priority="4">
      <colorScale>
        <cfvo type="min"/>
        <cfvo type="num" val="0"/>
        <cfvo type="max"/>
        <color theme="3" tint="0.59999389629810485"/>
        <color theme="0"/>
        <color rgb="FFEE9CA4"/>
      </colorScale>
    </cfRule>
  </conditionalFormatting>
  <conditionalFormatting sqref="U174:U177">
    <cfRule type="colorScale" priority="3">
      <colorScale>
        <cfvo type="min"/>
        <cfvo type="num" val="0"/>
        <cfvo type="max"/>
        <color theme="3" tint="0.59999389629810485"/>
        <color theme="0"/>
        <color rgb="FFEE9CA4"/>
      </colorScale>
    </cfRule>
  </conditionalFormatting>
  <conditionalFormatting sqref="U180:U184">
    <cfRule type="colorScale" priority="2">
      <colorScale>
        <cfvo type="min"/>
        <cfvo type="num" val="0"/>
        <cfvo type="max"/>
        <color theme="3" tint="0.59999389629810485"/>
        <color theme="0"/>
        <color rgb="FFEE9CA4"/>
      </colorScale>
    </cfRule>
  </conditionalFormatting>
  <conditionalFormatting sqref="U18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C8" xr:uid="{00000000-0002-0000-1E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E00-000099000000}">
          <x14:colorSeries rgb="FF376092"/>
          <x14:colorNegative rgb="FFD00000"/>
          <x14:colorAxis rgb="FF000000"/>
          <x14:colorMarkers rgb="FFD00000"/>
          <x14:colorFirst rgb="FFD00000"/>
          <x14:colorLast rgb="FFD00000"/>
          <x14:colorHigh rgb="FFD00000"/>
          <x14:colorLow rgb="FFD00000"/>
          <x14:sparklines>
            <x14:sparkline>
              <xm:f>'1A5 Non-Specified'!F125:R125</xm:f>
              <xm:sqref>V125</xm:sqref>
            </x14:sparkline>
          </x14:sparklines>
        </x14:sparklineGroup>
        <x14:sparklineGroup manualMax="0" manualMin="0" displayEmptyCellsAs="gap" xr2:uid="{00000000-0003-0000-1E00-00009A000000}">
          <x14:colorSeries rgb="FF376092"/>
          <x14:colorNegative rgb="FFD00000"/>
          <x14:colorAxis rgb="FF000000"/>
          <x14:colorMarkers rgb="FFD00000"/>
          <x14:colorFirst rgb="FFD00000"/>
          <x14:colorLast rgb="FFD00000"/>
          <x14:colorHigh rgb="FFD00000"/>
          <x14:colorLow rgb="FFD00000"/>
          <x14:sparklines>
            <x14:sparkline>
              <xm:f>'1A5 Non-Specified'!F126:U126</xm:f>
              <xm:sqref>V126</xm:sqref>
            </x14:sparkline>
            <x14:sparkline>
              <xm:f>'1A5 Non-Specified'!F127:R127</xm:f>
              <xm:sqref>V127</xm:sqref>
            </x14:sparkline>
            <x14:sparkline>
              <xm:f>'1A5 Non-Specified'!F128:R128</xm:f>
              <xm:sqref>V128</xm:sqref>
            </x14:sparkline>
            <x14:sparkline>
              <xm:f>'1A5 Non-Specified'!F132:U132</xm:f>
              <xm:sqref>V129</xm:sqref>
            </x14:sparkline>
          </x14:sparklines>
        </x14:sparklineGroup>
        <x14:sparklineGroup manualMax="0" manualMin="0" displayEmptyCellsAs="gap" xr2:uid="{00000000-0003-0000-1E00-00009B000000}">
          <x14:colorSeries rgb="FF376092"/>
          <x14:colorNegative rgb="FFD00000"/>
          <x14:colorAxis rgb="FF000000"/>
          <x14:colorMarkers rgb="FFD00000"/>
          <x14:colorFirst rgb="FFD00000"/>
          <x14:colorLast rgb="FFD00000"/>
          <x14:colorHigh rgb="FFD00000"/>
          <x14:colorLow rgb="FFD00000"/>
          <x14:sparklines>
            <x14:sparkline>
              <xm:f>'1A5 Non-Specified'!F120:U120</xm:f>
              <xm:sqref>V120</xm:sqref>
            </x14:sparkline>
            <x14:sparkline>
              <xm:f>'1A5 Non-Specified'!F121:R121</xm:f>
              <xm:sqref>V121</xm:sqref>
            </x14:sparkline>
            <x14:sparkline>
              <xm:f>'1A5 Non-Specified'!F122:R122</xm:f>
              <xm:sqref>V122</xm:sqref>
            </x14:sparkline>
            <x14:sparkline>
              <xm:f>'1A5 Non-Specified'!F123:U123</xm:f>
              <xm:sqref>V123</xm:sqref>
            </x14:sparkline>
            <x14:sparkline>
              <xm:f>'1A5 Non-Specified'!F124:R124</xm:f>
              <xm:sqref>V124</xm:sqref>
            </x14:sparkline>
            <x14:sparkline>
              <xm:f>'1A5 Non-Specified'!F130:R130</xm:f>
              <xm:sqref>V130</xm:sqref>
            </x14:sparkline>
          </x14:sparklines>
        </x14:sparklineGroup>
        <x14:sparklineGroup manualMax="0" manualMin="0" displayEmptyCellsAs="gap" xr2:uid="{00000000-0003-0000-1E00-00009C000000}">
          <x14:colorSeries rgb="FF376092"/>
          <x14:colorNegative rgb="FFD00000"/>
          <x14:colorAxis rgb="FF000000"/>
          <x14:colorMarkers rgb="FFD00000"/>
          <x14:colorFirst rgb="FFD00000"/>
          <x14:colorLast rgb="FFD00000"/>
          <x14:colorHigh rgb="FFD00000"/>
          <x14:colorLow rgb="FFD00000"/>
          <x14:sparklines>
            <x14:sparkline>
              <xm:f>'1A5 Non-Specified'!F131:R131</xm:f>
              <xm:sqref>V131</xm:sqref>
            </x14:sparkline>
          </x14:sparklines>
        </x14:sparklineGroup>
        <x14:sparklineGroup manualMax="0" manualMin="0" displayEmptyCellsAs="gap" xr2:uid="{00000000-0003-0000-1E00-00009D000000}">
          <x14:colorSeries rgb="FF376092"/>
          <x14:colorNegative rgb="FFD00000"/>
          <x14:colorAxis rgb="FF000000"/>
          <x14:colorMarkers rgb="FFD00000"/>
          <x14:colorFirst rgb="FFD00000"/>
          <x14:colorLast rgb="FFD00000"/>
          <x14:colorHigh rgb="FFD00000"/>
          <x14:colorLow rgb="FFD00000"/>
          <x14:sparklines>
            <x14:sparkline>
              <xm:f>'1A5 Non-Specified'!F132:R132</xm:f>
              <xm:sqref>V132</xm:sqref>
            </x14:sparkline>
            <x14:sparkline>
              <xm:f>'1A5 Non-Specified'!F133:R133</xm:f>
              <xm:sqref>V133</xm:sqref>
            </x14:sparkline>
            <x14:sparkline>
              <xm:f>'1A5 Non-Specified'!F134:R134</xm:f>
              <xm:sqref>V134</xm:sqref>
            </x14:sparkline>
            <x14:sparkline>
              <xm:f>'1A5 Non-Specified'!F135:U135</xm:f>
              <xm:sqref>V135</xm:sqref>
            </x14:sparkline>
            <x14:sparkline>
              <xm:f>'1A5 Non-Specified'!F136:R136</xm:f>
              <xm:sqref>V136</xm:sqref>
            </x14:sparkline>
            <x14:sparkline>
              <xm:f>'1A5 Non-Specified'!F137:U137</xm:f>
              <xm:sqref>V137</xm:sqref>
            </x14:sparkline>
          </x14:sparklines>
        </x14:sparklineGroup>
        <x14:sparklineGroup manualMax="0" manualMin="0" displayEmptyCellsAs="gap" xr2:uid="{00000000-0003-0000-1E00-00009E000000}">
          <x14:colorSeries rgb="FF376092"/>
          <x14:colorNegative rgb="FFD00000"/>
          <x14:colorAxis rgb="FF000000"/>
          <x14:colorMarkers rgb="FFD00000"/>
          <x14:colorFirst rgb="FFD00000"/>
          <x14:colorLast rgb="FFD00000"/>
          <x14:colorHigh rgb="FFD00000"/>
          <x14:colorLow rgb="FFD00000"/>
          <x14:sparklines>
            <x14:sparkline>
              <xm:f>'1A5 Non-Specified'!F112:R112</xm:f>
              <xm:sqref>V112</xm:sqref>
            </x14:sparkline>
          </x14:sparklines>
        </x14:sparklineGroup>
        <x14:sparklineGroup manualMax="0" manualMin="0" displayEmptyCellsAs="gap" xr2:uid="{00000000-0003-0000-1E00-00009F000000}">
          <x14:colorSeries rgb="FF376092"/>
          <x14:colorNegative rgb="FFD00000"/>
          <x14:colorAxis rgb="FF000000"/>
          <x14:colorMarkers rgb="FFD00000"/>
          <x14:colorFirst rgb="FFD00000"/>
          <x14:colorLast rgb="FFD00000"/>
          <x14:colorHigh rgb="FFD00000"/>
          <x14:colorLow rgb="FFD00000"/>
          <x14:sparklines>
            <x14:sparkline>
              <xm:f>'1A5 Non-Specified'!F113:R113</xm:f>
              <xm:sqref>V113</xm:sqref>
            </x14:sparkline>
            <x14:sparkline>
              <xm:f>'1A5 Non-Specified'!F114:R114</xm:f>
              <xm:sqref>V114</xm:sqref>
            </x14:sparkline>
            <x14:sparkline>
              <xm:f>'1A5 Non-Specified'!F115:R115</xm:f>
              <xm:sqref>V115</xm:sqref>
            </x14:sparkline>
          </x14:sparklines>
        </x14:sparklineGroup>
        <x14:sparklineGroup manualMax="0" manualMin="0" displayEmptyCellsAs="gap" xr2:uid="{00000000-0003-0000-1E00-0000A0000000}">
          <x14:colorSeries rgb="FF376092"/>
          <x14:colorNegative rgb="FFD00000"/>
          <x14:colorAxis rgb="FF000000"/>
          <x14:colorMarkers rgb="FFD00000"/>
          <x14:colorFirst rgb="FFD00000"/>
          <x14:colorLast rgb="FFD00000"/>
          <x14:colorHigh rgb="FFD00000"/>
          <x14:colorLow rgb="FFD00000"/>
          <x14:sparklines>
            <x14:sparkline>
              <xm:f>'1A5 Non-Specified'!F108:R108</xm:f>
              <xm:sqref>V108</xm:sqref>
            </x14:sparkline>
            <x14:sparkline>
              <xm:f>'1A5 Non-Specified'!F109:R109</xm:f>
              <xm:sqref>V109</xm:sqref>
            </x14:sparkline>
            <x14:sparkline>
              <xm:f>'1A5 Non-Specified'!F110:R110</xm:f>
              <xm:sqref>V110</xm:sqref>
            </x14:sparkline>
          </x14:sparklines>
        </x14:sparklineGroup>
        <x14:sparklineGroup manualMax="0" manualMin="0" displayEmptyCellsAs="gap" xr2:uid="{00000000-0003-0000-1E00-0000A1000000}">
          <x14:colorSeries rgb="FF376092"/>
          <x14:colorNegative rgb="FFD00000"/>
          <x14:colorAxis rgb="FF000000"/>
          <x14:colorMarkers rgb="FFD00000"/>
          <x14:colorFirst rgb="FFD00000"/>
          <x14:colorLast rgb="FFD00000"/>
          <x14:colorHigh rgb="FFD00000"/>
          <x14:colorLow rgb="FFD00000"/>
          <x14:sparklines>
            <x14:sparkline>
              <xm:f>'1A5 Non-Specified'!F107:R107</xm:f>
              <xm:sqref>V107</xm:sqref>
            </x14:sparkline>
          </x14:sparklines>
        </x14:sparklineGroup>
        <x14:sparklineGroup manualMax="0" manualMin="0" displayEmptyCellsAs="gap" xr2:uid="{00000000-0003-0000-1E00-0000A2000000}">
          <x14:colorSeries rgb="FF376092"/>
          <x14:colorNegative rgb="FFD00000"/>
          <x14:colorAxis rgb="FF000000"/>
          <x14:colorMarkers rgb="FFD00000"/>
          <x14:colorFirst rgb="FFD00000"/>
          <x14:colorLast rgb="FFD00000"/>
          <x14:colorHigh rgb="FFD00000"/>
          <x14:colorLow rgb="FFD00000"/>
          <x14:sparklines>
            <x14:sparkline>
              <xm:f>'1A5 Non-Specified'!F104:R104</xm:f>
              <xm:sqref>V104</xm:sqref>
            </x14:sparkline>
            <x14:sparkline>
              <xm:f>'1A5 Non-Specified'!F105:R105</xm:f>
              <xm:sqref>V105</xm:sqref>
            </x14:sparkline>
            <x14:sparkline>
              <xm:f>'1A5 Non-Specified'!F106:R106</xm:f>
              <xm:sqref>V106</xm:sqref>
            </x14:sparkline>
            <x14:sparkline>
              <xm:f>'1A5 Non-Specified'!F111:R111</xm:f>
              <xm:sqref>V111</xm:sqref>
            </x14:sparkline>
          </x14:sparklines>
        </x14:sparklineGroup>
        <x14:sparklineGroup manualMax="0" manualMin="0" displayEmptyCellsAs="gap" xr2:uid="{00000000-0003-0000-1E00-0000A3000000}">
          <x14:colorSeries rgb="FF376092"/>
          <x14:colorNegative rgb="FFD00000"/>
          <x14:colorAxis rgb="FF000000"/>
          <x14:colorMarkers rgb="FFD00000"/>
          <x14:colorFirst rgb="FFD00000"/>
          <x14:colorLast rgb="FFD00000"/>
          <x14:colorHigh rgb="FFD00000"/>
          <x14:colorLow rgb="FFD00000"/>
          <x14:sparklines>
            <x14:sparkline>
              <xm:f>'1A5 Non-Specified'!F119:R119</xm:f>
              <xm:sqref>V119</xm:sqref>
            </x14:sparkline>
          </x14:sparklines>
        </x14:sparklineGroup>
        <x14:sparklineGroup manualMax="0" manualMin="0" displayEmptyCellsAs="gap" xr2:uid="{00000000-0003-0000-1E00-0000A4000000}">
          <x14:colorSeries rgb="FF376092"/>
          <x14:colorNegative rgb="FFD00000"/>
          <x14:colorAxis rgb="FF000000"/>
          <x14:colorMarkers rgb="FFD00000"/>
          <x14:colorFirst rgb="FFD00000"/>
          <x14:colorLast rgb="FFD00000"/>
          <x14:colorHigh rgb="FFD00000"/>
          <x14:colorLow rgb="FFD00000"/>
          <x14:sparklines>
            <x14:sparkline>
              <xm:f>'1A5 Non-Specified'!F98:R98</xm:f>
              <xm:sqref>V98</xm:sqref>
            </x14:sparkline>
          </x14:sparklines>
        </x14:sparklineGroup>
        <x14:sparklineGroup manualMax="0" manualMin="0" displayEmptyCellsAs="gap" xr2:uid="{00000000-0003-0000-1E00-0000A5000000}">
          <x14:colorSeries rgb="FF376092"/>
          <x14:colorNegative rgb="FFD00000"/>
          <x14:colorAxis rgb="FF000000"/>
          <x14:colorMarkers rgb="FFD00000"/>
          <x14:colorFirst rgb="FFD00000"/>
          <x14:colorLast rgb="FFD00000"/>
          <x14:colorHigh rgb="FFD00000"/>
          <x14:colorLow rgb="FFD00000"/>
          <x14:sparklines>
            <x14:sparkline>
              <xm:f>'1A5 Non-Specified'!F96:U96</xm:f>
              <xm:sqref>V96</xm:sqref>
            </x14:sparkline>
            <x14:sparkline>
              <xm:f>'1A5 Non-Specified'!F97:U97</xm:f>
              <xm:sqref>V97</xm:sqref>
            </x14:sparkline>
          </x14:sparklines>
        </x14:sparklineGroup>
        <x14:sparklineGroup manualMax="0" manualMin="0" displayEmptyCellsAs="gap" xr2:uid="{00000000-0003-0000-1E00-0000A6000000}">
          <x14:colorSeries rgb="FF376092"/>
          <x14:colorNegative rgb="FFD00000"/>
          <x14:colorAxis rgb="FF000000"/>
          <x14:colorMarkers rgb="FFD00000"/>
          <x14:colorFirst rgb="FFD00000"/>
          <x14:colorLast rgb="FFD00000"/>
          <x14:colorHigh rgb="FFD00000"/>
          <x14:colorLow rgb="FFD00000"/>
          <x14:sparklines>
            <x14:sparkline>
              <xm:f>'1A5 Non-Specified'!F102:R102</xm:f>
              <xm:sqref>V102</xm:sqref>
            </x14:sparkline>
          </x14:sparklines>
        </x14:sparklineGroup>
        <x14:sparklineGroup manualMax="0" manualMin="0" displayEmptyCellsAs="gap" xr2:uid="{00000000-0003-0000-1E00-0000A7000000}">
          <x14:colorSeries rgb="FF376092"/>
          <x14:colorNegative rgb="FFD00000"/>
          <x14:colorAxis rgb="FF000000"/>
          <x14:colorMarkers rgb="FFD00000"/>
          <x14:colorFirst rgb="FFD00000"/>
          <x14:colorLast rgb="FFD00000"/>
          <x14:colorHigh rgb="FFD00000"/>
          <x14:colorLow rgb="FFD00000"/>
          <x14:sparklines>
            <x14:sparkline>
              <xm:f>'1A5 Non-Specified'!F20:R20</xm:f>
              <xm:sqref>X20</xm:sqref>
            </x14:sparkline>
          </x14:sparklines>
        </x14:sparklineGroup>
        <x14:sparklineGroup manualMax="0" manualMin="0" displayEmptyCellsAs="gap" xr2:uid="{00000000-0003-0000-1E00-0000A8000000}">
          <x14:colorSeries rgb="FF376092"/>
          <x14:colorNegative rgb="FFD00000"/>
          <x14:colorAxis rgb="FF000000"/>
          <x14:colorMarkers rgb="FFD00000"/>
          <x14:colorFirst rgb="FFD00000"/>
          <x14:colorLast rgb="FFD00000"/>
          <x14:colorHigh rgb="FFD00000"/>
          <x14:colorLow rgb="FFD00000"/>
          <x14:sparklines>
            <x14:sparkline>
              <xm:f>'1A5 Non-Specified'!F14:W14</xm:f>
              <xm:sqref>X14</xm:sqref>
            </x14:sparkline>
          </x14:sparklines>
        </x14:sparklineGroup>
        <x14:sparklineGroup manualMax="0" manualMin="0" displayEmptyCellsAs="gap" xr2:uid="{00000000-0003-0000-1E00-0000A9000000}">
          <x14:colorSeries rgb="FF376092"/>
          <x14:colorNegative rgb="FFD00000"/>
          <x14:colorAxis rgb="FF000000"/>
          <x14:colorMarkers rgb="FFD00000"/>
          <x14:colorFirst rgb="FFD00000"/>
          <x14:colorLast rgb="FFD00000"/>
          <x14:colorHigh rgb="FFD00000"/>
          <x14:colorLow rgb="FFD00000"/>
          <x14:sparklines>
            <x14:sparkline>
              <xm:f>'1A5 Non-Specified'!F16:W16</xm:f>
              <xm:sqref>X16</xm:sqref>
            </x14:sparkline>
          </x14:sparklines>
        </x14:sparklineGroup>
        <x14:sparklineGroup manualMax="0" manualMin="0" displayEmptyCellsAs="gap" xr2:uid="{00000000-0003-0000-1E00-0000AA000000}">
          <x14:colorSeries rgb="FF376092"/>
          <x14:colorNegative rgb="FFD00000"/>
          <x14:colorAxis rgb="FF000000"/>
          <x14:colorMarkers rgb="FFD00000"/>
          <x14:colorFirst rgb="FFD00000"/>
          <x14:colorLast rgb="FFD00000"/>
          <x14:colorHigh rgb="FFD00000"/>
          <x14:colorLow rgb="FFD00000"/>
          <x14:sparklines>
            <x14:sparkline>
              <xm:f>'1A5 Non-Specified'!F37:R37</xm:f>
              <xm:sqref>X37</xm:sqref>
            </x14:sparkline>
          </x14:sparklines>
        </x14:sparklineGroup>
        <x14:sparklineGroup manualMax="0" manualMin="0" displayEmptyCellsAs="gap" xr2:uid="{00000000-0003-0000-1E00-0000AB000000}">
          <x14:colorSeries rgb="FF376092"/>
          <x14:colorNegative rgb="FFD00000"/>
          <x14:colorAxis rgb="FF000000"/>
          <x14:colorMarkers rgb="FFD00000"/>
          <x14:colorFirst rgb="FFD00000"/>
          <x14:colorLast rgb="FFD00000"/>
          <x14:colorHigh rgb="FFD00000"/>
          <x14:colorLow rgb="FFD00000"/>
          <x14:sparklines>
            <x14:sparkline>
              <xm:f>'1A5 Non-Specified'!F38:W38</xm:f>
              <xm:sqref>X38</xm:sqref>
            </x14:sparkline>
            <x14:sparkline>
              <xm:f>'1A5 Non-Specified'!F40:W40</xm:f>
              <xm:sqref>X40</xm:sqref>
            </x14:sparkline>
            <x14:sparkline>
              <xm:f>'1A5 Non-Specified'!F41:W41</xm:f>
              <xm:sqref>X41</xm:sqref>
            </x14:sparkline>
            <x14:sparkline>
              <xm:f>'1A5 Non-Specified'!F42:W42</xm:f>
              <xm:sqref>X42</xm:sqref>
            </x14:sparkline>
            <x14:sparkline>
              <xm:f>'1A5 Non-Specified'!F43:W43</xm:f>
              <xm:sqref>X43</xm:sqref>
            </x14:sparkline>
            <x14:sparkline>
              <xm:f>'1A5 Non-Specified'!F44:W44</xm:f>
              <xm:sqref>X44</xm:sqref>
            </x14:sparkline>
            <x14:sparkline>
              <xm:f>'1A5 Non-Specified'!F46:W46</xm:f>
              <xm:sqref>X46</xm:sqref>
            </x14:sparkline>
            <x14:sparkline>
              <xm:f>'1A5 Non-Specified'!F47:W47</xm:f>
              <xm:sqref>X47</xm:sqref>
            </x14:sparkline>
            <x14:sparkline>
              <xm:f>'1A5 Non-Specified'!F48:W48</xm:f>
              <xm:sqref>X48</xm:sqref>
            </x14:sparkline>
            <x14:sparkline>
              <xm:f>'1A5 Non-Specified'!F49:W49</xm:f>
              <xm:sqref>X49</xm:sqref>
            </x14:sparkline>
            <x14:sparkline>
              <xm:f>'1A5 Non-Specified'!F50:W50</xm:f>
              <xm:sqref>X50</xm:sqref>
            </x14:sparkline>
            <x14:sparkline>
              <xm:f>'1A5 Non-Specified'!F52:W52</xm:f>
              <xm:sqref>X52</xm:sqref>
            </x14:sparkline>
            <x14:sparkline>
              <xm:f>'1A5 Non-Specified'!F53:W53</xm:f>
              <xm:sqref>X53</xm:sqref>
            </x14:sparkline>
            <x14:sparkline>
              <xm:f>'1A5 Non-Specified'!F54:W54</xm:f>
              <xm:sqref>X54</xm:sqref>
            </x14:sparkline>
            <x14:sparkline>
              <xm:f>'1A5 Non-Specified'!F55:W55</xm:f>
              <xm:sqref>X55</xm:sqref>
            </x14:sparkline>
          </x14:sparklines>
        </x14:sparklineGroup>
        <x14:sparklineGroup manualMax="0" manualMin="0" displayEmptyCellsAs="gap" xr2:uid="{00000000-0003-0000-1E00-0000AC000000}">
          <x14:colorSeries rgb="FF376092"/>
          <x14:colorNegative rgb="FFD00000"/>
          <x14:colorAxis rgb="FF000000"/>
          <x14:colorMarkers rgb="FFD00000"/>
          <x14:colorFirst rgb="FFD00000"/>
          <x14:colorLast rgb="FFD00000"/>
          <x14:colorHigh rgb="FFD00000"/>
          <x14:colorLow rgb="FFD00000"/>
          <x14:sparklines>
            <x14:sparkline>
              <xm:f>'1A5 Non-Specified'!F30:R30</xm:f>
              <xm:sqref>X30</xm:sqref>
            </x14:sparkline>
          </x14:sparklines>
        </x14:sparklineGroup>
        <x14:sparklineGroup manualMax="0" manualMin="0" displayEmptyCellsAs="gap" xr2:uid="{00000000-0003-0000-1E00-0000AD000000}">
          <x14:colorSeries rgb="FF376092"/>
          <x14:colorNegative rgb="FFD00000"/>
          <x14:colorAxis rgb="FF000000"/>
          <x14:colorMarkers rgb="FFD00000"/>
          <x14:colorFirst rgb="FFD00000"/>
          <x14:colorLast rgb="FFD00000"/>
          <x14:colorHigh rgb="FFD00000"/>
          <x14:colorLow rgb="FFD00000"/>
          <x14:sparklines>
            <x14:sparkline>
              <xm:f>'1A5 Non-Specified'!F31:R31</xm:f>
              <xm:sqref>X31</xm:sqref>
            </x14:sparkline>
            <x14:sparkline>
              <xm:f>'1A5 Non-Specified'!F33:R33</xm:f>
              <xm:sqref>X33</xm:sqref>
            </x14:sparkline>
          </x14:sparklines>
        </x14:sparklineGroup>
        <x14:sparklineGroup manualMax="0" manualMin="0" displayEmptyCellsAs="gap" xr2:uid="{00000000-0003-0000-1E00-0000AE000000}">
          <x14:colorSeries rgb="FF376092"/>
          <x14:colorNegative rgb="FFD00000"/>
          <x14:colorAxis rgb="FF000000"/>
          <x14:colorMarkers rgb="FFD00000"/>
          <x14:colorFirst rgb="FFD00000"/>
          <x14:colorLast rgb="FFD00000"/>
          <x14:colorHigh rgb="FFD00000"/>
          <x14:colorLow rgb="FFD00000"/>
          <x14:sparklines>
            <x14:sparkline>
              <xm:f>'1A5 Non-Specified'!F26:R26</xm:f>
              <xm:sqref>X26</xm:sqref>
            </x14:sparkline>
            <x14:sparkline>
              <xm:f>'1A5 Non-Specified'!F28:R28</xm:f>
              <xm:sqref>X28</xm:sqref>
            </x14:sparkline>
          </x14:sparklines>
        </x14:sparklineGroup>
        <x14:sparklineGroup manualMax="0" manualMin="0" displayEmptyCellsAs="gap" xr2:uid="{00000000-0003-0000-1E00-0000AF000000}">
          <x14:colorSeries rgb="FF376092"/>
          <x14:colorNegative rgb="FFD00000"/>
          <x14:colorAxis rgb="FF000000"/>
          <x14:colorMarkers rgb="FFD00000"/>
          <x14:colorFirst rgb="FFD00000"/>
          <x14:colorLast rgb="FFD00000"/>
          <x14:colorHigh rgb="FFD00000"/>
          <x14:colorLow rgb="FFD00000"/>
          <x14:sparklines>
            <x14:sparkline>
              <xm:f>'1A5 Non-Specified'!F25:R25</xm:f>
              <xm:sqref>X25</xm:sqref>
            </x14:sparkline>
          </x14:sparklines>
        </x14:sparklineGroup>
        <x14:sparklineGroup manualMax="0" manualMin="0" displayEmptyCellsAs="gap" xr2:uid="{00000000-0003-0000-1E00-0000B0000000}">
          <x14:colorSeries rgb="FF376092"/>
          <x14:colorNegative rgb="FFD00000"/>
          <x14:colorAxis rgb="FF000000"/>
          <x14:colorMarkers rgb="FFD00000"/>
          <x14:colorFirst rgb="FFD00000"/>
          <x14:colorLast rgb="FFD00000"/>
          <x14:colorHigh rgb="FFD00000"/>
          <x14:colorLow rgb="FFD00000"/>
          <x14:sparklines>
            <x14:sparkline>
              <xm:f>'1A5 Non-Specified'!F21:R21</xm:f>
              <xm:sqref>X21</xm:sqref>
            </x14:sparkline>
            <x14:sparkline>
              <xm:f>'1A5 Non-Specified'!F23:R23</xm:f>
              <xm:sqref>X23</xm:sqref>
            </x14:sparkline>
            <x14:sparkline>
              <xm:f>'1A5 Non-Specified'!F24:R24</xm:f>
              <xm:sqref>X24</xm:sqref>
            </x14:sparkline>
            <x14:sparkline>
              <xm:f>'1A5 Non-Specified'!F29:R29</xm:f>
              <xm:sqref>X29</xm:sqref>
            </x14:sparkline>
          </x14:sparklines>
        </x14:sparklineGroup>
        <x14:sparklineGroup manualMax="0" manualMin="0" displayEmptyCellsAs="gap" xr2:uid="{00000000-0003-0000-1E00-0000B1000000}">
          <x14:colorSeries rgb="FF376092"/>
          <x14:colorNegative rgb="FFD00000"/>
          <x14:colorAxis rgb="FF000000"/>
          <x14:colorMarkers rgb="FFD00000"/>
          <x14:colorFirst rgb="FFD00000"/>
          <x14:colorLast rgb="FFD00000"/>
          <x14:colorHigh rgb="FFD00000"/>
          <x14:colorLow rgb="FFD00000"/>
          <x14:sparklines>
            <x14:sparkline>
              <xm:f>'1A5 Non-Specified'!F15:W15</xm:f>
              <xm:sqref>X15</xm:sqref>
            </x14:sparkline>
          </x14:sparklines>
        </x14:sparklineGroup>
        <x14:sparklineGroup manualMax="0" manualMin="0" displayEmptyCellsAs="gap" xr2:uid="{00000000-0003-0000-1E00-0000B2000000}">
          <x14:colorSeries rgb="FF376092"/>
          <x14:colorNegative rgb="FFD00000"/>
          <x14:colorAxis rgb="FF000000"/>
          <x14:colorMarkers rgb="FFD00000"/>
          <x14:colorFirst rgb="FFD00000"/>
          <x14:colorLast rgb="FFD00000"/>
          <x14:colorHigh rgb="FFD00000"/>
          <x14:colorLow rgb="FFD00000"/>
          <x14:sparklines>
            <x14:sparkline>
              <xm:f>'1A5 Non-Specified'!F22:R22</xm:f>
              <xm:sqref>X22</xm:sqref>
            </x14:sparkline>
          </x14:sparklines>
        </x14:sparklineGroup>
        <x14:sparklineGroup manualMax="0" manualMin="0" displayEmptyCellsAs="gap" xr2:uid="{00000000-0003-0000-1E00-0000B3000000}">
          <x14:colorSeries rgb="FF376092"/>
          <x14:colorNegative rgb="FFD00000"/>
          <x14:colorAxis rgb="FF000000"/>
          <x14:colorMarkers rgb="FFD00000"/>
          <x14:colorFirst rgb="FFD00000"/>
          <x14:colorLast rgb="FFD00000"/>
          <x14:colorHigh rgb="FFD00000"/>
          <x14:colorLow rgb="FFD00000"/>
          <x14:sparklines>
            <x14:sparkline>
              <xm:f>'1A5 Non-Specified'!F27:R27</xm:f>
              <xm:sqref>X27</xm:sqref>
            </x14:sparkline>
          </x14:sparklines>
        </x14:sparklineGroup>
        <x14:sparklineGroup manualMax="0" manualMin="0" displayEmptyCellsAs="gap" xr2:uid="{00000000-0003-0000-1E00-0000B4000000}">
          <x14:colorSeries rgb="FF376092"/>
          <x14:colorNegative rgb="FFD00000"/>
          <x14:colorAxis rgb="FF000000"/>
          <x14:colorMarkers rgb="FFD00000"/>
          <x14:colorFirst rgb="FFD00000"/>
          <x14:colorLast rgb="FFD00000"/>
          <x14:colorHigh rgb="FFD00000"/>
          <x14:colorLow rgb="FFD00000"/>
          <x14:sparklines>
            <x14:sparkline>
              <xm:f>'1A5 Non-Specified'!F32:R32</xm:f>
              <xm:sqref>X32</xm:sqref>
            </x14:sparkline>
          </x14:sparklines>
        </x14:sparklineGroup>
        <x14:sparklineGroup manualMax="0" manualMin="0" displayEmptyCellsAs="gap" xr2:uid="{00000000-0003-0000-1E00-0000B5000000}">
          <x14:colorSeries rgb="FF376092"/>
          <x14:colorNegative rgb="FFD00000"/>
          <x14:colorAxis rgb="FF000000"/>
          <x14:colorMarkers rgb="FFD00000"/>
          <x14:colorFirst rgb="FFD00000"/>
          <x14:colorLast rgb="FFD00000"/>
          <x14:colorHigh rgb="FFD00000"/>
          <x14:colorLow rgb="FFD00000"/>
          <x14:sparklines>
            <x14:sparkline>
              <xm:f>'1A5 Non-Specified'!F39:W39</xm:f>
              <xm:sqref>X39</xm:sqref>
            </x14:sparkline>
          </x14:sparklines>
        </x14:sparklineGroup>
        <x14:sparklineGroup manualMax="0" manualMin="0" displayEmptyCellsAs="gap" xr2:uid="{00000000-0003-0000-1E00-0000B6000000}">
          <x14:colorSeries rgb="FF376092"/>
          <x14:colorNegative rgb="FFD00000"/>
          <x14:colorAxis rgb="FF000000"/>
          <x14:colorMarkers rgb="FFD00000"/>
          <x14:colorFirst rgb="FFD00000"/>
          <x14:colorLast rgb="FFD00000"/>
          <x14:colorHigh rgb="FFD00000"/>
          <x14:colorLow rgb="FFD00000"/>
          <x14:sparklines>
            <x14:sparkline>
              <xm:f>'1A5 Non-Specified'!F45:W45</xm:f>
              <xm:sqref>X45</xm:sqref>
            </x14:sparkline>
          </x14:sparklines>
        </x14:sparklineGroup>
        <x14:sparklineGroup manualMax="0" manualMin="0" displayEmptyCellsAs="gap" xr2:uid="{00000000-0003-0000-1E00-0000B7000000}">
          <x14:colorSeries rgb="FF376092"/>
          <x14:colorNegative rgb="FFD00000"/>
          <x14:colorAxis rgb="FF000000"/>
          <x14:colorMarkers rgb="FFD00000"/>
          <x14:colorFirst rgb="FFD00000"/>
          <x14:colorLast rgb="FFD00000"/>
          <x14:colorHigh rgb="FFD00000"/>
          <x14:colorLow rgb="FFD00000"/>
          <x14:sparklines>
            <x14:sparkline>
              <xm:f>'1A5 Non-Specified'!F51:W51</xm:f>
              <xm:sqref>X51</xm:sqref>
            </x14:sparkline>
          </x14:sparklines>
        </x14:sparklineGroup>
        <x14:sparklineGroup manualMax="0" manualMin="0" displayEmptyCellsAs="gap" xr2:uid="{00000000-0003-0000-1E00-0000B8000000}">
          <x14:colorSeries rgb="FF376092"/>
          <x14:colorNegative rgb="FFD00000"/>
          <x14:colorAxis rgb="FF000000"/>
          <x14:colorMarkers rgb="FFD00000"/>
          <x14:colorFirst rgb="FFD00000"/>
          <x14:colorLast rgb="FFD00000"/>
          <x14:colorHigh rgb="FFD00000"/>
          <x14:colorLow rgb="FFD00000"/>
          <x14:sparklines>
            <x14:sparkline>
              <xm:f>'1A5 Non-Specified'!F103:U103</xm:f>
              <xm:sqref>V103</xm:sqref>
            </x14:sparkline>
          </x14:sparklines>
        </x14:sparklineGroup>
        <x14:sparklineGroup manualMax="0" manualMin="0" displayEmptyCellsAs="gap" xr2:uid="{00000000-0003-0000-1E00-0000B9000000}">
          <x14:colorSeries rgb="FF376092"/>
          <x14:colorNegative rgb="FFD00000"/>
          <x14:colorAxis rgb="FF000000"/>
          <x14:colorMarkers rgb="FFD00000"/>
          <x14:colorFirst rgb="FFD00000"/>
          <x14:colorLast rgb="FFD00000"/>
          <x14:colorHigh rgb="FFD00000"/>
          <x14:colorLow rgb="FFD00000"/>
          <x14:sparklines>
            <x14:sparkline>
              <xm:f>'1A5 Non-Specified'!F57:W57</xm:f>
              <xm:sqref>X57</xm:sqref>
            </x14:sparkline>
          </x14:sparklines>
        </x14:sparklineGroup>
      </x14:sparklineGroup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2">
    <tabColor rgb="FF00B0F0"/>
  </sheetPr>
  <dimension ref="A1:AC97"/>
  <sheetViews>
    <sheetView workbookViewId="0">
      <pane xSplit="5" ySplit="3" topLeftCell="U4" activePane="bottomRight" state="frozen"/>
      <selection pane="topRight" activeCell="F1" sqref="F1"/>
      <selection pane="bottomLeft" activeCell="A4" sqref="A4"/>
      <selection pane="bottomRight" activeCell="W6" sqref="W6"/>
    </sheetView>
  </sheetViews>
  <sheetFormatPr defaultRowHeight="15" x14ac:dyDescent="0.25"/>
  <cols>
    <col min="1" max="1" width="34.140625" bestFit="1" customWidth="1"/>
    <col min="2" max="2" width="13.28515625" customWidth="1"/>
    <col min="3" max="3" width="51" customWidth="1"/>
    <col min="5" max="5" width="10.7109375" customWidth="1"/>
  </cols>
  <sheetData>
    <row r="1" spans="1:29" s="3" customFormat="1" ht="21" x14ac:dyDescent="0.35">
      <c r="A1" s="3" t="s">
        <v>31</v>
      </c>
      <c r="C1" s="24" t="s">
        <v>32</v>
      </c>
    </row>
    <row r="2" spans="1:29" x14ac:dyDescent="0.25">
      <c r="W2">
        <f>+W12/W4</f>
        <v>0.92659107127105456</v>
      </c>
    </row>
    <row r="3" spans="1:29" x14ac:dyDescent="0.25">
      <c r="A3" s="19" t="s">
        <v>1</v>
      </c>
      <c r="B3" s="19" t="s">
        <v>28</v>
      </c>
      <c r="C3" s="19" t="s">
        <v>29</v>
      </c>
      <c r="D3" s="19" t="s">
        <v>30</v>
      </c>
      <c r="E3" s="19" t="s">
        <v>10</v>
      </c>
      <c r="F3" s="48">
        <v>2000</v>
      </c>
      <c r="G3" s="48">
        <v>2001</v>
      </c>
      <c r="H3" s="48">
        <v>2002</v>
      </c>
      <c r="I3" s="48">
        <v>2003</v>
      </c>
      <c r="J3" s="48">
        <v>2004</v>
      </c>
      <c r="K3" s="48">
        <v>2005</v>
      </c>
      <c r="L3" s="48">
        <v>2006</v>
      </c>
      <c r="M3" s="48">
        <v>2007</v>
      </c>
      <c r="N3" s="48">
        <v>2008</v>
      </c>
      <c r="O3" s="48">
        <v>2009</v>
      </c>
      <c r="P3" s="48">
        <v>2010</v>
      </c>
      <c r="Q3" s="48">
        <v>2011</v>
      </c>
      <c r="R3" s="48">
        <v>2012</v>
      </c>
      <c r="S3" s="48">
        <v>2013</v>
      </c>
      <c r="T3" s="48">
        <v>2014</v>
      </c>
      <c r="U3" s="48">
        <v>2015</v>
      </c>
      <c r="V3" s="48">
        <v>2016</v>
      </c>
      <c r="W3" s="48">
        <v>2017</v>
      </c>
      <c r="X3" s="48" t="s">
        <v>26</v>
      </c>
    </row>
    <row r="4" spans="1:29" s="115" customFormat="1" x14ac:dyDescent="0.25">
      <c r="A4" s="114" t="s">
        <v>68</v>
      </c>
      <c r="B4" s="114" t="s">
        <v>441</v>
      </c>
      <c r="C4" s="114" t="s">
        <v>447</v>
      </c>
      <c r="D4" s="115" t="s">
        <v>449</v>
      </c>
      <c r="E4" s="114" t="s">
        <v>37</v>
      </c>
      <c r="F4" s="78">
        <f>+F5+F9+F12</f>
        <v>32656.07156228082</v>
      </c>
      <c r="G4" s="78">
        <f t="shared" ref="G4:W4" si="0">+G5+G9+G12</f>
        <v>32918.975777332082</v>
      </c>
      <c r="H4" s="78">
        <f t="shared" si="0"/>
        <v>33689.074121003636</v>
      </c>
      <c r="I4" s="78">
        <f t="shared" si="0"/>
        <v>32624.461156038858</v>
      </c>
      <c r="J4" s="78">
        <f t="shared" si="0"/>
        <v>34357.921943823676</v>
      </c>
      <c r="K4" s="78">
        <f t="shared" si="0"/>
        <v>30413.147860387482</v>
      </c>
      <c r="L4" s="78">
        <f t="shared" si="0"/>
        <v>30267.246650603716</v>
      </c>
      <c r="M4" s="78">
        <f t="shared" si="0"/>
        <v>30748.123838372248</v>
      </c>
      <c r="N4" s="78">
        <f t="shared" si="0"/>
        <v>29364.619809652089</v>
      </c>
      <c r="O4" s="78">
        <f t="shared" si="0"/>
        <v>30071.705527062331</v>
      </c>
      <c r="P4" s="78">
        <f t="shared" si="0"/>
        <v>29445.683945225759</v>
      </c>
      <c r="Q4" s="78">
        <f t="shared" si="0"/>
        <v>28736.173012883955</v>
      </c>
      <c r="R4" s="78">
        <f t="shared" si="0"/>
        <v>29548.449715179708</v>
      </c>
      <c r="S4" s="78">
        <f t="shared" si="0"/>
        <v>29982.824063234235</v>
      </c>
      <c r="T4" s="78">
        <f t="shared" si="0"/>
        <v>29599.115309458808</v>
      </c>
      <c r="U4" s="78">
        <f t="shared" ref="U4:V4" si="1">+U5+U9+U12</f>
        <v>29042.285547494153</v>
      </c>
      <c r="V4" s="78">
        <f t="shared" si="1"/>
        <v>29211.782916030621</v>
      </c>
      <c r="W4" s="78">
        <f t="shared" si="0"/>
        <v>30143.147679684</v>
      </c>
      <c r="X4" s="4"/>
      <c r="Z4" s="4">
        <f>+W4-F4</f>
        <v>-2512.9238825968205</v>
      </c>
      <c r="AA4" s="4">
        <f>+Z4/F4</f>
        <v>-7.6951199650706195E-2</v>
      </c>
      <c r="AB4" s="4">
        <f>+W4-U4</f>
        <v>1100.8621321898463</v>
      </c>
      <c r="AC4" s="4">
        <f>+AB4/U4</f>
        <v>3.7905492334257128E-2</v>
      </c>
    </row>
    <row r="5" spans="1:29" s="4" customFormat="1" x14ac:dyDescent="0.25">
      <c r="A5" s="4" t="s">
        <v>68</v>
      </c>
      <c r="B5" s="4" t="s">
        <v>79</v>
      </c>
      <c r="C5" s="4" t="s">
        <v>80</v>
      </c>
      <c r="D5" s="4" t="s">
        <v>449</v>
      </c>
      <c r="E5" s="4" t="s">
        <v>37</v>
      </c>
      <c r="F5" s="78">
        <f>SUM(F6:F8)</f>
        <v>1438.8813945045231</v>
      </c>
      <c r="G5" s="78">
        <f t="shared" ref="G5:W5" si="2">SUM(G6:G8)</f>
        <v>1475.1740600590654</v>
      </c>
      <c r="H5" s="78">
        <f t="shared" si="2"/>
        <v>1562.5402386684332</v>
      </c>
      <c r="I5" s="78">
        <f t="shared" si="2"/>
        <v>1577.4900101401483</v>
      </c>
      <c r="J5" s="78">
        <f t="shared" si="2"/>
        <v>1591.7835769536096</v>
      </c>
      <c r="K5" s="78">
        <f t="shared" si="2"/>
        <v>1590.4841617887494</v>
      </c>
      <c r="L5" s="78">
        <f t="shared" si="2"/>
        <v>1609.3256816792209</v>
      </c>
      <c r="M5" s="78">
        <f t="shared" si="2"/>
        <v>1641.8045637248988</v>
      </c>
      <c r="N5" s="78">
        <f t="shared" si="2"/>
        <v>1616.9497859461774</v>
      </c>
      <c r="O5" s="78">
        <f t="shared" si="2"/>
        <v>1915.4071544730004</v>
      </c>
      <c r="P5" s="78">
        <f t="shared" si="2"/>
        <v>1776.9508601437501</v>
      </c>
      <c r="Q5" s="78">
        <f t="shared" si="2"/>
        <v>1630.5833963069999</v>
      </c>
      <c r="R5" s="78">
        <f t="shared" si="2"/>
        <v>1607.9502780000003</v>
      </c>
      <c r="S5" s="78">
        <f t="shared" si="2"/>
        <v>1635.8985652815004</v>
      </c>
      <c r="T5" s="78">
        <f t="shared" si="2"/>
        <v>1690.5182540766</v>
      </c>
      <c r="U5" s="78">
        <f t="shared" ref="U5:V5" si="3">SUM(U6:U8)</f>
        <v>1573.8909675659997</v>
      </c>
      <c r="V5" s="78">
        <f t="shared" si="3"/>
        <v>1537.3472521380747</v>
      </c>
      <c r="W5" s="78">
        <f t="shared" si="2"/>
        <v>1570.951179684</v>
      </c>
      <c r="Z5" s="4">
        <f>+W5-F5</f>
        <v>132.06978517947687</v>
      </c>
      <c r="AA5" s="4">
        <f>+Z5/F5</f>
        <v>9.1786429155236188E-2</v>
      </c>
      <c r="AB5" s="4">
        <f t="shared" ref="AB5:AB6" si="4">+W5-U5</f>
        <v>-2.9397878819997914</v>
      </c>
      <c r="AC5" s="4">
        <f t="shared" ref="AC5:AC6" si="5">+AB5/U5</f>
        <v>-1.8678472286718386E-3</v>
      </c>
    </row>
    <row r="6" spans="1:29" s="79" customFormat="1" x14ac:dyDescent="0.25">
      <c r="A6" s="79" t="s">
        <v>68</v>
      </c>
      <c r="B6" s="80" t="s">
        <v>234</v>
      </c>
      <c r="C6" s="79" t="s">
        <v>235</v>
      </c>
      <c r="D6" s="79" t="s">
        <v>449</v>
      </c>
      <c r="E6" s="79" t="s">
        <v>37</v>
      </c>
      <c r="F6" s="217">
        <f>'1B1 Solid Fuels'!F39</f>
        <v>1438.8813945045231</v>
      </c>
      <c r="G6" s="217">
        <f>'1B1 Solid Fuels'!G39</f>
        <v>1475.1740600590654</v>
      </c>
      <c r="H6" s="217">
        <f>'1B1 Solid Fuels'!H39</f>
        <v>1562.5402386684332</v>
      </c>
      <c r="I6" s="217">
        <f>'1B1 Solid Fuels'!I39</f>
        <v>1577.4900101401483</v>
      </c>
      <c r="J6" s="217">
        <f>'1B1 Solid Fuels'!J39</f>
        <v>1591.7835769536096</v>
      </c>
      <c r="K6" s="217">
        <f>'1B1 Solid Fuels'!K39</f>
        <v>1590.4841617887494</v>
      </c>
      <c r="L6" s="217">
        <f>'1B1 Solid Fuels'!L39</f>
        <v>1609.3256816792209</v>
      </c>
      <c r="M6" s="217">
        <f>'1B1 Solid Fuels'!M39</f>
        <v>1641.8045637248988</v>
      </c>
      <c r="N6" s="217">
        <f>'1B1 Solid Fuels'!N39</f>
        <v>1616.9497859461774</v>
      </c>
      <c r="O6" s="217">
        <f>'1B1 Solid Fuels'!O39</f>
        <v>1915.4071544730004</v>
      </c>
      <c r="P6" s="217">
        <f>'1B1 Solid Fuels'!P39</f>
        <v>1776.9508601437501</v>
      </c>
      <c r="Q6" s="217">
        <f>'1B1 Solid Fuels'!Q39</f>
        <v>1630.5833963069999</v>
      </c>
      <c r="R6" s="217">
        <f>'1B1 Solid Fuels'!R39</f>
        <v>1607.9502780000003</v>
      </c>
      <c r="S6" s="217">
        <f>'1B1 Solid Fuels'!S39</f>
        <v>1635.8985652815004</v>
      </c>
      <c r="T6" s="217">
        <f>'1B1 Solid Fuels'!T39</f>
        <v>1690.5182540766</v>
      </c>
      <c r="U6" s="217">
        <f>'1B1 Solid Fuels'!U39</f>
        <v>1573.8909675659997</v>
      </c>
      <c r="V6" s="217">
        <f>'1B1 Solid Fuels'!V39</f>
        <v>1537.3472521380747</v>
      </c>
      <c r="W6" s="217">
        <f>'1B1 Solid Fuels'!W39</f>
        <v>1570.951179684</v>
      </c>
      <c r="Z6" s="4">
        <f>+W6-F6</f>
        <v>132.06978517947687</v>
      </c>
      <c r="AA6" s="4">
        <f>+Z6/F6</f>
        <v>9.1786429155236188E-2</v>
      </c>
      <c r="AB6" s="4">
        <f t="shared" si="4"/>
        <v>-2.9397878819997914</v>
      </c>
      <c r="AC6" s="4">
        <f t="shared" si="5"/>
        <v>-1.8678472286718386E-3</v>
      </c>
    </row>
    <row r="7" spans="1:29" s="79" customFormat="1" x14ac:dyDescent="0.25">
      <c r="A7" s="79" t="s">
        <v>68</v>
      </c>
      <c r="B7" s="80" t="s">
        <v>236</v>
      </c>
      <c r="C7" s="79" t="s">
        <v>237</v>
      </c>
      <c r="D7" s="79" t="s">
        <v>449</v>
      </c>
      <c r="E7" s="79" t="s">
        <v>37</v>
      </c>
      <c r="F7" s="81"/>
      <c r="G7" s="81"/>
      <c r="H7" s="81"/>
      <c r="I7" s="81"/>
      <c r="J7" s="81"/>
      <c r="K7" s="81"/>
      <c r="L7" s="81"/>
      <c r="M7" s="81"/>
      <c r="N7" s="81"/>
      <c r="O7" s="81"/>
      <c r="P7" s="81"/>
      <c r="Q7" s="81"/>
      <c r="R7" s="81"/>
      <c r="S7" s="81"/>
      <c r="T7" s="81"/>
      <c r="U7" s="81"/>
      <c r="V7" s="81"/>
      <c r="W7" s="81"/>
    </row>
    <row r="8" spans="1:29" s="79" customFormat="1" x14ac:dyDescent="0.25">
      <c r="A8" s="79" t="s">
        <v>68</v>
      </c>
      <c r="B8" s="80" t="s">
        <v>238</v>
      </c>
      <c r="C8" s="79" t="s">
        <v>239</v>
      </c>
      <c r="D8" s="79" t="s">
        <v>449</v>
      </c>
      <c r="E8" s="79" t="s">
        <v>37</v>
      </c>
      <c r="F8" s="81"/>
      <c r="G8" s="81"/>
      <c r="H8" s="81"/>
      <c r="I8" s="81"/>
      <c r="J8" s="81"/>
      <c r="K8" s="81"/>
      <c r="L8" s="81"/>
      <c r="M8" s="81"/>
      <c r="N8" s="81"/>
      <c r="O8" s="81"/>
      <c r="P8" s="81"/>
      <c r="Q8" s="81"/>
      <c r="R8" s="81"/>
      <c r="S8" s="81"/>
      <c r="T8" s="81"/>
      <c r="U8" s="81"/>
      <c r="V8" s="81"/>
      <c r="W8" s="81"/>
    </row>
    <row r="9" spans="1:29" s="4" customFormat="1" x14ac:dyDescent="0.25">
      <c r="A9" s="4" t="s">
        <v>68</v>
      </c>
      <c r="B9" s="83" t="s">
        <v>81</v>
      </c>
      <c r="C9" s="4" t="s">
        <v>82</v>
      </c>
      <c r="D9" s="4" t="s">
        <v>449</v>
      </c>
      <c r="E9" s="4" t="s">
        <v>37</v>
      </c>
      <c r="F9" s="78">
        <f>SUM(F10:F11)</f>
        <v>752.03721950757301</v>
      </c>
      <c r="G9" s="78">
        <f t="shared" ref="G9:T9" si="6">SUM(G10:G11)</f>
        <v>752.90007858079252</v>
      </c>
      <c r="H9" s="78">
        <f t="shared" si="6"/>
        <v>955.12790573957705</v>
      </c>
      <c r="I9" s="78">
        <f t="shared" si="6"/>
        <v>1457.9908444600517</v>
      </c>
      <c r="J9" s="78">
        <f t="shared" si="6"/>
        <v>1378.9071043308404</v>
      </c>
      <c r="K9" s="78">
        <f t="shared" si="6"/>
        <v>1160.1409780868726</v>
      </c>
      <c r="L9" s="78">
        <f t="shared" si="6"/>
        <v>1133.2357036598273</v>
      </c>
      <c r="M9" s="78">
        <f t="shared" si="6"/>
        <v>1132.6890955939482</v>
      </c>
      <c r="N9" s="78">
        <f t="shared" si="6"/>
        <v>1138.1657687257532</v>
      </c>
      <c r="O9" s="78">
        <f t="shared" si="6"/>
        <v>1243.3813478964332</v>
      </c>
      <c r="P9" s="78">
        <f t="shared" si="6"/>
        <v>964.24718415822065</v>
      </c>
      <c r="Q9" s="78">
        <f t="shared" si="6"/>
        <v>785.76407572578159</v>
      </c>
      <c r="R9" s="78">
        <f t="shared" si="6"/>
        <v>641.8246655595708</v>
      </c>
      <c r="S9" s="78">
        <f t="shared" si="6"/>
        <v>641.82500000000005</v>
      </c>
      <c r="T9" s="78">
        <f t="shared" si="6"/>
        <v>641.82500000000005</v>
      </c>
      <c r="U9" s="78">
        <f>SUM(U10:U11)</f>
        <v>641.82500000000005</v>
      </c>
      <c r="V9" s="78">
        <f>SUM(V10:V11)</f>
        <v>641.82500000000005</v>
      </c>
      <c r="W9" s="78">
        <f>SUM(W10:W11)</f>
        <v>641.82500000000005</v>
      </c>
      <c r="Z9" s="4">
        <f t="shared" ref="Z9:Z10" si="7">+W9-F9</f>
        <v>-110.21221950757297</v>
      </c>
      <c r="AA9" s="4">
        <f t="shared" ref="AA9:AA10" si="8">+Z9/F9</f>
        <v>-0.14655154911048007</v>
      </c>
      <c r="AB9" s="4">
        <f t="shared" ref="AB9:AB10" si="9">+W9-U9</f>
        <v>0</v>
      </c>
      <c r="AC9" s="4">
        <f t="shared" ref="AC9:AC10" si="10">+AB9/U9</f>
        <v>0</v>
      </c>
    </row>
    <row r="10" spans="1:29" s="79" customFormat="1" x14ac:dyDescent="0.25">
      <c r="A10" s="79" t="s">
        <v>68</v>
      </c>
      <c r="B10" s="80" t="s">
        <v>240</v>
      </c>
      <c r="C10" s="79" t="s">
        <v>241</v>
      </c>
      <c r="D10" s="79" t="s">
        <v>449</v>
      </c>
      <c r="E10" s="79" t="s">
        <v>37</v>
      </c>
      <c r="F10" s="217">
        <f>'1B2 Oil and Natural Gas'!F22</f>
        <v>752.03721950757301</v>
      </c>
      <c r="G10" s="217">
        <f>'1B2 Oil and Natural Gas'!G22</f>
        <v>752.90007858079252</v>
      </c>
      <c r="H10" s="217">
        <f>'1B2 Oil and Natural Gas'!H22</f>
        <v>955.12790573957705</v>
      </c>
      <c r="I10" s="217">
        <f>'1B2 Oil and Natural Gas'!I22</f>
        <v>1457.9908444600517</v>
      </c>
      <c r="J10" s="217">
        <f>'1B2 Oil and Natural Gas'!J22</f>
        <v>1378.9071043308404</v>
      </c>
      <c r="K10" s="217">
        <f>'1B2 Oil and Natural Gas'!K22</f>
        <v>1160.1409780868726</v>
      </c>
      <c r="L10" s="217">
        <f>'1B2 Oil and Natural Gas'!L22</f>
        <v>1133.2357036598273</v>
      </c>
      <c r="M10" s="217">
        <f>'1B2 Oil and Natural Gas'!M22</f>
        <v>1132.6890955939482</v>
      </c>
      <c r="N10" s="217">
        <f>'1B2 Oil and Natural Gas'!N22</f>
        <v>1138.1657687257532</v>
      </c>
      <c r="O10" s="217">
        <f>'1B2 Oil and Natural Gas'!O22</f>
        <v>1243.3813478964332</v>
      </c>
      <c r="P10" s="217">
        <f>'1B2 Oil and Natural Gas'!P22</f>
        <v>964.24718415822065</v>
      </c>
      <c r="Q10" s="217">
        <f>'1B2 Oil and Natural Gas'!Q22</f>
        <v>785.76407572578159</v>
      </c>
      <c r="R10" s="217">
        <f>'1B2 Oil and Natural Gas'!R22</f>
        <v>641.8246655595708</v>
      </c>
      <c r="S10" s="217">
        <f>'1B2 Oil and Natural Gas'!S22</f>
        <v>641.82500000000005</v>
      </c>
      <c r="T10" s="217">
        <f>'1B2 Oil and Natural Gas'!T22</f>
        <v>641.82500000000005</v>
      </c>
      <c r="U10" s="217">
        <f>'1B2 Oil and Natural Gas'!U22</f>
        <v>641.82500000000005</v>
      </c>
      <c r="V10" s="217">
        <f>'1B2 Oil and Natural Gas'!V22</f>
        <v>641.82500000000005</v>
      </c>
      <c r="W10" s="217">
        <f>'1B2 Oil and Natural Gas'!W22</f>
        <v>641.82500000000005</v>
      </c>
      <c r="Z10" s="4">
        <f t="shared" si="7"/>
        <v>-110.21221950757297</v>
      </c>
      <c r="AA10" s="4">
        <f t="shared" si="8"/>
        <v>-0.14655154911048007</v>
      </c>
      <c r="AB10" s="4">
        <f t="shared" si="9"/>
        <v>0</v>
      </c>
      <c r="AC10" s="4">
        <f t="shared" si="10"/>
        <v>0</v>
      </c>
    </row>
    <row r="11" spans="1:29" s="79" customFormat="1" x14ac:dyDescent="0.25">
      <c r="A11" s="79" t="s">
        <v>68</v>
      </c>
      <c r="B11" s="80" t="s">
        <v>242</v>
      </c>
      <c r="C11" s="79" t="s">
        <v>211</v>
      </c>
      <c r="D11" s="79" t="s">
        <v>449</v>
      </c>
      <c r="E11" s="79" t="s">
        <v>37</v>
      </c>
      <c r="F11" s="81"/>
      <c r="G11" s="81"/>
      <c r="H11" s="81"/>
      <c r="I11" s="81"/>
      <c r="J11" s="81"/>
      <c r="K11" s="81"/>
      <c r="L11" s="81"/>
      <c r="M11" s="81"/>
      <c r="N11" s="81"/>
      <c r="O11" s="81"/>
      <c r="P11" s="81"/>
      <c r="Q11" s="81"/>
      <c r="R11" s="81"/>
      <c r="S11" s="81"/>
      <c r="T11" s="81"/>
      <c r="U11" s="81"/>
      <c r="V11" s="81"/>
      <c r="W11" s="81"/>
    </row>
    <row r="12" spans="1:29" s="4" customFormat="1" x14ac:dyDescent="0.25">
      <c r="A12" s="4" t="s">
        <v>68</v>
      </c>
      <c r="B12" s="83" t="s">
        <v>83</v>
      </c>
      <c r="C12" s="4" t="s">
        <v>243</v>
      </c>
      <c r="D12" s="4" t="s">
        <v>449</v>
      </c>
      <c r="E12" s="4" t="s">
        <v>37</v>
      </c>
      <c r="F12" s="78">
        <f>'1B3 Other Emissions'!F32</f>
        <v>30465.152948268726</v>
      </c>
      <c r="G12" s="78">
        <f>'1B3 Other Emissions'!G32</f>
        <v>30690.901638692227</v>
      </c>
      <c r="H12" s="78">
        <f>'1B3 Other Emissions'!H32</f>
        <v>31171.405976595626</v>
      </c>
      <c r="I12" s="78">
        <f>'1B3 Other Emissions'!I32</f>
        <v>29588.98030143866</v>
      </c>
      <c r="J12" s="78">
        <f>'1B3 Other Emissions'!J32</f>
        <v>31387.231262539222</v>
      </c>
      <c r="K12" s="78">
        <f>'1B3 Other Emissions'!K32</f>
        <v>27662.522720511861</v>
      </c>
      <c r="L12" s="78">
        <f>'1B3 Other Emissions'!L32</f>
        <v>27524.685265264667</v>
      </c>
      <c r="M12" s="78">
        <f>'1B3 Other Emissions'!M32</f>
        <v>27973.630179053402</v>
      </c>
      <c r="N12" s="78">
        <f>'1B3 Other Emissions'!N32</f>
        <v>26609.504254980158</v>
      </c>
      <c r="O12" s="78">
        <f>'1B3 Other Emissions'!O32</f>
        <v>26912.917024692899</v>
      </c>
      <c r="P12" s="78">
        <f>'1B3 Other Emissions'!P32</f>
        <v>26704.485900923788</v>
      </c>
      <c r="Q12" s="78">
        <f>'1B3 Other Emissions'!Q32</f>
        <v>26319.825540851176</v>
      </c>
      <c r="R12" s="78">
        <f>'1B3 Other Emissions'!R32</f>
        <v>27298.674771620135</v>
      </c>
      <c r="S12" s="78">
        <f>'1B3 Other Emissions'!S32</f>
        <v>27705.100497952735</v>
      </c>
      <c r="T12" s="78">
        <f>'1B3 Other Emissions'!T32</f>
        <v>27266.772055382207</v>
      </c>
      <c r="U12" s="78">
        <f>'1B3 Other Emissions'!U32</f>
        <v>26826.569579928153</v>
      </c>
      <c r="V12" s="78">
        <f>'1B3 Other Emissions'!V32</f>
        <v>27032.610663892545</v>
      </c>
      <c r="W12" s="78">
        <f>'1B3 Other Emissions'!W32</f>
        <v>27930.371500000001</v>
      </c>
      <c r="Z12" s="4">
        <f>+W12-F12</f>
        <v>-2534.7814482687245</v>
      </c>
      <c r="AA12" s="4">
        <f>+Z12/F12</f>
        <v>-8.3202649682176347E-2</v>
      </c>
      <c r="AB12" s="4">
        <f t="shared" ref="AB12" si="11">+W12-U12</f>
        <v>1103.8019200718481</v>
      </c>
      <c r="AC12" s="4">
        <f t="shared" ref="AC12" si="12">+AB12/U12</f>
        <v>4.1145846724201414E-2</v>
      </c>
    </row>
    <row r="14" spans="1:29" s="115" customFormat="1" x14ac:dyDescent="0.25">
      <c r="A14" s="114" t="s">
        <v>68</v>
      </c>
      <c r="B14" s="114" t="s">
        <v>441</v>
      </c>
      <c r="C14" s="114" t="s">
        <v>192</v>
      </c>
      <c r="E14" s="114" t="s">
        <v>37</v>
      </c>
      <c r="F14" s="78">
        <f t="shared" ref="F14:W14" si="13">+F15+F19+F22</f>
        <v>28916.5279456026</v>
      </c>
      <c r="G14" s="78">
        <f t="shared" si="13"/>
        <v>29142.195766056255</v>
      </c>
      <c r="H14" s="78">
        <f t="shared" si="13"/>
        <v>29779.271518688023</v>
      </c>
      <c r="I14" s="78">
        <f t="shared" si="13"/>
        <v>28786.467445623613</v>
      </c>
      <c r="J14" s="78">
        <f t="shared" si="13"/>
        <v>30373.146354388642</v>
      </c>
      <c r="K14" s="78">
        <f t="shared" si="13"/>
        <v>26644.921911352463</v>
      </c>
      <c r="L14" s="78">
        <f t="shared" si="13"/>
        <v>26537.443673228179</v>
      </c>
      <c r="M14" s="78">
        <f t="shared" si="13"/>
        <v>26928.784716282687</v>
      </c>
      <c r="N14" s="78">
        <f t="shared" si="13"/>
        <v>25650.520372583662</v>
      </c>
      <c r="O14" s="78">
        <f t="shared" si="13"/>
        <v>26073.673020480917</v>
      </c>
      <c r="P14" s="78">
        <f t="shared" si="13"/>
        <v>25610.806998567416</v>
      </c>
      <c r="Q14" s="78">
        <f t="shared" si="13"/>
        <v>25048.992456370317</v>
      </c>
      <c r="R14" s="78">
        <f t="shared" si="13"/>
        <v>25798.268301768741</v>
      </c>
      <c r="S14" s="78">
        <f t="shared" si="13"/>
        <v>26198.749932032621</v>
      </c>
      <c r="T14" s="78">
        <f t="shared" si="13"/>
        <v>25770.918249514198</v>
      </c>
      <c r="U14" s="78">
        <f t="shared" ref="U14:V14" si="14">+U15+U19+U22</f>
        <v>25318.884965183133</v>
      </c>
      <c r="V14" s="78">
        <f t="shared" si="14"/>
        <v>25520.540500138122</v>
      </c>
      <c r="W14" s="78">
        <f t="shared" si="13"/>
        <v>26407.840644084001</v>
      </c>
      <c r="X14" s="4"/>
    </row>
    <row r="15" spans="1:29" s="4" customFormat="1" x14ac:dyDescent="0.25">
      <c r="A15" s="4" t="s">
        <v>68</v>
      </c>
      <c r="B15" s="4" t="s">
        <v>79</v>
      </c>
      <c r="C15" s="4" t="s">
        <v>80</v>
      </c>
      <c r="D15" s="4" t="s">
        <v>13</v>
      </c>
      <c r="E15" s="4" t="s">
        <v>37</v>
      </c>
      <c r="F15" s="78">
        <f>SUM(F16:F18)</f>
        <v>17.906106507594554</v>
      </c>
      <c r="G15" s="78">
        <f t="shared" ref="G15:W15" si="15">SUM(G16:G18)</f>
        <v>18.357749247118562</v>
      </c>
      <c r="H15" s="78">
        <f t="shared" si="15"/>
        <v>19.444974438378722</v>
      </c>
      <c r="I15" s="78">
        <f t="shared" si="15"/>
        <v>19.631016318730449</v>
      </c>
      <c r="J15" s="78">
        <f t="shared" si="15"/>
        <v>19.808892084386162</v>
      </c>
      <c r="K15" s="78">
        <f t="shared" si="15"/>
        <v>19.792721560235641</v>
      </c>
      <c r="L15" s="78">
        <f t="shared" si="15"/>
        <v>20.027194160418176</v>
      </c>
      <c r="M15" s="78">
        <f t="shared" si="15"/>
        <v>20.431376411560404</v>
      </c>
      <c r="N15" s="78">
        <f t="shared" si="15"/>
        <v>20.122072045107295</v>
      </c>
      <c r="O15" s="78">
        <f t="shared" si="15"/>
        <v>23.836213773000001</v>
      </c>
      <c r="P15" s="78">
        <f t="shared" si="15"/>
        <v>22.113199518750001</v>
      </c>
      <c r="Q15" s="78">
        <f t="shared" si="15"/>
        <v>20.291735007</v>
      </c>
      <c r="R15" s="78">
        <f t="shared" si="15"/>
        <v>20.010078</v>
      </c>
      <c r="S15" s="78">
        <f t="shared" si="15"/>
        <v>20.357879431500002</v>
      </c>
      <c r="T15" s="78">
        <f t="shared" si="15"/>
        <v>21.037592136599997</v>
      </c>
      <c r="U15" s="78">
        <f t="shared" ref="U15:V15" si="16">SUM(U16:U18)</f>
        <v>19.586228165999998</v>
      </c>
      <c r="V15" s="78">
        <f t="shared" si="16"/>
        <v>19.131461245574997</v>
      </c>
      <c r="W15" s="78">
        <f t="shared" si="15"/>
        <v>19.549644084000001</v>
      </c>
    </row>
    <row r="16" spans="1:29" s="79" customFormat="1" x14ac:dyDescent="0.25">
      <c r="A16" s="79" t="s">
        <v>68</v>
      </c>
      <c r="B16" s="80" t="s">
        <v>234</v>
      </c>
      <c r="C16" s="79" t="s">
        <v>235</v>
      </c>
      <c r="D16" s="79" t="s">
        <v>13</v>
      </c>
      <c r="E16" s="79" t="s">
        <v>37</v>
      </c>
      <c r="F16" s="217">
        <f>+SUM('1B1 Solid Fuels'!F30:F31,'1B1 Solid Fuels'!F34:F35)</f>
        <v>17.906106507594554</v>
      </c>
      <c r="G16" s="217">
        <f>+SUM('1B1 Solid Fuels'!G30:G31,'1B1 Solid Fuels'!G34:G35)</f>
        <v>18.357749247118562</v>
      </c>
      <c r="H16" s="217">
        <f>+SUM('1B1 Solid Fuels'!H30:H31,'1B1 Solid Fuels'!H34:H35)</f>
        <v>19.444974438378722</v>
      </c>
      <c r="I16" s="217">
        <f>+SUM('1B1 Solid Fuels'!I30:I31,'1B1 Solid Fuels'!I34:I35)</f>
        <v>19.631016318730449</v>
      </c>
      <c r="J16" s="217">
        <f>+SUM('1B1 Solid Fuels'!J30:J31,'1B1 Solid Fuels'!J34:J35)</f>
        <v>19.808892084386162</v>
      </c>
      <c r="K16" s="217">
        <f>+SUM('1B1 Solid Fuels'!K30:K31,'1B1 Solid Fuels'!K34:K35)</f>
        <v>19.792721560235641</v>
      </c>
      <c r="L16" s="217">
        <f>+SUM('1B1 Solid Fuels'!L30:L31,'1B1 Solid Fuels'!L34:L35)</f>
        <v>20.027194160418176</v>
      </c>
      <c r="M16" s="217">
        <f>+SUM('1B1 Solid Fuels'!M30:M31,'1B1 Solid Fuels'!M34:M35)</f>
        <v>20.431376411560404</v>
      </c>
      <c r="N16" s="217">
        <f>+SUM('1B1 Solid Fuels'!N30:N31,'1B1 Solid Fuels'!N34:N35)</f>
        <v>20.122072045107295</v>
      </c>
      <c r="O16" s="217">
        <f>+SUM('1B1 Solid Fuels'!O30:O31,'1B1 Solid Fuels'!O34:O35)</f>
        <v>23.836213773000001</v>
      </c>
      <c r="P16" s="217">
        <f>+SUM('1B1 Solid Fuels'!P30:P31,'1B1 Solid Fuels'!P34:P35)</f>
        <v>22.113199518750001</v>
      </c>
      <c r="Q16" s="217">
        <f>+SUM('1B1 Solid Fuels'!Q30:Q31,'1B1 Solid Fuels'!Q34:Q35)</f>
        <v>20.291735007</v>
      </c>
      <c r="R16" s="217">
        <f>+SUM('1B1 Solid Fuels'!R30:R31,'1B1 Solid Fuels'!R34:R35)</f>
        <v>20.010078</v>
      </c>
      <c r="S16" s="217">
        <f>+SUM('1B1 Solid Fuels'!S30:S31,'1B1 Solid Fuels'!S34:S35)</f>
        <v>20.357879431500002</v>
      </c>
      <c r="T16" s="217">
        <f>+SUM('1B1 Solid Fuels'!T30:T31,'1B1 Solid Fuels'!T34:T35)</f>
        <v>21.037592136599997</v>
      </c>
      <c r="U16" s="217">
        <f>+SUM('1B1 Solid Fuels'!U30:U31,'1B1 Solid Fuels'!U34:U35)</f>
        <v>19.586228165999998</v>
      </c>
      <c r="V16" s="217">
        <f>+SUM('1B1 Solid Fuels'!V30:V31,'1B1 Solid Fuels'!V34:V35)</f>
        <v>19.131461245574997</v>
      </c>
      <c r="W16" s="217">
        <f>+SUM('1B1 Solid Fuels'!W30:W31,'1B1 Solid Fuels'!W34:W35)</f>
        <v>19.549644084000001</v>
      </c>
    </row>
    <row r="17" spans="1:24" s="79" customFormat="1" x14ac:dyDescent="0.25">
      <c r="A17" s="79" t="s">
        <v>68</v>
      </c>
      <c r="B17" s="80" t="s">
        <v>236</v>
      </c>
      <c r="C17" s="79" t="s">
        <v>237</v>
      </c>
      <c r="D17" s="79" t="s">
        <v>13</v>
      </c>
      <c r="E17" s="79" t="s">
        <v>37</v>
      </c>
      <c r="F17" s="81"/>
      <c r="G17" s="81"/>
      <c r="H17" s="81"/>
      <c r="I17" s="81"/>
      <c r="J17" s="81"/>
      <c r="K17" s="81"/>
      <c r="L17" s="81"/>
      <c r="M17" s="81"/>
      <c r="N17" s="81"/>
      <c r="O17" s="81"/>
      <c r="P17" s="81"/>
      <c r="Q17" s="81"/>
      <c r="R17" s="81"/>
      <c r="S17" s="81"/>
      <c r="T17" s="81"/>
      <c r="U17" s="81"/>
      <c r="V17" s="81"/>
      <c r="W17" s="81"/>
    </row>
    <row r="18" spans="1:24" s="79" customFormat="1" x14ac:dyDescent="0.25">
      <c r="A18" s="79" t="s">
        <v>68</v>
      </c>
      <c r="B18" s="80" t="s">
        <v>238</v>
      </c>
      <c r="C18" s="79" t="s">
        <v>239</v>
      </c>
      <c r="D18" s="79" t="s">
        <v>13</v>
      </c>
      <c r="E18" s="79" t="s">
        <v>37</v>
      </c>
      <c r="F18" s="81"/>
      <c r="G18" s="81"/>
      <c r="H18" s="81"/>
      <c r="I18" s="81"/>
      <c r="J18" s="81"/>
      <c r="K18" s="81"/>
      <c r="L18" s="81"/>
      <c r="M18" s="81"/>
      <c r="N18" s="81"/>
      <c r="O18" s="81"/>
      <c r="P18" s="81"/>
      <c r="Q18" s="81"/>
      <c r="R18" s="81"/>
      <c r="S18" s="81"/>
      <c r="T18" s="81"/>
      <c r="U18" s="81"/>
      <c r="V18" s="81"/>
      <c r="W18" s="81"/>
    </row>
    <row r="19" spans="1:24" s="4" customFormat="1" x14ac:dyDescent="0.25">
      <c r="A19" s="4" t="s">
        <v>68</v>
      </c>
      <c r="B19" s="83" t="s">
        <v>81</v>
      </c>
      <c r="C19" s="4" t="s">
        <v>82</v>
      </c>
      <c r="D19" s="4" t="s">
        <v>13</v>
      </c>
      <c r="E19" s="4" t="s">
        <v>37</v>
      </c>
      <c r="F19" s="78">
        <f>SUM(F20:F21)</f>
        <v>752.03721950757301</v>
      </c>
      <c r="G19" s="78">
        <f t="shared" ref="G19:T19" si="17">SUM(G20:G21)</f>
        <v>752.90007858079252</v>
      </c>
      <c r="H19" s="78">
        <f t="shared" si="17"/>
        <v>955.12790573957705</v>
      </c>
      <c r="I19" s="78">
        <f t="shared" si="17"/>
        <v>1457.9908444600517</v>
      </c>
      <c r="J19" s="78">
        <f t="shared" si="17"/>
        <v>1378.9071043308404</v>
      </c>
      <c r="K19" s="78">
        <f t="shared" si="17"/>
        <v>1160.1409780868726</v>
      </c>
      <c r="L19" s="78">
        <f t="shared" si="17"/>
        <v>1133.2357036598273</v>
      </c>
      <c r="M19" s="78">
        <f t="shared" si="17"/>
        <v>1132.6890955939482</v>
      </c>
      <c r="N19" s="78">
        <f t="shared" si="17"/>
        <v>1138.1657687257532</v>
      </c>
      <c r="O19" s="78">
        <f t="shared" si="17"/>
        <v>1243.3813478964332</v>
      </c>
      <c r="P19" s="78">
        <f t="shared" si="17"/>
        <v>964.24718415822065</v>
      </c>
      <c r="Q19" s="78">
        <f t="shared" si="17"/>
        <v>785.76407572578159</v>
      </c>
      <c r="R19" s="78">
        <f t="shared" si="17"/>
        <v>641.8246655595708</v>
      </c>
      <c r="S19" s="78">
        <f t="shared" si="17"/>
        <v>641.82500000000005</v>
      </c>
      <c r="T19" s="78">
        <f t="shared" si="17"/>
        <v>641.82500000000005</v>
      </c>
      <c r="U19" s="78">
        <f>SUM(U20:U21)</f>
        <v>641.82500000000005</v>
      </c>
      <c r="V19" s="78">
        <f>SUM(V20:V21)</f>
        <v>641.82500000000005</v>
      </c>
      <c r="W19" s="78">
        <f>SUM(W20:W21)</f>
        <v>641.82500000000005</v>
      </c>
    </row>
    <row r="20" spans="1:24" s="79" customFormat="1" x14ac:dyDescent="0.25">
      <c r="A20" s="79" t="s">
        <v>68</v>
      </c>
      <c r="B20" s="80" t="s">
        <v>240</v>
      </c>
      <c r="C20" s="79" t="s">
        <v>241</v>
      </c>
      <c r="D20" s="79" t="s">
        <v>13</v>
      </c>
      <c r="E20" s="79" t="s">
        <v>37</v>
      </c>
      <c r="F20" s="217">
        <f>+SUM('1B2 Oil and Natural Gas'!F22)</f>
        <v>752.03721950757301</v>
      </c>
      <c r="G20" s="217">
        <f>+SUM('1B2 Oil and Natural Gas'!G22)</f>
        <v>752.90007858079252</v>
      </c>
      <c r="H20" s="217">
        <f>+SUM('1B2 Oil and Natural Gas'!H22)</f>
        <v>955.12790573957705</v>
      </c>
      <c r="I20" s="217">
        <f>+SUM('1B2 Oil and Natural Gas'!I22)</f>
        <v>1457.9908444600517</v>
      </c>
      <c r="J20" s="217">
        <f>+SUM('1B2 Oil and Natural Gas'!J22)</f>
        <v>1378.9071043308404</v>
      </c>
      <c r="K20" s="217">
        <f>+SUM('1B2 Oil and Natural Gas'!K22)</f>
        <v>1160.1409780868726</v>
      </c>
      <c r="L20" s="217">
        <f>+SUM('1B2 Oil and Natural Gas'!L22)</f>
        <v>1133.2357036598273</v>
      </c>
      <c r="M20" s="217">
        <f>+SUM('1B2 Oil and Natural Gas'!M22)</f>
        <v>1132.6890955939482</v>
      </c>
      <c r="N20" s="217">
        <f>+SUM('1B2 Oil and Natural Gas'!N22)</f>
        <v>1138.1657687257532</v>
      </c>
      <c r="O20" s="217">
        <f>+SUM('1B2 Oil and Natural Gas'!O22)</f>
        <v>1243.3813478964332</v>
      </c>
      <c r="P20" s="217">
        <f>+SUM('1B2 Oil and Natural Gas'!P22)</f>
        <v>964.24718415822065</v>
      </c>
      <c r="Q20" s="217">
        <f>+SUM('1B2 Oil and Natural Gas'!Q22)</f>
        <v>785.76407572578159</v>
      </c>
      <c r="R20" s="217">
        <f>+SUM('1B2 Oil and Natural Gas'!R22)</f>
        <v>641.8246655595708</v>
      </c>
      <c r="S20" s="217">
        <f>+SUM('1B2 Oil and Natural Gas'!S22)</f>
        <v>641.82500000000005</v>
      </c>
      <c r="T20" s="217">
        <f>+SUM('1B2 Oil and Natural Gas'!T22)</f>
        <v>641.82500000000005</v>
      </c>
      <c r="U20" s="217">
        <f>+SUM('1B2 Oil and Natural Gas'!U22)</f>
        <v>641.82500000000005</v>
      </c>
      <c r="V20" s="217">
        <f>+SUM('1B2 Oil and Natural Gas'!V22)</f>
        <v>641.82500000000005</v>
      </c>
      <c r="W20" s="217">
        <f>+SUM('1B2 Oil and Natural Gas'!W22)</f>
        <v>641.82500000000005</v>
      </c>
    </row>
    <row r="21" spans="1:24" s="79" customFormat="1" x14ac:dyDescent="0.25">
      <c r="A21" s="79" t="s">
        <v>68</v>
      </c>
      <c r="B21" s="80" t="s">
        <v>242</v>
      </c>
      <c r="C21" s="79" t="s">
        <v>211</v>
      </c>
      <c r="D21" s="79" t="s">
        <v>13</v>
      </c>
      <c r="E21" s="79" t="s">
        <v>37</v>
      </c>
      <c r="F21" s="81"/>
      <c r="G21" s="81"/>
      <c r="H21" s="81"/>
      <c r="I21" s="81"/>
      <c r="J21" s="81"/>
      <c r="K21" s="81"/>
      <c r="L21" s="81"/>
      <c r="M21" s="81"/>
      <c r="N21" s="81"/>
      <c r="O21" s="81"/>
      <c r="P21" s="81"/>
      <c r="Q21" s="81"/>
      <c r="R21" s="81"/>
      <c r="S21" s="81"/>
      <c r="T21" s="81"/>
      <c r="U21" s="81"/>
      <c r="V21" s="81"/>
      <c r="W21" s="81"/>
    </row>
    <row r="22" spans="1:24" s="4" customFormat="1" x14ac:dyDescent="0.25">
      <c r="A22" s="4" t="s">
        <v>68</v>
      </c>
      <c r="B22" s="83" t="s">
        <v>83</v>
      </c>
      <c r="C22" s="4" t="s">
        <v>243</v>
      </c>
      <c r="D22" s="4" t="s">
        <v>13</v>
      </c>
      <c r="E22" s="4" t="s">
        <v>37</v>
      </c>
      <c r="F22" s="78">
        <f>+SUM('1B3 Other Emissions'!F27:F28)</f>
        <v>28146.584619587433</v>
      </c>
      <c r="G22" s="78">
        <f>+SUM('1B3 Other Emissions'!G27:G28)</f>
        <v>28370.937938228344</v>
      </c>
      <c r="H22" s="78">
        <f>+SUM('1B3 Other Emissions'!H27:H28)</f>
        <v>28804.698638510068</v>
      </c>
      <c r="I22" s="78">
        <f>+SUM('1B3 Other Emissions'!I27:I28)</f>
        <v>27308.845584844832</v>
      </c>
      <c r="J22" s="78">
        <f>+SUM('1B3 Other Emissions'!J27:J28)</f>
        <v>28974.430357973415</v>
      </c>
      <c r="K22" s="78">
        <f>+SUM('1B3 Other Emissions'!K27:K28)</f>
        <v>25464.988211705357</v>
      </c>
      <c r="L22" s="78">
        <f>+SUM('1B3 Other Emissions'!L27:L28)</f>
        <v>25384.180775407935</v>
      </c>
      <c r="M22" s="78">
        <f>+SUM('1B3 Other Emissions'!M27:M28)</f>
        <v>25775.664244277177</v>
      </c>
      <c r="N22" s="78">
        <f>+SUM('1B3 Other Emissions'!N27:N28)</f>
        <v>24492.232531812802</v>
      </c>
      <c r="O22" s="78">
        <f>+SUM('1B3 Other Emissions'!O27:O28)</f>
        <v>24806.455458811484</v>
      </c>
      <c r="P22" s="78">
        <f>+SUM('1B3 Other Emissions'!P27:P28)</f>
        <v>24624.446614890447</v>
      </c>
      <c r="Q22" s="78">
        <f>+SUM('1B3 Other Emissions'!Q27:Q28)</f>
        <v>24242.936645637536</v>
      </c>
      <c r="R22" s="78">
        <f>+SUM('1B3 Other Emissions'!R27:R28)</f>
        <v>25136.43355820917</v>
      </c>
      <c r="S22" s="78">
        <f>+SUM('1B3 Other Emissions'!S27:S28)</f>
        <v>25536.56705260112</v>
      </c>
      <c r="T22" s="78">
        <f>+SUM('1B3 Other Emissions'!T27:T28)</f>
        <v>25108.055657377598</v>
      </c>
      <c r="U22" s="78">
        <f>+SUM('1B3 Other Emissions'!U27:U28)</f>
        <v>24657.473737017135</v>
      </c>
      <c r="V22" s="78">
        <f>+SUM('1B3 Other Emissions'!V27:V28)</f>
        <v>24859.584038892546</v>
      </c>
      <c r="W22" s="78">
        <f>+SUM('1B3 Other Emissions'!W27:W28)</f>
        <v>25746.466</v>
      </c>
    </row>
    <row r="24" spans="1:24" s="115" customFormat="1" x14ac:dyDescent="0.25">
      <c r="A24" s="114" t="s">
        <v>68</v>
      </c>
      <c r="B24" s="114" t="s">
        <v>441</v>
      </c>
      <c r="C24" s="114" t="s">
        <v>448</v>
      </c>
      <c r="E24" s="114" t="s">
        <v>37</v>
      </c>
      <c r="F24" s="78">
        <f t="shared" ref="F24:W24" si="18">+F25+F29+F32</f>
        <v>3739.5436166782201</v>
      </c>
      <c r="G24" s="78">
        <f t="shared" si="18"/>
        <v>3776.7800112758296</v>
      </c>
      <c r="H24" s="78">
        <f t="shared" si="18"/>
        <v>3909.8026023156126</v>
      </c>
      <c r="I24" s="78">
        <f t="shared" si="18"/>
        <v>3837.9937104152441</v>
      </c>
      <c r="J24" s="78">
        <f t="shared" si="18"/>
        <v>3984.7755894350298</v>
      </c>
      <c r="K24" s="78">
        <f t="shared" si="18"/>
        <v>3768.2259490350175</v>
      </c>
      <c r="L24" s="78">
        <f t="shared" si="18"/>
        <v>3729.8029773755366</v>
      </c>
      <c r="M24" s="78">
        <f t="shared" si="18"/>
        <v>3819.339122089561</v>
      </c>
      <c r="N24" s="78">
        <f t="shared" si="18"/>
        <v>3714.0994370684275</v>
      </c>
      <c r="O24" s="78">
        <f t="shared" si="18"/>
        <v>3998.0325065814159</v>
      </c>
      <c r="P24" s="78">
        <f t="shared" si="18"/>
        <v>3834.8769466583399</v>
      </c>
      <c r="Q24" s="78">
        <f t="shared" si="18"/>
        <v>3687.1805565136424</v>
      </c>
      <c r="R24" s="78">
        <f t="shared" si="18"/>
        <v>3750.1814134109645</v>
      </c>
      <c r="S24" s="78">
        <f t="shared" si="18"/>
        <v>3784.0741312016148</v>
      </c>
      <c r="T24" s="78">
        <f t="shared" si="18"/>
        <v>3828.1970599446095</v>
      </c>
      <c r="U24" s="78">
        <f t="shared" ref="U24:V24" si="19">+U25+U29+U32</f>
        <v>3723.4005823110174</v>
      </c>
      <c r="V24" s="78">
        <f t="shared" si="19"/>
        <v>3691.2424158924996</v>
      </c>
      <c r="W24" s="78">
        <f t="shared" si="18"/>
        <v>3735.3070355999998</v>
      </c>
      <c r="X24" s="4"/>
    </row>
    <row r="25" spans="1:24" s="4" customFormat="1" x14ac:dyDescent="0.25">
      <c r="A25" s="4" t="s">
        <v>68</v>
      </c>
      <c r="B25" s="4" t="s">
        <v>79</v>
      </c>
      <c r="C25" s="4" t="s">
        <v>80</v>
      </c>
      <c r="D25" s="4" t="s">
        <v>36</v>
      </c>
      <c r="E25" s="4" t="s">
        <v>37</v>
      </c>
      <c r="F25" s="78">
        <f>SUM(F26:F28)</f>
        <v>1420.9752879969285</v>
      </c>
      <c r="G25" s="78">
        <f t="shared" ref="G25:W25" si="20">SUM(G26:G28)</f>
        <v>1456.8163108119468</v>
      </c>
      <c r="H25" s="78">
        <f t="shared" si="20"/>
        <v>1543.0952642300545</v>
      </c>
      <c r="I25" s="78">
        <f t="shared" si="20"/>
        <v>1557.8589938214179</v>
      </c>
      <c r="J25" s="78">
        <f t="shared" si="20"/>
        <v>1571.9746848692234</v>
      </c>
      <c r="K25" s="78">
        <f t="shared" si="20"/>
        <v>1570.6914402285138</v>
      </c>
      <c r="L25" s="78">
        <f t="shared" si="20"/>
        <v>1589.2984875188026</v>
      </c>
      <c r="M25" s="78">
        <f t="shared" si="20"/>
        <v>1621.3731873133386</v>
      </c>
      <c r="N25" s="78">
        <f t="shared" si="20"/>
        <v>1596.82771390107</v>
      </c>
      <c r="O25" s="78">
        <f t="shared" si="20"/>
        <v>1891.5709407000002</v>
      </c>
      <c r="P25" s="78">
        <f t="shared" si="20"/>
        <v>1754.8376606250001</v>
      </c>
      <c r="Q25" s="78">
        <f t="shared" si="20"/>
        <v>1610.2916613000002</v>
      </c>
      <c r="R25" s="78">
        <f t="shared" si="20"/>
        <v>1587.9402000000002</v>
      </c>
      <c r="S25" s="78">
        <f t="shared" si="20"/>
        <v>1615.5406858500005</v>
      </c>
      <c r="T25" s="78">
        <f t="shared" si="20"/>
        <v>1669.4806619399999</v>
      </c>
      <c r="U25" s="78">
        <f t="shared" ref="U25:V25" si="21">SUM(U26:U28)</f>
        <v>1554.3047394</v>
      </c>
      <c r="V25" s="78">
        <f t="shared" si="21"/>
        <v>1518.2157908924999</v>
      </c>
      <c r="W25" s="78">
        <f t="shared" si="20"/>
        <v>1551.4015356</v>
      </c>
    </row>
    <row r="26" spans="1:24" s="79" customFormat="1" x14ac:dyDescent="0.25">
      <c r="A26" s="79" t="s">
        <v>68</v>
      </c>
      <c r="B26" s="80" t="s">
        <v>234</v>
      </c>
      <c r="C26" s="79" t="s">
        <v>235</v>
      </c>
      <c r="D26" s="79" t="s">
        <v>36</v>
      </c>
      <c r="E26" s="79" t="s">
        <v>37</v>
      </c>
      <c r="F26" s="217">
        <f>+SUM('1B1 Solid Fuels'!F32:F33,'1B1 Solid Fuels'!F36:F37)*'Conversion Factors'!$I$4</f>
        <v>1420.9752879969285</v>
      </c>
      <c r="G26" s="217">
        <f>+SUM('1B1 Solid Fuels'!G32:G33,'1B1 Solid Fuels'!G36:G37)*'Conversion Factors'!$I$4</f>
        <v>1456.8163108119468</v>
      </c>
      <c r="H26" s="217">
        <f>+SUM('1B1 Solid Fuels'!H32:H33,'1B1 Solid Fuels'!H36:H37)*'Conversion Factors'!$I$4</f>
        <v>1543.0952642300545</v>
      </c>
      <c r="I26" s="217">
        <f>+SUM('1B1 Solid Fuels'!I32:I33,'1B1 Solid Fuels'!I36:I37)*'Conversion Factors'!$I$4</f>
        <v>1557.8589938214179</v>
      </c>
      <c r="J26" s="217">
        <f>+SUM('1B1 Solid Fuels'!J32:J33,'1B1 Solid Fuels'!J36:J37)*'Conversion Factors'!$I$4</f>
        <v>1571.9746848692234</v>
      </c>
      <c r="K26" s="217">
        <f>+SUM('1B1 Solid Fuels'!K32:K33,'1B1 Solid Fuels'!K36:K37)*'Conversion Factors'!$I$4</f>
        <v>1570.6914402285138</v>
      </c>
      <c r="L26" s="217">
        <f>+SUM('1B1 Solid Fuels'!L32:L33,'1B1 Solid Fuels'!L36:L37)*'Conversion Factors'!$I$4</f>
        <v>1589.2984875188026</v>
      </c>
      <c r="M26" s="217">
        <f>+SUM('1B1 Solid Fuels'!M32:M33,'1B1 Solid Fuels'!M36:M37)*'Conversion Factors'!$I$4</f>
        <v>1621.3731873133386</v>
      </c>
      <c r="N26" s="217">
        <f>+SUM('1B1 Solid Fuels'!N32:N33,'1B1 Solid Fuels'!N36:N37)*'Conversion Factors'!$I$4</f>
        <v>1596.82771390107</v>
      </c>
      <c r="O26" s="217">
        <f>+SUM('1B1 Solid Fuels'!O32:O33,'1B1 Solid Fuels'!O36:O37)*'Conversion Factors'!$I$4</f>
        <v>1891.5709407000002</v>
      </c>
      <c r="P26" s="217">
        <f>+SUM('1B1 Solid Fuels'!P32:P33,'1B1 Solid Fuels'!P36:P37)*'Conversion Factors'!$I$4</f>
        <v>1754.8376606250001</v>
      </c>
      <c r="Q26" s="217">
        <f>+SUM('1B1 Solid Fuels'!Q32:Q33,'1B1 Solid Fuels'!Q36:Q37)*'Conversion Factors'!$I$4</f>
        <v>1610.2916613000002</v>
      </c>
      <c r="R26" s="217">
        <f>+SUM('1B1 Solid Fuels'!R32:R33,'1B1 Solid Fuels'!R36:R37)*'Conversion Factors'!$I$4</f>
        <v>1587.9402000000002</v>
      </c>
      <c r="S26" s="217">
        <f>+SUM('1B1 Solid Fuels'!S32:S33,'1B1 Solid Fuels'!S36:S37)*'Conversion Factors'!$I$4</f>
        <v>1615.5406858500005</v>
      </c>
      <c r="T26" s="217">
        <f>+SUM('1B1 Solid Fuels'!T32:T33,'1B1 Solid Fuels'!T36:T37)*'Conversion Factors'!$I$4</f>
        <v>1669.4806619399999</v>
      </c>
      <c r="U26" s="217">
        <f>+SUM('1B1 Solid Fuels'!U32:U33,'1B1 Solid Fuels'!U36:U37)*'Conversion Factors'!$I$4</f>
        <v>1554.3047394</v>
      </c>
      <c r="V26" s="217">
        <f>+SUM('1B1 Solid Fuels'!V32:V33,'1B1 Solid Fuels'!V36:V37)*'Conversion Factors'!$I$4</f>
        <v>1518.2157908924999</v>
      </c>
      <c r="W26" s="217">
        <f>+SUM('1B1 Solid Fuels'!W32:W33,'1B1 Solid Fuels'!W36:W37)*'Conversion Factors'!$I$4</f>
        <v>1551.4015356</v>
      </c>
    </row>
    <row r="27" spans="1:24" s="79" customFormat="1" x14ac:dyDescent="0.25">
      <c r="A27" s="79" t="s">
        <v>68</v>
      </c>
      <c r="B27" s="80" t="s">
        <v>236</v>
      </c>
      <c r="C27" s="79" t="s">
        <v>237</v>
      </c>
      <c r="D27" s="79" t="s">
        <v>36</v>
      </c>
      <c r="E27" s="79" t="s">
        <v>37</v>
      </c>
      <c r="F27" s="81"/>
      <c r="G27" s="81"/>
      <c r="H27" s="81"/>
      <c r="I27" s="81"/>
      <c r="J27" s="81"/>
      <c r="K27" s="81"/>
      <c r="L27" s="81"/>
      <c r="M27" s="81"/>
      <c r="N27" s="81"/>
      <c r="O27" s="81"/>
      <c r="P27" s="81"/>
      <c r="Q27" s="81"/>
      <c r="R27" s="81"/>
      <c r="S27" s="81"/>
      <c r="T27" s="81"/>
      <c r="U27" s="81"/>
      <c r="V27" s="81"/>
      <c r="W27" s="81"/>
    </row>
    <row r="28" spans="1:24" s="79" customFormat="1" x14ac:dyDescent="0.25">
      <c r="A28" s="79" t="s">
        <v>68</v>
      </c>
      <c r="B28" s="80" t="s">
        <v>238</v>
      </c>
      <c r="C28" s="79" t="s">
        <v>239</v>
      </c>
      <c r="D28" s="79" t="s">
        <v>36</v>
      </c>
      <c r="E28" s="79" t="s">
        <v>37</v>
      </c>
      <c r="F28" s="81"/>
      <c r="G28" s="81"/>
      <c r="H28" s="81"/>
      <c r="I28" s="81"/>
      <c r="J28" s="81"/>
      <c r="K28" s="81"/>
      <c r="L28" s="81"/>
      <c r="M28" s="81"/>
      <c r="N28" s="81"/>
      <c r="O28" s="81"/>
      <c r="P28" s="81"/>
      <c r="Q28" s="81"/>
      <c r="R28" s="81"/>
      <c r="S28" s="81"/>
      <c r="T28" s="81"/>
      <c r="U28" s="81"/>
      <c r="V28" s="81"/>
      <c r="W28" s="81"/>
    </row>
    <row r="29" spans="1:24" s="4" customFormat="1" x14ac:dyDescent="0.25">
      <c r="A29" s="4" t="s">
        <v>68</v>
      </c>
      <c r="B29" s="83" t="s">
        <v>81</v>
      </c>
      <c r="C29" s="4" t="s">
        <v>82</v>
      </c>
      <c r="D29" s="4" t="s">
        <v>36</v>
      </c>
      <c r="E29" s="4" t="s">
        <v>37</v>
      </c>
      <c r="F29" s="78">
        <f>SUM(F30:F31)</f>
        <v>0</v>
      </c>
      <c r="G29" s="78">
        <f t="shared" ref="G29:T29" si="22">SUM(G30:G31)</f>
        <v>0</v>
      </c>
      <c r="H29" s="78">
        <f t="shared" si="22"/>
        <v>0</v>
      </c>
      <c r="I29" s="78">
        <f t="shared" si="22"/>
        <v>0</v>
      </c>
      <c r="J29" s="78">
        <f t="shared" si="22"/>
        <v>0</v>
      </c>
      <c r="K29" s="78">
        <f t="shared" si="22"/>
        <v>0</v>
      </c>
      <c r="L29" s="78">
        <f t="shared" si="22"/>
        <v>0</v>
      </c>
      <c r="M29" s="78">
        <f t="shared" si="22"/>
        <v>0</v>
      </c>
      <c r="N29" s="78">
        <f t="shared" si="22"/>
        <v>0</v>
      </c>
      <c r="O29" s="78">
        <f t="shared" si="22"/>
        <v>0</v>
      </c>
      <c r="P29" s="78">
        <f t="shared" si="22"/>
        <v>0</v>
      </c>
      <c r="Q29" s="78">
        <f t="shared" si="22"/>
        <v>0</v>
      </c>
      <c r="R29" s="78">
        <f t="shared" si="22"/>
        <v>0</v>
      </c>
      <c r="S29" s="78">
        <f t="shared" si="22"/>
        <v>0</v>
      </c>
      <c r="T29" s="78">
        <f t="shared" si="22"/>
        <v>0</v>
      </c>
      <c r="U29" s="78">
        <f>SUM(U30:U31)</f>
        <v>0</v>
      </c>
      <c r="V29" s="78">
        <f>SUM(V30:V31)</f>
        <v>0</v>
      </c>
      <c r="W29" s="78">
        <f>SUM(W30:W31)</f>
        <v>0</v>
      </c>
    </row>
    <row r="30" spans="1:24" s="79" customFormat="1" x14ac:dyDescent="0.25">
      <c r="A30" s="79" t="s">
        <v>68</v>
      </c>
      <c r="B30" s="80" t="s">
        <v>240</v>
      </c>
      <c r="C30" s="79" t="s">
        <v>241</v>
      </c>
      <c r="D30" s="79" t="s">
        <v>36</v>
      </c>
      <c r="E30" s="79" t="s">
        <v>37</v>
      </c>
      <c r="F30" s="81"/>
      <c r="G30" s="81"/>
      <c r="H30" s="81"/>
      <c r="I30" s="81"/>
      <c r="J30" s="81"/>
      <c r="K30" s="81"/>
      <c r="L30" s="81"/>
      <c r="M30" s="81"/>
      <c r="N30" s="81"/>
      <c r="O30" s="81"/>
      <c r="P30" s="81"/>
      <c r="Q30" s="81"/>
      <c r="R30" s="81"/>
      <c r="S30" s="81"/>
      <c r="T30" s="81"/>
      <c r="U30" s="81"/>
      <c r="V30" s="81"/>
      <c r="W30" s="81"/>
    </row>
    <row r="31" spans="1:24" s="79" customFormat="1" x14ac:dyDescent="0.25">
      <c r="A31" s="79" t="s">
        <v>68</v>
      </c>
      <c r="B31" s="80" t="s">
        <v>242</v>
      </c>
      <c r="C31" s="79" t="s">
        <v>211</v>
      </c>
      <c r="D31" s="79" t="s">
        <v>36</v>
      </c>
      <c r="E31" s="79" t="s">
        <v>37</v>
      </c>
      <c r="F31" s="81"/>
      <c r="G31" s="81"/>
      <c r="H31" s="81"/>
      <c r="I31" s="81"/>
      <c r="J31" s="81"/>
      <c r="K31" s="81"/>
      <c r="L31" s="81"/>
      <c r="M31" s="81"/>
      <c r="N31" s="81"/>
      <c r="O31" s="81"/>
      <c r="P31" s="81"/>
      <c r="Q31" s="81"/>
      <c r="R31" s="81"/>
      <c r="S31" s="81"/>
      <c r="T31" s="81"/>
      <c r="U31" s="81"/>
      <c r="V31" s="81"/>
      <c r="W31" s="81"/>
    </row>
    <row r="32" spans="1:24" s="4" customFormat="1" x14ac:dyDescent="0.25">
      <c r="A32" s="4" t="s">
        <v>68</v>
      </c>
      <c r="B32" s="83" t="s">
        <v>83</v>
      </c>
      <c r="C32" s="4" t="s">
        <v>243</v>
      </c>
      <c r="D32" s="4" t="s">
        <v>36</v>
      </c>
      <c r="E32" s="4" t="s">
        <v>37</v>
      </c>
      <c r="F32" s="78">
        <f>+SUM('1B3 Other Emissions'!F29:F30)*'Conversion Factors'!$I$4</f>
        <v>2318.5683286812919</v>
      </c>
      <c r="G32" s="78">
        <f>+SUM('1B3 Other Emissions'!G29:G30)*'Conversion Factors'!$I$4</f>
        <v>2319.9637004638826</v>
      </c>
      <c r="H32" s="78">
        <f>+SUM('1B3 Other Emissions'!H29:H30)*'Conversion Factors'!$I$4</f>
        <v>2366.7073380855581</v>
      </c>
      <c r="I32" s="78">
        <f>+SUM('1B3 Other Emissions'!I29:I30)*'Conversion Factors'!$I$4</f>
        <v>2280.1347165938264</v>
      </c>
      <c r="J32" s="78">
        <f>+SUM('1B3 Other Emissions'!J29:J30)*'Conversion Factors'!$I$4</f>
        <v>2412.8009045658064</v>
      </c>
      <c r="K32" s="78">
        <f>+SUM('1B3 Other Emissions'!K29:K30)*'Conversion Factors'!$I$4</f>
        <v>2197.5345088065037</v>
      </c>
      <c r="L32" s="78">
        <f>+SUM('1B3 Other Emissions'!L29:L30)*'Conversion Factors'!$I$4</f>
        <v>2140.5044898567339</v>
      </c>
      <c r="M32" s="78">
        <f>+SUM('1B3 Other Emissions'!M29:M30)*'Conversion Factors'!$I$4</f>
        <v>2197.9659347762222</v>
      </c>
      <c r="N32" s="78">
        <f>+SUM('1B3 Other Emissions'!N29:N30)*'Conversion Factors'!$I$4</f>
        <v>2117.2717231673573</v>
      </c>
      <c r="O32" s="78">
        <f>+SUM('1B3 Other Emissions'!O29:O30)*'Conversion Factors'!$I$4</f>
        <v>2106.4615658814159</v>
      </c>
      <c r="P32" s="78">
        <f>+SUM('1B3 Other Emissions'!P29:P30)*'Conversion Factors'!$I$4</f>
        <v>2080.0392860333395</v>
      </c>
      <c r="Q32" s="78">
        <f>+SUM('1B3 Other Emissions'!Q29:Q30)*'Conversion Factors'!$I$4</f>
        <v>2076.8888952136422</v>
      </c>
      <c r="R32" s="78">
        <f>+SUM('1B3 Other Emissions'!R29:R30)*'Conversion Factors'!$I$4</f>
        <v>2162.2412134109641</v>
      </c>
      <c r="S32" s="78">
        <f>+SUM('1B3 Other Emissions'!S29:S30)*'Conversion Factors'!$I$4</f>
        <v>2168.5334453516143</v>
      </c>
      <c r="T32" s="78">
        <f>+SUM('1B3 Other Emissions'!T29:T30)*'Conversion Factors'!$I$4</f>
        <v>2158.7163980046098</v>
      </c>
      <c r="U32" s="78">
        <f>+SUM('1B3 Other Emissions'!U29:U30)*'Conversion Factors'!$I$4</f>
        <v>2169.0958429110174</v>
      </c>
      <c r="V32" s="78">
        <f>+SUM('1B3 Other Emissions'!V29:V30)*'Conversion Factors'!$I$4</f>
        <v>2173.026625</v>
      </c>
      <c r="W32" s="78">
        <f>+SUM('1B3 Other Emissions'!W29:W30)*'Conversion Factors'!$I$4</f>
        <v>2183.9054999999998</v>
      </c>
    </row>
    <row r="34" spans="1:23" s="3" customFormat="1" ht="21" x14ac:dyDescent="0.35">
      <c r="A34" s="3" t="s">
        <v>19</v>
      </c>
      <c r="C34" s="24"/>
    </row>
    <row r="35" spans="1:23" s="19" customFormat="1" x14ac:dyDescent="0.25">
      <c r="A35" s="48" t="s">
        <v>21</v>
      </c>
    </row>
    <row r="36" spans="1:23" s="4" customFormat="1" x14ac:dyDescent="0.25">
      <c r="A36" s="58" t="s">
        <v>1</v>
      </c>
      <c r="B36" s="58" t="s">
        <v>28</v>
      </c>
      <c r="C36" s="58" t="s">
        <v>29</v>
      </c>
      <c r="D36" s="58" t="s">
        <v>30</v>
      </c>
      <c r="E36" s="58" t="s">
        <v>10</v>
      </c>
      <c r="F36" s="58">
        <v>2000</v>
      </c>
      <c r="G36" s="58">
        <v>2001</v>
      </c>
      <c r="H36" s="58">
        <v>2002</v>
      </c>
      <c r="I36" s="58">
        <v>2003</v>
      </c>
      <c r="J36" s="58">
        <v>2004</v>
      </c>
      <c r="K36" s="58">
        <v>2005</v>
      </c>
      <c r="L36" s="58">
        <v>2006</v>
      </c>
      <c r="M36" s="58">
        <v>2007</v>
      </c>
      <c r="N36" s="58">
        <v>2008</v>
      </c>
      <c r="O36" s="58">
        <v>2009</v>
      </c>
      <c r="P36" s="58">
        <v>2010</v>
      </c>
      <c r="Q36" s="58">
        <v>2011</v>
      </c>
      <c r="R36" s="58">
        <v>2012</v>
      </c>
      <c r="S36" s="58">
        <v>2013</v>
      </c>
      <c r="T36" s="58">
        <v>2014</v>
      </c>
      <c r="U36" s="58">
        <v>2015</v>
      </c>
      <c r="V36" s="58"/>
      <c r="W36" s="58"/>
    </row>
    <row r="37" spans="1:23" s="4" customFormat="1" x14ac:dyDescent="0.25">
      <c r="A37" s="58" t="s">
        <v>68</v>
      </c>
      <c r="B37" s="58" t="s">
        <v>441</v>
      </c>
      <c r="C37" s="58" t="s">
        <v>447</v>
      </c>
      <c r="D37" s="58" t="s">
        <v>449</v>
      </c>
      <c r="E37" s="58" t="s">
        <v>37</v>
      </c>
      <c r="F37" s="53">
        <v>32966.583139056798</v>
      </c>
      <c r="G37" s="53">
        <v>33183.631094033757</v>
      </c>
      <c r="H37" s="53">
        <v>33846.655467537596</v>
      </c>
      <c r="I37" s="53">
        <v>32988.051904293498</v>
      </c>
      <c r="J37" s="53">
        <v>34702.385492900881</v>
      </c>
      <c r="K37" s="53">
        <v>30800.14363464561</v>
      </c>
      <c r="L37" s="53">
        <v>30631.989898459487</v>
      </c>
      <c r="M37" s="53">
        <v>31101.310090112558</v>
      </c>
      <c r="N37" s="53">
        <v>30095.080807249957</v>
      </c>
      <c r="O37" s="53">
        <v>30488.982035897388</v>
      </c>
      <c r="P37" s="53">
        <v>30033.04083252561</v>
      </c>
      <c r="Q37" s="53">
        <v>28931.865484076956</v>
      </c>
      <c r="R37" s="53">
        <v>29837.756988679706</v>
      </c>
      <c r="S37" s="53">
        <v>33793.187459647736</v>
      </c>
      <c r="T37" s="53">
        <v>29457.485255312207</v>
      </c>
      <c r="U37" s="53">
        <v>28959.13190929815</v>
      </c>
      <c r="V37" s="53">
        <v>29150.301028362544</v>
      </c>
      <c r="W37" s="53">
        <v>30059.176201185001</v>
      </c>
    </row>
    <row r="38" spans="1:23" s="4" customFormat="1" x14ac:dyDescent="0.25">
      <c r="A38" s="58" t="s">
        <v>68</v>
      </c>
      <c r="B38" s="58" t="s">
        <v>79</v>
      </c>
      <c r="C38" s="58" t="s">
        <v>80</v>
      </c>
      <c r="D38" s="58" t="s">
        <v>449</v>
      </c>
      <c r="E38" s="58" t="s">
        <v>37</v>
      </c>
      <c r="F38" s="53">
        <v>1830.4714262424952</v>
      </c>
      <c r="G38" s="53">
        <v>1818.9794508712544</v>
      </c>
      <c r="H38" s="53">
        <v>1792.7308303992036</v>
      </c>
      <c r="I38" s="53">
        <v>1935.9944909137207</v>
      </c>
      <c r="J38" s="53">
        <v>1980.7532509402474</v>
      </c>
      <c r="K38" s="53">
        <v>1993.9113860468765</v>
      </c>
      <c r="L38" s="53">
        <v>1992.6432545349915</v>
      </c>
      <c r="M38" s="53">
        <v>2015.7080154652074</v>
      </c>
      <c r="N38" s="53">
        <v>2052.7151585440438</v>
      </c>
      <c r="O38" s="53">
        <v>2038.9495268080559</v>
      </c>
      <c r="P38" s="53">
        <v>2071.5047439436057</v>
      </c>
      <c r="Q38" s="53">
        <v>1535.6157390000001</v>
      </c>
      <c r="R38" s="53">
        <v>1608.7402980000002</v>
      </c>
      <c r="S38" s="53">
        <v>1629.9599616950002</v>
      </c>
      <c r="T38" s="53">
        <v>1663.6920499300002</v>
      </c>
      <c r="U38" s="53">
        <v>1607.68405437</v>
      </c>
      <c r="V38" s="53">
        <v>1594.9549644700003</v>
      </c>
      <c r="W38" s="53">
        <v>1608.2121761850003</v>
      </c>
    </row>
    <row r="39" spans="1:23" s="79" customFormat="1" x14ac:dyDescent="0.25">
      <c r="A39" s="84" t="s">
        <v>68</v>
      </c>
      <c r="B39" s="84" t="s">
        <v>234</v>
      </c>
      <c r="C39" s="84" t="s">
        <v>235</v>
      </c>
      <c r="D39" s="84" t="s">
        <v>449</v>
      </c>
      <c r="E39" s="84" t="s">
        <v>37</v>
      </c>
      <c r="F39" s="85">
        <v>1830.4714262424952</v>
      </c>
      <c r="G39" s="85">
        <v>1818.9794508712544</v>
      </c>
      <c r="H39" s="85">
        <v>1792.7308303992036</v>
      </c>
      <c r="I39" s="85">
        <v>1935.9944909137207</v>
      </c>
      <c r="J39" s="85">
        <v>1980.7532509402474</v>
      </c>
      <c r="K39" s="85">
        <v>1993.9113860468765</v>
      </c>
      <c r="L39" s="85">
        <v>1992.6432545349915</v>
      </c>
      <c r="M39" s="85">
        <v>2015.7080154652074</v>
      </c>
      <c r="N39" s="85">
        <v>2052.7151585440438</v>
      </c>
      <c r="O39" s="85">
        <v>2038.9495268080559</v>
      </c>
      <c r="P39" s="85">
        <v>2071.5047439436057</v>
      </c>
      <c r="Q39" s="85">
        <v>1535.6157390000001</v>
      </c>
      <c r="R39" s="85">
        <v>1608.7402980000002</v>
      </c>
      <c r="S39" s="85">
        <v>1629.9599616950002</v>
      </c>
      <c r="T39" s="85">
        <v>1663.6920499300002</v>
      </c>
      <c r="U39" s="85">
        <v>1607.68405437</v>
      </c>
      <c r="V39" s="85">
        <v>1594.9549644700003</v>
      </c>
      <c r="W39" s="85">
        <v>1608.2121761850003</v>
      </c>
    </row>
    <row r="40" spans="1:23" s="79" customFormat="1" x14ac:dyDescent="0.25">
      <c r="A40" s="84" t="s">
        <v>68</v>
      </c>
      <c r="B40" s="84" t="s">
        <v>236</v>
      </c>
      <c r="C40" s="84" t="s">
        <v>237</v>
      </c>
      <c r="D40" s="84" t="s">
        <v>449</v>
      </c>
      <c r="E40" s="84" t="s">
        <v>37</v>
      </c>
      <c r="F40" s="85"/>
      <c r="G40" s="85"/>
      <c r="H40" s="85"/>
      <c r="I40" s="85"/>
      <c r="J40" s="85"/>
      <c r="K40" s="85"/>
      <c r="L40" s="85"/>
      <c r="M40" s="85"/>
      <c r="N40" s="85"/>
      <c r="O40" s="85"/>
      <c r="P40" s="85"/>
      <c r="Q40" s="85"/>
      <c r="R40" s="85"/>
      <c r="S40" s="85"/>
      <c r="T40" s="85"/>
      <c r="U40" s="85"/>
      <c r="V40" s="85"/>
      <c r="W40" s="85"/>
    </row>
    <row r="41" spans="1:23" s="79" customFormat="1" x14ac:dyDescent="0.25">
      <c r="A41" s="84" t="s">
        <v>68</v>
      </c>
      <c r="B41" s="84" t="s">
        <v>238</v>
      </c>
      <c r="C41" s="84" t="s">
        <v>239</v>
      </c>
      <c r="D41" s="84" t="s">
        <v>449</v>
      </c>
      <c r="E41" s="84" t="s">
        <v>37</v>
      </c>
      <c r="F41" s="85"/>
      <c r="G41" s="85"/>
      <c r="H41" s="85"/>
      <c r="I41" s="85"/>
      <c r="J41" s="85"/>
      <c r="K41" s="85"/>
      <c r="L41" s="85"/>
      <c r="M41" s="85"/>
      <c r="N41" s="85"/>
      <c r="O41" s="85"/>
      <c r="P41" s="85"/>
      <c r="Q41" s="85"/>
      <c r="R41" s="85"/>
      <c r="S41" s="85"/>
      <c r="T41" s="85"/>
      <c r="U41" s="85"/>
      <c r="V41" s="85"/>
      <c r="W41" s="85"/>
    </row>
    <row r="42" spans="1:23" s="4" customFormat="1" x14ac:dyDescent="0.25">
      <c r="A42" s="58" t="s">
        <v>68</v>
      </c>
      <c r="B42" s="58" t="s">
        <v>81</v>
      </c>
      <c r="C42" s="58" t="s">
        <v>82</v>
      </c>
      <c r="D42" s="58" t="s">
        <v>449</v>
      </c>
      <c r="E42" s="58" t="s">
        <v>37</v>
      </c>
      <c r="F42" s="53">
        <v>752.03721950757301</v>
      </c>
      <c r="G42" s="53">
        <v>752.90007858079252</v>
      </c>
      <c r="H42" s="53">
        <v>955.12790573957705</v>
      </c>
      <c r="I42" s="53">
        <v>1457.9908444600517</v>
      </c>
      <c r="J42" s="53">
        <v>1378.9071043308404</v>
      </c>
      <c r="K42" s="53">
        <v>1160.1409780868726</v>
      </c>
      <c r="L42" s="53">
        <v>1133.2357036598273</v>
      </c>
      <c r="M42" s="53">
        <v>1132.6890955939482</v>
      </c>
      <c r="N42" s="53">
        <v>1138.1657687257532</v>
      </c>
      <c r="O42" s="53">
        <v>1243.3813478964332</v>
      </c>
      <c r="P42" s="53">
        <v>964.24718415822065</v>
      </c>
      <c r="Q42" s="53">
        <v>785.76407572578159</v>
      </c>
      <c r="R42" s="53">
        <v>641.8246655595708</v>
      </c>
      <c r="S42" s="53">
        <v>641.82500000000005</v>
      </c>
      <c r="T42" s="53">
        <v>641.82500000000005</v>
      </c>
      <c r="U42" s="53">
        <v>641.82500000000005</v>
      </c>
      <c r="V42" s="53">
        <v>641.82500000000005</v>
      </c>
      <c r="W42" s="53">
        <v>641.82500000000005</v>
      </c>
    </row>
    <row r="43" spans="1:23" s="79" customFormat="1" x14ac:dyDescent="0.25">
      <c r="A43" s="84" t="s">
        <v>68</v>
      </c>
      <c r="B43" s="84" t="s">
        <v>240</v>
      </c>
      <c r="C43" s="84" t="s">
        <v>241</v>
      </c>
      <c r="D43" s="84" t="s">
        <v>449</v>
      </c>
      <c r="E43" s="84" t="s">
        <v>37</v>
      </c>
      <c r="F43" s="85">
        <v>752.03721950757301</v>
      </c>
      <c r="G43" s="85">
        <v>752.90007858079252</v>
      </c>
      <c r="H43" s="85">
        <v>955.12790573957705</v>
      </c>
      <c r="I43" s="85">
        <v>1457.9908444600517</v>
      </c>
      <c r="J43" s="85">
        <v>1378.9071043308404</v>
      </c>
      <c r="K43" s="85">
        <v>1160.1409780868726</v>
      </c>
      <c r="L43" s="85">
        <v>1133.2357036598273</v>
      </c>
      <c r="M43" s="85">
        <v>1132.6890955939482</v>
      </c>
      <c r="N43" s="85">
        <v>1138.1657687257532</v>
      </c>
      <c r="O43" s="85">
        <v>1243.3813478964332</v>
      </c>
      <c r="P43" s="85">
        <v>964.24718415822065</v>
      </c>
      <c r="Q43" s="85">
        <v>785.76407572578159</v>
      </c>
      <c r="R43" s="85">
        <v>641.8246655595708</v>
      </c>
      <c r="S43" s="85">
        <v>641.82500000000005</v>
      </c>
      <c r="T43" s="85">
        <v>641.82500000000005</v>
      </c>
      <c r="U43" s="85">
        <v>641.82500000000005</v>
      </c>
      <c r="V43" s="85">
        <v>641.82500000000005</v>
      </c>
      <c r="W43" s="85">
        <v>641.82500000000005</v>
      </c>
    </row>
    <row r="44" spans="1:23" s="79" customFormat="1" x14ac:dyDescent="0.25">
      <c r="A44" s="84" t="s">
        <v>68</v>
      </c>
      <c r="B44" s="84" t="s">
        <v>242</v>
      </c>
      <c r="C44" s="84" t="s">
        <v>211</v>
      </c>
      <c r="D44" s="84" t="s">
        <v>449</v>
      </c>
      <c r="E44" s="84" t="s">
        <v>37</v>
      </c>
      <c r="F44" s="85"/>
      <c r="G44" s="85"/>
      <c r="H44" s="85"/>
      <c r="I44" s="85"/>
      <c r="J44" s="85"/>
      <c r="K44" s="85"/>
      <c r="L44" s="85"/>
      <c r="M44" s="85"/>
      <c r="N44" s="85"/>
      <c r="O44" s="85"/>
      <c r="P44" s="85"/>
      <c r="Q44" s="85"/>
      <c r="R44" s="85"/>
      <c r="S44" s="85"/>
      <c r="T44" s="85"/>
      <c r="U44" s="85"/>
      <c r="V44" s="85"/>
      <c r="W44" s="85"/>
    </row>
    <row r="45" spans="1:23" s="4" customFormat="1" x14ac:dyDescent="0.25">
      <c r="A45" s="58" t="s">
        <v>68</v>
      </c>
      <c r="B45" s="58" t="s">
        <v>83</v>
      </c>
      <c r="C45" s="58" t="s">
        <v>243</v>
      </c>
      <c r="D45" s="58" t="s">
        <v>449</v>
      </c>
      <c r="E45" s="58" t="s">
        <v>37</v>
      </c>
      <c r="F45" s="53">
        <v>30384.074493306769</v>
      </c>
      <c r="G45" s="53">
        <v>30611.751564581711</v>
      </c>
      <c r="H45" s="53">
        <v>31098.796731398812</v>
      </c>
      <c r="I45" s="53">
        <v>29594.066568919723</v>
      </c>
      <c r="J45" s="53">
        <v>31342.725137629797</v>
      </c>
      <c r="K45" s="53">
        <v>27646.091270511861</v>
      </c>
      <c r="L45" s="53">
        <v>27506.110940264669</v>
      </c>
      <c r="M45" s="53">
        <v>27952.912979053403</v>
      </c>
      <c r="N45" s="53">
        <v>26904.199879980159</v>
      </c>
      <c r="O45" s="53">
        <v>27206.651161192898</v>
      </c>
      <c r="P45" s="53">
        <v>26997.288904423785</v>
      </c>
      <c r="Q45" s="53">
        <v>26610.485669351176</v>
      </c>
      <c r="R45" s="53">
        <v>27587.192025120134</v>
      </c>
      <c r="S45" s="53">
        <v>31521.402497952735</v>
      </c>
      <c r="T45" s="53">
        <v>27151.968205382207</v>
      </c>
      <c r="U45" s="53">
        <v>26709.622854928151</v>
      </c>
      <c r="V45" s="53">
        <v>26913.521063892545</v>
      </c>
      <c r="W45" s="53">
        <v>27809.139025</v>
      </c>
    </row>
    <row r="46" spans="1:23" s="20" customFormat="1" x14ac:dyDescent="0.25"/>
    <row r="47" spans="1:23" s="4" customFormat="1" x14ac:dyDescent="0.25">
      <c r="A47" s="58" t="s">
        <v>68</v>
      </c>
      <c r="B47" s="58" t="s">
        <v>441</v>
      </c>
      <c r="C47" s="58" t="s">
        <v>192</v>
      </c>
      <c r="D47" s="58" t="s">
        <v>13</v>
      </c>
      <c r="E47" s="58" t="s">
        <v>37</v>
      </c>
      <c r="F47" s="53">
        <v>28922.288794600117</v>
      </c>
      <c r="G47" s="53">
        <v>29147.356387602202</v>
      </c>
      <c r="H47" s="53">
        <v>29783.005535293931</v>
      </c>
      <c r="I47" s="53">
        <v>28791.86773808016</v>
      </c>
      <c r="J47" s="53">
        <v>30378.947476415666</v>
      </c>
      <c r="K47" s="53">
        <v>26650.909331114388</v>
      </c>
      <c r="L47" s="53">
        <v>26543.180224169999</v>
      </c>
      <c r="M47" s="53">
        <v>26934.415299227265</v>
      </c>
      <c r="N47" s="53">
        <v>25656.938741228008</v>
      </c>
      <c r="O47" s="53">
        <v>26076.199265600371</v>
      </c>
      <c r="P47" s="53">
        <v>25615.477178401481</v>
      </c>
      <c r="Q47" s="53">
        <v>25048.555360363316</v>
      </c>
      <c r="R47" s="53">
        <v>25799.058321768742</v>
      </c>
      <c r="S47" s="53">
        <v>26199.466508796118</v>
      </c>
      <c r="T47" s="53">
        <v>25771.391250307599</v>
      </c>
      <c r="U47" s="53">
        <v>25320.085178387137</v>
      </c>
      <c r="V47" s="53">
        <v>25522.030900362548</v>
      </c>
      <c r="W47" s="53">
        <v>26409.084269685001</v>
      </c>
    </row>
    <row r="48" spans="1:23" s="4" customFormat="1" x14ac:dyDescent="0.25">
      <c r="A48" s="58" t="s">
        <v>68</v>
      </c>
      <c r="B48" s="58" t="s">
        <v>79</v>
      </c>
      <c r="C48" s="58" t="s">
        <v>80</v>
      </c>
      <c r="D48" s="58" t="s">
        <v>13</v>
      </c>
      <c r="E48" s="58" t="s">
        <v>37</v>
      </c>
      <c r="F48" s="53">
        <v>23.666955505110167</v>
      </c>
      <c r="G48" s="53">
        <v>23.518370793064005</v>
      </c>
      <c r="H48" s="53">
        <v>23.178991044286512</v>
      </c>
      <c r="I48" s="53">
        <v>25.031308775274738</v>
      </c>
      <c r="J48" s="53">
        <v>25.610014111411125</v>
      </c>
      <c r="K48" s="53">
        <v>25.780141322158183</v>
      </c>
      <c r="L48" s="53">
        <v>25.763745102235738</v>
      </c>
      <c r="M48" s="53">
        <v>26.061959356140793</v>
      </c>
      <c r="N48" s="53">
        <v>26.540440689452812</v>
      </c>
      <c r="O48" s="53">
        <v>26.362458892455241</v>
      </c>
      <c r="P48" s="53">
        <v>26.783379352813292</v>
      </c>
      <c r="Q48" s="53">
        <v>19.854638999999999</v>
      </c>
      <c r="R48" s="53">
        <v>20.800097999999998</v>
      </c>
      <c r="S48" s="53">
        <v>21.074456195</v>
      </c>
      <c r="T48" s="53">
        <v>21.510592930000001</v>
      </c>
      <c r="U48" s="53">
        <v>20.786441369999999</v>
      </c>
      <c r="V48" s="53">
        <v>20.621861470000002</v>
      </c>
      <c r="W48" s="53">
        <v>20.793269684999999</v>
      </c>
    </row>
    <row r="49" spans="1:23" s="79" customFormat="1" x14ac:dyDescent="0.25">
      <c r="A49" s="84" t="s">
        <v>68</v>
      </c>
      <c r="B49" s="84" t="s">
        <v>234</v>
      </c>
      <c r="C49" s="84" t="s">
        <v>235</v>
      </c>
      <c r="D49" s="84" t="s">
        <v>13</v>
      </c>
      <c r="E49" s="84" t="s">
        <v>37</v>
      </c>
      <c r="F49" s="85">
        <v>23.666955505110167</v>
      </c>
      <c r="G49" s="85">
        <v>23.518370793064005</v>
      </c>
      <c r="H49" s="85">
        <v>23.178991044286512</v>
      </c>
      <c r="I49" s="85">
        <v>25.031308775274738</v>
      </c>
      <c r="J49" s="85">
        <v>25.610014111411125</v>
      </c>
      <c r="K49" s="85">
        <v>25.780141322158183</v>
      </c>
      <c r="L49" s="85">
        <v>25.763745102235738</v>
      </c>
      <c r="M49" s="85">
        <v>26.061959356140793</v>
      </c>
      <c r="N49" s="85">
        <v>26.540440689452812</v>
      </c>
      <c r="O49" s="85">
        <v>26.362458892455241</v>
      </c>
      <c r="P49" s="85">
        <v>26.783379352813292</v>
      </c>
      <c r="Q49" s="85">
        <v>19.854638999999999</v>
      </c>
      <c r="R49" s="85">
        <v>20.800097999999998</v>
      </c>
      <c r="S49" s="85">
        <v>21.074456195</v>
      </c>
      <c r="T49" s="85">
        <v>21.510592930000001</v>
      </c>
      <c r="U49" s="85">
        <v>20.786441369999999</v>
      </c>
      <c r="V49" s="85">
        <v>20.621861470000002</v>
      </c>
      <c r="W49" s="85">
        <v>20.793269684999999</v>
      </c>
    </row>
    <row r="50" spans="1:23" s="79" customFormat="1" x14ac:dyDescent="0.25">
      <c r="A50" s="84" t="s">
        <v>68</v>
      </c>
      <c r="B50" s="84" t="s">
        <v>236</v>
      </c>
      <c r="C50" s="84" t="s">
        <v>237</v>
      </c>
      <c r="D50" s="84" t="s">
        <v>13</v>
      </c>
      <c r="E50" s="84" t="s">
        <v>37</v>
      </c>
      <c r="F50" s="85"/>
      <c r="G50" s="85"/>
      <c r="H50" s="85"/>
      <c r="I50" s="85"/>
      <c r="J50" s="85"/>
      <c r="K50" s="85"/>
      <c r="L50" s="85"/>
      <c r="M50" s="85"/>
      <c r="N50" s="85"/>
      <c r="O50" s="85"/>
      <c r="P50" s="85"/>
      <c r="Q50" s="85"/>
      <c r="R50" s="85"/>
      <c r="S50" s="85"/>
      <c r="T50" s="85"/>
      <c r="U50" s="85"/>
      <c r="V50" s="85"/>
      <c r="W50" s="85"/>
    </row>
    <row r="51" spans="1:23" s="79" customFormat="1" x14ac:dyDescent="0.25">
      <c r="A51" s="84" t="s">
        <v>68</v>
      </c>
      <c r="B51" s="84" t="s">
        <v>238</v>
      </c>
      <c r="C51" s="84" t="s">
        <v>239</v>
      </c>
      <c r="D51" s="84" t="s">
        <v>13</v>
      </c>
      <c r="E51" s="84" t="s">
        <v>37</v>
      </c>
      <c r="F51" s="85"/>
      <c r="G51" s="85"/>
      <c r="H51" s="85"/>
      <c r="I51" s="85"/>
      <c r="J51" s="85"/>
      <c r="K51" s="85"/>
      <c r="L51" s="85"/>
      <c r="M51" s="85"/>
      <c r="N51" s="85"/>
      <c r="O51" s="85"/>
      <c r="P51" s="85"/>
      <c r="Q51" s="85"/>
      <c r="R51" s="85"/>
      <c r="S51" s="85"/>
      <c r="T51" s="85"/>
      <c r="U51" s="85"/>
      <c r="V51" s="85"/>
      <c r="W51" s="85"/>
    </row>
    <row r="52" spans="1:23" s="4" customFormat="1" x14ac:dyDescent="0.25">
      <c r="A52" s="58" t="s">
        <v>68</v>
      </c>
      <c r="B52" s="58" t="s">
        <v>81</v>
      </c>
      <c r="C52" s="58" t="s">
        <v>82</v>
      </c>
      <c r="D52" s="58" t="s">
        <v>13</v>
      </c>
      <c r="E52" s="58" t="s">
        <v>37</v>
      </c>
      <c r="F52" s="53">
        <v>752.03721950757301</v>
      </c>
      <c r="G52" s="53">
        <v>752.90007858079252</v>
      </c>
      <c r="H52" s="53">
        <v>955.12790573957705</v>
      </c>
      <c r="I52" s="53">
        <v>1457.9908444600517</v>
      </c>
      <c r="J52" s="53">
        <v>1378.9071043308404</v>
      </c>
      <c r="K52" s="53">
        <v>1160.1409780868726</v>
      </c>
      <c r="L52" s="53">
        <v>1133.2357036598273</v>
      </c>
      <c r="M52" s="53">
        <v>1132.6890955939482</v>
      </c>
      <c r="N52" s="53">
        <v>1138.1657687257532</v>
      </c>
      <c r="O52" s="53">
        <v>1243.3813478964332</v>
      </c>
      <c r="P52" s="53">
        <v>964.24718415822065</v>
      </c>
      <c r="Q52" s="53">
        <v>785.76407572578159</v>
      </c>
      <c r="R52" s="53">
        <v>641.8246655595708</v>
      </c>
      <c r="S52" s="53">
        <v>641.82500000000005</v>
      </c>
      <c r="T52" s="53">
        <v>641.82500000000005</v>
      </c>
      <c r="U52" s="53">
        <v>641.82500000000005</v>
      </c>
      <c r="V52" s="53">
        <v>641.82500000000005</v>
      </c>
      <c r="W52" s="53">
        <v>641.82500000000005</v>
      </c>
    </row>
    <row r="53" spans="1:23" s="79" customFormat="1" x14ac:dyDescent="0.25">
      <c r="A53" s="84" t="s">
        <v>68</v>
      </c>
      <c r="B53" s="84" t="s">
        <v>240</v>
      </c>
      <c r="C53" s="84" t="s">
        <v>241</v>
      </c>
      <c r="D53" s="84" t="s">
        <v>13</v>
      </c>
      <c r="E53" s="84" t="s">
        <v>37</v>
      </c>
      <c r="F53" s="85">
        <v>752.03721950757301</v>
      </c>
      <c r="G53" s="85">
        <v>752.90007858079252</v>
      </c>
      <c r="H53" s="85">
        <v>955.12790573957705</v>
      </c>
      <c r="I53" s="85">
        <v>1457.9908444600517</v>
      </c>
      <c r="J53" s="85">
        <v>1378.9071043308404</v>
      </c>
      <c r="K53" s="85">
        <v>1160.1409780868726</v>
      </c>
      <c r="L53" s="85">
        <v>1133.2357036598273</v>
      </c>
      <c r="M53" s="85">
        <v>1132.6890955939482</v>
      </c>
      <c r="N53" s="85">
        <v>1138.1657687257532</v>
      </c>
      <c r="O53" s="85">
        <v>1243.3813478964332</v>
      </c>
      <c r="P53" s="85">
        <v>964.24718415822065</v>
      </c>
      <c r="Q53" s="85">
        <v>785.76407572578159</v>
      </c>
      <c r="R53" s="85">
        <v>641.8246655595708</v>
      </c>
      <c r="S53" s="85">
        <v>641.82500000000005</v>
      </c>
      <c r="T53" s="85">
        <v>641.82500000000005</v>
      </c>
      <c r="U53" s="85">
        <v>641.82500000000005</v>
      </c>
      <c r="V53" s="85">
        <v>641.82500000000005</v>
      </c>
      <c r="W53" s="85">
        <v>641.82500000000005</v>
      </c>
    </row>
    <row r="54" spans="1:23" s="79" customFormat="1" x14ac:dyDescent="0.25">
      <c r="A54" s="84" t="s">
        <v>68</v>
      </c>
      <c r="B54" s="84" t="s">
        <v>242</v>
      </c>
      <c r="C54" s="84" t="s">
        <v>211</v>
      </c>
      <c r="D54" s="84" t="s">
        <v>13</v>
      </c>
      <c r="E54" s="84" t="s">
        <v>37</v>
      </c>
      <c r="F54" s="85"/>
      <c r="G54" s="85"/>
      <c r="H54" s="85"/>
      <c r="I54" s="85"/>
      <c r="J54" s="85"/>
      <c r="K54" s="85"/>
      <c r="L54" s="85"/>
      <c r="M54" s="85"/>
      <c r="N54" s="85"/>
      <c r="O54" s="85"/>
      <c r="P54" s="85"/>
      <c r="Q54" s="85"/>
      <c r="R54" s="85"/>
      <c r="S54" s="85"/>
      <c r="T54" s="85"/>
      <c r="U54" s="85"/>
      <c r="V54" s="85"/>
      <c r="W54" s="85"/>
    </row>
    <row r="55" spans="1:23" s="4" customFormat="1" x14ac:dyDescent="0.25">
      <c r="A55" s="58" t="s">
        <v>68</v>
      </c>
      <c r="B55" s="58" t="s">
        <v>83</v>
      </c>
      <c r="C55" s="58" t="s">
        <v>243</v>
      </c>
      <c r="D55" s="58" t="s">
        <v>13</v>
      </c>
      <c r="E55" s="58" t="s">
        <v>37</v>
      </c>
      <c r="F55" s="53">
        <v>28146.584619587433</v>
      </c>
      <c r="G55" s="53">
        <v>28370.937938228344</v>
      </c>
      <c r="H55" s="53">
        <v>28804.698638510068</v>
      </c>
      <c r="I55" s="53">
        <v>27308.845584844832</v>
      </c>
      <c r="J55" s="53">
        <v>28974.430357973415</v>
      </c>
      <c r="K55" s="53">
        <v>25464.988211705357</v>
      </c>
      <c r="L55" s="53">
        <v>25384.180775407935</v>
      </c>
      <c r="M55" s="53">
        <v>25775.664244277177</v>
      </c>
      <c r="N55" s="53">
        <v>24492.232531812802</v>
      </c>
      <c r="O55" s="53">
        <v>24806.455458811484</v>
      </c>
      <c r="P55" s="53">
        <v>24624.446614890447</v>
      </c>
      <c r="Q55" s="53">
        <v>24242.936645637536</v>
      </c>
      <c r="R55" s="53">
        <v>25136.43355820917</v>
      </c>
      <c r="S55" s="53">
        <v>25536.56705260112</v>
      </c>
      <c r="T55" s="53">
        <v>25108.055657377598</v>
      </c>
      <c r="U55" s="53">
        <v>24657.473737017135</v>
      </c>
      <c r="V55" s="53">
        <v>24859.584038892546</v>
      </c>
      <c r="W55" s="53">
        <v>25746.466</v>
      </c>
    </row>
    <row r="56" spans="1:23" s="20" customFormat="1" x14ac:dyDescent="0.25"/>
    <row r="57" spans="1:23" s="4" customFormat="1" x14ac:dyDescent="0.25">
      <c r="A57" s="58" t="s">
        <v>68</v>
      </c>
      <c r="B57" s="58" t="s">
        <v>441</v>
      </c>
      <c r="C57" s="58" t="s">
        <v>448</v>
      </c>
      <c r="D57" s="58" t="s">
        <v>36</v>
      </c>
      <c r="E57" s="58" t="s">
        <v>37</v>
      </c>
      <c r="F57" s="53">
        <v>4044.2943444567227</v>
      </c>
      <c r="G57" s="53">
        <v>4036.2747064315599</v>
      </c>
      <c r="H57" s="53">
        <v>4063.6499322436612</v>
      </c>
      <c r="I57" s="53">
        <v>4196.1841662133347</v>
      </c>
      <c r="J57" s="53">
        <v>4323.4380164852173</v>
      </c>
      <c r="K57" s="53">
        <v>4149.2343035312215</v>
      </c>
      <c r="L57" s="53">
        <v>4088.8096742894891</v>
      </c>
      <c r="M57" s="53">
        <v>4166.8947908852888</v>
      </c>
      <c r="N57" s="53">
        <v>4438.1420660219483</v>
      </c>
      <c r="O57" s="53">
        <v>4412.7827702970171</v>
      </c>
      <c r="P57" s="53">
        <v>4417.5636541241329</v>
      </c>
      <c r="Q57" s="53">
        <v>3883.3101237136425</v>
      </c>
      <c r="R57" s="53">
        <v>4038.6986669109647</v>
      </c>
      <c r="S57" s="53">
        <v>7593.7209508516144</v>
      </c>
      <c r="T57" s="53">
        <v>3686.0940050046102</v>
      </c>
      <c r="U57" s="53">
        <v>3639.0467309110172</v>
      </c>
      <c r="V57" s="53">
        <v>3628.2701279999997</v>
      </c>
      <c r="W57" s="53">
        <v>3650.0919315000001</v>
      </c>
    </row>
    <row r="58" spans="1:23" s="4" customFormat="1" x14ac:dyDescent="0.25">
      <c r="A58" s="58" t="s">
        <v>68</v>
      </c>
      <c r="B58" s="58" t="s">
        <v>79</v>
      </c>
      <c r="C58" s="58" t="s">
        <v>80</v>
      </c>
      <c r="D58" s="58" t="s">
        <v>36</v>
      </c>
      <c r="E58" s="58" t="s">
        <v>37</v>
      </c>
      <c r="F58" s="53">
        <v>1806.8044707373854</v>
      </c>
      <c r="G58" s="53">
        <v>1795.4610800781907</v>
      </c>
      <c r="H58" s="53">
        <v>1769.5518393549171</v>
      </c>
      <c r="I58" s="53">
        <v>1910.9631821384462</v>
      </c>
      <c r="J58" s="53">
        <v>1955.1432368288363</v>
      </c>
      <c r="K58" s="53">
        <v>1968.1312447247185</v>
      </c>
      <c r="L58" s="53">
        <v>1966.8795094327556</v>
      </c>
      <c r="M58" s="53">
        <v>1989.6460561090666</v>
      </c>
      <c r="N58" s="53">
        <v>2026.1747178545909</v>
      </c>
      <c r="O58" s="53">
        <v>2012.5870679156008</v>
      </c>
      <c r="P58" s="53">
        <v>2044.7213645907927</v>
      </c>
      <c r="Q58" s="53">
        <v>1515.7611000000002</v>
      </c>
      <c r="R58" s="53">
        <v>1587.9402000000002</v>
      </c>
      <c r="S58" s="53">
        <v>1608.8855055000001</v>
      </c>
      <c r="T58" s="53">
        <v>1642.1814570000001</v>
      </c>
      <c r="U58" s="53">
        <v>1586.8976130000001</v>
      </c>
      <c r="V58" s="53">
        <v>1574.3331029999999</v>
      </c>
      <c r="W58" s="53">
        <v>1587.4189065000003</v>
      </c>
    </row>
    <row r="59" spans="1:23" s="79" customFormat="1" x14ac:dyDescent="0.25">
      <c r="A59" s="84" t="s">
        <v>68</v>
      </c>
      <c r="B59" s="84" t="s">
        <v>234</v>
      </c>
      <c r="C59" s="84" t="s">
        <v>235</v>
      </c>
      <c r="D59" s="84" t="s">
        <v>36</v>
      </c>
      <c r="E59" s="84" t="s">
        <v>37</v>
      </c>
      <c r="F59" s="85">
        <v>1806.8044707373854</v>
      </c>
      <c r="G59" s="85">
        <v>1795.4610800781907</v>
      </c>
      <c r="H59" s="85">
        <v>1769.5518393549171</v>
      </c>
      <c r="I59" s="85">
        <v>1910.9631821384462</v>
      </c>
      <c r="J59" s="85">
        <v>1955.1432368288363</v>
      </c>
      <c r="K59" s="85">
        <v>1968.1312447247185</v>
      </c>
      <c r="L59" s="85">
        <v>1966.8795094327556</v>
      </c>
      <c r="M59" s="85">
        <v>1989.6460561090666</v>
      </c>
      <c r="N59" s="85">
        <v>2026.1747178545909</v>
      </c>
      <c r="O59" s="85">
        <v>2012.5870679156008</v>
      </c>
      <c r="P59" s="85">
        <v>2044.7213645907927</v>
      </c>
      <c r="Q59" s="85">
        <v>1515.7611000000002</v>
      </c>
      <c r="R59" s="85">
        <v>1587.9402000000002</v>
      </c>
      <c r="S59" s="85">
        <v>1608.8855055000001</v>
      </c>
      <c r="T59" s="85">
        <v>1642.1814570000001</v>
      </c>
      <c r="U59" s="85">
        <v>1586.8976130000001</v>
      </c>
      <c r="V59" s="85">
        <v>1574.3331029999999</v>
      </c>
      <c r="W59" s="85">
        <v>1587.4189065000003</v>
      </c>
    </row>
    <row r="60" spans="1:23" s="79" customFormat="1" x14ac:dyDescent="0.25">
      <c r="A60" s="84" t="s">
        <v>68</v>
      </c>
      <c r="B60" s="84" t="s">
        <v>236</v>
      </c>
      <c r="C60" s="84" t="s">
        <v>237</v>
      </c>
      <c r="D60" s="84" t="s">
        <v>36</v>
      </c>
      <c r="E60" s="84" t="s">
        <v>37</v>
      </c>
      <c r="F60" s="85"/>
      <c r="G60" s="85"/>
      <c r="H60" s="85"/>
      <c r="I60" s="85"/>
      <c r="J60" s="85"/>
      <c r="K60" s="85"/>
      <c r="L60" s="85"/>
      <c r="M60" s="85"/>
      <c r="N60" s="85"/>
      <c r="O60" s="85"/>
      <c r="P60" s="85"/>
      <c r="Q60" s="85"/>
      <c r="R60" s="85"/>
      <c r="S60" s="85"/>
      <c r="T60" s="85"/>
      <c r="U60" s="85"/>
      <c r="V60" s="85"/>
      <c r="W60" s="85"/>
    </row>
    <row r="61" spans="1:23" s="79" customFormat="1" x14ac:dyDescent="0.25">
      <c r="A61" s="84" t="s">
        <v>68</v>
      </c>
      <c r="B61" s="84" t="s">
        <v>238</v>
      </c>
      <c r="C61" s="84" t="s">
        <v>239</v>
      </c>
      <c r="D61" s="84" t="s">
        <v>36</v>
      </c>
      <c r="E61" s="84" t="s">
        <v>37</v>
      </c>
      <c r="F61" s="85"/>
      <c r="G61" s="85"/>
      <c r="H61" s="85"/>
      <c r="I61" s="85"/>
      <c r="J61" s="85"/>
      <c r="K61" s="85"/>
      <c r="L61" s="85"/>
      <c r="M61" s="85"/>
      <c r="N61" s="85"/>
      <c r="O61" s="85"/>
      <c r="P61" s="85"/>
      <c r="Q61" s="85"/>
      <c r="R61" s="85"/>
      <c r="S61" s="85"/>
      <c r="T61" s="85"/>
      <c r="U61" s="85"/>
      <c r="V61" s="85"/>
      <c r="W61" s="85"/>
    </row>
    <row r="62" spans="1:23" s="4" customFormat="1" x14ac:dyDescent="0.25">
      <c r="A62" s="58" t="s">
        <v>68</v>
      </c>
      <c r="B62" s="58" t="s">
        <v>81</v>
      </c>
      <c r="C62" s="58" t="s">
        <v>82</v>
      </c>
      <c r="D62" s="58" t="s">
        <v>36</v>
      </c>
      <c r="E62" s="58" t="s">
        <v>37</v>
      </c>
      <c r="F62" s="53">
        <v>0</v>
      </c>
      <c r="G62" s="53">
        <v>0</v>
      </c>
      <c r="H62" s="53">
        <v>0</v>
      </c>
      <c r="I62" s="53">
        <v>0</v>
      </c>
      <c r="J62" s="53">
        <v>0</v>
      </c>
      <c r="K62" s="53">
        <v>0</v>
      </c>
      <c r="L62" s="53">
        <v>0</v>
      </c>
      <c r="M62" s="53">
        <v>0</v>
      </c>
      <c r="N62" s="53">
        <v>0</v>
      </c>
      <c r="O62" s="53">
        <v>0</v>
      </c>
      <c r="P62" s="53">
        <v>0</v>
      </c>
      <c r="Q62" s="53">
        <v>0</v>
      </c>
      <c r="R62" s="53">
        <v>0</v>
      </c>
      <c r="S62" s="53">
        <v>0</v>
      </c>
      <c r="T62" s="53">
        <v>0</v>
      </c>
      <c r="U62" s="53">
        <v>0</v>
      </c>
      <c r="V62" s="53">
        <v>0</v>
      </c>
      <c r="W62" s="53">
        <v>0</v>
      </c>
    </row>
    <row r="63" spans="1:23" s="79" customFormat="1" x14ac:dyDescent="0.25">
      <c r="A63" s="84" t="s">
        <v>68</v>
      </c>
      <c r="B63" s="84" t="s">
        <v>240</v>
      </c>
      <c r="C63" s="84" t="s">
        <v>241</v>
      </c>
      <c r="D63" s="84" t="s">
        <v>36</v>
      </c>
      <c r="E63" s="84" t="s">
        <v>37</v>
      </c>
      <c r="F63" s="85"/>
      <c r="G63" s="85"/>
      <c r="H63" s="85"/>
      <c r="I63" s="85"/>
      <c r="J63" s="85"/>
      <c r="K63" s="85"/>
      <c r="L63" s="85"/>
      <c r="M63" s="85"/>
      <c r="N63" s="85"/>
      <c r="O63" s="85"/>
      <c r="P63" s="85"/>
      <c r="Q63" s="85"/>
      <c r="R63" s="85"/>
      <c r="S63" s="85"/>
      <c r="T63" s="85"/>
      <c r="U63" s="85"/>
      <c r="V63" s="85"/>
      <c r="W63" s="85"/>
    </row>
    <row r="64" spans="1:23" s="79" customFormat="1" x14ac:dyDescent="0.25">
      <c r="A64" s="84" t="s">
        <v>68</v>
      </c>
      <c r="B64" s="84" t="s">
        <v>242</v>
      </c>
      <c r="C64" s="84" t="s">
        <v>211</v>
      </c>
      <c r="D64" s="84" t="s">
        <v>36</v>
      </c>
      <c r="E64" s="84" t="s">
        <v>37</v>
      </c>
      <c r="F64" s="85"/>
      <c r="G64" s="85"/>
      <c r="H64" s="85"/>
      <c r="I64" s="85"/>
      <c r="J64" s="85"/>
      <c r="K64" s="85"/>
      <c r="L64" s="85"/>
      <c r="M64" s="85"/>
      <c r="N64" s="85"/>
      <c r="O64" s="85"/>
      <c r="P64" s="85"/>
      <c r="Q64" s="85"/>
      <c r="R64" s="85"/>
      <c r="S64" s="85"/>
      <c r="T64" s="85"/>
      <c r="U64" s="85"/>
      <c r="V64" s="85"/>
      <c r="W64" s="85"/>
    </row>
    <row r="65" spans="1:23" s="4" customFormat="1" x14ac:dyDescent="0.25">
      <c r="A65" s="58" t="s">
        <v>68</v>
      </c>
      <c r="B65" s="58" t="s">
        <v>83</v>
      </c>
      <c r="C65" s="58" t="s">
        <v>243</v>
      </c>
      <c r="D65" s="58" t="s">
        <v>36</v>
      </c>
      <c r="E65" s="58" t="s">
        <v>37</v>
      </c>
      <c r="F65" s="53">
        <v>2237.4898737193375</v>
      </c>
      <c r="G65" s="53">
        <v>2240.8136263533693</v>
      </c>
      <c r="H65" s="53">
        <v>2294.0980928887438</v>
      </c>
      <c r="I65" s="53">
        <v>2285.2209840748883</v>
      </c>
      <c r="J65" s="53">
        <v>2368.2947796563813</v>
      </c>
      <c r="K65" s="53">
        <v>2181.1030588065032</v>
      </c>
      <c r="L65" s="53">
        <v>2121.9301648567334</v>
      </c>
      <c r="M65" s="53">
        <v>2177.2487347762221</v>
      </c>
      <c r="N65" s="53">
        <v>2411.9673481673576</v>
      </c>
      <c r="O65" s="53">
        <v>2400.1957023814161</v>
      </c>
      <c r="P65" s="53">
        <v>2372.8422895333401</v>
      </c>
      <c r="Q65" s="53">
        <v>2367.5490237136423</v>
      </c>
      <c r="R65" s="53">
        <v>2450.7584669109642</v>
      </c>
      <c r="S65" s="53">
        <v>5984.835445351614</v>
      </c>
      <c r="T65" s="53">
        <v>2043.9125480046098</v>
      </c>
      <c r="U65" s="53">
        <v>2052.1491179110171</v>
      </c>
      <c r="V65" s="53">
        <v>2053.9370249999997</v>
      </c>
      <c r="W65" s="53">
        <v>2062.6730249999996</v>
      </c>
    </row>
    <row r="66" spans="1:23" s="20" customFormat="1" x14ac:dyDescent="0.25"/>
    <row r="67" spans="1:23" s="19" customFormat="1" x14ac:dyDescent="0.25">
      <c r="A67" s="48" t="s">
        <v>19</v>
      </c>
      <c r="C67" s="19" t="s">
        <v>33</v>
      </c>
    </row>
    <row r="68" spans="1:23" s="4" customFormat="1" x14ac:dyDescent="0.25">
      <c r="A68" s="58" t="s">
        <v>1</v>
      </c>
      <c r="B68" s="58" t="s">
        <v>28</v>
      </c>
      <c r="C68" s="58" t="s">
        <v>29</v>
      </c>
      <c r="D68" s="58" t="s">
        <v>30</v>
      </c>
      <c r="E68" s="58" t="s">
        <v>10</v>
      </c>
      <c r="F68" s="58">
        <v>2000</v>
      </c>
      <c r="G68" s="58">
        <v>2001</v>
      </c>
      <c r="H68" s="58">
        <v>2002</v>
      </c>
      <c r="I68" s="58">
        <v>2003</v>
      </c>
      <c r="J68" s="58">
        <v>2004</v>
      </c>
      <c r="K68" s="58">
        <v>2005</v>
      </c>
      <c r="L68" s="58">
        <v>2006</v>
      </c>
      <c r="M68" s="58">
        <v>2007</v>
      </c>
      <c r="N68" s="58">
        <v>2008</v>
      </c>
      <c r="O68" s="58">
        <v>2009</v>
      </c>
      <c r="P68" s="58">
        <v>2010</v>
      </c>
      <c r="Q68" s="58">
        <v>2011</v>
      </c>
      <c r="R68" s="58">
        <v>2012</v>
      </c>
      <c r="S68" s="58">
        <v>2013</v>
      </c>
      <c r="T68" s="58">
        <v>2014</v>
      </c>
      <c r="U68" s="58">
        <v>2015</v>
      </c>
      <c r="V68" s="58"/>
      <c r="W68" s="58"/>
    </row>
    <row r="69" spans="1:23" s="4" customFormat="1" x14ac:dyDescent="0.25">
      <c r="A69" s="58" t="s">
        <v>68</v>
      </c>
      <c r="B69" s="58" t="s">
        <v>441</v>
      </c>
      <c r="C69" s="58" t="s">
        <v>447</v>
      </c>
      <c r="D69" s="58" t="s">
        <v>449</v>
      </c>
      <c r="E69" s="58" t="s">
        <v>37</v>
      </c>
      <c r="F69" s="87">
        <f t="shared" ref="F69:F77" si="23">IFERROR(((F4/F37)-1),"CHECK")</f>
        <v>-9.4189796821285698E-3</v>
      </c>
      <c r="G69" s="87">
        <f t="shared" ref="G69:T70" si="24">IFERROR(((G4/G37)-1),"CHECK")</f>
        <v>-7.9754779081201432E-3</v>
      </c>
      <c r="H69" s="87">
        <f t="shared" si="24"/>
        <v>-4.6557435101703959E-3</v>
      </c>
      <c r="I69" s="87">
        <f t="shared" si="24"/>
        <v>-1.1021892087156426E-2</v>
      </c>
      <c r="J69" s="87">
        <f t="shared" si="24"/>
        <v>-9.9262210417111474E-3</v>
      </c>
      <c r="K69" s="87">
        <f t="shared" si="24"/>
        <v>-1.256473927033297E-2</v>
      </c>
      <c r="L69" s="87">
        <f t="shared" si="24"/>
        <v>-1.1907265870250039E-2</v>
      </c>
      <c r="M69" s="87">
        <f t="shared" si="24"/>
        <v>-1.1355992744903398E-2</v>
      </c>
      <c r="N69" s="87">
        <f t="shared" si="24"/>
        <v>-2.4271773924657403E-2</v>
      </c>
      <c r="O69" s="87">
        <f t="shared" si="24"/>
        <v>-1.3686141057243528E-2</v>
      </c>
      <c r="P69" s="87">
        <f t="shared" si="24"/>
        <v>-1.9557023565317633E-2</v>
      </c>
      <c r="Q69" s="87">
        <f t="shared" si="24"/>
        <v>-6.7639078199330793E-3</v>
      </c>
      <c r="R69" s="87">
        <f t="shared" si="24"/>
        <v>-9.6960127937820717E-3</v>
      </c>
      <c r="S69" s="87">
        <f t="shared" si="24"/>
        <v>-0.11275537121094115</v>
      </c>
      <c r="T69" s="87">
        <f t="shared" si="24"/>
        <v>4.8079478923293006E-3</v>
      </c>
      <c r="U69" s="87">
        <f t="shared" ref="U69" si="25">IFERROR(((U4/U37)-1),"CHECK")</f>
        <v>2.8714133578466861E-3</v>
      </c>
      <c r="V69" s="87"/>
      <c r="W69" s="87"/>
    </row>
    <row r="70" spans="1:23" s="4" customFormat="1" x14ac:dyDescent="0.25">
      <c r="A70" s="58" t="s">
        <v>68</v>
      </c>
      <c r="B70" s="58" t="s">
        <v>79</v>
      </c>
      <c r="C70" s="58" t="s">
        <v>80</v>
      </c>
      <c r="D70" s="58" t="s">
        <v>449</v>
      </c>
      <c r="E70" s="58" t="s">
        <v>37</v>
      </c>
      <c r="F70" s="87">
        <f t="shared" si="23"/>
        <v>-0.21392851378281796</v>
      </c>
      <c r="G70" s="87">
        <f t="shared" si="24"/>
        <v>-0.18901004662120469</v>
      </c>
      <c r="H70" s="87">
        <f t="shared" si="24"/>
        <v>-0.12840220507587952</v>
      </c>
      <c r="I70" s="87">
        <f t="shared" si="24"/>
        <v>-0.18517846122814685</v>
      </c>
      <c r="J70" s="87">
        <f t="shared" si="24"/>
        <v>-0.19637462354384483</v>
      </c>
      <c r="K70" s="87">
        <f t="shared" si="24"/>
        <v>-0.20232956543668723</v>
      </c>
      <c r="L70" s="87">
        <f t="shared" si="24"/>
        <v>-0.1923663816809108</v>
      </c>
      <c r="M70" s="87">
        <f t="shared" si="24"/>
        <v>-0.18549484790038651</v>
      </c>
      <c r="N70" s="87">
        <f t="shared" si="24"/>
        <v>-0.21228730678198304</v>
      </c>
      <c r="O70" s="87">
        <f t="shared" si="24"/>
        <v>-6.059118713372913E-2</v>
      </c>
      <c r="P70" s="87">
        <f t="shared" si="24"/>
        <v>-0.14219319780031092</v>
      </c>
      <c r="Q70" s="87">
        <f t="shared" si="24"/>
        <v>6.184337324443101E-2</v>
      </c>
      <c r="R70" s="87">
        <f t="shared" si="24"/>
        <v>-4.9107988466634556E-4</v>
      </c>
      <c r="S70" s="87">
        <f t="shared" si="24"/>
        <v>3.6434045780637803E-3</v>
      </c>
      <c r="T70" s="87">
        <f t="shared" si="24"/>
        <v>1.6124501014312509E-2</v>
      </c>
      <c r="U70" s="87">
        <f t="shared" ref="U70" si="26">IFERROR(((U5/U38)-1),"CHECK")</f>
        <v>-2.1019731278757225E-2</v>
      </c>
      <c r="V70" s="87"/>
      <c r="W70" s="87"/>
    </row>
    <row r="71" spans="1:23" s="79" customFormat="1" x14ac:dyDescent="0.25">
      <c r="A71" s="84" t="s">
        <v>68</v>
      </c>
      <c r="B71" s="84" t="s">
        <v>234</v>
      </c>
      <c r="C71" s="84" t="s">
        <v>235</v>
      </c>
      <c r="D71" s="84" t="s">
        <v>449</v>
      </c>
      <c r="E71" s="84" t="s">
        <v>37</v>
      </c>
      <c r="F71" s="88">
        <f t="shared" si="23"/>
        <v>-0.21392851378281796</v>
      </c>
      <c r="G71" s="88">
        <f t="shared" ref="G71:T71" si="27">IFERROR(((G6/G39)-1),"CHECK")</f>
        <v>-0.18901004662120469</v>
      </c>
      <c r="H71" s="88">
        <f t="shared" si="27"/>
        <v>-0.12840220507587952</v>
      </c>
      <c r="I71" s="88">
        <f t="shared" si="27"/>
        <v>-0.18517846122814685</v>
      </c>
      <c r="J71" s="88">
        <f t="shared" si="27"/>
        <v>-0.19637462354384483</v>
      </c>
      <c r="K71" s="88">
        <f t="shared" si="27"/>
        <v>-0.20232956543668723</v>
      </c>
      <c r="L71" s="88">
        <f t="shared" si="27"/>
        <v>-0.1923663816809108</v>
      </c>
      <c r="M71" s="88">
        <f t="shared" si="27"/>
        <v>-0.18549484790038651</v>
      </c>
      <c r="N71" s="88">
        <f t="shared" si="27"/>
        <v>-0.21228730678198304</v>
      </c>
      <c r="O71" s="88">
        <f t="shared" si="27"/>
        <v>-6.059118713372913E-2</v>
      </c>
      <c r="P71" s="88">
        <f t="shared" si="27"/>
        <v>-0.14219319780031092</v>
      </c>
      <c r="Q71" s="88">
        <f t="shared" si="27"/>
        <v>6.184337324443101E-2</v>
      </c>
      <c r="R71" s="88">
        <f t="shared" si="27"/>
        <v>-4.9107988466634556E-4</v>
      </c>
      <c r="S71" s="88">
        <f t="shared" si="27"/>
        <v>3.6434045780637803E-3</v>
      </c>
      <c r="T71" s="88">
        <f t="shared" si="27"/>
        <v>1.6124501014312509E-2</v>
      </c>
      <c r="U71" s="88">
        <f t="shared" ref="U71" si="28">IFERROR(((U6/U39)-1),"CHECK")</f>
        <v>-2.1019731278757225E-2</v>
      </c>
      <c r="V71" s="88"/>
      <c r="W71" s="88"/>
    </row>
    <row r="72" spans="1:23" s="79" customFormat="1" x14ac:dyDescent="0.25">
      <c r="A72" s="84" t="s">
        <v>68</v>
      </c>
      <c r="B72" s="84" t="s">
        <v>236</v>
      </c>
      <c r="C72" s="84" t="s">
        <v>237</v>
      </c>
      <c r="D72" s="84" t="s">
        <v>449</v>
      </c>
      <c r="E72" s="84" t="s">
        <v>37</v>
      </c>
      <c r="F72" s="88" t="str">
        <f t="shared" si="23"/>
        <v>CHECK</v>
      </c>
      <c r="G72" s="88" t="str">
        <f t="shared" ref="G72:T72" si="29">IFERROR(((G7/G40)-1),"CHECK")</f>
        <v>CHECK</v>
      </c>
      <c r="H72" s="88" t="str">
        <f t="shared" si="29"/>
        <v>CHECK</v>
      </c>
      <c r="I72" s="88" t="str">
        <f t="shared" si="29"/>
        <v>CHECK</v>
      </c>
      <c r="J72" s="88" t="str">
        <f t="shared" si="29"/>
        <v>CHECK</v>
      </c>
      <c r="K72" s="88" t="str">
        <f t="shared" si="29"/>
        <v>CHECK</v>
      </c>
      <c r="L72" s="88" t="str">
        <f t="shared" si="29"/>
        <v>CHECK</v>
      </c>
      <c r="M72" s="88" t="str">
        <f t="shared" si="29"/>
        <v>CHECK</v>
      </c>
      <c r="N72" s="88" t="str">
        <f t="shared" si="29"/>
        <v>CHECK</v>
      </c>
      <c r="O72" s="88" t="str">
        <f t="shared" si="29"/>
        <v>CHECK</v>
      </c>
      <c r="P72" s="88" t="str">
        <f t="shared" si="29"/>
        <v>CHECK</v>
      </c>
      <c r="Q72" s="88" t="str">
        <f t="shared" si="29"/>
        <v>CHECK</v>
      </c>
      <c r="R72" s="88" t="str">
        <f t="shared" si="29"/>
        <v>CHECK</v>
      </c>
      <c r="S72" s="88" t="str">
        <f t="shared" si="29"/>
        <v>CHECK</v>
      </c>
      <c r="T72" s="88" t="str">
        <f t="shared" si="29"/>
        <v>CHECK</v>
      </c>
      <c r="U72" s="88" t="str">
        <f t="shared" ref="U72" si="30">IFERROR(((U7/U40)-1),"CHECK")</f>
        <v>CHECK</v>
      </c>
      <c r="V72" s="88"/>
      <c r="W72" s="88"/>
    </row>
    <row r="73" spans="1:23" s="79" customFormat="1" x14ac:dyDescent="0.25">
      <c r="A73" s="84" t="s">
        <v>68</v>
      </c>
      <c r="B73" s="84" t="s">
        <v>238</v>
      </c>
      <c r="C73" s="84" t="s">
        <v>239</v>
      </c>
      <c r="D73" s="84" t="s">
        <v>449</v>
      </c>
      <c r="E73" s="84" t="s">
        <v>37</v>
      </c>
      <c r="F73" s="88" t="str">
        <f t="shared" si="23"/>
        <v>CHECK</v>
      </c>
      <c r="G73" s="88" t="str">
        <f t="shared" ref="G73:T73" si="31">IFERROR(((G8/G41)-1),"CHECK")</f>
        <v>CHECK</v>
      </c>
      <c r="H73" s="88" t="str">
        <f t="shared" si="31"/>
        <v>CHECK</v>
      </c>
      <c r="I73" s="88" t="str">
        <f t="shared" si="31"/>
        <v>CHECK</v>
      </c>
      <c r="J73" s="88" t="str">
        <f t="shared" si="31"/>
        <v>CHECK</v>
      </c>
      <c r="K73" s="88" t="str">
        <f t="shared" si="31"/>
        <v>CHECK</v>
      </c>
      <c r="L73" s="88" t="str">
        <f t="shared" si="31"/>
        <v>CHECK</v>
      </c>
      <c r="M73" s="88" t="str">
        <f t="shared" si="31"/>
        <v>CHECK</v>
      </c>
      <c r="N73" s="88" t="str">
        <f t="shared" si="31"/>
        <v>CHECK</v>
      </c>
      <c r="O73" s="88" t="str">
        <f t="shared" si="31"/>
        <v>CHECK</v>
      </c>
      <c r="P73" s="88" t="str">
        <f t="shared" si="31"/>
        <v>CHECK</v>
      </c>
      <c r="Q73" s="88" t="str">
        <f t="shared" si="31"/>
        <v>CHECK</v>
      </c>
      <c r="R73" s="88" t="str">
        <f t="shared" si="31"/>
        <v>CHECK</v>
      </c>
      <c r="S73" s="88" t="str">
        <f t="shared" si="31"/>
        <v>CHECK</v>
      </c>
      <c r="T73" s="88" t="str">
        <f t="shared" si="31"/>
        <v>CHECK</v>
      </c>
      <c r="U73" s="88" t="str">
        <f t="shared" ref="U73" si="32">IFERROR(((U8/U41)-1),"CHECK")</f>
        <v>CHECK</v>
      </c>
      <c r="V73" s="88"/>
      <c r="W73" s="88"/>
    </row>
    <row r="74" spans="1:23" s="4" customFormat="1" x14ac:dyDescent="0.25">
      <c r="A74" s="58" t="s">
        <v>68</v>
      </c>
      <c r="B74" s="58" t="s">
        <v>81</v>
      </c>
      <c r="C74" s="58" t="s">
        <v>82</v>
      </c>
      <c r="D74" s="58" t="s">
        <v>449</v>
      </c>
      <c r="E74" s="58" t="s">
        <v>37</v>
      </c>
      <c r="F74" s="87">
        <f t="shared" si="23"/>
        <v>0</v>
      </c>
      <c r="G74" s="87">
        <f t="shared" ref="G74:T74" si="33">IFERROR(((G9/G42)-1),"CHECK")</f>
        <v>0</v>
      </c>
      <c r="H74" s="87">
        <f t="shared" si="33"/>
        <v>0</v>
      </c>
      <c r="I74" s="87">
        <f t="shared" si="33"/>
        <v>0</v>
      </c>
      <c r="J74" s="87">
        <f t="shared" si="33"/>
        <v>0</v>
      </c>
      <c r="K74" s="87">
        <f t="shared" si="33"/>
        <v>0</v>
      </c>
      <c r="L74" s="87">
        <f t="shared" si="33"/>
        <v>0</v>
      </c>
      <c r="M74" s="87">
        <f t="shared" si="33"/>
        <v>0</v>
      </c>
      <c r="N74" s="87">
        <f t="shared" si="33"/>
        <v>0</v>
      </c>
      <c r="O74" s="87">
        <f t="shared" si="33"/>
        <v>0</v>
      </c>
      <c r="P74" s="87">
        <f t="shared" si="33"/>
        <v>0</v>
      </c>
      <c r="Q74" s="87">
        <f t="shared" si="33"/>
        <v>0</v>
      </c>
      <c r="R74" s="87">
        <f t="shared" si="33"/>
        <v>0</v>
      </c>
      <c r="S74" s="87">
        <f t="shared" si="33"/>
        <v>0</v>
      </c>
      <c r="T74" s="87">
        <f t="shared" si="33"/>
        <v>0</v>
      </c>
      <c r="U74" s="87">
        <f t="shared" ref="U74" si="34">IFERROR(((U9/U42)-1),"CHECK")</f>
        <v>0</v>
      </c>
      <c r="V74" s="87"/>
      <c r="W74" s="87"/>
    </row>
    <row r="75" spans="1:23" s="79" customFormat="1" x14ac:dyDescent="0.25">
      <c r="A75" s="84" t="s">
        <v>68</v>
      </c>
      <c r="B75" s="84" t="s">
        <v>240</v>
      </c>
      <c r="C75" s="84" t="s">
        <v>241</v>
      </c>
      <c r="D75" s="86" t="s">
        <v>449</v>
      </c>
      <c r="E75" s="86" t="s">
        <v>37</v>
      </c>
      <c r="F75" s="88">
        <f t="shared" si="23"/>
        <v>0</v>
      </c>
      <c r="G75" s="88">
        <f t="shared" ref="G75:T75" si="35">IFERROR(((G10/G43)-1),"CHECK")</f>
        <v>0</v>
      </c>
      <c r="H75" s="88">
        <f t="shared" si="35"/>
        <v>0</v>
      </c>
      <c r="I75" s="88">
        <f t="shared" si="35"/>
        <v>0</v>
      </c>
      <c r="J75" s="88">
        <f t="shared" si="35"/>
        <v>0</v>
      </c>
      <c r="K75" s="88">
        <f t="shared" si="35"/>
        <v>0</v>
      </c>
      <c r="L75" s="88">
        <f t="shared" si="35"/>
        <v>0</v>
      </c>
      <c r="M75" s="88">
        <f t="shared" si="35"/>
        <v>0</v>
      </c>
      <c r="N75" s="88">
        <f t="shared" si="35"/>
        <v>0</v>
      </c>
      <c r="O75" s="88">
        <f t="shared" si="35"/>
        <v>0</v>
      </c>
      <c r="P75" s="88">
        <f t="shared" si="35"/>
        <v>0</v>
      </c>
      <c r="Q75" s="88">
        <f t="shared" si="35"/>
        <v>0</v>
      </c>
      <c r="R75" s="88">
        <f t="shared" si="35"/>
        <v>0</v>
      </c>
      <c r="S75" s="88">
        <f t="shared" si="35"/>
        <v>0</v>
      </c>
      <c r="T75" s="88">
        <f t="shared" si="35"/>
        <v>0</v>
      </c>
      <c r="U75" s="88">
        <f t="shared" ref="U75" si="36">IFERROR(((U10/U43)-1),"CHECK")</f>
        <v>0</v>
      </c>
      <c r="V75" s="88"/>
      <c r="W75" s="88"/>
    </row>
    <row r="76" spans="1:23" s="79" customFormat="1" x14ac:dyDescent="0.25">
      <c r="A76" s="84" t="s">
        <v>68</v>
      </c>
      <c r="B76" s="84" t="s">
        <v>242</v>
      </c>
      <c r="C76" s="84" t="s">
        <v>211</v>
      </c>
      <c r="D76" s="86" t="s">
        <v>449</v>
      </c>
      <c r="E76" s="86" t="s">
        <v>37</v>
      </c>
      <c r="F76" s="88" t="str">
        <f t="shared" si="23"/>
        <v>CHECK</v>
      </c>
      <c r="G76" s="88" t="str">
        <f t="shared" ref="G76:T76" si="37">IFERROR(((G11/G44)-1),"CHECK")</f>
        <v>CHECK</v>
      </c>
      <c r="H76" s="88" t="str">
        <f t="shared" si="37"/>
        <v>CHECK</v>
      </c>
      <c r="I76" s="88" t="str">
        <f t="shared" si="37"/>
        <v>CHECK</v>
      </c>
      <c r="J76" s="88" t="str">
        <f t="shared" si="37"/>
        <v>CHECK</v>
      </c>
      <c r="K76" s="88" t="str">
        <f t="shared" si="37"/>
        <v>CHECK</v>
      </c>
      <c r="L76" s="88" t="str">
        <f t="shared" si="37"/>
        <v>CHECK</v>
      </c>
      <c r="M76" s="88" t="str">
        <f t="shared" si="37"/>
        <v>CHECK</v>
      </c>
      <c r="N76" s="88" t="str">
        <f t="shared" si="37"/>
        <v>CHECK</v>
      </c>
      <c r="O76" s="88" t="str">
        <f t="shared" si="37"/>
        <v>CHECK</v>
      </c>
      <c r="P76" s="88" t="str">
        <f t="shared" si="37"/>
        <v>CHECK</v>
      </c>
      <c r="Q76" s="88" t="str">
        <f t="shared" si="37"/>
        <v>CHECK</v>
      </c>
      <c r="R76" s="88" t="str">
        <f t="shared" si="37"/>
        <v>CHECK</v>
      </c>
      <c r="S76" s="88" t="str">
        <f t="shared" si="37"/>
        <v>CHECK</v>
      </c>
      <c r="T76" s="88" t="str">
        <f t="shared" si="37"/>
        <v>CHECK</v>
      </c>
      <c r="U76" s="88" t="str">
        <f t="shared" ref="U76" si="38">IFERROR(((U11/U44)-1),"CHECK")</f>
        <v>CHECK</v>
      </c>
      <c r="V76" s="88"/>
      <c r="W76" s="88"/>
    </row>
    <row r="77" spans="1:23" s="4" customFormat="1" x14ac:dyDescent="0.25">
      <c r="A77" s="58" t="s">
        <v>68</v>
      </c>
      <c r="B77" s="58" t="s">
        <v>83</v>
      </c>
      <c r="C77" s="58" t="s">
        <v>243</v>
      </c>
      <c r="D77" s="7" t="s">
        <v>449</v>
      </c>
      <c r="E77" s="7" t="s">
        <v>37</v>
      </c>
      <c r="F77" s="87">
        <f t="shared" si="23"/>
        <v>2.6684523492666035E-3</v>
      </c>
      <c r="G77" s="87">
        <f t="shared" ref="G77:T77" si="39">IFERROR(((G12/G45)-1),"CHECK")</f>
        <v>2.5856107561677E-3</v>
      </c>
      <c r="H77" s="87">
        <f t="shared" si="39"/>
        <v>2.3347927517562983E-3</v>
      </c>
      <c r="I77" s="87">
        <f t="shared" si="39"/>
        <v>-1.7186781239464377E-4</v>
      </c>
      <c r="J77" s="87">
        <f t="shared" si="39"/>
        <v>1.4199826184224662E-3</v>
      </c>
      <c r="K77" s="87">
        <f t="shared" si="39"/>
        <v>5.9434984277606517E-4</v>
      </c>
      <c r="L77" s="87">
        <f t="shared" si="39"/>
        <v>6.7527994198579577E-4</v>
      </c>
      <c r="M77" s="87">
        <f t="shared" si="39"/>
        <v>7.4114637052402621E-4</v>
      </c>
      <c r="N77" s="87">
        <f t="shared" si="39"/>
        <v>-1.0953517529405765E-2</v>
      </c>
      <c r="O77" s="87">
        <f t="shared" si="39"/>
        <v>-1.0796409111863636E-2</v>
      </c>
      <c r="P77" s="87">
        <f t="shared" si="39"/>
        <v>-1.0845644706643842E-2</v>
      </c>
      <c r="Q77" s="87">
        <f t="shared" si="39"/>
        <v>-1.0922766766138681E-2</v>
      </c>
      <c r="R77" s="87">
        <f t="shared" si="39"/>
        <v>-1.0458376961210214E-2</v>
      </c>
      <c r="S77" s="87">
        <f t="shared" si="39"/>
        <v>-0.12107018398841429</v>
      </c>
      <c r="T77" s="87">
        <f t="shared" si="39"/>
        <v>4.228196244618676E-3</v>
      </c>
      <c r="U77" s="87">
        <f t="shared" ref="U77" si="40">IFERROR(((U12/U45)-1),"CHECK")</f>
        <v>4.3784491318050733E-3</v>
      </c>
      <c r="V77" s="87"/>
      <c r="W77" s="87"/>
    </row>
    <row r="79" spans="1:23" s="4" customFormat="1" x14ac:dyDescent="0.25">
      <c r="A79" s="58" t="s">
        <v>68</v>
      </c>
      <c r="B79" s="58" t="s">
        <v>441</v>
      </c>
      <c r="C79" s="58" t="s">
        <v>192</v>
      </c>
      <c r="D79" s="58" t="s">
        <v>13</v>
      </c>
      <c r="E79" s="58" t="s">
        <v>37</v>
      </c>
      <c r="F79" s="87">
        <f t="shared" ref="F79:F87" si="41">IFERROR(((F14/F47)-1),"CHECK")</f>
        <v>-1.991837173893618E-4</v>
      </c>
      <c r="G79" s="87">
        <f t="shared" ref="G79:T79" si="42">IFERROR(((G14/G47)-1),"CHECK")</f>
        <v>-1.7705281663693562E-4</v>
      </c>
      <c r="H79" s="87">
        <f t="shared" si="42"/>
        <v>-1.2537406950019481E-4</v>
      </c>
      <c r="I79" s="87">
        <f t="shared" si="42"/>
        <v>-1.8756311697709638E-4</v>
      </c>
      <c r="J79" s="87">
        <f t="shared" si="42"/>
        <v>-1.9095862460438706E-4</v>
      </c>
      <c r="K79" s="87">
        <f t="shared" si="42"/>
        <v>-2.2466099327178579E-4</v>
      </c>
      <c r="L79" s="87">
        <f t="shared" si="42"/>
        <v>-2.1612146296601242E-4</v>
      </c>
      <c r="M79" s="87">
        <f t="shared" si="42"/>
        <v>-2.0904789957476577E-4</v>
      </c>
      <c r="N79" s="87">
        <f t="shared" si="42"/>
        <v>-2.5016112440701121E-4</v>
      </c>
      <c r="O79" s="87">
        <f t="shared" si="42"/>
        <v>-9.6879345556577512E-5</v>
      </c>
      <c r="P79" s="87">
        <f t="shared" si="42"/>
        <v>-1.8231867403994961E-4</v>
      </c>
      <c r="Q79" s="87">
        <f t="shared" si="42"/>
        <v>1.7449948737979781E-5</v>
      </c>
      <c r="R79" s="87">
        <f t="shared" si="42"/>
        <v>-3.0622047911488259E-5</v>
      </c>
      <c r="S79" s="87">
        <f t="shared" si="42"/>
        <v>-2.7350815073212686E-5</v>
      </c>
      <c r="T79" s="87">
        <f t="shared" si="42"/>
        <v>-1.8353715901753276E-5</v>
      </c>
      <c r="U79" s="87">
        <f t="shared" ref="U79" si="43">IFERROR(((U14/U47)-1),"CHECK")</f>
        <v>-4.7401625845600037E-5</v>
      </c>
      <c r="V79" s="87"/>
      <c r="W79" s="87"/>
    </row>
    <row r="80" spans="1:23" s="4" customFormat="1" x14ac:dyDescent="0.25">
      <c r="A80" s="58" t="s">
        <v>68</v>
      </c>
      <c r="B80" s="58" t="s">
        <v>79</v>
      </c>
      <c r="C80" s="58" t="s">
        <v>80</v>
      </c>
      <c r="D80" s="58" t="s">
        <v>13</v>
      </c>
      <c r="E80" s="58" t="s">
        <v>37</v>
      </c>
      <c r="F80" s="87">
        <f t="shared" si="41"/>
        <v>-0.24341318410269253</v>
      </c>
      <c r="G80" s="87">
        <f t="shared" ref="G80:T80" si="44">IFERROR(((G15/G48)-1),"CHECK")</f>
        <v>-0.21942938102954834</v>
      </c>
      <c r="H80" s="87">
        <f t="shared" si="44"/>
        <v>-0.16109487245469223</v>
      </c>
      <c r="I80" s="87">
        <f t="shared" si="44"/>
        <v>-0.21574151415840293</v>
      </c>
      <c r="J80" s="87">
        <f t="shared" si="44"/>
        <v>-0.22651772083327903</v>
      </c>
      <c r="K80" s="87">
        <f t="shared" si="44"/>
        <v>-0.23224929945501571</v>
      </c>
      <c r="L80" s="87">
        <f t="shared" si="44"/>
        <v>-0.22265982368067105</v>
      </c>
      <c r="M80" s="87">
        <f t="shared" si="44"/>
        <v>-0.21604603351718821</v>
      </c>
      <c r="N80" s="87">
        <f t="shared" si="44"/>
        <v>-0.24183353695766552</v>
      </c>
      <c r="O80" s="87">
        <f t="shared" si="44"/>
        <v>-9.5827370647061816E-2</v>
      </c>
      <c r="P80" s="87">
        <f t="shared" si="44"/>
        <v>-0.17436858032527325</v>
      </c>
      <c r="Q80" s="87">
        <f t="shared" si="44"/>
        <v>2.2014805053871767E-2</v>
      </c>
      <c r="R80" s="87">
        <f t="shared" si="44"/>
        <v>-3.7981551817688475E-2</v>
      </c>
      <c r="S80" s="87">
        <f t="shared" si="44"/>
        <v>-3.4002147285300155E-2</v>
      </c>
      <c r="T80" s="87">
        <f t="shared" si="44"/>
        <v>-2.1989202944765363E-2</v>
      </c>
      <c r="U80" s="87">
        <f t="shared" ref="U80" si="45">IFERROR(((U15/U48)-1),"CHECK")</f>
        <v>-5.7740196247935249E-2</v>
      </c>
      <c r="V80" s="87"/>
      <c r="W80" s="87"/>
    </row>
    <row r="81" spans="1:23" s="79" customFormat="1" x14ac:dyDescent="0.25">
      <c r="A81" s="84" t="s">
        <v>68</v>
      </c>
      <c r="B81" s="84" t="s">
        <v>234</v>
      </c>
      <c r="C81" s="84" t="s">
        <v>235</v>
      </c>
      <c r="D81" s="84" t="s">
        <v>13</v>
      </c>
      <c r="E81" s="84" t="s">
        <v>37</v>
      </c>
      <c r="F81" s="88">
        <f t="shared" si="41"/>
        <v>-0.24341318410269253</v>
      </c>
      <c r="G81" s="88">
        <f t="shared" ref="G81:T81" si="46">IFERROR(((G16/G49)-1),"CHECK")</f>
        <v>-0.21942938102954834</v>
      </c>
      <c r="H81" s="88">
        <f t="shared" si="46"/>
        <v>-0.16109487245469223</v>
      </c>
      <c r="I81" s="88">
        <f t="shared" si="46"/>
        <v>-0.21574151415840293</v>
      </c>
      <c r="J81" s="88">
        <f t="shared" si="46"/>
        <v>-0.22651772083327903</v>
      </c>
      <c r="K81" s="88">
        <f t="shared" si="46"/>
        <v>-0.23224929945501571</v>
      </c>
      <c r="L81" s="88">
        <f t="shared" si="46"/>
        <v>-0.22265982368067105</v>
      </c>
      <c r="M81" s="88">
        <f t="shared" si="46"/>
        <v>-0.21604603351718821</v>
      </c>
      <c r="N81" s="88">
        <f t="shared" si="46"/>
        <v>-0.24183353695766552</v>
      </c>
      <c r="O81" s="88">
        <f t="shared" si="46"/>
        <v>-9.5827370647061816E-2</v>
      </c>
      <c r="P81" s="88">
        <f t="shared" si="46"/>
        <v>-0.17436858032527325</v>
      </c>
      <c r="Q81" s="88">
        <f t="shared" si="46"/>
        <v>2.2014805053871767E-2</v>
      </c>
      <c r="R81" s="88">
        <f t="shared" si="46"/>
        <v>-3.7981551817688475E-2</v>
      </c>
      <c r="S81" s="88">
        <f t="shared" si="46"/>
        <v>-3.4002147285300155E-2</v>
      </c>
      <c r="T81" s="88">
        <f t="shared" si="46"/>
        <v>-2.1989202944765363E-2</v>
      </c>
      <c r="U81" s="88">
        <f t="shared" ref="U81" si="47">IFERROR(((U16/U49)-1),"CHECK")</f>
        <v>-5.7740196247935249E-2</v>
      </c>
      <c r="V81" s="88"/>
      <c r="W81" s="88"/>
    </row>
    <row r="82" spans="1:23" s="79" customFormat="1" x14ac:dyDescent="0.25">
      <c r="A82" s="84" t="s">
        <v>68</v>
      </c>
      <c r="B82" s="84" t="s">
        <v>236</v>
      </c>
      <c r="C82" s="84" t="s">
        <v>237</v>
      </c>
      <c r="D82" s="84" t="s">
        <v>13</v>
      </c>
      <c r="E82" s="84" t="s">
        <v>37</v>
      </c>
      <c r="F82" s="88" t="str">
        <f t="shared" si="41"/>
        <v>CHECK</v>
      </c>
      <c r="G82" s="88" t="str">
        <f t="shared" ref="G82:T82" si="48">IFERROR(((G17/G50)-1),"CHECK")</f>
        <v>CHECK</v>
      </c>
      <c r="H82" s="88" t="str">
        <f t="shared" si="48"/>
        <v>CHECK</v>
      </c>
      <c r="I82" s="88" t="str">
        <f t="shared" si="48"/>
        <v>CHECK</v>
      </c>
      <c r="J82" s="88" t="str">
        <f t="shared" si="48"/>
        <v>CHECK</v>
      </c>
      <c r="K82" s="88" t="str">
        <f t="shared" si="48"/>
        <v>CHECK</v>
      </c>
      <c r="L82" s="88" t="str">
        <f t="shared" si="48"/>
        <v>CHECK</v>
      </c>
      <c r="M82" s="88" t="str">
        <f t="shared" si="48"/>
        <v>CHECK</v>
      </c>
      <c r="N82" s="88" t="str">
        <f t="shared" si="48"/>
        <v>CHECK</v>
      </c>
      <c r="O82" s="88" t="str">
        <f t="shared" si="48"/>
        <v>CHECK</v>
      </c>
      <c r="P82" s="88" t="str">
        <f t="shared" si="48"/>
        <v>CHECK</v>
      </c>
      <c r="Q82" s="88" t="str">
        <f t="shared" si="48"/>
        <v>CHECK</v>
      </c>
      <c r="R82" s="88" t="str">
        <f t="shared" si="48"/>
        <v>CHECK</v>
      </c>
      <c r="S82" s="88" t="str">
        <f t="shared" si="48"/>
        <v>CHECK</v>
      </c>
      <c r="T82" s="88" t="str">
        <f t="shared" si="48"/>
        <v>CHECK</v>
      </c>
      <c r="U82" s="88" t="str">
        <f t="shared" ref="U82" si="49">IFERROR(((U17/U50)-1),"CHECK")</f>
        <v>CHECK</v>
      </c>
      <c r="V82" s="88"/>
      <c r="W82" s="88"/>
    </row>
    <row r="83" spans="1:23" s="79" customFormat="1" x14ac:dyDescent="0.25">
      <c r="A83" s="84" t="s">
        <v>68</v>
      </c>
      <c r="B83" s="84" t="s">
        <v>238</v>
      </c>
      <c r="C83" s="84" t="s">
        <v>239</v>
      </c>
      <c r="D83" s="84" t="s">
        <v>13</v>
      </c>
      <c r="E83" s="84" t="s">
        <v>37</v>
      </c>
      <c r="F83" s="88" t="str">
        <f t="shared" si="41"/>
        <v>CHECK</v>
      </c>
      <c r="G83" s="88" t="str">
        <f t="shared" ref="G83:T83" si="50">IFERROR(((G18/G51)-1),"CHECK")</f>
        <v>CHECK</v>
      </c>
      <c r="H83" s="88" t="str">
        <f t="shared" si="50"/>
        <v>CHECK</v>
      </c>
      <c r="I83" s="88" t="str">
        <f t="shared" si="50"/>
        <v>CHECK</v>
      </c>
      <c r="J83" s="88" t="str">
        <f t="shared" si="50"/>
        <v>CHECK</v>
      </c>
      <c r="K83" s="88" t="str">
        <f t="shared" si="50"/>
        <v>CHECK</v>
      </c>
      <c r="L83" s="88" t="str">
        <f t="shared" si="50"/>
        <v>CHECK</v>
      </c>
      <c r="M83" s="88" t="str">
        <f t="shared" si="50"/>
        <v>CHECK</v>
      </c>
      <c r="N83" s="88" t="str">
        <f t="shared" si="50"/>
        <v>CHECK</v>
      </c>
      <c r="O83" s="88" t="str">
        <f t="shared" si="50"/>
        <v>CHECK</v>
      </c>
      <c r="P83" s="88" t="str">
        <f t="shared" si="50"/>
        <v>CHECK</v>
      </c>
      <c r="Q83" s="88" t="str">
        <f t="shared" si="50"/>
        <v>CHECK</v>
      </c>
      <c r="R83" s="88" t="str">
        <f t="shared" si="50"/>
        <v>CHECK</v>
      </c>
      <c r="S83" s="88" t="str">
        <f t="shared" si="50"/>
        <v>CHECK</v>
      </c>
      <c r="T83" s="88" t="str">
        <f t="shared" si="50"/>
        <v>CHECK</v>
      </c>
      <c r="U83" s="88" t="str">
        <f t="shared" ref="U83" si="51">IFERROR(((U18/U51)-1),"CHECK")</f>
        <v>CHECK</v>
      </c>
      <c r="V83" s="88"/>
      <c r="W83" s="88"/>
    </row>
    <row r="84" spans="1:23" s="4" customFormat="1" x14ac:dyDescent="0.25">
      <c r="A84" s="58" t="s">
        <v>68</v>
      </c>
      <c r="B84" s="58" t="s">
        <v>81</v>
      </c>
      <c r="C84" s="58" t="s">
        <v>82</v>
      </c>
      <c r="D84" s="58" t="s">
        <v>13</v>
      </c>
      <c r="E84" s="58" t="s">
        <v>37</v>
      </c>
      <c r="F84" s="87">
        <f t="shared" si="41"/>
        <v>0</v>
      </c>
      <c r="G84" s="87">
        <f t="shared" ref="G84:T84" si="52">IFERROR(((G19/G52)-1),"CHECK")</f>
        <v>0</v>
      </c>
      <c r="H84" s="87">
        <f t="shared" si="52"/>
        <v>0</v>
      </c>
      <c r="I84" s="87">
        <f t="shared" si="52"/>
        <v>0</v>
      </c>
      <c r="J84" s="87">
        <f t="shared" si="52"/>
        <v>0</v>
      </c>
      <c r="K84" s="87">
        <f t="shared" si="52"/>
        <v>0</v>
      </c>
      <c r="L84" s="87">
        <f t="shared" si="52"/>
        <v>0</v>
      </c>
      <c r="M84" s="87">
        <f t="shared" si="52"/>
        <v>0</v>
      </c>
      <c r="N84" s="87">
        <f t="shared" si="52"/>
        <v>0</v>
      </c>
      <c r="O84" s="87">
        <f t="shared" si="52"/>
        <v>0</v>
      </c>
      <c r="P84" s="87">
        <f t="shared" si="52"/>
        <v>0</v>
      </c>
      <c r="Q84" s="87">
        <f t="shared" si="52"/>
        <v>0</v>
      </c>
      <c r="R84" s="87">
        <f t="shared" si="52"/>
        <v>0</v>
      </c>
      <c r="S84" s="87">
        <f t="shared" si="52"/>
        <v>0</v>
      </c>
      <c r="T84" s="87">
        <f t="shared" si="52"/>
        <v>0</v>
      </c>
      <c r="U84" s="87">
        <f t="shared" ref="U84" si="53">IFERROR(((U19/U52)-1),"CHECK")</f>
        <v>0</v>
      </c>
      <c r="V84" s="87"/>
      <c r="W84" s="87"/>
    </row>
    <row r="85" spans="1:23" s="79" customFormat="1" x14ac:dyDescent="0.25">
      <c r="A85" s="84" t="s">
        <v>68</v>
      </c>
      <c r="B85" s="84" t="s">
        <v>240</v>
      </c>
      <c r="C85" s="84" t="s">
        <v>241</v>
      </c>
      <c r="D85" s="86" t="s">
        <v>13</v>
      </c>
      <c r="E85" s="86" t="s">
        <v>37</v>
      </c>
      <c r="F85" s="88">
        <f t="shared" si="41"/>
        <v>0</v>
      </c>
      <c r="G85" s="88">
        <f t="shared" ref="G85:T85" si="54">IFERROR(((G20/G53)-1),"CHECK")</f>
        <v>0</v>
      </c>
      <c r="H85" s="88">
        <f t="shared" si="54"/>
        <v>0</v>
      </c>
      <c r="I85" s="88">
        <f t="shared" si="54"/>
        <v>0</v>
      </c>
      <c r="J85" s="88">
        <f t="shared" si="54"/>
        <v>0</v>
      </c>
      <c r="K85" s="88">
        <f t="shared" si="54"/>
        <v>0</v>
      </c>
      <c r="L85" s="88">
        <f t="shared" si="54"/>
        <v>0</v>
      </c>
      <c r="M85" s="88">
        <f t="shared" si="54"/>
        <v>0</v>
      </c>
      <c r="N85" s="88">
        <f t="shared" si="54"/>
        <v>0</v>
      </c>
      <c r="O85" s="88">
        <f t="shared" si="54"/>
        <v>0</v>
      </c>
      <c r="P85" s="88">
        <f t="shared" si="54"/>
        <v>0</v>
      </c>
      <c r="Q85" s="88">
        <f t="shared" si="54"/>
        <v>0</v>
      </c>
      <c r="R85" s="88">
        <f t="shared" si="54"/>
        <v>0</v>
      </c>
      <c r="S85" s="88">
        <f t="shared" si="54"/>
        <v>0</v>
      </c>
      <c r="T85" s="88">
        <f t="shared" si="54"/>
        <v>0</v>
      </c>
      <c r="U85" s="88">
        <f t="shared" ref="U85" si="55">IFERROR(((U20/U53)-1),"CHECK")</f>
        <v>0</v>
      </c>
      <c r="V85" s="88"/>
      <c r="W85" s="88"/>
    </row>
    <row r="86" spans="1:23" s="79" customFormat="1" x14ac:dyDescent="0.25">
      <c r="A86" s="84" t="s">
        <v>68</v>
      </c>
      <c r="B86" s="84" t="s">
        <v>242</v>
      </c>
      <c r="C86" s="84" t="s">
        <v>211</v>
      </c>
      <c r="D86" s="86" t="s">
        <v>13</v>
      </c>
      <c r="E86" s="86" t="s">
        <v>37</v>
      </c>
      <c r="F86" s="88" t="str">
        <f t="shared" si="41"/>
        <v>CHECK</v>
      </c>
      <c r="G86" s="88" t="str">
        <f t="shared" ref="G86:T86" si="56">IFERROR(((G21/G54)-1),"CHECK")</f>
        <v>CHECK</v>
      </c>
      <c r="H86" s="88" t="str">
        <f t="shared" si="56"/>
        <v>CHECK</v>
      </c>
      <c r="I86" s="88" t="str">
        <f t="shared" si="56"/>
        <v>CHECK</v>
      </c>
      <c r="J86" s="88" t="str">
        <f t="shared" si="56"/>
        <v>CHECK</v>
      </c>
      <c r="K86" s="88" t="str">
        <f t="shared" si="56"/>
        <v>CHECK</v>
      </c>
      <c r="L86" s="88" t="str">
        <f t="shared" si="56"/>
        <v>CHECK</v>
      </c>
      <c r="M86" s="88" t="str">
        <f t="shared" si="56"/>
        <v>CHECK</v>
      </c>
      <c r="N86" s="88" t="str">
        <f t="shared" si="56"/>
        <v>CHECK</v>
      </c>
      <c r="O86" s="88" t="str">
        <f t="shared" si="56"/>
        <v>CHECK</v>
      </c>
      <c r="P86" s="88" t="str">
        <f t="shared" si="56"/>
        <v>CHECK</v>
      </c>
      <c r="Q86" s="88" t="str">
        <f t="shared" si="56"/>
        <v>CHECK</v>
      </c>
      <c r="R86" s="88" t="str">
        <f t="shared" si="56"/>
        <v>CHECK</v>
      </c>
      <c r="S86" s="88" t="str">
        <f t="shared" si="56"/>
        <v>CHECK</v>
      </c>
      <c r="T86" s="88" t="str">
        <f t="shared" si="56"/>
        <v>CHECK</v>
      </c>
      <c r="U86" s="88" t="str">
        <f t="shared" ref="U86" si="57">IFERROR(((U21/U54)-1),"CHECK")</f>
        <v>CHECK</v>
      </c>
      <c r="V86" s="88"/>
      <c r="W86" s="88"/>
    </row>
    <row r="87" spans="1:23" s="4" customFormat="1" x14ac:dyDescent="0.25">
      <c r="A87" s="58" t="s">
        <v>68</v>
      </c>
      <c r="B87" s="58" t="s">
        <v>83</v>
      </c>
      <c r="C87" s="58" t="s">
        <v>243</v>
      </c>
      <c r="D87" s="7" t="s">
        <v>13</v>
      </c>
      <c r="E87" s="7" t="s">
        <v>37</v>
      </c>
      <c r="F87" s="87">
        <f t="shared" si="41"/>
        <v>0</v>
      </c>
      <c r="G87" s="87">
        <f t="shared" ref="G87:T87" si="58">IFERROR(((G22/G55)-1),"CHECK")</f>
        <v>0</v>
      </c>
      <c r="H87" s="87">
        <f t="shared" si="58"/>
        <v>0</v>
      </c>
      <c r="I87" s="87">
        <f t="shared" si="58"/>
        <v>0</v>
      </c>
      <c r="J87" s="87">
        <f t="shared" si="58"/>
        <v>0</v>
      </c>
      <c r="K87" s="87">
        <f t="shared" si="58"/>
        <v>0</v>
      </c>
      <c r="L87" s="87">
        <f t="shared" si="58"/>
        <v>0</v>
      </c>
      <c r="M87" s="87">
        <f t="shared" si="58"/>
        <v>0</v>
      </c>
      <c r="N87" s="87">
        <f t="shared" si="58"/>
        <v>0</v>
      </c>
      <c r="O87" s="87">
        <f t="shared" si="58"/>
        <v>0</v>
      </c>
      <c r="P87" s="87">
        <f t="shared" si="58"/>
        <v>0</v>
      </c>
      <c r="Q87" s="87">
        <f t="shared" si="58"/>
        <v>0</v>
      </c>
      <c r="R87" s="87">
        <f t="shared" si="58"/>
        <v>0</v>
      </c>
      <c r="S87" s="87">
        <f t="shared" si="58"/>
        <v>0</v>
      </c>
      <c r="T87" s="87">
        <f t="shared" si="58"/>
        <v>0</v>
      </c>
      <c r="U87" s="87">
        <f t="shared" ref="U87" si="59">IFERROR(((U22/U55)-1),"CHECK")</f>
        <v>0</v>
      </c>
      <c r="V87" s="87"/>
      <c r="W87" s="87"/>
    </row>
    <row r="89" spans="1:23" s="4" customFormat="1" x14ac:dyDescent="0.25">
      <c r="A89" s="58" t="s">
        <v>68</v>
      </c>
      <c r="B89" s="58" t="s">
        <v>441</v>
      </c>
      <c r="C89" s="58" t="s">
        <v>448</v>
      </c>
      <c r="D89" s="58" t="s">
        <v>36</v>
      </c>
      <c r="E89" s="58" t="s">
        <v>37</v>
      </c>
      <c r="F89" s="87">
        <f t="shared" ref="F89:F97" si="60">IFERROR(((F24/F57)-1),"CHECK")</f>
        <v>-7.5353251228167051E-2</v>
      </c>
      <c r="G89" s="87">
        <f t="shared" ref="G89:T89" si="61">IFERROR(((G24/G57)-1),"CHECK")</f>
        <v>-6.4290642741001047E-2</v>
      </c>
      <c r="H89" s="87">
        <f t="shared" si="61"/>
        <v>-3.7859395492540582E-2</v>
      </c>
      <c r="I89" s="87">
        <f t="shared" si="61"/>
        <v>-8.5360995039768239E-2</v>
      </c>
      <c r="J89" s="87">
        <f t="shared" si="61"/>
        <v>-7.8331741026209212E-2</v>
      </c>
      <c r="K89" s="87">
        <f t="shared" si="61"/>
        <v>-9.1826184453344895E-2</v>
      </c>
      <c r="L89" s="87">
        <f t="shared" si="61"/>
        <v>-8.7802251880637394E-2</v>
      </c>
      <c r="M89" s="87">
        <f t="shared" si="61"/>
        <v>-8.3408793895150657E-2</v>
      </c>
      <c r="N89" s="87">
        <f t="shared" si="61"/>
        <v>-0.16314093108842365</v>
      </c>
      <c r="O89" s="87">
        <f t="shared" si="61"/>
        <v>-9.398837089995371E-2</v>
      </c>
      <c r="P89" s="87">
        <f t="shared" si="61"/>
        <v>-0.13190227760992435</v>
      </c>
      <c r="Q89" s="87">
        <f t="shared" si="61"/>
        <v>-5.0505769807650536E-2</v>
      </c>
      <c r="R89" s="87">
        <f t="shared" si="61"/>
        <v>-7.1438172860931792E-2</v>
      </c>
      <c r="S89" s="87">
        <f t="shared" si="61"/>
        <v>-0.50168380485758546</v>
      </c>
      <c r="T89" s="87">
        <f t="shared" si="61"/>
        <v>3.8551120711264097E-2</v>
      </c>
      <c r="U89" s="87">
        <f t="shared" ref="U89" si="62">IFERROR(((U24/U57)-1),"CHECK")</f>
        <v>2.3180205597107761E-2</v>
      </c>
      <c r="V89" s="87"/>
      <c r="W89" s="87"/>
    </row>
    <row r="90" spans="1:23" s="4" customFormat="1" x14ac:dyDescent="0.25">
      <c r="A90" s="58" t="s">
        <v>68</v>
      </c>
      <c r="B90" s="58" t="s">
        <v>79</v>
      </c>
      <c r="C90" s="58" t="s">
        <v>80</v>
      </c>
      <c r="D90" s="58" t="s">
        <v>36</v>
      </c>
      <c r="E90" s="58" t="s">
        <v>37</v>
      </c>
      <c r="F90" s="87">
        <f t="shared" si="60"/>
        <v>-0.21354230022631826</v>
      </c>
      <c r="G90" s="87">
        <f t="shared" ref="G90:T90" si="63">IFERROR(((G25/G58)-1),"CHECK")</f>
        <v>-0.18861159009444872</v>
      </c>
      <c r="H90" s="87">
        <f t="shared" si="63"/>
        <v>-0.12797397063395244</v>
      </c>
      <c r="I90" s="87">
        <f t="shared" si="63"/>
        <v>-0.18477812216240097</v>
      </c>
      <c r="J90" s="87">
        <f t="shared" si="63"/>
        <v>-0.19597978538958449</v>
      </c>
      <c r="K90" s="87">
        <f t="shared" si="63"/>
        <v>-0.20193765307140099</v>
      </c>
      <c r="L90" s="87">
        <f t="shared" si="63"/>
        <v>-0.19196957419259841</v>
      </c>
      <c r="M90" s="87">
        <f t="shared" si="63"/>
        <v>-0.18509466428210808</v>
      </c>
      <c r="N90" s="87">
        <f t="shared" si="63"/>
        <v>-0.21190028686575146</v>
      </c>
      <c r="O90" s="87">
        <f t="shared" si="63"/>
        <v>-6.0129635703629392E-2</v>
      </c>
      <c r="P90" s="87">
        <f t="shared" si="63"/>
        <v>-0.14177173916496277</v>
      </c>
      <c r="Q90" s="87">
        <f t="shared" si="63"/>
        <v>6.2365079365079401E-2</v>
      </c>
      <c r="R90" s="87">
        <f t="shared" si="63"/>
        <v>0</v>
      </c>
      <c r="S90" s="87">
        <f t="shared" si="63"/>
        <v>4.1365158224433429E-3</v>
      </c>
      <c r="T90" s="87">
        <f t="shared" si="63"/>
        <v>1.6623744485503522E-2</v>
      </c>
      <c r="U90" s="87">
        <f t="shared" ref="U90" si="64">IFERROR(((U25/U58)-1),"CHECK")</f>
        <v>-2.0538737554960385E-2</v>
      </c>
      <c r="V90" s="87"/>
      <c r="W90" s="87"/>
    </row>
    <row r="91" spans="1:23" s="79" customFormat="1" x14ac:dyDescent="0.25">
      <c r="A91" s="84" t="s">
        <v>68</v>
      </c>
      <c r="B91" s="84" t="s">
        <v>234</v>
      </c>
      <c r="C91" s="84" t="s">
        <v>235</v>
      </c>
      <c r="D91" s="84" t="s">
        <v>36</v>
      </c>
      <c r="E91" s="84" t="s">
        <v>37</v>
      </c>
      <c r="F91" s="88">
        <f t="shared" si="60"/>
        <v>-0.21354230022631826</v>
      </c>
      <c r="G91" s="88">
        <f t="shared" ref="G91:T91" si="65">IFERROR(((G26/G59)-1),"CHECK")</f>
        <v>-0.18861159009444872</v>
      </c>
      <c r="H91" s="88">
        <f t="shared" si="65"/>
        <v>-0.12797397063395244</v>
      </c>
      <c r="I91" s="88">
        <f t="shared" si="65"/>
        <v>-0.18477812216240097</v>
      </c>
      <c r="J91" s="88">
        <f t="shared" si="65"/>
        <v>-0.19597978538958449</v>
      </c>
      <c r="K91" s="88">
        <f t="shared" si="65"/>
        <v>-0.20193765307140099</v>
      </c>
      <c r="L91" s="88">
        <f t="shared" si="65"/>
        <v>-0.19196957419259841</v>
      </c>
      <c r="M91" s="88">
        <f t="shared" si="65"/>
        <v>-0.18509466428210808</v>
      </c>
      <c r="N91" s="88">
        <f t="shared" si="65"/>
        <v>-0.21190028686575146</v>
      </c>
      <c r="O91" s="88">
        <f t="shared" si="65"/>
        <v>-6.0129635703629392E-2</v>
      </c>
      <c r="P91" s="88">
        <f t="shared" si="65"/>
        <v>-0.14177173916496277</v>
      </c>
      <c r="Q91" s="88">
        <f t="shared" si="65"/>
        <v>6.2365079365079401E-2</v>
      </c>
      <c r="R91" s="88">
        <f t="shared" si="65"/>
        <v>0</v>
      </c>
      <c r="S91" s="88">
        <f t="shared" si="65"/>
        <v>4.1365158224433429E-3</v>
      </c>
      <c r="T91" s="88">
        <f t="shared" si="65"/>
        <v>1.6623744485503522E-2</v>
      </c>
      <c r="U91" s="88">
        <f t="shared" ref="U91" si="66">IFERROR(((U26/U59)-1),"CHECK")</f>
        <v>-2.0538737554960385E-2</v>
      </c>
      <c r="V91" s="88"/>
      <c r="W91" s="88"/>
    </row>
    <row r="92" spans="1:23" s="79" customFormat="1" x14ac:dyDescent="0.25">
      <c r="A92" s="84" t="s">
        <v>68</v>
      </c>
      <c r="B92" s="84" t="s">
        <v>236</v>
      </c>
      <c r="C92" s="84" t="s">
        <v>237</v>
      </c>
      <c r="D92" s="84" t="s">
        <v>36</v>
      </c>
      <c r="E92" s="84" t="s">
        <v>37</v>
      </c>
      <c r="F92" s="88" t="str">
        <f t="shared" si="60"/>
        <v>CHECK</v>
      </c>
      <c r="G92" s="88" t="str">
        <f t="shared" ref="G92:T92" si="67">IFERROR(((G27/G60)-1),"CHECK")</f>
        <v>CHECK</v>
      </c>
      <c r="H92" s="88" t="str">
        <f t="shared" si="67"/>
        <v>CHECK</v>
      </c>
      <c r="I92" s="88" t="str">
        <f t="shared" si="67"/>
        <v>CHECK</v>
      </c>
      <c r="J92" s="88" t="str">
        <f t="shared" si="67"/>
        <v>CHECK</v>
      </c>
      <c r="K92" s="88" t="str">
        <f t="shared" si="67"/>
        <v>CHECK</v>
      </c>
      <c r="L92" s="88" t="str">
        <f t="shared" si="67"/>
        <v>CHECK</v>
      </c>
      <c r="M92" s="88" t="str">
        <f t="shared" si="67"/>
        <v>CHECK</v>
      </c>
      <c r="N92" s="88" t="str">
        <f t="shared" si="67"/>
        <v>CHECK</v>
      </c>
      <c r="O92" s="88" t="str">
        <f t="shared" si="67"/>
        <v>CHECK</v>
      </c>
      <c r="P92" s="88" t="str">
        <f t="shared" si="67"/>
        <v>CHECK</v>
      </c>
      <c r="Q92" s="88" t="str">
        <f t="shared" si="67"/>
        <v>CHECK</v>
      </c>
      <c r="R92" s="88" t="str">
        <f t="shared" si="67"/>
        <v>CHECK</v>
      </c>
      <c r="S92" s="88" t="str">
        <f t="shared" si="67"/>
        <v>CHECK</v>
      </c>
      <c r="T92" s="88" t="str">
        <f t="shared" si="67"/>
        <v>CHECK</v>
      </c>
      <c r="U92" s="88" t="str">
        <f t="shared" ref="U92" si="68">IFERROR(((U27/U60)-1),"CHECK")</f>
        <v>CHECK</v>
      </c>
      <c r="V92" s="88"/>
      <c r="W92" s="88"/>
    </row>
    <row r="93" spans="1:23" s="79" customFormat="1" x14ac:dyDescent="0.25">
      <c r="A93" s="84" t="s">
        <v>68</v>
      </c>
      <c r="B93" s="84" t="s">
        <v>238</v>
      </c>
      <c r="C93" s="84" t="s">
        <v>239</v>
      </c>
      <c r="D93" s="84" t="s">
        <v>36</v>
      </c>
      <c r="E93" s="84" t="s">
        <v>37</v>
      </c>
      <c r="F93" s="88" t="str">
        <f t="shared" si="60"/>
        <v>CHECK</v>
      </c>
      <c r="G93" s="88" t="str">
        <f t="shared" ref="G93:T93" si="69">IFERROR(((G28/G61)-1),"CHECK")</f>
        <v>CHECK</v>
      </c>
      <c r="H93" s="88" t="str">
        <f t="shared" si="69"/>
        <v>CHECK</v>
      </c>
      <c r="I93" s="88" t="str">
        <f t="shared" si="69"/>
        <v>CHECK</v>
      </c>
      <c r="J93" s="88" t="str">
        <f t="shared" si="69"/>
        <v>CHECK</v>
      </c>
      <c r="K93" s="88" t="str">
        <f t="shared" si="69"/>
        <v>CHECK</v>
      </c>
      <c r="L93" s="88" t="str">
        <f t="shared" si="69"/>
        <v>CHECK</v>
      </c>
      <c r="M93" s="88" t="str">
        <f t="shared" si="69"/>
        <v>CHECK</v>
      </c>
      <c r="N93" s="88" t="str">
        <f t="shared" si="69"/>
        <v>CHECK</v>
      </c>
      <c r="O93" s="88" t="str">
        <f t="shared" si="69"/>
        <v>CHECK</v>
      </c>
      <c r="P93" s="88" t="str">
        <f t="shared" si="69"/>
        <v>CHECK</v>
      </c>
      <c r="Q93" s="88" t="str">
        <f t="shared" si="69"/>
        <v>CHECK</v>
      </c>
      <c r="R93" s="88" t="str">
        <f t="shared" si="69"/>
        <v>CHECK</v>
      </c>
      <c r="S93" s="88" t="str">
        <f t="shared" si="69"/>
        <v>CHECK</v>
      </c>
      <c r="T93" s="88" t="str">
        <f t="shared" si="69"/>
        <v>CHECK</v>
      </c>
      <c r="U93" s="88" t="str">
        <f t="shared" ref="U93" si="70">IFERROR(((U28/U61)-1),"CHECK")</f>
        <v>CHECK</v>
      </c>
      <c r="V93" s="88"/>
      <c r="W93" s="88"/>
    </row>
    <row r="94" spans="1:23" s="4" customFormat="1" x14ac:dyDescent="0.25">
      <c r="A94" s="58" t="s">
        <v>68</v>
      </c>
      <c r="B94" s="58" t="s">
        <v>81</v>
      </c>
      <c r="C94" s="58" t="s">
        <v>82</v>
      </c>
      <c r="D94" s="58" t="s">
        <v>36</v>
      </c>
      <c r="E94" s="58" t="s">
        <v>37</v>
      </c>
      <c r="F94" s="87" t="str">
        <f t="shared" si="60"/>
        <v>CHECK</v>
      </c>
      <c r="G94" s="87" t="str">
        <f t="shared" ref="G94:T94" si="71">IFERROR(((G29/G62)-1),"CHECK")</f>
        <v>CHECK</v>
      </c>
      <c r="H94" s="87" t="str">
        <f t="shared" si="71"/>
        <v>CHECK</v>
      </c>
      <c r="I94" s="87" t="str">
        <f t="shared" si="71"/>
        <v>CHECK</v>
      </c>
      <c r="J94" s="87" t="str">
        <f t="shared" si="71"/>
        <v>CHECK</v>
      </c>
      <c r="K94" s="87" t="str">
        <f t="shared" si="71"/>
        <v>CHECK</v>
      </c>
      <c r="L94" s="87" t="str">
        <f t="shared" si="71"/>
        <v>CHECK</v>
      </c>
      <c r="M94" s="87" t="str">
        <f t="shared" si="71"/>
        <v>CHECK</v>
      </c>
      <c r="N94" s="87" t="str">
        <f t="shared" si="71"/>
        <v>CHECK</v>
      </c>
      <c r="O94" s="87" t="str">
        <f t="shared" si="71"/>
        <v>CHECK</v>
      </c>
      <c r="P94" s="87" t="str">
        <f t="shared" si="71"/>
        <v>CHECK</v>
      </c>
      <c r="Q94" s="87" t="str">
        <f t="shared" si="71"/>
        <v>CHECK</v>
      </c>
      <c r="R94" s="87" t="str">
        <f t="shared" si="71"/>
        <v>CHECK</v>
      </c>
      <c r="S94" s="87" t="str">
        <f t="shared" si="71"/>
        <v>CHECK</v>
      </c>
      <c r="T94" s="87" t="str">
        <f t="shared" si="71"/>
        <v>CHECK</v>
      </c>
      <c r="U94" s="87" t="str">
        <f t="shared" ref="U94" si="72">IFERROR(((U29/U62)-1),"CHECK")</f>
        <v>CHECK</v>
      </c>
      <c r="V94" s="87"/>
      <c r="W94" s="87"/>
    </row>
    <row r="95" spans="1:23" s="79" customFormat="1" x14ac:dyDescent="0.25">
      <c r="A95" s="84" t="s">
        <v>68</v>
      </c>
      <c r="B95" s="84" t="s">
        <v>240</v>
      </c>
      <c r="C95" s="84" t="s">
        <v>241</v>
      </c>
      <c r="D95" s="86" t="s">
        <v>36</v>
      </c>
      <c r="E95" s="86" t="s">
        <v>37</v>
      </c>
      <c r="F95" s="88" t="str">
        <f t="shared" si="60"/>
        <v>CHECK</v>
      </c>
      <c r="G95" s="88" t="str">
        <f t="shared" ref="G95:T95" si="73">IFERROR(((G30/G63)-1),"CHECK")</f>
        <v>CHECK</v>
      </c>
      <c r="H95" s="88" t="str">
        <f t="shared" si="73"/>
        <v>CHECK</v>
      </c>
      <c r="I95" s="88" t="str">
        <f t="shared" si="73"/>
        <v>CHECK</v>
      </c>
      <c r="J95" s="88" t="str">
        <f t="shared" si="73"/>
        <v>CHECK</v>
      </c>
      <c r="K95" s="88" t="str">
        <f t="shared" si="73"/>
        <v>CHECK</v>
      </c>
      <c r="L95" s="88" t="str">
        <f t="shared" si="73"/>
        <v>CHECK</v>
      </c>
      <c r="M95" s="88" t="str">
        <f t="shared" si="73"/>
        <v>CHECK</v>
      </c>
      <c r="N95" s="88" t="str">
        <f t="shared" si="73"/>
        <v>CHECK</v>
      </c>
      <c r="O95" s="88" t="str">
        <f t="shared" si="73"/>
        <v>CHECK</v>
      </c>
      <c r="P95" s="88" t="str">
        <f t="shared" si="73"/>
        <v>CHECK</v>
      </c>
      <c r="Q95" s="88" t="str">
        <f t="shared" si="73"/>
        <v>CHECK</v>
      </c>
      <c r="R95" s="88" t="str">
        <f t="shared" si="73"/>
        <v>CHECK</v>
      </c>
      <c r="S95" s="88" t="str">
        <f t="shared" si="73"/>
        <v>CHECK</v>
      </c>
      <c r="T95" s="88" t="str">
        <f t="shared" si="73"/>
        <v>CHECK</v>
      </c>
      <c r="U95" s="88" t="str">
        <f t="shared" ref="U95" si="74">IFERROR(((U30/U63)-1),"CHECK")</f>
        <v>CHECK</v>
      </c>
      <c r="V95" s="88"/>
      <c r="W95" s="88"/>
    </row>
    <row r="96" spans="1:23" s="79" customFormat="1" x14ac:dyDescent="0.25">
      <c r="A96" s="84" t="s">
        <v>68</v>
      </c>
      <c r="B96" s="84" t="s">
        <v>242</v>
      </c>
      <c r="C96" s="84" t="s">
        <v>211</v>
      </c>
      <c r="D96" s="86" t="s">
        <v>36</v>
      </c>
      <c r="E96" s="86" t="s">
        <v>37</v>
      </c>
      <c r="F96" s="88" t="str">
        <f t="shared" si="60"/>
        <v>CHECK</v>
      </c>
      <c r="G96" s="88" t="str">
        <f t="shared" ref="G96:T96" si="75">IFERROR(((G31/G64)-1),"CHECK")</f>
        <v>CHECK</v>
      </c>
      <c r="H96" s="88" t="str">
        <f t="shared" si="75"/>
        <v>CHECK</v>
      </c>
      <c r="I96" s="88" t="str">
        <f t="shared" si="75"/>
        <v>CHECK</v>
      </c>
      <c r="J96" s="88" t="str">
        <f t="shared" si="75"/>
        <v>CHECK</v>
      </c>
      <c r="K96" s="88" t="str">
        <f t="shared" si="75"/>
        <v>CHECK</v>
      </c>
      <c r="L96" s="88" t="str">
        <f t="shared" si="75"/>
        <v>CHECK</v>
      </c>
      <c r="M96" s="88" t="str">
        <f t="shared" si="75"/>
        <v>CHECK</v>
      </c>
      <c r="N96" s="88" t="str">
        <f t="shared" si="75"/>
        <v>CHECK</v>
      </c>
      <c r="O96" s="88" t="str">
        <f t="shared" si="75"/>
        <v>CHECK</v>
      </c>
      <c r="P96" s="88" t="str">
        <f t="shared" si="75"/>
        <v>CHECK</v>
      </c>
      <c r="Q96" s="88" t="str">
        <f t="shared" si="75"/>
        <v>CHECK</v>
      </c>
      <c r="R96" s="88" t="str">
        <f t="shared" si="75"/>
        <v>CHECK</v>
      </c>
      <c r="S96" s="88" t="str">
        <f t="shared" si="75"/>
        <v>CHECK</v>
      </c>
      <c r="T96" s="88" t="str">
        <f t="shared" si="75"/>
        <v>CHECK</v>
      </c>
      <c r="U96" s="88" t="str">
        <f t="shared" ref="U96" si="76">IFERROR(((U31/U64)-1),"CHECK")</f>
        <v>CHECK</v>
      </c>
      <c r="V96" s="88"/>
      <c r="W96" s="88"/>
    </row>
    <row r="97" spans="1:23" s="4" customFormat="1" x14ac:dyDescent="0.25">
      <c r="A97" s="58" t="s">
        <v>68</v>
      </c>
      <c r="B97" s="58" t="s">
        <v>83</v>
      </c>
      <c r="C97" s="58" t="s">
        <v>243</v>
      </c>
      <c r="D97" s="7" t="s">
        <v>36</v>
      </c>
      <c r="E97" s="7" t="s">
        <v>37</v>
      </c>
      <c r="F97" s="87">
        <f t="shared" si="60"/>
        <v>3.6236344983845203E-2</v>
      </c>
      <c r="G97" s="87">
        <f t="shared" ref="G97:T97" si="77">IFERROR(((G32/G65)-1),"CHECK")</f>
        <v>3.5322024634114602E-2</v>
      </c>
      <c r="H97" s="87">
        <f t="shared" si="77"/>
        <v>3.1650453579944449E-2</v>
      </c>
      <c r="I97" s="87">
        <f t="shared" si="77"/>
        <v>-2.2257223771822154E-3</v>
      </c>
      <c r="J97" s="87">
        <f t="shared" si="77"/>
        <v>1.8792476887476983E-2</v>
      </c>
      <c r="K97" s="87">
        <f t="shared" si="77"/>
        <v>7.5335504820170929E-3</v>
      </c>
      <c r="L97" s="87">
        <f t="shared" si="77"/>
        <v>8.7535043837103643E-3</v>
      </c>
      <c r="M97" s="87">
        <f t="shared" si="77"/>
        <v>9.515311534733506E-3</v>
      </c>
      <c r="N97" s="87">
        <f t="shared" si="77"/>
        <v>-0.12218060299361588</v>
      </c>
      <c r="O97" s="87">
        <f t="shared" si="77"/>
        <v>-0.12237924441268033</v>
      </c>
      <c r="P97" s="87">
        <f t="shared" si="77"/>
        <v>-0.12339758305537674</v>
      </c>
      <c r="Q97" s="87">
        <f t="shared" si="77"/>
        <v>-0.12276836745035269</v>
      </c>
      <c r="R97" s="87">
        <f t="shared" si="77"/>
        <v>-0.11772569896031371</v>
      </c>
      <c r="S97" s="87">
        <f t="shared" si="77"/>
        <v>-0.63766197664868107</v>
      </c>
      <c r="T97" s="87">
        <f t="shared" si="77"/>
        <v>5.616867028488004E-2</v>
      </c>
      <c r="U97" s="87">
        <f t="shared" ref="U97" si="78">IFERROR(((U32/U65)-1),"CHECK")</f>
        <v>5.6987440132540756E-2</v>
      </c>
      <c r="V97" s="87"/>
      <c r="W97" s="87"/>
    </row>
  </sheetData>
  <conditionalFormatting sqref="F70:T77 V70:W77">
    <cfRule type="colorScale" priority="114">
      <colorScale>
        <cfvo type="min"/>
        <cfvo type="num" val="0"/>
        <cfvo type="max"/>
        <color theme="3" tint="0.79998168889431442"/>
        <color theme="0"/>
        <color rgb="FFEE9CA4"/>
      </colorScale>
    </cfRule>
    <cfRule type="colorScale" priority="115">
      <colorScale>
        <cfvo type="min"/>
        <cfvo type="num" val="0"/>
        <cfvo type="max"/>
        <color theme="3" tint="0.59999389629810485"/>
        <color theme="0"/>
        <color rgb="FFEE9CA4"/>
      </colorScale>
    </cfRule>
  </conditionalFormatting>
  <conditionalFormatting sqref="F69:T69 V69:W69">
    <cfRule type="colorScale" priority="33">
      <colorScale>
        <cfvo type="min"/>
        <cfvo type="num" val="0"/>
        <cfvo type="max"/>
        <color theme="3" tint="0.79998168889431442"/>
        <color theme="0"/>
        <color rgb="FFEE9CA4"/>
      </colorScale>
    </cfRule>
    <cfRule type="colorScale" priority="34">
      <colorScale>
        <cfvo type="min"/>
        <cfvo type="num" val="0"/>
        <cfvo type="max"/>
        <color theme="3" tint="0.59999389629810485"/>
        <color theme="0"/>
        <color rgb="FFEE9CA4"/>
      </colorScale>
    </cfRule>
  </conditionalFormatting>
  <conditionalFormatting sqref="F80:T87 V80:W87">
    <cfRule type="colorScale" priority="31">
      <colorScale>
        <cfvo type="min"/>
        <cfvo type="num" val="0"/>
        <cfvo type="max"/>
        <color theme="3" tint="0.79998168889431442"/>
        <color theme="0"/>
        <color rgb="FFEE9CA4"/>
      </colorScale>
    </cfRule>
    <cfRule type="colorScale" priority="32">
      <colorScale>
        <cfvo type="min"/>
        <cfvo type="num" val="0"/>
        <cfvo type="max"/>
        <color theme="3" tint="0.59999389629810485"/>
        <color theme="0"/>
        <color rgb="FFEE9CA4"/>
      </colorScale>
    </cfRule>
  </conditionalFormatting>
  <conditionalFormatting sqref="F79:T79 V79:W79">
    <cfRule type="colorScale" priority="29">
      <colorScale>
        <cfvo type="min"/>
        <cfvo type="num" val="0"/>
        <cfvo type="max"/>
        <color theme="3" tint="0.79998168889431442"/>
        <color theme="0"/>
        <color rgb="FFEE9CA4"/>
      </colorScale>
    </cfRule>
    <cfRule type="colorScale" priority="30">
      <colorScale>
        <cfvo type="min"/>
        <cfvo type="num" val="0"/>
        <cfvo type="max"/>
        <color theme="3" tint="0.59999389629810485"/>
        <color theme="0"/>
        <color rgb="FFEE9CA4"/>
      </colorScale>
    </cfRule>
  </conditionalFormatting>
  <conditionalFormatting sqref="F90:T97 V90:W97">
    <cfRule type="colorScale" priority="27">
      <colorScale>
        <cfvo type="min"/>
        <cfvo type="num" val="0"/>
        <cfvo type="max"/>
        <color theme="3" tint="0.79998168889431442"/>
        <color theme="0"/>
        <color rgb="FFEE9CA4"/>
      </colorScale>
    </cfRule>
    <cfRule type="colorScale" priority="28">
      <colorScale>
        <cfvo type="min"/>
        <cfvo type="num" val="0"/>
        <cfvo type="max"/>
        <color theme="3" tint="0.59999389629810485"/>
        <color theme="0"/>
        <color rgb="FFEE9CA4"/>
      </colorScale>
    </cfRule>
  </conditionalFormatting>
  <conditionalFormatting sqref="F89:T89 V89:W89">
    <cfRule type="colorScale" priority="25">
      <colorScale>
        <cfvo type="min"/>
        <cfvo type="num" val="0"/>
        <cfvo type="max"/>
        <color theme="3" tint="0.79998168889431442"/>
        <color theme="0"/>
        <color rgb="FFEE9CA4"/>
      </colorScale>
    </cfRule>
    <cfRule type="colorScale" priority="26">
      <colorScale>
        <cfvo type="min"/>
        <cfvo type="num" val="0"/>
        <cfvo type="max"/>
        <color theme="3" tint="0.59999389629810485"/>
        <color theme="0"/>
        <color rgb="FFEE9CA4"/>
      </colorScale>
    </cfRule>
  </conditionalFormatting>
  <conditionalFormatting sqref="U70:U77">
    <cfRule type="colorScale" priority="11">
      <colorScale>
        <cfvo type="min"/>
        <cfvo type="num" val="0"/>
        <cfvo type="max"/>
        <color theme="3" tint="0.79998168889431442"/>
        <color theme="0"/>
        <color rgb="FFEE9CA4"/>
      </colorScale>
    </cfRule>
    <cfRule type="colorScale" priority="12">
      <colorScale>
        <cfvo type="min"/>
        <cfvo type="num" val="0"/>
        <cfvo type="max"/>
        <color theme="3" tint="0.59999389629810485"/>
        <color theme="0"/>
        <color rgb="FFEE9CA4"/>
      </colorScale>
    </cfRule>
  </conditionalFormatting>
  <conditionalFormatting sqref="U69">
    <cfRule type="colorScale" priority="9">
      <colorScale>
        <cfvo type="min"/>
        <cfvo type="num" val="0"/>
        <cfvo type="max"/>
        <color theme="3" tint="0.79998168889431442"/>
        <color theme="0"/>
        <color rgb="FFEE9CA4"/>
      </colorScale>
    </cfRule>
    <cfRule type="colorScale" priority="10">
      <colorScale>
        <cfvo type="min"/>
        <cfvo type="num" val="0"/>
        <cfvo type="max"/>
        <color theme="3" tint="0.59999389629810485"/>
        <color theme="0"/>
        <color rgb="FFEE9CA4"/>
      </colorScale>
    </cfRule>
  </conditionalFormatting>
  <conditionalFormatting sqref="U80:U87">
    <cfRule type="colorScale" priority="7">
      <colorScale>
        <cfvo type="min"/>
        <cfvo type="num" val="0"/>
        <cfvo type="max"/>
        <color theme="3" tint="0.79998168889431442"/>
        <color theme="0"/>
        <color rgb="FFEE9CA4"/>
      </colorScale>
    </cfRule>
    <cfRule type="colorScale" priority="8">
      <colorScale>
        <cfvo type="min"/>
        <cfvo type="num" val="0"/>
        <cfvo type="max"/>
        <color theme="3" tint="0.59999389629810485"/>
        <color theme="0"/>
        <color rgb="FFEE9CA4"/>
      </colorScale>
    </cfRule>
  </conditionalFormatting>
  <conditionalFormatting sqref="U79">
    <cfRule type="colorScale" priority="5">
      <colorScale>
        <cfvo type="min"/>
        <cfvo type="num" val="0"/>
        <cfvo type="max"/>
        <color theme="3" tint="0.79998168889431442"/>
        <color theme="0"/>
        <color rgb="FFEE9CA4"/>
      </colorScale>
    </cfRule>
    <cfRule type="colorScale" priority="6">
      <colorScale>
        <cfvo type="min"/>
        <cfvo type="num" val="0"/>
        <cfvo type="max"/>
        <color theme="3" tint="0.59999389629810485"/>
        <color theme="0"/>
        <color rgb="FFEE9CA4"/>
      </colorScale>
    </cfRule>
  </conditionalFormatting>
  <conditionalFormatting sqref="U90:U97">
    <cfRule type="colorScale" priority="3">
      <colorScale>
        <cfvo type="min"/>
        <cfvo type="num" val="0"/>
        <cfvo type="max"/>
        <color theme="3" tint="0.79998168889431442"/>
        <color theme="0"/>
        <color rgb="FFEE9CA4"/>
      </colorScale>
    </cfRule>
    <cfRule type="colorScale" priority="4">
      <colorScale>
        <cfvo type="min"/>
        <cfvo type="num" val="0"/>
        <cfvo type="max"/>
        <color theme="3" tint="0.59999389629810485"/>
        <color theme="0"/>
        <color rgb="FFEE9CA4"/>
      </colorScale>
    </cfRule>
  </conditionalFormatting>
  <conditionalFormatting sqref="U89">
    <cfRule type="colorScale" priority="1">
      <colorScale>
        <cfvo type="min"/>
        <cfvo type="num" val="0"/>
        <cfvo type="max"/>
        <color theme="3" tint="0.79998168889431442"/>
        <color theme="0"/>
        <color rgb="FFEE9CA4"/>
      </colorScale>
    </cfRule>
    <cfRule type="colorScale" priority="2">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F00-0000BA000000}">
          <x14:colorSeries rgb="FF376092"/>
          <x14:colorNegative rgb="FFD00000"/>
          <x14:colorAxis rgb="FF000000"/>
          <x14:colorMarkers rgb="FFD00000"/>
          <x14:colorFirst rgb="FFD00000"/>
          <x14:colorLast rgb="FFD00000"/>
          <x14:colorHigh rgb="FFD00000"/>
          <x14:colorLow rgb="FFD00000"/>
          <x14:sparklines>
            <x14:sparkline>
              <xm:f>'1B Summary'!F4:W4</xm:f>
              <xm:sqref>X4</xm:sqref>
            </x14:sparkline>
            <x14:sparkline>
              <xm:f>'1B Summary'!F5:W5</xm:f>
              <xm:sqref>X5</xm:sqref>
            </x14:sparkline>
            <x14:sparkline>
              <xm:f>'1B Summary'!F6:W6</xm:f>
              <xm:sqref>X6</xm:sqref>
            </x14:sparkline>
            <x14:sparkline>
              <xm:f>'1B Summary'!F7:W7</xm:f>
              <xm:sqref>X7</xm:sqref>
            </x14:sparkline>
            <x14:sparkline>
              <xm:f>'1B Summary'!F8:W8</xm:f>
              <xm:sqref>X8</xm:sqref>
            </x14:sparkline>
            <x14:sparkline>
              <xm:f>'1B Summary'!F9:W9</xm:f>
              <xm:sqref>X9</xm:sqref>
            </x14:sparkline>
            <x14:sparkline>
              <xm:f>'1B Summary'!F10:W10</xm:f>
              <xm:sqref>X10</xm:sqref>
            </x14:sparkline>
            <x14:sparkline>
              <xm:f>'1B Summary'!F11:W11</xm:f>
              <xm:sqref>X11</xm:sqref>
            </x14:sparkline>
            <x14:sparkline>
              <xm:f>'1B Summary'!F12:W12</xm:f>
              <xm:sqref>X12</xm:sqref>
            </x14:sparkline>
          </x14:sparklines>
        </x14:sparklineGroup>
        <x14:sparklineGroup manualMax="0" manualMin="0" displayEmptyCellsAs="gap" xr2:uid="{00000000-0003-0000-1F00-0000BB000000}">
          <x14:colorSeries rgb="FF376092"/>
          <x14:colorNegative rgb="FFD00000"/>
          <x14:colorAxis rgb="FF000000"/>
          <x14:colorMarkers rgb="FFD00000"/>
          <x14:colorFirst rgb="FFD00000"/>
          <x14:colorLast rgb="FFD00000"/>
          <x14:colorHigh rgb="FFD00000"/>
          <x14:colorLow rgb="FFD00000"/>
          <x14:sparklines>
            <x14:sparkline>
              <xm:f>'1B Summary'!F25:W25</xm:f>
              <xm:sqref>X25</xm:sqref>
            </x14:sparkline>
            <x14:sparkline>
              <xm:f>'1B Summary'!F26:W26</xm:f>
              <xm:sqref>X26</xm:sqref>
            </x14:sparkline>
            <x14:sparkline>
              <xm:f>'1B Summary'!F27:W27</xm:f>
              <xm:sqref>X27</xm:sqref>
            </x14:sparkline>
            <x14:sparkline>
              <xm:f>'1B Summary'!F28:W28</xm:f>
              <xm:sqref>X28</xm:sqref>
            </x14:sparkline>
            <x14:sparkline>
              <xm:f>'1B Summary'!F29:W29</xm:f>
              <xm:sqref>X29</xm:sqref>
            </x14:sparkline>
            <x14:sparkline>
              <xm:f>'1B Summary'!F30:W30</xm:f>
              <xm:sqref>X30</xm:sqref>
            </x14:sparkline>
            <x14:sparkline>
              <xm:f>'1B Summary'!F31:W31</xm:f>
              <xm:sqref>X31</xm:sqref>
            </x14:sparkline>
            <x14:sparkline>
              <xm:f>'1B Summary'!F32:W32</xm:f>
              <xm:sqref>X32</xm:sqref>
            </x14:sparkline>
          </x14:sparklines>
        </x14:sparklineGroup>
        <x14:sparklineGroup manualMax="0" manualMin="0" displayEmptyCellsAs="gap" xr2:uid="{00000000-0003-0000-1F00-0000BC000000}">
          <x14:colorSeries rgb="FF376092"/>
          <x14:colorNegative rgb="FFD00000"/>
          <x14:colorAxis rgb="FF000000"/>
          <x14:colorMarkers rgb="FFD00000"/>
          <x14:colorFirst rgb="FFD00000"/>
          <x14:colorLast rgb="FFD00000"/>
          <x14:colorHigh rgb="FFD00000"/>
          <x14:colorLow rgb="FFD00000"/>
          <x14:sparklines>
            <x14:sparkline>
              <xm:f>'1B Summary'!F15:W15</xm:f>
              <xm:sqref>X15</xm:sqref>
            </x14:sparkline>
            <x14:sparkline>
              <xm:f>'1B Summary'!F16:W16</xm:f>
              <xm:sqref>X16</xm:sqref>
            </x14:sparkline>
            <x14:sparkline>
              <xm:f>'1B Summary'!F17:W17</xm:f>
              <xm:sqref>X17</xm:sqref>
            </x14:sparkline>
            <x14:sparkline>
              <xm:f>'1B Summary'!F18:W18</xm:f>
              <xm:sqref>X18</xm:sqref>
            </x14:sparkline>
            <x14:sparkline>
              <xm:f>'1B Summary'!F19:W19</xm:f>
              <xm:sqref>X19</xm:sqref>
            </x14:sparkline>
            <x14:sparkline>
              <xm:f>'1B Summary'!F20:W20</xm:f>
              <xm:sqref>X20</xm:sqref>
            </x14:sparkline>
            <x14:sparkline>
              <xm:f>'1B Summary'!F21:W21</xm:f>
              <xm:sqref>X21</xm:sqref>
            </x14:sparkline>
            <x14:sparkline>
              <xm:f>'1B Summary'!F22:W22</xm:f>
              <xm:sqref>X22</xm:sqref>
            </x14:sparkline>
          </x14:sparklines>
        </x14:sparklineGroup>
        <x14:sparklineGroup manualMax="0" manualMin="0" displayEmptyCellsAs="gap" xr2:uid="{00000000-0003-0000-1F00-0000BD000000}">
          <x14:colorSeries rgb="FF376092"/>
          <x14:colorNegative rgb="FFD00000"/>
          <x14:colorAxis rgb="FF000000"/>
          <x14:colorMarkers rgb="FFD00000"/>
          <x14:colorFirst rgb="FFD00000"/>
          <x14:colorLast rgb="FFD00000"/>
          <x14:colorHigh rgb="FFD00000"/>
          <x14:colorLow rgb="FFD00000"/>
          <x14:sparklines>
            <x14:sparkline>
              <xm:f>'1B Summary'!F14:W14</xm:f>
              <xm:sqref>X14</xm:sqref>
            </x14:sparkline>
          </x14:sparklines>
        </x14:sparklineGroup>
        <x14:sparklineGroup manualMax="0" manualMin="0" displayEmptyCellsAs="gap" xr2:uid="{00000000-0003-0000-1F00-0000BE000000}">
          <x14:colorSeries rgb="FF376092"/>
          <x14:colorNegative rgb="FFD00000"/>
          <x14:colorAxis rgb="FF000000"/>
          <x14:colorMarkers rgb="FFD00000"/>
          <x14:colorFirst rgb="FFD00000"/>
          <x14:colorLast rgb="FFD00000"/>
          <x14:colorHigh rgb="FFD00000"/>
          <x14:colorLow rgb="FFD00000"/>
          <x14:sparklines>
            <x14:sparkline>
              <xm:f>'1B Summary'!F24:W24</xm:f>
              <xm:sqref>X24</xm:sqref>
            </x14:sparkline>
          </x14:sparklines>
        </x14:sparklineGroup>
      </x14:sparklineGroup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3">
    <tabColor theme="3" tint="0.79998168889431442"/>
  </sheetPr>
  <dimension ref="A1:Z132"/>
  <sheetViews>
    <sheetView zoomScale="85" zoomScaleNormal="85" workbookViewId="0">
      <pane xSplit="2" topLeftCell="Q1" activePane="topRight" state="frozen"/>
      <selection activeCell="A20" sqref="A20"/>
      <selection pane="topRight" activeCell="W30" sqref="W30"/>
    </sheetView>
  </sheetViews>
  <sheetFormatPr defaultRowHeight="15" x14ac:dyDescent="0.25"/>
  <cols>
    <col min="1" max="1" width="11" style="221" customWidth="1"/>
    <col min="2" max="2" width="55.28515625" bestFit="1" customWidth="1"/>
    <col min="3" max="3" width="32.85546875" customWidth="1"/>
    <col min="4" max="4" width="10.42578125" customWidth="1"/>
    <col min="5" max="5" width="12.140625" customWidth="1"/>
    <col min="6" max="6" width="14.85546875" customWidth="1"/>
    <col min="7" max="7" width="12.42578125" customWidth="1"/>
    <col min="8" max="8" width="14.85546875" customWidth="1"/>
    <col min="9" max="12" width="12.42578125" customWidth="1"/>
    <col min="13" max="13" width="13.5703125" customWidth="1"/>
    <col min="14" max="23" width="14" customWidth="1"/>
    <col min="24" max="33" width="10.42578125" customWidth="1"/>
    <col min="34" max="94" width="53.7109375" bestFit="1" customWidth="1"/>
    <col min="95" max="109" width="16.5703125" bestFit="1" customWidth="1"/>
  </cols>
  <sheetData>
    <row r="1" spans="1:26" x14ac:dyDescent="0.25">
      <c r="B1" s="12" t="s">
        <v>2</v>
      </c>
      <c r="C1" s="1" t="str">
        <f ca="1">MID(CELL("filename",B1),FIND("]",CELL("filename",B1))+1,256)</f>
        <v>1B1 Solid Fuels</v>
      </c>
      <c r="D1" s="577" t="s">
        <v>23</v>
      </c>
      <c r="E1" s="578"/>
      <c r="F1" s="578"/>
      <c r="G1" s="578"/>
      <c r="H1" s="578"/>
      <c r="I1" s="578"/>
      <c r="J1" s="578"/>
      <c r="K1" s="579"/>
      <c r="L1" s="11"/>
    </row>
    <row r="2" spans="1:26" ht="49.5" customHeight="1" x14ac:dyDescent="0.25">
      <c r="B2" s="12" t="s">
        <v>1</v>
      </c>
      <c r="C2" s="28" t="s">
        <v>100</v>
      </c>
      <c r="D2" s="580"/>
      <c r="E2" s="581"/>
      <c r="F2" s="581"/>
      <c r="G2" s="581"/>
      <c r="H2" s="581"/>
      <c r="I2" s="581"/>
      <c r="J2" s="581"/>
      <c r="K2" s="582"/>
      <c r="L2" s="11"/>
    </row>
    <row r="3" spans="1:26" x14ac:dyDescent="0.25">
      <c r="B3" s="12" t="s">
        <v>3</v>
      </c>
      <c r="C3" s="28" t="s">
        <v>994</v>
      </c>
      <c r="D3" s="13"/>
      <c r="E3" s="14"/>
      <c r="F3" s="14"/>
      <c r="G3" s="14"/>
      <c r="H3" s="14"/>
      <c r="I3" s="14"/>
      <c r="J3" s="14"/>
      <c r="K3" s="15"/>
    </row>
    <row r="4" spans="1:26" x14ac:dyDescent="0.25">
      <c r="B4" s="12" t="s">
        <v>4</v>
      </c>
      <c r="C4" s="28" t="s">
        <v>244</v>
      </c>
      <c r="D4" s="13"/>
      <c r="E4" s="14"/>
      <c r="F4" s="14"/>
      <c r="G4" s="14"/>
      <c r="H4" s="14"/>
      <c r="I4" s="14"/>
      <c r="J4" s="14"/>
      <c r="K4" s="15"/>
    </row>
    <row r="5" spans="1:26" x14ac:dyDescent="0.25">
      <c r="B5" s="12" t="s">
        <v>24</v>
      </c>
      <c r="C5" s="28"/>
      <c r="D5" s="13"/>
      <c r="E5" s="14"/>
      <c r="F5" s="14"/>
      <c r="G5" s="14"/>
      <c r="H5" s="14"/>
      <c r="I5" s="14"/>
      <c r="J5" s="14"/>
      <c r="K5" s="15"/>
    </row>
    <row r="6" spans="1:26" x14ac:dyDescent="0.25">
      <c r="B6" s="29"/>
      <c r="C6" s="30"/>
      <c r="D6" s="13"/>
      <c r="E6" s="14"/>
      <c r="F6" s="14"/>
      <c r="G6" s="14"/>
      <c r="H6" s="14"/>
      <c r="I6" s="14"/>
      <c r="J6" s="14"/>
      <c r="K6" s="15"/>
    </row>
    <row r="7" spans="1:26" x14ac:dyDescent="0.25">
      <c r="B7" s="12" t="s">
        <v>25</v>
      </c>
      <c r="C7" s="28" t="s">
        <v>1001</v>
      </c>
      <c r="D7" s="13"/>
      <c r="E7" s="14"/>
      <c r="F7" s="14"/>
      <c r="G7" s="14"/>
      <c r="H7" s="14"/>
      <c r="I7" s="14"/>
      <c r="J7" s="14"/>
      <c r="K7" s="15"/>
    </row>
    <row r="8" spans="1:26" x14ac:dyDescent="0.25">
      <c r="B8" s="12" t="s">
        <v>0</v>
      </c>
      <c r="C8" s="27" t="s">
        <v>35</v>
      </c>
      <c r="D8" s="13"/>
      <c r="E8" s="14"/>
      <c r="F8" s="14"/>
      <c r="G8" s="14"/>
      <c r="H8" s="14"/>
      <c r="I8" s="14"/>
      <c r="J8" s="14"/>
      <c r="K8" s="15"/>
    </row>
    <row r="9" spans="1:26" x14ac:dyDescent="0.25">
      <c r="B9" s="12" t="s">
        <v>5</v>
      </c>
      <c r="C9" s="28"/>
      <c r="D9" s="16"/>
      <c r="E9" s="17"/>
      <c r="F9" s="17"/>
      <c r="G9" s="17"/>
      <c r="H9" s="17"/>
      <c r="I9" s="17"/>
      <c r="J9" s="17"/>
      <c r="K9" s="18"/>
    </row>
    <row r="11" spans="1:26" s="2" customFormat="1" ht="21" x14ac:dyDescent="0.35">
      <c r="A11" s="222" t="s">
        <v>1052</v>
      </c>
      <c r="C11" s="3" t="s">
        <v>6</v>
      </c>
      <c r="F11" s="2" t="s">
        <v>188</v>
      </c>
    </row>
    <row r="13" spans="1:26" x14ac:dyDescent="0.25">
      <c r="B13" s="4" t="s">
        <v>7</v>
      </c>
      <c r="C13" s="4" t="s">
        <v>8</v>
      </c>
      <c r="D13" s="4" t="s">
        <v>9</v>
      </c>
      <c r="E13" s="4" t="s">
        <v>10</v>
      </c>
      <c r="F13" s="4">
        <v>2000</v>
      </c>
      <c r="G13" s="4">
        <v>2001</v>
      </c>
      <c r="H13" s="4">
        <v>2002</v>
      </c>
      <c r="I13" s="4">
        <v>2003</v>
      </c>
      <c r="J13" s="4">
        <v>2004</v>
      </c>
      <c r="K13" s="4">
        <v>2005</v>
      </c>
      <c r="L13" s="4">
        <v>2006</v>
      </c>
      <c r="M13" s="4">
        <v>2007</v>
      </c>
      <c r="N13" s="4">
        <v>2008</v>
      </c>
      <c r="O13" s="4">
        <v>2009</v>
      </c>
      <c r="P13" s="4">
        <v>2010</v>
      </c>
      <c r="Q13" s="4">
        <v>2011</v>
      </c>
      <c r="R13" s="4">
        <v>2012</v>
      </c>
      <c r="S13" s="4">
        <v>2013</v>
      </c>
      <c r="T13" s="4">
        <v>2014</v>
      </c>
      <c r="U13" s="4">
        <v>2015</v>
      </c>
      <c r="V13" s="4">
        <v>2016</v>
      </c>
      <c r="W13" s="4">
        <v>2017</v>
      </c>
      <c r="X13" s="77" t="s">
        <v>26</v>
      </c>
    </row>
    <row r="14" spans="1:26" x14ac:dyDescent="0.25">
      <c r="B14" t="s">
        <v>363</v>
      </c>
      <c r="C14" t="s">
        <v>246</v>
      </c>
      <c r="E14" t="s">
        <v>247</v>
      </c>
      <c r="F14" s="449">
        <v>106308703.69931757</v>
      </c>
      <c r="G14" s="449">
        <v>108990110.41124803</v>
      </c>
      <c r="H14" s="449">
        <v>115444975.44084497</v>
      </c>
      <c r="I14" s="449">
        <v>116549507.6363609</v>
      </c>
      <c r="J14" s="449">
        <v>117605557.54080898</v>
      </c>
      <c r="K14" s="449">
        <v>117509553.00404099</v>
      </c>
      <c r="L14" s="449">
        <v>118901618.7871771</v>
      </c>
      <c r="M14" s="449">
        <v>121301252.18369344</v>
      </c>
      <c r="N14" s="449">
        <v>119464909.58</v>
      </c>
      <c r="O14" s="449">
        <v>141515800</v>
      </c>
      <c r="P14" s="449">
        <v>131286250</v>
      </c>
      <c r="Q14" s="449">
        <v>120472200</v>
      </c>
      <c r="R14" s="449">
        <v>118800000</v>
      </c>
      <c r="S14" s="449">
        <v>120864900.00000001</v>
      </c>
      <c r="T14" s="449">
        <v>124900359.99999999</v>
      </c>
      <c r="U14" s="449">
        <v>116283600</v>
      </c>
      <c r="V14" s="449">
        <v>113583644.99999999</v>
      </c>
      <c r="W14" s="449">
        <v>116066400</v>
      </c>
      <c r="Z14" t="s">
        <v>1018</v>
      </c>
    </row>
    <row r="15" spans="1:26" x14ac:dyDescent="0.25">
      <c r="B15" t="s">
        <v>362</v>
      </c>
      <c r="C15" t="s">
        <v>246</v>
      </c>
      <c r="E15" t="s">
        <v>247</v>
      </c>
      <c r="F15" s="449">
        <v>174918853.37308022</v>
      </c>
      <c r="G15" s="449">
        <v>179330802.45303842</v>
      </c>
      <c r="H15" s="449">
        <v>189951547.04276237</v>
      </c>
      <c r="I15" s="449">
        <v>191768928.86033916</v>
      </c>
      <c r="J15" s="449">
        <v>193506538.59465855</v>
      </c>
      <c r="K15" s="449">
        <v>193348574.07335678</v>
      </c>
      <c r="L15" s="449">
        <v>195639059.63223237</v>
      </c>
      <c r="M15" s="449">
        <v>199587382.84216988</v>
      </c>
      <c r="N15" s="449">
        <v>196565890.41999999</v>
      </c>
      <c r="O15" s="449">
        <v>175784200</v>
      </c>
      <c r="P15" s="449">
        <v>186213750</v>
      </c>
      <c r="Q15" s="449">
        <v>195727800</v>
      </c>
      <c r="R15" s="449">
        <v>211200000</v>
      </c>
      <c r="S15" s="449">
        <v>210635099.99999997</v>
      </c>
      <c r="T15" s="449">
        <v>213399640</v>
      </c>
      <c r="U15" s="449">
        <v>207716400</v>
      </c>
      <c r="V15" s="449">
        <v>205516355</v>
      </c>
      <c r="W15" s="449">
        <v>212733600</v>
      </c>
      <c r="Z15" t="s">
        <v>1019</v>
      </c>
    </row>
    <row r="16" spans="1:26" x14ac:dyDescent="0.25">
      <c r="F16" s="448"/>
      <c r="G16" s="448"/>
      <c r="H16" s="448"/>
      <c r="I16" s="448"/>
      <c r="J16" s="448"/>
      <c r="K16" s="448"/>
      <c r="L16" s="448"/>
      <c r="M16" s="448"/>
      <c r="N16" s="448"/>
      <c r="O16" s="448"/>
      <c r="P16" s="448"/>
      <c r="Q16" s="448"/>
      <c r="R16" s="448"/>
      <c r="S16" s="448"/>
      <c r="T16" s="448"/>
      <c r="U16" s="448"/>
      <c r="V16" s="448"/>
      <c r="W16" s="448"/>
    </row>
    <row r="17" spans="1:26" s="2" customFormat="1" ht="21" x14ac:dyDescent="0.35">
      <c r="A17" s="222"/>
      <c r="C17" s="3" t="s">
        <v>11</v>
      </c>
      <c r="F17" s="2" t="s">
        <v>12</v>
      </c>
    </row>
    <row r="19" spans="1:26" ht="17.25" x14ac:dyDescent="0.25">
      <c r="B19" t="s">
        <v>366</v>
      </c>
      <c r="C19" t="s">
        <v>248</v>
      </c>
      <c r="D19" t="s">
        <v>13</v>
      </c>
      <c r="E19" t="s">
        <v>249</v>
      </c>
      <c r="F19" s="93">
        <v>7.6999999999999999E-2</v>
      </c>
      <c r="G19" s="93">
        <v>7.6999999999999999E-2</v>
      </c>
      <c r="H19" s="93">
        <v>7.6999999999999999E-2</v>
      </c>
      <c r="I19" s="93">
        <v>7.6999999999999999E-2</v>
      </c>
      <c r="J19" s="93">
        <v>7.6999999999999999E-2</v>
      </c>
      <c r="K19" s="93">
        <v>7.6999999999999999E-2</v>
      </c>
      <c r="L19" s="93">
        <v>7.6999999999999999E-2</v>
      </c>
      <c r="M19" s="93">
        <v>7.6999999999999999E-2</v>
      </c>
      <c r="N19" s="93">
        <v>7.6999999999999999E-2</v>
      </c>
      <c r="O19" s="93">
        <v>7.6999999999999999E-2</v>
      </c>
      <c r="P19" s="93">
        <v>7.6999999999999999E-2</v>
      </c>
      <c r="Q19" s="93">
        <v>7.6999999999999999E-2</v>
      </c>
      <c r="R19" s="93">
        <v>7.6999999999999999E-2</v>
      </c>
      <c r="S19" s="93">
        <v>7.6999999999999999E-2</v>
      </c>
      <c r="T19" s="93">
        <v>7.6999999999999999E-2</v>
      </c>
      <c r="U19" s="93">
        <v>7.6999999999999999E-2</v>
      </c>
      <c r="V19" s="93">
        <v>7.6999999999999999E-2</v>
      </c>
      <c r="W19" s="93">
        <v>7.6999999999999999E-2</v>
      </c>
      <c r="Z19" t="s">
        <v>1020</v>
      </c>
    </row>
    <row r="20" spans="1:26" ht="17.25" x14ac:dyDescent="0.25">
      <c r="B20" t="s">
        <v>367</v>
      </c>
      <c r="C20" t="s">
        <v>248</v>
      </c>
      <c r="D20" t="s">
        <v>13</v>
      </c>
      <c r="E20" t="s">
        <v>249</v>
      </c>
      <c r="F20" s="93">
        <v>1.7999999999999999E-2</v>
      </c>
      <c r="G20" s="93">
        <v>1.7999999999999999E-2</v>
      </c>
      <c r="H20" s="93">
        <v>1.7999999999999999E-2</v>
      </c>
      <c r="I20" s="93">
        <v>1.7999999999999999E-2</v>
      </c>
      <c r="J20" s="93">
        <v>1.7999999999999999E-2</v>
      </c>
      <c r="K20" s="93">
        <v>1.7999999999999999E-2</v>
      </c>
      <c r="L20" s="93">
        <v>1.7999999999999999E-2</v>
      </c>
      <c r="M20" s="93">
        <v>1.7999999999999999E-2</v>
      </c>
      <c r="N20" s="93">
        <v>1.7999999999999999E-2</v>
      </c>
      <c r="O20" s="93">
        <v>1.7999999999999999E-2</v>
      </c>
      <c r="P20" s="93">
        <v>1.7999999999999999E-2</v>
      </c>
      <c r="Q20" s="93">
        <v>1.7999999999999999E-2</v>
      </c>
      <c r="R20" s="93">
        <v>1.7999999999999999E-2</v>
      </c>
      <c r="S20" s="93">
        <v>1.7999999999999999E-2</v>
      </c>
      <c r="T20" s="93">
        <v>1.7999999999999999E-2</v>
      </c>
      <c r="U20" s="93">
        <v>1.7999999999999999E-2</v>
      </c>
      <c r="V20" s="93">
        <v>1.7999999999999999E-2</v>
      </c>
      <c r="W20" s="93">
        <v>1.7999999999999999E-2</v>
      </c>
      <c r="Z20" s="197" t="s">
        <v>1020</v>
      </c>
    </row>
    <row r="21" spans="1:26" ht="17.25" x14ac:dyDescent="0.25">
      <c r="B21" t="s">
        <v>366</v>
      </c>
      <c r="C21" t="s">
        <v>248</v>
      </c>
      <c r="D21" t="s">
        <v>36</v>
      </c>
      <c r="E21" t="s">
        <v>249</v>
      </c>
      <c r="F21" s="93">
        <v>0.77</v>
      </c>
      <c r="G21" s="93">
        <v>0.77</v>
      </c>
      <c r="H21" s="93">
        <v>0.77</v>
      </c>
      <c r="I21" s="93">
        <v>0.77</v>
      </c>
      <c r="J21" s="93">
        <v>0.77</v>
      </c>
      <c r="K21" s="93">
        <v>0.77</v>
      </c>
      <c r="L21" s="93">
        <v>0.77</v>
      </c>
      <c r="M21" s="93">
        <v>0.77</v>
      </c>
      <c r="N21" s="93">
        <v>0.77</v>
      </c>
      <c r="O21" s="93">
        <v>0.77</v>
      </c>
      <c r="P21" s="93">
        <v>0.77</v>
      </c>
      <c r="Q21" s="93">
        <v>0.77</v>
      </c>
      <c r="R21" s="93">
        <v>0.77</v>
      </c>
      <c r="S21" s="93">
        <v>0.77</v>
      </c>
      <c r="T21" s="93">
        <v>0.77</v>
      </c>
      <c r="U21" s="93">
        <v>0.77</v>
      </c>
      <c r="V21" s="93">
        <v>0.77</v>
      </c>
      <c r="W21" s="93">
        <v>0.77</v>
      </c>
      <c r="Z21" s="197" t="s">
        <v>1020</v>
      </c>
    </row>
    <row r="22" spans="1:26" ht="17.25" x14ac:dyDescent="0.25">
      <c r="B22" t="s">
        <v>367</v>
      </c>
      <c r="C22" t="s">
        <v>248</v>
      </c>
      <c r="D22" t="s">
        <v>36</v>
      </c>
      <c r="E22" t="s">
        <v>249</v>
      </c>
      <c r="F22" s="93">
        <v>0.18</v>
      </c>
      <c r="G22" s="93">
        <v>0.18</v>
      </c>
      <c r="H22" s="93">
        <v>0.18</v>
      </c>
      <c r="I22" s="93">
        <v>0.18</v>
      </c>
      <c r="J22" s="93">
        <v>0.18</v>
      </c>
      <c r="K22" s="93">
        <v>0.18</v>
      </c>
      <c r="L22" s="93">
        <v>0.18</v>
      </c>
      <c r="M22" s="93">
        <v>0.18</v>
      </c>
      <c r="N22" s="93">
        <v>0.18</v>
      </c>
      <c r="O22" s="93">
        <v>0.18</v>
      </c>
      <c r="P22" s="93">
        <v>0.18</v>
      </c>
      <c r="Q22" s="93">
        <v>0.18</v>
      </c>
      <c r="R22" s="93">
        <v>0.18</v>
      </c>
      <c r="S22" s="93">
        <v>0.18</v>
      </c>
      <c r="T22" s="93">
        <v>0.18</v>
      </c>
      <c r="U22" s="93">
        <v>0.18</v>
      </c>
      <c r="V22" s="93">
        <v>0.18</v>
      </c>
      <c r="W22" s="93">
        <v>0.18</v>
      </c>
      <c r="Z22" s="197" t="s">
        <v>1020</v>
      </c>
    </row>
    <row r="23" spans="1:26" ht="17.25" x14ac:dyDescent="0.25">
      <c r="B23" t="s">
        <v>364</v>
      </c>
      <c r="C23" t="s">
        <v>248</v>
      </c>
      <c r="D23" t="s">
        <v>13</v>
      </c>
      <c r="E23" t="s">
        <v>249</v>
      </c>
      <c r="F23" s="93">
        <v>0</v>
      </c>
      <c r="G23" s="93">
        <v>0</v>
      </c>
      <c r="H23" s="93">
        <v>0</v>
      </c>
      <c r="I23" s="93">
        <v>0</v>
      </c>
      <c r="J23" s="93">
        <v>0</v>
      </c>
      <c r="K23" s="93">
        <v>0</v>
      </c>
      <c r="L23" s="93">
        <v>0</v>
      </c>
      <c r="M23" s="93">
        <v>0</v>
      </c>
      <c r="N23" s="93">
        <v>0</v>
      </c>
      <c r="O23" s="93">
        <v>0</v>
      </c>
      <c r="P23" s="93">
        <v>0</v>
      </c>
      <c r="Q23" s="93">
        <v>0</v>
      </c>
      <c r="R23" s="93">
        <v>0</v>
      </c>
      <c r="S23" s="93">
        <v>0</v>
      </c>
      <c r="T23" s="93">
        <v>0</v>
      </c>
      <c r="U23" s="93">
        <v>0</v>
      </c>
      <c r="V23" s="93">
        <v>0</v>
      </c>
      <c r="W23" s="93">
        <v>0</v>
      </c>
    </row>
    <row r="24" spans="1:26" ht="17.25" x14ac:dyDescent="0.25">
      <c r="B24" t="s">
        <v>365</v>
      </c>
      <c r="C24" t="s">
        <v>248</v>
      </c>
      <c r="D24" t="s">
        <v>13</v>
      </c>
      <c r="E24" t="s">
        <v>249</v>
      </c>
      <c r="F24" s="93">
        <v>0</v>
      </c>
      <c r="G24" s="93">
        <v>0</v>
      </c>
      <c r="H24" s="93">
        <v>0</v>
      </c>
      <c r="I24" s="93">
        <v>0</v>
      </c>
      <c r="J24" s="93">
        <v>0</v>
      </c>
      <c r="K24" s="93">
        <v>0</v>
      </c>
      <c r="L24" s="93">
        <v>0</v>
      </c>
      <c r="M24" s="93">
        <v>0</v>
      </c>
      <c r="N24" s="93">
        <v>0</v>
      </c>
      <c r="O24" s="93">
        <v>0</v>
      </c>
      <c r="P24" s="93">
        <v>0</v>
      </c>
      <c r="Q24" s="93">
        <v>0</v>
      </c>
      <c r="R24" s="93">
        <v>0</v>
      </c>
      <c r="S24" s="93">
        <v>0</v>
      </c>
      <c r="T24" s="93">
        <v>0</v>
      </c>
      <c r="U24" s="93">
        <v>0</v>
      </c>
      <c r="V24" s="93">
        <v>0</v>
      </c>
      <c r="W24" s="93">
        <v>0</v>
      </c>
    </row>
    <row r="25" spans="1:26" ht="17.25" x14ac:dyDescent="0.25">
      <c r="B25" t="s">
        <v>364</v>
      </c>
      <c r="C25" t="s">
        <v>248</v>
      </c>
      <c r="D25" t="s">
        <v>36</v>
      </c>
      <c r="E25" t="s">
        <v>249</v>
      </c>
      <c r="F25" s="93">
        <v>0</v>
      </c>
      <c r="G25" s="93">
        <v>0</v>
      </c>
      <c r="H25" s="93">
        <v>0</v>
      </c>
      <c r="I25" s="93">
        <v>0</v>
      </c>
      <c r="J25" s="93">
        <v>0</v>
      </c>
      <c r="K25" s="93">
        <v>0</v>
      </c>
      <c r="L25" s="93">
        <v>0</v>
      </c>
      <c r="M25" s="93">
        <v>0</v>
      </c>
      <c r="N25" s="93">
        <v>0</v>
      </c>
      <c r="O25" s="93">
        <v>0</v>
      </c>
      <c r="P25" s="93">
        <v>0</v>
      </c>
      <c r="Q25" s="93">
        <v>0</v>
      </c>
      <c r="R25" s="93">
        <v>0</v>
      </c>
      <c r="S25" s="93">
        <v>0</v>
      </c>
      <c r="T25" s="93">
        <v>0</v>
      </c>
      <c r="U25" s="93">
        <v>0</v>
      </c>
      <c r="V25" s="93">
        <v>0</v>
      </c>
      <c r="W25" s="93">
        <v>0</v>
      </c>
    </row>
    <row r="26" spans="1:26" ht="17.25" x14ac:dyDescent="0.25">
      <c r="B26" t="s">
        <v>365</v>
      </c>
      <c r="C26" t="s">
        <v>248</v>
      </c>
      <c r="D26" t="s">
        <v>36</v>
      </c>
      <c r="E26" t="s">
        <v>249</v>
      </c>
      <c r="F26" s="93">
        <v>0</v>
      </c>
      <c r="G26" s="93">
        <v>0</v>
      </c>
      <c r="H26" s="93">
        <v>0</v>
      </c>
      <c r="I26" s="93">
        <v>0</v>
      </c>
      <c r="J26" s="93">
        <v>0</v>
      </c>
      <c r="K26" s="93">
        <v>0</v>
      </c>
      <c r="L26" s="93">
        <v>0</v>
      </c>
      <c r="M26" s="93">
        <v>0</v>
      </c>
      <c r="N26" s="93">
        <v>0</v>
      </c>
      <c r="O26" s="93">
        <v>0</v>
      </c>
      <c r="P26" s="93">
        <v>0</v>
      </c>
      <c r="Q26" s="93">
        <v>0</v>
      </c>
      <c r="R26" s="93">
        <v>0</v>
      </c>
      <c r="S26" s="93">
        <v>0</v>
      </c>
      <c r="T26" s="93">
        <v>0</v>
      </c>
      <c r="U26" s="93">
        <v>0</v>
      </c>
      <c r="V26" s="93">
        <v>0</v>
      </c>
      <c r="W26" s="93">
        <v>0</v>
      </c>
    </row>
    <row r="28" spans="1:26" s="2" customFormat="1" ht="21" x14ac:dyDescent="0.35">
      <c r="A28" s="222"/>
      <c r="C28" s="3" t="s">
        <v>14</v>
      </c>
      <c r="F28" s="2" t="s">
        <v>15</v>
      </c>
    </row>
    <row r="30" spans="1:26" x14ac:dyDescent="0.25">
      <c r="A30" s="221" t="s">
        <v>1110</v>
      </c>
      <c r="B30" t="s">
        <v>366</v>
      </c>
      <c r="C30" t="s">
        <v>250</v>
      </c>
      <c r="D30" t="s">
        <v>13</v>
      </c>
      <c r="E30" t="s">
        <v>16</v>
      </c>
      <c r="F30" s="76">
        <f>(F14*F19)*'Conversion Factors'!$D$50</f>
        <v>14.513370537734534</v>
      </c>
      <c r="G30" s="76">
        <f>(G14*G19)*'Conversion Factors'!$D$50</f>
        <v>14.879438863453993</v>
      </c>
      <c r="H30" s="76">
        <f>(H14*H19)*'Conversion Factors'!$D$50</f>
        <v>15.760663492159596</v>
      </c>
      <c r="I30" s="76">
        <f>(I14*I19)*'Conversion Factors'!$D$50</f>
        <v>15.911455332023626</v>
      </c>
      <c r="J30" s="76">
        <f>(J14*J19)*'Conversion Factors'!$D$50</f>
        <v>16.055628321028784</v>
      </c>
      <c r="K30" s="76">
        <f>(K14*K19)*'Conversion Factors'!$D$50</f>
        <v>16.042521685664678</v>
      </c>
      <c r="L30" s="76">
        <f>(L14*L19)*'Conversion Factors'!$D$50</f>
        <v>16.232567898444206</v>
      </c>
      <c r="M30" s="76">
        <f>(M14*M19)*'Conversion Factors'!$D$50</f>
        <v>16.560168249370012</v>
      </c>
      <c r="N30" s="76">
        <f>(N14*N19)*'Conversion Factors'!$D$50</f>
        <v>16.309468920771177</v>
      </c>
      <c r="O30" s="76">
        <f>(O14*O19)*'Conversion Factors'!$D$50</f>
        <v>19.319878531800001</v>
      </c>
      <c r="P30" s="76">
        <f>(P14*P19)*'Conversion Factors'!$D$50</f>
        <v>17.923330136250001</v>
      </c>
      <c r="Q30" s="76">
        <f>(Q14*Q19)*'Conversion Factors'!$D$50</f>
        <v>16.446985216200002</v>
      </c>
      <c r="R30" s="76">
        <f>(R14*R19)*'Conversion Factors'!$D$50</f>
        <v>16.218694800000002</v>
      </c>
      <c r="S30" s="76">
        <f>(S14*S19)*'Conversion Factors'!$D$50</f>
        <v>16.500597012900002</v>
      </c>
      <c r="T30" s="76">
        <f>(T14*T19)*'Conversion Factors'!$D$50</f>
        <v>17.051522047559999</v>
      </c>
      <c r="U30" s="76">
        <f>(U14*U19)*'Conversion Factors'!$D$50</f>
        <v>15.875153355599998</v>
      </c>
      <c r="V30" s="76">
        <f>(V14*V19)*'Conversion Factors'!$D$50</f>
        <v>15.506552799044998</v>
      </c>
      <c r="W30" s="76">
        <f>(W14*W19)*'Conversion Factors'!$D$50</f>
        <v>15.845500994400002</v>
      </c>
    </row>
    <row r="31" spans="1:26" x14ac:dyDescent="0.25">
      <c r="A31" s="221" t="s">
        <v>1110</v>
      </c>
      <c r="B31" t="s">
        <v>367</v>
      </c>
      <c r="C31" t="s">
        <v>250</v>
      </c>
      <c r="D31" t="s">
        <v>13</v>
      </c>
      <c r="E31" t="s">
        <v>16</v>
      </c>
      <c r="F31" s="76">
        <f>(F14*F20)*'Conversion Factors'!$D$51</f>
        <v>3.3927359698600208</v>
      </c>
      <c r="G31" s="76">
        <f>(G14*G20)*'Conversion Factors'!$D$51</f>
        <v>3.478310383664569</v>
      </c>
      <c r="H31" s="76">
        <f>(H14*H20)*'Conversion Factors'!$D$51</f>
        <v>3.6843109462191261</v>
      </c>
      <c r="I31" s="76">
        <f>(I14*I20)*'Conversion Factors'!$D$51</f>
        <v>3.719560986706822</v>
      </c>
      <c r="J31" s="76">
        <f>(J14*J20)*'Conversion Factors'!$D$51</f>
        <v>3.7532637633573773</v>
      </c>
      <c r="K31" s="76">
        <f>(K14*K20)*'Conversion Factors'!$D$51</f>
        <v>3.7501998745709639</v>
      </c>
      <c r="L31" s="76">
        <f>(L14*L20)*'Conversion Factors'!$D$51</f>
        <v>3.7946262619739697</v>
      </c>
      <c r="M31" s="76">
        <f>(M14*M20)*'Conversion Factors'!$D$51</f>
        <v>3.8712081621903924</v>
      </c>
      <c r="N31" s="76">
        <f>(N14*N20)*'Conversion Factors'!$D$51</f>
        <v>3.8126031243361194</v>
      </c>
      <c r="O31" s="76">
        <f>(O14*O20)*'Conversion Factors'!$D$51</f>
        <v>4.5163352412000002</v>
      </c>
      <c r="P31" s="76">
        <f>(P14*P20)*'Conversion Factors'!$D$51</f>
        <v>4.1898693825000004</v>
      </c>
      <c r="Q31" s="76">
        <f>(Q14*Q20)*'Conversion Factors'!$D$51</f>
        <v>3.8447497907999995</v>
      </c>
      <c r="R31" s="76">
        <f>(R14*R20)*'Conversion Factors'!$D$51</f>
        <v>3.7913831999999998</v>
      </c>
      <c r="S31" s="76">
        <f>(S14*S20)*'Conversion Factors'!$D$51</f>
        <v>3.8572824186000005</v>
      </c>
      <c r="T31" s="76">
        <f>(T14*T20)*'Conversion Factors'!$D$51</f>
        <v>3.9860700890399992</v>
      </c>
      <c r="U31" s="76">
        <f>(U14*U20)*'Conversion Factors'!$D$51</f>
        <v>3.7110748103999995</v>
      </c>
      <c r="V31" s="76">
        <f>(V14*V20)*'Conversion Factors'!$D$51</f>
        <v>3.6249084465299992</v>
      </c>
      <c r="W31" s="76">
        <f>(W14*W20)*'Conversion Factors'!$D$51</f>
        <v>3.7041430896</v>
      </c>
    </row>
    <row r="32" spans="1:26" x14ac:dyDescent="0.25">
      <c r="A32" s="221" t="s">
        <v>1111</v>
      </c>
      <c r="B32" t="s">
        <v>366</v>
      </c>
      <c r="C32" t="s">
        <v>251</v>
      </c>
      <c r="D32" t="s">
        <v>36</v>
      </c>
      <c r="E32" t="s">
        <v>194</v>
      </c>
      <c r="F32" s="76">
        <f>(F14*F21)*'Conversion Factors'!$D$48</f>
        <v>54.844660238477942</v>
      </c>
      <c r="G32" s="76">
        <f>(G14*G21)*'Conversion Factors'!$D$48</f>
        <v>56.227997961162863</v>
      </c>
      <c r="H32" s="76">
        <f>(H14*H21)*'Conversion Factors'!$D$48</f>
        <v>59.558062829931927</v>
      </c>
      <c r="I32" s="76">
        <f>(I14*I21)*'Conversion Factors'!$D$48</f>
        <v>60.12789098959859</v>
      </c>
      <c r="J32" s="76">
        <f>(J14*J21)*'Conversion Factors'!$D$48</f>
        <v>60.672707135303362</v>
      </c>
      <c r="K32" s="76">
        <f>(K14*K21)*'Conversion Factors'!$D$48</f>
        <v>60.623178394784745</v>
      </c>
      <c r="L32" s="76">
        <f>(L14*L21)*'Conversion Factors'!$D$48</f>
        <v>61.341345132304667</v>
      </c>
      <c r="M32" s="76">
        <f>(M14*M21)*'Conversion Factors'!$D$48</f>
        <v>62.579316001567449</v>
      </c>
      <c r="N32" s="76">
        <f>(N14*N21)*'Conversion Factors'!$D$48</f>
        <v>61.631946852322002</v>
      </c>
      <c r="O32" s="76">
        <f>(O14*O21)*'Conversion Factors'!$D$48</f>
        <v>73.008001220000011</v>
      </c>
      <c r="P32" s="76">
        <f>(P14*P21)*'Conversion Factors'!$D$48</f>
        <v>67.730576374999998</v>
      </c>
      <c r="Q32" s="76">
        <f>(Q14*Q21)*'Conversion Factors'!$D$48</f>
        <v>62.151607980000001</v>
      </c>
      <c r="R32" s="76">
        <f>(R14*R21)*'Conversion Factors'!$D$48</f>
        <v>61.288920000000005</v>
      </c>
      <c r="S32" s="76">
        <f>(S14*S21)*'Conversion Factors'!$D$48</f>
        <v>62.354201910000015</v>
      </c>
      <c r="T32" s="76">
        <f>(T14*T21)*'Conversion Factors'!$D$48</f>
        <v>64.436095723999998</v>
      </c>
      <c r="U32" s="76">
        <f>(U14*U21)*'Conversion Factors'!$D$48</f>
        <v>59.990709240000001</v>
      </c>
      <c r="V32" s="76">
        <f>(V14*V21)*'Conversion Factors'!$D$48</f>
        <v>58.597802455499995</v>
      </c>
      <c r="W32" s="76">
        <f>(W14*W21)*'Conversion Factors'!$D$48</f>
        <v>59.878655760000001</v>
      </c>
    </row>
    <row r="33" spans="1:23" x14ac:dyDescent="0.25">
      <c r="A33" s="221" t="s">
        <v>1111</v>
      </c>
      <c r="B33" t="s">
        <v>367</v>
      </c>
      <c r="C33" t="s">
        <v>251</v>
      </c>
      <c r="D33" t="s">
        <v>36</v>
      </c>
      <c r="E33" t="s">
        <v>194</v>
      </c>
      <c r="F33" s="76">
        <f>(F14*F22)*'Conversion Factors'!$D$49</f>
        <v>12.820829666137699</v>
      </c>
      <c r="G33" s="76">
        <f>(G14*G22)*'Conversion Factors'!$D$49</f>
        <v>13.144207315596512</v>
      </c>
      <c r="H33" s="76">
        <f>(H14*H22)*'Conversion Factors'!$D$49</f>
        <v>13.922664038165902</v>
      </c>
      <c r="I33" s="76">
        <f>(I14*I22)*'Conversion Factors'!$D$49</f>
        <v>14.055870620945123</v>
      </c>
      <c r="J33" s="76">
        <f>(J14*J22)*'Conversion Factors'!$D$49</f>
        <v>14.183230239421563</v>
      </c>
      <c r="K33" s="76">
        <f>(K14*K22)*'Conversion Factors'!$D$49</f>
        <v>14.171652092287344</v>
      </c>
      <c r="L33" s="76">
        <f>(L14*L22)*'Conversion Factors'!$D$49</f>
        <v>14.339535225733558</v>
      </c>
      <c r="M33" s="76">
        <f>(M14*M22)*'Conversion Factors'!$D$49</f>
        <v>14.62893101335343</v>
      </c>
      <c r="N33" s="76">
        <f>(N14*N22)*'Conversion Factors'!$D$49</f>
        <v>14.407468095347999</v>
      </c>
      <c r="O33" s="76">
        <f>(O14*O22)*'Conversion Factors'!$D$49</f>
        <v>17.066805480000003</v>
      </c>
      <c r="P33" s="76">
        <f>(P14*P22)*'Conversion Factors'!$D$49</f>
        <v>15.833121750000002</v>
      </c>
      <c r="Q33" s="76">
        <f>(Q14*Q22)*'Conversion Factors'!$D$49</f>
        <v>14.52894732</v>
      </c>
      <c r="R33" s="76">
        <f>(R14*R22)*'Conversion Factors'!$D$49</f>
        <v>14.327280000000002</v>
      </c>
      <c r="S33" s="76">
        <f>(S14*S22)*'Conversion Factors'!$D$49</f>
        <v>14.576306940000004</v>
      </c>
      <c r="T33" s="76">
        <f>(T14*T22)*'Conversion Factors'!$D$49</f>
        <v>15.062983416</v>
      </c>
      <c r="U33" s="76">
        <f>(U14*U22)*'Conversion Factors'!$D$49</f>
        <v>14.023802160000001</v>
      </c>
      <c r="V33" s="76">
        <f>(V14*V22)*'Conversion Factors'!$D$49</f>
        <v>13.698187587</v>
      </c>
      <c r="W33" s="76">
        <f>(W14*W22)*'Conversion Factors'!$D$49</f>
        <v>13.997607840000001</v>
      </c>
    </row>
    <row r="34" spans="1:23" x14ac:dyDescent="0.25">
      <c r="A34" s="221" t="s">
        <v>1110</v>
      </c>
      <c r="B34" t="s">
        <v>364</v>
      </c>
      <c r="C34" t="s">
        <v>250</v>
      </c>
      <c r="D34" t="s">
        <v>13</v>
      </c>
      <c r="E34" t="s">
        <v>16</v>
      </c>
      <c r="F34" s="76">
        <f>(F15*F23)*'Conversion Factors'!$D$50</f>
        <v>0</v>
      </c>
      <c r="G34" s="76">
        <f>(G15*G23)*'Conversion Factors'!$D$50</f>
        <v>0</v>
      </c>
      <c r="H34" s="76">
        <f>(H15*H23)*'Conversion Factors'!$D$50</f>
        <v>0</v>
      </c>
      <c r="I34" s="76">
        <f>(I15*I23)*'Conversion Factors'!$D$50</f>
        <v>0</v>
      </c>
      <c r="J34" s="76">
        <f>(J15*J23)*'Conversion Factors'!$D$50</f>
        <v>0</v>
      </c>
      <c r="K34" s="76">
        <f>(K15*K23)*'Conversion Factors'!$D$50</f>
        <v>0</v>
      </c>
      <c r="L34" s="76">
        <f>(L15*L23)*'Conversion Factors'!$D$50</f>
        <v>0</v>
      </c>
      <c r="M34" s="76">
        <f>(M15*M23)*'Conversion Factors'!$D$50</f>
        <v>0</v>
      </c>
      <c r="N34" s="76">
        <f>(N15*N23)*'Conversion Factors'!$D$50</f>
        <v>0</v>
      </c>
      <c r="O34" s="76">
        <f>(O15*O23)*'Conversion Factors'!$D$50</f>
        <v>0</v>
      </c>
      <c r="P34" s="76">
        <f>(P15*P23)*'Conversion Factors'!$D$50</f>
        <v>0</v>
      </c>
      <c r="Q34" s="76">
        <f>(Q15*Q23)*'Conversion Factors'!$D$50</f>
        <v>0</v>
      </c>
      <c r="R34" s="76">
        <f>(R15*R23)*'Conversion Factors'!$D$50</f>
        <v>0</v>
      </c>
      <c r="S34" s="76">
        <f>(S15*S23)*'Conversion Factors'!$D$50</f>
        <v>0</v>
      </c>
      <c r="T34" s="76">
        <f>(T15*T23)*'Conversion Factors'!$D$50</f>
        <v>0</v>
      </c>
      <c r="U34" s="76">
        <f>(U15*U23)*'Conversion Factors'!$D$50</f>
        <v>0</v>
      </c>
      <c r="V34" s="76">
        <f>(V15*V23)*'Conversion Factors'!$D$50</f>
        <v>0</v>
      </c>
      <c r="W34" s="76">
        <f>(W15*W23)*'Conversion Factors'!$D$50</f>
        <v>0</v>
      </c>
    </row>
    <row r="35" spans="1:23" x14ac:dyDescent="0.25">
      <c r="A35" s="221" t="s">
        <v>1110</v>
      </c>
      <c r="B35" t="s">
        <v>365</v>
      </c>
      <c r="C35" t="s">
        <v>250</v>
      </c>
      <c r="D35" t="s">
        <v>13</v>
      </c>
      <c r="E35" t="s">
        <v>16</v>
      </c>
      <c r="F35" s="76">
        <f>(F15*F24)*'Conversion Factors'!$D$51</f>
        <v>0</v>
      </c>
      <c r="G35" s="76">
        <f>(G15*G24)*'Conversion Factors'!$D$51</f>
        <v>0</v>
      </c>
      <c r="H35" s="76">
        <f>(H15*H24)*'Conversion Factors'!$D$51</f>
        <v>0</v>
      </c>
      <c r="I35" s="76">
        <f>(I15*I24)*'Conversion Factors'!$D$51</f>
        <v>0</v>
      </c>
      <c r="J35" s="76">
        <f>(J15*J24)*'Conversion Factors'!$D$51</f>
        <v>0</v>
      </c>
      <c r="K35" s="76">
        <f>(K15*K24)*'Conversion Factors'!$D$51</f>
        <v>0</v>
      </c>
      <c r="L35" s="76">
        <f>(L15*L24)*'Conversion Factors'!$D$51</f>
        <v>0</v>
      </c>
      <c r="M35" s="76">
        <f>(M15*M24)*'Conversion Factors'!$D$51</f>
        <v>0</v>
      </c>
      <c r="N35" s="76">
        <f>(N15*N24)*'Conversion Factors'!$D$51</f>
        <v>0</v>
      </c>
      <c r="O35" s="76">
        <f>(O15*O24)*'Conversion Factors'!$D$51</f>
        <v>0</v>
      </c>
      <c r="P35" s="76">
        <f>(P15*P24)*'Conversion Factors'!$D$51</f>
        <v>0</v>
      </c>
      <c r="Q35" s="76">
        <f>(Q15*Q24)*'Conversion Factors'!$D$51</f>
        <v>0</v>
      </c>
      <c r="R35" s="76">
        <f>(R15*R24)*'Conversion Factors'!$D$51</f>
        <v>0</v>
      </c>
      <c r="S35" s="76">
        <f>(S15*S24)*'Conversion Factors'!$D$51</f>
        <v>0</v>
      </c>
      <c r="T35" s="76">
        <f>(T15*T24)*'Conversion Factors'!$D$51</f>
        <v>0</v>
      </c>
      <c r="U35" s="76">
        <f>(U15*U24)*'Conversion Factors'!$D$51</f>
        <v>0</v>
      </c>
      <c r="V35" s="76">
        <f>(V15*V24)*'Conversion Factors'!$D$51</f>
        <v>0</v>
      </c>
      <c r="W35" s="76">
        <f>(W15*W24)*'Conversion Factors'!$D$51</f>
        <v>0</v>
      </c>
    </row>
    <row r="36" spans="1:23" x14ac:dyDescent="0.25">
      <c r="A36" s="221" t="s">
        <v>1111</v>
      </c>
      <c r="B36" t="s">
        <v>364</v>
      </c>
      <c r="C36" t="s">
        <v>251</v>
      </c>
      <c r="D36" t="s">
        <v>36</v>
      </c>
      <c r="E36" t="s">
        <v>194</v>
      </c>
      <c r="F36" s="76">
        <f>(F15*F25)*'Conversion Factors'!$D$48</f>
        <v>0</v>
      </c>
      <c r="G36" s="76">
        <f>(G15*G25)*'Conversion Factors'!$D$48</f>
        <v>0</v>
      </c>
      <c r="H36" s="76">
        <f>(H15*H25)*'Conversion Factors'!$D$48</f>
        <v>0</v>
      </c>
      <c r="I36" s="76">
        <f>(I15*I25)*'Conversion Factors'!$D$48</f>
        <v>0</v>
      </c>
      <c r="J36" s="76">
        <f>(J15*J25)*'Conversion Factors'!$D$48</f>
        <v>0</v>
      </c>
      <c r="K36" s="76">
        <f>(K15*K25)*'Conversion Factors'!$D$48</f>
        <v>0</v>
      </c>
      <c r="L36" s="76">
        <f>(L15*L25)*'Conversion Factors'!$D$48</f>
        <v>0</v>
      </c>
      <c r="M36" s="76">
        <f>(M15*M25)*'Conversion Factors'!$D$48</f>
        <v>0</v>
      </c>
      <c r="N36" s="76">
        <f>(N15*N25)*'Conversion Factors'!$D$48</f>
        <v>0</v>
      </c>
      <c r="O36" s="76">
        <f>(O15*O25)*'Conversion Factors'!$D$48</f>
        <v>0</v>
      </c>
      <c r="P36" s="76">
        <f>(P15*P25)*'Conversion Factors'!$D$48</f>
        <v>0</v>
      </c>
      <c r="Q36" s="76">
        <f>(Q15*Q25)*'Conversion Factors'!$D$48</f>
        <v>0</v>
      </c>
      <c r="R36" s="76">
        <f>(R15*R25)*'Conversion Factors'!$D$48</f>
        <v>0</v>
      </c>
      <c r="S36" s="76">
        <f>(S15*S25)*'Conversion Factors'!$D$48</f>
        <v>0</v>
      </c>
      <c r="T36" s="76">
        <f>(T15*T25)*'Conversion Factors'!$D$48</f>
        <v>0</v>
      </c>
      <c r="U36" s="76">
        <f>(U15*U25)*'Conversion Factors'!$D$48</f>
        <v>0</v>
      </c>
      <c r="V36" s="76">
        <f>(V15*V25)*'Conversion Factors'!$D$48</f>
        <v>0</v>
      </c>
      <c r="W36" s="76">
        <f>(W15*W25)*'Conversion Factors'!$D$48</f>
        <v>0</v>
      </c>
    </row>
    <row r="37" spans="1:23" x14ac:dyDescent="0.25">
      <c r="A37" s="221" t="s">
        <v>1111</v>
      </c>
      <c r="B37" t="s">
        <v>365</v>
      </c>
      <c r="C37" t="s">
        <v>251</v>
      </c>
      <c r="D37" t="s">
        <v>36</v>
      </c>
      <c r="E37" t="s">
        <v>194</v>
      </c>
      <c r="F37" s="76">
        <f>(F15*F26)*'Conversion Factors'!$D$49</f>
        <v>0</v>
      </c>
      <c r="G37" s="76">
        <f>(G15*G26)*'Conversion Factors'!$D$49</f>
        <v>0</v>
      </c>
      <c r="H37" s="76">
        <f>(H15*H26)*'Conversion Factors'!$D$49</f>
        <v>0</v>
      </c>
      <c r="I37" s="76">
        <f>(I15*I26)*'Conversion Factors'!$D$49</f>
        <v>0</v>
      </c>
      <c r="J37" s="76">
        <f>(J15*J26)*'Conversion Factors'!$D$49</f>
        <v>0</v>
      </c>
      <c r="K37" s="76">
        <f>(K15*K26)*'Conversion Factors'!$D$49</f>
        <v>0</v>
      </c>
      <c r="L37" s="76">
        <f>(L15*L26)*'Conversion Factors'!$D$49</f>
        <v>0</v>
      </c>
      <c r="M37" s="76">
        <f>(M15*M26)*'Conversion Factors'!$D$49</f>
        <v>0</v>
      </c>
      <c r="N37" s="76">
        <f>(N15*N26)*'Conversion Factors'!$D$49</f>
        <v>0</v>
      </c>
      <c r="O37" s="76">
        <f>(O15*O26)*'Conversion Factors'!$D$49</f>
        <v>0</v>
      </c>
      <c r="P37" s="76">
        <f>(P15*P26)*'Conversion Factors'!$D$49</f>
        <v>0</v>
      </c>
      <c r="Q37" s="76">
        <f>(Q15*Q26)*'Conversion Factors'!$D$49</f>
        <v>0</v>
      </c>
      <c r="R37" s="76">
        <f>(R15*R26)*'Conversion Factors'!$D$49</f>
        <v>0</v>
      </c>
      <c r="S37" s="76">
        <f>(S15*S26)*'Conversion Factors'!$D$49</f>
        <v>0</v>
      </c>
      <c r="T37" s="76">
        <f>(T15*T26)*'Conversion Factors'!$D$49</f>
        <v>0</v>
      </c>
      <c r="U37" s="76">
        <f>(U15*U26)*'Conversion Factors'!$D$49</f>
        <v>0</v>
      </c>
      <c r="V37" s="76">
        <f>(V15*V26)*'Conversion Factors'!$D$49</f>
        <v>0</v>
      </c>
      <c r="W37" s="76">
        <f>(W15*W26)*'Conversion Factors'!$D$49</f>
        <v>0</v>
      </c>
    </row>
    <row r="38" spans="1:23" x14ac:dyDescent="0.25">
      <c r="B38" s="4"/>
      <c r="C38" s="4"/>
      <c r="D38" s="4"/>
      <c r="E38" s="4"/>
    </row>
    <row r="39" spans="1:23" x14ac:dyDescent="0.25">
      <c r="B39" s="4" t="s">
        <v>79</v>
      </c>
      <c r="C39" s="4" t="s">
        <v>197</v>
      </c>
      <c r="D39" s="4" t="s">
        <v>244</v>
      </c>
      <c r="E39" s="4" t="s">
        <v>198</v>
      </c>
      <c r="F39" s="78">
        <f>F30+F31+(F32*'Conversion Factors'!$I$4)+('1B1 Solid Fuels'!F33*'Conversion Factors'!$I$4)+F34+F35+(F36*'Conversion Factors'!$I$4)+(F37*'Conversion Factors'!$I$4)</f>
        <v>1438.8813945045231</v>
      </c>
      <c r="G39" s="78">
        <f>G30+G31+(G32*'Conversion Factors'!$I$4)+('1B1 Solid Fuels'!G33*'Conversion Factors'!$I$4)+G34+G35+(G36*'Conversion Factors'!$I$4)+(G37*'Conversion Factors'!$I$4)</f>
        <v>1475.1740600590654</v>
      </c>
      <c r="H39" s="78">
        <f>H30+H31+(H32*'Conversion Factors'!$I$4)+('1B1 Solid Fuels'!H33*'Conversion Factors'!$I$4)+H34+H35+(H36*'Conversion Factors'!$I$4)+(H37*'Conversion Factors'!$I$4)</f>
        <v>1562.5402386684332</v>
      </c>
      <c r="I39" s="78">
        <f>I30+I31+(I32*'Conversion Factors'!$I$4)+('1B1 Solid Fuels'!I33*'Conversion Factors'!$I$4)+I34+I35+(I36*'Conversion Factors'!$I$4)+(I37*'Conversion Factors'!$I$4)</f>
        <v>1577.4900101401483</v>
      </c>
      <c r="J39" s="78">
        <f>J30+J31+(J32*'Conversion Factors'!$I$4)+('1B1 Solid Fuels'!J33*'Conversion Factors'!$I$4)+J34+J35+(J36*'Conversion Factors'!$I$4)+(J37*'Conversion Factors'!$I$4)</f>
        <v>1591.7835769536096</v>
      </c>
      <c r="K39" s="78">
        <f>K30+K31+(K32*'Conversion Factors'!$I$4)+('1B1 Solid Fuels'!K33*'Conversion Factors'!$I$4)+K34+K35+(K36*'Conversion Factors'!$I$4)+(K37*'Conversion Factors'!$I$4)</f>
        <v>1590.4841617887494</v>
      </c>
      <c r="L39" s="78">
        <f>L30+L31+(L32*'Conversion Factors'!$I$4)+('1B1 Solid Fuels'!L33*'Conversion Factors'!$I$4)+L34+L35+(L36*'Conversion Factors'!$I$4)+(L37*'Conversion Factors'!$I$4)</f>
        <v>1609.3256816792209</v>
      </c>
      <c r="M39" s="78">
        <f>M30+M31+(M32*'Conversion Factors'!$I$4)+('1B1 Solid Fuels'!M33*'Conversion Factors'!$I$4)+M34+M35+(M36*'Conversion Factors'!$I$4)+(M37*'Conversion Factors'!$I$4)</f>
        <v>1641.8045637248988</v>
      </c>
      <c r="N39" s="78">
        <f>N30+N31+(N32*'Conversion Factors'!$I$4)+('1B1 Solid Fuels'!N33*'Conversion Factors'!$I$4)+N34+N35+(N36*'Conversion Factors'!$I$4)+(N37*'Conversion Factors'!$I$4)</f>
        <v>1616.9497859461774</v>
      </c>
      <c r="O39" s="78">
        <f>O30+O31+(O32*'Conversion Factors'!$I$4)+('1B1 Solid Fuels'!O33*'Conversion Factors'!$I$4)+O34+O35+(O36*'Conversion Factors'!$I$4)+(O37*'Conversion Factors'!$I$4)</f>
        <v>1915.4071544730004</v>
      </c>
      <c r="P39" s="78">
        <f>P30+P31+(P32*'Conversion Factors'!$I$4)+('1B1 Solid Fuels'!P33*'Conversion Factors'!$I$4)+P34+P35+(P36*'Conversion Factors'!$I$4)+(P37*'Conversion Factors'!$I$4)</f>
        <v>1776.9508601437501</v>
      </c>
      <c r="Q39" s="78">
        <f>Q30+Q31+(Q32*'Conversion Factors'!$I$4)+('1B1 Solid Fuels'!Q33*'Conversion Factors'!$I$4)+Q34+Q35+(Q36*'Conversion Factors'!$I$4)+(Q37*'Conversion Factors'!$I$4)</f>
        <v>1630.5833963069999</v>
      </c>
      <c r="R39" s="78">
        <f>R30+R31+(R32*'Conversion Factors'!$I$4)+('1B1 Solid Fuels'!R33*'Conversion Factors'!$I$4)+R34+R35+(R36*'Conversion Factors'!$I$4)+(R37*'Conversion Factors'!$I$4)</f>
        <v>1607.9502780000003</v>
      </c>
      <c r="S39" s="78">
        <f>S30+S31+(S32*'Conversion Factors'!$I$4)+('1B1 Solid Fuels'!S33*'Conversion Factors'!$I$4)+S34+S35+(S36*'Conversion Factors'!$I$4)+(S37*'Conversion Factors'!$I$4)</f>
        <v>1635.8985652815004</v>
      </c>
      <c r="T39" s="78">
        <f>T30+T31+(T32*'Conversion Factors'!$I$4)+('1B1 Solid Fuels'!T33*'Conversion Factors'!$I$4)+T34+T35+(T36*'Conversion Factors'!$I$4)+(T37*'Conversion Factors'!$I$4)</f>
        <v>1690.5182540766</v>
      </c>
      <c r="U39" s="78">
        <f>U30+U31+(U32*'Conversion Factors'!$I$4)+('1B1 Solid Fuels'!U33*'Conversion Factors'!$I$4)+U34+U35+(U36*'Conversion Factors'!$I$4)+(U37*'Conversion Factors'!$I$4)</f>
        <v>1573.8909675659997</v>
      </c>
      <c r="V39" s="78">
        <f>V30+V31+(V32*'Conversion Factors'!$I$4)+('1B1 Solid Fuels'!V33*'Conversion Factors'!$I$4)+V34+V35+(V36*'Conversion Factors'!$I$4)+(V37*'Conversion Factors'!$I$4)</f>
        <v>1537.3472521380747</v>
      </c>
      <c r="W39" s="78">
        <f>W30+W31+(W32*'Conversion Factors'!$I$4)+('1B1 Solid Fuels'!W33*'Conversion Factors'!$I$4)+W34+W35+(W36*'Conversion Factors'!$I$4)+(W37*'Conversion Factors'!$I$4)</f>
        <v>1570.951179684</v>
      </c>
    </row>
    <row r="41" spans="1:23" s="2" customFormat="1" x14ac:dyDescent="0.25">
      <c r="A41" s="222"/>
      <c r="B41" s="219" t="s">
        <v>1099</v>
      </c>
      <c r="C41" s="219"/>
      <c r="F41" s="219">
        <v>2000</v>
      </c>
      <c r="G41" s="219">
        <v>2017</v>
      </c>
    </row>
    <row r="42" spans="1:23" s="197" customFormat="1" x14ac:dyDescent="0.25">
      <c r="A42" s="221" t="str">
        <f>+A30</f>
        <v>1B1aCO2</v>
      </c>
      <c r="B42" s="225" t="s">
        <v>1112</v>
      </c>
      <c r="C42" s="225"/>
      <c r="D42" s="225"/>
      <c r="E42" s="225"/>
      <c r="F42" s="225">
        <f>+SUMIF($A$30:$A$37,$A42,F$30:F$37)</f>
        <v>17.906106507594554</v>
      </c>
      <c r="G42" s="225">
        <f>+SUMIF($A$30:$A$37,$A42,W$30:W$37)</f>
        <v>19.549644084000001</v>
      </c>
    </row>
    <row r="43" spans="1:23" s="197" customFormat="1" x14ac:dyDescent="0.25">
      <c r="A43" s="221" t="str">
        <f>+A32</f>
        <v>1B1aCH4</v>
      </c>
      <c r="B43" s="225" t="s">
        <v>1112</v>
      </c>
      <c r="C43" s="225"/>
      <c r="D43" s="225"/>
      <c r="E43" s="225"/>
      <c r="F43" s="225">
        <f>+SUMIF($A$30:$A$37,$A43,F$30:F$37)</f>
        <v>67.66548990461564</v>
      </c>
      <c r="G43" s="225">
        <f>+SUMIF($A$30:$A$37,$A43,W$30:W$37)</f>
        <v>73.876263600000001</v>
      </c>
    </row>
    <row r="44" spans="1:23" s="197" customFormat="1" x14ac:dyDescent="0.25">
      <c r="A44" s="221"/>
    </row>
    <row r="45" spans="1:23" s="197" customFormat="1" x14ac:dyDescent="0.25">
      <c r="A45" s="221"/>
    </row>
    <row r="46" spans="1:23" s="2" customFormat="1" ht="21" x14ac:dyDescent="0.35">
      <c r="A46" s="222"/>
      <c r="C46" s="3" t="s">
        <v>17</v>
      </c>
      <c r="F46" s="2" t="s">
        <v>18</v>
      </c>
      <c r="N46" s="2" t="s">
        <v>34</v>
      </c>
    </row>
    <row r="48" spans="1:23" x14ac:dyDescent="0.25">
      <c r="B48" s="23"/>
      <c r="C48" s="22"/>
      <c r="D48" s="22"/>
      <c r="E48" s="22"/>
      <c r="F48" s="22"/>
      <c r="G48" s="22"/>
      <c r="H48" s="22"/>
      <c r="I48" s="22"/>
    </row>
    <row r="69" spans="1:25" ht="21" x14ac:dyDescent="0.35">
      <c r="B69" s="2"/>
      <c r="C69" s="3" t="s">
        <v>19</v>
      </c>
      <c r="D69" s="2"/>
      <c r="E69" s="2"/>
      <c r="F69" s="2" t="s">
        <v>20</v>
      </c>
      <c r="G69" s="2"/>
      <c r="H69" s="2"/>
      <c r="I69" s="2"/>
      <c r="J69" s="2"/>
      <c r="K69" s="2"/>
      <c r="L69" s="2"/>
      <c r="M69" s="2"/>
      <c r="N69" s="2"/>
      <c r="O69" s="2"/>
      <c r="P69" s="2"/>
      <c r="Q69" s="2"/>
      <c r="R69" s="2"/>
      <c r="S69" s="2"/>
      <c r="T69" s="2"/>
      <c r="U69" s="2"/>
      <c r="V69" s="2"/>
      <c r="W69" s="2"/>
      <c r="X69" s="2"/>
      <c r="Y69" s="2"/>
    </row>
    <row r="70" spans="1:25" ht="18.75" x14ac:dyDescent="0.3">
      <c r="B70" s="9" t="s">
        <v>21</v>
      </c>
      <c r="F70" t="s">
        <v>22</v>
      </c>
    </row>
    <row r="71" spans="1:25" s="8" customFormat="1" x14ac:dyDescent="0.25">
      <c r="A71" s="221"/>
      <c r="B71" s="7" t="s">
        <v>7</v>
      </c>
      <c r="C71" s="7" t="s">
        <v>8</v>
      </c>
      <c r="D71" s="7" t="s">
        <v>9</v>
      </c>
      <c r="E71" s="7" t="s">
        <v>10</v>
      </c>
      <c r="F71" s="7">
        <v>2000</v>
      </c>
      <c r="G71" s="7">
        <v>2001</v>
      </c>
      <c r="H71" s="7">
        <v>2002</v>
      </c>
      <c r="I71" s="7">
        <v>2003</v>
      </c>
      <c r="J71" s="7">
        <v>2004</v>
      </c>
      <c r="K71" s="7">
        <v>2005</v>
      </c>
      <c r="L71" s="7">
        <v>2006</v>
      </c>
      <c r="M71" s="7">
        <v>2007</v>
      </c>
      <c r="N71" s="7">
        <v>2008</v>
      </c>
      <c r="O71" s="7">
        <v>2009</v>
      </c>
      <c r="P71" s="7">
        <v>2010</v>
      </c>
      <c r="Q71" s="7">
        <v>2011</v>
      </c>
      <c r="R71" s="7">
        <v>2012</v>
      </c>
      <c r="S71" s="7">
        <v>2013</v>
      </c>
      <c r="T71" s="7">
        <v>2014</v>
      </c>
      <c r="U71" s="7">
        <v>2015</v>
      </c>
      <c r="V71" s="7"/>
      <c r="W71" s="7"/>
      <c r="X71" s="49" t="s">
        <v>26</v>
      </c>
    </row>
    <row r="72" spans="1:25" s="45" customFormat="1" ht="21" x14ac:dyDescent="0.35">
      <c r="A72" s="223"/>
      <c r="C72" s="54" t="s">
        <v>6</v>
      </c>
      <c r="F72" s="45" t="s">
        <v>188</v>
      </c>
    </row>
    <row r="73" spans="1:25" s="8" customFormat="1" x14ac:dyDescent="0.25">
      <c r="A73" s="221"/>
    </row>
    <row r="74" spans="1:25" s="8" customFormat="1" x14ac:dyDescent="0.25">
      <c r="A74" s="221"/>
      <c r="B74" s="7" t="s">
        <v>7</v>
      </c>
      <c r="C74" s="7" t="s">
        <v>8</v>
      </c>
      <c r="D74" s="7" t="s">
        <v>9</v>
      </c>
      <c r="E74" s="7" t="s">
        <v>10</v>
      </c>
      <c r="F74" s="7">
        <v>2000</v>
      </c>
      <c r="G74" s="7">
        <v>2001</v>
      </c>
      <c r="H74" s="7">
        <v>2002</v>
      </c>
      <c r="I74" s="7">
        <v>2003</v>
      </c>
      <c r="J74" s="7">
        <v>2004</v>
      </c>
      <c r="K74" s="7">
        <v>2005</v>
      </c>
      <c r="L74" s="7">
        <v>2006</v>
      </c>
      <c r="M74" s="7">
        <v>2007</v>
      </c>
      <c r="N74" s="7">
        <v>2008</v>
      </c>
      <c r="O74" s="7">
        <v>2009</v>
      </c>
      <c r="P74" s="7">
        <v>2010</v>
      </c>
      <c r="Q74" s="7">
        <v>2011</v>
      </c>
      <c r="R74" s="7">
        <v>2012</v>
      </c>
      <c r="S74" s="7">
        <v>2013</v>
      </c>
      <c r="T74" s="7">
        <v>2014</v>
      </c>
      <c r="U74" s="7">
        <v>2015</v>
      </c>
      <c r="V74" s="7"/>
      <c r="W74" s="7"/>
      <c r="X74" s="49" t="s">
        <v>26</v>
      </c>
    </row>
    <row r="75" spans="1:25" s="8" customFormat="1" x14ac:dyDescent="0.25">
      <c r="A75" s="221"/>
      <c r="B75" s="8" t="s">
        <v>363</v>
      </c>
      <c r="C75" s="8" t="s">
        <v>246</v>
      </c>
      <c r="E75" s="8" t="s">
        <v>247</v>
      </c>
      <c r="F75" s="25">
        <v>135174089.75703326</v>
      </c>
      <c r="G75" s="25">
        <v>134325446.45780051</v>
      </c>
      <c r="H75" s="25">
        <v>132387075.10230179</v>
      </c>
      <c r="I75" s="25">
        <v>142966609.21994883</v>
      </c>
      <c r="J75" s="25">
        <v>146271891.43222505</v>
      </c>
      <c r="K75" s="25">
        <v>147243574.96163681</v>
      </c>
      <c r="L75" s="25">
        <v>147149927.76214832</v>
      </c>
      <c r="M75" s="25">
        <v>148853181.91815856</v>
      </c>
      <c r="N75" s="25">
        <v>151586033.58056265</v>
      </c>
      <c r="O75" s="25">
        <v>150569488.49104857</v>
      </c>
      <c r="P75" s="25">
        <v>152973580.56265983</v>
      </c>
      <c r="Q75" s="25">
        <v>113400000</v>
      </c>
      <c r="R75" s="25">
        <v>118800000</v>
      </c>
      <c r="S75" s="25">
        <v>120367000</v>
      </c>
      <c r="T75" s="25">
        <v>122858000</v>
      </c>
      <c r="U75" s="25">
        <v>118722000</v>
      </c>
      <c r="V75" s="25">
        <v>117782000</v>
      </c>
      <c r="W75" s="25">
        <v>118761000</v>
      </c>
    </row>
    <row r="76" spans="1:25" s="8" customFormat="1" x14ac:dyDescent="0.25">
      <c r="A76" s="221"/>
      <c r="B76" s="8" t="s">
        <v>362</v>
      </c>
      <c r="C76" s="8" t="s">
        <v>246</v>
      </c>
      <c r="E76" s="8" t="s">
        <v>247</v>
      </c>
      <c r="F76" s="25">
        <v>152430356.534527</v>
      </c>
      <c r="G76" s="25">
        <v>151473375.79283887</v>
      </c>
      <c r="H76" s="25">
        <v>149287552.77493608</v>
      </c>
      <c r="I76" s="25">
        <v>161217665.71611255</v>
      </c>
      <c r="J76" s="25">
        <v>164944898.84910488</v>
      </c>
      <c r="K76" s="25">
        <v>166040627.08439896</v>
      </c>
      <c r="L76" s="25">
        <v>165935024.92327368</v>
      </c>
      <c r="M76" s="25">
        <v>167855715.78005114</v>
      </c>
      <c r="N76" s="25">
        <v>170937442.12276214</v>
      </c>
      <c r="O76" s="25">
        <v>169791125.31969309</v>
      </c>
      <c r="P76" s="25">
        <v>172502122.76214835</v>
      </c>
      <c r="Q76" s="25">
        <v>201600000</v>
      </c>
      <c r="R76" s="25">
        <v>211200000</v>
      </c>
      <c r="S76" s="25">
        <v>135733000</v>
      </c>
      <c r="T76" s="25">
        <v>138542000</v>
      </c>
      <c r="U76" s="25">
        <v>133666000</v>
      </c>
      <c r="V76" s="25">
        <v>132818000</v>
      </c>
      <c r="W76" s="25">
        <v>134699500</v>
      </c>
    </row>
    <row r="77" spans="1:25" s="8" customFormat="1" x14ac:dyDescent="0.25">
      <c r="A77" s="221"/>
      <c r="F77" s="26"/>
      <c r="G77" s="26"/>
      <c r="H77" s="26"/>
      <c r="I77" s="26"/>
      <c r="J77" s="26"/>
      <c r="K77" s="26"/>
      <c r="L77" s="26"/>
      <c r="M77" s="26"/>
      <c r="N77" s="26"/>
      <c r="O77" s="26"/>
      <c r="P77" s="26"/>
      <c r="Q77" s="26"/>
      <c r="R77" s="26"/>
      <c r="S77" s="26"/>
      <c r="T77" s="26"/>
      <c r="U77" s="26"/>
      <c r="V77" s="26"/>
      <c r="W77" s="26"/>
    </row>
    <row r="78" spans="1:25" s="45" customFormat="1" ht="21" x14ac:dyDescent="0.35">
      <c r="A78" s="223"/>
      <c r="C78" s="54" t="s">
        <v>11</v>
      </c>
      <c r="F78" s="45" t="s">
        <v>12</v>
      </c>
    </row>
    <row r="79" spans="1:25" s="8" customFormat="1" x14ac:dyDescent="0.25">
      <c r="A79" s="221"/>
    </row>
    <row r="80" spans="1:25" s="8" customFormat="1" x14ac:dyDescent="0.25">
      <c r="A80" s="221"/>
      <c r="B80" s="8" t="s">
        <v>366</v>
      </c>
      <c r="C80" s="8" t="s">
        <v>248</v>
      </c>
      <c r="D80" s="8" t="s">
        <v>13</v>
      </c>
      <c r="E80" s="8" t="s">
        <v>375</v>
      </c>
      <c r="F80" s="25">
        <v>7.6999999999999999E-2</v>
      </c>
      <c r="G80" s="25">
        <v>7.6999999999999999E-2</v>
      </c>
      <c r="H80" s="25">
        <v>7.6999999999999999E-2</v>
      </c>
      <c r="I80" s="25">
        <v>7.6999999999999999E-2</v>
      </c>
      <c r="J80" s="25">
        <v>7.6999999999999999E-2</v>
      </c>
      <c r="K80" s="25">
        <v>7.6999999999999999E-2</v>
      </c>
      <c r="L80" s="25">
        <v>7.6999999999999999E-2</v>
      </c>
      <c r="M80" s="25">
        <v>7.6999999999999999E-2</v>
      </c>
      <c r="N80" s="25">
        <v>7.6999999999999999E-2</v>
      </c>
      <c r="O80" s="25">
        <v>7.6999999999999999E-2</v>
      </c>
      <c r="P80" s="25">
        <v>7.6999999999999999E-2</v>
      </c>
      <c r="Q80" s="25">
        <v>7.6999999999999999E-2</v>
      </c>
      <c r="R80" s="25">
        <v>7.6999999999999999E-2</v>
      </c>
      <c r="S80" s="25">
        <v>7.6999999999999999E-2</v>
      </c>
      <c r="T80" s="25">
        <v>7.6999999999999999E-2</v>
      </c>
      <c r="U80" s="25">
        <v>7.6999999999999999E-2</v>
      </c>
      <c r="V80" s="25">
        <v>7.6999999999999999E-2</v>
      </c>
      <c r="W80" s="25">
        <v>7.6999999999999999E-2</v>
      </c>
    </row>
    <row r="81" spans="1:23" s="8" customFormat="1" x14ac:dyDescent="0.25">
      <c r="A81" s="221"/>
      <c r="B81" s="8" t="s">
        <v>367</v>
      </c>
      <c r="C81" s="8" t="s">
        <v>248</v>
      </c>
      <c r="D81" s="8" t="s">
        <v>13</v>
      </c>
      <c r="E81" s="8" t="s">
        <v>375</v>
      </c>
      <c r="F81" s="25">
        <v>1.7999999999999999E-2</v>
      </c>
      <c r="G81" s="25">
        <v>1.7999999999999999E-2</v>
      </c>
      <c r="H81" s="25">
        <v>1.7999999999999999E-2</v>
      </c>
      <c r="I81" s="25">
        <v>1.7999999999999999E-2</v>
      </c>
      <c r="J81" s="25">
        <v>1.7999999999999999E-2</v>
      </c>
      <c r="K81" s="25">
        <v>1.7999999999999999E-2</v>
      </c>
      <c r="L81" s="25">
        <v>1.7999999999999999E-2</v>
      </c>
      <c r="M81" s="25">
        <v>1.7999999999999999E-2</v>
      </c>
      <c r="N81" s="25">
        <v>1.7999999999999999E-2</v>
      </c>
      <c r="O81" s="25">
        <v>1.7999999999999999E-2</v>
      </c>
      <c r="P81" s="25">
        <v>1.7999999999999999E-2</v>
      </c>
      <c r="Q81" s="25">
        <v>1.7999999999999999E-2</v>
      </c>
      <c r="R81" s="25">
        <v>1.7999999999999999E-2</v>
      </c>
      <c r="S81" s="25">
        <v>1.7999999999999999E-2</v>
      </c>
      <c r="T81" s="25">
        <v>1.7999999999999999E-2</v>
      </c>
      <c r="U81" s="25">
        <v>1.7999999999999999E-2</v>
      </c>
      <c r="V81" s="25">
        <v>1.7999999999999999E-2</v>
      </c>
      <c r="W81" s="25">
        <v>1.7999999999999999E-2</v>
      </c>
    </row>
    <row r="82" spans="1:23" s="8" customFormat="1" x14ac:dyDescent="0.25">
      <c r="A82" s="221"/>
      <c r="B82" s="8" t="s">
        <v>366</v>
      </c>
      <c r="C82" s="8" t="s">
        <v>248</v>
      </c>
      <c r="D82" s="8" t="s">
        <v>36</v>
      </c>
      <c r="E82" s="8" t="s">
        <v>375</v>
      </c>
      <c r="F82" s="25">
        <v>0.77</v>
      </c>
      <c r="G82" s="25">
        <v>0.77</v>
      </c>
      <c r="H82" s="25">
        <v>0.77</v>
      </c>
      <c r="I82" s="25">
        <v>0.77</v>
      </c>
      <c r="J82" s="25">
        <v>0.77</v>
      </c>
      <c r="K82" s="25">
        <v>0.77</v>
      </c>
      <c r="L82" s="25">
        <v>0.77</v>
      </c>
      <c r="M82" s="25">
        <v>0.77</v>
      </c>
      <c r="N82" s="25">
        <v>0.77</v>
      </c>
      <c r="O82" s="25">
        <v>0.77</v>
      </c>
      <c r="P82" s="25">
        <v>0.77</v>
      </c>
      <c r="Q82" s="25">
        <v>0.77</v>
      </c>
      <c r="R82" s="25">
        <v>0.77</v>
      </c>
      <c r="S82" s="25">
        <v>0.77</v>
      </c>
      <c r="T82" s="25">
        <v>0.77</v>
      </c>
      <c r="U82" s="25">
        <v>0.77</v>
      </c>
      <c r="V82" s="25">
        <v>0.77</v>
      </c>
      <c r="W82" s="25">
        <v>0.77</v>
      </c>
    </row>
    <row r="83" spans="1:23" s="8" customFormat="1" x14ac:dyDescent="0.25">
      <c r="A83" s="221"/>
      <c r="B83" s="8" t="s">
        <v>367</v>
      </c>
      <c r="C83" s="8" t="s">
        <v>248</v>
      </c>
      <c r="D83" s="8" t="s">
        <v>36</v>
      </c>
      <c r="E83" s="8" t="s">
        <v>375</v>
      </c>
      <c r="F83" s="25">
        <v>0.18</v>
      </c>
      <c r="G83" s="25">
        <v>0.18</v>
      </c>
      <c r="H83" s="25">
        <v>0.18</v>
      </c>
      <c r="I83" s="25">
        <v>0.18</v>
      </c>
      <c r="J83" s="25">
        <v>0.18</v>
      </c>
      <c r="K83" s="25">
        <v>0.18</v>
      </c>
      <c r="L83" s="25">
        <v>0.18</v>
      </c>
      <c r="M83" s="25">
        <v>0.18</v>
      </c>
      <c r="N83" s="25">
        <v>0.18</v>
      </c>
      <c r="O83" s="25">
        <v>0.18</v>
      </c>
      <c r="P83" s="25">
        <v>0.18</v>
      </c>
      <c r="Q83" s="25">
        <v>0.18</v>
      </c>
      <c r="R83" s="25">
        <v>0.18</v>
      </c>
      <c r="S83" s="25">
        <v>0.18</v>
      </c>
      <c r="T83" s="25">
        <v>0.18</v>
      </c>
      <c r="U83" s="25">
        <v>0.18</v>
      </c>
      <c r="V83" s="25">
        <v>0.18</v>
      </c>
      <c r="W83" s="25">
        <v>0.18</v>
      </c>
    </row>
    <row r="84" spans="1:23" s="8" customFormat="1" x14ac:dyDescent="0.25">
      <c r="A84" s="221"/>
      <c r="B84" s="8" t="s">
        <v>364</v>
      </c>
      <c r="C84" s="8" t="s">
        <v>248</v>
      </c>
      <c r="D84" s="8" t="s">
        <v>13</v>
      </c>
      <c r="E84" s="8" t="s">
        <v>375</v>
      </c>
      <c r="F84" s="25">
        <v>0</v>
      </c>
      <c r="G84" s="25">
        <v>0</v>
      </c>
      <c r="H84" s="25">
        <v>0</v>
      </c>
      <c r="I84" s="25">
        <v>0</v>
      </c>
      <c r="J84" s="25">
        <v>0</v>
      </c>
      <c r="K84" s="25">
        <v>0</v>
      </c>
      <c r="L84" s="25">
        <v>0</v>
      </c>
      <c r="M84" s="25">
        <v>0</v>
      </c>
      <c r="N84" s="25">
        <v>0</v>
      </c>
      <c r="O84" s="25">
        <v>0</v>
      </c>
      <c r="P84" s="25">
        <v>0</v>
      </c>
      <c r="Q84" s="25">
        <v>0</v>
      </c>
      <c r="R84" s="25">
        <v>0</v>
      </c>
      <c r="S84" s="25">
        <v>0</v>
      </c>
      <c r="T84" s="25">
        <v>0</v>
      </c>
      <c r="U84" s="25">
        <v>0</v>
      </c>
      <c r="V84" s="25">
        <v>0</v>
      </c>
      <c r="W84" s="25">
        <v>0</v>
      </c>
    </row>
    <row r="85" spans="1:23" s="8" customFormat="1" x14ac:dyDescent="0.25">
      <c r="A85" s="221"/>
      <c r="B85" s="8" t="s">
        <v>365</v>
      </c>
      <c r="C85" s="8" t="s">
        <v>248</v>
      </c>
      <c r="D85" s="8" t="s">
        <v>13</v>
      </c>
      <c r="E85" s="8" t="s">
        <v>375</v>
      </c>
      <c r="F85" s="25">
        <v>0</v>
      </c>
      <c r="G85" s="25">
        <v>0</v>
      </c>
      <c r="H85" s="25">
        <v>0</v>
      </c>
      <c r="I85" s="25">
        <v>0</v>
      </c>
      <c r="J85" s="25">
        <v>0</v>
      </c>
      <c r="K85" s="25">
        <v>0</v>
      </c>
      <c r="L85" s="25">
        <v>0</v>
      </c>
      <c r="M85" s="25">
        <v>0</v>
      </c>
      <c r="N85" s="25">
        <v>0</v>
      </c>
      <c r="O85" s="25">
        <v>0</v>
      </c>
      <c r="P85" s="25">
        <v>0</v>
      </c>
      <c r="Q85" s="25">
        <v>0</v>
      </c>
      <c r="R85" s="25">
        <v>0</v>
      </c>
      <c r="S85" s="25">
        <v>0</v>
      </c>
      <c r="T85" s="25">
        <v>0</v>
      </c>
      <c r="U85" s="25">
        <v>0</v>
      </c>
      <c r="V85" s="25">
        <v>0</v>
      </c>
      <c r="W85" s="25">
        <v>0</v>
      </c>
    </row>
    <row r="86" spans="1:23" s="8" customFormat="1" x14ac:dyDescent="0.25">
      <c r="A86" s="221"/>
      <c r="B86" s="8" t="s">
        <v>364</v>
      </c>
      <c r="C86" s="8" t="s">
        <v>248</v>
      </c>
      <c r="D86" s="8" t="s">
        <v>36</v>
      </c>
      <c r="E86" s="8" t="s">
        <v>375</v>
      </c>
      <c r="F86" s="25">
        <v>0</v>
      </c>
      <c r="G86" s="25">
        <v>0</v>
      </c>
      <c r="H86" s="25">
        <v>0</v>
      </c>
      <c r="I86" s="25">
        <v>0</v>
      </c>
      <c r="J86" s="25">
        <v>0</v>
      </c>
      <c r="K86" s="25">
        <v>0</v>
      </c>
      <c r="L86" s="25">
        <v>0</v>
      </c>
      <c r="M86" s="25">
        <v>0</v>
      </c>
      <c r="N86" s="25">
        <v>0</v>
      </c>
      <c r="O86" s="25">
        <v>0</v>
      </c>
      <c r="P86" s="25">
        <v>0</v>
      </c>
      <c r="Q86" s="25">
        <v>0</v>
      </c>
      <c r="R86" s="25">
        <v>0</v>
      </c>
      <c r="S86" s="25">
        <v>0</v>
      </c>
      <c r="T86" s="25">
        <v>0</v>
      </c>
      <c r="U86" s="25">
        <v>0</v>
      </c>
      <c r="V86" s="25">
        <v>0</v>
      </c>
      <c r="W86" s="25">
        <v>0</v>
      </c>
    </row>
    <row r="87" spans="1:23" s="8" customFormat="1" x14ac:dyDescent="0.25">
      <c r="A87" s="221"/>
      <c r="B87" s="8" t="s">
        <v>365</v>
      </c>
      <c r="C87" s="8" t="s">
        <v>248</v>
      </c>
      <c r="D87" s="8" t="s">
        <v>36</v>
      </c>
      <c r="E87" s="8" t="s">
        <v>375</v>
      </c>
      <c r="F87" s="25">
        <v>0</v>
      </c>
      <c r="G87" s="25">
        <v>0</v>
      </c>
      <c r="H87" s="25">
        <v>0</v>
      </c>
      <c r="I87" s="25">
        <v>0</v>
      </c>
      <c r="J87" s="25">
        <v>0</v>
      </c>
      <c r="K87" s="25">
        <v>0</v>
      </c>
      <c r="L87" s="25">
        <v>0</v>
      </c>
      <c r="M87" s="25">
        <v>0</v>
      </c>
      <c r="N87" s="25">
        <v>0</v>
      </c>
      <c r="O87" s="25">
        <v>0</v>
      </c>
      <c r="P87" s="25">
        <v>0</v>
      </c>
      <c r="Q87" s="25">
        <v>0</v>
      </c>
      <c r="R87" s="25">
        <v>0</v>
      </c>
      <c r="S87" s="25">
        <v>0</v>
      </c>
      <c r="T87" s="25">
        <v>0</v>
      </c>
      <c r="U87" s="25">
        <v>0</v>
      </c>
      <c r="V87" s="25">
        <v>0</v>
      </c>
      <c r="W87" s="25">
        <v>0</v>
      </c>
    </row>
    <row r="88" spans="1:23" s="8" customFormat="1" x14ac:dyDescent="0.25">
      <c r="A88" s="221"/>
    </row>
    <row r="89" spans="1:23" s="45" customFormat="1" ht="21" x14ac:dyDescent="0.35">
      <c r="A89" s="223"/>
      <c r="C89" s="54" t="s">
        <v>14</v>
      </c>
      <c r="F89" s="45" t="s">
        <v>15</v>
      </c>
    </row>
    <row r="90" spans="1:23" s="8" customFormat="1" x14ac:dyDescent="0.25">
      <c r="A90" s="221"/>
    </row>
    <row r="91" spans="1:23" s="8" customFormat="1" x14ac:dyDescent="0.25">
      <c r="A91" s="221"/>
      <c r="B91" s="8" t="s">
        <v>366</v>
      </c>
      <c r="C91" s="8" t="s">
        <v>250</v>
      </c>
      <c r="D91" s="8" t="s">
        <v>13</v>
      </c>
      <c r="E91" s="8" t="s">
        <v>16</v>
      </c>
      <c r="F91" s="25">
        <v>19.182690251510344</v>
      </c>
      <c r="G91" s="25">
        <v>19.06225843227293</v>
      </c>
      <c r="H91" s="25">
        <v>18.787182214842751</v>
      </c>
      <c r="I91" s="25">
        <v>20.288534481012157</v>
      </c>
      <c r="J91" s="25">
        <v>20.75759038503849</v>
      </c>
      <c r="K91" s="25">
        <v>20.895482966380843</v>
      </c>
      <c r="L91" s="25">
        <v>20.882193398654231</v>
      </c>
      <c r="M91" s="25">
        <v>21.123903899187802</v>
      </c>
      <c r="N91" s="25">
        <v>21.511725611451226</v>
      </c>
      <c r="O91" s="25">
        <v>21.367466681253195</v>
      </c>
      <c r="P91" s="25">
        <v>21.708633791227616</v>
      </c>
      <c r="Q91" s="25">
        <v>16.092707399999998</v>
      </c>
      <c r="R91" s="25">
        <v>16.859026799999999</v>
      </c>
      <c r="S91" s="25">
        <v>17.081401336999999</v>
      </c>
      <c r="T91" s="25">
        <v>17.434901637999999</v>
      </c>
      <c r="U91" s="25">
        <v>16.847957741999998</v>
      </c>
      <c r="V91" s="25">
        <v>16.714561402000001</v>
      </c>
      <c r="W91" s="25">
        <v>16.853492271</v>
      </c>
    </row>
    <row r="92" spans="1:23" s="8" customFormat="1" x14ac:dyDescent="0.25">
      <c r="A92" s="221"/>
      <c r="B92" s="8" t="s">
        <v>367</v>
      </c>
      <c r="C92" s="8" t="s">
        <v>250</v>
      </c>
      <c r="D92" s="8" t="s">
        <v>13</v>
      </c>
      <c r="E92" s="8" t="s">
        <v>16</v>
      </c>
      <c r="F92" s="25">
        <v>4.4842652535998209</v>
      </c>
      <c r="G92" s="25">
        <v>4.4561123607910735</v>
      </c>
      <c r="H92" s="25">
        <v>4.3918088294437592</v>
      </c>
      <c r="I92" s="25">
        <v>4.7427742942625821</v>
      </c>
      <c r="J92" s="25">
        <v>4.8524237263726331</v>
      </c>
      <c r="K92" s="25">
        <v>4.8846583557773391</v>
      </c>
      <c r="L92" s="25">
        <v>4.8815517035815077</v>
      </c>
      <c r="M92" s="25">
        <v>4.9380554569529922</v>
      </c>
      <c r="N92" s="25">
        <v>5.0287150780015848</v>
      </c>
      <c r="O92" s="25">
        <v>4.9949922112020451</v>
      </c>
      <c r="P92" s="25">
        <v>5.0747455615856767</v>
      </c>
      <c r="Q92" s="25">
        <v>3.7619315999999996</v>
      </c>
      <c r="R92" s="25">
        <v>3.9410712000000001</v>
      </c>
      <c r="S92" s="25">
        <v>3.9930548579999998</v>
      </c>
      <c r="T92" s="25">
        <v>4.0756912920000001</v>
      </c>
      <c r="U92" s="25">
        <v>3.9384836279999997</v>
      </c>
      <c r="V92" s="25">
        <v>3.9073000680000001</v>
      </c>
      <c r="W92" s="25">
        <v>3.9397774139999999</v>
      </c>
    </row>
    <row r="93" spans="1:23" s="8" customFormat="1" x14ac:dyDescent="0.25">
      <c r="A93" s="221"/>
      <c r="B93" s="8" t="s">
        <v>366</v>
      </c>
      <c r="C93" s="8" t="s">
        <v>251</v>
      </c>
      <c r="D93" s="8" t="s">
        <v>36</v>
      </c>
      <c r="E93" s="8" t="s">
        <v>194</v>
      </c>
      <c r="F93" s="25">
        <v>69.736312905653463</v>
      </c>
      <c r="G93" s="25">
        <v>69.298497827579283</v>
      </c>
      <c r="H93" s="25">
        <v>68.298492045277499</v>
      </c>
      <c r="I93" s="25">
        <v>73.756473696571604</v>
      </c>
      <c r="J93" s="25">
        <v>75.461668789884911</v>
      </c>
      <c r="K93" s="25">
        <v>75.962960322708426</v>
      </c>
      <c r="L93" s="25">
        <v>75.914647732492327</v>
      </c>
      <c r="M93" s="25">
        <v>76.793356551578015</v>
      </c>
      <c r="N93" s="25">
        <v>78.20323472421228</v>
      </c>
      <c r="O93" s="25">
        <v>77.678799112531962</v>
      </c>
      <c r="P93" s="25">
        <v>78.91907021227621</v>
      </c>
      <c r="Q93" s="25">
        <v>58.503060000000005</v>
      </c>
      <c r="R93" s="25">
        <v>61.288920000000005</v>
      </c>
      <c r="S93" s="25">
        <v>62.097335300000005</v>
      </c>
      <c r="T93" s="25">
        <v>63.382442200000007</v>
      </c>
      <c r="U93" s="25">
        <v>61.248679800000005</v>
      </c>
      <c r="V93" s="25">
        <v>60.763733800000004</v>
      </c>
      <c r="W93" s="25">
        <v>61.268799900000005</v>
      </c>
    </row>
    <row r="94" spans="1:23" s="8" customFormat="1" x14ac:dyDescent="0.25">
      <c r="A94" s="221"/>
      <c r="B94" s="8" t="s">
        <v>367</v>
      </c>
      <c r="C94" s="8" t="s">
        <v>251</v>
      </c>
      <c r="D94" s="8" t="s">
        <v>36</v>
      </c>
      <c r="E94" s="8" t="s">
        <v>194</v>
      </c>
      <c r="F94" s="25">
        <v>16.30199522469821</v>
      </c>
      <c r="G94" s="25">
        <v>16.199648842810742</v>
      </c>
      <c r="H94" s="25">
        <v>15.965881257337596</v>
      </c>
      <c r="I94" s="25">
        <v>17.241773071925831</v>
      </c>
      <c r="J94" s="25">
        <v>17.64039010672634</v>
      </c>
      <c r="K94" s="25">
        <v>17.757575140373401</v>
      </c>
      <c r="L94" s="25">
        <v>17.746281288115089</v>
      </c>
      <c r="M94" s="25">
        <v>17.951693739329922</v>
      </c>
      <c r="N94" s="25">
        <v>18.281275649815857</v>
      </c>
      <c r="O94" s="25">
        <v>18.158680312020458</v>
      </c>
      <c r="P94" s="25">
        <v>18.448613815856778</v>
      </c>
      <c r="Q94" s="25">
        <v>13.67604</v>
      </c>
      <c r="R94" s="25">
        <v>14.327280000000002</v>
      </c>
      <c r="S94" s="25">
        <v>14.516260200000001</v>
      </c>
      <c r="T94" s="25">
        <v>14.816674800000001</v>
      </c>
      <c r="U94" s="25">
        <v>14.317873200000001</v>
      </c>
      <c r="V94" s="25">
        <v>14.2045092</v>
      </c>
      <c r="W94" s="25">
        <v>14.322576600000001</v>
      </c>
    </row>
    <row r="95" spans="1:23" s="8" customFormat="1" x14ac:dyDescent="0.25">
      <c r="A95" s="221"/>
      <c r="B95" s="8" t="s">
        <v>364</v>
      </c>
      <c r="C95" s="8" t="s">
        <v>250</v>
      </c>
      <c r="D95" s="8" t="s">
        <v>13</v>
      </c>
      <c r="E95" s="8" t="s">
        <v>16</v>
      </c>
      <c r="F95" s="25">
        <v>0</v>
      </c>
      <c r="G95" s="25">
        <v>0</v>
      </c>
      <c r="H95" s="25">
        <v>0</v>
      </c>
      <c r="I95" s="25">
        <v>0</v>
      </c>
      <c r="J95" s="25">
        <v>0</v>
      </c>
      <c r="K95" s="25">
        <v>0</v>
      </c>
      <c r="L95" s="25">
        <v>0</v>
      </c>
      <c r="M95" s="25">
        <v>0</v>
      </c>
      <c r="N95" s="25">
        <v>0</v>
      </c>
      <c r="O95" s="25">
        <v>0</v>
      </c>
      <c r="P95" s="25">
        <v>0</v>
      </c>
      <c r="Q95" s="25">
        <v>0</v>
      </c>
      <c r="R95" s="25">
        <v>0</v>
      </c>
      <c r="S95" s="25">
        <v>0</v>
      </c>
      <c r="T95" s="25">
        <v>0</v>
      </c>
      <c r="U95" s="25">
        <v>0</v>
      </c>
      <c r="V95" s="25">
        <v>0</v>
      </c>
      <c r="W95" s="25">
        <v>0</v>
      </c>
    </row>
    <row r="96" spans="1:23" s="8" customFormat="1" x14ac:dyDescent="0.25">
      <c r="A96" s="221"/>
      <c r="B96" s="8" t="s">
        <v>365</v>
      </c>
      <c r="C96" s="8" t="s">
        <v>250</v>
      </c>
      <c r="D96" s="8" t="s">
        <v>13</v>
      </c>
      <c r="E96" s="8" t="s">
        <v>16</v>
      </c>
      <c r="F96" s="25">
        <v>0</v>
      </c>
      <c r="G96" s="25">
        <v>0</v>
      </c>
      <c r="H96" s="25">
        <v>0</v>
      </c>
      <c r="I96" s="25">
        <v>0</v>
      </c>
      <c r="J96" s="25">
        <v>0</v>
      </c>
      <c r="K96" s="25">
        <v>0</v>
      </c>
      <c r="L96" s="25">
        <v>0</v>
      </c>
      <c r="M96" s="25">
        <v>0</v>
      </c>
      <c r="N96" s="25">
        <v>0</v>
      </c>
      <c r="O96" s="25">
        <v>0</v>
      </c>
      <c r="P96" s="25">
        <v>0</v>
      </c>
      <c r="Q96" s="25">
        <v>0</v>
      </c>
      <c r="R96" s="25">
        <v>0</v>
      </c>
      <c r="S96" s="25">
        <v>0</v>
      </c>
      <c r="T96" s="25">
        <v>0</v>
      </c>
      <c r="U96" s="25">
        <v>0</v>
      </c>
      <c r="V96" s="25">
        <v>0</v>
      </c>
      <c r="W96" s="25">
        <v>0</v>
      </c>
    </row>
    <row r="97" spans="1:24" s="8" customFormat="1" x14ac:dyDescent="0.25">
      <c r="A97" s="221"/>
      <c r="B97" s="8" t="s">
        <v>364</v>
      </c>
      <c r="C97" s="8" t="s">
        <v>251</v>
      </c>
      <c r="D97" s="8" t="s">
        <v>36</v>
      </c>
      <c r="E97" s="8" t="s">
        <v>194</v>
      </c>
      <c r="F97" s="25">
        <v>0</v>
      </c>
      <c r="G97" s="25">
        <v>0</v>
      </c>
      <c r="H97" s="25">
        <v>0</v>
      </c>
      <c r="I97" s="25">
        <v>0</v>
      </c>
      <c r="J97" s="25">
        <v>0</v>
      </c>
      <c r="K97" s="25">
        <v>0</v>
      </c>
      <c r="L97" s="25">
        <v>0</v>
      </c>
      <c r="M97" s="25">
        <v>0</v>
      </c>
      <c r="N97" s="25">
        <v>0</v>
      </c>
      <c r="O97" s="25">
        <v>0</v>
      </c>
      <c r="P97" s="25">
        <v>0</v>
      </c>
      <c r="Q97" s="25">
        <v>0</v>
      </c>
      <c r="R97" s="25">
        <v>0</v>
      </c>
      <c r="S97" s="25">
        <v>0</v>
      </c>
      <c r="T97" s="25">
        <v>0</v>
      </c>
      <c r="U97" s="25">
        <v>0</v>
      </c>
      <c r="V97" s="25">
        <v>0</v>
      </c>
      <c r="W97" s="25">
        <v>0</v>
      </c>
    </row>
    <row r="98" spans="1:24" s="8" customFormat="1" x14ac:dyDescent="0.25">
      <c r="A98" s="221"/>
      <c r="B98" s="8" t="s">
        <v>365</v>
      </c>
      <c r="C98" s="8" t="s">
        <v>251</v>
      </c>
      <c r="D98" s="8" t="s">
        <v>36</v>
      </c>
      <c r="E98" s="8" t="s">
        <v>194</v>
      </c>
      <c r="F98" s="25">
        <v>0</v>
      </c>
      <c r="G98" s="25">
        <v>0</v>
      </c>
      <c r="H98" s="25">
        <v>0</v>
      </c>
      <c r="I98" s="25">
        <v>0</v>
      </c>
      <c r="J98" s="25">
        <v>0</v>
      </c>
      <c r="K98" s="25">
        <v>0</v>
      </c>
      <c r="L98" s="25">
        <v>0</v>
      </c>
      <c r="M98" s="25">
        <v>0</v>
      </c>
      <c r="N98" s="25">
        <v>0</v>
      </c>
      <c r="O98" s="25">
        <v>0</v>
      </c>
      <c r="P98" s="25">
        <v>0</v>
      </c>
      <c r="Q98" s="25">
        <v>0</v>
      </c>
      <c r="R98" s="25">
        <v>0</v>
      </c>
      <c r="S98" s="25">
        <v>0</v>
      </c>
      <c r="T98" s="25">
        <v>0</v>
      </c>
      <c r="U98" s="25">
        <v>0</v>
      </c>
      <c r="V98" s="25">
        <v>0</v>
      </c>
      <c r="W98" s="25">
        <v>0</v>
      </c>
    </row>
    <row r="99" spans="1:24" s="8" customFormat="1" x14ac:dyDescent="0.25">
      <c r="A99" s="221"/>
      <c r="B99" s="7"/>
      <c r="C99" s="7"/>
      <c r="D99" s="7"/>
      <c r="E99" s="7"/>
    </row>
    <row r="100" spans="1:24" s="8" customFormat="1" x14ac:dyDescent="0.25">
      <c r="A100" s="221"/>
      <c r="B100" s="7" t="s">
        <v>79</v>
      </c>
      <c r="C100" s="7" t="s">
        <v>197</v>
      </c>
      <c r="D100" s="7" t="s">
        <v>13</v>
      </c>
      <c r="E100" s="7" t="s">
        <v>198</v>
      </c>
      <c r="F100" s="53">
        <v>1830.4714262424952</v>
      </c>
      <c r="G100" s="53">
        <v>1818.9794508712544</v>
      </c>
      <c r="H100" s="53">
        <v>1792.7308303992036</v>
      </c>
      <c r="I100" s="53">
        <v>1935.9944909137207</v>
      </c>
      <c r="J100" s="53">
        <v>1980.7532509402474</v>
      </c>
      <c r="K100" s="53">
        <v>1993.9113860468765</v>
      </c>
      <c r="L100" s="53">
        <v>1992.6432545349915</v>
      </c>
      <c r="M100" s="53">
        <v>2015.7080154652074</v>
      </c>
      <c r="N100" s="53">
        <v>2052.7151585440438</v>
      </c>
      <c r="O100" s="53">
        <v>2038.9495268080559</v>
      </c>
      <c r="P100" s="53">
        <v>2071.5047439436057</v>
      </c>
      <c r="Q100" s="53">
        <v>1535.6157390000001</v>
      </c>
      <c r="R100" s="53">
        <v>1608.7402980000002</v>
      </c>
      <c r="S100" s="53">
        <v>1629.9599616950002</v>
      </c>
      <c r="T100" s="53">
        <v>1663.6920499300002</v>
      </c>
      <c r="U100" s="53">
        <v>1607.68405437</v>
      </c>
      <c r="V100" s="53">
        <v>1594.9549644700003</v>
      </c>
      <c r="W100" s="53">
        <v>1608.2121761850003</v>
      </c>
    </row>
    <row r="101" spans="1:24" s="8" customFormat="1" x14ac:dyDescent="0.25">
      <c r="A101" s="221"/>
    </row>
    <row r="102" spans="1:24" x14ac:dyDescent="0.25">
      <c r="C102" s="11"/>
    </row>
    <row r="103" spans="1:24" ht="18.75" x14ac:dyDescent="0.3">
      <c r="B103" s="10" t="s">
        <v>19</v>
      </c>
    </row>
    <row r="104" spans="1:24" s="19" customFormat="1" x14ac:dyDescent="0.25">
      <c r="A104" s="223"/>
      <c r="B104" s="5"/>
      <c r="C104" s="6" t="s">
        <v>6</v>
      </c>
      <c r="D104" s="5"/>
      <c r="E104" s="5" t="s">
        <v>33</v>
      </c>
      <c r="F104" s="5"/>
      <c r="G104" s="5"/>
      <c r="H104" s="5"/>
      <c r="I104" s="5"/>
      <c r="J104" s="5"/>
      <c r="K104" s="5"/>
      <c r="L104" s="5"/>
      <c r="M104" s="5"/>
      <c r="N104" s="5"/>
      <c r="O104" s="5"/>
      <c r="P104" s="5"/>
      <c r="Q104" s="5"/>
      <c r="R104" s="5"/>
      <c r="S104" s="5"/>
      <c r="T104" s="5"/>
      <c r="U104" s="5"/>
      <c r="V104" s="5"/>
      <c r="W104" s="5"/>
    </row>
    <row r="106" spans="1:24" x14ac:dyDescent="0.25">
      <c r="B106" s="7" t="s">
        <v>7</v>
      </c>
      <c r="C106" s="7" t="s">
        <v>8</v>
      </c>
      <c r="D106" s="7" t="s">
        <v>9</v>
      </c>
      <c r="E106" s="7" t="s">
        <v>10</v>
      </c>
      <c r="F106" s="7">
        <v>2000</v>
      </c>
      <c r="G106" s="7">
        <v>2001</v>
      </c>
      <c r="H106" s="7">
        <v>2002</v>
      </c>
      <c r="I106" s="7">
        <v>2003</v>
      </c>
      <c r="J106" s="7">
        <v>2004</v>
      </c>
      <c r="K106" s="7">
        <v>2005</v>
      </c>
      <c r="L106" s="7">
        <v>2006</v>
      </c>
      <c r="M106" s="7">
        <v>2007</v>
      </c>
      <c r="N106" s="7">
        <v>2008</v>
      </c>
      <c r="O106" s="7">
        <v>2009</v>
      </c>
      <c r="P106" s="7">
        <v>2010</v>
      </c>
      <c r="Q106" s="7">
        <v>2011</v>
      </c>
      <c r="R106" s="7">
        <v>2012</v>
      </c>
      <c r="S106" s="7">
        <v>2013</v>
      </c>
      <c r="T106" s="7">
        <v>2014</v>
      </c>
      <c r="U106" s="7">
        <v>2015</v>
      </c>
      <c r="V106" s="7">
        <v>2016</v>
      </c>
      <c r="W106" s="7">
        <v>2017</v>
      </c>
    </row>
    <row r="107" spans="1:24" x14ac:dyDescent="0.25">
      <c r="B107" s="8" t="s">
        <v>245</v>
      </c>
      <c r="C107" s="8" t="s">
        <v>246</v>
      </c>
      <c r="D107" s="8"/>
      <c r="E107" s="8" t="s">
        <v>247</v>
      </c>
      <c r="F107" s="31">
        <f t="shared" ref="F107:W107" si="0">IFERROR(((F14/F75)-1),"CHECK")</f>
        <v>-0.21354230022631826</v>
      </c>
      <c r="G107" s="31">
        <f t="shared" si="0"/>
        <v>-0.18861159009444861</v>
      </c>
      <c r="H107" s="31">
        <f t="shared" si="0"/>
        <v>-0.12797397063395244</v>
      </c>
      <c r="I107" s="31">
        <f t="shared" si="0"/>
        <v>-0.18477812216240086</v>
      </c>
      <c r="J107" s="31">
        <f t="shared" si="0"/>
        <v>-0.19597978538958449</v>
      </c>
      <c r="K107" s="31">
        <f t="shared" si="0"/>
        <v>-0.20193765307140088</v>
      </c>
      <c r="L107" s="31">
        <f t="shared" si="0"/>
        <v>-0.1919695741925983</v>
      </c>
      <c r="M107" s="31">
        <f t="shared" si="0"/>
        <v>-0.18509466428210808</v>
      </c>
      <c r="N107" s="31">
        <f t="shared" si="0"/>
        <v>-0.21190028686575146</v>
      </c>
      <c r="O107" s="31">
        <f t="shared" si="0"/>
        <v>-6.0129635703629392E-2</v>
      </c>
      <c r="P107" s="31">
        <f t="shared" si="0"/>
        <v>-0.14177173916496277</v>
      </c>
      <c r="Q107" s="31">
        <f t="shared" si="0"/>
        <v>6.2365079365079401E-2</v>
      </c>
      <c r="R107" s="31">
        <f t="shared" si="0"/>
        <v>0</v>
      </c>
      <c r="S107" s="31">
        <f t="shared" si="0"/>
        <v>4.1365158224431209E-3</v>
      </c>
      <c r="T107" s="31">
        <f t="shared" si="0"/>
        <v>1.6623744485503522E-2</v>
      </c>
      <c r="U107" s="31">
        <f t="shared" si="0"/>
        <v>-2.0538737554960274E-2</v>
      </c>
      <c r="V107" s="31">
        <f t="shared" si="0"/>
        <v>-3.5645132532984847E-2</v>
      </c>
      <c r="W107" s="31">
        <f t="shared" si="0"/>
        <v>-2.2689266678455056E-2</v>
      </c>
      <c r="X107" s="31"/>
    </row>
    <row r="108" spans="1:24" s="8" customFormat="1" x14ac:dyDescent="0.25">
      <c r="A108" s="221"/>
      <c r="B108" s="8" t="s">
        <v>362</v>
      </c>
      <c r="C108" s="8" t="s">
        <v>246</v>
      </c>
      <c r="E108" s="8" t="s">
        <v>247</v>
      </c>
      <c r="F108" s="31">
        <f t="shared" ref="F108:W108" si="1">IFERROR(((F15/F76)-1),"CHECK")</f>
        <v>0.14753292815043273</v>
      </c>
      <c r="G108" s="31">
        <f t="shared" si="1"/>
        <v>0.18390972350347901</v>
      </c>
      <c r="H108" s="31">
        <f t="shared" si="1"/>
        <v>0.27238703771325645</v>
      </c>
      <c r="I108" s="31">
        <f t="shared" si="1"/>
        <v>0.18950319748472344</v>
      </c>
      <c r="J108" s="31">
        <f t="shared" si="1"/>
        <v>0.17315867265275342</v>
      </c>
      <c r="K108" s="31">
        <f t="shared" si="1"/>
        <v>0.16446545323559336</v>
      </c>
      <c r="L108" s="31">
        <f t="shared" si="1"/>
        <v>0.17901003554067896</v>
      </c>
      <c r="M108" s="31">
        <f t="shared" si="1"/>
        <v>0.18904132584736155</v>
      </c>
      <c r="N108" s="31">
        <f t="shared" si="1"/>
        <v>0.14992881593976493</v>
      </c>
      <c r="O108" s="31">
        <f t="shared" si="1"/>
        <v>3.5296748690620827E-2</v>
      </c>
      <c r="P108" s="31">
        <f t="shared" si="1"/>
        <v>7.9486715979476319E-2</v>
      </c>
      <c r="Q108" s="31">
        <f t="shared" si="1"/>
        <v>-2.9127976190476246E-2</v>
      </c>
      <c r="R108" s="31">
        <f t="shared" si="1"/>
        <v>0</v>
      </c>
      <c r="S108" s="31">
        <f t="shared" si="1"/>
        <v>0.55183411550617745</v>
      </c>
      <c r="T108" s="31">
        <f t="shared" si="1"/>
        <v>0.54032452252746466</v>
      </c>
      <c r="U108" s="31">
        <f t="shared" si="1"/>
        <v>0.55399578052758369</v>
      </c>
      <c r="V108" s="31">
        <f t="shared" si="1"/>
        <v>0.54735318255055798</v>
      </c>
      <c r="W108" s="31">
        <f t="shared" si="1"/>
        <v>0.57931989354080748</v>
      </c>
    </row>
    <row r="109" spans="1:24" x14ac:dyDescent="0.25">
      <c r="B109" s="8"/>
      <c r="C109" s="8"/>
      <c r="D109" s="8"/>
      <c r="E109" s="8"/>
    </row>
    <row r="110" spans="1:24" s="19" customFormat="1" ht="21" x14ac:dyDescent="0.35">
      <c r="A110" s="223"/>
      <c r="B110" s="45"/>
      <c r="C110" s="54" t="s">
        <v>11</v>
      </c>
      <c r="D110" s="45"/>
      <c r="E110" s="45"/>
    </row>
    <row r="111" spans="1:24" x14ac:dyDescent="0.25">
      <c r="B111" s="8"/>
      <c r="C111" s="8"/>
      <c r="D111" s="8"/>
      <c r="E111" s="8"/>
    </row>
    <row r="112" spans="1:24" x14ac:dyDescent="0.25">
      <c r="B112" s="8" t="s">
        <v>366</v>
      </c>
      <c r="C112" s="8" t="s">
        <v>248</v>
      </c>
      <c r="D112" s="8" t="s">
        <v>13</v>
      </c>
      <c r="E112" s="8" t="s">
        <v>375</v>
      </c>
      <c r="F112" s="31">
        <f t="shared" ref="F112:W112" si="2">IFERROR(((F19/F80)-1),"CHECK")</f>
        <v>0</v>
      </c>
      <c r="G112" s="31">
        <f t="shared" si="2"/>
        <v>0</v>
      </c>
      <c r="H112" s="31">
        <f t="shared" si="2"/>
        <v>0</v>
      </c>
      <c r="I112" s="31">
        <f t="shared" si="2"/>
        <v>0</v>
      </c>
      <c r="J112" s="31">
        <f t="shared" si="2"/>
        <v>0</v>
      </c>
      <c r="K112" s="31">
        <f t="shared" si="2"/>
        <v>0</v>
      </c>
      <c r="L112" s="31">
        <f t="shared" si="2"/>
        <v>0</v>
      </c>
      <c r="M112" s="31">
        <f t="shared" si="2"/>
        <v>0</v>
      </c>
      <c r="N112" s="31">
        <f t="shared" si="2"/>
        <v>0</v>
      </c>
      <c r="O112" s="31">
        <f t="shared" si="2"/>
        <v>0</v>
      </c>
      <c r="P112" s="31">
        <f t="shared" si="2"/>
        <v>0</v>
      </c>
      <c r="Q112" s="31">
        <f t="shared" si="2"/>
        <v>0</v>
      </c>
      <c r="R112" s="31">
        <f t="shared" si="2"/>
        <v>0</v>
      </c>
      <c r="S112" s="31">
        <f t="shared" si="2"/>
        <v>0</v>
      </c>
      <c r="T112" s="31">
        <f t="shared" si="2"/>
        <v>0</v>
      </c>
      <c r="U112" s="31">
        <f t="shared" si="2"/>
        <v>0</v>
      </c>
      <c r="V112" s="31">
        <f t="shared" si="2"/>
        <v>0</v>
      </c>
      <c r="W112" s="31">
        <f t="shared" si="2"/>
        <v>0</v>
      </c>
    </row>
    <row r="113" spans="1:23" x14ac:dyDescent="0.25">
      <c r="B113" s="8" t="s">
        <v>367</v>
      </c>
      <c r="C113" s="8" t="s">
        <v>248</v>
      </c>
      <c r="D113" s="8" t="s">
        <v>13</v>
      </c>
      <c r="E113" s="8" t="s">
        <v>375</v>
      </c>
      <c r="F113" s="31">
        <f t="shared" ref="F113:W113" si="3">IFERROR(((F20/F81)-1),"CHECK")</f>
        <v>0</v>
      </c>
      <c r="G113" s="31">
        <f t="shared" si="3"/>
        <v>0</v>
      </c>
      <c r="H113" s="31">
        <f t="shared" si="3"/>
        <v>0</v>
      </c>
      <c r="I113" s="31">
        <f t="shared" si="3"/>
        <v>0</v>
      </c>
      <c r="J113" s="31">
        <f t="shared" si="3"/>
        <v>0</v>
      </c>
      <c r="K113" s="31">
        <f t="shared" si="3"/>
        <v>0</v>
      </c>
      <c r="L113" s="31">
        <f t="shared" si="3"/>
        <v>0</v>
      </c>
      <c r="M113" s="31">
        <f t="shared" si="3"/>
        <v>0</v>
      </c>
      <c r="N113" s="31">
        <f t="shared" si="3"/>
        <v>0</v>
      </c>
      <c r="O113" s="31">
        <f t="shared" si="3"/>
        <v>0</v>
      </c>
      <c r="P113" s="31">
        <f t="shared" si="3"/>
        <v>0</v>
      </c>
      <c r="Q113" s="31">
        <f t="shared" si="3"/>
        <v>0</v>
      </c>
      <c r="R113" s="31">
        <f t="shared" si="3"/>
        <v>0</v>
      </c>
      <c r="S113" s="31">
        <f t="shared" si="3"/>
        <v>0</v>
      </c>
      <c r="T113" s="31">
        <f t="shared" si="3"/>
        <v>0</v>
      </c>
      <c r="U113" s="31">
        <f t="shared" si="3"/>
        <v>0</v>
      </c>
      <c r="V113" s="31">
        <f t="shared" si="3"/>
        <v>0</v>
      </c>
      <c r="W113" s="31">
        <f t="shared" si="3"/>
        <v>0</v>
      </c>
    </row>
    <row r="114" spans="1:23" x14ac:dyDescent="0.25">
      <c r="B114" s="8" t="s">
        <v>366</v>
      </c>
      <c r="C114" s="8" t="s">
        <v>248</v>
      </c>
      <c r="D114" s="8" t="s">
        <v>36</v>
      </c>
      <c r="E114" s="8" t="s">
        <v>375</v>
      </c>
      <c r="F114" s="31">
        <f t="shared" ref="F114:W114" si="4">IFERROR(((F21/F82)-1),"CHECK")</f>
        <v>0</v>
      </c>
      <c r="G114" s="31">
        <f t="shared" si="4"/>
        <v>0</v>
      </c>
      <c r="H114" s="31">
        <f t="shared" si="4"/>
        <v>0</v>
      </c>
      <c r="I114" s="31">
        <f t="shared" si="4"/>
        <v>0</v>
      </c>
      <c r="J114" s="31">
        <f t="shared" si="4"/>
        <v>0</v>
      </c>
      <c r="K114" s="31">
        <f t="shared" si="4"/>
        <v>0</v>
      </c>
      <c r="L114" s="31">
        <f t="shared" si="4"/>
        <v>0</v>
      </c>
      <c r="M114" s="31">
        <f t="shared" si="4"/>
        <v>0</v>
      </c>
      <c r="N114" s="31">
        <f t="shared" si="4"/>
        <v>0</v>
      </c>
      <c r="O114" s="31">
        <f t="shared" si="4"/>
        <v>0</v>
      </c>
      <c r="P114" s="31">
        <f t="shared" si="4"/>
        <v>0</v>
      </c>
      <c r="Q114" s="31">
        <f t="shared" si="4"/>
        <v>0</v>
      </c>
      <c r="R114" s="31">
        <f t="shared" si="4"/>
        <v>0</v>
      </c>
      <c r="S114" s="31">
        <f t="shared" si="4"/>
        <v>0</v>
      </c>
      <c r="T114" s="31">
        <f t="shared" si="4"/>
        <v>0</v>
      </c>
      <c r="U114" s="31">
        <f t="shared" si="4"/>
        <v>0</v>
      </c>
      <c r="V114" s="31">
        <f t="shared" si="4"/>
        <v>0</v>
      </c>
      <c r="W114" s="31">
        <f t="shared" si="4"/>
        <v>0</v>
      </c>
    </row>
    <row r="115" spans="1:23" x14ac:dyDescent="0.25">
      <c r="B115" s="8" t="s">
        <v>367</v>
      </c>
      <c r="C115" s="8" t="s">
        <v>248</v>
      </c>
      <c r="D115" s="8" t="s">
        <v>36</v>
      </c>
      <c r="E115" s="8" t="s">
        <v>375</v>
      </c>
      <c r="F115" s="31">
        <f t="shared" ref="F115:W115" si="5">IFERROR(((F22/F83)-1),"CHECK")</f>
        <v>0</v>
      </c>
      <c r="G115" s="31">
        <f t="shared" si="5"/>
        <v>0</v>
      </c>
      <c r="H115" s="31">
        <f t="shared" si="5"/>
        <v>0</v>
      </c>
      <c r="I115" s="31">
        <f t="shared" si="5"/>
        <v>0</v>
      </c>
      <c r="J115" s="31">
        <f t="shared" si="5"/>
        <v>0</v>
      </c>
      <c r="K115" s="31">
        <f t="shared" si="5"/>
        <v>0</v>
      </c>
      <c r="L115" s="31">
        <f t="shared" si="5"/>
        <v>0</v>
      </c>
      <c r="M115" s="31">
        <f t="shared" si="5"/>
        <v>0</v>
      </c>
      <c r="N115" s="31">
        <f t="shared" si="5"/>
        <v>0</v>
      </c>
      <c r="O115" s="31">
        <f t="shared" si="5"/>
        <v>0</v>
      </c>
      <c r="P115" s="31">
        <f t="shared" si="5"/>
        <v>0</v>
      </c>
      <c r="Q115" s="31">
        <f t="shared" si="5"/>
        <v>0</v>
      </c>
      <c r="R115" s="31">
        <f t="shared" si="5"/>
        <v>0</v>
      </c>
      <c r="S115" s="31">
        <f t="shared" si="5"/>
        <v>0</v>
      </c>
      <c r="T115" s="31">
        <f t="shared" si="5"/>
        <v>0</v>
      </c>
      <c r="U115" s="31">
        <f t="shared" si="5"/>
        <v>0</v>
      </c>
      <c r="V115" s="31">
        <f t="shared" si="5"/>
        <v>0</v>
      </c>
      <c r="W115" s="31">
        <f t="shared" si="5"/>
        <v>0</v>
      </c>
    </row>
    <row r="116" spans="1:23" x14ac:dyDescent="0.25">
      <c r="B116" s="8" t="s">
        <v>364</v>
      </c>
      <c r="C116" s="8" t="s">
        <v>248</v>
      </c>
      <c r="D116" s="8" t="s">
        <v>13</v>
      </c>
      <c r="E116" s="8" t="s">
        <v>375</v>
      </c>
      <c r="F116" s="31" t="str">
        <f t="shared" ref="F116:W116" si="6">IFERROR(((F23/F84)-1),"CHECK")</f>
        <v>CHECK</v>
      </c>
      <c r="G116" s="31" t="str">
        <f t="shared" si="6"/>
        <v>CHECK</v>
      </c>
      <c r="H116" s="31" t="str">
        <f t="shared" si="6"/>
        <v>CHECK</v>
      </c>
      <c r="I116" s="31" t="str">
        <f t="shared" si="6"/>
        <v>CHECK</v>
      </c>
      <c r="J116" s="31" t="str">
        <f t="shared" si="6"/>
        <v>CHECK</v>
      </c>
      <c r="K116" s="31" t="str">
        <f t="shared" si="6"/>
        <v>CHECK</v>
      </c>
      <c r="L116" s="31" t="str">
        <f t="shared" si="6"/>
        <v>CHECK</v>
      </c>
      <c r="M116" s="31" t="str">
        <f t="shared" si="6"/>
        <v>CHECK</v>
      </c>
      <c r="N116" s="31" t="str">
        <f t="shared" si="6"/>
        <v>CHECK</v>
      </c>
      <c r="O116" s="31" t="str">
        <f t="shared" si="6"/>
        <v>CHECK</v>
      </c>
      <c r="P116" s="31" t="str">
        <f t="shared" si="6"/>
        <v>CHECK</v>
      </c>
      <c r="Q116" s="31" t="str">
        <f t="shared" si="6"/>
        <v>CHECK</v>
      </c>
      <c r="R116" s="31" t="str">
        <f t="shared" si="6"/>
        <v>CHECK</v>
      </c>
      <c r="S116" s="31" t="str">
        <f t="shared" si="6"/>
        <v>CHECK</v>
      </c>
      <c r="T116" s="31" t="str">
        <f t="shared" si="6"/>
        <v>CHECK</v>
      </c>
      <c r="U116" s="31" t="str">
        <f t="shared" si="6"/>
        <v>CHECK</v>
      </c>
      <c r="V116" s="31" t="str">
        <f t="shared" si="6"/>
        <v>CHECK</v>
      </c>
      <c r="W116" s="31" t="str">
        <f t="shared" si="6"/>
        <v>CHECK</v>
      </c>
    </row>
    <row r="117" spans="1:23" x14ac:dyDescent="0.25">
      <c r="B117" s="8" t="s">
        <v>365</v>
      </c>
      <c r="C117" s="8" t="s">
        <v>248</v>
      </c>
      <c r="D117" s="8" t="s">
        <v>13</v>
      </c>
      <c r="E117" s="8" t="s">
        <v>375</v>
      </c>
      <c r="F117" s="31" t="str">
        <f t="shared" ref="F117:W117" si="7">IFERROR(((F24/F85)-1),"CHECK")</f>
        <v>CHECK</v>
      </c>
      <c r="G117" s="31" t="str">
        <f t="shared" si="7"/>
        <v>CHECK</v>
      </c>
      <c r="H117" s="31" t="str">
        <f t="shared" si="7"/>
        <v>CHECK</v>
      </c>
      <c r="I117" s="31" t="str">
        <f t="shared" si="7"/>
        <v>CHECK</v>
      </c>
      <c r="J117" s="31" t="str">
        <f t="shared" si="7"/>
        <v>CHECK</v>
      </c>
      <c r="K117" s="31" t="str">
        <f t="shared" si="7"/>
        <v>CHECK</v>
      </c>
      <c r="L117" s="31" t="str">
        <f t="shared" si="7"/>
        <v>CHECK</v>
      </c>
      <c r="M117" s="31" t="str">
        <f t="shared" si="7"/>
        <v>CHECK</v>
      </c>
      <c r="N117" s="31" t="str">
        <f t="shared" si="7"/>
        <v>CHECK</v>
      </c>
      <c r="O117" s="31" t="str">
        <f t="shared" si="7"/>
        <v>CHECK</v>
      </c>
      <c r="P117" s="31" t="str">
        <f t="shared" si="7"/>
        <v>CHECK</v>
      </c>
      <c r="Q117" s="31" t="str">
        <f t="shared" si="7"/>
        <v>CHECK</v>
      </c>
      <c r="R117" s="31" t="str">
        <f t="shared" si="7"/>
        <v>CHECK</v>
      </c>
      <c r="S117" s="31" t="str">
        <f t="shared" si="7"/>
        <v>CHECK</v>
      </c>
      <c r="T117" s="31" t="str">
        <f t="shared" si="7"/>
        <v>CHECK</v>
      </c>
      <c r="U117" s="31" t="str">
        <f t="shared" si="7"/>
        <v>CHECK</v>
      </c>
      <c r="V117" s="31" t="str">
        <f t="shared" si="7"/>
        <v>CHECK</v>
      </c>
      <c r="W117" s="31" t="str">
        <f t="shared" si="7"/>
        <v>CHECK</v>
      </c>
    </row>
    <row r="118" spans="1:23" x14ac:dyDescent="0.25">
      <c r="B118" s="8" t="s">
        <v>364</v>
      </c>
      <c r="C118" s="8" t="s">
        <v>248</v>
      </c>
      <c r="D118" s="8" t="s">
        <v>36</v>
      </c>
      <c r="E118" s="8" t="s">
        <v>375</v>
      </c>
      <c r="F118" s="31" t="str">
        <f t="shared" ref="F118:W118" si="8">IFERROR(((F25/F86)-1),"CHECK")</f>
        <v>CHECK</v>
      </c>
      <c r="G118" s="31" t="str">
        <f t="shared" si="8"/>
        <v>CHECK</v>
      </c>
      <c r="H118" s="31" t="str">
        <f t="shared" si="8"/>
        <v>CHECK</v>
      </c>
      <c r="I118" s="31" t="str">
        <f t="shared" si="8"/>
        <v>CHECK</v>
      </c>
      <c r="J118" s="31" t="str">
        <f t="shared" si="8"/>
        <v>CHECK</v>
      </c>
      <c r="K118" s="31" t="str">
        <f t="shared" si="8"/>
        <v>CHECK</v>
      </c>
      <c r="L118" s="31" t="str">
        <f t="shared" si="8"/>
        <v>CHECK</v>
      </c>
      <c r="M118" s="31" t="str">
        <f t="shared" si="8"/>
        <v>CHECK</v>
      </c>
      <c r="N118" s="31" t="str">
        <f t="shared" si="8"/>
        <v>CHECK</v>
      </c>
      <c r="O118" s="31" t="str">
        <f t="shared" si="8"/>
        <v>CHECK</v>
      </c>
      <c r="P118" s="31" t="str">
        <f t="shared" si="8"/>
        <v>CHECK</v>
      </c>
      <c r="Q118" s="31" t="str">
        <f t="shared" si="8"/>
        <v>CHECK</v>
      </c>
      <c r="R118" s="31" t="str">
        <f t="shared" si="8"/>
        <v>CHECK</v>
      </c>
      <c r="S118" s="31" t="str">
        <f t="shared" si="8"/>
        <v>CHECK</v>
      </c>
      <c r="T118" s="31" t="str">
        <f t="shared" si="8"/>
        <v>CHECK</v>
      </c>
      <c r="U118" s="31" t="str">
        <f t="shared" si="8"/>
        <v>CHECK</v>
      </c>
      <c r="V118" s="31" t="str">
        <f t="shared" si="8"/>
        <v>CHECK</v>
      </c>
      <c r="W118" s="31" t="str">
        <f t="shared" si="8"/>
        <v>CHECK</v>
      </c>
    </row>
    <row r="119" spans="1:23" x14ac:dyDescent="0.25">
      <c r="B119" s="8" t="s">
        <v>365</v>
      </c>
      <c r="C119" s="8" t="s">
        <v>248</v>
      </c>
      <c r="D119" s="8" t="s">
        <v>36</v>
      </c>
      <c r="E119" s="8" t="s">
        <v>375</v>
      </c>
      <c r="F119" s="31" t="str">
        <f t="shared" ref="F119:W119" si="9">IFERROR(((F26/F87)-1),"CHECK")</f>
        <v>CHECK</v>
      </c>
      <c r="G119" s="31" t="str">
        <f t="shared" si="9"/>
        <v>CHECK</v>
      </c>
      <c r="H119" s="31" t="str">
        <f t="shared" si="9"/>
        <v>CHECK</v>
      </c>
      <c r="I119" s="31" t="str">
        <f t="shared" si="9"/>
        <v>CHECK</v>
      </c>
      <c r="J119" s="31" t="str">
        <f t="shared" si="9"/>
        <v>CHECK</v>
      </c>
      <c r="K119" s="31" t="str">
        <f t="shared" si="9"/>
        <v>CHECK</v>
      </c>
      <c r="L119" s="31" t="str">
        <f t="shared" si="9"/>
        <v>CHECK</v>
      </c>
      <c r="M119" s="31" t="str">
        <f t="shared" si="9"/>
        <v>CHECK</v>
      </c>
      <c r="N119" s="31" t="str">
        <f t="shared" si="9"/>
        <v>CHECK</v>
      </c>
      <c r="O119" s="31" t="str">
        <f t="shared" si="9"/>
        <v>CHECK</v>
      </c>
      <c r="P119" s="31" t="str">
        <f t="shared" si="9"/>
        <v>CHECK</v>
      </c>
      <c r="Q119" s="31" t="str">
        <f t="shared" si="9"/>
        <v>CHECK</v>
      </c>
      <c r="R119" s="31" t="str">
        <f t="shared" si="9"/>
        <v>CHECK</v>
      </c>
      <c r="S119" s="31" t="str">
        <f t="shared" si="9"/>
        <v>CHECK</v>
      </c>
      <c r="T119" s="31" t="str">
        <f t="shared" si="9"/>
        <v>CHECK</v>
      </c>
      <c r="U119" s="31" t="str">
        <f t="shared" si="9"/>
        <v>CHECK</v>
      </c>
      <c r="V119" s="31" t="str">
        <f t="shared" si="9"/>
        <v>CHECK</v>
      </c>
      <c r="W119" s="31" t="str">
        <f t="shared" si="9"/>
        <v>CHECK</v>
      </c>
    </row>
    <row r="120" spans="1:23" x14ac:dyDescent="0.25">
      <c r="B120" s="8"/>
      <c r="C120" s="8"/>
      <c r="D120" s="8"/>
      <c r="E120" s="8"/>
    </row>
    <row r="121" spans="1:23" s="19" customFormat="1" ht="21" x14ac:dyDescent="0.35">
      <c r="A121" s="223"/>
      <c r="B121" s="45"/>
      <c r="C121" s="54" t="s">
        <v>14</v>
      </c>
      <c r="D121" s="45"/>
      <c r="E121" s="45"/>
    </row>
    <row r="122" spans="1:23" x14ac:dyDescent="0.25">
      <c r="B122" s="8"/>
      <c r="C122" s="8"/>
      <c r="D122" s="8"/>
      <c r="E122" s="8"/>
    </row>
    <row r="123" spans="1:23" x14ac:dyDescent="0.25">
      <c r="B123" s="8" t="s">
        <v>366</v>
      </c>
      <c r="C123" s="8" t="s">
        <v>250</v>
      </c>
      <c r="D123" s="8" t="s">
        <v>13</v>
      </c>
      <c r="E123" s="8" t="s">
        <v>16</v>
      </c>
      <c r="F123" s="31">
        <f t="shared" ref="F123:W123" si="10">IFERROR(((F30/F91)-1),"CHECK")</f>
        <v>-0.24341318410269241</v>
      </c>
      <c r="G123" s="31">
        <f t="shared" si="10"/>
        <v>-0.21942938102954834</v>
      </c>
      <c r="H123" s="31">
        <f t="shared" si="10"/>
        <v>-0.16109487245469223</v>
      </c>
      <c r="I123" s="31">
        <f t="shared" si="10"/>
        <v>-0.21574151415840293</v>
      </c>
      <c r="J123" s="31">
        <f t="shared" si="10"/>
        <v>-0.22651772083327903</v>
      </c>
      <c r="K123" s="31">
        <f t="shared" si="10"/>
        <v>-0.23224929945501571</v>
      </c>
      <c r="L123" s="31">
        <f t="shared" si="10"/>
        <v>-0.22265982368067105</v>
      </c>
      <c r="M123" s="31">
        <f t="shared" si="10"/>
        <v>-0.21604603351718821</v>
      </c>
      <c r="N123" s="31">
        <f t="shared" si="10"/>
        <v>-0.24183353695766541</v>
      </c>
      <c r="O123" s="31">
        <f t="shared" si="10"/>
        <v>-9.5827370647061816E-2</v>
      </c>
      <c r="P123" s="31">
        <f t="shared" si="10"/>
        <v>-0.17436858032527325</v>
      </c>
      <c r="Q123" s="31">
        <f t="shared" si="10"/>
        <v>2.2014805053871989E-2</v>
      </c>
      <c r="R123" s="31">
        <f t="shared" si="10"/>
        <v>-3.7981551817688364E-2</v>
      </c>
      <c r="S123" s="31">
        <f t="shared" si="10"/>
        <v>-3.4002147285300155E-2</v>
      </c>
      <c r="T123" s="31">
        <f t="shared" si="10"/>
        <v>-2.198920294476514E-2</v>
      </c>
      <c r="U123" s="31">
        <f t="shared" si="10"/>
        <v>-5.7740196247935249E-2</v>
      </c>
      <c r="V123" s="31">
        <f t="shared" si="10"/>
        <v>-7.2272826902323395E-2</v>
      </c>
      <c r="W123" s="31">
        <f t="shared" si="10"/>
        <v>-5.9809044938090472E-2</v>
      </c>
    </row>
    <row r="124" spans="1:23" x14ac:dyDescent="0.25">
      <c r="B124" s="8" t="s">
        <v>367</v>
      </c>
      <c r="C124" s="8" t="s">
        <v>250</v>
      </c>
      <c r="D124" s="8" t="s">
        <v>13</v>
      </c>
      <c r="E124" s="8" t="s">
        <v>16</v>
      </c>
      <c r="F124" s="31">
        <f t="shared" ref="F124:W124" si="11">IFERROR(((F31/F92)-1),"CHECK")</f>
        <v>-0.24341318410269241</v>
      </c>
      <c r="G124" s="31">
        <f t="shared" si="11"/>
        <v>-0.21942938102954834</v>
      </c>
      <c r="H124" s="31">
        <f t="shared" si="11"/>
        <v>-0.16109487245469212</v>
      </c>
      <c r="I124" s="31">
        <f t="shared" si="11"/>
        <v>-0.21574151415840293</v>
      </c>
      <c r="J124" s="31">
        <f t="shared" si="11"/>
        <v>-0.22651772083327903</v>
      </c>
      <c r="K124" s="31">
        <f t="shared" si="11"/>
        <v>-0.2322492994550156</v>
      </c>
      <c r="L124" s="31">
        <f t="shared" si="11"/>
        <v>-0.22265982368067105</v>
      </c>
      <c r="M124" s="31">
        <f t="shared" si="11"/>
        <v>-0.2160460335171881</v>
      </c>
      <c r="N124" s="31">
        <f t="shared" si="11"/>
        <v>-0.24183353695766541</v>
      </c>
      <c r="O124" s="31">
        <f t="shared" si="11"/>
        <v>-9.5827370647061705E-2</v>
      </c>
      <c r="P124" s="31">
        <f t="shared" si="11"/>
        <v>-0.17436858032527336</v>
      </c>
      <c r="Q124" s="31">
        <f t="shared" si="11"/>
        <v>2.2014805053871767E-2</v>
      </c>
      <c r="R124" s="31">
        <f t="shared" si="11"/>
        <v>-3.7981551817688586E-2</v>
      </c>
      <c r="S124" s="31">
        <f t="shared" si="11"/>
        <v>-3.4002147285300155E-2</v>
      </c>
      <c r="T124" s="31">
        <f t="shared" si="11"/>
        <v>-2.1989202944765363E-2</v>
      </c>
      <c r="U124" s="31">
        <f t="shared" si="11"/>
        <v>-5.7740196247935249E-2</v>
      </c>
      <c r="V124" s="31">
        <f t="shared" si="11"/>
        <v>-7.2272826902323506E-2</v>
      </c>
      <c r="W124" s="31">
        <f t="shared" si="11"/>
        <v>-5.9809044938090472E-2</v>
      </c>
    </row>
    <row r="125" spans="1:23" x14ac:dyDescent="0.25">
      <c r="B125" s="8" t="s">
        <v>366</v>
      </c>
      <c r="C125" s="8" t="s">
        <v>251</v>
      </c>
      <c r="D125" s="8" t="s">
        <v>36</v>
      </c>
      <c r="E125" s="8" t="s">
        <v>194</v>
      </c>
      <c r="F125" s="31">
        <f t="shared" ref="F125:W125" si="12">IFERROR(((F32/F93)-1),"CHECK")</f>
        <v>-0.21354230022631826</v>
      </c>
      <c r="G125" s="31">
        <f t="shared" si="12"/>
        <v>-0.18861159009444861</v>
      </c>
      <c r="H125" s="31">
        <f t="shared" si="12"/>
        <v>-0.12797397063395233</v>
      </c>
      <c r="I125" s="31">
        <f t="shared" si="12"/>
        <v>-0.18477812216240086</v>
      </c>
      <c r="J125" s="31">
        <f t="shared" si="12"/>
        <v>-0.19597978538958449</v>
      </c>
      <c r="K125" s="31">
        <f t="shared" si="12"/>
        <v>-0.20193765307140088</v>
      </c>
      <c r="L125" s="31">
        <f t="shared" si="12"/>
        <v>-0.19196957419259841</v>
      </c>
      <c r="M125" s="31">
        <f t="shared" si="12"/>
        <v>-0.18509466428210819</v>
      </c>
      <c r="N125" s="31">
        <f t="shared" si="12"/>
        <v>-0.21190028686575146</v>
      </c>
      <c r="O125" s="31">
        <f t="shared" si="12"/>
        <v>-6.0129635703629281E-2</v>
      </c>
      <c r="P125" s="31">
        <f t="shared" si="12"/>
        <v>-0.14177173916496288</v>
      </c>
      <c r="Q125" s="31">
        <f t="shared" si="12"/>
        <v>6.2365079365079401E-2</v>
      </c>
      <c r="R125" s="31">
        <f t="shared" si="12"/>
        <v>0</v>
      </c>
      <c r="S125" s="31">
        <f t="shared" si="12"/>
        <v>4.1365158224431209E-3</v>
      </c>
      <c r="T125" s="31">
        <f t="shared" si="12"/>
        <v>1.6623744485503522E-2</v>
      </c>
      <c r="U125" s="31">
        <f t="shared" si="12"/>
        <v>-2.0538737554960385E-2</v>
      </c>
      <c r="V125" s="31">
        <f t="shared" si="12"/>
        <v>-3.5645132532984847E-2</v>
      </c>
      <c r="W125" s="31">
        <f t="shared" si="12"/>
        <v>-2.2689266678455056E-2</v>
      </c>
    </row>
    <row r="126" spans="1:23" x14ac:dyDescent="0.25">
      <c r="B126" s="8" t="s">
        <v>367</v>
      </c>
      <c r="C126" s="8" t="s">
        <v>251</v>
      </c>
      <c r="D126" s="8" t="s">
        <v>36</v>
      </c>
      <c r="E126" s="8" t="s">
        <v>194</v>
      </c>
      <c r="F126" s="31">
        <f t="shared" ref="F126:W126" si="13">IFERROR(((F33/F94)-1),"CHECK")</f>
        <v>-0.21354230022631815</v>
      </c>
      <c r="G126" s="31">
        <f t="shared" si="13"/>
        <v>-0.18861159009444872</v>
      </c>
      <c r="H126" s="31">
        <f t="shared" si="13"/>
        <v>-0.12797397063395255</v>
      </c>
      <c r="I126" s="31">
        <f t="shared" si="13"/>
        <v>-0.18477812216240097</v>
      </c>
      <c r="J126" s="31">
        <f t="shared" si="13"/>
        <v>-0.19597978538958438</v>
      </c>
      <c r="K126" s="31">
        <f t="shared" si="13"/>
        <v>-0.20193765307140088</v>
      </c>
      <c r="L126" s="31">
        <f t="shared" si="13"/>
        <v>-0.19196957419259841</v>
      </c>
      <c r="M126" s="31">
        <f t="shared" si="13"/>
        <v>-0.18509466428210797</v>
      </c>
      <c r="N126" s="31">
        <f t="shared" si="13"/>
        <v>-0.21190028686575146</v>
      </c>
      <c r="O126" s="31">
        <f t="shared" si="13"/>
        <v>-6.0129635703629281E-2</v>
      </c>
      <c r="P126" s="31">
        <f t="shared" si="13"/>
        <v>-0.14177173916496277</v>
      </c>
      <c r="Q126" s="31">
        <f t="shared" si="13"/>
        <v>6.2365079365079401E-2</v>
      </c>
      <c r="R126" s="31">
        <f t="shared" si="13"/>
        <v>0</v>
      </c>
      <c r="S126" s="31">
        <f t="shared" si="13"/>
        <v>4.1365158224431209E-3</v>
      </c>
      <c r="T126" s="31">
        <f t="shared" si="13"/>
        <v>1.6623744485503522E-2</v>
      </c>
      <c r="U126" s="31">
        <f t="shared" si="13"/>
        <v>-2.0538737554960385E-2</v>
      </c>
      <c r="V126" s="31">
        <f t="shared" si="13"/>
        <v>-3.5645132532984736E-2</v>
      </c>
      <c r="W126" s="31">
        <f t="shared" si="13"/>
        <v>-2.2689266678455056E-2</v>
      </c>
    </row>
    <row r="127" spans="1:23" x14ac:dyDescent="0.25">
      <c r="B127" s="8" t="s">
        <v>364</v>
      </c>
      <c r="C127" s="8" t="s">
        <v>250</v>
      </c>
      <c r="D127" s="8" t="s">
        <v>13</v>
      </c>
      <c r="E127" s="8" t="s">
        <v>16</v>
      </c>
      <c r="F127" s="31" t="str">
        <f t="shared" ref="F127:W127" si="14">IFERROR(((F34/F95)-1),"CHECK")</f>
        <v>CHECK</v>
      </c>
      <c r="G127" s="31" t="str">
        <f t="shared" si="14"/>
        <v>CHECK</v>
      </c>
      <c r="H127" s="31" t="str">
        <f t="shared" si="14"/>
        <v>CHECK</v>
      </c>
      <c r="I127" s="31" t="str">
        <f t="shared" si="14"/>
        <v>CHECK</v>
      </c>
      <c r="J127" s="31" t="str">
        <f t="shared" si="14"/>
        <v>CHECK</v>
      </c>
      <c r="K127" s="31" t="str">
        <f t="shared" si="14"/>
        <v>CHECK</v>
      </c>
      <c r="L127" s="31" t="str">
        <f t="shared" si="14"/>
        <v>CHECK</v>
      </c>
      <c r="M127" s="31" t="str">
        <f t="shared" si="14"/>
        <v>CHECK</v>
      </c>
      <c r="N127" s="31" t="str">
        <f t="shared" si="14"/>
        <v>CHECK</v>
      </c>
      <c r="O127" s="31" t="str">
        <f t="shared" si="14"/>
        <v>CHECK</v>
      </c>
      <c r="P127" s="31" t="str">
        <f t="shared" si="14"/>
        <v>CHECK</v>
      </c>
      <c r="Q127" s="31" t="str">
        <f t="shared" si="14"/>
        <v>CHECK</v>
      </c>
      <c r="R127" s="31" t="str">
        <f t="shared" si="14"/>
        <v>CHECK</v>
      </c>
      <c r="S127" s="31" t="str">
        <f t="shared" si="14"/>
        <v>CHECK</v>
      </c>
      <c r="T127" s="31" t="str">
        <f t="shared" si="14"/>
        <v>CHECK</v>
      </c>
      <c r="U127" s="31" t="str">
        <f t="shared" si="14"/>
        <v>CHECK</v>
      </c>
      <c r="V127" s="31" t="str">
        <f t="shared" si="14"/>
        <v>CHECK</v>
      </c>
      <c r="W127" s="31" t="str">
        <f t="shared" si="14"/>
        <v>CHECK</v>
      </c>
    </row>
    <row r="128" spans="1:23" x14ac:dyDescent="0.25">
      <c r="B128" s="8" t="s">
        <v>365</v>
      </c>
      <c r="C128" s="8" t="s">
        <v>250</v>
      </c>
      <c r="D128" s="8" t="s">
        <v>13</v>
      </c>
      <c r="E128" s="8" t="s">
        <v>16</v>
      </c>
      <c r="F128" s="31" t="str">
        <f t="shared" ref="F128:W128" si="15">IFERROR(((F35/F96)-1),"CHECK")</f>
        <v>CHECK</v>
      </c>
      <c r="G128" s="31" t="str">
        <f t="shared" si="15"/>
        <v>CHECK</v>
      </c>
      <c r="H128" s="31" t="str">
        <f t="shared" si="15"/>
        <v>CHECK</v>
      </c>
      <c r="I128" s="31" t="str">
        <f t="shared" si="15"/>
        <v>CHECK</v>
      </c>
      <c r="J128" s="31" t="str">
        <f t="shared" si="15"/>
        <v>CHECK</v>
      </c>
      <c r="K128" s="31" t="str">
        <f t="shared" si="15"/>
        <v>CHECK</v>
      </c>
      <c r="L128" s="31" t="str">
        <f t="shared" si="15"/>
        <v>CHECK</v>
      </c>
      <c r="M128" s="31" t="str">
        <f t="shared" si="15"/>
        <v>CHECK</v>
      </c>
      <c r="N128" s="31" t="str">
        <f t="shared" si="15"/>
        <v>CHECK</v>
      </c>
      <c r="O128" s="31" t="str">
        <f t="shared" si="15"/>
        <v>CHECK</v>
      </c>
      <c r="P128" s="31" t="str">
        <f t="shared" si="15"/>
        <v>CHECK</v>
      </c>
      <c r="Q128" s="31" t="str">
        <f t="shared" si="15"/>
        <v>CHECK</v>
      </c>
      <c r="R128" s="31" t="str">
        <f t="shared" si="15"/>
        <v>CHECK</v>
      </c>
      <c r="S128" s="31" t="str">
        <f t="shared" si="15"/>
        <v>CHECK</v>
      </c>
      <c r="T128" s="31" t="str">
        <f t="shared" si="15"/>
        <v>CHECK</v>
      </c>
      <c r="U128" s="31" t="str">
        <f t="shared" si="15"/>
        <v>CHECK</v>
      </c>
      <c r="V128" s="31" t="str">
        <f t="shared" si="15"/>
        <v>CHECK</v>
      </c>
      <c r="W128" s="31" t="str">
        <f t="shared" si="15"/>
        <v>CHECK</v>
      </c>
    </row>
    <row r="129" spans="2:23" x14ac:dyDescent="0.25">
      <c r="B129" s="8" t="s">
        <v>364</v>
      </c>
      <c r="C129" s="8" t="s">
        <v>251</v>
      </c>
      <c r="D129" s="8" t="s">
        <v>36</v>
      </c>
      <c r="E129" s="8" t="s">
        <v>194</v>
      </c>
      <c r="F129" s="31" t="str">
        <f t="shared" ref="F129:W129" si="16">IFERROR(((F36/F97)-1),"CHECK")</f>
        <v>CHECK</v>
      </c>
      <c r="G129" s="31" t="str">
        <f t="shared" si="16"/>
        <v>CHECK</v>
      </c>
      <c r="H129" s="31" t="str">
        <f t="shared" si="16"/>
        <v>CHECK</v>
      </c>
      <c r="I129" s="31" t="str">
        <f t="shared" si="16"/>
        <v>CHECK</v>
      </c>
      <c r="J129" s="31" t="str">
        <f t="shared" si="16"/>
        <v>CHECK</v>
      </c>
      <c r="K129" s="31" t="str">
        <f t="shared" si="16"/>
        <v>CHECK</v>
      </c>
      <c r="L129" s="31" t="str">
        <f t="shared" si="16"/>
        <v>CHECK</v>
      </c>
      <c r="M129" s="31" t="str">
        <f t="shared" si="16"/>
        <v>CHECK</v>
      </c>
      <c r="N129" s="31" t="str">
        <f t="shared" si="16"/>
        <v>CHECK</v>
      </c>
      <c r="O129" s="31" t="str">
        <f t="shared" si="16"/>
        <v>CHECK</v>
      </c>
      <c r="P129" s="31" t="str">
        <f t="shared" si="16"/>
        <v>CHECK</v>
      </c>
      <c r="Q129" s="31" t="str">
        <f t="shared" si="16"/>
        <v>CHECK</v>
      </c>
      <c r="R129" s="31" t="str">
        <f t="shared" si="16"/>
        <v>CHECK</v>
      </c>
      <c r="S129" s="31" t="str">
        <f t="shared" si="16"/>
        <v>CHECK</v>
      </c>
      <c r="T129" s="31" t="str">
        <f t="shared" si="16"/>
        <v>CHECK</v>
      </c>
      <c r="U129" s="31" t="str">
        <f t="shared" si="16"/>
        <v>CHECK</v>
      </c>
      <c r="V129" s="31" t="str">
        <f t="shared" si="16"/>
        <v>CHECK</v>
      </c>
      <c r="W129" s="31" t="str">
        <f t="shared" si="16"/>
        <v>CHECK</v>
      </c>
    </row>
    <row r="130" spans="2:23" x14ac:dyDescent="0.25">
      <c r="B130" s="8" t="s">
        <v>365</v>
      </c>
      <c r="C130" s="8" t="s">
        <v>251</v>
      </c>
      <c r="D130" s="8" t="s">
        <v>36</v>
      </c>
      <c r="E130" s="8" t="s">
        <v>194</v>
      </c>
      <c r="F130" s="31" t="str">
        <f t="shared" ref="F130:W130" si="17">IFERROR(((F37/F98)-1),"CHECK")</f>
        <v>CHECK</v>
      </c>
      <c r="G130" s="31" t="str">
        <f t="shared" si="17"/>
        <v>CHECK</v>
      </c>
      <c r="H130" s="31" t="str">
        <f t="shared" si="17"/>
        <v>CHECK</v>
      </c>
      <c r="I130" s="31" t="str">
        <f t="shared" si="17"/>
        <v>CHECK</v>
      </c>
      <c r="J130" s="31" t="str">
        <f t="shared" si="17"/>
        <v>CHECK</v>
      </c>
      <c r="K130" s="31" t="str">
        <f t="shared" si="17"/>
        <v>CHECK</v>
      </c>
      <c r="L130" s="31" t="str">
        <f t="shared" si="17"/>
        <v>CHECK</v>
      </c>
      <c r="M130" s="31" t="str">
        <f t="shared" si="17"/>
        <v>CHECK</v>
      </c>
      <c r="N130" s="31" t="str">
        <f t="shared" si="17"/>
        <v>CHECK</v>
      </c>
      <c r="O130" s="31" t="str">
        <f t="shared" si="17"/>
        <v>CHECK</v>
      </c>
      <c r="P130" s="31" t="str">
        <f t="shared" si="17"/>
        <v>CHECK</v>
      </c>
      <c r="Q130" s="31" t="str">
        <f t="shared" si="17"/>
        <v>CHECK</v>
      </c>
      <c r="R130" s="31" t="str">
        <f t="shared" si="17"/>
        <v>CHECK</v>
      </c>
      <c r="S130" s="31" t="str">
        <f t="shared" si="17"/>
        <v>CHECK</v>
      </c>
      <c r="T130" s="31" t="str">
        <f t="shared" si="17"/>
        <v>CHECK</v>
      </c>
      <c r="U130" s="31" t="str">
        <f t="shared" si="17"/>
        <v>CHECK</v>
      </c>
      <c r="V130" s="31" t="str">
        <f t="shared" si="17"/>
        <v>CHECK</v>
      </c>
      <c r="W130" s="31" t="str">
        <f t="shared" si="17"/>
        <v>CHECK</v>
      </c>
    </row>
    <row r="131" spans="2:23" x14ac:dyDescent="0.25">
      <c r="B131" s="7"/>
      <c r="C131" s="7"/>
      <c r="D131" s="7"/>
      <c r="E131" s="7"/>
    </row>
    <row r="132" spans="2:23" x14ac:dyDescent="0.25">
      <c r="B132" s="7" t="s">
        <v>79</v>
      </c>
      <c r="C132" s="7" t="s">
        <v>197</v>
      </c>
      <c r="D132" s="7" t="s">
        <v>13</v>
      </c>
      <c r="E132" s="7" t="s">
        <v>198</v>
      </c>
      <c r="F132" s="31">
        <f t="shared" ref="F132:W132" si="18">IFERROR(((F39/F100)-1),"CHECK")</f>
        <v>-0.21392851378281796</v>
      </c>
      <c r="G132" s="31">
        <f t="shared" si="18"/>
        <v>-0.18901004662120469</v>
      </c>
      <c r="H132" s="31">
        <f t="shared" si="18"/>
        <v>-0.12840220507587952</v>
      </c>
      <c r="I132" s="31">
        <f t="shared" si="18"/>
        <v>-0.18517846122814685</v>
      </c>
      <c r="J132" s="31">
        <f t="shared" si="18"/>
        <v>-0.19637462354384483</v>
      </c>
      <c r="K132" s="31">
        <f t="shared" si="18"/>
        <v>-0.20232956543668723</v>
      </c>
      <c r="L132" s="31">
        <f t="shared" si="18"/>
        <v>-0.1923663816809108</v>
      </c>
      <c r="M132" s="31">
        <f t="shared" si="18"/>
        <v>-0.18549484790038651</v>
      </c>
      <c r="N132" s="31">
        <f t="shared" si="18"/>
        <v>-0.21228730678198304</v>
      </c>
      <c r="O132" s="31">
        <f t="shared" si="18"/>
        <v>-6.059118713372913E-2</v>
      </c>
      <c r="P132" s="31">
        <f t="shared" si="18"/>
        <v>-0.14219319780031092</v>
      </c>
      <c r="Q132" s="31">
        <f t="shared" si="18"/>
        <v>6.184337324443101E-2</v>
      </c>
      <c r="R132" s="31">
        <f t="shared" si="18"/>
        <v>-4.9107988466634556E-4</v>
      </c>
      <c r="S132" s="31">
        <f t="shared" si="18"/>
        <v>3.6434045780637803E-3</v>
      </c>
      <c r="T132" s="31">
        <f t="shared" si="18"/>
        <v>1.6124501014312509E-2</v>
      </c>
      <c r="U132" s="31">
        <f t="shared" si="18"/>
        <v>-2.1019731278757225E-2</v>
      </c>
      <c r="V132" s="31">
        <f t="shared" si="18"/>
        <v>-3.6118707810078199E-2</v>
      </c>
      <c r="W132" s="31">
        <f t="shared" si="18"/>
        <v>-2.3169204320658054E-2</v>
      </c>
    </row>
  </sheetData>
  <mergeCells count="2">
    <mergeCell ref="D1:K1"/>
    <mergeCell ref="D2:K2"/>
  </mergeCells>
  <conditionalFormatting sqref="L2">
    <cfRule type="expression" dxfId="5" priority="50">
      <formula>(UPPER(LEFT(SUBSTITUTE($AA2,"#",""),5))="FIXCH")</formula>
    </cfRule>
    <cfRule type="expression" dxfId="4" priority="51">
      <formula>(UPPER(SUBSTITUTE($AA2,"#",""))="OK")</formula>
    </cfRule>
  </conditionalFormatting>
  <conditionalFormatting sqref="F107 X107">
    <cfRule type="colorScale" priority="52">
      <colorScale>
        <cfvo type="min"/>
        <cfvo type="num" val="0"/>
        <cfvo type="max"/>
        <color theme="3" tint="0.59999389629810485"/>
        <color theme="0"/>
        <color rgb="FFEE9CA4"/>
      </colorScale>
    </cfRule>
  </conditionalFormatting>
  <conditionalFormatting sqref="F108">
    <cfRule type="colorScale" priority="24">
      <colorScale>
        <cfvo type="min"/>
        <cfvo type="num" val="0"/>
        <cfvo type="max"/>
        <color theme="3" tint="0.59999389629810485"/>
        <color theme="0"/>
        <color rgb="FFEE9CA4"/>
      </colorScale>
    </cfRule>
  </conditionalFormatting>
  <conditionalFormatting sqref="F112:F119">
    <cfRule type="colorScale" priority="23">
      <colorScale>
        <cfvo type="min"/>
        <cfvo type="num" val="0"/>
        <cfvo type="max"/>
        <color theme="3" tint="0.59999389629810485"/>
        <color theme="0"/>
        <color rgb="FFEE9CA4"/>
      </colorScale>
    </cfRule>
  </conditionalFormatting>
  <conditionalFormatting sqref="F123:F130">
    <cfRule type="colorScale" priority="22">
      <colorScale>
        <cfvo type="min"/>
        <cfvo type="num" val="0"/>
        <cfvo type="max"/>
        <color theme="3" tint="0.59999389629810485"/>
        <color theme="0"/>
        <color rgb="FFEE9CA4"/>
      </colorScale>
    </cfRule>
  </conditionalFormatting>
  <conditionalFormatting sqref="F132">
    <cfRule type="colorScale" priority="21">
      <colorScale>
        <cfvo type="min"/>
        <cfvo type="num" val="0"/>
        <cfvo type="max"/>
        <color theme="3" tint="0.59999389629810485"/>
        <color theme="0"/>
        <color rgb="FFEE9CA4"/>
      </colorScale>
    </cfRule>
  </conditionalFormatting>
  <conditionalFormatting sqref="G107:T107">
    <cfRule type="colorScale" priority="20">
      <colorScale>
        <cfvo type="min"/>
        <cfvo type="num" val="0"/>
        <cfvo type="max"/>
        <color theme="3" tint="0.59999389629810485"/>
        <color theme="0"/>
        <color rgb="FFEE9CA4"/>
      </colorScale>
    </cfRule>
  </conditionalFormatting>
  <conditionalFormatting sqref="G108:T108">
    <cfRule type="colorScale" priority="19">
      <colorScale>
        <cfvo type="min"/>
        <cfvo type="num" val="0"/>
        <cfvo type="max"/>
        <color theme="3" tint="0.59999389629810485"/>
        <color theme="0"/>
        <color rgb="FFEE9CA4"/>
      </colorScale>
    </cfRule>
  </conditionalFormatting>
  <conditionalFormatting sqref="G112:T119">
    <cfRule type="colorScale" priority="18">
      <colorScale>
        <cfvo type="min"/>
        <cfvo type="num" val="0"/>
        <cfvo type="max"/>
        <color theme="3" tint="0.59999389629810485"/>
        <color theme="0"/>
        <color rgb="FFEE9CA4"/>
      </colorScale>
    </cfRule>
  </conditionalFormatting>
  <conditionalFormatting sqref="G123:T130">
    <cfRule type="colorScale" priority="17">
      <colorScale>
        <cfvo type="min"/>
        <cfvo type="num" val="0"/>
        <cfvo type="max"/>
        <color theme="3" tint="0.59999389629810485"/>
        <color theme="0"/>
        <color rgb="FFEE9CA4"/>
      </colorScale>
    </cfRule>
  </conditionalFormatting>
  <conditionalFormatting sqref="G132:T132">
    <cfRule type="colorScale" priority="16">
      <colorScale>
        <cfvo type="min"/>
        <cfvo type="num" val="0"/>
        <cfvo type="max"/>
        <color theme="3" tint="0.59999389629810485"/>
        <color theme="0"/>
        <color rgb="FFEE9CA4"/>
      </colorScale>
    </cfRule>
  </conditionalFormatting>
  <conditionalFormatting sqref="U107">
    <cfRule type="colorScale" priority="15">
      <colorScale>
        <cfvo type="min"/>
        <cfvo type="num" val="0"/>
        <cfvo type="max"/>
        <color theme="3" tint="0.59999389629810485"/>
        <color theme="0"/>
        <color rgb="FFEE9CA4"/>
      </colorScale>
    </cfRule>
  </conditionalFormatting>
  <conditionalFormatting sqref="U108">
    <cfRule type="colorScale" priority="14">
      <colorScale>
        <cfvo type="min"/>
        <cfvo type="num" val="0"/>
        <cfvo type="max"/>
        <color theme="3" tint="0.59999389629810485"/>
        <color theme="0"/>
        <color rgb="FFEE9CA4"/>
      </colorScale>
    </cfRule>
  </conditionalFormatting>
  <conditionalFormatting sqref="U112:U119">
    <cfRule type="colorScale" priority="13">
      <colorScale>
        <cfvo type="min"/>
        <cfvo type="num" val="0"/>
        <cfvo type="max"/>
        <color theme="3" tint="0.59999389629810485"/>
        <color theme="0"/>
        <color rgb="FFEE9CA4"/>
      </colorScale>
    </cfRule>
  </conditionalFormatting>
  <conditionalFormatting sqref="U123:U130">
    <cfRule type="colorScale" priority="12">
      <colorScale>
        <cfvo type="min"/>
        <cfvo type="num" val="0"/>
        <cfvo type="max"/>
        <color theme="3" tint="0.59999389629810485"/>
        <color theme="0"/>
        <color rgb="FFEE9CA4"/>
      </colorScale>
    </cfRule>
  </conditionalFormatting>
  <conditionalFormatting sqref="U132">
    <cfRule type="colorScale" priority="11">
      <colorScale>
        <cfvo type="min"/>
        <cfvo type="num" val="0"/>
        <cfvo type="max"/>
        <color theme="3" tint="0.59999389629810485"/>
        <color theme="0"/>
        <color rgb="FFEE9CA4"/>
      </colorScale>
    </cfRule>
  </conditionalFormatting>
  <conditionalFormatting sqref="V107">
    <cfRule type="colorScale" priority="10">
      <colorScale>
        <cfvo type="min"/>
        <cfvo type="num" val="0"/>
        <cfvo type="max"/>
        <color theme="3" tint="0.59999389629810485"/>
        <color theme="0"/>
        <color rgb="FFEE9CA4"/>
      </colorScale>
    </cfRule>
  </conditionalFormatting>
  <conditionalFormatting sqref="V108">
    <cfRule type="colorScale" priority="9">
      <colorScale>
        <cfvo type="min"/>
        <cfvo type="num" val="0"/>
        <cfvo type="max"/>
        <color theme="3" tint="0.59999389629810485"/>
        <color theme="0"/>
        <color rgb="FFEE9CA4"/>
      </colorScale>
    </cfRule>
  </conditionalFormatting>
  <conditionalFormatting sqref="V112:V119">
    <cfRule type="colorScale" priority="8">
      <colorScale>
        <cfvo type="min"/>
        <cfvo type="num" val="0"/>
        <cfvo type="max"/>
        <color theme="3" tint="0.59999389629810485"/>
        <color theme="0"/>
        <color rgb="FFEE9CA4"/>
      </colorScale>
    </cfRule>
  </conditionalFormatting>
  <conditionalFormatting sqref="V123:V130">
    <cfRule type="colorScale" priority="7">
      <colorScale>
        <cfvo type="min"/>
        <cfvo type="num" val="0"/>
        <cfvo type="max"/>
        <color theme="3" tint="0.59999389629810485"/>
        <color theme="0"/>
        <color rgb="FFEE9CA4"/>
      </colorScale>
    </cfRule>
  </conditionalFormatting>
  <conditionalFormatting sqref="V132">
    <cfRule type="colorScale" priority="6">
      <colorScale>
        <cfvo type="min"/>
        <cfvo type="num" val="0"/>
        <cfvo type="max"/>
        <color theme="3" tint="0.59999389629810485"/>
        <color theme="0"/>
        <color rgb="FFEE9CA4"/>
      </colorScale>
    </cfRule>
  </conditionalFormatting>
  <conditionalFormatting sqref="W107">
    <cfRule type="colorScale" priority="5">
      <colorScale>
        <cfvo type="min"/>
        <cfvo type="num" val="0"/>
        <cfvo type="max"/>
        <color theme="3" tint="0.59999389629810485"/>
        <color theme="0"/>
        <color rgb="FFEE9CA4"/>
      </colorScale>
    </cfRule>
  </conditionalFormatting>
  <conditionalFormatting sqref="W108">
    <cfRule type="colorScale" priority="4">
      <colorScale>
        <cfvo type="min"/>
        <cfvo type="num" val="0"/>
        <cfvo type="max"/>
        <color theme="3" tint="0.59999389629810485"/>
        <color theme="0"/>
        <color rgb="FFEE9CA4"/>
      </colorScale>
    </cfRule>
  </conditionalFormatting>
  <conditionalFormatting sqref="W112:W119">
    <cfRule type="colorScale" priority="3">
      <colorScale>
        <cfvo type="min"/>
        <cfvo type="num" val="0"/>
        <cfvo type="max"/>
        <color theme="3" tint="0.59999389629810485"/>
        <color theme="0"/>
        <color rgb="FFEE9CA4"/>
      </colorScale>
    </cfRule>
  </conditionalFormatting>
  <conditionalFormatting sqref="W123:W130">
    <cfRule type="colorScale" priority="2">
      <colorScale>
        <cfvo type="min"/>
        <cfvo type="num" val="0"/>
        <cfvo type="max"/>
        <color theme="3" tint="0.59999389629810485"/>
        <color theme="0"/>
        <color rgb="FFEE9CA4"/>
      </colorScale>
    </cfRule>
  </conditionalFormatting>
  <conditionalFormatting sqref="W132">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C8" xr:uid="{00000000-0002-0000-21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2100-0000BF000000}">
          <x14:colorSeries rgb="FF376092"/>
          <x14:colorNegative rgb="FFD00000"/>
          <x14:colorAxis rgb="FF000000"/>
          <x14:colorMarkers rgb="FFD00000"/>
          <x14:colorFirst rgb="FFD00000"/>
          <x14:colorLast rgb="FFD00000"/>
          <x14:colorHigh rgb="FFD00000"/>
          <x14:colorLow rgb="FFD00000"/>
          <x14:sparklines>
            <x14:sparkline>
              <xm:f>'1B1 Solid Fuels'!F23:W23</xm:f>
              <xm:sqref>X23</xm:sqref>
            </x14:sparkline>
            <x14:sparkline>
              <xm:f>'1B1 Solid Fuels'!F24:W24</xm:f>
              <xm:sqref>X24</xm:sqref>
            </x14:sparkline>
            <x14:sparkline>
              <xm:f>'1B1 Solid Fuels'!F25:W25</xm:f>
              <xm:sqref>X25</xm:sqref>
            </x14:sparkline>
            <x14:sparkline>
              <xm:f>'1B1 Solid Fuels'!F26:W26</xm:f>
              <xm:sqref>X26</xm:sqref>
            </x14:sparkline>
          </x14:sparklines>
        </x14:sparklineGroup>
        <x14:sparklineGroup manualMax="0" manualMin="0" displayEmptyCellsAs="gap" xr2:uid="{00000000-0003-0000-2100-0000C0000000}">
          <x14:colorSeries rgb="FF376092"/>
          <x14:colorNegative rgb="FFD00000"/>
          <x14:colorAxis rgb="FF000000"/>
          <x14:colorMarkers rgb="FFD00000"/>
          <x14:colorFirst rgb="FFD00000"/>
          <x14:colorLast rgb="FFD00000"/>
          <x14:colorHigh rgb="FFD00000"/>
          <x14:colorLow rgb="FFD00000"/>
          <x14:sparklines>
            <x14:sparkline>
              <xm:f>'1B1 Solid Fuels'!F34:W34</xm:f>
              <xm:sqref>X34</xm:sqref>
            </x14:sparkline>
            <x14:sparkline>
              <xm:f>'1B1 Solid Fuels'!F35:W35</xm:f>
              <xm:sqref>X35</xm:sqref>
            </x14:sparkline>
            <x14:sparkline>
              <xm:f>'1B1 Solid Fuels'!F36:W36</xm:f>
              <xm:sqref>X36</xm:sqref>
            </x14:sparkline>
            <x14:sparkline>
              <xm:f>'1B1 Solid Fuels'!F37:W37</xm:f>
              <xm:sqref>X37</xm:sqref>
            </x14:sparkline>
          </x14:sparklines>
        </x14:sparklineGroup>
        <x14:sparklineGroup manualMax="0" manualMin="0" displayEmptyCellsAs="gap" xr2:uid="{00000000-0003-0000-2100-0000C1000000}">
          <x14:colorSeries rgb="FF376092"/>
          <x14:colorNegative rgb="FFD00000"/>
          <x14:colorAxis rgb="FF000000"/>
          <x14:colorMarkers rgb="FFD00000"/>
          <x14:colorFirst rgb="FFD00000"/>
          <x14:colorLast rgb="FFD00000"/>
          <x14:colorHigh rgb="FFD00000"/>
          <x14:colorLow rgb="FFD00000"/>
          <x14:sparklines>
            <x14:sparkline>
              <xm:f>'1B1 Solid Fuels'!F80:U80</xm:f>
              <xm:sqref>X80</xm:sqref>
            </x14:sparkline>
            <x14:sparkline>
              <xm:f>'1B1 Solid Fuels'!F81:U81</xm:f>
              <xm:sqref>X81</xm:sqref>
            </x14:sparkline>
            <x14:sparkline>
              <xm:f>'1B1 Solid Fuels'!F82:U82</xm:f>
              <xm:sqref>X82</xm:sqref>
            </x14:sparkline>
            <x14:sparkline>
              <xm:f>'1B1 Solid Fuels'!F83:U83</xm:f>
              <xm:sqref>X83</xm:sqref>
            </x14:sparkline>
            <x14:sparkline>
              <xm:f>'1B1 Solid Fuels'!F84:U84</xm:f>
              <xm:sqref>X84</xm:sqref>
            </x14:sparkline>
            <x14:sparkline>
              <xm:f>'1B1 Solid Fuels'!F85:U85</xm:f>
              <xm:sqref>X85</xm:sqref>
            </x14:sparkline>
            <x14:sparkline>
              <xm:f>'1B1 Solid Fuels'!F86:U86</xm:f>
              <xm:sqref>X86</xm:sqref>
            </x14:sparkline>
            <x14:sparkline>
              <xm:f>'1B1 Solid Fuels'!F87:U87</xm:f>
              <xm:sqref>X87</xm:sqref>
            </x14:sparkline>
          </x14:sparklines>
        </x14:sparklineGroup>
        <x14:sparklineGroup manualMax="0" manualMin="0" displayEmptyCellsAs="gap" xr2:uid="{00000000-0003-0000-2100-0000C2000000}">
          <x14:colorSeries rgb="FF376092"/>
          <x14:colorNegative rgb="FFD00000"/>
          <x14:colorAxis rgb="FF000000"/>
          <x14:colorMarkers rgb="FFD00000"/>
          <x14:colorFirst rgb="FFD00000"/>
          <x14:colorLast rgb="FFD00000"/>
          <x14:colorHigh rgb="FFD00000"/>
          <x14:colorLow rgb="FFD00000"/>
          <x14:sparklines>
            <x14:sparkline>
              <xm:f>'1B1 Solid Fuels'!F75:U75</xm:f>
              <xm:sqref>X75</xm:sqref>
            </x14:sparkline>
            <x14:sparkline>
              <xm:f>'1B1 Solid Fuels'!F76:U76</xm:f>
              <xm:sqref>X76</xm:sqref>
            </x14:sparkline>
          </x14:sparklines>
        </x14:sparklineGroup>
        <x14:sparklineGroup manualMax="0" manualMin="0" displayEmptyCellsAs="gap" xr2:uid="{00000000-0003-0000-2100-0000C3000000}">
          <x14:colorSeries rgb="FF376092"/>
          <x14:colorNegative rgb="FFD00000"/>
          <x14:colorAxis rgb="FF000000"/>
          <x14:colorMarkers rgb="FFD00000"/>
          <x14:colorFirst rgb="FFD00000"/>
          <x14:colorLast rgb="FFD00000"/>
          <x14:colorHigh rgb="FFD00000"/>
          <x14:colorLow rgb="FFD00000"/>
          <x14:sparklines>
            <x14:sparkline>
              <xm:f>'1B1 Solid Fuels'!F99:U99</xm:f>
              <xm:sqref>X99</xm:sqref>
            </x14:sparkline>
            <x14:sparkline>
              <xm:f>'1B1 Solid Fuels'!F100:U100</xm:f>
              <xm:sqref>X100</xm:sqref>
            </x14:sparkline>
          </x14:sparklines>
        </x14:sparklineGroup>
        <x14:sparklineGroup manualMax="0" manualMin="0" displayEmptyCellsAs="gap" xr2:uid="{00000000-0003-0000-2100-0000C4000000}">
          <x14:colorSeries rgb="FF376092"/>
          <x14:colorNegative rgb="FFD00000"/>
          <x14:colorAxis rgb="FF000000"/>
          <x14:colorMarkers rgb="FFD00000"/>
          <x14:colorFirst rgb="FFD00000"/>
          <x14:colorLast rgb="FFD00000"/>
          <x14:colorHigh rgb="FFD00000"/>
          <x14:colorLow rgb="FFD00000"/>
          <x14:sparklines>
            <x14:sparkline>
              <xm:f>'1B1 Solid Fuels'!F91:U91</xm:f>
              <xm:sqref>X91</xm:sqref>
            </x14:sparkline>
            <x14:sparkline>
              <xm:f>'1B1 Solid Fuels'!F92:U92</xm:f>
              <xm:sqref>X92</xm:sqref>
            </x14:sparkline>
            <x14:sparkline>
              <xm:f>'1B1 Solid Fuels'!F93:U93</xm:f>
              <xm:sqref>X93</xm:sqref>
            </x14:sparkline>
            <x14:sparkline>
              <xm:f>'1B1 Solid Fuels'!F94:U94</xm:f>
              <xm:sqref>X94</xm:sqref>
            </x14:sparkline>
            <x14:sparkline>
              <xm:f>'1B1 Solid Fuels'!F95:U95</xm:f>
              <xm:sqref>X95</xm:sqref>
            </x14:sparkline>
            <x14:sparkline>
              <xm:f>'1B1 Solid Fuels'!F96:U96</xm:f>
              <xm:sqref>X96</xm:sqref>
            </x14:sparkline>
            <x14:sparkline>
              <xm:f>'1B1 Solid Fuels'!F97:U97</xm:f>
              <xm:sqref>X97</xm:sqref>
            </x14:sparkline>
            <x14:sparkline>
              <xm:f>'1B1 Solid Fuels'!F98:U98</xm:f>
              <xm:sqref>X98</xm:sqref>
            </x14:sparkline>
          </x14:sparklines>
        </x14:sparklineGroup>
        <x14:sparklineGroup manualMax="0" manualMin="0" displayEmptyCellsAs="gap" xr2:uid="{00000000-0003-0000-2100-0000C5000000}">
          <x14:colorSeries rgb="FF376092"/>
          <x14:colorNegative rgb="FFD00000"/>
          <x14:colorAxis rgb="FF000000"/>
          <x14:colorMarkers rgb="FFD00000"/>
          <x14:colorFirst rgb="FFD00000"/>
          <x14:colorLast rgb="FFD00000"/>
          <x14:colorHigh rgb="FFD00000"/>
          <x14:colorLow rgb="FFD00000"/>
          <x14:sparklines>
            <x14:sparkline>
              <xm:f>'1B1 Solid Fuels'!F30:W30</xm:f>
              <xm:sqref>X30</xm:sqref>
            </x14:sparkline>
            <x14:sparkline>
              <xm:f>'1B1 Solid Fuels'!F31:W31</xm:f>
              <xm:sqref>X31</xm:sqref>
            </x14:sparkline>
            <x14:sparkline>
              <xm:f>'1B1 Solid Fuels'!F32:W32</xm:f>
              <xm:sqref>X32</xm:sqref>
            </x14:sparkline>
            <x14:sparkline>
              <xm:f>'1B1 Solid Fuels'!F33:W33</xm:f>
              <xm:sqref>X33</xm:sqref>
            </x14:sparkline>
          </x14:sparklines>
        </x14:sparklineGroup>
        <x14:sparklineGroup manualMax="0" manualMin="0" displayEmptyCellsAs="gap" xr2:uid="{00000000-0003-0000-2100-0000C6000000}">
          <x14:colorSeries rgb="FF376092"/>
          <x14:colorNegative rgb="FFD00000"/>
          <x14:colorAxis rgb="FF000000"/>
          <x14:colorMarkers rgb="FFD00000"/>
          <x14:colorFirst rgb="FFD00000"/>
          <x14:colorLast rgb="FFD00000"/>
          <x14:colorHigh rgb="FFD00000"/>
          <x14:colorLow rgb="FFD00000"/>
          <x14:sparklines>
            <x14:sparkline>
              <xm:f>'1B1 Solid Fuels'!F38:W38</xm:f>
              <xm:sqref>X38</xm:sqref>
            </x14:sparkline>
            <x14:sparkline>
              <xm:f>'1B1 Solid Fuels'!F39:W39</xm:f>
              <xm:sqref>X39</xm:sqref>
            </x14:sparkline>
          </x14:sparklines>
        </x14:sparklineGroup>
        <x14:sparklineGroup manualMax="0" manualMin="0" displayEmptyCellsAs="gap" xr2:uid="{00000000-0003-0000-2100-0000C7000000}">
          <x14:colorSeries rgb="FF376092"/>
          <x14:colorNegative rgb="FFD00000"/>
          <x14:colorAxis rgb="FF000000"/>
          <x14:colorMarkers rgb="FFD00000"/>
          <x14:colorFirst rgb="FFD00000"/>
          <x14:colorLast rgb="FFD00000"/>
          <x14:colorHigh rgb="FFD00000"/>
          <x14:colorLow rgb="FFD00000"/>
          <x14:sparklines>
            <x14:sparkline>
              <xm:f>'1B1 Solid Fuels'!F14:W14</xm:f>
              <xm:sqref>X14</xm:sqref>
            </x14:sparkline>
            <x14:sparkline>
              <xm:f>'1B1 Solid Fuels'!F15:W15</xm:f>
              <xm:sqref>X15</xm:sqref>
            </x14:sparkline>
          </x14:sparklines>
        </x14:sparklineGroup>
        <x14:sparklineGroup manualMax="0" manualMin="0" displayEmptyCellsAs="gap" xr2:uid="{00000000-0003-0000-2100-0000C8000000}">
          <x14:colorSeries rgb="FF376092"/>
          <x14:colorNegative rgb="FFD00000"/>
          <x14:colorAxis rgb="FF000000"/>
          <x14:colorMarkers rgb="FFD00000"/>
          <x14:colorFirst rgb="FFD00000"/>
          <x14:colorLast rgb="FFD00000"/>
          <x14:colorHigh rgb="FFD00000"/>
          <x14:colorLow rgb="FFD00000"/>
          <x14:sparklines>
            <x14:sparkline>
              <xm:f>'1B1 Solid Fuels'!F19:W19</xm:f>
              <xm:sqref>X19</xm:sqref>
            </x14:sparkline>
            <x14:sparkline>
              <xm:f>'1B1 Solid Fuels'!F20:W20</xm:f>
              <xm:sqref>X20</xm:sqref>
            </x14:sparkline>
            <x14:sparkline>
              <xm:f>'1B1 Solid Fuels'!F21:W21</xm:f>
              <xm:sqref>X21</xm:sqref>
            </x14:sparkline>
            <x14:sparkline>
              <xm:f>'1B1 Solid Fuels'!F22:W22</xm:f>
              <xm:sqref>X22</xm:sqref>
            </x14:sparkline>
          </x14:sparklines>
        </x14:sparklineGroup>
        <x14:sparklineGroup manualMax="0" manualMin="0" displayEmptyCellsAs="gap" xr2:uid="{00000000-0003-0000-2100-0000C9000000}">
          <x14:colorSeries rgb="FF376092"/>
          <x14:colorNegative rgb="FFD00000"/>
          <x14:colorAxis rgb="FF000000"/>
          <x14:colorMarkers rgb="FFD00000"/>
          <x14:colorFirst rgb="FFD00000"/>
          <x14:colorLast rgb="FFD00000"/>
          <x14:colorHigh rgb="FFD00000"/>
          <x14:colorLow rgb="FFD00000"/>
          <x14:sparklines>
            <x14:sparkline>
              <xm:f>'1B1 Solid Fuels'!F108:W108</xm:f>
              <xm:sqref>X108</xm:sqref>
            </x14:sparkline>
          </x14:sparklines>
        </x14:sparklineGroup>
      </x14:sparklineGroup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4">
    <tabColor theme="3" tint="0.79998168889431442"/>
  </sheetPr>
  <dimension ref="A1:AB79"/>
  <sheetViews>
    <sheetView zoomScale="85" zoomScaleNormal="85" workbookViewId="0">
      <selection activeCell="Z22" sqref="Z22"/>
    </sheetView>
  </sheetViews>
  <sheetFormatPr defaultRowHeight="15" x14ac:dyDescent="0.25"/>
  <cols>
    <col min="1" max="1" width="13.7109375" style="221" customWidth="1"/>
    <col min="2" max="2" width="55.28515625" bestFit="1" customWidth="1"/>
    <col min="3" max="3" width="32.85546875" customWidth="1"/>
    <col min="4" max="4" width="10.42578125" customWidth="1"/>
    <col min="5" max="5" width="12.140625" customWidth="1"/>
    <col min="6" max="33" width="10.42578125" customWidth="1"/>
    <col min="34" max="94" width="53.7109375" bestFit="1" customWidth="1"/>
    <col min="95" max="109" width="16.5703125" bestFit="1" customWidth="1"/>
  </cols>
  <sheetData>
    <row r="1" spans="1:24" x14ac:dyDescent="0.25">
      <c r="B1" s="12" t="s">
        <v>2</v>
      </c>
      <c r="C1" s="1" t="str">
        <f ca="1">MID(CELL("filename",B1),FIND("]",CELL("filename",B1))+1,256)</f>
        <v>1B2 Oil and Natural Gas</v>
      </c>
      <c r="D1" s="577" t="s">
        <v>23</v>
      </c>
      <c r="E1" s="578"/>
      <c r="F1" s="578"/>
      <c r="G1" s="578"/>
      <c r="H1" s="578"/>
      <c r="I1" s="578"/>
      <c r="J1" s="578"/>
      <c r="K1" s="579"/>
      <c r="L1" s="11"/>
    </row>
    <row r="2" spans="1:24" ht="16.5" customHeight="1" x14ac:dyDescent="0.25">
      <c r="B2" s="12" t="s">
        <v>1</v>
      </c>
      <c r="C2" s="28" t="s">
        <v>100</v>
      </c>
      <c r="D2" s="580"/>
      <c r="E2" s="581"/>
      <c r="F2" s="581"/>
      <c r="G2" s="581"/>
      <c r="H2" s="581"/>
      <c r="I2" s="581"/>
      <c r="J2" s="581"/>
      <c r="K2" s="582"/>
      <c r="L2" s="11"/>
    </row>
    <row r="3" spans="1:24" x14ac:dyDescent="0.25">
      <c r="B3" s="12" t="s">
        <v>3</v>
      </c>
      <c r="C3" s="28" t="s">
        <v>994</v>
      </c>
      <c r="D3" s="13"/>
      <c r="E3" s="14"/>
      <c r="F3" s="14"/>
      <c r="G3" s="14"/>
      <c r="H3" s="14"/>
      <c r="I3" s="14"/>
      <c r="J3" s="14"/>
      <c r="K3" s="15"/>
    </row>
    <row r="4" spans="1:24" x14ac:dyDescent="0.25">
      <c r="B4" s="12" t="s">
        <v>4</v>
      </c>
      <c r="C4" s="28" t="s">
        <v>244</v>
      </c>
      <c r="D4" s="13"/>
      <c r="E4" s="14"/>
      <c r="F4" s="14"/>
      <c r="G4" s="14"/>
      <c r="H4" s="14"/>
      <c r="I4" s="14"/>
      <c r="J4" s="14"/>
      <c r="K4" s="15"/>
    </row>
    <row r="5" spans="1:24" x14ac:dyDescent="0.25">
      <c r="B5" s="12" t="s">
        <v>24</v>
      </c>
      <c r="C5" s="28"/>
      <c r="D5" s="13"/>
      <c r="E5" s="14"/>
      <c r="F5" s="14"/>
      <c r="G5" s="14"/>
      <c r="H5" s="14"/>
      <c r="I5" s="14"/>
      <c r="J5" s="14"/>
      <c r="K5" s="15"/>
    </row>
    <row r="6" spans="1:24" x14ac:dyDescent="0.25">
      <c r="B6" s="29"/>
      <c r="C6" s="30"/>
      <c r="D6" s="13"/>
      <c r="E6" s="14"/>
      <c r="F6" s="14"/>
      <c r="G6" s="14"/>
      <c r="H6" s="14"/>
      <c r="I6" s="14"/>
      <c r="J6" s="14"/>
      <c r="K6" s="15"/>
    </row>
    <row r="7" spans="1:24" x14ac:dyDescent="0.25">
      <c r="B7" s="12" t="s">
        <v>25</v>
      </c>
      <c r="C7" s="28" t="s">
        <v>1001</v>
      </c>
      <c r="D7" s="13"/>
      <c r="E7" s="14"/>
      <c r="F7" s="14"/>
      <c r="G7" s="14"/>
      <c r="H7" s="14"/>
      <c r="I7" s="14"/>
      <c r="J7" s="14"/>
      <c r="K7" s="15"/>
    </row>
    <row r="8" spans="1:24" x14ac:dyDescent="0.25">
      <c r="B8" s="12" t="s">
        <v>0</v>
      </c>
      <c r="C8" s="27" t="s">
        <v>35</v>
      </c>
      <c r="D8" s="13"/>
      <c r="E8" s="14"/>
      <c r="F8" s="14"/>
      <c r="G8" s="14"/>
      <c r="H8" s="14"/>
      <c r="I8" s="14"/>
      <c r="J8" s="14"/>
      <c r="K8" s="15"/>
    </row>
    <row r="9" spans="1:24" x14ac:dyDescent="0.25">
      <c r="B9" s="12" t="s">
        <v>5</v>
      </c>
      <c r="C9" s="28"/>
      <c r="D9" s="16"/>
      <c r="E9" s="17"/>
      <c r="F9" s="17"/>
      <c r="G9" s="17"/>
      <c r="H9" s="17"/>
      <c r="I9" s="17"/>
      <c r="J9" s="17"/>
      <c r="K9" s="18"/>
    </row>
    <row r="11" spans="1:24" s="2" customFormat="1" ht="21" x14ac:dyDescent="0.35">
      <c r="A11" s="222" t="s">
        <v>1113</v>
      </c>
      <c r="C11" s="3" t="s">
        <v>6</v>
      </c>
      <c r="F11" s="2" t="s">
        <v>188</v>
      </c>
    </row>
    <row r="13" spans="1:24" x14ac:dyDescent="0.25">
      <c r="B13" s="4" t="s">
        <v>7</v>
      </c>
      <c r="C13" s="4" t="s">
        <v>8</v>
      </c>
      <c r="D13" s="4" t="s">
        <v>9</v>
      </c>
      <c r="E13" s="4" t="s">
        <v>10</v>
      </c>
      <c r="F13" s="4">
        <v>2000</v>
      </c>
      <c r="G13" s="4">
        <v>2001</v>
      </c>
      <c r="H13" s="4">
        <v>2002</v>
      </c>
      <c r="I13" s="4">
        <v>2003</v>
      </c>
      <c r="J13" s="4">
        <v>2004</v>
      </c>
      <c r="K13" s="4">
        <v>2005</v>
      </c>
      <c r="L13" s="4">
        <v>2006</v>
      </c>
      <c r="M13" s="4">
        <v>2007</v>
      </c>
      <c r="N13" s="4">
        <v>2008</v>
      </c>
      <c r="O13" s="4">
        <v>2009</v>
      </c>
      <c r="P13" s="4">
        <v>2010</v>
      </c>
      <c r="Q13" s="4">
        <v>2011</v>
      </c>
      <c r="R13" s="4">
        <v>2012</v>
      </c>
      <c r="S13" s="4">
        <v>2013</v>
      </c>
      <c r="T13" s="4">
        <v>2014</v>
      </c>
      <c r="U13" s="4">
        <v>2015</v>
      </c>
      <c r="V13" s="4">
        <v>2016</v>
      </c>
      <c r="W13" s="4">
        <v>2017</v>
      </c>
      <c r="X13" s="77" t="s">
        <v>26</v>
      </c>
    </row>
    <row r="14" spans="1:24" x14ac:dyDescent="0.25">
      <c r="B14" t="s">
        <v>368</v>
      </c>
      <c r="F14" s="161"/>
      <c r="G14" s="161"/>
      <c r="H14" s="161"/>
      <c r="I14" s="161"/>
      <c r="J14" s="161"/>
      <c r="K14" s="161"/>
      <c r="L14" s="161"/>
      <c r="M14" s="161"/>
      <c r="N14" s="161"/>
      <c r="O14" s="161"/>
      <c r="P14" s="161"/>
      <c r="Q14" s="161"/>
      <c r="R14" s="161"/>
      <c r="S14" s="161"/>
      <c r="T14" s="161"/>
      <c r="U14" s="161"/>
      <c r="V14" s="161"/>
      <c r="W14" s="161"/>
    </row>
    <row r="15" spans="1:24" x14ac:dyDescent="0.25">
      <c r="F15" s="20"/>
      <c r="G15" s="20"/>
      <c r="H15" s="20"/>
      <c r="I15" s="20"/>
      <c r="J15" s="20"/>
      <c r="K15" s="20"/>
      <c r="L15" s="20"/>
      <c r="M15" s="20"/>
      <c r="N15" s="20"/>
      <c r="O15" s="20"/>
      <c r="P15" s="20"/>
      <c r="Q15" s="20"/>
      <c r="R15" s="20"/>
      <c r="S15" s="20"/>
      <c r="T15" s="20"/>
      <c r="U15" s="20"/>
      <c r="V15" s="20"/>
      <c r="W15" s="20"/>
    </row>
    <row r="16" spans="1:24" s="2" customFormat="1" ht="21" x14ac:dyDescent="0.35">
      <c r="A16" s="222"/>
      <c r="C16" s="3" t="s">
        <v>11</v>
      </c>
      <c r="F16" s="2" t="s">
        <v>12</v>
      </c>
    </row>
    <row r="18" spans="1:28" x14ac:dyDescent="0.25">
      <c r="B18" t="s">
        <v>368</v>
      </c>
      <c r="D18" t="s">
        <v>13</v>
      </c>
      <c r="F18" s="161"/>
      <c r="G18" s="161"/>
      <c r="H18" s="161"/>
      <c r="I18" s="161"/>
      <c r="J18" s="161"/>
      <c r="K18" s="161"/>
      <c r="L18" s="161"/>
      <c r="M18" s="161"/>
      <c r="N18" s="161"/>
      <c r="O18" s="161"/>
      <c r="P18" s="161"/>
      <c r="Q18" s="161"/>
      <c r="R18" s="161"/>
      <c r="S18" s="161"/>
      <c r="T18" s="161"/>
      <c r="U18" s="161"/>
      <c r="V18" s="161"/>
      <c r="W18" s="161"/>
    </row>
    <row r="20" spans="1:28" s="2" customFormat="1" ht="21" x14ac:dyDescent="0.35">
      <c r="A20" s="222"/>
      <c r="C20" s="3" t="s">
        <v>14</v>
      </c>
      <c r="F20" s="2" t="s">
        <v>15</v>
      </c>
    </row>
    <row r="22" spans="1:28" x14ac:dyDescent="0.25">
      <c r="A22" s="221" t="s">
        <v>1114</v>
      </c>
      <c r="B22" t="s">
        <v>252</v>
      </c>
      <c r="C22" t="s">
        <v>250</v>
      </c>
      <c r="D22" t="s">
        <v>13</v>
      </c>
      <c r="E22" t="s">
        <v>16</v>
      </c>
      <c r="F22" s="93">
        <v>752.03721950757301</v>
      </c>
      <c r="G22" s="93">
        <v>752.90007858079252</v>
      </c>
      <c r="H22" s="93">
        <v>955.12790573957705</v>
      </c>
      <c r="I22" s="93">
        <v>1457.9908444600517</v>
      </c>
      <c r="J22" s="93">
        <v>1378.9071043308404</v>
      </c>
      <c r="K22" s="93">
        <v>1160.1409780868726</v>
      </c>
      <c r="L22" s="93">
        <v>1133.2357036598273</v>
      </c>
      <c r="M22" s="93">
        <v>1132.6890955939482</v>
      </c>
      <c r="N22" s="93">
        <v>1138.1657687257532</v>
      </c>
      <c r="O22" s="93">
        <v>1243.3813478964332</v>
      </c>
      <c r="P22" s="93">
        <v>964.24718415822065</v>
      </c>
      <c r="Q22" s="93">
        <v>785.76407572578159</v>
      </c>
      <c r="R22" s="93">
        <v>641.8246655595708</v>
      </c>
      <c r="S22" s="116">
        <v>641.82500000000005</v>
      </c>
      <c r="T22" s="116">
        <v>641.82500000000005</v>
      </c>
      <c r="U22" s="116">
        <v>641.82500000000005</v>
      </c>
      <c r="V22" s="116">
        <v>641.82500000000005</v>
      </c>
      <c r="W22" s="116">
        <v>641.82500000000005</v>
      </c>
      <c r="Z22" t="s">
        <v>1021</v>
      </c>
      <c r="AB22" t="s">
        <v>1022</v>
      </c>
    </row>
    <row r="23" spans="1:28" x14ac:dyDescent="0.25">
      <c r="B23" s="4"/>
      <c r="C23" s="4"/>
      <c r="D23" s="4"/>
      <c r="E23" s="4"/>
    </row>
    <row r="25" spans="1:28" s="2" customFormat="1" ht="21" x14ac:dyDescent="0.35">
      <c r="A25" s="222"/>
      <c r="C25" s="3" t="s">
        <v>17</v>
      </c>
      <c r="F25" s="2" t="s">
        <v>18</v>
      </c>
      <c r="N25" s="2" t="s">
        <v>34</v>
      </c>
    </row>
    <row r="27" spans="1:28" x14ac:dyDescent="0.25">
      <c r="B27" s="23"/>
      <c r="C27" s="22"/>
      <c r="D27" s="22"/>
      <c r="E27" s="22"/>
      <c r="F27" s="22"/>
      <c r="G27" s="22"/>
      <c r="H27" s="22"/>
      <c r="I27" s="22"/>
    </row>
    <row r="48" spans="2:25" ht="21" x14ac:dyDescent="0.35">
      <c r="B48" s="2"/>
      <c r="C48" s="3" t="s">
        <v>19</v>
      </c>
      <c r="D48" s="2"/>
      <c r="E48" s="2"/>
      <c r="F48" s="2" t="s">
        <v>20</v>
      </c>
      <c r="G48" s="2"/>
      <c r="H48" s="2"/>
      <c r="I48" s="2"/>
      <c r="J48" s="2"/>
      <c r="K48" s="2"/>
      <c r="L48" s="2"/>
      <c r="M48" s="2"/>
      <c r="N48" s="2"/>
      <c r="O48" s="2"/>
      <c r="P48" s="2"/>
      <c r="Q48" s="2"/>
      <c r="R48" s="2"/>
      <c r="S48" s="2"/>
      <c r="T48" s="2"/>
      <c r="U48" s="2"/>
      <c r="V48" s="2"/>
      <c r="W48" s="2"/>
      <c r="X48" s="2"/>
      <c r="Y48" s="2"/>
    </row>
    <row r="49" spans="1:24" ht="18.75" x14ac:dyDescent="0.3">
      <c r="B49" s="9" t="s">
        <v>21</v>
      </c>
      <c r="F49" t="s">
        <v>22</v>
      </c>
    </row>
    <row r="50" spans="1:24" s="8" customFormat="1" x14ac:dyDescent="0.25">
      <c r="A50" s="221"/>
      <c r="B50" s="7" t="s">
        <v>7</v>
      </c>
      <c r="C50" s="7" t="s">
        <v>8</v>
      </c>
      <c r="D50" s="7" t="s">
        <v>9</v>
      </c>
      <c r="E50" s="7" t="s">
        <v>10</v>
      </c>
      <c r="F50" s="7">
        <v>2000</v>
      </c>
      <c r="G50" s="7">
        <v>2001</v>
      </c>
      <c r="H50" s="7">
        <v>2002</v>
      </c>
      <c r="I50" s="7">
        <v>2003</v>
      </c>
      <c r="J50" s="7">
        <v>2004</v>
      </c>
      <c r="K50" s="7">
        <v>2005</v>
      </c>
      <c r="L50" s="7">
        <v>2006</v>
      </c>
      <c r="M50" s="7">
        <v>2007</v>
      </c>
      <c r="N50" s="7">
        <v>2008</v>
      </c>
      <c r="O50" s="7">
        <v>2009</v>
      </c>
      <c r="P50" s="7">
        <v>2010</v>
      </c>
      <c r="Q50" s="7">
        <v>2011</v>
      </c>
      <c r="R50" s="7">
        <v>2012</v>
      </c>
      <c r="S50" s="7">
        <v>2013</v>
      </c>
      <c r="T50" s="7">
        <v>2014</v>
      </c>
      <c r="U50" s="7">
        <v>2015</v>
      </c>
      <c r="V50" s="7">
        <v>2016</v>
      </c>
      <c r="W50" s="7">
        <v>2017</v>
      </c>
      <c r="X50" s="49" t="s">
        <v>26</v>
      </c>
    </row>
    <row r="51" spans="1:24" s="45" customFormat="1" ht="21" x14ac:dyDescent="0.35">
      <c r="A51" s="223"/>
      <c r="C51" s="54" t="s">
        <v>6</v>
      </c>
      <c r="F51" s="45" t="s">
        <v>188</v>
      </c>
    </row>
    <row r="52" spans="1:24" s="8" customFormat="1" x14ac:dyDescent="0.25">
      <c r="A52" s="221"/>
    </row>
    <row r="53" spans="1:24" s="8" customFormat="1" x14ac:dyDescent="0.25">
      <c r="A53" s="221"/>
      <c r="B53" s="7" t="s">
        <v>7</v>
      </c>
      <c r="C53" s="7" t="s">
        <v>8</v>
      </c>
      <c r="D53" s="7" t="s">
        <v>9</v>
      </c>
      <c r="E53" s="7" t="s">
        <v>10</v>
      </c>
      <c r="F53" s="7">
        <v>2000</v>
      </c>
      <c r="G53" s="7">
        <v>2001</v>
      </c>
      <c r="H53" s="7">
        <v>2002</v>
      </c>
      <c r="I53" s="7">
        <v>2003</v>
      </c>
      <c r="J53" s="7">
        <v>2004</v>
      </c>
      <c r="K53" s="7">
        <v>2005</v>
      </c>
      <c r="L53" s="7">
        <v>2006</v>
      </c>
      <c r="M53" s="7">
        <v>2007</v>
      </c>
      <c r="N53" s="7">
        <v>2008</v>
      </c>
      <c r="O53" s="7">
        <v>2009</v>
      </c>
      <c r="P53" s="7">
        <v>2010</v>
      </c>
      <c r="Q53" s="7">
        <v>2011</v>
      </c>
      <c r="R53" s="7">
        <v>2012</v>
      </c>
      <c r="S53" s="7">
        <v>2013</v>
      </c>
      <c r="T53" s="7">
        <v>2014</v>
      </c>
      <c r="U53" s="7">
        <v>2015</v>
      </c>
      <c r="V53" s="7">
        <v>2016</v>
      </c>
      <c r="W53" s="7">
        <v>2017</v>
      </c>
      <c r="X53" s="49" t="s">
        <v>26</v>
      </c>
    </row>
    <row r="54" spans="1:24" s="8" customFormat="1" x14ac:dyDescent="0.25">
      <c r="A54" s="221"/>
      <c r="B54" s="8" t="s">
        <v>368</v>
      </c>
      <c r="F54" s="25"/>
      <c r="G54" s="25"/>
      <c r="H54" s="25"/>
      <c r="I54" s="25"/>
      <c r="J54" s="25"/>
      <c r="K54" s="25"/>
      <c r="L54" s="25"/>
      <c r="M54" s="25"/>
      <c r="N54" s="25"/>
      <c r="O54" s="25"/>
      <c r="P54" s="25"/>
      <c r="Q54" s="25"/>
      <c r="R54" s="25"/>
      <c r="S54" s="25"/>
      <c r="T54" s="25"/>
      <c r="U54" s="25"/>
      <c r="V54" s="25"/>
      <c r="W54" s="25"/>
    </row>
    <row r="55" spans="1:24" s="8" customFormat="1" x14ac:dyDescent="0.25">
      <c r="A55" s="221"/>
      <c r="F55" s="26"/>
      <c r="G55" s="26"/>
      <c r="H55" s="26"/>
      <c r="I55" s="26"/>
      <c r="J55" s="26"/>
      <c r="K55" s="26"/>
      <c r="L55" s="26"/>
      <c r="M55" s="26"/>
      <c r="N55" s="26"/>
      <c r="O55" s="26"/>
      <c r="P55" s="26"/>
      <c r="Q55" s="26"/>
      <c r="R55" s="26"/>
      <c r="S55" s="26"/>
      <c r="T55" s="26"/>
      <c r="U55" s="26"/>
      <c r="V55" s="26"/>
      <c r="W55" s="26"/>
    </row>
    <row r="56" spans="1:24" s="45" customFormat="1" ht="21" x14ac:dyDescent="0.35">
      <c r="A56" s="223"/>
      <c r="C56" s="54" t="s">
        <v>11</v>
      </c>
      <c r="F56" s="45" t="s">
        <v>12</v>
      </c>
    </row>
    <row r="57" spans="1:24" s="8" customFormat="1" x14ac:dyDescent="0.25">
      <c r="A57" s="221"/>
    </row>
    <row r="58" spans="1:24" s="8" customFormat="1" x14ac:dyDescent="0.25">
      <c r="A58" s="221"/>
      <c r="B58" s="8" t="s">
        <v>368</v>
      </c>
      <c r="F58" s="25"/>
      <c r="G58" s="25"/>
      <c r="H58" s="25"/>
      <c r="I58" s="25"/>
      <c r="J58" s="25"/>
      <c r="K58" s="25"/>
      <c r="L58" s="25"/>
      <c r="M58" s="25"/>
      <c r="N58" s="25"/>
      <c r="O58" s="25"/>
      <c r="P58" s="25"/>
      <c r="Q58" s="25"/>
      <c r="R58" s="25"/>
      <c r="S58" s="25"/>
      <c r="T58" s="25"/>
      <c r="U58" s="25"/>
      <c r="V58" s="25"/>
      <c r="W58" s="25"/>
    </row>
    <row r="59" spans="1:24" s="8" customFormat="1" x14ac:dyDescent="0.25">
      <c r="A59" s="221"/>
    </row>
    <row r="60" spans="1:24" s="45" customFormat="1" ht="21" x14ac:dyDescent="0.35">
      <c r="A60" s="223"/>
      <c r="C60" s="54" t="s">
        <v>14</v>
      </c>
      <c r="F60" s="45" t="s">
        <v>15</v>
      </c>
    </row>
    <row r="61" spans="1:24" s="8" customFormat="1" x14ac:dyDescent="0.25">
      <c r="A61" s="221"/>
    </row>
    <row r="62" spans="1:24" s="8" customFormat="1" x14ac:dyDescent="0.25">
      <c r="A62" s="221"/>
      <c r="B62" s="8" t="s">
        <v>252</v>
      </c>
      <c r="C62" s="8" t="s">
        <v>250</v>
      </c>
      <c r="D62" s="8" t="s">
        <v>13</v>
      </c>
      <c r="E62" s="8" t="s">
        <v>16</v>
      </c>
      <c r="F62" s="25">
        <v>752.03721950757301</v>
      </c>
      <c r="G62" s="25">
        <v>752.90007858079252</v>
      </c>
      <c r="H62" s="25">
        <v>955.12790573957705</v>
      </c>
      <c r="I62" s="25">
        <v>1457.9908444600517</v>
      </c>
      <c r="J62" s="25">
        <v>1378.9071043308404</v>
      </c>
      <c r="K62" s="25">
        <v>1160.1409780868726</v>
      </c>
      <c r="L62" s="25">
        <v>1133.2357036598273</v>
      </c>
      <c r="M62" s="25">
        <v>1132.6890955939482</v>
      </c>
      <c r="N62" s="25">
        <v>1138.1657687257532</v>
      </c>
      <c r="O62" s="25">
        <v>1243.3813478964332</v>
      </c>
      <c r="P62" s="25">
        <v>964.24718415822065</v>
      </c>
      <c r="Q62" s="25">
        <v>785.76407572578159</v>
      </c>
      <c r="R62" s="25">
        <v>641.8246655595708</v>
      </c>
      <c r="S62" s="25">
        <v>641.82500000000005</v>
      </c>
      <c r="T62" s="25">
        <v>641.82500000000005</v>
      </c>
      <c r="U62" s="25">
        <v>641.82500000000005</v>
      </c>
      <c r="V62" s="25">
        <v>641.82500000000005</v>
      </c>
      <c r="W62" s="25">
        <v>641.82500000000005</v>
      </c>
    </row>
    <row r="63" spans="1:24" s="8" customFormat="1" x14ac:dyDescent="0.25">
      <c r="A63" s="221"/>
      <c r="B63" s="7"/>
      <c r="C63" s="7"/>
      <c r="D63" s="7"/>
      <c r="E63" s="7"/>
    </row>
    <row r="64" spans="1:24" s="8" customFormat="1" x14ac:dyDescent="0.25">
      <c r="A64" s="221"/>
    </row>
    <row r="65" spans="1:24" x14ac:dyDescent="0.25">
      <c r="C65" s="11"/>
    </row>
    <row r="66" spans="1:24" ht="18.75" x14ac:dyDescent="0.3">
      <c r="B66" s="10" t="s">
        <v>19</v>
      </c>
    </row>
    <row r="67" spans="1:24" s="19" customFormat="1" x14ac:dyDescent="0.25">
      <c r="A67" s="223"/>
      <c r="B67" s="5"/>
      <c r="C67" s="6" t="s">
        <v>6</v>
      </c>
      <c r="D67" s="5"/>
      <c r="E67" s="5" t="s">
        <v>33</v>
      </c>
      <c r="F67" s="5"/>
      <c r="G67" s="5"/>
      <c r="H67" s="5"/>
      <c r="I67" s="5"/>
      <c r="J67" s="5"/>
      <c r="K67" s="5"/>
      <c r="L67" s="5"/>
      <c r="M67" s="5"/>
      <c r="N67" s="5"/>
      <c r="O67" s="5"/>
      <c r="P67" s="5"/>
      <c r="Q67" s="5"/>
      <c r="R67" s="5"/>
      <c r="S67" s="5"/>
      <c r="T67" s="5"/>
      <c r="U67" s="5"/>
      <c r="V67" s="5"/>
      <c r="W67" s="5"/>
    </row>
    <row r="69" spans="1:24" x14ac:dyDescent="0.25">
      <c r="B69" s="7" t="s">
        <v>7</v>
      </c>
      <c r="C69" s="7" t="s">
        <v>8</v>
      </c>
      <c r="D69" s="7" t="s">
        <v>9</v>
      </c>
      <c r="E69" s="7" t="s">
        <v>10</v>
      </c>
      <c r="F69" s="7">
        <v>2000</v>
      </c>
      <c r="G69" s="7">
        <v>2001</v>
      </c>
      <c r="H69" s="7">
        <v>2002</v>
      </c>
      <c r="I69" s="7">
        <v>2003</v>
      </c>
      <c r="J69" s="7">
        <v>2004</v>
      </c>
      <c r="K69" s="7">
        <v>2005</v>
      </c>
      <c r="L69" s="7">
        <v>2006</v>
      </c>
      <c r="M69" s="7">
        <v>2007</v>
      </c>
      <c r="N69" s="7">
        <v>2008</v>
      </c>
      <c r="O69" s="7">
        <v>2009</v>
      </c>
      <c r="P69" s="7">
        <v>2010</v>
      </c>
      <c r="Q69" s="7">
        <v>2011</v>
      </c>
      <c r="R69" s="7">
        <v>2012</v>
      </c>
      <c r="S69" s="7">
        <v>2013</v>
      </c>
      <c r="T69" s="7">
        <v>2014</v>
      </c>
      <c r="U69" s="7">
        <v>2015</v>
      </c>
      <c r="V69" s="7"/>
      <c r="W69" s="7"/>
    </row>
    <row r="70" spans="1:24" x14ac:dyDescent="0.25">
      <c r="B70" s="8" t="s">
        <v>368</v>
      </c>
      <c r="C70" s="8"/>
      <c r="D70" s="8"/>
      <c r="E70" s="8"/>
      <c r="F70" s="31" t="str">
        <f t="shared" ref="F70:T70" si="0">IFERROR(((F14/F54)-1),"CHECK")</f>
        <v>CHECK</v>
      </c>
      <c r="G70" s="31" t="str">
        <f t="shared" si="0"/>
        <v>CHECK</v>
      </c>
      <c r="H70" s="31" t="str">
        <f t="shared" si="0"/>
        <v>CHECK</v>
      </c>
      <c r="I70" s="31" t="str">
        <f t="shared" si="0"/>
        <v>CHECK</v>
      </c>
      <c r="J70" s="31" t="str">
        <f t="shared" si="0"/>
        <v>CHECK</v>
      </c>
      <c r="K70" s="31" t="str">
        <f t="shared" si="0"/>
        <v>CHECK</v>
      </c>
      <c r="L70" s="31" t="str">
        <f t="shared" si="0"/>
        <v>CHECK</v>
      </c>
      <c r="M70" s="31" t="str">
        <f t="shared" si="0"/>
        <v>CHECK</v>
      </c>
      <c r="N70" s="31" t="str">
        <f t="shared" si="0"/>
        <v>CHECK</v>
      </c>
      <c r="O70" s="31" t="str">
        <f t="shared" si="0"/>
        <v>CHECK</v>
      </c>
      <c r="P70" s="31" t="str">
        <f t="shared" si="0"/>
        <v>CHECK</v>
      </c>
      <c r="Q70" s="31" t="str">
        <f t="shared" si="0"/>
        <v>CHECK</v>
      </c>
      <c r="R70" s="31" t="str">
        <f t="shared" si="0"/>
        <v>CHECK</v>
      </c>
      <c r="S70" s="31" t="str">
        <f t="shared" si="0"/>
        <v>CHECK</v>
      </c>
      <c r="T70" s="31" t="str">
        <f t="shared" si="0"/>
        <v>CHECK</v>
      </c>
      <c r="U70" s="31" t="str">
        <f t="shared" ref="U70" si="1">IFERROR(((U14/U54)-1),"CHECK")</f>
        <v>CHECK</v>
      </c>
      <c r="V70" s="31"/>
      <c r="W70" s="31"/>
      <c r="X70" s="31"/>
    </row>
    <row r="71" spans="1:24" x14ac:dyDescent="0.25">
      <c r="B71" s="8"/>
      <c r="C71" s="8"/>
      <c r="D71" s="8"/>
      <c r="E71" s="8"/>
    </row>
    <row r="72" spans="1:24" s="19" customFormat="1" ht="21" x14ac:dyDescent="0.35">
      <c r="A72" s="223"/>
      <c r="B72" s="45"/>
      <c r="C72" s="54" t="s">
        <v>11</v>
      </c>
      <c r="D72" s="45"/>
      <c r="E72" s="45"/>
    </row>
    <row r="73" spans="1:24" x14ac:dyDescent="0.25">
      <c r="B73" s="8"/>
      <c r="C73" s="8"/>
      <c r="D73" s="8"/>
      <c r="E73" s="8"/>
    </row>
    <row r="74" spans="1:24" x14ac:dyDescent="0.25">
      <c r="B74" s="8" t="s">
        <v>368</v>
      </c>
      <c r="C74" s="8"/>
      <c r="D74" s="8"/>
      <c r="E74" s="8"/>
      <c r="F74" s="31" t="str">
        <f t="shared" ref="F74:T74" si="2">IFERROR(((F18/F58)-1),"CHECK")</f>
        <v>CHECK</v>
      </c>
      <c r="G74" s="31" t="str">
        <f t="shared" si="2"/>
        <v>CHECK</v>
      </c>
      <c r="H74" s="31" t="str">
        <f t="shared" si="2"/>
        <v>CHECK</v>
      </c>
      <c r="I74" s="31" t="str">
        <f t="shared" si="2"/>
        <v>CHECK</v>
      </c>
      <c r="J74" s="31" t="str">
        <f t="shared" si="2"/>
        <v>CHECK</v>
      </c>
      <c r="K74" s="31" t="str">
        <f t="shared" si="2"/>
        <v>CHECK</v>
      </c>
      <c r="L74" s="31" t="str">
        <f t="shared" si="2"/>
        <v>CHECK</v>
      </c>
      <c r="M74" s="31" t="str">
        <f t="shared" si="2"/>
        <v>CHECK</v>
      </c>
      <c r="N74" s="31" t="str">
        <f t="shared" si="2"/>
        <v>CHECK</v>
      </c>
      <c r="O74" s="31" t="str">
        <f t="shared" si="2"/>
        <v>CHECK</v>
      </c>
      <c r="P74" s="31" t="str">
        <f t="shared" si="2"/>
        <v>CHECK</v>
      </c>
      <c r="Q74" s="31" t="str">
        <f t="shared" si="2"/>
        <v>CHECK</v>
      </c>
      <c r="R74" s="31" t="str">
        <f t="shared" si="2"/>
        <v>CHECK</v>
      </c>
      <c r="S74" s="31" t="str">
        <f t="shared" si="2"/>
        <v>CHECK</v>
      </c>
      <c r="T74" s="31" t="str">
        <f t="shared" si="2"/>
        <v>CHECK</v>
      </c>
      <c r="U74" s="31" t="str">
        <f t="shared" ref="U74" si="3">IFERROR(((U18/U58)-1),"CHECK")</f>
        <v>CHECK</v>
      </c>
      <c r="V74" s="31"/>
      <c r="W74" s="31"/>
    </row>
    <row r="75" spans="1:24" x14ac:dyDescent="0.25">
      <c r="B75" s="8"/>
      <c r="C75" s="8"/>
      <c r="D75" s="8"/>
      <c r="E75" s="8"/>
    </row>
    <row r="76" spans="1:24" s="19" customFormat="1" ht="21" x14ac:dyDescent="0.35">
      <c r="A76" s="223"/>
      <c r="B76" s="45"/>
      <c r="C76" s="54" t="s">
        <v>14</v>
      </c>
      <c r="D76" s="45"/>
      <c r="E76" s="45"/>
    </row>
    <row r="77" spans="1:24" x14ac:dyDescent="0.25">
      <c r="B77" s="8"/>
      <c r="C77" s="8"/>
      <c r="D77" s="8"/>
      <c r="E77" s="8"/>
    </row>
    <row r="78" spans="1:24" x14ac:dyDescent="0.25">
      <c r="B78" s="8" t="s">
        <v>252</v>
      </c>
      <c r="C78" s="8" t="s">
        <v>250</v>
      </c>
      <c r="D78" s="8" t="s">
        <v>13</v>
      </c>
      <c r="E78" s="8" t="s">
        <v>16</v>
      </c>
      <c r="F78" s="31">
        <f t="shared" ref="F78:T78" si="4">IFERROR(((F22/F62)-1),"CHECK")</f>
        <v>0</v>
      </c>
      <c r="G78" s="31">
        <f t="shared" si="4"/>
        <v>0</v>
      </c>
      <c r="H78" s="31">
        <f t="shared" si="4"/>
        <v>0</v>
      </c>
      <c r="I78" s="31">
        <f t="shared" si="4"/>
        <v>0</v>
      </c>
      <c r="J78" s="31">
        <f t="shared" si="4"/>
        <v>0</v>
      </c>
      <c r="K78" s="31">
        <f t="shared" si="4"/>
        <v>0</v>
      </c>
      <c r="L78" s="31">
        <f t="shared" si="4"/>
        <v>0</v>
      </c>
      <c r="M78" s="31">
        <f t="shared" si="4"/>
        <v>0</v>
      </c>
      <c r="N78" s="31">
        <f t="shared" si="4"/>
        <v>0</v>
      </c>
      <c r="O78" s="31">
        <f t="shared" si="4"/>
        <v>0</v>
      </c>
      <c r="P78" s="31">
        <f t="shared" si="4"/>
        <v>0</v>
      </c>
      <c r="Q78" s="31">
        <f t="shared" si="4"/>
        <v>0</v>
      </c>
      <c r="R78" s="31">
        <f t="shared" si="4"/>
        <v>0</v>
      </c>
      <c r="S78" s="31">
        <f t="shared" si="4"/>
        <v>0</v>
      </c>
      <c r="T78" s="31">
        <f t="shared" si="4"/>
        <v>0</v>
      </c>
      <c r="U78" s="31">
        <f>IFERROR(((U22/U62)-1),"CHECK")</f>
        <v>0</v>
      </c>
      <c r="V78" s="31"/>
      <c r="W78" s="31"/>
    </row>
    <row r="79" spans="1:24" x14ac:dyDescent="0.25">
      <c r="B79" s="7"/>
      <c r="C79" s="7"/>
      <c r="D79" s="7"/>
      <c r="E79" s="7"/>
    </row>
  </sheetData>
  <mergeCells count="2">
    <mergeCell ref="D1:K1"/>
    <mergeCell ref="D2:K2"/>
  </mergeCells>
  <conditionalFormatting sqref="L2">
    <cfRule type="expression" dxfId="3" priority="10">
      <formula>(UPPER(LEFT(SUBSTITUTE($AA2,"#",""),5))="FIXCH")</formula>
    </cfRule>
    <cfRule type="expression" dxfId="2" priority="11">
      <formula>(UPPER(SUBSTITUTE($AA2,"#",""))="OK")</formula>
    </cfRule>
  </conditionalFormatting>
  <conditionalFormatting sqref="F70:T70 X70 V70">
    <cfRule type="colorScale" priority="12">
      <colorScale>
        <cfvo type="min"/>
        <cfvo type="num" val="0"/>
        <cfvo type="max"/>
        <color theme="3" tint="0.59999389629810485"/>
        <color theme="0"/>
        <color rgb="FFEE9CA4"/>
      </colorScale>
    </cfRule>
  </conditionalFormatting>
  <conditionalFormatting sqref="F78:T78 V78">
    <cfRule type="colorScale" priority="89">
      <colorScale>
        <cfvo type="min"/>
        <cfvo type="num" val="0"/>
        <cfvo type="max"/>
        <color theme="3" tint="0.59999389629810485"/>
        <color theme="0"/>
        <color rgb="FFEE9CA4"/>
      </colorScale>
    </cfRule>
  </conditionalFormatting>
  <conditionalFormatting sqref="F74:T74 V74">
    <cfRule type="colorScale" priority="97">
      <colorScale>
        <cfvo type="min"/>
        <cfvo type="num" val="0"/>
        <cfvo type="max"/>
        <color theme="3" tint="0.59999389629810485"/>
        <color theme="0"/>
        <color rgb="FFEE9CA4"/>
      </colorScale>
    </cfRule>
  </conditionalFormatting>
  <conditionalFormatting sqref="W70">
    <cfRule type="colorScale" priority="4">
      <colorScale>
        <cfvo type="min"/>
        <cfvo type="num" val="0"/>
        <cfvo type="max"/>
        <color theme="3" tint="0.59999389629810485"/>
        <color theme="0"/>
        <color rgb="FFEE9CA4"/>
      </colorScale>
    </cfRule>
  </conditionalFormatting>
  <conditionalFormatting sqref="W78">
    <cfRule type="colorScale" priority="5">
      <colorScale>
        <cfvo type="min"/>
        <cfvo type="num" val="0"/>
        <cfvo type="max"/>
        <color theme="3" tint="0.59999389629810485"/>
        <color theme="0"/>
        <color rgb="FFEE9CA4"/>
      </colorScale>
    </cfRule>
  </conditionalFormatting>
  <conditionalFormatting sqref="W74">
    <cfRule type="colorScale" priority="6">
      <colorScale>
        <cfvo type="min"/>
        <cfvo type="num" val="0"/>
        <cfvo type="max"/>
        <color theme="3" tint="0.59999389629810485"/>
        <color theme="0"/>
        <color rgb="FFEE9CA4"/>
      </colorScale>
    </cfRule>
  </conditionalFormatting>
  <conditionalFormatting sqref="U70">
    <cfRule type="colorScale" priority="1">
      <colorScale>
        <cfvo type="min"/>
        <cfvo type="num" val="0"/>
        <cfvo type="max"/>
        <color theme="3" tint="0.59999389629810485"/>
        <color theme="0"/>
        <color rgb="FFEE9CA4"/>
      </colorScale>
    </cfRule>
  </conditionalFormatting>
  <conditionalFormatting sqref="U78">
    <cfRule type="colorScale" priority="2">
      <colorScale>
        <cfvo type="min"/>
        <cfvo type="num" val="0"/>
        <cfvo type="max"/>
        <color theme="3" tint="0.59999389629810485"/>
        <color theme="0"/>
        <color rgb="FFEE9CA4"/>
      </colorScale>
    </cfRule>
  </conditionalFormatting>
  <conditionalFormatting sqref="U74">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C8" xr:uid="{00000000-0002-0000-22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200-0000CA000000}">
          <x14:colorSeries rgb="FF376092"/>
          <x14:colorNegative rgb="FFD00000"/>
          <x14:colorAxis rgb="FF000000"/>
          <x14:colorMarkers rgb="FFD00000"/>
          <x14:colorFirst rgb="FFD00000"/>
          <x14:colorLast rgb="FFD00000"/>
          <x14:colorHigh rgb="FFD00000"/>
          <x14:colorLow rgb="FFD00000"/>
          <x14:sparklines>
            <x14:sparkline>
              <xm:f>'1B2 Oil and Natural Gas'!F18:R18</xm:f>
              <xm:sqref>X18</xm:sqref>
            </x14:sparkline>
          </x14:sparklines>
        </x14:sparklineGroup>
        <x14:sparklineGroup manualMax="0" manualMin="0" displayEmptyCellsAs="gap" xr2:uid="{00000000-0003-0000-2200-0000CB000000}">
          <x14:colorSeries rgb="FF376092"/>
          <x14:colorNegative rgb="FFD00000"/>
          <x14:colorAxis rgb="FF000000"/>
          <x14:colorMarkers rgb="FFD00000"/>
          <x14:colorFirst rgb="FFD00000"/>
          <x14:colorLast rgb="FFD00000"/>
          <x14:colorHigh rgb="FFD00000"/>
          <x14:colorLow rgb="FFD00000"/>
          <x14:sparklines>
            <x14:sparkline>
              <xm:f>'1B2 Oil and Natural Gas'!F14:R14</xm:f>
              <xm:sqref>X14</xm:sqref>
            </x14:sparkline>
          </x14:sparklines>
        </x14:sparklineGroup>
        <x14:sparklineGroup manualMax="0" manualMin="0" displayEmptyCellsAs="gap" xr2:uid="{00000000-0003-0000-2200-0000CC000000}">
          <x14:colorSeries rgb="FF376092"/>
          <x14:colorNegative rgb="FFD00000"/>
          <x14:colorAxis rgb="FF000000"/>
          <x14:colorMarkers rgb="FFD00000"/>
          <x14:colorFirst rgb="FFD00000"/>
          <x14:colorLast rgb="FFD00000"/>
          <x14:colorHigh rgb="FFD00000"/>
          <x14:colorLow rgb="FFD00000"/>
          <x14:sparklines>
            <x14:sparkline>
              <xm:f>'1B2 Oil and Natural Gas'!F23:R23</xm:f>
              <xm:sqref>X23</xm:sqref>
            </x14:sparkline>
          </x14:sparklines>
        </x14:sparklineGroup>
        <x14:sparklineGroup manualMax="0" manualMin="0" displayEmptyCellsAs="gap" xr2:uid="{00000000-0003-0000-2200-0000CD000000}">
          <x14:colorSeries rgb="FF376092"/>
          <x14:colorNegative rgb="FFD00000"/>
          <x14:colorAxis rgb="FF000000"/>
          <x14:colorMarkers rgb="FFD00000"/>
          <x14:colorFirst rgb="FFD00000"/>
          <x14:colorLast rgb="FFD00000"/>
          <x14:colorHigh rgb="FFD00000"/>
          <x14:colorLow rgb="FFD00000"/>
          <x14:sparklines>
            <x14:sparkline>
              <xm:f>'1B2 Oil and Natural Gas'!F22:W22</xm:f>
              <xm:sqref>X22</xm:sqref>
            </x14:sparkline>
          </x14:sparklines>
        </x14:sparklineGroup>
        <x14:sparklineGroup manualMax="0" manualMin="0" displayEmptyCellsAs="gap" xr2:uid="{00000000-0003-0000-2200-0000CE000000}">
          <x14:colorSeries rgb="FF376092"/>
          <x14:colorNegative rgb="FFD00000"/>
          <x14:colorAxis rgb="FF000000"/>
          <x14:colorMarkers rgb="FFD00000"/>
          <x14:colorFirst rgb="FFD00000"/>
          <x14:colorLast rgb="FFD00000"/>
          <x14:colorHigh rgb="FFD00000"/>
          <x14:colorLow rgb="FFD00000"/>
          <x14:sparklines>
            <x14:sparkline>
              <xm:f>'1B2 Oil and Natural Gas'!F62:W62</xm:f>
              <xm:sqref>X62</xm:sqref>
            </x14:sparkline>
          </x14:sparklines>
        </x14:sparklineGroup>
        <x14:sparklineGroup manualMax="0" manualMin="0" displayEmptyCellsAs="gap" xr2:uid="{00000000-0003-0000-2200-0000CF000000}">
          <x14:colorSeries rgb="FF376092"/>
          <x14:colorNegative rgb="FFD00000"/>
          <x14:colorAxis rgb="FF000000"/>
          <x14:colorMarkers rgb="FFD00000"/>
          <x14:colorFirst rgb="FFD00000"/>
          <x14:colorLast rgb="FFD00000"/>
          <x14:colorHigh rgb="FFD00000"/>
          <x14:colorLow rgb="FFD00000"/>
          <x14:sparklines>
            <x14:sparkline>
              <xm:f>'1B2 Oil and Natural Gas'!F63:R63</xm:f>
              <xm:sqref>X63</xm:sqref>
            </x14:sparkline>
          </x14:sparklines>
        </x14:sparklineGroup>
        <x14:sparklineGroup manualMax="0" manualMin="0" displayEmptyCellsAs="gap" xr2:uid="{00000000-0003-0000-2200-0000D0000000}">
          <x14:colorSeries rgb="FF376092"/>
          <x14:colorNegative rgb="FFD00000"/>
          <x14:colorAxis rgb="FF000000"/>
          <x14:colorMarkers rgb="FFD00000"/>
          <x14:colorFirst rgb="FFD00000"/>
          <x14:colorLast rgb="FFD00000"/>
          <x14:colorHigh rgb="FFD00000"/>
          <x14:colorLow rgb="FFD00000"/>
          <x14:sparklines>
            <x14:sparkline>
              <xm:f>'1B2 Oil and Natural Gas'!F54:R54</xm:f>
              <xm:sqref>X54</xm:sqref>
            </x14:sparkline>
          </x14:sparklines>
        </x14:sparklineGroup>
        <x14:sparklineGroup manualMax="0" manualMin="0" displayEmptyCellsAs="gap" xr2:uid="{00000000-0003-0000-2200-0000D1000000}">
          <x14:colorSeries rgb="FF376092"/>
          <x14:colorNegative rgb="FFD00000"/>
          <x14:colorAxis rgb="FF000000"/>
          <x14:colorMarkers rgb="FFD00000"/>
          <x14:colorFirst rgb="FFD00000"/>
          <x14:colorLast rgb="FFD00000"/>
          <x14:colorHigh rgb="FFD00000"/>
          <x14:colorLow rgb="FFD00000"/>
          <x14:sparklines>
            <x14:sparkline>
              <xm:f>'1B2 Oil and Natural Gas'!F58:R58</xm:f>
              <xm:sqref>X58</xm:sqref>
            </x14:sparkline>
          </x14:sparklines>
        </x14:sparklineGroup>
      </x14:sparklineGroup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6">
    <tabColor rgb="FF00B0F0"/>
  </sheetPr>
  <dimension ref="A1:X34"/>
  <sheetViews>
    <sheetView workbookViewId="0">
      <selection activeCell="G31" sqref="G31"/>
    </sheetView>
  </sheetViews>
  <sheetFormatPr defaultRowHeight="15" x14ac:dyDescent="0.25"/>
  <cols>
    <col min="1" max="1" width="34.140625" bestFit="1" customWidth="1"/>
    <col min="2" max="2" width="13.28515625" customWidth="1"/>
    <col min="3" max="3" width="51" customWidth="1"/>
    <col min="5" max="5" width="10.7109375" customWidth="1"/>
  </cols>
  <sheetData>
    <row r="1" spans="1:24" s="3" customFormat="1" ht="21" x14ac:dyDescent="0.35">
      <c r="A1" s="3" t="s">
        <v>31</v>
      </c>
      <c r="C1" s="24" t="s">
        <v>32</v>
      </c>
    </row>
    <row r="3" spans="1:24" x14ac:dyDescent="0.25">
      <c r="A3" s="19" t="s">
        <v>1</v>
      </c>
      <c r="B3" s="19" t="s">
        <v>28</v>
      </c>
      <c r="C3" s="19" t="s">
        <v>29</v>
      </c>
      <c r="D3" s="19" t="s">
        <v>30</v>
      </c>
      <c r="E3" s="19" t="s">
        <v>10</v>
      </c>
      <c r="F3" s="48">
        <v>2000</v>
      </c>
      <c r="G3" s="48">
        <v>2001</v>
      </c>
      <c r="H3" s="48">
        <v>2002</v>
      </c>
      <c r="I3" s="48">
        <v>2003</v>
      </c>
      <c r="J3" s="48">
        <v>2004</v>
      </c>
      <c r="K3" s="48">
        <v>2005</v>
      </c>
      <c r="L3" s="48">
        <v>2006</v>
      </c>
      <c r="M3" s="48">
        <v>2007</v>
      </c>
      <c r="N3" s="48">
        <v>2008</v>
      </c>
      <c r="O3" s="48">
        <v>2009</v>
      </c>
      <c r="P3" s="48">
        <v>2010</v>
      </c>
      <c r="Q3" s="48">
        <v>2011</v>
      </c>
      <c r="R3" s="48">
        <v>2012</v>
      </c>
      <c r="S3" s="48">
        <v>2013</v>
      </c>
      <c r="T3" s="48">
        <v>2014</v>
      </c>
      <c r="U3" s="48">
        <v>2015</v>
      </c>
      <c r="V3" s="48">
        <v>2016</v>
      </c>
      <c r="W3" s="48">
        <v>2017</v>
      </c>
      <c r="X3" s="48" t="s">
        <v>26</v>
      </c>
    </row>
    <row r="4" spans="1:24" s="4" customFormat="1" x14ac:dyDescent="0.25">
      <c r="A4" s="4" t="s">
        <v>68</v>
      </c>
      <c r="B4" s="4" t="s">
        <v>85</v>
      </c>
      <c r="C4" s="4" t="s">
        <v>86</v>
      </c>
      <c r="D4" s="4" t="s">
        <v>13</v>
      </c>
      <c r="E4" s="4" t="s">
        <v>37</v>
      </c>
      <c r="F4" s="161"/>
      <c r="G4" s="161"/>
      <c r="H4" s="161"/>
      <c r="I4" s="161"/>
      <c r="J4" s="161"/>
      <c r="K4" s="161"/>
      <c r="L4" s="161"/>
      <c r="M4" s="161"/>
      <c r="N4" s="161"/>
      <c r="O4" s="161"/>
      <c r="P4" s="161"/>
      <c r="Q4" s="161"/>
      <c r="R4" s="161"/>
      <c r="S4" s="161"/>
      <c r="T4" s="161"/>
      <c r="U4" s="161"/>
      <c r="V4" s="161"/>
      <c r="W4" s="161"/>
    </row>
    <row r="5" spans="1:24" s="79" customFormat="1" x14ac:dyDescent="0.25">
      <c r="A5" s="79" t="s">
        <v>68</v>
      </c>
      <c r="B5" s="80" t="s">
        <v>254</v>
      </c>
      <c r="C5" s="79" t="s">
        <v>255</v>
      </c>
      <c r="D5" s="79" t="s">
        <v>13</v>
      </c>
      <c r="E5" s="79" t="s">
        <v>37</v>
      </c>
      <c r="F5" s="161"/>
      <c r="G5" s="161"/>
      <c r="H5" s="161"/>
      <c r="I5" s="161"/>
      <c r="J5" s="161"/>
      <c r="K5" s="161"/>
      <c r="L5" s="161"/>
      <c r="M5" s="161"/>
      <c r="N5" s="161"/>
      <c r="O5" s="161"/>
      <c r="P5" s="161"/>
      <c r="Q5" s="161"/>
      <c r="R5" s="161"/>
      <c r="S5" s="161"/>
      <c r="T5" s="161"/>
      <c r="U5" s="161"/>
      <c r="V5" s="161"/>
      <c r="W5" s="161"/>
    </row>
    <row r="6" spans="1:24" s="79" customFormat="1" x14ac:dyDescent="0.25">
      <c r="A6" s="79" t="s">
        <v>68</v>
      </c>
      <c r="B6" s="80" t="s">
        <v>256</v>
      </c>
      <c r="C6" s="79" t="s">
        <v>257</v>
      </c>
      <c r="D6" s="79" t="s">
        <v>13</v>
      </c>
      <c r="E6" s="79" t="s">
        <v>37</v>
      </c>
      <c r="F6" s="161"/>
      <c r="G6" s="161"/>
      <c r="H6" s="161"/>
      <c r="I6" s="161"/>
      <c r="J6" s="161"/>
      <c r="K6" s="161"/>
      <c r="L6" s="161"/>
      <c r="M6" s="161"/>
      <c r="N6" s="161"/>
      <c r="O6" s="161"/>
      <c r="P6" s="161"/>
      <c r="Q6" s="161"/>
      <c r="R6" s="161"/>
      <c r="S6" s="161"/>
      <c r="T6" s="161"/>
      <c r="U6" s="161"/>
      <c r="V6" s="161"/>
      <c r="W6" s="161"/>
    </row>
    <row r="7" spans="1:24" s="79" customFormat="1" x14ac:dyDescent="0.25">
      <c r="A7" s="79" t="s">
        <v>68</v>
      </c>
      <c r="B7" s="80" t="s">
        <v>258</v>
      </c>
      <c r="C7" s="79" t="s">
        <v>259</v>
      </c>
      <c r="D7" s="79" t="s">
        <v>13</v>
      </c>
      <c r="E7" s="79" t="s">
        <v>37</v>
      </c>
      <c r="F7" s="161"/>
      <c r="G7" s="161"/>
      <c r="H7" s="161"/>
      <c r="I7" s="161"/>
      <c r="J7" s="161"/>
      <c r="K7" s="161"/>
      <c r="L7" s="161"/>
      <c r="M7" s="161"/>
      <c r="N7" s="161"/>
      <c r="O7" s="161"/>
      <c r="P7" s="161"/>
      <c r="Q7" s="161"/>
      <c r="R7" s="161"/>
      <c r="S7" s="161"/>
      <c r="T7" s="161"/>
      <c r="U7" s="161"/>
      <c r="V7" s="161"/>
      <c r="W7" s="161"/>
    </row>
    <row r="8" spans="1:24" s="4" customFormat="1" x14ac:dyDescent="0.25">
      <c r="A8" s="4" t="s">
        <v>68</v>
      </c>
      <c r="B8" s="83" t="s">
        <v>87</v>
      </c>
      <c r="C8" s="4" t="s">
        <v>260</v>
      </c>
      <c r="D8" s="4" t="s">
        <v>13</v>
      </c>
      <c r="E8" s="4" t="s">
        <v>37</v>
      </c>
      <c r="F8" s="161"/>
      <c r="G8" s="161"/>
      <c r="H8" s="161"/>
      <c r="I8" s="161"/>
      <c r="J8" s="161"/>
      <c r="K8" s="161"/>
      <c r="L8" s="161"/>
      <c r="M8" s="161"/>
      <c r="N8" s="161"/>
      <c r="O8" s="161"/>
      <c r="P8" s="161"/>
      <c r="Q8" s="161"/>
      <c r="R8" s="161"/>
      <c r="S8" s="161"/>
      <c r="T8" s="161"/>
      <c r="U8" s="161"/>
      <c r="V8" s="161"/>
      <c r="W8" s="161"/>
    </row>
    <row r="9" spans="1:24" s="79" customFormat="1" x14ac:dyDescent="0.25">
      <c r="A9" s="79" t="s">
        <v>68</v>
      </c>
      <c r="B9" s="80" t="s">
        <v>261</v>
      </c>
      <c r="C9" s="79" t="s">
        <v>262</v>
      </c>
      <c r="D9" s="79" t="s">
        <v>13</v>
      </c>
      <c r="E9" s="79" t="s">
        <v>37</v>
      </c>
      <c r="F9" s="161"/>
      <c r="G9" s="161"/>
      <c r="H9" s="161"/>
      <c r="I9" s="161"/>
      <c r="J9" s="161"/>
      <c r="K9" s="161"/>
      <c r="L9" s="161"/>
      <c r="M9" s="161"/>
      <c r="N9" s="161"/>
      <c r="O9" s="161"/>
      <c r="P9" s="161"/>
      <c r="Q9" s="161"/>
      <c r="R9" s="161"/>
      <c r="S9" s="161"/>
      <c r="T9" s="161"/>
      <c r="U9" s="161"/>
      <c r="V9" s="161"/>
      <c r="W9" s="161"/>
    </row>
    <row r="10" spans="1:24" s="79" customFormat="1" x14ac:dyDescent="0.25">
      <c r="A10" s="79" t="s">
        <v>68</v>
      </c>
      <c r="B10" s="80" t="s">
        <v>263</v>
      </c>
      <c r="C10" s="79" t="s">
        <v>264</v>
      </c>
      <c r="D10" s="79" t="s">
        <v>13</v>
      </c>
      <c r="E10" s="79" t="s">
        <v>37</v>
      </c>
      <c r="F10" s="161"/>
      <c r="G10" s="161"/>
      <c r="H10" s="161"/>
      <c r="I10" s="161"/>
      <c r="J10" s="161"/>
      <c r="K10" s="161"/>
      <c r="L10" s="161"/>
      <c r="M10" s="161"/>
      <c r="N10" s="161"/>
      <c r="O10" s="161"/>
      <c r="P10" s="161"/>
      <c r="Q10" s="161"/>
      <c r="R10" s="161"/>
      <c r="S10" s="161"/>
      <c r="T10" s="161"/>
      <c r="U10" s="161"/>
      <c r="V10" s="161"/>
      <c r="W10" s="161"/>
    </row>
    <row r="11" spans="1:24" s="4" customFormat="1" x14ac:dyDescent="0.25">
      <c r="A11" s="4" t="s">
        <v>68</v>
      </c>
      <c r="B11" s="83" t="s">
        <v>265</v>
      </c>
      <c r="C11" s="4" t="s">
        <v>27</v>
      </c>
      <c r="D11" s="4" t="s">
        <v>13</v>
      </c>
      <c r="E11" s="4" t="s">
        <v>37</v>
      </c>
      <c r="F11" s="161"/>
      <c r="G11" s="161"/>
      <c r="H11" s="161"/>
      <c r="I11" s="161"/>
      <c r="J11" s="161"/>
      <c r="K11" s="161"/>
      <c r="L11" s="161"/>
      <c r="M11" s="161"/>
      <c r="N11" s="161"/>
      <c r="O11" s="161"/>
      <c r="P11" s="161"/>
      <c r="Q11" s="161"/>
      <c r="R11" s="161"/>
      <c r="S11" s="161"/>
      <c r="T11" s="161"/>
      <c r="U11" s="161"/>
      <c r="V11" s="161"/>
      <c r="W11" s="161"/>
    </row>
    <row r="13" spans="1:24" s="3" customFormat="1" ht="21" x14ac:dyDescent="0.35">
      <c r="A13" s="3" t="s">
        <v>19</v>
      </c>
      <c r="C13" s="24"/>
    </row>
    <row r="14" spans="1:24" s="19" customFormat="1" x14ac:dyDescent="0.25">
      <c r="A14" s="48" t="s">
        <v>21</v>
      </c>
    </row>
    <row r="15" spans="1:24" s="4" customFormat="1" x14ac:dyDescent="0.25">
      <c r="A15" s="58" t="s">
        <v>1</v>
      </c>
      <c r="B15" s="58" t="s">
        <v>28</v>
      </c>
      <c r="C15" s="58" t="s">
        <v>29</v>
      </c>
      <c r="D15" s="58" t="s">
        <v>30</v>
      </c>
      <c r="E15" s="58" t="s">
        <v>10</v>
      </c>
      <c r="F15" s="58">
        <v>2000</v>
      </c>
      <c r="G15" s="58">
        <v>2001</v>
      </c>
      <c r="H15" s="58">
        <v>2002</v>
      </c>
      <c r="I15" s="58">
        <v>2003</v>
      </c>
      <c r="J15" s="58">
        <v>2004</v>
      </c>
      <c r="K15" s="58">
        <v>2005</v>
      </c>
      <c r="L15" s="58">
        <v>2006</v>
      </c>
      <c r="M15" s="58">
        <v>2007</v>
      </c>
      <c r="N15" s="58">
        <v>2008</v>
      </c>
      <c r="O15" s="58">
        <v>2009</v>
      </c>
      <c r="P15" s="58">
        <v>2010</v>
      </c>
      <c r="Q15" s="58">
        <v>2011</v>
      </c>
      <c r="R15" s="58">
        <v>2012</v>
      </c>
      <c r="S15" s="58">
        <v>2013</v>
      </c>
      <c r="T15" s="58">
        <v>2014</v>
      </c>
      <c r="U15" s="58">
        <v>2015</v>
      </c>
      <c r="V15" s="58">
        <v>2016</v>
      </c>
      <c r="W15" s="58">
        <v>2017</v>
      </c>
    </row>
    <row r="16" spans="1:24" s="4" customFormat="1" x14ac:dyDescent="0.25">
      <c r="A16" s="58" t="s">
        <v>68</v>
      </c>
      <c r="B16" s="58" t="s">
        <v>85</v>
      </c>
      <c r="C16" s="58" t="s">
        <v>86</v>
      </c>
      <c r="D16" s="58" t="s">
        <v>13</v>
      </c>
      <c r="E16" s="58" t="s">
        <v>37</v>
      </c>
      <c r="F16" s="53"/>
      <c r="G16" s="53"/>
      <c r="H16" s="53"/>
      <c r="I16" s="53"/>
      <c r="J16" s="53"/>
      <c r="K16" s="53"/>
      <c r="L16" s="53"/>
      <c r="M16" s="53"/>
      <c r="N16" s="53"/>
      <c r="O16" s="53"/>
      <c r="P16" s="53"/>
      <c r="Q16" s="53"/>
      <c r="R16" s="53"/>
      <c r="S16" s="53"/>
      <c r="T16" s="53"/>
      <c r="U16" s="53"/>
      <c r="V16" s="53"/>
      <c r="W16" s="53"/>
    </row>
    <row r="17" spans="1:23" s="79" customFormat="1" x14ac:dyDescent="0.25">
      <c r="A17" s="84" t="s">
        <v>68</v>
      </c>
      <c r="B17" s="84" t="s">
        <v>254</v>
      </c>
      <c r="C17" s="84" t="s">
        <v>255</v>
      </c>
      <c r="D17" s="84" t="s">
        <v>13</v>
      </c>
      <c r="E17" s="84" t="s">
        <v>37</v>
      </c>
      <c r="F17" s="85"/>
      <c r="G17" s="85"/>
      <c r="H17" s="85"/>
      <c r="I17" s="85"/>
      <c r="J17" s="85"/>
      <c r="K17" s="85"/>
      <c r="L17" s="85"/>
      <c r="M17" s="85"/>
      <c r="N17" s="85"/>
      <c r="O17" s="85"/>
      <c r="P17" s="85"/>
      <c r="Q17" s="85"/>
      <c r="R17" s="85"/>
      <c r="S17" s="85"/>
      <c r="T17" s="85"/>
      <c r="U17" s="85"/>
      <c r="V17" s="85"/>
      <c r="W17" s="85"/>
    </row>
    <row r="18" spans="1:23" s="79" customFormat="1" x14ac:dyDescent="0.25">
      <c r="A18" s="84" t="s">
        <v>68</v>
      </c>
      <c r="B18" s="84" t="s">
        <v>256</v>
      </c>
      <c r="C18" s="84" t="s">
        <v>257</v>
      </c>
      <c r="D18" s="84" t="s">
        <v>13</v>
      </c>
      <c r="E18" s="84" t="s">
        <v>37</v>
      </c>
      <c r="F18" s="85"/>
      <c r="G18" s="85"/>
      <c r="H18" s="85"/>
      <c r="I18" s="85"/>
      <c r="J18" s="85"/>
      <c r="K18" s="85"/>
      <c r="L18" s="85"/>
      <c r="M18" s="85"/>
      <c r="N18" s="85"/>
      <c r="O18" s="85"/>
      <c r="P18" s="85"/>
      <c r="Q18" s="85"/>
      <c r="R18" s="85"/>
      <c r="S18" s="85"/>
      <c r="T18" s="85"/>
      <c r="U18" s="85"/>
      <c r="V18" s="85"/>
      <c r="W18" s="85"/>
    </row>
    <row r="19" spans="1:23" s="79" customFormat="1" x14ac:dyDescent="0.25">
      <c r="A19" s="84" t="s">
        <v>68</v>
      </c>
      <c r="B19" s="84" t="s">
        <v>258</v>
      </c>
      <c r="C19" s="84" t="s">
        <v>259</v>
      </c>
      <c r="D19" s="84" t="s">
        <v>13</v>
      </c>
      <c r="E19" s="84" t="s">
        <v>37</v>
      </c>
      <c r="F19" s="85"/>
      <c r="G19" s="85"/>
      <c r="H19" s="85"/>
      <c r="I19" s="85"/>
      <c r="J19" s="85"/>
      <c r="K19" s="85"/>
      <c r="L19" s="85"/>
      <c r="M19" s="85"/>
      <c r="N19" s="85"/>
      <c r="O19" s="85"/>
      <c r="P19" s="85"/>
      <c r="Q19" s="85"/>
      <c r="R19" s="85"/>
      <c r="S19" s="85"/>
      <c r="T19" s="85"/>
      <c r="U19" s="85"/>
      <c r="V19" s="85"/>
      <c r="W19" s="85"/>
    </row>
    <row r="20" spans="1:23" s="4" customFormat="1" x14ac:dyDescent="0.25">
      <c r="A20" s="58" t="s">
        <v>68</v>
      </c>
      <c r="B20" s="58" t="s">
        <v>87</v>
      </c>
      <c r="C20" s="58" t="s">
        <v>260</v>
      </c>
      <c r="D20" s="58" t="s">
        <v>13</v>
      </c>
      <c r="E20" s="58" t="s">
        <v>37</v>
      </c>
      <c r="F20" s="53"/>
      <c r="G20" s="53"/>
      <c r="H20" s="53"/>
      <c r="I20" s="53"/>
      <c r="J20" s="53"/>
      <c r="K20" s="53"/>
      <c r="L20" s="53"/>
      <c r="M20" s="53"/>
      <c r="N20" s="53"/>
      <c r="O20" s="53"/>
      <c r="P20" s="53"/>
      <c r="Q20" s="53"/>
      <c r="R20" s="53"/>
      <c r="S20" s="53"/>
      <c r="T20" s="53"/>
      <c r="U20" s="53"/>
      <c r="V20" s="53"/>
      <c r="W20" s="53"/>
    </row>
    <row r="21" spans="1:23" s="79" customFormat="1" x14ac:dyDescent="0.25">
      <c r="A21" s="84" t="s">
        <v>68</v>
      </c>
      <c r="B21" s="84" t="s">
        <v>261</v>
      </c>
      <c r="C21" s="84" t="s">
        <v>262</v>
      </c>
      <c r="D21" s="84" t="s">
        <v>13</v>
      </c>
      <c r="E21" s="84" t="s">
        <v>37</v>
      </c>
      <c r="F21" s="85"/>
      <c r="G21" s="85"/>
      <c r="H21" s="85"/>
      <c r="I21" s="85"/>
      <c r="J21" s="85"/>
      <c r="K21" s="85"/>
      <c r="L21" s="85"/>
      <c r="M21" s="85"/>
      <c r="N21" s="85"/>
      <c r="O21" s="85"/>
      <c r="P21" s="85"/>
      <c r="Q21" s="85"/>
      <c r="R21" s="85"/>
      <c r="S21" s="85"/>
      <c r="T21" s="85"/>
      <c r="U21" s="85"/>
      <c r="V21" s="85"/>
      <c r="W21" s="85"/>
    </row>
    <row r="22" spans="1:23" s="79" customFormat="1" x14ac:dyDescent="0.25">
      <c r="A22" s="84" t="s">
        <v>68</v>
      </c>
      <c r="B22" s="84" t="s">
        <v>263</v>
      </c>
      <c r="C22" s="84" t="s">
        <v>264</v>
      </c>
      <c r="D22" s="84" t="s">
        <v>13</v>
      </c>
      <c r="E22" s="84" t="s">
        <v>37</v>
      </c>
      <c r="F22" s="85"/>
      <c r="G22" s="85"/>
      <c r="H22" s="85"/>
      <c r="I22" s="85"/>
      <c r="J22" s="85"/>
      <c r="K22" s="85"/>
      <c r="L22" s="85"/>
      <c r="M22" s="85"/>
      <c r="N22" s="85"/>
      <c r="O22" s="85"/>
      <c r="P22" s="85"/>
      <c r="Q22" s="85"/>
      <c r="R22" s="85"/>
      <c r="S22" s="85"/>
      <c r="T22" s="85"/>
      <c r="U22" s="85"/>
      <c r="V22" s="85"/>
      <c r="W22" s="85"/>
    </row>
    <row r="23" spans="1:23" s="4" customFormat="1" x14ac:dyDescent="0.25">
      <c r="A23" s="58" t="s">
        <v>68</v>
      </c>
      <c r="B23" s="58" t="s">
        <v>265</v>
      </c>
      <c r="C23" s="58" t="s">
        <v>27</v>
      </c>
      <c r="D23" s="58" t="s">
        <v>13</v>
      </c>
      <c r="E23" s="58" t="s">
        <v>37</v>
      </c>
      <c r="F23" s="53"/>
      <c r="G23" s="53"/>
      <c r="H23" s="53"/>
      <c r="I23" s="53"/>
      <c r="J23" s="53"/>
      <c r="K23" s="53"/>
      <c r="L23" s="53"/>
      <c r="M23" s="53"/>
      <c r="N23" s="53"/>
      <c r="O23" s="53"/>
      <c r="P23" s="53"/>
      <c r="Q23" s="53"/>
      <c r="R23" s="53"/>
      <c r="S23" s="53"/>
      <c r="T23" s="53"/>
      <c r="U23" s="53"/>
      <c r="V23" s="53"/>
      <c r="W23" s="53"/>
    </row>
    <row r="24" spans="1:23" s="20" customFormat="1" x14ac:dyDescent="0.25"/>
    <row r="25" spans="1:23" s="19" customFormat="1" x14ac:dyDescent="0.25">
      <c r="A25" s="48" t="s">
        <v>19</v>
      </c>
      <c r="C25" s="19" t="s">
        <v>33</v>
      </c>
    </row>
    <row r="26" spans="1:23" s="4" customFormat="1" x14ac:dyDescent="0.25">
      <c r="A26" s="58" t="s">
        <v>1</v>
      </c>
      <c r="B26" s="58" t="s">
        <v>28</v>
      </c>
      <c r="C26" s="58" t="s">
        <v>29</v>
      </c>
      <c r="D26" s="58" t="s">
        <v>30</v>
      </c>
      <c r="E26" s="58" t="s">
        <v>10</v>
      </c>
      <c r="F26" s="58">
        <v>2000</v>
      </c>
      <c r="G26" s="58">
        <v>2001</v>
      </c>
      <c r="H26" s="58">
        <v>2002</v>
      </c>
      <c r="I26" s="58">
        <v>2003</v>
      </c>
      <c r="J26" s="58">
        <v>2004</v>
      </c>
      <c r="K26" s="58">
        <v>2005</v>
      </c>
      <c r="L26" s="58">
        <v>2006</v>
      </c>
      <c r="M26" s="58">
        <v>2007</v>
      </c>
      <c r="N26" s="58">
        <v>2008</v>
      </c>
      <c r="O26" s="58">
        <v>2009</v>
      </c>
      <c r="P26" s="58">
        <v>2010</v>
      </c>
      <c r="Q26" s="58">
        <v>2011</v>
      </c>
      <c r="R26" s="58">
        <v>2012</v>
      </c>
      <c r="S26" s="58">
        <v>2013</v>
      </c>
      <c r="T26" s="58">
        <v>2014</v>
      </c>
      <c r="U26" s="58">
        <v>2015</v>
      </c>
      <c r="V26" s="58">
        <v>2016</v>
      </c>
      <c r="W26" s="58">
        <v>2017</v>
      </c>
    </row>
    <row r="27" spans="1:23" s="4" customFormat="1" x14ac:dyDescent="0.25">
      <c r="A27" s="58" t="s">
        <v>68</v>
      </c>
      <c r="B27" s="58" t="s">
        <v>85</v>
      </c>
      <c r="C27" s="58" t="s">
        <v>86</v>
      </c>
      <c r="D27" s="58" t="s">
        <v>13</v>
      </c>
      <c r="E27" s="58" t="s">
        <v>37</v>
      </c>
      <c r="F27" s="87" t="str">
        <f t="shared" ref="F27:T27" si="0">IFERROR(((F4/F16)-1),"CHECK")</f>
        <v>CHECK</v>
      </c>
      <c r="G27" s="87" t="str">
        <f t="shared" si="0"/>
        <v>CHECK</v>
      </c>
      <c r="H27" s="87" t="str">
        <f t="shared" si="0"/>
        <v>CHECK</v>
      </c>
      <c r="I27" s="87" t="str">
        <f t="shared" si="0"/>
        <v>CHECK</v>
      </c>
      <c r="J27" s="87" t="str">
        <f t="shared" si="0"/>
        <v>CHECK</v>
      </c>
      <c r="K27" s="87" t="str">
        <f t="shared" si="0"/>
        <v>CHECK</v>
      </c>
      <c r="L27" s="87" t="str">
        <f t="shared" si="0"/>
        <v>CHECK</v>
      </c>
      <c r="M27" s="87" t="str">
        <f t="shared" si="0"/>
        <v>CHECK</v>
      </c>
      <c r="N27" s="87" t="str">
        <f t="shared" si="0"/>
        <v>CHECK</v>
      </c>
      <c r="O27" s="87" t="str">
        <f t="shared" si="0"/>
        <v>CHECK</v>
      </c>
      <c r="P27" s="87" t="str">
        <f t="shared" si="0"/>
        <v>CHECK</v>
      </c>
      <c r="Q27" s="87" t="str">
        <f t="shared" si="0"/>
        <v>CHECK</v>
      </c>
      <c r="R27" s="87" t="str">
        <f t="shared" si="0"/>
        <v>CHECK</v>
      </c>
      <c r="S27" s="87" t="str">
        <f t="shared" si="0"/>
        <v>CHECK</v>
      </c>
      <c r="T27" s="87" t="str">
        <f t="shared" si="0"/>
        <v>CHECK</v>
      </c>
      <c r="U27" s="87" t="str">
        <f t="shared" ref="U27:W27" si="1">IFERROR(((U4/U16)-1),"CHECK")</f>
        <v>CHECK</v>
      </c>
      <c r="V27" s="87" t="str">
        <f t="shared" si="1"/>
        <v>CHECK</v>
      </c>
      <c r="W27" s="87" t="str">
        <f t="shared" si="1"/>
        <v>CHECK</v>
      </c>
    </row>
    <row r="28" spans="1:23" s="79" customFormat="1" x14ac:dyDescent="0.25">
      <c r="A28" s="84" t="s">
        <v>68</v>
      </c>
      <c r="B28" s="84" t="s">
        <v>254</v>
      </c>
      <c r="C28" s="84" t="s">
        <v>255</v>
      </c>
      <c r="D28" s="84" t="s">
        <v>13</v>
      </c>
      <c r="E28" s="84" t="s">
        <v>37</v>
      </c>
      <c r="F28" s="88" t="str">
        <f t="shared" ref="F28:T28" si="2">IFERROR(((F8/F17)-1),"CHECK")</f>
        <v>CHECK</v>
      </c>
      <c r="G28" s="88" t="str">
        <f t="shared" si="2"/>
        <v>CHECK</v>
      </c>
      <c r="H28" s="88" t="str">
        <f t="shared" si="2"/>
        <v>CHECK</v>
      </c>
      <c r="I28" s="88" t="str">
        <f t="shared" si="2"/>
        <v>CHECK</v>
      </c>
      <c r="J28" s="88" t="str">
        <f t="shared" si="2"/>
        <v>CHECK</v>
      </c>
      <c r="K28" s="88" t="str">
        <f t="shared" si="2"/>
        <v>CHECK</v>
      </c>
      <c r="L28" s="88" t="str">
        <f t="shared" si="2"/>
        <v>CHECK</v>
      </c>
      <c r="M28" s="88" t="str">
        <f t="shared" si="2"/>
        <v>CHECK</v>
      </c>
      <c r="N28" s="88" t="str">
        <f t="shared" si="2"/>
        <v>CHECK</v>
      </c>
      <c r="O28" s="88" t="str">
        <f t="shared" si="2"/>
        <v>CHECK</v>
      </c>
      <c r="P28" s="88" t="str">
        <f t="shared" si="2"/>
        <v>CHECK</v>
      </c>
      <c r="Q28" s="88" t="str">
        <f t="shared" si="2"/>
        <v>CHECK</v>
      </c>
      <c r="R28" s="88" t="str">
        <f t="shared" si="2"/>
        <v>CHECK</v>
      </c>
      <c r="S28" s="88" t="str">
        <f t="shared" si="2"/>
        <v>CHECK</v>
      </c>
      <c r="T28" s="88" t="str">
        <f t="shared" si="2"/>
        <v>CHECK</v>
      </c>
      <c r="U28" s="88" t="str">
        <f t="shared" ref="U28:W28" si="3">IFERROR(((U8/U17)-1),"CHECK")</f>
        <v>CHECK</v>
      </c>
      <c r="V28" s="88" t="str">
        <f t="shared" si="3"/>
        <v>CHECK</v>
      </c>
      <c r="W28" s="88" t="str">
        <f t="shared" si="3"/>
        <v>CHECK</v>
      </c>
    </row>
    <row r="29" spans="1:23" s="79" customFormat="1" x14ac:dyDescent="0.25">
      <c r="A29" s="84" t="s">
        <v>68</v>
      </c>
      <c r="B29" s="84" t="s">
        <v>256</v>
      </c>
      <c r="C29" s="84" t="s">
        <v>257</v>
      </c>
      <c r="D29" s="84" t="s">
        <v>13</v>
      </c>
      <c r="E29" s="84" t="s">
        <v>37</v>
      </c>
      <c r="F29" s="88" t="str">
        <f>IFERROR(((#REF!/F18)-1),"CHECK")</f>
        <v>CHECK</v>
      </c>
      <c r="G29" s="88" t="str">
        <f>IFERROR(((#REF!/G18)-1),"CHECK")</f>
        <v>CHECK</v>
      </c>
      <c r="H29" s="88" t="str">
        <f>IFERROR(((#REF!/H18)-1),"CHECK")</f>
        <v>CHECK</v>
      </c>
      <c r="I29" s="88" t="str">
        <f>IFERROR(((#REF!/I18)-1),"CHECK")</f>
        <v>CHECK</v>
      </c>
      <c r="J29" s="88" t="str">
        <f>IFERROR(((#REF!/J18)-1),"CHECK")</f>
        <v>CHECK</v>
      </c>
      <c r="K29" s="88" t="str">
        <f>IFERROR(((#REF!/K18)-1),"CHECK")</f>
        <v>CHECK</v>
      </c>
      <c r="L29" s="88" t="str">
        <f>IFERROR(((#REF!/L18)-1),"CHECK")</f>
        <v>CHECK</v>
      </c>
      <c r="M29" s="88" t="str">
        <f>IFERROR(((#REF!/M18)-1),"CHECK")</f>
        <v>CHECK</v>
      </c>
      <c r="N29" s="88" t="str">
        <f>IFERROR(((#REF!/N18)-1),"CHECK")</f>
        <v>CHECK</v>
      </c>
      <c r="O29" s="88" t="str">
        <f>IFERROR(((#REF!/O18)-1),"CHECK")</f>
        <v>CHECK</v>
      </c>
      <c r="P29" s="88" t="str">
        <f>IFERROR(((#REF!/P18)-1),"CHECK")</f>
        <v>CHECK</v>
      </c>
      <c r="Q29" s="88" t="str">
        <f>IFERROR(((#REF!/Q18)-1),"CHECK")</f>
        <v>CHECK</v>
      </c>
      <c r="R29" s="88" t="str">
        <f>IFERROR(((#REF!/R18)-1),"CHECK")</f>
        <v>CHECK</v>
      </c>
      <c r="S29" s="88" t="str">
        <f>IFERROR(((#REF!/S18)-1),"CHECK")</f>
        <v>CHECK</v>
      </c>
      <c r="T29" s="88" t="str">
        <f>IFERROR(((#REF!/T18)-1),"CHECK")</f>
        <v>CHECK</v>
      </c>
      <c r="U29" s="88" t="str">
        <f>IFERROR(((#REF!/U18)-1),"CHECK")</f>
        <v>CHECK</v>
      </c>
      <c r="V29" s="88" t="str">
        <f>IFERROR(((#REF!/V18)-1),"CHECK")</f>
        <v>CHECK</v>
      </c>
      <c r="W29" s="88" t="str">
        <f>IFERROR(((#REF!/W18)-1),"CHECK")</f>
        <v>CHECK</v>
      </c>
    </row>
    <row r="30" spans="1:23" s="79" customFormat="1" x14ac:dyDescent="0.25">
      <c r="A30" s="84" t="s">
        <v>68</v>
      </c>
      <c r="B30" s="84" t="s">
        <v>258</v>
      </c>
      <c r="C30" s="84" t="s">
        <v>259</v>
      </c>
      <c r="D30" s="84" t="s">
        <v>13</v>
      </c>
      <c r="E30" s="84" t="s">
        <v>37</v>
      </c>
      <c r="F30" s="88" t="str">
        <f>IFERROR(((#REF!/F19)-1),"CHECK")</f>
        <v>CHECK</v>
      </c>
      <c r="G30" s="88" t="str">
        <f>IFERROR(((#REF!/G19)-1),"CHECK")</f>
        <v>CHECK</v>
      </c>
      <c r="H30" s="88" t="str">
        <f>IFERROR(((#REF!/H19)-1),"CHECK")</f>
        <v>CHECK</v>
      </c>
      <c r="I30" s="88" t="str">
        <f>IFERROR(((#REF!/I19)-1),"CHECK")</f>
        <v>CHECK</v>
      </c>
      <c r="J30" s="88" t="str">
        <f>IFERROR(((#REF!/J19)-1),"CHECK")</f>
        <v>CHECK</v>
      </c>
      <c r="K30" s="88" t="str">
        <f>IFERROR(((#REF!/K19)-1),"CHECK")</f>
        <v>CHECK</v>
      </c>
      <c r="L30" s="88" t="str">
        <f>IFERROR(((#REF!/L19)-1),"CHECK")</f>
        <v>CHECK</v>
      </c>
      <c r="M30" s="88" t="str">
        <f>IFERROR(((#REF!/M19)-1),"CHECK")</f>
        <v>CHECK</v>
      </c>
      <c r="N30" s="88" t="str">
        <f>IFERROR(((#REF!/N19)-1),"CHECK")</f>
        <v>CHECK</v>
      </c>
      <c r="O30" s="88" t="str">
        <f>IFERROR(((#REF!/O19)-1),"CHECK")</f>
        <v>CHECK</v>
      </c>
      <c r="P30" s="88" t="str">
        <f>IFERROR(((#REF!/P19)-1),"CHECK")</f>
        <v>CHECK</v>
      </c>
      <c r="Q30" s="88" t="str">
        <f>IFERROR(((#REF!/Q19)-1),"CHECK")</f>
        <v>CHECK</v>
      </c>
      <c r="R30" s="88" t="str">
        <f>IFERROR(((#REF!/R19)-1),"CHECK")</f>
        <v>CHECK</v>
      </c>
      <c r="S30" s="88" t="str">
        <f>IFERROR(((#REF!/S19)-1),"CHECK")</f>
        <v>CHECK</v>
      </c>
      <c r="T30" s="88" t="str">
        <f>IFERROR(((#REF!/T19)-1),"CHECK")</f>
        <v>CHECK</v>
      </c>
      <c r="U30" s="88" t="str">
        <f>IFERROR(((#REF!/U19)-1),"CHECK")</f>
        <v>CHECK</v>
      </c>
      <c r="V30" s="88" t="str">
        <f>IFERROR(((#REF!/V19)-1),"CHECK")</f>
        <v>CHECK</v>
      </c>
      <c r="W30" s="88" t="str">
        <f>IFERROR(((#REF!/W19)-1),"CHECK")</f>
        <v>CHECK</v>
      </c>
    </row>
    <row r="31" spans="1:23" s="4" customFormat="1" x14ac:dyDescent="0.25">
      <c r="A31" s="58" t="s">
        <v>68</v>
      </c>
      <c r="B31" s="58" t="s">
        <v>87</v>
      </c>
      <c r="C31" s="58" t="s">
        <v>260</v>
      </c>
      <c r="D31" s="58" t="s">
        <v>13</v>
      </c>
      <c r="E31" s="58" t="s">
        <v>37</v>
      </c>
      <c r="F31" s="87" t="str">
        <f>IFERROR(((#REF!/F20)-1),"CHECK")</f>
        <v>CHECK</v>
      </c>
      <c r="G31" s="87" t="str">
        <f>IFERROR(((#REF!/G20)-1),"CHECK")</f>
        <v>CHECK</v>
      </c>
      <c r="H31" s="87" t="str">
        <f>IFERROR(((#REF!/H20)-1),"CHECK")</f>
        <v>CHECK</v>
      </c>
      <c r="I31" s="87" t="str">
        <f>IFERROR(((#REF!/I20)-1),"CHECK")</f>
        <v>CHECK</v>
      </c>
      <c r="J31" s="87" t="str">
        <f>IFERROR(((#REF!/J20)-1),"CHECK")</f>
        <v>CHECK</v>
      </c>
      <c r="K31" s="87" t="str">
        <f>IFERROR(((#REF!/K20)-1),"CHECK")</f>
        <v>CHECK</v>
      </c>
      <c r="L31" s="87" t="str">
        <f>IFERROR(((#REF!/L20)-1),"CHECK")</f>
        <v>CHECK</v>
      </c>
      <c r="M31" s="87" t="str">
        <f>IFERROR(((#REF!/M20)-1),"CHECK")</f>
        <v>CHECK</v>
      </c>
      <c r="N31" s="87" t="str">
        <f>IFERROR(((#REF!/N20)-1),"CHECK")</f>
        <v>CHECK</v>
      </c>
      <c r="O31" s="87" t="str">
        <f>IFERROR(((#REF!/O20)-1),"CHECK")</f>
        <v>CHECK</v>
      </c>
      <c r="P31" s="87" t="str">
        <f>IFERROR(((#REF!/P20)-1),"CHECK")</f>
        <v>CHECK</v>
      </c>
      <c r="Q31" s="87" t="str">
        <f>IFERROR(((#REF!/Q20)-1),"CHECK")</f>
        <v>CHECK</v>
      </c>
      <c r="R31" s="87" t="str">
        <f>IFERROR(((#REF!/R20)-1),"CHECK")</f>
        <v>CHECK</v>
      </c>
      <c r="S31" s="87" t="str">
        <f>IFERROR(((#REF!/S20)-1),"CHECK")</f>
        <v>CHECK</v>
      </c>
      <c r="T31" s="87" t="str">
        <f>IFERROR(((#REF!/T20)-1),"CHECK")</f>
        <v>CHECK</v>
      </c>
      <c r="U31" s="87" t="str">
        <f>IFERROR(((#REF!/U20)-1),"CHECK")</f>
        <v>CHECK</v>
      </c>
      <c r="V31" s="87" t="str">
        <f>IFERROR(((#REF!/V20)-1),"CHECK")</f>
        <v>CHECK</v>
      </c>
      <c r="W31" s="87" t="str">
        <f>IFERROR(((#REF!/W20)-1),"CHECK")</f>
        <v>CHECK</v>
      </c>
    </row>
    <row r="32" spans="1:23" s="79" customFormat="1" x14ac:dyDescent="0.25">
      <c r="A32" s="84" t="s">
        <v>68</v>
      </c>
      <c r="B32" s="84" t="s">
        <v>261</v>
      </c>
      <c r="C32" s="84" t="s">
        <v>262</v>
      </c>
      <c r="D32" s="86" t="s">
        <v>13</v>
      </c>
      <c r="E32" s="86" t="s">
        <v>37</v>
      </c>
      <c r="F32" s="88" t="str">
        <f>IFERROR(((#REF!/F21)-1),"CHECK")</f>
        <v>CHECK</v>
      </c>
      <c r="G32" s="88" t="str">
        <f>IFERROR(((#REF!/G21)-1),"CHECK")</f>
        <v>CHECK</v>
      </c>
      <c r="H32" s="88" t="str">
        <f>IFERROR(((#REF!/H21)-1),"CHECK")</f>
        <v>CHECK</v>
      </c>
      <c r="I32" s="88" t="str">
        <f>IFERROR(((#REF!/I21)-1),"CHECK")</f>
        <v>CHECK</v>
      </c>
      <c r="J32" s="88" t="str">
        <f>IFERROR(((#REF!/J21)-1),"CHECK")</f>
        <v>CHECK</v>
      </c>
      <c r="K32" s="88" t="str">
        <f>IFERROR(((#REF!/K21)-1),"CHECK")</f>
        <v>CHECK</v>
      </c>
      <c r="L32" s="88" t="str">
        <f>IFERROR(((#REF!/L21)-1),"CHECK")</f>
        <v>CHECK</v>
      </c>
      <c r="M32" s="88" t="str">
        <f>IFERROR(((#REF!/M21)-1),"CHECK")</f>
        <v>CHECK</v>
      </c>
      <c r="N32" s="88" t="str">
        <f>IFERROR(((#REF!/N21)-1),"CHECK")</f>
        <v>CHECK</v>
      </c>
      <c r="O32" s="88" t="str">
        <f>IFERROR(((#REF!/O21)-1),"CHECK")</f>
        <v>CHECK</v>
      </c>
      <c r="P32" s="88" t="str">
        <f>IFERROR(((#REF!/P21)-1),"CHECK")</f>
        <v>CHECK</v>
      </c>
      <c r="Q32" s="88" t="str">
        <f>IFERROR(((#REF!/Q21)-1),"CHECK")</f>
        <v>CHECK</v>
      </c>
      <c r="R32" s="88" t="str">
        <f>IFERROR(((#REF!/R21)-1),"CHECK")</f>
        <v>CHECK</v>
      </c>
      <c r="S32" s="88" t="str">
        <f>IFERROR(((#REF!/S21)-1),"CHECK")</f>
        <v>CHECK</v>
      </c>
      <c r="T32" s="88" t="str">
        <f>IFERROR(((#REF!/T21)-1),"CHECK")</f>
        <v>CHECK</v>
      </c>
      <c r="U32" s="88" t="str">
        <f>IFERROR(((#REF!/U21)-1),"CHECK")</f>
        <v>CHECK</v>
      </c>
      <c r="V32" s="88" t="str">
        <f>IFERROR(((#REF!/V21)-1),"CHECK")</f>
        <v>CHECK</v>
      </c>
      <c r="W32" s="88" t="str">
        <f>IFERROR(((#REF!/W21)-1),"CHECK")</f>
        <v>CHECK</v>
      </c>
    </row>
    <row r="33" spans="1:23" s="79" customFormat="1" x14ac:dyDescent="0.25">
      <c r="A33" s="84" t="s">
        <v>68</v>
      </c>
      <c r="B33" s="84" t="s">
        <v>263</v>
      </c>
      <c r="C33" s="84" t="s">
        <v>264</v>
      </c>
      <c r="D33" s="86" t="s">
        <v>13</v>
      </c>
      <c r="E33" s="86" t="s">
        <v>37</v>
      </c>
      <c r="F33" s="88" t="str">
        <f>IFERROR(((#REF!/F22)-1),"CHECK")</f>
        <v>CHECK</v>
      </c>
      <c r="G33" s="88" t="str">
        <f>IFERROR(((#REF!/G22)-1),"CHECK")</f>
        <v>CHECK</v>
      </c>
      <c r="H33" s="88" t="str">
        <f>IFERROR(((#REF!/H22)-1),"CHECK")</f>
        <v>CHECK</v>
      </c>
      <c r="I33" s="88" t="str">
        <f>IFERROR(((#REF!/I22)-1),"CHECK")</f>
        <v>CHECK</v>
      </c>
      <c r="J33" s="88" t="str">
        <f>IFERROR(((#REF!/J22)-1),"CHECK")</f>
        <v>CHECK</v>
      </c>
      <c r="K33" s="88" t="str">
        <f>IFERROR(((#REF!/K22)-1),"CHECK")</f>
        <v>CHECK</v>
      </c>
      <c r="L33" s="88" t="str">
        <f>IFERROR(((#REF!/L22)-1),"CHECK")</f>
        <v>CHECK</v>
      </c>
      <c r="M33" s="88" t="str">
        <f>IFERROR(((#REF!/M22)-1),"CHECK")</f>
        <v>CHECK</v>
      </c>
      <c r="N33" s="88" t="str">
        <f>IFERROR(((#REF!/N22)-1),"CHECK")</f>
        <v>CHECK</v>
      </c>
      <c r="O33" s="88" t="str">
        <f>IFERROR(((#REF!/O22)-1),"CHECK")</f>
        <v>CHECK</v>
      </c>
      <c r="P33" s="88" t="str">
        <f>IFERROR(((#REF!/P22)-1),"CHECK")</f>
        <v>CHECK</v>
      </c>
      <c r="Q33" s="88" t="str">
        <f>IFERROR(((#REF!/Q22)-1),"CHECK")</f>
        <v>CHECK</v>
      </c>
      <c r="R33" s="88" t="str">
        <f>IFERROR(((#REF!/R22)-1),"CHECK")</f>
        <v>CHECK</v>
      </c>
      <c r="S33" s="88" t="str">
        <f>IFERROR(((#REF!/S22)-1),"CHECK")</f>
        <v>CHECK</v>
      </c>
      <c r="T33" s="88" t="str">
        <f>IFERROR(((#REF!/T22)-1),"CHECK")</f>
        <v>CHECK</v>
      </c>
      <c r="U33" s="88" t="str">
        <f>IFERROR(((#REF!/U22)-1),"CHECK")</f>
        <v>CHECK</v>
      </c>
      <c r="V33" s="88" t="str">
        <f>IFERROR(((#REF!/V22)-1),"CHECK")</f>
        <v>CHECK</v>
      </c>
      <c r="W33" s="88" t="str">
        <f>IFERROR(((#REF!/W22)-1),"CHECK")</f>
        <v>CHECK</v>
      </c>
    </row>
    <row r="34" spans="1:23" s="4" customFormat="1" x14ac:dyDescent="0.25">
      <c r="A34" s="58" t="s">
        <v>68</v>
      </c>
      <c r="B34" s="58" t="s">
        <v>265</v>
      </c>
      <c r="C34" s="58" t="s">
        <v>27</v>
      </c>
      <c r="D34" s="7" t="s">
        <v>13</v>
      </c>
      <c r="E34" s="7" t="s">
        <v>37</v>
      </c>
      <c r="F34" s="87" t="str">
        <f t="shared" ref="F34:T34" si="4">IFERROR(((F12/F23)-1),"CHECK")</f>
        <v>CHECK</v>
      </c>
      <c r="G34" s="87" t="str">
        <f t="shared" si="4"/>
        <v>CHECK</v>
      </c>
      <c r="H34" s="87" t="str">
        <f t="shared" si="4"/>
        <v>CHECK</v>
      </c>
      <c r="I34" s="87" t="str">
        <f t="shared" si="4"/>
        <v>CHECK</v>
      </c>
      <c r="J34" s="87" t="str">
        <f t="shared" si="4"/>
        <v>CHECK</v>
      </c>
      <c r="K34" s="87" t="str">
        <f t="shared" si="4"/>
        <v>CHECK</v>
      </c>
      <c r="L34" s="87" t="str">
        <f t="shared" si="4"/>
        <v>CHECK</v>
      </c>
      <c r="M34" s="87" t="str">
        <f t="shared" si="4"/>
        <v>CHECK</v>
      </c>
      <c r="N34" s="87" t="str">
        <f t="shared" si="4"/>
        <v>CHECK</v>
      </c>
      <c r="O34" s="87" t="str">
        <f t="shared" si="4"/>
        <v>CHECK</v>
      </c>
      <c r="P34" s="87" t="str">
        <f t="shared" si="4"/>
        <v>CHECK</v>
      </c>
      <c r="Q34" s="87" t="str">
        <f t="shared" si="4"/>
        <v>CHECK</v>
      </c>
      <c r="R34" s="87" t="str">
        <f t="shared" si="4"/>
        <v>CHECK</v>
      </c>
      <c r="S34" s="87" t="str">
        <f t="shared" si="4"/>
        <v>CHECK</v>
      </c>
      <c r="T34" s="87" t="str">
        <f t="shared" si="4"/>
        <v>CHECK</v>
      </c>
      <c r="U34" s="87" t="str">
        <f t="shared" ref="U34:W34" si="5">IFERROR(((U12/U23)-1),"CHECK")</f>
        <v>CHECK</v>
      </c>
      <c r="V34" s="87" t="str">
        <f t="shared" si="5"/>
        <v>CHECK</v>
      </c>
      <c r="W34" s="87" t="str">
        <f t="shared" si="5"/>
        <v>CHECK</v>
      </c>
    </row>
  </sheetData>
  <conditionalFormatting sqref="F27:T34">
    <cfRule type="colorScale" priority="3">
      <colorScale>
        <cfvo type="min"/>
        <cfvo type="num" val="0"/>
        <cfvo type="max"/>
        <color theme="3" tint="0.79998168889431442"/>
        <color theme="0"/>
        <color rgb="FFEE9CA4"/>
      </colorScale>
    </cfRule>
    <cfRule type="colorScale" priority="4">
      <colorScale>
        <cfvo type="min"/>
        <cfvo type="num" val="0"/>
        <cfvo type="max"/>
        <color theme="3" tint="0.59999389629810485"/>
        <color theme="0"/>
        <color rgb="FFEE9CA4"/>
      </colorScale>
    </cfRule>
  </conditionalFormatting>
  <conditionalFormatting sqref="U27:W34">
    <cfRule type="colorScale" priority="1">
      <colorScale>
        <cfvo type="min"/>
        <cfvo type="num" val="0"/>
        <cfvo type="max"/>
        <color theme="3" tint="0.79998168889431442"/>
        <color theme="0"/>
        <color rgb="FFEE9CA4"/>
      </colorScale>
    </cfRule>
    <cfRule type="colorScale" priority="2">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300-0000D2000000}">
          <x14:colorSeries rgb="FF376092"/>
          <x14:colorNegative rgb="FFD00000"/>
          <x14:colorAxis rgb="FF000000"/>
          <x14:colorMarkers rgb="FFD00000"/>
          <x14:colorFirst rgb="FFD00000"/>
          <x14:colorLast rgb="FFD00000"/>
          <x14:colorHigh rgb="FFD00000"/>
          <x14:colorLow rgb="FFD00000"/>
          <x14:sparklines>
            <x14:sparkline>
              <xm:f>'1C Summary'!F4:T4</xm:f>
              <xm:sqref>X4</xm:sqref>
            </x14:sparkline>
            <x14:sparkline>
              <xm:f>'1C Summary'!F5:T5</xm:f>
              <xm:sqref>X5</xm:sqref>
            </x14:sparkline>
            <x14:sparkline>
              <xm:f>'1C Summary'!F6:T6</xm:f>
              <xm:sqref>X6</xm:sqref>
            </x14:sparkline>
            <x14:sparkline>
              <xm:f>'1C Summary'!F7:T7</xm:f>
              <xm:sqref>X7</xm:sqref>
            </x14:sparkline>
            <x14:sparkline>
              <xm:f>'1C Summary'!F8:T8</xm:f>
              <xm:sqref>X8</xm:sqref>
            </x14:sparkline>
            <x14:sparkline>
              <xm:f>'1C Summary'!F9:T9</xm:f>
              <xm:sqref>X9</xm:sqref>
            </x14:sparkline>
            <x14:sparkline>
              <xm:f>'1C Summary'!F10:T10</xm:f>
              <xm:sqref>X10</xm:sqref>
            </x14:sparkline>
            <x14:sparkline>
              <xm:f>'1C Summary'!F11:T11</xm:f>
              <xm:sqref>X11</xm:sqref>
            </x14:sparkline>
          </x14:sparklines>
        </x14:sparklineGroup>
      </x14:sparklineGroup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5">
    <tabColor theme="3" tint="0.79998168889431442"/>
  </sheetPr>
  <dimension ref="A1:AB105"/>
  <sheetViews>
    <sheetView topLeftCell="D19" zoomScale="85" zoomScaleNormal="85" workbookViewId="0">
      <selection activeCell="O23" sqref="O23"/>
    </sheetView>
  </sheetViews>
  <sheetFormatPr defaultRowHeight="15" x14ac:dyDescent="0.25"/>
  <cols>
    <col min="1" max="1" width="12.28515625" style="221" customWidth="1"/>
    <col min="2" max="2" width="55.28515625" bestFit="1" customWidth="1"/>
    <col min="3" max="3" width="32.85546875" customWidth="1"/>
    <col min="4" max="4" width="10.42578125" customWidth="1"/>
    <col min="5" max="5" width="12.140625" customWidth="1"/>
    <col min="6" max="18" width="10.42578125" customWidth="1"/>
    <col min="19" max="19" width="15.28515625" customWidth="1"/>
    <col min="20" max="33" width="10.42578125" customWidth="1"/>
    <col min="34" max="94" width="53.7109375" bestFit="1" customWidth="1"/>
    <col min="95" max="109" width="16.5703125" bestFit="1" customWidth="1"/>
  </cols>
  <sheetData>
    <row r="1" spans="1:26" x14ac:dyDescent="0.25">
      <c r="B1" s="12" t="s">
        <v>2</v>
      </c>
      <c r="C1" s="1" t="str">
        <f ca="1">MID(CELL("filename",B1),FIND("]",CELL("filename",B1))+1,256)</f>
        <v>1B3 Other Emissions</v>
      </c>
      <c r="D1" s="577" t="s">
        <v>23</v>
      </c>
      <c r="E1" s="578"/>
      <c r="F1" s="578"/>
      <c r="G1" s="578"/>
      <c r="H1" s="578"/>
      <c r="I1" s="578"/>
      <c r="J1" s="578"/>
      <c r="K1" s="579"/>
      <c r="L1" s="11"/>
    </row>
    <row r="2" spans="1:26" ht="49.5" customHeight="1" x14ac:dyDescent="0.25">
      <c r="B2" s="12" t="s">
        <v>1</v>
      </c>
      <c r="C2" s="28" t="s">
        <v>100</v>
      </c>
      <c r="D2" s="580"/>
      <c r="E2" s="581"/>
      <c r="F2" s="581"/>
      <c r="G2" s="581"/>
      <c r="H2" s="581"/>
      <c r="I2" s="581"/>
      <c r="J2" s="581"/>
      <c r="K2" s="582"/>
      <c r="L2" s="11"/>
    </row>
    <row r="3" spans="1:26" x14ac:dyDescent="0.25">
      <c r="B3" s="12" t="s">
        <v>3</v>
      </c>
      <c r="C3" s="28" t="s">
        <v>357</v>
      </c>
      <c r="D3" s="13"/>
      <c r="E3" s="14"/>
      <c r="F3" s="14"/>
      <c r="G3" s="14"/>
      <c r="H3" s="14"/>
      <c r="I3" s="14"/>
      <c r="J3" s="14"/>
      <c r="K3" s="15"/>
    </row>
    <row r="4" spans="1:26" x14ac:dyDescent="0.25">
      <c r="B4" s="12" t="s">
        <v>4</v>
      </c>
      <c r="C4" s="28" t="s">
        <v>244</v>
      </c>
      <c r="D4" s="13"/>
      <c r="E4" s="14"/>
      <c r="F4" s="14"/>
      <c r="G4" s="14"/>
      <c r="H4" s="14"/>
      <c r="I4" s="14"/>
      <c r="J4" s="14"/>
      <c r="K4" s="15"/>
    </row>
    <row r="5" spans="1:26" x14ac:dyDescent="0.25">
      <c r="B5" s="12" t="s">
        <v>24</v>
      </c>
      <c r="C5" s="28"/>
      <c r="D5" s="13"/>
      <c r="E5" s="14"/>
      <c r="F5" s="14"/>
      <c r="G5" s="14"/>
      <c r="H5" s="14"/>
      <c r="I5" s="14"/>
      <c r="J5" s="14"/>
      <c r="K5" s="15"/>
    </row>
    <row r="6" spans="1:26" x14ac:dyDescent="0.25">
      <c r="B6" s="29"/>
      <c r="C6" s="30"/>
      <c r="D6" s="13"/>
      <c r="E6" s="14"/>
      <c r="F6" s="14"/>
      <c r="G6" s="14"/>
      <c r="H6" s="14"/>
      <c r="I6" s="14"/>
      <c r="J6" s="14"/>
      <c r="K6" s="15"/>
    </row>
    <row r="7" spans="1:26" x14ac:dyDescent="0.25">
      <c r="B7" s="12" t="s">
        <v>25</v>
      </c>
      <c r="C7" s="28" t="s">
        <v>361</v>
      </c>
      <c r="D7" s="13"/>
      <c r="E7" s="14"/>
      <c r="F7" s="14"/>
      <c r="G7" s="14"/>
      <c r="H7" s="14"/>
      <c r="I7" s="14"/>
      <c r="J7" s="14"/>
      <c r="K7" s="15"/>
    </row>
    <row r="8" spans="1:26" x14ac:dyDescent="0.25">
      <c r="B8" s="12" t="s">
        <v>0</v>
      </c>
      <c r="C8" s="27" t="s">
        <v>35</v>
      </c>
      <c r="D8" s="13"/>
      <c r="E8" s="14"/>
      <c r="F8" s="14"/>
      <c r="G8" s="14"/>
      <c r="H8" s="14"/>
      <c r="I8" s="14"/>
      <c r="J8" s="14"/>
      <c r="K8" s="15"/>
    </row>
    <row r="9" spans="1:26" x14ac:dyDescent="0.25">
      <c r="B9" s="12" t="s">
        <v>5</v>
      </c>
      <c r="C9" s="28"/>
      <c r="D9" s="16"/>
      <c r="E9" s="17"/>
      <c r="F9" s="17"/>
      <c r="G9" s="17"/>
      <c r="H9" s="17"/>
      <c r="I9" s="17"/>
      <c r="J9" s="17"/>
      <c r="K9" s="18"/>
    </row>
    <row r="10" spans="1:26" x14ac:dyDescent="0.25">
      <c r="S10" s="252">
        <f>S16/R16</f>
        <v>1.0144344966197698</v>
      </c>
    </row>
    <row r="11" spans="1:26" s="2" customFormat="1" ht="21" x14ac:dyDescent="0.35">
      <c r="A11" s="222" t="s">
        <v>1113</v>
      </c>
      <c r="C11" s="3" t="s">
        <v>6</v>
      </c>
      <c r="F11" s="2" t="s">
        <v>188</v>
      </c>
    </row>
    <row r="13" spans="1:26" x14ac:dyDescent="0.25">
      <c r="B13" s="4" t="s">
        <v>7</v>
      </c>
      <c r="C13" s="4" t="s">
        <v>8</v>
      </c>
      <c r="D13" s="4" t="s">
        <v>9</v>
      </c>
      <c r="E13" s="4" t="s">
        <v>10</v>
      </c>
      <c r="F13" s="4">
        <v>2000</v>
      </c>
      <c r="G13" s="4">
        <v>2001</v>
      </c>
      <c r="H13" s="4">
        <v>2002</v>
      </c>
      <c r="I13" s="4">
        <v>2003</v>
      </c>
      <c r="J13" s="4">
        <v>2004</v>
      </c>
      <c r="K13" s="4">
        <v>2005</v>
      </c>
      <c r="L13" s="4">
        <v>2006</v>
      </c>
      <c r="M13" s="4">
        <v>2007</v>
      </c>
      <c r="N13" s="4">
        <v>2008</v>
      </c>
      <c r="O13" s="4">
        <v>2009</v>
      </c>
      <c r="P13" s="4">
        <v>2010</v>
      </c>
      <c r="Q13" s="4">
        <v>2011</v>
      </c>
      <c r="R13" s="4">
        <v>2012</v>
      </c>
      <c r="S13" s="4">
        <v>2013</v>
      </c>
      <c r="T13" s="4">
        <v>2014</v>
      </c>
      <c r="U13" s="4">
        <v>2015</v>
      </c>
      <c r="V13" s="4">
        <v>2016</v>
      </c>
      <c r="W13" s="4">
        <v>2017</v>
      </c>
      <c r="X13" s="77" t="s">
        <v>26</v>
      </c>
    </row>
    <row r="14" spans="1:26" x14ac:dyDescent="0.25">
      <c r="B14" t="s">
        <v>253</v>
      </c>
      <c r="C14" t="s">
        <v>369</v>
      </c>
      <c r="F14" s="161"/>
      <c r="G14" s="161"/>
      <c r="H14" s="161"/>
      <c r="I14" s="161"/>
      <c r="J14" s="161"/>
      <c r="K14" s="161"/>
      <c r="L14" s="161"/>
      <c r="M14" s="161"/>
      <c r="N14" s="161"/>
      <c r="O14" s="161"/>
      <c r="P14" s="161"/>
      <c r="Q14" s="161"/>
      <c r="R14" s="161"/>
      <c r="S14" s="161"/>
      <c r="T14" s="161"/>
      <c r="U14" s="161"/>
      <c r="V14" s="161"/>
      <c r="W14" s="161"/>
    </row>
    <row r="15" spans="1:26" x14ac:dyDescent="0.25">
      <c r="B15" t="s">
        <v>253</v>
      </c>
      <c r="C15" t="s">
        <v>370</v>
      </c>
      <c r="F15" s="161"/>
      <c r="G15" s="161"/>
      <c r="H15" s="161"/>
      <c r="I15" s="161"/>
      <c r="J15" s="161"/>
      <c r="K15" s="161"/>
      <c r="L15" s="161"/>
      <c r="M15" s="161"/>
      <c r="N15" s="161"/>
      <c r="O15" s="161"/>
      <c r="P15" s="161"/>
      <c r="Q15" s="161"/>
      <c r="R15" s="161"/>
      <c r="S15" s="161"/>
      <c r="T15" s="161"/>
      <c r="U15" s="161"/>
      <c r="V15" s="161"/>
      <c r="W15" s="161"/>
    </row>
    <row r="16" spans="1:26" x14ac:dyDescent="0.25">
      <c r="B16" t="s">
        <v>253</v>
      </c>
      <c r="C16" t="s">
        <v>1190</v>
      </c>
      <c r="E16" t="s">
        <v>201</v>
      </c>
      <c r="F16" s="253">
        <v>5070.3788077121208</v>
      </c>
      <c r="G16" s="253">
        <v>4978.5511481196854</v>
      </c>
      <c r="H16" s="253">
        <v>4667.0831046102139</v>
      </c>
      <c r="I16" s="253">
        <v>5675.4967866161078</v>
      </c>
      <c r="J16" s="253">
        <v>5874.6892814012217</v>
      </c>
      <c r="K16" s="253">
        <v>6355</v>
      </c>
      <c r="L16" s="253">
        <v>6457.0416666666661</v>
      </c>
      <c r="M16" s="253">
        <v>6559.0833333333321</v>
      </c>
      <c r="N16" s="253">
        <v>6661.1249999999991</v>
      </c>
      <c r="O16" s="253">
        <v>6763.1666666666661</v>
      </c>
      <c r="P16" s="253">
        <v>6865.208333333333</v>
      </c>
      <c r="Q16" s="236">
        <v>6967.25</v>
      </c>
      <c r="R16" s="236">
        <v>7069.2916666666679</v>
      </c>
      <c r="S16" s="236">
        <v>7171.3333333333348</v>
      </c>
      <c r="T16" s="236">
        <v>7273.3750000000009</v>
      </c>
      <c r="U16" s="236">
        <v>7375.4166666666679</v>
      </c>
      <c r="V16" s="236">
        <v>7477.4583333333358</v>
      </c>
      <c r="W16" s="236">
        <v>7579.5000000000018</v>
      </c>
      <c r="Z16" t="s">
        <v>1023</v>
      </c>
    </row>
    <row r="17" spans="1:28" x14ac:dyDescent="0.25">
      <c r="F17" s="20"/>
      <c r="G17" s="20"/>
      <c r="H17" s="20"/>
      <c r="I17" s="20"/>
      <c r="J17" s="20"/>
      <c r="K17" s="20"/>
      <c r="L17" s="20"/>
      <c r="M17" s="20"/>
      <c r="N17" s="20"/>
      <c r="O17" s="20"/>
      <c r="P17" s="20"/>
      <c r="Q17" s="20"/>
      <c r="R17" s="20"/>
      <c r="S17" s="20" t="s">
        <v>1024</v>
      </c>
      <c r="T17" s="20"/>
      <c r="U17" s="20"/>
      <c r="V17" s="20"/>
      <c r="W17" s="20"/>
    </row>
    <row r="18" spans="1:28" s="2" customFormat="1" ht="21" x14ac:dyDescent="0.35">
      <c r="A18" s="222"/>
      <c r="C18" s="3" t="s">
        <v>11</v>
      </c>
      <c r="F18" s="2" t="s">
        <v>12</v>
      </c>
    </row>
    <row r="20" spans="1:28" x14ac:dyDescent="0.25">
      <c r="B20" t="s">
        <v>253</v>
      </c>
      <c r="C20" t="s">
        <v>369</v>
      </c>
      <c r="D20" t="s">
        <v>13</v>
      </c>
      <c r="F20" s="161"/>
      <c r="G20" s="161"/>
      <c r="H20" s="161"/>
      <c r="I20" s="161"/>
      <c r="J20" s="161"/>
      <c r="K20" s="161"/>
      <c r="L20" s="161"/>
      <c r="M20" s="161"/>
      <c r="N20" s="161"/>
      <c r="O20" s="161"/>
      <c r="P20" s="161"/>
      <c r="Q20" s="161"/>
      <c r="R20" s="161"/>
      <c r="S20" s="161"/>
      <c r="T20" s="161"/>
      <c r="U20" s="161"/>
      <c r="V20" s="161"/>
      <c r="W20" s="161"/>
    </row>
    <row r="21" spans="1:28" x14ac:dyDescent="0.25">
      <c r="B21" t="s">
        <v>253</v>
      </c>
      <c r="C21" t="s">
        <v>370</v>
      </c>
      <c r="D21" t="s">
        <v>13</v>
      </c>
      <c r="F21" s="161"/>
      <c r="G21" s="161"/>
      <c r="H21" s="161"/>
      <c r="I21" s="161"/>
      <c r="J21" s="161"/>
      <c r="K21" s="161"/>
      <c r="L21" s="161"/>
      <c r="M21" s="161"/>
      <c r="N21" s="161"/>
      <c r="O21" s="161"/>
      <c r="P21" s="161"/>
      <c r="Q21" s="161"/>
      <c r="R21" s="161"/>
      <c r="S21" s="161"/>
      <c r="T21" s="161"/>
      <c r="U21" s="161"/>
      <c r="V21" s="161"/>
      <c r="W21" s="161"/>
    </row>
    <row r="22" spans="1:28" x14ac:dyDescent="0.25">
      <c r="B22" t="s">
        <v>253</v>
      </c>
      <c r="C22" t="s">
        <v>369</v>
      </c>
      <c r="D22" t="s">
        <v>36</v>
      </c>
      <c r="F22" s="161"/>
      <c r="G22" s="161"/>
      <c r="H22" s="161"/>
      <c r="I22" s="161"/>
      <c r="J22" s="161"/>
      <c r="K22" s="161"/>
      <c r="L22" s="161"/>
      <c r="M22" s="161"/>
      <c r="N22" s="161"/>
      <c r="O22" s="161"/>
      <c r="P22" s="161"/>
      <c r="Q22" s="161"/>
      <c r="R22" s="161"/>
      <c r="S22" s="161"/>
      <c r="T22" s="161"/>
      <c r="U22" s="161"/>
      <c r="V22" s="161"/>
      <c r="W22" s="161"/>
    </row>
    <row r="23" spans="1:28" x14ac:dyDescent="0.25">
      <c r="B23" t="s">
        <v>253</v>
      </c>
      <c r="C23" t="s">
        <v>1190</v>
      </c>
      <c r="D23" t="s">
        <v>36</v>
      </c>
      <c r="E23" t="s">
        <v>1188</v>
      </c>
      <c r="F23" s="93">
        <v>1000</v>
      </c>
      <c r="G23" s="93">
        <v>1000</v>
      </c>
      <c r="H23" s="93">
        <v>1000</v>
      </c>
      <c r="I23" s="93">
        <v>1000</v>
      </c>
      <c r="J23" s="93">
        <v>1000</v>
      </c>
      <c r="K23" s="93">
        <v>1000</v>
      </c>
      <c r="L23" s="93">
        <v>1000</v>
      </c>
      <c r="M23" s="93">
        <v>1000</v>
      </c>
      <c r="N23" s="93">
        <v>1000</v>
      </c>
      <c r="O23" s="93">
        <v>1000</v>
      </c>
      <c r="P23" s="93">
        <v>1000</v>
      </c>
      <c r="Q23" s="93">
        <v>1000</v>
      </c>
      <c r="R23" s="93">
        <v>1000</v>
      </c>
      <c r="S23" s="93">
        <v>1000</v>
      </c>
      <c r="T23" s="93">
        <v>1000</v>
      </c>
      <c r="U23" s="93">
        <v>1000</v>
      </c>
      <c r="V23" s="93">
        <v>1000</v>
      </c>
      <c r="W23" s="93">
        <v>1000</v>
      </c>
    </row>
    <row r="25" spans="1:28" s="2" customFormat="1" ht="21" x14ac:dyDescent="0.35">
      <c r="A25" s="222"/>
      <c r="C25" s="3" t="s">
        <v>14</v>
      </c>
      <c r="F25" s="2" t="s">
        <v>15</v>
      </c>
    </row>
    <row r="27" spans="1:28" x14ac:dyDescent="0.25">
      <c r="A27" s="221" t="s">
        <v>1115</v>
      </c>
      <c r="B27" t="s">
        <v>253</v>
      </c>
      <c r="C27" t="s">
        <v>371</v>
      </c>
      <c r="D27" t="s">
        <v>13</v>
      </c>
      <c r="E27" t="s">
        <v>16</v>
      </c>
      <c r="F27" s="253">
        <v>27898.277244980218</v>
      </c>
      <c r="G27" s="253">
        <v>28156.169143175826</v>
      </c>
      <c r="H27" s="253">
        <v>28613.519629892937</v>
      </c>
      <c r="I27" s="253">
        <v>27167.282983867572</v>
      </c>
      <c r="J27" s="253">
        <v>28778.249853466765</v>
      </c>
      <c r="K27" s="253">
        <v>25298.266923509585</v>
      </c>
      <c r="L27" s="253">
        <v>25226.630730059103</v>
      </c>
      <c r="M27" s="253">
        <v>25600.71017663059</v>
      </c>
      <c r="N27" s="253">
        <v>24321.538034141868</v>
      </c>
      <c r="O27" s="253">
        <v>24591.245707998281</v>
      </c>
      <c r="P27" s="253">
        <v>24397.511614890445</v>
      </c>
      <c r="Q27" s="253">
        <v>24068.106645637534</v>
      </c>
      <c r="R27" s="253">
        <v>24968.904558209171</v>
      </c>
      <c r="S27" s="253">
        <v>25364.472077781622</v>
      </c>
      <c r="T27" s="253">
        <v>24937.188410706211</v>
      </c>
      <c r="U27" s="253">
        <v>24487.754953329393</v>
      </c>
      <c r="V27" s="253">
        <v>24690.944038892547</v>
      </c>
      <c r="W27" s="253">
        <v>25578.843000000001</v>
      </c>
      <c r="Z27" t="s">
        <v>1000</v>
      </c>
    </row>
    <row r="28" spans="1:28" x14ac:dyDescent="0.25">
      <c r="A28" s="221" t="s">
        <v>1115</v>
      </c>
      <c r="B28" t="s">
        <v>253</v>
      </c>
      <c r="C28" t="s">
        <v>372</v>
      </c>
      <c r="D28" t="s">
        <v>13</v>
      </c>
      <c r="E28" t="s">
        <v>16</v>
      </c>
      <c r="F28" s="253">
        <v>248.3073746072161</v>
      </c>
      <c r="G28" s="253">
        <v>214.76879505251867</v>
      </c>
      <c r="H28" s="253">
        <v>191.17900861713079</v>
      </c>
      <c r="I28" s="253">
        <v>141.56260097726133</v>
      </c>
      <c r="J28" s="253">
        <v>196.18050450664936</v>
      </c>
      <c r="K28" s="253">
        <v>166.72128819577088</v>
      </c>
      <c r="L28" s="253">
        <v>157.55004534883156</v>
      </c>
      <c r="M28" s="253">
        <v>174.95406764658932</v>
      </c>
      <c r="N28" s="253">
        <v>170.69449767093323</v>
      </c>
      <c r="O28" s="253">
        <v>215.20975081320353</v>
      </c>
      <c r="P28" s="253">
        <v>226.935</v>
      </c>
      <c r="Q28" s="253">
        <v>174.83</v>
      </c>
      <c r="R28" s="253">
        <v>167.529</v>
      </c>
      <c r="S28" s="236">
        <v>172.09497481949649</v>
      </c>
      <c r="T28" s="236">
        <v>170.86724667138617</v>
      </c>
      <c r="U28" s="236">
        <v>169.7187836877431</v>
      </c>
      <c r="V28" s="236">
        <v>168.64</v>
      </c>
      <c r="W28" s="236">
        <v>167.62299999999999</v>
      </c>
      <c r="Z28" s="197" t="s">
        <v>999</v>
      </c>
    </row>
    <row r="29" spans="1:28" x14ac:dyDescent="0.25">
      <c r="A29" s="221" t="s">
        <v>1116</v>
      </c>
      <c r="B29" t="s">
        <v>253</v>
      </c>
      <c r="C29" t="s">
        <v>373</v>
      </c>
      <c r="D29" t="s">
        <v>36</v>
      </c>
      <c r="E29" t="s">
        <v>194</v>
      </c>
      <c r="F29" s="253">
        <v>105.33763684377797</v>
      </c>
      <c r="G29" s="253">
        <v>105.49591077873185</v>
      </c>
      <c r="H29" s="253">
        <v>108.03326632803541</v>
      </c>
      <c r="I29" s="253">
        <v>102.90234686070896</v>
      </c>
      <c r="J29" s="253">
        <v>109.0205918883991</v>
      </c>
      <c r="K29" s="253">
        <v>98.28950041935731</v>
      </c>
      <c r="L29" s="253">
        <v>95.471743564606371</v>
      </c>
      <c r="M29" s="253">
        <v>98.105961179820099</v>
      </c>
      <c r="N29" s="253">
        <v>94.161338007969405</v>
      </c>
      <c r="O29" s="253">
        <v>93.544526946734095</v>
      </c>
      <c r="P29" s="253">
        <v>92.184281477778086</v>
      </c>
      <c r="Q29" s="253">
        <v>91.932221200649622</v>
      </c>
      <c r="R29" s="253">
        <v>95.89457563861734</v>
      </c>
      <c r="S29" s="450">
        <v>96.092164064362578</v>
      </c>
      <c r="T29" s="450">
        <v>95.522643952600475</v>
      </c>
      <c r="U29" s="450">
        <v>95.914861567191309</v>
      </c>
      <c r="V29" s="450">
        <v>96</v>
      </c>
      <c r="W29" s="450">
        <v>96.415999999999997</v>
      </c>
      <c r="Z29" s="197" t="s">
        <v>1000</v>
      </c>
      <c r="AB29" t="s">
        <v>1025</v>
      </c>
    </row>
    <row r="30" spans="1:28" x14ac:dyDescent="0.25">
      <c r="A30" s="221" t="s">
        <v>1116</v>
      </c>
      <c r="B30" t="s">
        <v>253</v>
      </c>
      <c r="C30" t="s">
        <v>1191</v>
      </c>
      <c r="D30" s="47" t="s">
        <v>36</v>
      </c>
      <c r="E30" s="47" t="s">
        <v>194</v>
      </c>
      <c r="F30" s="451">
        <f>+(F16*F23)/1000000</f>
        <v>5.070378807712121</v>
      </c>
      <c r="G30" s="451">
        <f t="shared" ref="G30:W30" si="0">+(G16*G23)/1000000</f>
        <v>4.9785511481196849</v>
      </c>
      <c r="H30" s="451">
        <f t="shared" si="0"/>
        <v>4.6670831046102137</v>
      </c>
      <c r="I30" s="451">
        <f t="shared" si="0"/>
        <v>5.6754967866161072</v>
      </c>
      <c r="J30" s="451">
        <f t="shared" si="0"/>
        <v>5.8746892814012215</v>
      </c>
      <c r="K30" s="451">
        <f t="shared" si="0"/>
        <v>6.3550000000000004</v>
      </c>
      <c r="L30" s="451">
        <f t="shared" si="0"/>
        <v>6.4570416666666661</v>
      </c>
      <c r="M30" s="451">
        <f t="shared" si="0"/>
        <v>6.5590833333333318</v>
      </c>
      <c r="N30" s="451">
        <f t="shared" si="0"/>
        <v>6.6611249999999993</v>
      </c>
      <c r="O30" s="451">
        <f t="shared" si="0"/>
        <v>6.7631666666666659</v>
      </c>
      <c r="P30" s="451">
        <f t="shared" si="0"/>
        <v>6.8652083333333334</v>
      </c>
      <c r="Q30" s="451">
        <f t="shared" si="0"/>
        <v>6.9672499999999999</v>
      </c>
      <c r="R30" s="451">
        <f t="shared" si="0"/>
        <v>7.0692916666666683</v>
      </c>
      <c r="S30" s="451">
        <f t="shared" si="0"/>
        <v>7.1713333333333349</v>
      </c>
      <c r="T30" s="451">
        <f t="shared" si="0"/>
        <v>7.2733750000000006</v>
      </c>
      <c r="U30" s="451">
        <f t="shared" ref="U30" si="1">+(U16*U23)/1000000</f>
        <v>7.3754166666666681</v>
      </c>
      <c r="V30" s="451">
        <f t="shared" si="0"/>
        <v>7.4774583333333355</v>
      </c>
      <c r="W30" s="451">
        <f t="shared" si="0"/>
        <v>7.5795000000000021</v>
      </c>
    </row>
    <row r="31" spans="1:28" x14ac:dyDescent="0.25">
      <c r="F31" s="452"/>
      <c r="G31" s="452"/>
      <c r="H31" s="452"/>
      <c r="I31" s="452"/>
      <c r="J31" s="452"/>
      <c r="K31" s="452"/>
      <c r="L31" s="452"/>
      <c r="M31" s="452"/>
      <c r="N31" s="452"/>
      <c r="O31" s="452"/>
      <c r="P31" s="452"/>
      <c r="Q31" s="452"/>
      <c r="R31" s="452"/>
      <c r="S31" s="452"/>
      <c r="T31" s="452"/>
      <c r="U31" s="452"/>
      <c r="V31" s="452"/>
      <c r="W31" s="452"/>
    </row>
    <row r="32" spans="1:28" s="4" customFormat="1" x14ac:dyDescent="0.25">
      <c r="A32" s="221"/>
      <c r="B32" s="4" t="s">
        <v>253</v>
      </c>
      <c r="C32" s="4" t="s">
        <v>447</v>
      </c>
      <c r="D32" s="4" t="s">
        <v>244</v>
      </c>
      <c r="E32" s="4" t="s">
        <v>199</v>
      </c>
      <c r="F32" s="453">
        <f>F27+F28+(F29*'Conversion Factors'!$I$4)+('1B3 Other Emissions'!F30*'Conversion Factors'!$I$4)</f>
        <v>30465.152948268726</v>
      </c>
      <c r="G32" s="453">
        <f>G27+G28+(G29*'Conversion Factors'!$I$4)+('1B3 Other Emissions'!G30*'Conversion Factors'!$I$4)</f>
        <v>30690.901638692227</v>
      </c>
      <c r="H32" s="453">
        <f>H27+H28+(H29*'Conversion Factors'!$I$4)+('1B3 Other Emissions'!H30*'Conversion Factors'!$I$4)</f>
        <v>31171.405976595626</v>
      </c>
      <c r="I32" s="453">
        <f>I27+I28+(I29*'Conversion Factors'!$I$4)+('1B3 Other Emissions'!I30*'Conversion Factors'!$I$4)</f>
        <v>29588.98030143866</v>
      </c>
      <c r="J32" s="453">
        <f>J27+J28+(J29*'Conversion Factors'!$I$4)+('1B3 Other Emissions'!J30*'Conversion Factors'!$I$4)</f>
        <v>31387.231262539222</v>
      </c>
      <c r="K32" s="453">
        <f>K27+K28+(K29*'Conversion Factors'!$I$4)+('1B3 Other Emissions'!K30*'Conversion Factors'!$I$4)</f>
        <v>27662.522720511861</v>
      </c>
      <c r="L32" s="453">
        <f>L27+L28+(L29*'Conversion Factors'!$I$4)+('1B3 Other Emissions'!L30*'Conversion Factors'!$I$4)</f>
        <v>27524.685265264667</v>
      </c>
      <c r="M32" s="453">
        <f>M27+M28+(M29*'Conversion Factors'!$I$4)+('1B3 Other Emissions'!M30*'Conversion Factors'!$I$4)</f>
        <v>27973.630179053402</v>
      </c>
      <c r="N32" s="453">
        <f>N27+N28+(N29*'Conversion Factors'!$I$4)+('1B3 Other Emissions'!N30*'Conversion Factors'!$I$4)</f>
        <v>26609.504254980158</v>
      </c>
      <c r="O32" s="453">
        <f>O27+O28+(O29*'Conversion Factors'!$I$4)+('1B3 Other Emissions'!O30*'Conversion Factors'!$I$4)</f>
        <v>26912.917024692899</v>
      </c>
      <c r="P32" s="453">
        <f>P27+P28+(P29*'Conversion Factors'!$I$4)+('1B3 Other Emissions'!P30*'Conversion Factors'!$I$4)</f>
        <v>26704.485900923788</v>
      </c>
      <c r="Q32" s="453">
        <f>Q27+Q28+(Q29*'Conversion Factors'!$I$4)+('1B3 Other Emissions'!Q30*'Conversion Factors'!$I$4)</f>
        <v>26319.825540851176</v>
      </c>
      <c r="R32" s="453">
        <f>R27+R28+(R29*'Conversion Factors'!$I$4)+('1B3 Other Emissions'!R30*'Conversion Factors'!$I$4)</f>
        <v>27298.674771620135</v>
      </c>
      <c r="S32" s="453">
        <f>S27+S28+(S29*'Conversion Factors'!$I$4)+('1B3 Other Emissions'!S30*'Conversion Factors'!$I$4)</f>
        <v>27705.100497952735</v>
      </c>
      <c r="T32" s="453">
        <f>T27+T28+(T29*'Conversion Factors'!$I$4)+('1B3 Other Emissions'!T30*'Conversion Factors'!$I$4)</f>
        <v>27266.772055382207</v>
      </c>
      <c r="U32" s="453">
        <f>U27+U28+(U29*'Conversion Factors'!$I$4)+('1B3 Other Emissions'!U30*'Conversion Factors'!$I$4)</f>
        <v>26826.569579928153</v>
      </c>
      <c r="V32" s="453">
        <f>V27+V28+(V29*'Conversion Factors'!$I$4)+('1B3 Other Emissions'!V30*'Conversion Factors'!$I$4)</f>
        <v>27032.610663892545</v>
      </c>
      <c r="W32" s="453">
        <f>W27+W28+(W29*'Conversion Factors'!$I$4)+('1B3 Other Emissions'!W30*'Conversion Factors'!$I$4)</f>
        <v>27930.371500000001</v>
      </c>
    </row>
    <row r="34" spans="1:14" s="2" customFormat="1" x14ac:dyDescent="0.25">
      <c r="A34" s="222"/>
      <c r="B34" s="219" t="s">
        <v>1099</v>
      </c>
      <c r="F34" s="219">
        <v>2000</v>
      </c>
      <c r="G34" s="219">
        <v>2017</v>
      </c>
    </row>
    <row r="35" spans="1:14" s="197" customFormat="1" x14ac:dyDescent="0.25">
      <c r="A35" s="221" t="str">
        <f>+A27</f>
        <v>1B3CO2</v>
      </c>
      <c r="B35" s="225" t="str">
        <f>+B27</f>
        <v>1B3 Other emissions from energy production</v>
      </c>
      <c r="C35" s="225"/>
      <c r="D35" s="225"/>
      <c r="E35" s="225"/>
      <c r="F35" s="225">
        <f>+SUMIF($A$27:$A$30,$A35,F$27:F$30)</f>
        <v>28146.584619587433</v>
      </c>
      <c r="G35" s="225">
        <f>+SUMIF($A$27:$A$30,$A35,W$27:W$30)</f>
        <v>25746.466</v>
      </c>
    </row>
    <row r="36" spans="1:14" s="197" customFormat="1" x14ac:dyDescent="0.25">
      <c r="A36" s="221" t="str">
        <f>+A30</f>
        <v>1B3CH4</v>
      </c>
      <c r="B36" s="225" t="str">
        <f>+B35</f>
        <v>1B3 Other emissions from energy production</v>
      </c>
      <c r="C36" s="225"/>
      <c r="D36" s="225"/>
      <c r="E36" s="225"/>
      <c r="F36" s="225">
        <f>+SUMIF($A$27:$A$30,$A36,F$27:F$30)</f>
        <v>110.40801565149009</v>
      </c>
      <c r="G36" s="225">
        <f>+SUMIF($A$27:$A$30,$A36,W$27:W$30)</f>
        <v>103.99549999999999</v>
      </c>
    </row>
    <row r="37" spans="1:14" s="197" customFormat="1" x14ac:dyDescent="0.25">
      <c r="A37" s="221"/>
    </row>
    <row r="38" spans="1:14" s="197" customFormat="1" x14ac:dyDescent="0.25">
      <c r="A38" s="221"/>
    </row>
    <row r="39" spans="1:14" s="2" customFormat="1" ht="21" x14ac:dyDescent="0.35">
      <c r="A39" s="222"/>
      <c r="C39" s="3" t="s">
        <v>17</v>
      </c>
      <c r="F39" s="2" t="s">
        <v>18</v>
      </c>
      <c r="N39" s="2" t="s">
        <v>34</v>
      </c>
    </row>
    <row r="41" spans="1:14" x14ac:dyDescent="0.25">
      <c r="B41" s="23"/>
      <c r="C41" s="22"/>
      <c r="D41" s="22"/>
      <c r="E41" s="22"/>
      <c r="F41" s="22"/>
      <c r="G41" s="22"/>
      <c r="H41" s="22"/>
      <c r="I41" s="22"/>
    </row>
    <row r="62" spans="1:25" ht="21" x14ac:dyDescent="0.35">
      <c r="B62" s="2"/>
      <c r="C62" s="3" t="s">
        <v>19</v>
      </c>
      <c r="D62" s="2"/>
      <c r="E62" s="2"/>
      <c r="F62" s="2" t="s">
        <v>20</v>
      </c>
      <c r="G62" s="2"/>
      <c r="H62" s="2"/>
      <c r="I62" s="2"/>
      <c r="J62" s="2"/>
      <c r="K62" s="2"/>
      <c r="L62" s="2"/>
      <c r="M62" s="2"/>
      <c r="N62" s="2"/>
      <c r="O62" s="2"/>
      <c r="P62" s="2"/>
      <c r="Q62" s="2"/>
      <c r="R62" s="2"/>
      <c r="S62" s="2"/>
      <c r="T62" s="2"/>
      <c r="U62" s="2"/>
      <c r="V62" s="2"/>
      <c r="W62" s="2"/>
      <c r="X62" s="2"/>
      <c r="Y62" s="2"/>
    </row>
    <row r="63" spans="1:25" ht="18.75" x14ac:dyDescent="0.3">
      <c r="B63" s="9" t="s">
        <v>21</v>
      </c>
      <c r="F63" t="s">
        <v>22</v>
      </c>
    </row>
    <row r="64" spans="1:25" s="45" customFormat="1" ht="21" x14ac:dyDescent="0.35">
      <c r="A64" s="223"/>
      <c r="C64" s="54" t="s">
        <v>6</v>
      </c>
      <c r="F64" s="45" t="s">
        <v>188</v>
      </c>
    </row>
    <row r="65" spans="1:24" s="8" customFormat="1" x14ac:dyDescent="0.25">
      <c r="A65" s="221"/>
    </row>
    <row r="66" spans="1:24" s="8" customFormat="1" x14ac:dyDescent="0.25">
      <c r="A66" s="221"/>
      <c r="B66" s="7" t="s">
        <v>7</v>
      </c>
      <c r="C66" s="7" t="s">
        <v>8</v>
      </c>
      <c r="D66" s="7" t="s">
        <v>9</v>
      </c>
      <c r="E66" s="7" t="s">
        <v>10</v>
      </c>
      <c r="F66" s="7">
        <v>2000</v>
      </c>
      <c r="G66" s="7">
        <v>2001</v>
      </c>
      <c r="H66" s="7">
        <v>2002</v>
      </c>
      <c r="I66" s="7">
        <v>2003</v>
      </c>
      <c r="J66" s="7">
        <v>2004</v>
      </c>
      <c r="K66" s="7">
        <v>2005</v>
      </c>
      <c r="L66" s="7">
        <v>2006</v>
      </c>
      <c r="M66" s="7">
        <v>2007</v>
      </c>
      <c r="N66" s="7">
        <v>2008</v>
      </c>
      <c r="O66" s="7">
        <v>2009</v>
      </c>
      <c r="P66" s="7">
        <v>2010</v>
      </c>
      <c r="Q66" s="7">
        <v>2011</v>
      </c>
      <c r="R66" s="7">
        <v>2012</v>
      </c>
      <c r="S66" s="7">
        <v>2013</v>
      </c>
      <c r="T66" s="7">
        <v>2014</v>
      </c>
      <c r="U66" s="7">
        <v>2015</v>
      </c>
      <c r="V66" s="7"/>
      <c r="W66" s="7"/>
      <c r="X66" s="49" t="s">
        <v>26</v>
      </c>
    </row>
    <row r="67" spans="1:24" s="8" customFormat="1" x14ac:dyDescent="0.25">
      <c r="A67" s="221"/>
      <c r="B67" s="8" t="s">
        <v>253</v>
      </c>
      <c r="C67" s="8" t="s">
        <v>369</v>
      </c>
      <c r="F67" s="25"/>
      <c r="G67" s="25"/>
      <c r="H67" s="25"/>
      <c r="I67" s="25"/>
      <c r="J67" s="25"/>
      <c r="K67" s="25"/>
      <c r="L67" s="25"/>
      <c r="M67" s="25"/>
      <c r="N67" s="25"/>
      <c r="O67" s="25"/>
      <c r="P67" s="25"/>
      <c r="Q67" s="25"/>
      <c r="R67" s="25"/>
      <c r="S67" s="25"/>
      <c r="T67" s="25"/>
      <c r="U67" s="25"/>
      <c r="V67" s="25"/>
      <c r="W67" s="25"/>
    </row>
    <row r="68" spans="1:24" s="8" customFormat="1" x14ac:dyDescent="0.25">
      <c r="A68" s="221"/>
      <c r="B68" s="8" t="s">
        <v>253</v>
      </c>
      <c r="C68" s="8" t="s">
        <v>370</v>
      </c>
      <c r="F68" s="25"/>
      <c r="G68" s="25"/>
      <c r="H68" s="25"/>
      <c r="I68" s="25"/>
      <c r="J68" s="25"/>
      <c r="K68" s="25"/>
      <c r="L68" s="25"/>
      <c r="M68" s="25"/>
      <c r="N68" s="25"/>
      <c r="O68" s="25"/>
      <c r="P68" s="25"/>
      <c r="Q68" s="25"/>
      <c r="R68" s="25"/>
      <c r="S68" s="25"/>
      <c r="T68" s="25"/>
      <c r="U68" s="25"/>
      <c r="V68" s="25"/>
      <c r="W68" s="25"/>
    </row>
    <row r="69" spans="1:24" s="8" customFormat="1" x14ac:dyDescent="0.25">
      <c r="A69" s="221"/>
      <c r="B69" s="8" t="s">
        <v>253</v>
      </c>
      <c r="C69" s="8" t="s">
        <v>1190</v>
      </c>
      <c r="F69" s="25">
        <v>1209.5</v>
      </c>
      <c r="G69" s="25">
        <v>1209.5</v>
      </c>
      <c r="H69" s="25">
        <v>1209.5</v>
      </c>
      <c r="I69" s="25">
        <v>5917.7</v>
      </c>
      <c r="J69" s="25">
        <v>3755.35</v>
      </c>
      <c r="K69" s="25">
        <v>5572.55</v>
      </c>
      <c r="L69" s="25">
        <v>5572.55</v>
      </c>
      <c r="M69" s="25">
        <v>5572.55</v>
      </c>
      <c r="N69" s="25">
        <v>20694.25</v>
      </c>
      <c r="O69" s="25">
        <v>20750.5065</v>
      </c>
      <c r="P69" s="25">
        <v>20808.208500000001</v>
      </c>
      <c r="Q69" s="25">
        <v>20808.208500000001</v>
      </c>
      <c r="R69" s="25">
        <v>20808.208500000001</v>
      </c>
      <c r="S69" s="25">
        <v>188900</v>
      </c>
      <c r="T69" s="25">
        <v>1806.5250000000001</v>
      </c>
      <c r="U69" s="25">
        <v>1806.5250000000001</v>
      </c>
      <c r="V69" s="25">
        <v>1806.5250000000001</v>
      </c>
      <c r="W69" s="25">
        <v>1806.5250000000001</v>
      </c>
    </row>
    <row r="70" spans="1:24" s="8" customFormat="1" x14ac:dyDescent="0.25">
      <c r="A70" s="221"/>
      <c r="F70" s="26"/>
      <c r="G70" s="26"/>
      <c r="H70" s="26"/>
      <c r="I70" s="26"/>
      <c r="J70" s="26"/>
      <c r="K70" s="26"/>
      <c r="L70" s="26"/>
      <c r="M70" s="26"/>
      <c r="N70" s="26"/>
      <c r="O70" s="26"/>
      <c r="P70" s="26"/>
      <c r="Q70" s="26"/>
      <c r="R70" s="26"/>
      <c r="S70" s="26"/>
      <c r="T70" s="26"/>
      <c r="U70" s="26"/>
      <c r="V70" s="26"/>
      <c r="W70" s="26"/>
    </row>
    <row r="71" spans="1:24" s="45" customFormat="1" ht="21" x14ac:dyDescent="0.35">
      <c r="A71" s="223"/>
      <c r="C71" s="54" t="s">
        <v>11</v>
      </c>
      <c r="F71" s="45" t="s">
        <v>12</v>
      </c>
    </row>
    <row r="72" spans="1:24" s="8" customFormat="1" x14ac:dyDescent="0.25">
      <c r="A72" s="221"/>
    </row>
    <row r="73" spans="1:24" s="8" customFormat="1" x14ac:dyDescent="0.25">
      <c r="A73" s="221"/>
      <c r="B73" s="8" t="s">
        <v>253</v>
      </c>
      <c r="C73" s="8" t="s">
        <v>369</v>
      </c>
      <c r="D73" s="8" t="s">
        <v>13</v>
      </c>
      <c r="F73" s="25"/>
      <c r="G73" s="25"/>
      <c r="H73" s="25"/>
      <c r="I73" s="25"/>
      <c r="J73" s="25"/>
      <c r="K73" s="25"/>
      <c r="L73" s="25"/>
      <c r="M73" s="25"/>
      <c r="N73" s="25"/>
      <c r="O73" s="25"/>
      <c r="P73" s="25"/>
      <c r="Q73" s="25"/>
      <c r="R73" s="25"/>
      <c r="S73" s="25"/>
      <c r="T73" s="25"/>
      <c r="U73" s="25"/>
      <c r="V73" s="25"/>
      <c r="W73" s="25"/>
    </row>
    <row r="74" spans="1:24" s="8" customFormat="1" x14ac:dyDescent="0.25">
      <c r="A74" s="221"/>
      <c r="B74" s="8" t="s">
        <v>253</v>
      </c>
      <c r="C74" s="8" t="s">
        <v>370</v>
      </c>
      <c r="D74" s="8" t="s">
        <v>13</v>
      </c>
      <c r="F74" s="25"/>
      <c r="G74" s="25"/>
      <c r="H74" s="25"/>
      <c r="I74" s="25"/>
      <c r="J74" s="25"/>
      <c r="K74" s="25"/>
      <c r="L74" s="25"/>
      <c r="M74" s="25"/>
      <c r="N74" s="25"/>
      <c r="O74" s="25"/>
      <c r="P74" s="25"/>
      <c r="Q74" s="25"/>
      <c r="R74" s="25"/>
      <c r="S74" s="25"/>
      <c r="T74" s="25"/>
      <c r="U74" s="25"/>
      <c r="V74" s="25"/>
      <c r="W74" s="25"/>
    </row>
    <row r="75" spans="1:24" s="8" customFormat="1" x14ac:dyDescent="0.25">
      <c r="A75" s="221"/>
      <c r="B75" s="8" t="s">
        <v>253</v>
      </c>
      <c r="C75" s="8" t="s">
        <v>369</v>
      </c>
      <c r="D75" s="8" t="s">
        <v>36</v>
      </c>
      <c r="F75" s="25"/>
      <c r="G75" s="25"/>
      <c r="H75" s="25"/>
      <c r="I75" s="25"/>
      <c r="J75" s="25"/>
      <c r="K75" s="25"/>
      <c r="L75" s="25"/>
      <c r="M75" s="25"/>
      <c r="N75" s="25"/>
      <c r="O75" s="25"/>
      <c r="P75" s="25"/>
      <c r="Q75" s="25"/>
      <c r="R75" s="25"/>
      <c r="S75" s="25"/>
      <c r="T75" s="25"/>
      <c r="U75" s="25"/>
      <c r="V75" s="25"/>
      <c r="W75" s="25"/>
    </row>
    <row r="76" spans="1:24" s="8" customFormat="1" x14ac:dyDescent="0.25">
      <c r="A76" s="221"/>
      <c r="B76" s="8" t="s">
        <v>253</v>
      </c>
      <c r="C76" s="8" t="s">
        <v>1190</v>
      </c>
      <c r="D76" s="8" t="s">
        <v>36</v>
      </c>
      <c r="F76" s="25">
        <v>1000</v>
      </c>
      <c r="G76" s="25">
        <v>1000</v>
      </c>
      <c r="H76" s="25">
        <v>1000</v>
      </c>
      <c r="I76" s="25">
        <v>1000</v>
      </c>
      <c r="J76" s="25">
        <v>1000</v>
      </c>
      <c r="K76" s="25">
        <v>1000</v>
      </c>
      <c r="L76" s="25">
        <v>1000</v>
      </c>
      <c r="M76" s="25">
        <v>1000</v>
      </c>
      <c r="N76" s="25">
        <v>1000</v>
      </c>
      <c r="O76" s="25">
        <v>1000</v>
      </c>
      <c r="P76" s="25">
        <v>1000</v>
      </c>
      <c r="Q76" s="25">
        <v>1000</v>
      </c>
      <c r="R76" s="25">
        <v>1000</v>
      </c>
      <c r="S76" s="25">
        <v>1000</v>
      </c>
      <c r="T76" s="25">
        <v>1000</v>
      </c>
      <c r="U76" s="25">
        <v>1000</v>
      </c>
      <c r="V76" s="25">
        <v>1000</v>
      </c>
      <c r="W76" s="25">
        <v>1000</v>
      </c>
    </row>
    <row r="77" spans="1:24" s="8" customFormat="1" x14ac:dyDescent="0.25">
      <c r="A77" s="221"/>
    </row>
    <row r="78" spans="1:24" s="45" customFormat="1" ht="21" x14ac:dyDescent="0.35">
      <c r="A78" s="223"/>
      <c r="C78" s="54" t="s">
        <v>14</v>
      </c>
      <c r="F78" s="45" t="s">
        <v>15</v>
      </c>
    </row>
    <row r="79" spans="1:24" s="8" customFormat="1" x14ac:dyDescent="0.25">
      <c r="A79" s="221"/>
    </row>
    <row r="80" spans="1:24" s="8" customFormat="1" x14ac:dyDescent="0.25">
      <c r="A80" s="221"/>
      <c r="B80" s="8" t="s">
        <v>253</v>
      </c>
      <c r="C80" s="8" t="s">
        <v>371</v>
      </c>
      <c r="D80" s="8" t="s">
        <v>13</v>
      </c>
      <c r="E80" s="8" t="s">
        <v>16</v>
      </c>
      <c r="F80" s="25">
        <v>27898.277244980218</v>
      </c>
      <c r="G80" s="25">
        <v>28156.169143175826</v>
      </c>
      <c r="H80" s="25">
        <v>28613.519629892937</v>
      </c>
      <c r="I80" s="25">
        <v>27167.282983867572</v>
      </c>
      <c r="J80" s="25">
        <v>28778.249853466765</v>
      </c>
      <c r="K80" s="25">
        <v>25298.266923509585</v>
      </c>
      <c r="L80" s="25">
        <v>25226.630730059103</v>
      </c>
      <c r="M80" s="25">
        <v>25600.71017663059</v>
      </c>
      <c r="N80" s="25">
        <v>24321.538034141868</v>
      </c>
      <c r="O80" s="25">
        <v>24591.245707998281</v>
      </c>
      <c r="P80" s="25">
        <v>24397.511614890445</v>
      </c>
      <c r="Q80" s="25">
        <v>24068.106645637534</v>
      </c>
      <c r="R80" s="25">
        <v>24968.904558209171</v>
      </c>
      <c r="S80" s="25">
        <v>25364.472077781622</v>
      </c>
      <c r="T80" s="25">
        <v>24937.188410706211</v>
      </c>
      <c r="U80" s="25">
        <v>24487.754953329393</v>
      </c>
      <c r="V80" s="25">
        <v>24690.944038892547</v>
      </c>
      <c r="W80" s="25">
        <v>25578.843000000001</v>
      </c>
    </row>
    <row r="81" spans="1:24" s="8" customFormat="1" x14ac:dyDescent="0.25">
      <c r="A81" s="221"/>
      <c r="B81" s="8" t="s">
        <v>253</v>
      </c>
      <c r="C81" s="8" t="s">
        <v>372</v>
      </c>
      <c r="D81" s="8" t="s">
        <v>13</v>
      </c>
      <c r="E81" s="8" t="s">
        <v>16</v>
      </c>
      <c r="F81" s="25">
        <v>248.3073746072161</v>
      </c>
      <c r="G81" s="25">
        <v>214.76879505251867</v>
      </c>
      <c r="H81" s="25">
        <v>191.17900861713079</v>
      </c>
      <c r="I81" s="25">
        <v>141.56260097726133</v>
      </c>
      <c r="J81" s="25">
        <v>196.18050450664936</v>
      </c>
      <c r="K81" s="25">
        <v>166.72128819577088</v>
      </c>
      <c r="L81" s="25">
        <v>157.55004534883156</v>
      </c>
      <c r="M81" s="25">
        <v>174.95406764658932</v>
      </c>
      <c r="N81" s="25">
        <v>170.69449767093323</v>
      </c>
      <c r="O81" s="25">
        <v>215.20975081320353</v>
      </c>
      <c r="P81" s="25">
        <v>226.935</v>
      </c>
      <c r="Q81" s="25">
        <v>174.83</v>
      </c>
      <c r="R81" s="25">
        <v>167.529</v>
      </c>
      <c r="S81" s="25">
        <v>172.09497481949649</v>
      </c>
      <c r="T81" s="25">
        <v>170.86724667138617</v>
      </c>
      <c r="U81" s="25">
        <v>169.7187836877431</v>
      </c>
      <c r="V81" s="25">
        <v>168.64</v>
      </c>
      <c r="W81" s="25">
        <v>167.62299999999999</v>
      </c>
    </row>
    <row r="82" spans="1:24" s="8" customFormat="1" x14ac:dyDescent="0.25">
      <c r="A82" s="221"/>
      <c r="B82" s="8" t="s">
        <v>253</v>
      </c>
      <c r="C82" s="8" t="s">
        <v>373</v>
      </c>
      <c r="D82" s="8" t="s">
        <v>36</v>
      </c>
      <c r="E82" s="8" t="s">
        <v>194</v>
      </c>
      <c r="F82" s="25">
        <v>105.33763684377797</v>
      </c>
      <c r="G82" s="25">
        <v>105.49591077873185</v>
      </c>
      <c r="H82" s="25">
        <v>108.03326632803541</v>
      </c>
      <c r="I82" s="25">
        <v>102.90234686070896</v>
      </c>
      <c r="J82" s="25">
        <v>109.0205918883991</v>
      </c>
      <c r="K82" s="25">
        <v>98.28950041935731</v>
      </c>
      <c r="L82" s="25">
        <v>95.471743564606371</v>
      </c>
      <c r="M82" s="25">
        <v>98.105961179820099</v>
      </c>
      <c r="N82" s="25">
        <v>94.161338007969405</v>
      </c>
      <c r="O82" s="25">
        <v>93.544526946734095</v>
      </c>
      <c r="P82" s="25">
        <v>92.184281477778086</v>
      </c>
      <c r="Q82" s="25">
        <v>91.932221200649622</v>
      </c>
      <c r="R82" s="25">
        <v>95.89457563861734</v>
      </c>
      <c r="S82" s="25">
        <v>96.092164064362578</v>
      </c>
      <c r="T82" s="25">
        <v>95.522643952600475</v>
      </c>
      <c r="U82" s="25">
        <v>95.914861567191309</v>
      </c>
      <c r="V82" s="25">
        <v>96</v>
      </c>
      <c r="W82" s="25">
        <v>96.415999999999997</v>
      </c>
    </row>
    <row r="83" spans="1:24" s="8" customFormat="1" x14ac:dyDescent="0.25">
      <c r="A83" s="221"/>
      <c r="B83" s="8" t="s">
        <v>253</v>
      </c>
      <c r="C83" s="8" t="s">
        <v>1192</v>
      </c>
      <c r="D83" s="8" t="s">
        <v>36</v>
      </c>
      <c r="E83" s="8" t="s">
        <v>194</v>
      </c>
      <c r="F83" s="25">
        <v>1.2095</v>
      </c>
      <c r="G83" s="25">
        <v>1.2095</v>
      </c>
      <c r="H83" s="25">
        <v>1.2095</v>
      </c>
      <c r="I83" s="25">
        <v>5.9177</v>
      </c>
      <c r="J83" s="25">
        <v>3.75535</v>
      </c>
      <c r="K83" s="25">
        <v>5.5725499999999997</v>
      </c>
      <c r="L83" s="25">
        <v>5.5725499999999997</v>
      </c>
      <c r="M83" s="25">
        <v>5.5725499999999997</v>
      </c>
      <c r="N83" s="25">
        <v>20.69425</v>
      </c>
      <c r="O83" s="25">
        <v>20.7505065</v>
      </c>
      <c r="P83" s="25">
        <v>20.808208499999999</v>
      </c>
      <c r="Q83" s="25">
        <v>20.808208499999999</v>
      </c>
      <c r="R83" s="25">
        <v>20.808208499999999</v>
      </c>
      <c r="S83" s="25">
        <v>188.9</v>
      </c>
      <c r="T83" s="25">
        <v>1.8065249999999999</v>
      </c>
      <c r="U83" s="25">
        <v>1.8065249999999999</v>
      </c>
      <c r="V83" s="25">
        <v>1.8065249999999999</v>
      </c>
      <c r="W83" s="25">
        <v>1.8065249999999999</v>
      </c>
    </row>
    <row r="84" spans="1:24" x14ac:dyDescent="0.25">
      <c r="C84" s="11"/>
    </row>
    <row r="85" spans="1:24" ht="18.75" x14ac:dyDescent="0.3">
      <c r="B85" s="10" t="s">
        <v>19</v>
      </c>
      <c r="F85">
        <v>30384.074493306769</v>
      </c>
      <c r="G85">
        <v>30611.751564581711</v>
      </c>
      <c r="H85">
        <v>31098.796731398812</v>
      </c>
      <c r="I85">
        <v>29594.066568919723</v>
      </c>
      <c r="J85">
        <v>31342.725137629797</v>
      </c>
      <c r="K85">
        <v>27646.091270511861</v>
      </c>
      <c r="L85">
        <v>27506.110940264669</v>
      </c>
      <c r="M85">
        <v>27952.912979053403</v>
      </c>
      <c r="N85">
        <v>26904.199879980159</v>
      </c>
      <c r="O85">
        <v>27206.651161192898</v>
      </c>
      <c r="P85">
        <v>26997.288904423785</v>
      </c>
      <c r="Q85">
        <v>26610.485669351176</v>
      </c>
      <c r="R85">
        <v>27587.192025120134</v>
      </c>
      <c r="S85">
        <v>31521.402497952735</v>
      </c>
      <c r="T85">
        <v>27151.968205382207</v>
      </c>
      <c r="U85">
        <v>26709.622854928151</v>
      </c>
      <c r="V85">
        <v>26913.521063892545</v>
      </c>
      <c r="W85">
        <v>27809.139025</v>
      </c>
    </row>
    <row r="86" spans="1:24" s="19" customFormat="1" x14ac:dyDescent="0.25">
      <c r="A86" s="223"/>
      <c r="B86" s="5"/>
      <c r="C86" s="6" t="s">
        <v>6</v>
      </c>
      <c r="D86" s="5"/>
      <c r="E86" s="5" t="s">
        <v>33</v>
      </c>
      <c r="F86" s="5"/>
      <c r="G86" s="5"/>
      <c r="H86" s="5"/>
      <c r="I86" s="5"/>
      <c r="J86" s="5"/>
      <c r="K86" s="5"/>
      <c r="L86" s="5"/>
      <c r="M86" s="5"/>
      <c r="N86" s="5"/>
      <c r="O86" s="5"/>
      <c r="P86" s="5"/>
      <c r="Q86" s="5"/>
      <c r="R86" s="5"/>
      <c r="S86" s="5"/>
      <c r="T86" s="5"/>
      <c r="U86" s="5"/>
      <c r="V86" s="5"/>
      <c r="W86" s="5"/>
    </row>
    <row r="88" spans="1:24" x14ac:dyDescent="0.25">
      <c r="B88" s="7" t="s">
        <v>7</v>
      </c>
      <c r="C88" s="7" t="s">
        <v>8</v>
      </c>
      <c r="D88" s="7" t="s">
        <v>9</v>
      </c>
      <c r="E88" s="7" t="s">
        <v>10</v>
      </c>
      <c r="F88" s="7">
        <v>2000</v>
      </c>
      <c r="G88" s="7">
        <v>2001</v>
      </c>
      <c r="H88" s="7">
        <v>2002</v>
      </c>
      <c r="I88" s="7">
        <v>2003</v>
      </c>
      <c r="J88" s="7">
        <v>2004</v>
      </c>
      <c r="K88" s="7">
        <v>2005</v>
      </c>
      <c r="L88" s="7">
        <v>2006</v>
      </c>
      <c r="M88" s="7">
        <v>2007</v>
      </c>
      <c r="N88" s="7">
        <v>2008</v>
      </c>
      <c r="O88" s="7">
        <v>2009</v>
      </c>
      <c r="P88" s="7">
        <v>2010</v>
      </c>
      <c r="Q88" s="7">
        <v>2011</v>
      </c>
      <c r="R88" s="7">
        <v>2012</v>
      </c>
      <c r="S88" s="7">
        <v>2013</v>
      </c>
      <c r="T88" s="7">
        <v>2014</v>
      </c>
      <c r="U88" s="7">
        <v>2015</v>
      </c>
      <c r="V88" s="7"/>
      <c r="W88" s="7"/>
    </row>
    <row r="89" spans="1:24" x14ac:dyDescent="0.25">
      <c r="B89" s="8" t="s">
        <v>253</v>
      </c>
      <c r="C89" s="8" t="s">
        <v>369</v>
      </c>
      <c r="D89" s="8"/>
      <c r="E89" s="8"/>
      <c r="F89" s="31" t="str">
        <f>IFERROR(((F14/F67)-1),"CHECK")</f>
        <v>CHECK</v>
      </c>
      <c r="G89" s="31" t="str">
        <f t="shared" ref="G89:U89" si="2">IFERROR(((G14/G67)-1),"CHECK")</f>
        <v>CHECK</v>
      </c>
      <c r="H89" s="31" t="str">
        <f t="shared" si="2"/>
        <v>CHECK</v>
      </c>
      <c r="I89" s="31" t="str">
        <f t="shared" si="2"/>
        <v>CHECK</v>
      </c>
      <c r="J89" s="31" t="str">
        <f t="shared" si="2"/>
        <v>CHECK</v>
      </c>
      <c r="K89" s="31" t="str">
        <f t="shared" si="2"/>
        <v>CHECK</v>
      </c>
      <c r="L89" s="31" t="str">
        <f t="shared" si="2"/>
        <v>CHECK</v>
      </c>
      <c r="M89" s="31" t="str">
        <f t="shared" si="2"/>
        <v>CHECK</v>
      </c>
      <c r="N89" s="31" t="str">
        <f t="shared" si="2"/>
        <v>CHECK</v>
      </c>
      <c r="O89" s="31" t="str">
        <f t="shared" si="2"/>
        <v>CHECK</v>
      </c>
      <c r="P89" s="31" t="str">
        <f t="shared" si="2"/>
        <v>CHECK</v>
      </c>
      <c r="Q89" s="31" t="str">
        <f t="shared" si="2"/>
        <v>CHECK</v>
      </c>
      <c r="R89" s="31" t="str">
        <f t="shared" si="2"/>
        <v>CHECK</v>
      </c>
      <c r="S89" s="31" t="str">
        <f t="shared" si="2"/>
        <v>CHECK</v>
      </c>
      <c r="T89" s="31" t="str">
        <f t="shared" si="2"/>
        <v>CHECK</v>
      </c>
      <c r="U89" s="31" t="str">
        <f t="shared" si="2"/>
        <v>CHECK</v>
      </c>
      <c r="V89" s="31"/>
      <c r="X89" s="31"/>
    </row>
    <row r="90" spans="1:24" x14ac:dyDescent="0.25">
      <c r="B90" s="8" t="s">
        <v>253</v>
      </c>
      <c r="C90" s="8" t="s">
        <v>370</v>
      </c>
      <c r="D90" s="8"/>
      <c r="E90" s="8"/>
      <c r="F90" s="31" t="str">
        <f>IFERROR(((F15/F68)-1),"CHECK")</f>
        <v>CHECK</v>
      </c>
      <c r="G90" s="31" t="str">
        <f t="shared" ref="G90:U90" si="3">IFERROR(((G15/G68)-1),"CHECK")</f>
        <v>CHECK</v>
      </c>
      <c r="H90" s="31" t="str">
        <f t="shared" si="3"/>
        <v>CHECK</v>
      </c>
      <c r="I90" s="31" t="str">
        <f t="shared" si="3"/>
        <v>CHECK</v>
      </c>
      <c r="J90" s="31" t="str">
        <f t="shared" si="3"/>
        <v>CHECK</v>
      </c>
      <c r="K90" s="31" t="str">
        <f t="shared" si="3"/>
        <v>CHECK</v>
      </c>
      <c r="L90" s="31" t="str">
        <f t="shared" si="3"/>
        <v>CHECK</v>
      </c>
      <c r="M90" s="31" t="str">
        <f t="shared" si="3"/>
        <v>CHECK</v>
      </c>
      <c r="N90" s="31" t="str">
        <f t="shared" si="3"/>
        <v>CHECK</v>
      </c>
      <c r="O90" s="31" t="str">
        <f t="shared" si="3"/>
        <v>CHECK</v>
      </c>
      <c r="P90" s="31" t="str">
        <f t="shared" si="3"/>
        <v>CHECK</v>
      </c>
      <c r="Q90" s="31" t="str">
        <f t="shared" si="3"/>
        <v>CHECK</v>
      </c>
      <c r="R90" s="31" t="str">
        <f t="shared" si="3"/>
        <v>CHECK</v>
      </c>
      <c r="S90" s="31" t="str">
        <f t="shared" si="3"/>
        <v>CHECK</v>
      </c>
      <c r="T90" s="31" t="str">
        <f t="shared" si="3"/>
        <v>CHECK</v>
      </c>
      <c r="U90" s="31" t="str">
        <f t="shared" si="3"/>
        <v>CHECK</v>
      </c>
      <c r="V90" s="31"/>
      <c r="X90" s="31"/>
    </row>
    <row r="91" spans="1:24" x14ac:dyDescent="0.25">
      <c r="B91" s="8" t="s">
        <v>253</v>
      </c>
      <c r="C91" s="8" t="s">
        <v>1190</v>
      </c>
      <c r="D91" s="8"/>
      <c r="E91" s="8"/>
      <c r="F91" s="31">
        <f>IFERROR(((F16/F69)-1),"CHECK")</f>
        <v>3.1921279931476816</v>
      </c>
      <c r="G91" s="31">
        <f t="shared" ref="G91:U91" si="4">IFERROR(((G16/G69)-1),"CHECK")</f>
        <v>3.1162059926578634</v>
      </c>
      <c r="H91" s="31">
        <f t="shared" si="4"/>
        <v>2.8586879740473039</v>
      </c>
      <c r="I91" s="31">
        <f t="shared" si="4"/>
        <v>-4.0928606280124402E-2</v>
      </c>
      <c r="J91" s="31">
        <f t="shared" si="4"/>
        <v>0.56435199952100912</v>
      </c>
      <c r="K91" s="31">
        <f t="shared" si="4"/>
        <v>0.14041148127876824</v>
      </c>
      <c r="L91" s="31">
        <f t="shared" si="4"/>
        <v>0.15872296644564265</v>
      </c>
      <c r="M91" s="31">
        <f t="shared" si="4"/>
        <v>0.17703445161251707</v>
      </c>
      <c r="N91" s="31">
        <f t="shared" si="4"/>
        <v>-0.67811710982519302</v>
      </c>
      <c r="O91" s="31">
        <f t="shared" si="4"/>
        <v>-0.67407221280759266</v>
      </c>
      <c r="P91" s="31">
        <f t="shared" si="4"/>
        <v>-0.67007210960360508</v>
      </c>
      <c r="Q91" s="31">
        <f t="shared" si="4"/>
        <v>-0.66516819552245454</v>
      </c>
      <c r="R91" s="31">
        <f t="shared" si="4"/>
        <v>-0.66026428144130389</v>
      </c>
      <c r="S91" s="31">
        <f t="shared" si="4"/>
        <v>-0.96203635080289396</v>
      </c>
      <c r="T91" s="31">
        <f t="shared" si="4"/>
        <v>3.0261690261690264</v>
      </c>
      <c r="U91" s="31">
        <f t="shared" si="4"/>
        <v>3.0826540826540834</v>
      </c>
      <c r="V91" s="31"/>
      <c r="X91" s="31"/>
    </row>
    <row r="92" spans="1:24" x14ac:dyDescent="0.25">
      <c r="B92" s="8"/>
      <c r="C92" s="8"/>
      <c r="D92" s="8"/>
      <c r="E92" s="8"/>
    </row>
    <row r="93" spans="1:24" s="19" customFormat="1" ht="21" x14ac:dyDescent="0.35">
      <c r="A93" s="223"/>
      <c r="B93" s="45"/>
      <c r="C93" s="54" t="s">
        <v>11</v>
      </c>
      <c r="D93" s="45"/>
      <c r="E93" s="45"/>
    </row>
    <row r="94" spans="1:24" x14ac:dyDescent="0.25">
      <c r="B94" s="8"/>
      <c r="C94" s="8"/>
      <c r="D94" s="8"/>
      <c r="E94" s="8"/>
    </row>
    <row r="95" spans="1:24" x14ac:dyDescent="0.25">
      <c r="B95" s="8" t="s">
        <v>253</v>
      </c>
      <c r="C95" s="8" t="s">
        <v>369</v>
      </c>
      <c r="D95" s="8" t="s">
        <v>13</v>
      </c>
      <c r="E95" s="8"/>
      <c r="F95" s="31" t="str">
        <f t="shared" ref="F95:U95" si="5">IFERROR(((F20/F73)-1),"CHECK")</f>
        <v>CHECK</v>
      </c>
      <c r="G95" s="31" t="str">
        <f t="shared" si="5"/>
        <v>CHECK</v>
      </c>
      <c r="H95" s="31" t="str">
        <f t="shared" si="5"/>
        <v>CHECK</v>
      </c>
      <c r="I95" s="31" t="str">
        <f t="shared" si="5"/>
        <v>CHECK</v>
      </c>
      <c r="J95" s="31" t="str">
        <f t="shared" si="5"/>
        <v>CHECK</v>
      </c>
      <c r="K95" s="31" t="str">
        <f t="shared" si="5"/>
        <v>CHECK</v>
      </c>
      <c r="L95" s="31" t="str">
        <f t="shared" si="5"/>
        <v>CHECK</v>
      </c>
      <c r="M95" s="31" t="str">
        <f t="shared" si="5"/>
        <v>CHECK</v>
      </c>
      <c r="N95" s="31" t="str">
        <f t="shared" si="5"/>
        <v>CHECK</v>
      </c>
      <c r="O95" s="31" t="str">
        <f t="shared" si="5"/>
        <v>CHECK</v>
      </c>
      <c r="P95" s="31" t="str">
        <f t="shared" si="5"/>
        <v>CHECK</v>
      </c>
      <c r="Q95" s="31" t="str">
        <f t="shared" si="5"/>
        <v>CHECK</v>
      </c>
      <c r="R95" s="31" t="str">
        <f t="shared" si="5"/>
        <v>CHECK</v>
      </c>
      <c r="S95" s="31" t="str">
        <f t="shared" si="5"/>
        <v>CHECK</v>
      </c>
      <c r="T95" s="31" t="str">
        <f t="shared" si="5"/>
        <v>CHECK</v>
      </c>
      <c r="U95" s="31" t="str">
        <f t="shared" si="5"/>
        <v>CHECK</v>
      </c>
      <c r="V95" s="31"/>
      <c r="W95" s="31"/>
    </row>
    <row r="96" spans="1:24" x14ac:dyDescent="0.25">
      <c r="B96" s="8" t="s">
        <v>253</v>
      </c>
      <c r="C96" s="8" t="s">
        <v>370</v>
      </c>
      <c r="D96" s="8" t="s">
        <v>13</v>
      </c>
      <c r="E96" s="8"/>
      <c r="F96" s="31" t="str">
        <f t="shared" ref="F96:U96" si="6">IFERROR(((F21/F74)-1),"CHECK")</f>
        <v>CHECK</v>
      </c>
      <c r="G96" s="31" t="str">
        <f t="shared" si="6"/>
        <v>CHECK</v>
      </c>
      <c r="H96" s="31" t="str">
        <f t="shared" si="6"/>
        <v>CHECK</v>
      </c>
      <c r="I96" s="31" t="str">
        <f t="shared" si="6"/>
        <v>CHECK</v>
      </c>
      <c r="J96" s="31" t="str">
        <f t="shared" si="6"/>
        <v>CHECK</v>
      </c>
      <c r="K96" s="31" t="str">
        <f t="shared" si="6"/>
        <v>CHECK</v>
      </c>
      <c r="L96" s="31" t="str">
        <f t="shared" si="6"/>
        <v>CHECK</v>
      </c>
      <c r="M96" s="31" t="str">
        <f t="shared" si="6"/>
        <v>CHECK</v>
      </c>
      <c r="N96" s="31" t="str">
        <f t="shared" si="6"/>
        <v>CHECK</v>
      </c>
      <c r="O96" s="31" t="str">
        <f t="shared" si="6"/>
        <v>CHECK</v>
      </c>
      <c r="P96" s="31" t="str">
        <f t="shared" si="6"/>
        <v>CHECK</v>
      </c>
      <c r="Q96" s="31" t="str">
        <f t="shared" si="6"/>
        <v>CHECK</v>
      </c>
      <c r="R96" s="31" t="str">
        <f t="shared" si="6"/>
        <v>CHECK</v>
      </c>
      <c r="S96" s="31" t="str">
        <f t="shared" si="6"/>
        <v>CHECK</v>
      </c>
      <c r="T96" s="31" t="str">
        <f t="shared" si="6"/>
        <v>CHECK</v>
      </c>
      <c r="U96" s="31" t="str">
        <f t="shared" si="6"/>
        <v>CHECK</v>
      </c>
      <c r="V96" s="31"/>
      <c r="W96" s="31"/>
    </row>
    <row r="97" spans="1:23" x14ac:dyDescent="0.25">
      <c r="B97" s="8" t="s">
        <v>253</v>
      </c>
      <c r="C97" s="8" t="s">
        <v>369</v>
      </c>
      <c r="D97" s="8" t="s">
        <v>36</v>
      </c>
      <c r="E97" s="8"/>
      <c r="F97" s="31" t="str">
        <f t="shared" ref="F97:U97" si="7">IFERROR(((F22/F75)-1),"CHECK")</f>
        <v>CHECK</v>
      </c>
      <c r="G97" s="31" t="str">
        <f t="shared" si="7"/>
        <v>CHECK</v>
      </c>
      <c r="H97" s="31" t="str">
        <f t="shared" si="7"/>
        <v>CHECK</v>
      </c>
      <c r="I97" s="31" t="str">
        <f t="shared" si="7"/>
        <v>CHECK</v>
      </c>
      <c r="J97" s="31" t="str">
        <f t="shared" si="7"/>
        <v>CHECK</v>
      </c>
      <c r="K97" s="31" t="str">
        <f t="shared" si="7"/>
        <v>CHECK</v>
      </c>
      <c r="L97" s="31" t="str">
        <f t="shared" si="7"/>
        <v>CHECK</v>
      </c>
      <c r="M97" s="31" t="str">
        <f t="shared" si="7"/>
        <v>CHECK</v>
      </c>
      <c r="N97" s="31" t="str">
        <f t="shared" si="7"/>
        <v>CHECK</v>
      </c>
      <c r="O97" s="31" t="str">
        <f t="shared" si="7"/>
        <v>CHECK</v>
      </c>
      <c r="P97" s="31" t="str">
        <f t="shared" si="7"/>
        <v>CHECK</v>
      </c>
      <c r="Q97" s="31" t="str">
        <f t="shared" si="7"/>
        <v>CHECK</v>
      </c>
      <c r="R97" s="31" t="str">
        <f t="shared" si="7"/>
        <v>CHECK</v>
      </c>
      <c r="S97" s="31" t="str">
        <f t="shared" si="7"/>
        <v>CHECK</v>
      </c>
      <c r="T97" s="31" t="str">
        <f t="shared" si="7"/>
        <v>CHECK</v>
      </c>
      <c r="U97" s="31" t="str">
        <f t="shared" si="7"/>
        <v>CHECK</v>
      </c>
      <c r="V97" s="31"/>
      <c r="W97" s="31"/>
    </row>
    <row r="98" spans="1:23" x14ac:dyDescent="0.25">
      <c r="B98" s="8" t="s">
        <v>253</v>
      </c>
      <c r="C98" s="8" t="s">
        <v>1190</v>
      </c>
      <c r="D98" s="8" t="s">
        <v>36</v>
      </c>
      <c r="E98" s="8"/>
      <c r="F98" s="31"/>
      <c r="G98" s="31"/>
      <c r="H98" s="31"/>
      <c r="I98" s="31"/>
      <c r="J98" s="31"/>
      <c r="K98" s="31"/>
      <c r="L98" s="31"/>
      <c r="M98" s="31"/>
      <c r="N98" s="31"/>
      <c r="O98" s="31"/>
      <c r="P98" s="31"/>
      <c r="Q98" s="31"/>
      <c r="R98" s="31"/>
      <c r="S98" s="31"/>
      <c r="T98" s="31"/>
      <c r="U98" s="31"/>
      <c r="V98" s="31"/>
      <c r="W98" s="31"/>
    </row>
    <row r="99" spans="1:23" x14ac:dyDescent="0.25">
      <c r="B99" s="8"/>
      <c r="C99" s="8"/>
      <c r="D99" s="8"/>
      <c r="E99" s="8"/>
      <c r="G99" s="197"/>
      <c r="H99" s="197"/>
      <c r="I99" s="197"/>
      <c r="J99" s="197"/>
      <c r="K99" s="197"/>
      <c r="L99" s="197"/>
      <c r="M99" s="197"/>
      <c r="N99" s="197"/>
      <c r="O99" s="197"/>
      <c r="P99" s="197"/>
      <c r="Q99" s="197"/>
      <c r="R99" s="197"/>
      <c r="S99" s="197"/>
      <c r="T99" s="197"/>
      <c r="U99" s="197"/>
    </row>
    <row r="100" spans="1:23" s="19" customFormat="1" ht="21" x14ac:dyDescent="0.35">
      <c r="A100" s="223"/>
      <c r="B100" s="45"/>
      <c r="C100" s="54" t="s">
        <v>14</v>
      </c>
      <c r="D100" s="45"/>
      <c r="E100" s="45"/>
    </row>
    <row r="101" spans="1:23" x14ac:dyDescent="0.25">
      <c r="B101" s="8"/>
      <c r="C101" s="8"/>
      <c r="D101" s="8"/>
      <c r="E101" s="8"/>
      <c r="G101" s="197"/>
      <c r="H101" s="197"/>
      <c r="I101" s="197"/>
      <c r="J101" s="197"/>
      <c r="K101" s="197"/>
      <c r="L101" s="197"/>
      <c r="M101" s="197"/>
      <c r="N101" s="197"/>
      <c r="O101" s="197"/>
      <c r="P101" s="197"/>
      <c r="Q101" s="197"/>
      <c r="R101" s="197"/>
      <c r="S101" s="197"/>
      <c r="T101" s="197"/>
      <c r="U101" s="197"/>
    </row>
    <row r="102" spans="1:23" x14ac:dyDescent="0.25">
      <c r="B102" s="8" t="s">
        <v>253</v>
      </c>
      <c r="C102" s="8" t="s">
        <v>371</v>
      </c>
      <c r="D102" s="8" t="s">
        <v>13</v>
      </c>
      <c r="E102" s="8" t="s">
        <v>16</v>
      </c>
      <c r="F102" s="31">
        <f t="shared" ref="F102:U102" si="8">IFERROR(((F27/F80)-1),"CHECK")</f>
        <v>0</v>
      </c>
      <c r="G102" s="31">
        <f t="shared" si="8"/>
        <v>0</v>
      </c>
      <c r="H102" s="31">
        <f t="shared" si="8"/>
        <v>0</v>
      </c>
      <c r="I102" s="31">
        <f t="shared" si="8"/>
        <v>0</v>
      </c>
      <c r="J102" s="31">
        <f t="shared" si="8"/>
        <v>0</v>
      </c>
      <c r="K102" s="31">
        <f t="shared" si="8"/>
        <v>0</v>
      </c>
      <c r="L102" s="31">
        <f t="shared" si="8"/>
        <v>0</v>
      </c>
      <c r="M102" s="31">
        <f t="shared" si="8"/>
        <v>0</v>
      </c>
      <c r="N102" s="31">
        <f t="shared" si="8"/>
        <v>0</v>
      </c>
      <c r="O102" s="31">
        <f t="shared" si="8"/>
        <v>0</v>
      </c>
      <c r="P102" s="31">
        <f t="shared" si="8"/>
        <v>0</v>
      </c>
      <c r="Q102" s="31">
        <f t="shared" si="8"/>
        <v>0</v>
      </c>
      <c r="R102" s="31">
        <f t="shared" si="8"/>
        <v>0</v>
      </c>
      <c r="S102" s="31">
        <f t="shared" si="8"/>
        <v>0</v>
      </c>
      <c r="T102" s="31">
        <f t="shared" si="8"/>
        <v>0</v>
      </c>
      <c r="U102" s="31">
        <f t="shared" si="8"/>
        <v>0</v>
      </c>
      <c r="V102" s="31"/>
      <c r="W102" s="31"/>
    </row>
    <row r="103" spans="1:23" x14ac:dyDescent="0.25">
      <c r="B103" s="8" t="s">
        <v>253</v>
      </c>
      <c r="C103" s="8" t="s">
        <v>372</v>
      </c>
      <c r="D103" s="8" t="s">
        <v>13</v>
      </c>
      <c r="E103" s="8" t="s">
        <v>16</v>
      </c>
      <c r="F103" s="31">
        <f t="shared" ref="F103:U103" si="9">IFERROR(((F28/F81)-1),"CHECK")</f>
        <v>0</v>
      </c>
      <c r="G103" s="31">
        <f t="shared" si="9"/>
        <v>0</v>
      </c>
      <c r="H103" s="31">
        <f t="shared" si="9"/>
        <v>0</v>
      </c>
      <c r="I103" s="31">
        <f t="shared" si="9"/>
        <v>0</v>
      </c>
      <c r="J103" s="31">
        <f t="shared" si="9"/>
        <v>0</v>
      </c>
      <c r="K103" s="31">
        <f t="shared" si="9"/>
        <v>0</v>
      </c>
      <c r="L103" s="31">
        <f t="shared" si="9"/>
        <v>0</v>
      </c>
      <c r="M103" s="31">
        <f t="shared" si="9"/>
        <v>0</v>
      </c>
      <c r="N103" s="31">
        <f t="shared" si="9"/>
        <v>0</v>
      </c>
      <c r="O103" s="31">
        <f t="shared" si="9"/>
        <v>0</v>
      </c>
      <c r="P103" s="31">
        <f t="shared" si="9"/>
        <v>0</v>
      </c>
      <c r="Q103" s="31">
        <f t="shared" si="9"/>
        <v>0</v>
      </c>
      <c r="R103" s="31">
        <f t="shared" si="9"/>
        <v>0</v>
      </c>
      <c r="S103" s="31">
        <f t="shared" si="9"/>
        <v>0</v>
      </c>
      <c r="T103" s="31">
        <f t="shared" si="9"/>
        <v>0</v>
      </c>
      <c r="U103" s="31">
        <f t="shared" si="9"/>
        <v>0</v>
      </c>
      <c r="V103" s="31"/>
      <c r="W103" s="31"/>
    </row>
    <row r="104" spans="1:23" x14ac:dyDescent="0.25">
      <c r="B104" s="8" t="s">
        <v>253</v>
      </c>
      <c r="C104" s="8" t="s">
        <v>373</v>
      </c>
      <c r="D104" s="8" t="s">
        <v>36</v>
      </c>
      <c r="E104" s="8" t="s">
        <v>194</v>
      </c>
      <c r="F104" s="31">
        <f t="shared" ref="F104:U104" si="10">IFERROR(((F29/F82)-1),"CHECK")</f>
        <v>0</v>
      </c>
      <c r="G104" s="31">
        <f t="shared" si="10"/>
        <v>0</v>
      </c>
      <c r="H104" s="31">
        <f t="shared" si="10"/>
        <v>0</v>
      </c>
      <c r="I104" s="31">
        <f t="shared" si="10"/>
        <v>0</v>
      </c>
      <c r="J104" s="31">
        <f t="shared" si="10"/>
        <v>0</v>
      </c>
      <c r="K104" s="31">
        <f t="shared" si="10"/>
        <v>0</v>
      </c>
      <c r="L104" s="31">
        <f t="shared" si="10"/>
        <v>0</v>
      </c>
      <c r="M104" s="31">
        <f t="shared" si="10"/>
        <v>0</v>
      </c>
      <c r="N104" s="31">
        <f t="shared" si="10"/>
        <v>0</v>
      </c>
      <c r="O104" s="31">
        <f t="shared" si="10"/>
        <v>0</v>
      </c>
      <c r="P104" s="31">
        <f t="shared" si="10"/>
        <v>0</v>
      </c>
      <c r="Q104" s="31">
        <f t="shared" si="10"/>
        <v>0</v>
      </c>
      <c r="R104" s="31">
        <f t="shared" si="10"/>
        <v>0</v>
      </c>
      <c r="S104" s="31">
        <f t="shared" si="10"/>
        <v>0</v>
      </c>
      <c r="T104" s="31">
        <f t="shared" si="10"/>
        <v>0</v>
      </c>
      <c r="U104" s="31">
        <f t="shared" si="10"/>
        <v>0</v>
      </c>
      <c r="V104" s="31"/>
      <c r="W104" s="31"/>
    </row>
    <row r="105" spans="1:23" x14ac:dyDescent="0.25">
      <c r="B105" s="8" t="s">
        <v>253</v>
      </c>
      <c r="C105" s="8" t="s">
        <v>1191</v>
      </c>
      <c r="D105" s="8" t="s">
        <v>36</v>
      </c>
      <c r="E105" s="8" t="s">
        <v>194</v>
      </c>
      <c r="F105" s="31">
        <f t="shared" ref="F105:U105" si="11">IFERROR(((F30/F83)-1),"CHECK")</f>
        <v>3.1921279931476816</v>
      </c>
      <c r="G105" s="31">
        <f t="shared" si="11"/>
        <v>3.1162059926578625</v>
      </c>
      <c r="H105" s="31">
        <f t="shared" si="11"/>
        <v>2.8586879740473035</v>
      </c>
      <c r="I105" s="31">
        <f t="shared" si="11"/>
        <v>-4.0928606280124513E-2</v>
      </c>
      <c r="J105" s="31">
        <f t="shared" si="11"/>
        <v>0.56435199952100912</v>
      </c>
      <c r="K105" s="31">
        <f t="shared" si="11"/>
        <v>0.14041148127876846</v>
      </c>
      <c r="L105" s="31">
        <f t="shared" si="11"/>
        <v>0.15872296644564265</v>
      </c>
      <c r="M105" s="31">
        <f t="shared" si="11"/>
        <v>0.17703445161251707</v>
      </c>
      <c r="N105" s="31">
        <f t="shared" si="11"/>
        <v>-0.67811710982519302</v>
      </c>
      <c r="O105" s="31">
        <f t="shared" si="11"/>
        <v>-0.67407221280759266</v>
      </c>
      <c r="P105" s="31">
        <f t="shared" si="11"/>
        <v>-0.67007210960360508</v>
      </c>
      <c r="Q105" s="31">
        <f t="shared" si="11"/>
        <v>-0.66516819552245443</v>
      </c>
      <c r="R105" s="31">
        <f t="shared" si="11"/>
        <v>-0.66026428144130389</v>
      </c>
      <c r="S105" s="31">
        <f t="shared" si="11"/>
        <v>-0.96203635080289396</v>
      </c>
      <c r="T105" s="31">
        <f t="shared" si="11"/>
        <v>3.0261690261690264</v>
      </c>
      <c r="U105" s="31">
        <f t="shared" si="11"/>
        <v>3.0826540826540834</v>
      </c>
      <c r="V105" s="31"/>
      <c r="W105" s="31"/>
    </row>
  </sheetData>
  <mergeCells count="2">
    <mergeCell ref="D1:K1"/>
    <mergeCell ref="D2:K2"/>
  </mergeCells>
  <conditionalFormatting sqref="L2">
    <cfRule type="expression" dxfId="1" priority="13">
      <formula>(UPPER(LEFT(SUBSTITUTE($AA2,"#",""),5))="FIXCH")</formula>
    </cfRule>
    <cfRule type="expression" dxfId="0" priority="14">
      <formula>(UPPER(SUBSTITUTE($AA2,"#",""))="OK")</formula>
    </cfRule>
  </conditionalFormatting>
  <conditionalFormatting sqref="X89:X91 F89:U91">
    <cfRule type="colorScale" priority="15">
      <colorScale>
        <cfvo type="min"/>
        <cfvo type="num" val="0"/>
        <cfvo type="max"/>
        <color theme="3" tint="0.59999389629810485"/>
        <color theme="0"/>
        <color rgb="FFEE9CA4"/>
      </colorScale>
    </cfRule>
  </conditionalFormatting>
  <conditionalFormatting sqref="F98:U98">
    <cfRule type="colorScale" priority="95">
      <colorScale>
        <cfvo type="min"/>
        <cfvo type="num" val="0"/>
        <cfvo type="max"/>
        <color theme="3" tint="0.59999389629810485"/>
        <color theme="0"/>
        <color rgb="FFEE9CA4"/>
      </colorScale>
    </cfRule>
  </conditionalFormatting>
  <conditionalFormatting sqref="V89:V91">
    <cfRule type="colorScale" priority="7">
      <colorScale>
        <cfvo type="min"/>
        <cfvo type="num" val="0"/>
        <cfvo type="max"/>
        <color theme="3" tint="0.59999389629810485"/>
        <color theme="0"/>
        <color rgb="FFEE9CA4"/>
      </colorScale>
    </cfRule>
  </conditionalFormatting>
  <conditionalFormatting sqref="V105:W105">
    <cfRule type="colorScale" priority="8">
      <colorScale>
        <cfvo type="min"/>
        <cfvo type="num" val="0"/>
        <cfvo type="max"/>
        <color theme="3" tint="0.59999389629810485"/>
        <color theme="0"/>
        <color rgb="FFEE9CA4"/>
      </colorScale>
    </cfRule>
  </conditionalFormatting>
  <conditionalFormatting sqref="V98:W98">
    <cfRule type="colorScale" priority="9">
      <colorScale>
        <cfvo type="min"/>
        <cfvo type="num" val="0"/>
        <cfvo type="max"/>
        <color theme="3" tint="0.59999389629810485"/>
        <color theme="0"/>
        <color rgb="FFEE9CA4"/>
      </colorScale>
    </cfRule>
  </conditionalFormatting>
  <conditionalFormatting sqref="V95:W97">
    <cfRule type="colorScale" priority="6">
      <colorScale>
        <cfvo type="min"/>
        <cfvo type="num" val="0"/>
        <cfvo type="max"/>
        <color theme="3" tint="0.59999389629810485"/>
        <color theme="0"/>
        <color rgb="FFEE9CA4"/>
      </colorScale>
    </cfRule>
  </conditionalFormatting>
  <conditionalFormatting sqref="V102:W104">
    <cfRule type="colorScale" priority="5">
      <colorScale>
        <cfvo type="min"/>
        <cfvo type="num" val="0"/>
        <cfvo type="max"/>
        <color theme="3" tint="0.59999389629810485"/>
        <color theme="0"/>
        <color rgb="FFEE9CA4"/>
      </colorScale>
    </cfRule>
  </conditionalFormatting>
  <conditionalFormatting sqref="F95:U97">
    <cfRule type="colorScale" priority="2">
      <colorScale>
        <cfvo type="min"/>
        <cfvo type="num" val="0"/>
        <cfvo type="max"/>
        <color theme="3" tint="0.59999389629810485"/>
        <color theme="0"/>
        <color rgb="FFEE9CA4"/>
      </colorScale>
    </cfRule>
  </conditionalFormatting>
  <conditionalFormatting sqref="F102:U10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C8" xr:uid="{00000000-0002-0000-24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displayEmptyCellsAs="gap" xr2:uid="{00000000-0003-0000-2400-0000D3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Emissions'!F32:W32</xm:f>
              <xm:sqref>X32</xm:sqref>
            </x14:sparkline>
          </x14:sparklines>
        </x14:sparklineGroup>
        <x14:sparklineGroup displayEmptyCellsAs="gap" xr2:uid="{00000000-0003-0000-2400-0000D4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Emissions'!F30:W30</xm:f>
              <xm:sqref>X30</xm:sqref>
            </x14:sparkline>
          </x14:sparklines>
        </x14:sparklineGroup>
        <x14:sparklineGroup displayEmptyCellsAs="gap" xr2:uid="{00000000-0003-0000-2400-0000D5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Emissions'!F29:W29</xm:f>
              <xm:sqref>X29</xm:sqref>
            </x14:sparkline>
          </x14:sparklines>
        </x14:sparklineGroup>
        <x14:sparklineGroup displayEmptyCellsAs="gap" xr2:uid="{00000000-0003-0000-2400-0000D6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Emissions'!F16:W16</xm:f>
              <xm:sqref>X16</xm:sqref>
            </x14:sparkline>
          </x14:sparklines>
        </x14:sparklineGroup>
        <x14:sparklineGroup displayEmptyCellsAs="gap" xr2:uid="{00000000-0003-0000-2400-0000D7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Emissions'!F23:W23</xm:f>
              <xm:sqref>X23</xm:sqref>
            </x14:sparkline>
          </x14:sparklines>
        </x14:sparklineGroup>
        <x14:sparklineGroup manualMax="0" manualMin="0" displayEmptyCellsAs="gap" xr2:uid="{00000000-0003-0000-2400-0000D8000000}">
          <x14:colorSeries rgb="FF376092"/>
          <x14:colorNegative rgb="FFD00000"/>
          <x14:colorAxis rgb="FF000000"/>
          <x14:colorMarkers rgb="FFD00000"/>
          <x14:colorFirst rgb="FFD00000"/>
          <x14:colorLast rgb="FFD00000"/>
          <x14:colorHigh rgb="FFD00000"/>
          <x14:colorLow rgb="FFD00000"/>
          <x14:sparklines>
            <x14:sparkline>
              <xm:f>'1B3 Other Emissions'!F20:R20</xm:f>
              <xm:sqref>X20</xm:sqref>
            </x14:sparkline>
          </x14:sparklines>
        </x14:sparklineGroup>
        <x14:sparklineGroup manualMax="0" manualMin="0" displayEmptyCellsAs="gap" xr2:uid="{00000000-0003-0000-2400-0000D9000000}">
          <x14:colorSeries rgb="FF376092"/>
          <x14:colorNegative rgb="FFD00000"/>
          <x14:colorAxis rgb="FF000000"/>
          <x14:colorMarkers rgb="FFD00000"/>
          <x14:colorFirst rgb="FFD00000"/>
          <x14:colorLast rgb="FFD00000"/>
          <x14:colorHigh rgb="FFD00000"/>
          <x14:colorLow rgb="FFD00000"/>
          <x14:sparklines>
            <x14:sparkline>
              <xm:f>'1B3 Other Emissions'!F21:R21</xm:f>
              <xm:sqref>X21</xm:sqref>
            </x14:sparkline>
          </x14:sparklines>
        </x14:sparklineGroup>
        <x14:sparklineGroup displayEmptyCellsAs="gap" xr2:uid="{00000000-0003-0000-2400-0000DA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Emissions'!F28:W28</xm:f>
              <xm:sqref>X28</xm:sqref>
            </x14:sparkline>
          </x14:sparklines>
        </x14:sparklineGroup>
        <x14:sparklineGroup manualMax="0" manualMin="0" displayEmptyCellsAs="gap" xr2:uid="{00000000-0003-0000-2400-0000DB000000}">
          <x14:colorSeries rgb="FF376092"/>
          <x14:colorNegative rgb="FFD00000"/>
          <x14:colorAxis rgb="FF000000"/>
          <x14:colorMarkers rgb="FFD00000"/>
          <x14:colorFirst rgb="FFD00000"/>
          <x14:colorLast rgb="FFD00000"/>
          <x14:colorHigh rgb="FFD00000"/>
          <x14:colorLow rgb="FFD00000"/>
          <x14:sparklines>
            <x14:sparkline>
              <xm:f>'1B3 Other Emissions'!F80:R80</xm:f>
              <xm:sqref>X80</xm:sqref>
            </x14:sparkline>
          </x14:sparklines>
        </x14:sparklineGroup>
        <x14:sparklineGroup manualMax="0" manualMin="0" displayEmptyCellsAs="gap" xr2:uid="{00000000-0003-0000-2400-0000DC000000}">
          <x14:colorSeries rgb="FF376092"/>
          <x14:colorNegative rgb="FFD00000"/>
          <x14:colorAxis rgb="FF000000"/>
          <x14:colorMarkers rgb="FFD00000"/>
          <x14:colorFirst rgb="FFD00000"/>
          <x14:colorLast rgb="FFD00000"/>
          <x14:colorHigh rgb="FFD00000"/>
          <x14:colorLow rgb="FFD00000"/>
          <x14:sparklines>
            <x14:sparkline>
              <xm:f>'1B3 Other Emissions'!F81:R81</xm:f>
              <xm:sqref>X81</xm:sqref>
            </x14:sparkline>
          </x14:sparklines>
        </x14:sparklineGroup>
        <x14:sparklineGroup manualMax="0" manualMin="0" displayEmptyCellsAs="gap" xr2:uid="{00000000-0003-0000-2400-0000DD000000}">
          <x14:colorSeries rgb="FF376092"/>
          <x14:colorNegative rgb="FFD00000"/>
          <x14:colorAxis rgb="FF000000"/>
          <x14:colorMarkers rgb="FFD00000"/>
          <x14:colorFirst rgb="FFD00000"/>
          <x14:colorLast rgb="FFD00000"/>
          <x14:colorHigh rgb="FFD00000"/>
          <x14:colorLow rgb="FFD00000"/>
          <x14:sparklines>
            <x14:sparkline>
              <xm:f>'1B3 Other Emissions'!F67:R67</xm:f>
              <xm:sqref>X67</xm:sqref>
            </x14:sparkline>
            <x14:sparkline>
              <xm:f>'1B3 Other Emissions'!F68:R68</xm:f>
              <xm:sqref>X68</xm:sqref>
            </x14:sparkline>
            <x14:sparkline>
              <xm:f>'1B3 Other Emissions'!F69:R69</xm:f>
              <xm:sqref>X69</xm:sqref>
            </x14:sparkline>
          </x14:sparklines>
        </x14:sparklineGroup>
        <x14:sparklineGroup manualMax="0" manualMin="0" displayEmptyCellsAs="gap" xr2:uid="{00000000-0003-0000-2400-0000DE000000}">
          <x14:colorSeries rgb="FF376092"/>
          <x14:colorNegative rgb="FFD00000"/>
          <x14:colorAxis rgb="FF000000"/>
          <x14:colorMarkers rgb="FFD00000"/>
          <x14:colorFirst rgb="FFD00000"/>
          <x14:colorLast rgb="FFD00000"/>
          <x14:colorHigh rgb="FFD00000"/>
          <x14:colorLow rgb="FFD00000"/>
          <x14:sparklines>
            <x14:sparkline>
              <xm:f>'1B3 Other Emissions'!F73:R73</xm:f>
              <xm:sqref>X73</xm:sqref>
            </x14:sparkline>
            <x14:sparkline>
              <xm:f>'1B3 Other Emissions'!F74:R74</xm:f>
              <xm:sqref>X74</xm:sqref>
            </x14:sparkline>
            <x14:sparkline>
              <xm:f>'1B3 Other Emissions'!F75:R75</xm:f>
              <xm:sqref>X75</xm:sqref>
            </x14:sparkline>
            <x14:sparkline>
              <xm:f>'1B3 Other Emissions'!F76:R76</xm:f>
              <xm:sqref>X76</xm:sqref>
            </x14:sparkline>
          </x14:sparklines>
        </x14:sparklineGroup>
        <x14:sparklineGroup displayEmptyCellsAs="gap" xr2:uid="{00000000-0003-0000-2400-0000DF000000}">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'1B3 Other Emissions'!F27:W27</xm:f>
              <xm:sqref>X27</xm:sqref>
            </x14:sparkline>
          </x14:sparklines>
        </x14:sparklineGroup>
        <x14:sparklineGroup manualMax="0" manualMin="0" displayEmptyCellsAs="gap" xr2:uid="{00000000-0003-0000-2400-0000E0000000}">
          <x14:colorSeries rgb="FF376092"/>
          <x14:colorNegative rgb="FFD00000"/>
          <x14:colorAxis rgb="FF000000"/>
          <x14:colorMarkers rgb="FFD00000"/>
          <x14:colorFirst rgb="FFD00000"/>
          <x14:colorLast rgb="FFD00000"/>
          <x14:colorHigh rgb="FFD00000"/>
          <x14:colorLow rgb="FFD00000"/>
          <x14:sparklines>
            <x14:sparkline>
              <xm:f>'1B3 Other Emissions'!F14:R14</xm:f>
              <xm:sqref>X14</xm:sqref>
            </x14:sparkline>
          </x14:sparklines>
        </x14:sparklineGroup>
        <x14:sparklineGroup manualMax="0" manualMin="0" displayEmptyCellsAs="gap" xr2:uid="{00000000-0003-0000-2400-0000E1000000}">
          <x14:colorSeries rgb="FF376092"/>
          <x14:colorNegative rgb="FFD00000"/>
          <x14:colorAxis rgb="FF000000"/>
          <x14:colorMarkers rgb="FFD00000"/>
          <x14:colorFirst rgb="FFD00000"/>
          <x14:colorLast rgb="FFD00000"/>
          <x14:colorHigh rgb="FFD00000"/>
          <x14:colorLow rgb="FFD00000"/>
          <x14:sparklines>
            <x14:sparkline>
              <xm:f>'1B3 Other Emissions'!F22:R22</xm:f>
              <xm:sqref>X22</xm:sqref>
            </x14:sparkline>
          </x14:sparklines>
        </x14:sparklineGroup>
      </x14:sparklineGroup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F948A-0297-4092-82F4-F2B9CA1CDCD2}">
  <sheetPr>
    <tabColor theme="9"/>
  </sheetPr>
  <dimension ref="A1:V304"/>
  <sheetViews>
    <sheetView topLeftCell="A51" workbookViewId="0">
      <selection activeCell="D9" sqref="D9"/>
    </sheetView>
  </sheetViews>
  <sheetFormatPr defaultRowHeight="15" x14ac:dyDescent="0.25"/>
  <cols>
    <col min="1" max="1" width="9.140625" style="197"/>
    <col min="2" max="2" width="43.42578125" style="197" bestFit="1" customWidth="1"/>
    <col min="3" max="7" width="18.7109375" style="197" customWidth="1"/>
    <col min="8" max="9" width="43.42578125" style="197" bestFit="1" customWidth="1"/>
    <col min="10" max="10" width="36.7109375" style="197" bestFit="1" customWidth="1"/>
    <col min="11" max="16" width="9.140625" style="197"/>
    <col min="17" max="17" width="31.140625" style="197" bestFit="1" customWidth="1"/>
    <col min="18" max="18" width="21.85546875" style="197" bestFit="1" customWidth="1"/>
    <col min="19" max="16384" width="9.140625" style="197"/>
  </cols>
  <sheetData>
    <row r="1" spans="1:22" x14ac:dyDescent="0.25">
      <c r="A1" s="4" t="s">
        <v>1293</v>
      </c>
      <c r="B1" s="4" t="s">
        <v>7</v>
      </c>
      <c r="C1" s="4" t="s">
        <v>8</v>
      </c>
      <c r="D1" s="4" t="s">
        <v>1294</v>
      </c>
      <c r="E1" s="4" t="s">
        <v>1295</v>
      </c>
      <c r="F1" s="4" t="s">
        <v>1296</v>
      </c>
      <c r="G1" s="4" t="s">
        <v>1297</v>
      </c>
      <c r="H1" s="4" t="s">
        <v>1298</v>
      </c>
      <c r="I1" s="4" t="s">
        <v>1299</v>
      </c>
      <c r="J1" s="4" t="s">
        <v>1300</v>
      </c>
    </row>
    <row r="2" spans="1:22" x14ac:dyDescent="0.25">
      <c r="B2" s="48" t="s">
        <v>173</v>
      </c>
      <c r="C2" s="48"/>
      <c r="D2" s="48"/>
      <c r="E2" s="48"/>
      <c r="F2" s="197" t="s">
        <v>100</v>
      </c>
      <c r="G2" s="197" t="s">
        <v>1301</v>
      </c>
      <c r="H2" s="197" t="s">
        <v>496</v>
      </c>
      <c r="M2" s="197" t="s">
        <v>1302</v>
      </c>
      <c r="N2" s="197">
        <v>2012</v>
      </c>
      <c r="Q2" s="197" t="s">
        <v>1303</v>
      </c>
      <c r="R2" s="197" t="s">
        <v>1304</v>
      </c>
    </row>
    <row r="3" spans="1:22" x14ac:dyDescent="0.25">
      <c r="A3" s="197">
        <v>1</v>
      </c>
      <c r="B3" s="197" t="s">
        <v>170</v>
      </c>
      <c r="C3" s="197" t="s">
        <v>165</v>
      </c>
      <c r="D3" s="197" t="str">
        <f>INDEX($R$3:$R$36,MATCH(C3,$Q$3:$Q$36,0))</f>
        <v>Diesel</v>
      </c>
      <c r="E3" s="197" t="s">
        <v>1305</v>
      </c>
      <c r="F3" s="197" t="s">
        <v>100</v>
      </c>
      <c r="G3" s="197" t="s">
        <v>1301</v>
      </c>
      <c r="H3" s="197" t="s">
        <v>496</v>
      </c>
      <c r="I3" s="197" t="s">
        <v>186</v>
      </c>
      <c r="J3" s="197" t="str">
        <f>ADDRESS(ROW('1A1 Energy Industries'!E15),COLUMN('1A1 Energy Industries'!E15),,,"1A1 Energy Industries")</f>
        <v>'1A1 Energy Industries'!$E$15</v>
      </c>
      <c r="M3" s="197" t="s">
        <v>1306</v>
      </c>
      <c r="N3" s="197">
        <v>2017</v>
      </c>
      <c r="Q3" s="197" t="s">
        <v>166</v>
      </c>
      <c r="R3" s="197" t="s">
        <v>359</v>
      </c>
    </row>
    <row r="4" spans="1:22" x14ac:dyDescent="0.25">
      <c r="A4" s="197">
        <f>A3+1</f>
        <v>2</v>
      </c>
      <c r="B4" s="197" t="s">
        <v>170</v>
      </c>
      <c r="C4" s="197" t="s">
        <v>166</v>
      </c>
      <c r="D4" s="197" t="str">
        <f>INDEX($R$3:$R$36,MATCH(C4,$Q$3:$Q$36,0))</f>
        <v>Residual Fuel Oil (HFO)</v>
      </c>
      <c r="E4" s="197" t="s">
        <v>1305</v>
      </c>
      <c r="F4" s="197" t="s">
        <v>100</v>
      </c>
      <c r="G4" s="197" t="s">
        <v>1301</v>
      </c>
      <c r="H4" s="197" t="s">
        <v>496</v>
      </c>
      <c r="I4" s="197" t="s">
        <v>186</v>
      </c>
      <c r="J4" s="197" t="str">
        <f>ADDRESS(ROW('1A1 Energy Industries'!E16),COLUMN('1A1 Energy Industries'!E16),,,"1A1 Energy Industries")</f>
        <v>'1A1 Energy Industries'!$E$16</v>
      </c>
      <c r="Q4" s="197" t="s">
        <v>359</v>
      </c>
      <c r="R4" s="197" t="s">
        <v>359</v>
      </c>
    </row>
    <row r="5" spans="1:22" x14ac:dyDescent="0.25">
      <c r="A5" s="197">
        <f>A4+1</f>
        <v>3</v>
      </c>
      <c r="B5" s="197" t="s">
        <v>170</v>
      </c>
      <c r="C5" s="197" t="s">
        <v>169</v>
      </c>
      <c r="D5" s="197" t="str">
        <f>INDEX($R$3:$R$36,MATCH(C5,$Q$3:$Q$36,0))</f>
        <v>Coal</v>
      </c>
      <c r="E5" s="197" t="s">
        <v>1305</v>
      </c>
      <c r="F5" s="197" t="s">
        <v>100</v>
      </c>
      <c r="G5" s="197" t="s">
        <v>1301</v>
      </c>
      <c r="H5" s="197" t="s">
        <v>496</v>
      </c>
      <c r="I5" s="197" t="s">
        <v>186</v>
      </c>
      <c r="J5" s="197" t="str">
        <f>ADDRESS(ROW('1A1 Energy Industries'!E17),COLUMN('1A1 Energy Industries'!E17),,,"1A1 Energy Industries")</f>
        <v>'1A1 Energy Industries'!$E$17</v>
      </c>
      <c r="Q5" s="197" t="s">
        <v>736</v>
      </c>
      <c r="R5" s="197" t="s">
        <v>359</v>
      </c>
    </row>
    <row r="6" spans="1:22" x14ac:dyDescent="0.25">
      <c r="A6" s="197">
        <f>A5+1</f>
        <v>4</v>
      </c>
      <c r="B6" s="197" t="s">
        <v>170</v>
      </c>
      <c r="C6" s="197" t="s">
        <v>168</v>
      </c>
      <c r="D6" s="197" t="str">
        <f>INDEX($R$3:$R$36,MATCH(C6,$Q$3:$Q$36,0))</f>
        <v>Kerosene</v>
      </c>
      <c r="E6" s="197" t="s">
        <v>1305</v>
      </c>
      <c r="F6" s="197" t="s">
        <v>100</v>
      </c>
      <c r="G6" s="197" t="s">
        <v>1301</v>
      </c>
      <c r="H6" s="197" t="s">
        <v>496</v>
      </c>
      <c r="I6" s="197" t="s">
        <v>186</v>
      </c>
      <c r="J6" s="197" t="str">
        <f>ADDRESS(ROW('1A1 Energy Industries'!E18),COLUMN('1A1 Energy Industries'!E18),,,"1A1 Energy Industries")</f>
        <v>'1A1 Energy Industries'!$E$18</v>
      </c>
      <c r="Q6" s="197" t="s">
        <v>172</v>
      </c>
      <c r="R6" s="197" t="s">
        <v>359</v>
      </c>
    </row>
    <row r="7" spans="1:22" x14ac:dyDescent="0.25">
      <c r="A7" s="197">
        <f>A6+1</f>
        <v>5</v>
      </c>
      <c r="B7" s="197" t="s">
        <v>171</v>
      </c>
      <c r="C7" s="197" t="s">
        <v>169</v>
      </c>
      <c r="D7" s="197" t="str">
        <f>INDEX($R$3:$R$36,MATCH(C7,$Q$3:$Q$36,0))</f>
        <v>Coal</v>
      </c>
      <c r="E7" s="197" t="s">
        <v>1305</v>
      </c>
      <c r="F7" s="197" t="s">
        <v>100</v>
      </c>
      <c r="G7" s="197" t="s">
        <v>1301</v>
      </c>
      <c r="H7" s="197" t="s">
        <v>496</v>
      </c>
      <c r="I7" s="197" t="s">
        <v>186</v>
      </c>
      <c r="J7" s="197" t="str">
        <f>ADDRESS(ROW('1A1 Energy Industries'!E19),COLUMN('1A1 Energy Industries'!E19),,,"1A1 Energy Industries")</f>
        <v>'1A1 Energy Industries'!$E$19</v>
      </c>
      <c r="Q7" s="197" t="s">
        <v>168</v>
      </c>
      <c r="R7" s="197" t="s">
        <v>1307</v>
      </c>
    </row>
    <row r="8" spans="1:22" x14ac:dyDescent="0.25">
      <c r="B8" s="48" t="s">
        <v>174</v>
      </c>
      <c r="C8" s="19"/>
      <c r="D8" s="197" t="e">
        <f>INDEX($R$3:$R$36,MATCH(C8,$Q$3:$Q$36,0))</f>
        <v>#N/A</v>
      </c>
      <c r="E8" s="19"/>
      <c r="F8" s="197" t="s">
        <v>100</v>
      </c>
      <c r="G8" s="197" t="s">
        <v>1301</v>
      </c>
      <c r="Q8" s="197" t="s">
        <v>218</v>
      </c>
      <c r="R8" s="197" t="s">
        <v>1035</v>
      </c>
    </row>
    <row r="9" spans="1:22" x14ac:dyDescent="0.25">
      <c r="A9" s="197">
        <f>A7+1</f>
        <v>6</v>
      </c>
      <c r="B9" s="197" t="s">
        <v>114</v>
      </c>
      <c r="C9" s="197" t="s">
        <v>172</v>
      </c>
      <c r="D9" s="197" t="str">
        <f>INDEX($R$3:$R$36,MATCH(C9,$Q$3:$Q$36,0))</f>
        <v>Residual Fuel Oil (HFO)</v>
      </c>
      <c r="E9" s="197" t="s">
        <v>1305</v>
      </c>
      <c r="F9" s="197" t="s">
        <v>100</v>
      </c>
      <c r="G9" s="197" t="s">
        <v>1301</v>
      </c>
      <c r="H9" s="197" t="s">
        <v>496</v>
      </c>
      <c r="I9" s="197" t="s">
        <v>174</v>
      </c>
      <c r="J9" s="197" t="str">
        <f>ADDRESS(ROW('1A1 Energy Industries'!E21),COLUMN('1A1 Energy Industries'!E21),,,"1A1 Energy Industries")</f>
        <v>'1A1 Energy Industries'!$E$21</v>
      </c>
      <c r="Q9" s="197" t="s">
        <v>165</v>
      </c>
      <c r="R9" s="197" t="s">
        <v>741</v>
      </c>
      <c r="V9" s="197" t="s">
        <v>192</v>
      </c>
    </row>
    <row r="10" spans="1:22" x14ac:dyDescent="0.25">
      <c r="A10" s="197">
        <f>A9+1</f>
        <v>7</v>
      </c>
      <c r="B10" s="197" t="s">
        <v>114</v>
      </c>
      <c r="C10" s="197" t="s">
        <v>175</v>
      </c>
      <c r="D10" s="197" t="str">
        <f>INDEX($R$3:$R$36,MATCH(C10,$Q$3:$Q$36,0))</f>
        <v>Petroleum coke</v>
      </c>
      <c r="E10" s="197" t="s">
        <v>1305</v>
      </c>
      <c r="F10" s="197" t="s">
        <v>100</v>
      </c>
      <c r="G10" s="197" t="s">
        <v>1301</v>
      </c>
      <c r="H10" s="197" t="s">
        <v>496</v>
      </c>
      <c r="I10" s="197" t="s">
        <v>174</v>
      </c>
      <c r="J10" s="197" t="str">
        <f>ADDRESS(ROW('1A1 Energy Industries'!E22),COLUMN('1A1 Energy Industries'!E22),,,"1A1 Energy Industries")</f>
        <v>'1A1 Energy Industries'!$E$22</v>
      </c>
      <c r="Q10" s="197" t="s">
        <v>455</v>
      </c>
      <c r="R10" s="197" t="s">
        <v>741</v>
      </c>
      <c r="V10" s="197" t="s">
        <v>193</v>
      </c>
    </row>
    <row r="11" spans="1:22" x14ac:dyDescent="0.25">
      <c r="A11" s="197">
        <f>A10+1</f>
        <v>8</v>
      </c>
      <c r="B11" s="197" t="s">
        <v>114</v>
      </c>
      <c r="C11" s="197" t="s">
        <v>176</v>
      </c>
      <c r="D11" s="197" t="str">
        <f>INDEX($R$3:$R$36,MATCH(C11,$Q$3:$Q$36,0))</f>
        <v>Gas</v>
      </c>
      <c r="E11" s="197" t="s">
        <v>1305</v>
      </c>
      <c r="F11" s="197" t="s">
        <v>100</v>
      </c>
      <c r="G11" s="197" t="s">
        <v>1301</v>
      </c>
      <c r="H11" s="197" t="s">
        <v>496</v>
      </c>
      <c r="I11" s="197" t="s">
        <v>174</v>
      </c>
      <c r="J11" s="197" t="str">
        <f>ADDRESS(ROW('1A1 Energy Industries'!E23),COLUMN('1A1 Energy Industries'!E23),,,"1A1 Energy Industries")</f>
        <v>'1A1 Energy Industries'!$E$23</v>
      </c>
      <c r="Q11" s="197" t="s">
        <v>169</v>
      </c>
      <c r="R11" s="197" t="s">
        <v>108</v>
      </c>
      <c r="V11" s="197" t="s">
        <v>8</v>
      </c>
    </row>
    <row r="12" spans="1:22" x14ac:dyDescent="0.25">
      <c r="B12" s="48" t="s">
        <v>177</v>
      </c>
      <c r="C12" s="19"/>
      <c r="D12" s="197" t="e">
        <f>INDEX($R$3:$R$36,MATCH(C12,$Q$3:$Q$36,0))</f>
        <v>#N/A</v>
      </c>
      <c r="F12" s="197" t="s">
        <v>100</v>
      </c>
      <c r="G12" s="197" t="s">
        <v>1301</v>
      </c>
      <c r="Q12" s="197" t="s">
        <v>167</v>
      </c>
      <c r="R12" s="197" t="s">
        <v>108</v>
      </c>
    </row>
    <row r="13" spans="1:22" x14ac:dyDescent="0.25">
      <c r="B13" s="197" t="s">
        <v>178</v>
      </c>
      <c r="D13" s="197" t="e">
        <f>INDEX($R$3:$R$36,MATCH(C13,$Q$3:$Q$36,0))</f>
        <v>#N/A</v>
      </c>
      <c r="F13" s="197" t="s">
        <v>100</v>
      </c>
      <c r="G13" s="197" t="s">
        <v>1301</v>
      </c>
      <c r="H13" s="197" t="s">
        <v>496</v>
      </c>
      <c r="I13" s="197" t="s">
        <v>177</v>
      </c>
      <c r="J13" s="197" t="str">
        <f>ADDRESS(ROW('1A1 Energy Industries'!E25),COLUMN('1A1 Energy Industries'!E25),,,"1A1 Energy Industries")</f>
        <v>'1A1 Energy Industries'!$E$25</v>
      </c>
      <c r="Q13" s="197" t="s">
        <v>203</v>
      </c>
      <c r="R13" s="197" t="s">
        <v>1307</v>
      </c>
    </row>
    <row r="14" spans="1:22" x14ac:dyDescent="0.25">
      <c r="A14" s="197">
        <f>A11+1</f>
        <v>9</v>
      </c>
      <c r="B14" s="197" t="s">
        <v>179</v>
      </c>
      <c r="C14" s="11" t="str">
        <f>C5</f>
        <v xml:space="preserve">Sub-bituminous coal </v>
      </c>
      <c r="D14" s="197" t="str">
        <f>INDEX($R$3:$R$36,MATCH(C14,$Q$3:$Q$36,0))</f>
        <v>Coal</v>
      </c>
      <c r="E14" s="197" t="s">
        <v>1305</v>
      </c>
      <c r="F14" s="197" t="s">
        <v>100</v>
      </c>
      <c r="G14" s="197" t="s">
        <v>1301</v>
      </c>
      <c r="H14" s="197" t="s">
        <v>496</v>
      </c>
      <c r="I14" s="197" t="s">
        <v>177</v>
      </c>
      <c r="J14" s="197" t="str">
        <f>ADDRESS(ROW('1A1 Energy Industries'!E26),COLUMN('1A1 Energy Industries'!E26),,,"1A1 Energy Industries")</f>
        <v>'1A1 Energy Industries'!$E$26</v>
      </c>
      <c r="Q14" s="197" t="s">
        <v>206</v>
      </c>
      <c r="R14" s="197" t="s">
        <v>9</v>
      </c>
    </row>
    <row r="15" spans="1:22" x14ac:dyDescent="0.25">
      <c r="A15" s="221"/>
      <c r="B15" s="48" t="s">
        <v>173</v>
      </c>
      <c r="C15" s="48"/>
      <c r="D15" s="197" t="e">
        <f>INDEX($R$3:$R$36,MATCH(C15,$Q$3:$Q$36,0))</f>
        <v>#N/A</v>
      </c>
      <c r="E15" s="48" t="s">
        <v>13</v>
      </c>
      <c r="F15" s="197" t="s">
        <v>100</v>
      </c>
      <c r="G15" s="197" t="s">
        <v>1301</v>
      </c>
      <c r="H15" s="19"/>
      <c r="I15" s="19"/>
      <c r="Q15" s="197" t="s">
        <v>175</v>
      </c>
      <c r="R15" s="197" t="s">
        <v>175</v>
      </c>
    </row>
    <row r="16" spans="1:22" x14ac:dyDescent="0.25">
      <c r="A16" s="197">
        <f>A14+1</f>
        <v>10</v>
      </c>
      <c r="B16" s="197" t="s">
        <v>170</v>
      </c>
      <c r="C16" s="197" t="s">
        <v>165</v>
      </c>
      <c r="D16" s="197" t="str">
        <f>INDEX($R$3:$R$36,MATCH(C16,$Q$3:$Q$36,0))</f>
        <v>Diesel</v>
      </c>
      <c r="E16" s="197" t="s">
        <v>13</v>
      </c>
      <c r="F16" s="197" t="s">
        <v>100</v>
      </c>
      <c r="G16" s="197" t="s">
        <v>1301</v>
      </c>
      <c r="H16" s="197" t="s">
        <v>496</v>
      </c>
      <c r="I16" s="197" t="s">
        <v>186</v>
      </c>
      <c r="J16" s="197" t="str">
        <f>ADDRESS(ROW('1A1 Energy Industries'!E75),COLUMN('1A1 Energy Industries'!E75),,,"1A1 Energy Industries")</f>
        <v>'1A1 Energy Industries'!$E$75</v>
      </c>
      <c r="Q16" s="197" t="s">
        <v>176</v>
      </c>
      <c r="R16" s="197" t="s">
        <v>9</v>
      </c>
      <c r="V16" s="197" t="s">
        <v>196</v>
      </c>
    </row>
    <row r="17" spans="1:22" x14ac:dyDescent="0.25">
      <c r="A17" s="197">
        <f>A16+1</f>
        <v>11</v>
      </c>
      <c r="B17" s="197" t="s">
        <v>170</v>
      </c>
      <c r="C17" s="197" t="s">
        <v>166</v>
      </c>
      <c r="D17" s="197" t="str">
        <f>INDEX($R$3:$R$36,MATCH(C17,$Q$3:$Q$36,0))</f>
        <v>Residual Fuel Oil (HFO)</v>
      </c>
      <c r="E17" s="197" t="s">
        <v>13</v>
      </c>
      <c r="F17" s="197" t="s">
        <v>100</v>
      </c>
      <c r="G17" s="197" t="s">
        <v>1301</v>
      </c>
      <c r="H17" s="197" t="s">
        <v>496</v>
      </c>
      <c r="I17" s="197" t="s">
        <v>186</v>
      </c>
      <c r="J17" s="197" t="str">
        <f>ADDRESS(ROW('1A1 Energy Industries'!E76),COLUMN('1A1 Energy Industries'!E76),,,"1A1 Energy Industries")</f>
        <v>'1A1 Energy Industries'!$E$76</v>
      </c>
      <c r="Q17" s="197" t="s">
        <v>204</v>
      </c>
      <c r="R17" s="197" t="s">
        <v>204</v>
      </c>
    </row>
    <row r="18" spans="1:22" x14ac:dyDescent="0.25">
      <c r="A18" s="197">
        <f>A17+1</f>
        <v>12</v>
      </c>
      <c r="B18" s="197" t="s">
        <v>170</v>
      </c>
      <c r="C18" s="197" t="s">
        <v>169</v>
      </c>
      <c r="D18" s="197" t="str">
        <f>INDEX($R$3:$R$36,MATCH(C18,$Q$3:$Q$36,0))</f>
        <v>Coal</v>
      </c>
      <c r="E18" s="197" t="s">
        <v>13</v>
      </c>
      <c r="F18" s="197" t="s">
        <v>100</v>
      </c>
      <c r="G18" s="197" t="s">
        <v>1301</v>
      </c>
      <c r="H18" s="197" t="s">
        <v>496</v>
      </c>
      <c r="I18" s="197" t="s">
        <v>186</v>
      </c>
      <c r="J18" s="197" t="str">
        <f>ADDRESS(ROW('1A1 Energy Industries'!E77),COLUMN('1A1 Energy Industries'!E77),,,"1A1 Energy Industries")</f>
        <v>'1A1 Energy Industries'!$E$77</v>
      </c>
      <c r="Q18" s="197" t="s">
        <v>205</v>
      </c>
      <c r="R18" s="197" t="s">
        <v>205</v>
      </c>
    </row>
    <row r="19" spans="1:22" x14ac:dyDescent="0.25">
      <c r="A19" s="197">
        <f>A18+1</f>
        <v>13</v>
      </c>
      <c r="B19" s="197" t="s">
        <v>170</v>
      </c>
      <c r="C19" s="197" t="s">
        <v>168</v>
      </c>
      <c r="D19" s="197" t="str">
        <f>INDEX($R$3:$R$36,MATCH(C19,$Q$3:$Q$36,0))</f>
        <v>Kerosene</v>
      </c>
      <c r="E19" s="197" t="s">
        <v>13</v>
      </c>
      <c r="F19" s="197" t="s">
        <v>100</v>
      </c>
      <c r="G19" s="197" t="s">
        <v>1301</v>
      </c>
      <c r="H19" s="197" t="s">
        <v>496</v>
      </c>
      <c r="I19" s="197" t="s">
        <v>186</v>
      </c>
      <c r="J19" s="197" t="str">
        <f>ADDRESS(ROW('1A1 Energy Industries'!E78),COLUMN('1A1 Energy Industries'!E78),,,"1A1 Energy Industries")</f>
        <v>'1A1 Energy Industries'!$E$78</v>
      </c>
      <c r="Q19" s="197" t="s">
        <v>206</v>
      </c>
      <c r="R19" s="197" t="s">
        <v>9</v>
      </c>
    </row>
    <row r="20" spans="1:22" x14ac:dyDescent="0.25">
      <c r="A20" s="197">
        <f>A19+1</f>
        <v>14</v>
      </c>
      <c r="B20" s="197" t="s">
        <v>171</v>
      </c>
      <c r="C20" s="197" t="s">
        <v>169</v>
      </c>
      <c r="D20" s="197" t="str">
        <f>INDEX($R$3:$R$36,MATCH(C20,$Q$3:$Q$36,0))</f>
        <v>Coal</v>
      </c>
      <c r="E20" s="197" t="s">
        <v>13</v>
      </c>
      <c r="F20" s="197" t="s">
        <v>100</v>
      </c>
      <c r="G20" s="197" t="s">
        <v>1301</v>
      </c>
      <c r="H20" s="197" t="s">
        <v>496</v>
      </c>
      <c r="I20" s="197" t="s">
        <v>186</v>
      </c>
      <c r="J20" s="197" t="str">
        <f>ADDRESS(ROW('1A1 Energy Industries'!E79),COLUMN('1A1 Energy Industries'!E79),,,"1A1 Energy Industries")</f>
        <v>'1A1 Energy Industries'!$E$79</v>
      </c>
      <c r="Q20" s="197" t="s">
        <v>358</v>
      </c>
      <c r="R20" s="197" t="s">
        <v>358</v>
      </c>
    </row>
    <row r="21" spans="1:22" x14ac:dyDescent="0.25">
      <c r="B21" s="48" t="s">
        <v>174</v>
      </c>
      <c r="C21" s="19"/>
      <c r="D21" s="197" t="e">
        <f>INDEX($R$3:$R$36,MATCH(C21,$Q$3:$Q$36,0))</f>
        <v>#N/A</v>
      </c>
      <c r="E21" s="48" t="s">
        <v>13</v>
      </c>
      <c r="F21" s="197" t="s">
        <v>100</v>
      </c>
      <c r="G21" s="197" t="s">
        <v>1301</v>
      </c>
      <c r="H21" s="48" t="s">
        <v>496</v>
      </c>
      <c r="I21" s="48"/>
      <c r="J21" s="48" t="str">
        <f>ADDRESS(ROW('1A1 Energy Industries'!E80),COLUMN('1A1 Energy Industries'!E80),,,"1A1 Energy Industries")</f>
        <v>'1A1 Energy Industries'!$E$80</v>
      </c>
      <c r="Q21" s="197" t="s">
        <v>226</v>
      </c>
      <c r="R21" s="197" t="s">
        <v>226</v>
      </c>
    </row>
    <row r="22" spans="1:22" x14ac:dyDescent="0.25">
      <c r="A22" s="197">
        <f>A20+1</f>
        <v>15</v>
      </c>
      <c r="B22" s="197" t="s">
        <v>114</v>
      </c>
      <c r="C22" s="197" t="s">
        <v>172</v>
      </c>
      <c r="D22" s="197" t="str">
        <f>INDEX($R$3:$R$36,MATCH(C22,$Q$3:$Q$36,0))</f>
        <v>Residual Fuel Oil (HFO)</v>
      </c>
      <c r="E22" s="197" t="s">
        <v>13</v>
      </c>
      <c r="F22" s="197" t="s">
        <v>100</v>
      </c>
      <c r="G22" s="197" t="s">
        <v>1301</v>
      </c>
      <c r="H22" s="197" t="s">
        <v>496</v>
      </c>
      <c r="I22" s="197" t="s">
        <v>174</v>
      </c>
      <c r="J22" s="197" t="str">
        <f>ADDRESS(ROW('1A1 Energy Industries'!E81),COLUMN('1A1 Energy Industries'!E81),,,"1A1 Energy Industries")</f>
        <v>'1A1 Energy Industries'!$E$81</v>
      </c>
      <c r="Q22" s="197" t="s">
        <v>741</v>
      </c>
      <c r="R22" s="197" t="s">
        <v>741</v>
      </c>
    </row>
    <row r="23" spans="1:22" x14ac:dyDescent="0.25">
      <c r="A23" s="197">
        <f>A22+1</f>
        <v>16</v>
      </c>
      <c r="B23" s="197" t="s">
        <v>114</v>
      </c>
      <c r="C23" s="197" t="s">
        <v>175</v>
      </c>
      <c r="D23" s="197" t="str">
        <f>INDEX($R$3:$R$36,MATCH(C23,$Q$3:$Q$36,0))</f>
        <v>Petroleum coke</v>
      </c>
      <c r="E23" s="197" t="s">
        <v>13</v>
      </c>
      <c r="F23" s="197" t="s">
        <v>100</v>
      </c>
      <c r="G23" s="197" t="s">
        <v>1301</v>
      </c>
      <c r="H23" s="197" t="s">
        <v>496</v>
      </c>
      <c r="I23" s="197" t="s">
        <v>174</v>
      </c>
      <c r="J23" s="197" t="str">
        <f>ADDRESS(ROW('1A1 Energy Industries'!E82),COLUMN('1A1 Energy Industries'!E82),,,"1A1 Energy Industries")</f>
        <v>'1A1 Energy Industries'!$E$82</v>
      </c>
      <c r="Q23" s="197" t="s">
        <v>215</v>
      </c>
      <c r="R23" s="197" t="s">
        <v>215</v>
      </c>
    </row>
    <row r="24" spans="1:22" x14ac:dyDescent="0.25">
      <c r="A24" s="197">
        <f>A23+1</f>
        <v>17</v>
      </c>
      <c r="B24" s="197" t="s">
        <v>114</v>
      </c>
      <c r="C24" s="197" t="s">
        <v>176</v>
      </c>
      <c r="D24" s="197" t="str">
        <f>INDEX($R$3:$R$36,MATCH(C24,$Q$3:$Q$36,0))</f>
        <v>Gas</v>
      </c>
      <c r="E24" s="197" t="s">
        <v>13</v>
      </c>
      <c r="F24" s="197" t="s">
        <v>100</v>
      </c>
      <c r="G24" s="197" t="s">
        <v>1301</v>
      </c>
      <c r="H24" s="197" t="s">
        <v>496</v>
      </c>
      <c r="I24" s="197" t="s">
        <v>174</v>
      </c>
      <c r="J24" s="197" t="str">
        <f>ADDRESS(ROW('1A1 Energy Industries'!E83),COLUMN('1A1 Energy Industries'!E83),,,"1A1 Energy Industries")</f>
        <v>'1A1 Energy Industries'!$E$83</v>
      </c>
      <c r="Q24" s="197" t="s">
        <v>1035</v>
      </c>
      <c r="R24" s="197" t="s">
        <v>1035</v>
      </c>
    </row>
    <row r="26" spans="1:22" x14ac:dyDescent="0.25">
      <c r="B26" s="48" t="s">
        <v>177</v>
      </c>
      <c r="C26" s="19"/>
      <c r="D26" s="197" t="e">
        <f>INDEX($R$3:$R$36,MATCH(C26,$Q$3:$Q$36,0))</f>
        <v>#N/A</v>
      </c>
      <c r="E26" s="48" t="s">
        <v>13</v>
      </c>
      <c r="F26" s="197" t="s">
        <v>100</v>
      </c>
      <c r="G26" s="197" t="s">
        <v>1301</v>
      </c>
      <c r="H26" s="48" t="s">
        <v>496</v>
      </c>
      <c r="I26" s="48"/>
      <c r="J26" s="48" t="str">
        <f>ADDRESS(ROW('1A1 Energy Industries'!E85),COLUMN('1A1 Energy Industries'!E85),,,"1A1 Energy Industries")</f>
        <v>'1A1 Energy Industries'!$E$85</v>
      </c>
      <c r="V26" s="197" t="s">
        <v>217</v>
      </c>
    </row>
    <row r="27" spans="1:22" x14ac:dyDescent="0.25">
      <c r="A27" s="197">
        <f>A24+1</f>
        <v>18</v>
      </c>
      <c r="B27" s="197" t="s">
        <v>178</v>
      </c>
      <c r="E27" s="197" t="s">
        <v>13</v>
      </c>
      <c r="F27" s="197" t="s">
        <v>100</v>
      </c>
      <c r="G27" s="197" t="s">
        <v>1301</v>
      </c>
      <c r="H27" s="197" t="s">
        <v>496</v>
      </c>
      <c r="I27" s="197" t="s">
        <v>177</v>
      </c>
      <c r="J27" s="11" t="str">
        <f>ADDRESS(ROW('1A1 Energy Industries'!E86),COLUMN('1A1 Energy Industries'!E86),,,"1A1 Energy Industries")</f>
        <v>'1A1 Energy Industries'!$E$86</v>
      </c>
    </row>
    <row r="28" spans="1:22" x14ac:dyDescent="0.25">
      <c r="A28" s="197">
        <f>A27+1</f>
        <v>19</v>
      </c>
      <c r="B28" s="197" t="s">
        <v>179</v>
      </c>
      <c r="E28" s="197" t="s">
        <v>13</v>
      </c>
      <c r="F28" s="197" t="s">
        <v>100</v>
      </c>
      <c r="G28" s="197" t="s">
        <v>1301</v>
      </c>
      <c r="H28" s="197" t="s">
        <v>496</v>
      </c>
      <c r="I28" s="197" t="s">
        <v>177</v>
      </c>
      <c r="J28" s="11" t="str">
        <f>ADDRESS(ROW('1A1 Energy Industries'!E87),COLUMN('1A1 Energy Industries'!E87),,,"1A1 Energy Industries")</f>
        <v>'1A1 Energy Industries'!$E$87</v>
      </c>
      <c r="V28" s="197" t="s">
        <v>229</v>
      </c>
    </row>
    <row r="29" spans="1:22" x14ac:dyDescent="0.25">
      <c r="A29" s="221"/>
      <c r="B29" s="4" t="s">
        <v>191</v>
      </c>
      <c r="C29" s="4" t="s">
        <v>192</v>
      </c>
      <c r="D29" s="197" t="e">
        <f>INDEX($R$3:$R$36,MATCH(C29,$Q$3:$Q$36,0))</f>
        <v>#N/A</v>
      </c>
      <c r="E29" s="4" t="s">
        <v>13</v>
      </c>
      <c r="F29" s="197" t="s">
        <v>100</v>
      </c>
      <c r="G29" s="197" t="s">
        <v>1301</v>
      </c>
      <c r="H29" s="4" t="s">
        <v>496</v>
      </c>
      <c r="I29" s="4">
        <f>SUM(I16:I20,I22:I24,I27:I28)</f>
        <v>0</v>
      </c>
      <c r="J29" s="11" t="str">
        <f>ADDRESS(ROW('1A1 Energy Industries'!E88),COLUMN('1A1 Energy Industries'!E88),,,"1A1 Energy Industries")</f>
        <v>'1A1 Energy Industries'!$E$88</v>
      </c>
      <c r="V29" s="197" t="s">
        <v>230</v>
      </c>
    </row>
    <row r="30" spans="1:22" x14ac:dyDescent="0.25">
      <c r="A30" s="221"/>
      <c r="D30" s="197" t="e">
        <f>INDEX($R$3:$R$36,MATCH(C30,$Q$3:$Q$36,0))</f>
        <v>#N/A</v>
      </c>
      <c r="F30" s="197" t="s">
        <v>100</v>
      </c>
      <c r="G30" s="197" t="s">
        <v>1301</v>
      </c>
      <c r="H30" s="197" t="s">
        <v>496</v>
      </c>
      <c r="J30" s="11" t="str">
        <f>ADDRESS(ROW('1A1 Energy Industries'!E89),COLUMN('1A1 Energy Industries'!E89),,,"1A1 Energy Industries")</f>
        <v>'1A1 Energy Industries'!$E$89</v>
      </c>
      <c r="V30" s="197" t="s">
        <v>455</v>
      </c>
    </row>
    <row r="31" spans="1:22" x14ac:dyDescent="0.25">
      <c r="A31" s="221"/>
      <c r="B31" s="48" t="s">
        <v>173</v>
      </c>
      <c r="C31" s="48"/>
      <c r="D31" s="197" t="e">
        <f>INDEX($R$3:$R$36,MATCH(C31,$Q$3:$Q$36,0))</f>
        <v>#N/A</v>
      </c>
      <c r="E31" s="48" t="s">
        <v>36</v>
      </c>
      <c r="F31" s="197" t="s">
        <v>100</v>
      </c>
      <c r="G31" s="197" t="s">
        <v>1301</v>
      </c>
      <c r="H31" s="48" t="s">
        <v>496</v>
      </c>
      <c r="I31" s="48"/>
      <c r="J31" s="11" t="str">
        <f>ADDRESS(ROW('1A1 Energy Industries'!E90),COLUMN('1A1 Energy Industries'!E90),,,"1A1 Energy Industries")</f>
        <v>'1A1 Energy Industries'!$E$90</v>
      </c>
      <c r="V31" s="197" t="s">
        <v>250</v>
      </c>
    </row>
    <row r="32" spans="1:22" x14ac:dyDescent="0.25">
      <c r="A32" s="197">
        <f>A28+1</f>
        <v>20</v>
      </c>
      <c r="B32" s="197" t="s">
        <v>170</v>
      </c>
      <c r="C32" s="197" t="s">
        <v>165</v>
      </c>
      <c r="D32" s="197" t="str">
        <f>INDEX($R$3:$R$36,MATCH(C32,$Q$3:$Q$36,0))</f>
        <v>Diesel</v>
      </c>
      <c r="E32" s="197" t="s">
        <v>36</v>
      </c>
      <c r="F32" s="197" t="s">
        <v>100</v>
      </c>
      <c r="G32" s="197" t="s">
        <v>1301</v>
      </c>
      <c r="H32" s="197" t="s">
        <v>496</v>
      </c>
      <c r="I32" s="197" t="s">
        <v>186</v>
      </c>
      <c r="J32" s="11" t="str">
        <f>ADDRESS(ROW('1A1 Energy Industries'!E91),COLUMN('1A1 Energy Industries'!E91),,,"1A1 Energy Industries")</f>
        <v>'1A1 Energy Industries'!$E$91</v>
      </c>
      <c r="Q32" s="197" t="s">
        <v>217</v>
      </c>
      <c r="R32" s="197" t="s">
        <v>217</v>
      </c>
      <c r="V32" s="197" t="s">
        <v>251</v>
      </c>
    </row>
    <row r="33" spans="1:22" x14ac:dyDescent="0.25">
      <c r="A33" s="197">
        <f>A32+1</f>
        <v>21</v>
      </c>
      <c r="B33" s="197" t="s">
        <v>170</v>
      </c>
      <c r="C33" s="197" t="s">
        <v>166</v>
      </c>
      <c r="D33" s="197" t="str">
        <f>INDEX($R$3:$R$36,MATCH(C33,$Q$3:$Q$36,0))</f>
        <v>Residual Fuel Oil (HFO)</v>
      </c>
      <c r="E33" s="197" t="s">
        <v>36</v>
      </c>
      <c r="F33" s="197" t="s">
        <v>100</v>
      </c>
      <c r="G33" s="197" t="s">
        <v>1301</v>
      </c>
      <c r="H33" s="197" t="s">
        <v>496</v>
      </c>
      <c r="I33" s="197" t="s">
        <v>186</v>
      </c>
      <c r="J33" s="11" t="str">
        <f>ADDRESS(ROW('1A1 Energy Industries'!E92),COLUMN('1A1 Energy Industries'!E92),,,"1A1 Energy Industries")</f>
        <v>'1A1 Energy Industries'!$E$92</v>
      </c>
      <c r="Q33" s="197" t="s">
        <v>229</v>
      </c>
      <c r="R33" s="197" t="s">
        <v>359</v>
      </c>
      <c r="V33" s="197" t="s">
        <v>371</v>
      </c>
    </row>
    <row r="34" spans="1:22" x14ac:dyDescent="0.25">
      <c r="A34" s="197">
        <f>A33+1</f>
        <v>22</v>
      </c>
      <c r="B34" s="197" t="s">
        <v>170</v>
      </c>
      <c r="C34" s="197" t="s">
        <v>169</v>
      </c>
      <c r="D34" s="197" t="str">
        <f>INDEX($R$3:$R$36,MATCH(C34,$Q$3:$Q$36,0))</f>
        <v>Coal</v>
      </c>
      <c r="E34" s="197" t="s">
        <v>36</v>
      </c>
      <c r="F34" s="197" t="s">
        <v>100</v>
      </c>
      <c r="G34" s="197" t="s">
        <v>1301</v>
      </c>
      <c r="H34" s="197" t="s">
        <v>496</v>
      </c>
      <c r="I34" s="197" t="s">
        <v>186</v>
      </c>
      <c r="J34" s="11" t="str">
        <f>ADDRESS(ROW('1A1 Energy Industries'!E93),COLUMN('1A1 Energy Industries'!E93),,,"1A1 Energy Industries")</f>
        <v>'1A1 Energy Industries'!$E$93</v>
      </c>
      <c r="Q34" s="197" t="s">
        <v>230</v>
      </c>
      <c r="R34" s="197" t="s">
        <v>1035</v>
      </c>
      <c r="V34" s="197" t="s">
        <v>372</v>
      </c>
    </row>
    <row r="35" spans="1:22" x14ac:dyDescent="0.25">
      <c r="A35" s="197">
        <f>A34+1</f>
        <v>23</v>
      </c>
      <c r="B35" s="197" t="s">
        <v>170</v>
      </c>
      <c r="C35" s="197" t="s">
        <v>168</v>
      </c>
      <c r="D35" s="197" t="str">
        <f>INDEX($R$3:$R$36,MATCH(C35,$Q$3:$Q$36,0))</f>
        <v>Kerosene</v>
      </c>
      <c r="E35" s="197" t="s">
        <v>36</v>
      </c>
      <c r="F35" s="197" t="s">
        <v>100</v>
      </c>
      <c r="G35" s="197" t="s">
        <v>1301</v>
      </c>
      <c r="H35" s="197" t="s">
        <v>496</v>
      </c>
      <c r="I35" s="197" t="s">
        <v>186</v>
      </c>
      <c r="J35" s="11" t="str">
        <f>ADDRESS(ROW('1A1 Energy Industries'!E94),COLUMN('1A1 Energy Industries'!E94),,,"1A1 Energy Industries")</f>
        <v>'1A1 Energy Industries'!$E$94</v>
      </c>
      <c r="V35" s="197" t="s">
        <v>373</v>
      </c>
    </row>
    <row r="36" spans="1:22" x14ac:dyDescent="0.25">
      <c r="A36" s="197">
        <f>A35+1</f>
        <v>24</v>
      </c>
      <c r="B36" s="197" t="s">
        <v>171</v>
      </c>
      <c r="C36" s="197" t="s">
        <v>169</v>
      </c>
      <c r="D36" s="197" t="str">
        <f>INDEX($R$3:$R$36,MATCH(C36,$Q$3:$Q$36,0))</f>
        <v>Coal</v>
      </c>
      <c r="E36" s="197" t="s">
        <v>36</v>
      </c>
      <c r="F36" s="197" t="s">
        <v>100</v>
      </c>
      <c r="G36" s="197" t="s">
        <v>1301</v>
      </c>
      <c r="H36" s="197" t="s">
        <v>496</v>
      </c>
      <c r="I36" s="197" t="s">
        <v>186</v>
      </c>
      <c r="J36" s="11" t="str">
        <f>ADDRESS(ROW('1A1 Energy Industries'!E95),COLUMN('1A1 Energy Industries'!E95),,,"1A1 Energy Industries")</f>
        <v>'1A1 Energy Industries'!$E$95</v>
      </c>
      <c r="V36" s="197" t="s">
        <v>1308</v>
      </c>
    </row>
    <row r="37" spans="1:22" x14ac:dyDescent="0.25">
      <c r="B37" s="48" t="s">
        <v>174</v>
      </c>
      <c r="C37" s="19"/>
      <c r="D37" s="197" t="e">
        <f>INDEX($R$3:$R$36,MATCH(C37,$Q$3:$Q$36,0))</f>
        <v>#N/A</v>
      </c>
      <c r="E37" s="48" t="s">
        <v>36</v>
      </c>
      <c r="F37" s="197" t="s">
        <v>100</v>
      </c>
      <c r="G37" s="197" t="s">
        <v>1301</v>
      </c>
      <c r="H37" s="48" t="s">
        <v>496</v>
      </c>
      <c r="I37" s="48"/>
      <c r="J37" s="11" t="str">
        <f>ADDRESS(ROW('1A1 Energy Industries'!E96),COLUMN('1A1 Energy Industries'!E96),,,"1A1 Energy Industries")</f>
        <v>'1A1 Energy Industries'!$E$96</v>
      </c>
    </row>
    <row r="38" spans="1:22" x14ac:dyDescent="0.25">
      <c r="A38" s="197">
        <f>A36+1</f>
        <v>25</v>
      </c>
      <c r="B38" s="197" t="s">
        <v>114</v>
      </c>
      <c r="C38" s="197" t="s">
        <v>172</v>
      </c>
      <c r="D38" s="197" t="str">
        <f>INDEX($R$3:$R$36,MATCH(C38,$Q$3:$Q$36,0))</f>
        <v>Residual Fuel Oil (HFO)</v>
      </c>
      <c r="E38" s="197" t="s">
        <v>36</v>
      </c>
      <c r="F38" s="197" t="s">
        <v>100</v>
      </c>
      <c r="G38" s="197" t="s">
        <v>1301</v>
      </c>
      <c r="H38" s="197" t="s">
        <v>496</v>
      </c>
      <c r="I38" s="197" t="s">
        <v>174</v>
      </c>
      <c r="J38" s="11" t="str">
        <f>ADDRESS(ROW('1A1 Energy Industries'!E97),COLUMN('1A1 Energy Industries'!E97),,,"1A1 Energy Industries")</f>
        <v>'1A1 Energy Industries'!$E$97</v>
      </c>
    </row>
    <row r="39" spans="1:22" x14ac:dyDescent="0.25">
      <c r="A39" s="197">
        <f>A38+1</f>
        <v>26</v>
      </c>
      <c r="B39" s="197" t="s">
        <v>114</v>
      </c>
      <c r="C39" s="197" t="s">
        <v>175</v>
      </c>
      <c r="D39" s="197" t="str">
        <f>INDEX($R$3:$R$36,MATCH(C39,$Q$3:$Q$36,0))</f>
        <v>Petroleum coke</v>
      </c>
      <c r="E39" s="197" t="s">
        <v>36</v>
      </c>
      <c r="F39" s="197" t="s">
        <v>100</v>
      </c>
      <c r="G39" s="197" t="s">
        <v>1301</v>
      </c>
      <c r="H39" s="197" t="s">
        <v>496</v>
      </c>
      <c r="I39" s="197" t="s">
        <v>174</v>
      </c>
      <c r="J39" s="11" t="str">
        <f>ADDRESS(ROW('1A1 Energy Industries'!E98),COLUMN('1A1 Energy Industries'!E98),,,"1A1 Energy Industries")</f>
        <v>'1A1 Energy Industries'!$E$98</v>
      </c>
    </row>
    <row r="40" spans="1:22" x14ac:dyDescent="0.25">
      <c r="A40" s="197">
        <f>A39+1</f>
        <v>27</v>
      </c>
      <c r="B40" s="197" t="s">
        <v>114</v>
      </c>
      <c r="C40" s="197" t="s">
        <v>176</v>
      </c>
      <c r="D40" s="197" t="str">
        <f>INDEX($R$3:$R$36,MATCH(C40,$Q$3:$Q$36,0))</f>
        <v>Gas</v>
      </c>
      <c r="E40" s="197" t="s">
        <v>36</v>
      </c>
      <c r="F40" s="197" t="s">
        <v>100</v>
      </c>
      <c r="G40" s="197" t="s">
        <v>1301</v>
      </c>
      <c r="H40" s="197" t="s">
        <v>496</v>
      </c>
      <c r="I40" s="197" t="s">
        <v>174</v>
      </c>
      <c r="J40" s="11" t="str">
        <f>ADDRESS(ROW('1A1 Energy Industries'!E99),COLUMN('1A1 Energy Industries'!E99),,,"1A1 Energy Industries")</f>
        <v>'1A1 Energy Industries'!$E$99</v>
      </c>
    </row>
    <row r="41" spans="1:22" x14ac:dyDescent="0.25">
      <c r="J41" s="11" t="str">
        <f>ADDRESS(ROW('1A1 Energy Industries'!E100),COLUMN('1A1 Energy Industries'!E100),,,"1A1 Energy Industries")</f>
        <v>'1A1 Energy Industries'!$E$100</v>
      </c>
    </row>
    <row r="42" spans="1:22" x14ac:dyDescent="0.25">
      <c r="B42" s="48" t="s">
        <v>177</v>
      </c>
      <c r="C42" s="19"/>
      <c r="D42" s="197" t="e">
        <f>INDEX($R$3:$R$36,MATCH(C42,$Q$3:$Q$36,0))</f>
        <v>#N/A</v>
      </c>
      <c r="E42" s="48" t="s">
        <v>36</v>
      </c>
      <c r="F42" s="197" t="s">
        <v>100</v>
      </c>
      <c r="G42" s="197" t="s">
        <v>1301</v>
      </c>
      <c r="H42" s="48" t="s">
        <v>496</v>
      </c>
      <c r="I42" s="48"/>
      <c r="J42" s="11" t="str">
        <f>ADDRESS(ROW('1A1 Energy Industries'!E101),COLUMN('1A1 Energy Industries'!E101),,,"1A1 Energy Industries")</f>
        <v>'1A1 Energy Industries'!$E$101</v>
      </c>
    </row>
    <row r="43" spans="1:22" x14ac:dyDescent="0.25">
      <c r="B43" s="197" t="s">
        <v>178</v>
      </c>
      <c r="D43" s="197" t="e">
        <f>INDEX($R$3:$R$36,MATCH(C43,$Q$3:$Q$36,0))</f>
        <v>#N/A</v>
      </c>
      <c r="E43" s="197" t="s">
        <v>36</v>
      </c>
      <c r="F43" s="197" t="s">
        <v>100</v>
      </c>
      <c r="G43" s="197" t="s">
        <v>1301</v>
      </c>
      <c r="H43" s="197" t="s">
        <v>496</v>
      </c>
      <c r="I43" s="197" t="s">
        <v>177</v>
      </c>
      <c r="J43" s="11" t="str">
        <f>ADDRESS(ROW('1A1 Energy Industries'!E102),COLUMN('1A1 Energy Industries'!E102),,,"1A1 Energy Industries")</f>
        <v>'1A1 Energy Industries'!$E$102</v>
      </c>
    </row>
    <row r="44" spans="1:22" x14ac:dyDescent="0.25">
      <c r="A44" s="197">
        <f>A40+1</f>
        <v>28</v>
      </c>
      <c r="B44" s="197" t="s">
        <v>179</v>
      </c>
      <c r="E44" s="197" t="s">
        <v>36</v>
      </c>
      <c r="F44" s="197" t="s">
        <v>100</v>
      </c>
      <c r="G44" s="197" t="s">
        <v>1301</v>
      </c>
      <c r="H44" s="197" t="s">
        <v>496</v>
      </c>
      <c r="I44" s="197" t="s">
        <v>177</v>
      </c>
      <c r="J44" s="11" t="str">
        <f>ADDRESS(ROW('1A1 Energy Industries'!E103),COLUMN('1A1 Energy Industries'!E103),,,"1A1 Energy Industries")</f>
        <v>'1A1 Energy Industries'!$E$103</v>
      </c>
    </row>
    <row r="45" spans="1:22" x14ac:dyDescent="0.25">
      <c r="A45" s="221"/>
      <c r="B45" s="4" t="s">
        <v>191</v>
      </c>
      <c r="C45" s="4" t="s">
        <v>193</v>
      </c>
      <c r="D45" s="197" t="e">
        <f>INDEX($R$3:$R$36,MATCH(C45,$Q$3:$Q$36,0))</f>
        <v>#N/A</v>
      </c>
      <c r="E45" s="4" t="s">
        <v>36</v>
      </c>
      <c r="F45" s="197" t="s">
        <v>100</v>
      </c>
      <c r="G45" s="197" t="s">
        <v>1301</v>
      </c>
      <c r="H45" s="4" t="s">
        <v>496</v>
      </c>
      <c r="I45" s="4">
        <f>(SUM(I32:I36,I38:I40,I43:I44))*'Conversion Factors'!$I$4</f>
        <v>0</v>
      </c>
      <c r="J45" s="11" t="str">
        <f>ADDRESS(ROW('1A1 Energy Industries'!E104),COLUMN('1A1 Energy Industries'!E104),,,"1A1 Energy Industries")</f>
        <v>'1A1 Energy Industries'!$E$104</v>
      </c>
    </row>
    <row r="46" spans="1:22" x14ac:dyDescent="0.25">
      <c r="A46" s="221"/>
      <c r="D46" s="197" t="e">
        <f>INDEX($R$3:$R$36,MATCH(C46,$Q$3:$Q$36,0))</f>
        <v>#N/A</v>
      </c>
      <c r="F46" s="197" t="s">
        <v>100</v>
      </c>
      <c r="G46" s="197" t="s">
        <v>1301</v>
      </c>
      <c r="H46" s="197" t="s">
        <v>496</v>
      </c>
      <c r="J46" s="11" t="str">
        <f>ADDRESS(ROW('1A1 Energy Industries'!E105),COLUMN('1A1 Energy Industries'!E105),,,"1A1 Energy Industries")</f>
        <v>'1A1 Energy Industries'!$E$105</v>
      </c>
    </row>
    <row r="47" spans="1:22" x14ac:dyDescent="0.25">
      <c r="A47" s="221"/>
      <c r="B47" s="48" t="s">
        <v>173</v>
      </c>
      <c r="C47" s="48"/>
      <c r="D47" s="197" t="e">
        <f>INDEX($R$3:$R$36,MATCH(C47,$Q$3:$Q$36,0))</f>
        <v>#N/A</v>
      </c>
      <c r="E47" s="48" t="s">
        <v>190</v>
      </c>
      <c r="F47" s="197" t="s">
        <v>100</v>
      </c>
      <c r="G47" s="197" t="s">
        <v>1301</v>
      </c>
      <c r="H47" s="48" t="s">
        <v>496</v>
      </c>
      <c r="I47" s="48"/>
      <c r="J47" s="11" t="str">
        <f>ADDRESS(ROW('1A1 Energy Industries'!E106),COLUMN('1A1 Energy Industries'!E106),,,"1A1 Energy Industries")</f>
        <v>'1A1 Energy Industries'!$E$106</v>
      </c>
    </row>
    <row r="48" spans="1:22" x14ac:dyDescent="0.25">
      <c r="A48" s="197">
        <f>A44+1</f>
        <v>29</v>
      </c>
      <c r="B48" s="197" t="s">
        <v>170</v>
      </c>
      <c r="C48" s="197" t="s">
        <v>165</v>
      </c>
      <c r="D48" s="197" t="str">
        <f>INDEX($R$3:$R$36,MATCH(C48,$Q$3:$Q$36,0))</f>
        <v>Diesel</v>
      </c>
      <c r="E48" s="197" t="s">
        <v>190</v>
      </c>
      <c r="F48" s="197" t="s">
        <v>100</v>
      </c>
      <c r="G48" s="197" t="s">
        <v>1301</v>
      </c>
      <c r="H48" s="197" t="s">
        <v>496</v>
      </c>
      <c r="I48" s="197" t="s">
        <v>186</v>
      </c>
      <c r="J48" s="11" t="str">
        <f>ADDRESS(ROW('1A1 Energy Industries'!E107),COLUMN('1A1 Energy Industries'!E107),,,"1A1 Energy Industries")</f>
        <v>'1A1 Energy Industries'!$E$107</v>
      </c>
    </row>
    <row r="49" spans="1:17" x14ac:dyDescent="0.25">
      <c r="A49" s="197">
        <f>A48+1</f>
        <v>30</v>
      </c>
      <c r="B49" s="197" t="s">
        <v>170</v>
      </c>
      <c r="C49" s="197" t="s">
        <v>166</v>
      </c>
      <c r="D49" s="197" t="str">
        <f>INDEX($R$3:$R$36,MATCH(C49,$Q$3:$Q$36,0))</f>
        <v>Residual Fuel Oil (HFO)</v>
      </c>
      <c r="E49" s="197" t="s">
        <v>190</v>
      </c>
      <c r="F49" s="197" t="s">
        <v>100</v>
      </c>
      <c r="G49" s="197" t="s">
        <v>1301</v>
      </c>
      <c r="H49" s="197" t="s">
        <v>496</v>
      </c>
      <c r="I49" s="197" t="s">
        <v>186</v>
      </c>
      <c r="J49" s="11" t="str">
        <f>ADDRESS(ROW('1A1 Energy Industries'!E108),COLUMN('1A1 Energy Industries'!E108),,,"1A1 Energy Industries")</f>
        <v>'1A1 Energy Industries'!$E$108</v>
      </c>
    </row>
    <row r="50" spans="1:17" x14ac:dyDescent="0.25">
      <c r="A50" s="197">
        <f>A49+1</f>
        <v>31</v>
      </c>
      <c r="B50" s="197" t="s">
        <v>170</v>
      </c>
      <c r="C50" s="197" t="s">
        <v>169</v>
      </c>
      <c r="D50" s="197" t="str">
        <f>INDEX($R$3:$R$36,MATCH(C50,$Q$3:$Q$36,0))</f>
        <v>Coal</v>
      </c>
      <c r="E50" s="197" t="s">
        <v>190</v>
      </c>
      <c r="F50" s="197" t="s">
        <v>100</v>
      </c>
      <c r="G50" s="197" t="s">
        <v>1301</v>
      </c>
      <c r="H50" s="197" t="s">
        <v>496</v>
      </c>
      <c r="I50" s="197" t="s">
        <v>186</v>
      </c>
      <c r="J50" s="11" t="str">
        <f>ADDRESS(ROW('1A1 Energy Industries'!E109),COLUMN('1A1 Energy Industries'!E109),,,"1A1 Energy Industries")</f>
        <v>'1A1 Energy Industries'!$E$109</v>
      </c>
    </row>
    <row r="51" spans="1:17" x14ac:dyDescent="0.25">
      <c r="A51" s="197">
        <f>A50+1</f>
        <v>32</v>
      </c>
      <c r="B51" s="197" t="s">
        <v>170</v>
      </c>
      <c r="C51" s="197" t="s">
        <v>168</v>
      </c>
      <c r="D51" s="197" t="str">
        <f>INDEX($R$3:$R$36,MATCH(C51,$Q$3:$Q$36,0))</f>
        <v>Kerosene</v>
      </c>
      <c r="E51" s="197" t="s">
        <v>190</v>
      </c>
      <c r="F51" s="197" t="s">
        <v>100</v>
      </c>
      <c r="G51" s="197" t="s">
        <v>1301</v>
      </c>
      <c r="H51" s="197" t="s">
        <v>496</v>
      </c>
      <c r="I51" s="197" t="s">
        <v>186</v>
      </c>
      <c r="J51" s="11" t="str">
        <f>ADDRESS(ROW('1A1 Energy Industries'!E110),COLUMN('1A1 Energy Industries'!E110),,,"1A1 Energy Industries")</f>
        <v>'1A1 Energy Industries'!$E$110</v>
      </c>
    </row>
    <row r="52" spans="1:17" x14ac:dyDescent="0.25">
      <c r="A52" s="197">
        <f>A51+1</f>
        <v>33</v>
      </c>
      <c r="B52" s="197" t="s">
        <v>171</v>
      </c>
      <c r="C52" s="197" t="s">
        <v>169</v>
      </c>
      <c r="D52" s="197" t="str">
        <f>INDEX($R$3:$R$36,MATCH(C52,$Q$3:$Q$36,0))</f>
        <v>Coal</v>
      </c>
      <c r="E52" s="197" t="s">
        <v>190</v>
      </c>
      <c r="F52" s="197" t="s">
        <v>100</v>
      </c>
      <c r="G52" s="197" t="s">
        <v>1301</v>
      </c>
      <c r="H52" s="197" t="s">
        <v>496</v>
      </c>
      <c r="I52" s="197" t="s">
        <v>186</v>
      </c>
      <c r="J52" s="11" t="str">
        <f>ADDRESS(ROW('1A1 Energy Industries'!E111),COLUMN('1A1 Energy Industries'!E111),,,"1A1 Energy Industries")</f>
        <v>'1A1 Energy Industries'!$E$111</v>
      </c>
    </row>
    <row r="53" spans="1:17" x14ac:dyDescent="0.25">
      <c r="B53" s="48" t="s">
        <v>174</v>
      </c>
      <c r="C53" s="19"/>
      <c r="D53" s="197" t="e">
        <f>INDEX($R$3:$R$36,MATCH(C53,$Q$3:$Q$36,0))</f>
        <v>#N/A</v>
      </c>
      <c r="E53" s="48" t="s">
        <v>190</v>
      </c>
      <c r="F53" s="197" t="s">
        <v>100</v>
      </c>
      <c r="G53" s="197" t="s">
        <v>1301</v>
      </c>
      <c r="H53" s="48" t="s">
        <v>496</v>
      </c>
      <c r="I53" s="48"/>
      <c r="J53" s="11" t="str">
        <f>ADDRESS(ROW('1A1 Energy Industries'!E112),COLUMN('1A1 Energy Industries'!E112),,,"1A1 Energy Industries")</f>
        <v>'1A1 Energy Industries'!$E$112</v>
      </c>
    </row>
    <row r="54" spans="1:17" x14ac:dyDescent="0.25">
      <c r="A54" s="197">
        <f>A52+1</f>
        <v>34</v>
      </c>
      <c r="B54" s="197" t="s">
        <v>114</v>
      </c>
      <c r="C54" s="197" t="s">
        <v>172</v>
      </c>
      <c r="D54" s="197" t="str">
        <f>INDEX($R$3:$R$36,MATCH(C54,$Q$3:$Q$36,0))</f>
        <v>Residual Fuel Oil (HFO)</v>
      </c>
      <c r="E54" s="197" t="s">
        <v>190</v>
      </c>
      <c r="F54" s="197" t="s">
        <v>100</v>
      </c>
      <c r="G54" s="197" t="s">
        <v>1301</v>
      </c>
      <c r="H54" s="197" t="s">
        <v>496</v>
      </c>
      <c r="I54" s="197" t="s">
        <v>174</v>
      </c>
      <c r="J54" s="11" t="str">
        <f>ADDRESS(ROW('1A1 Energy Industries'!E113),COLUMN('1A1 Energy Industries'!E113),,,"1A1 Energy Industries")</f>
        <v>'1A1 Energy Industries'!$E$113</v>
      </c>
    </row>
    <row r="55" spans="1:17" x14ac:dyDescent="0.25">
      <c r="A55" s="197">
        <f>A54+1</f>
        <v>35</v>
      </c>
      <c r="B55" s="197" t="s">
        <v>114</v>
      </c>
      <c r="C55" s="197" t="s">
        <v>175</v>
      </c>
      <c r="D55" s="197" t="str">
        <f>INDEX($R$3:$R$36,MATCH(C55,$Q$3:$Q$36,0))</f>
        <v>Petroleum coke</v>
      </c>
      <c r="E55" s="197" t="s">
        <v>190</v>
      </c>
      <c r="F55" s="197" t="s">
        <v>100</v>
      </c>
      <c r="G55" s="197" t="s">
        <v>1301</v>
      </c>
      <c r="H55" s="197" t="s">
        <v>496</v>
      </c>
      <c r="I55" s="197" t="s">
        <v>174</v>
      </c>
      <c r="J55" s="11" t="str">
        <f>ADDRESS(ROW('1A1 Energy Industries'!E114),COLUMN('1A1 Energy Industries'!E114),,,"1A1 Energy Industries")</f>
        <v>'1A1 Energy Industries'!$E$114</v>
      </c>
    </row>
    <row r="56" spans="1:17" x14ac:dyDescent="0.25">
      <c r="A56" s="197">
        <f>A55+1</f>
        <v>36</v>
      </c>
      <c r="B56" s="197" t="s">
        <v>114</v>
      </c>
      <c r="C56" s="197" t="s">
        <v>176</v>
      </c>
      <c r="D56" s="197" t="str">
        <f>INDEX($R$3:$R$36,MATCH(C56,$Q$3:$Q$36,0))</f>
        <v>Gas</v>
      </c>
      <c r="E56" s="197" t="s">
        <v>190</v>
      </c>
      <c r="F56" s="197" t="s">
        <v>100</v>
      </c>
      <c r="G56" s="197" t="s">
        <v>1301</v>
      </c>
      <c r="H56" s="197" t="s">
        <v>496</v>
      </c>
      <c r="I56" s="197" t="s">
        <v>174</v>
      </c>
      <c r="J56" s="11" t="str">
        <f>ADDRESS(ROW('1A1 Energy Industries'!E115),COLUMN('1A1 Energy Industries'!E115),,,"1A1 Energy Industries")</f>
        <v>'1A1 Energy Industries'!$E$115</v>
      </c>
    </row>
    <row r="57" spans="1:17" x14ac:dyDescent="0.25">
      <c r="J57" s="11" t="str">
        <f>ADDRESS(ROW('1A1 Energy Industries'!E116),COLUMN('1A1 Energy Industries'!E116),,,"1A1 Energy Industries")</f>
        <v>'1A1 Energy Industries'!$E$116</v>
      </c>
    </row>
    <row r="58" spans="1:17" x14ac:dyDescent="0.25">
      <c r="B58" s="48" t="s">
        <v>177</v>
      </c>
      <c r="C58" s="19"/>
      <c r="D58" s="197" t="e">
        <f>INDEX($R$3:$R$36,MATCH(C58,$Q$3:$Q$36,0))</f>
        <v>#N/A</v>
      </c>
      <c r="E58" s="48" t="s">
        <v>190</v>
      </c>
      <c r="F58" s="197" t="s">
        <v>100</v>
      </c>
      <c r="G58" s="197" t="s">
        <v>1301</v>
      </c>
      <c r="H58" s="48" t="s">
        <v>496</v>
      </c>
      <c r="I58" s="48"/>
      <c r="J58" s="11" t="str">
        <f>ADDRESS(ROW('1A1 Energy Industries'!E117),COLUMN('1A1 Energy Industries'!E117),,,"1A1 Energy Industries")</f>
        <v>'1A1 Energy Industries'!$E$117</v>
      </c>
    </row>
    <row r="59" spans="1:17" x14ac:dyDescent="0.25">
      <c r="B59" s="197" t="s">
        <v>178</v>
      </c>
      <c r="D59" s="197" t="e">
        <f>INDEX($R$3:$R$36,MATCH(C59,$Q$3:$Q$36,0))</f>
        <v>#N/A</v>
      </c>
      <c r="E59" s="197" t="s">
        <v>190</v>
      </c>
      <c r="F59" s="197" t="s">
        <v>100</v>
      </c>
      <c r="G59" s="197" t="s">
        <v>1301</v>
      </c>
      <c r="H59" s="197" t="s">
        <v>496</v>
      </c>
      <c r="I59" s="197" t="s">
        <v>177</v>
      </c>
      <c r="J59" s="11" t="str">
        <f>ADDRESS(ROW('1A1 Energy Industries'!E118),COLUMN('1A1 Energy Industries'!E118),,,"1A1 Energy Industries")</f>
        <v>'1A1 Energy Industries'!$E$118</v>
      </c>
    </row>
    <row r="60" spans="1:17" x14ac:dyDescent="0.25">
      <c r="A60" s="197">
        <f>A56+1</f>
        <v>37</v>
      </c>
      <c r="B60" s="197" t="s">
        <v>179</v>
      </c>
      <c r="C60" s="11" t="str">
        <f>C50</f>
        <v xml:space="preserve">Sub-bituminous coal </v>
      </c>
      <c r="D60" s="197" t="str">
        <f>INDEX($R$3:$R$36,MATCH(C60,$Q$3:$Q$36,0))</f>
        <v>Coal</v>
      </c>
      <c r="E60" s="197" t="s">
        <v>190</v>
      </c>
      <c r="F60" s="197" t="s">
        <v>100</v>
      </c>
      <c r="G60" s="197" t="s">
        <v>1301</v>
      </c>
      <c r="H60" s="197" t="s">
        <v>496</v>
      </c>
      <c r="I60" s="197" t="s">
        <v>177</v>
      </c>
      <c r="J60" s="11" t="str">
        <f>ADDRESS(ROW('1A1 Energy Industries'!E119),COLUMN('1A1 Energy Industries'!E119),,,"1A1 Energy Industries")</f>
        <v>'1A1 Energy Industries'!$E$119</v>
      </c>
    </row>
    <row r="61" spans="1:17" x14ac:dyDescent="0.25">
      <c r="B61" s="4" t="s">
        <v>7</v>
      </c>
      <c r="C61" s="4" t="s">
        <v>8</v>
      </c>
      <c r="D61" s="197" t="e">
        <f>INDEX($R$3:$R$36,MATCH(C61,$Q$3:$Q$36,0))</f>
        <v>#N/A</v>
      </c>
      <c r="E61" s="197" t="s">
        <v>1305</v>
      </c>
      <c r="F61" s="197" t="s">
        <v>100</v>
      </c>
      <c r="G61" s="197" t="s">
        <v>1301</v>
      </c>
      <c r="H61" s="197" t="s">
        <v>496</v>
      </c>
    </row>
    <row r="62" spans="1:17" x14ac:dyDescent="0.25">
      <c r="A62" s="197">
        <f>A60+1</f>
        <v>38</v>
      </c>
      <c r="B62" s="197" t="s">
        <v>202</v>
      </c>
      <c r="C62" s="197" t="s">
        <v>203</v>
      </c>
      <c r="D62" s="197" t="str">
        <f>INDEX($R$3:$R$36,MATCH(C62,$Q$3:$Q$36,0))</f>
        <v>Kerosene</v>
      </c>
      <c r="E62" s="197" t="s">
        <v>1305</v>
      </c>
      <c r="F62" s="197" t="s">
        <v>100</v>
      </c>
      <c r="G62" s="197" t="s">
        <v>1301</v>
      </c>
      <c r="H62" s="197" t="s">
        <v>202</v>
      </c>
      <c r="I62" s="197" t="str">
        <f t="shared" ref="I62:I68" si="0">H62</f>
        <v>1A2 Manufacturing Industries and Construction</v>
      </c>
      <c r="J62" s="11" t="str">
        <f>ADDRESS(ROW('1A2 Manufacturing Construction'!E15),COLUMN('1A2 Manufacturing Construction'!E15),,,"1A2 Manufacturing Construction")</f>
        <v>'1A2 Manufacturing Construction'!$E$15</v>
      </c>
      <c r="Q62" s="404"/>
    </row>
    <row r="63" spans="1:17" x14ac:dyDescent="0.25">
      <c r="A63" s="197">
        <f t="shared" ref="A63:A68" si="1">A62+1</f>
        <v>39</v>
      </c>
      <c r="B63" s="197" t="s">
        <v>202</v>
      </c>
      <c r="C63" s="197" t="s">
        <v>165</v>
      </c>
      <c r="D63" s="197" t="str">
        <f>INDEX($R$3:$R$36,MATCH(C63,$Q$3:$Q$36,0))</f>
        <v>Diesel</v>
      </c>
      <c r="E63" s="197" t="s">
        <v>1305</v>
      </c>
      <c r="F63" s="197" t="s">
        <v>100</v>
      </c>
      <c r="G63" s="197" t="s">
        <v>1301</v>
      </c>
      <c r="H63" s="197" t="s">
        <v>202</v>
      </c>
      <c r="I63" s="197" t="str">
        <f t="shared" si="0"/>
        <v>1A2 Manufacturing Industries and Construction</v>
      </c>
      <c r="J63" s="11" t="str">
        <f>ADDRESS(ROW('1A2 Manufacturing Construction'!E16),COLUMN('1A2 Manufacturing Construction'!E16),,,"1A2 Manufacturing Construction")</f>
        <v>'1A2 Manufacturing Construction'!$E$16</v>
      </c>
    </row>
    <row r="64" spans="1:17" x14ac:dyDescent="0.25">
      <c r="A64" s="197">
        <f t="shared" si="1"/>
        <v>40</v>
      </c>
      <c r="B64" s="197" t="s">
        <v>202</v>
      </c>
      <c r="C64" s="197" t="s">
        <v>166</v>
      </c>
      <c r="D64" s="197" t="str">
        <f>INDEX($R$3:$R$36,MATCH(C64,$Q$3:$Q$36,0))</f>
        <v>Residual Fuel Oil (HFO)</v>
      </c>
      <c r="E64" s="197" t="s">
        <v>1305</v>
      </c>
      <c r="F64" s="197" t="s">
        <v>100</v>
      </c>
      <c r="G64" s="197" t="s">
        <v>1301</v>
      </c>
      <c r="H64" s="197" t="s">
        <v>202</v>
      </c>
      <c r="I64" s="197" t="str">
        <f t="shared" si="0"/>
        <v>1A2 Manufacturing Industries and Construction</v>
      </c>
      <c r="J64" s="11" t="str">
        <f>ADDRESS(ROW('1A2 Manufacturing Construction'!E17),COLUMN('1A2 Manufacturing Construction'!E17),,,"1A2 Manufacturing Construction")</f>
        <v>'1A2 Manufacturing Construction'!$E$17</v>
      </c>
    </row>
    <row r="65" spans="1:10" x14ac:dyDescent="0.25">
      <c r="A65" s="197">
        <f t="shared" si="1"/>
        <v>41</v>
      </c>
      <c r="B65" s="197" t="s">
        <v>202</v>
      </c>
      <c r="C65" s="197" t="s">
        <v>204</v>
      </c>
      <c r="D65" s="197" t="str">
        <f>INDEX($R$3:$R$36,MATCH(C65,$Q$3:$Q$36,0))</f>
        <v>LPG</v>
      </c>
      <c r="E65" s="197" t="s">
        <v>1305</v>
      </c>
      <c r="F65" s="197" t="s">
        <v>100</v>
      </c>
      <c r="G65" s="197" t="s">
        <v>1301</v>
      </c>
      <c r="H65" s="197" t="s">
        <v>202</v>
      </c>
      <c r="I65" s="197" t="str">
        <f t="shared" si="0"/>
        <v>1A2 Manufacturing Industries and Construction</v>
      </c>
      <c r="J65" s="11" t="str">
        <f>ADDRESS(ROW('1A2 Manufacturing Construction'!E18),COLUMN('1A2 Manufacturing Construction'!E18),,,"1A2 Manufacturing Construction")</f>
        <v>'1A2 Manufacturing Construction'!$E$18</v>
      </c>
    </row>
    <row r="66" spans="1:10" x14ac:dyDescent="0.25">
      <c r="A66" s="197">
        <f t="shared" si="1"/>
        <v>42</v>
      </c>
      <c r="B66" s="197" t="s">
        <v>202</v>
      </c>
      <c r="C66" s="197" t="s">
        <v>205</v>
      </c>
      <c r="D66" s="197" t="str">
        <f>INDEX($R$3:$R$36,MATCH(C66,$Q$3:$Q$36,0))</f>
        <v>Bitumen</v>
      </c>
      <c r="E66" s="197" t="s">
        <v>1305</v>
      </c>
      <c r="F66" s="197" t="s">
        <v>100</v>
      </c>
      <c r="G66" s="197" t="s">
        <v>1301</v>
      </c>
      <c r="H66" s="197" t="s">
        <v>202</v>
      </c>
      <c r="I66" s="197" t="str">
        <f t="shared" si="0"/>
        <v>1A2 Manufacturing Industries and Construction</v>
      </c>
      <c r="J66" s="11" t="str">
        <f>ADDRESS(ROW('1A2 Manufacturing Construction'!E19),COLUMN('1A2 Manufacturing Construction'!E19),,,"1A2 Manufacturing Construction")</f>
        <v>'1A2 Manufacturing Construction'!$E$19</v>
      </c>
    </row>
    <row r="67" spans="1:10" x14ac:dyDescent="0.25">
      <c r="A67" s="197">
        <f t="shared" si="1"/>
        <v>43</v>
      </c>
      <c r="B67" s="197" t="s">
        <v>202</v>
      </c>
      <c r="C67" s="197" t="s">
        <v>169</v>
      </c>
      <c r="D67" s="197" t="str">
        <f>INDEX($R$3:$R$36,MATCH(C67,$Q$3:$Q$36,0))</f>
        <v>Coal</v>
      </c>
      <c r="E67" s="197" t="s">
        <v>1305</v>
      </c>
      <c r="F67" s="197" t="s">
        <v>100</v>
      </c>
      <c r="G67" s="197" t="s">
        <v>1301</v>
      </c>
      <c r="H67" s="197" t="s">
        <v>202</v>
      </c>
      <c r="I67" s="197" t="str">
        <f t="shared" si="0"/>
        <v>1A2 Manufacturing Industries and Construction</v>
      </c>
      <c r="J67" s="11" t="str">
        <f>ADDRESS(ROW('1A2 Manufacturing Construction'!E20),COLUMN('1A2 Manufacturing Construction'!E20),,,"1A2 Manufacturing Construction")</f>
        <v>'1A2 Manufacturing Construction'!$E$20</v>
      </c>
    </row>
    <row r="68" spans="1:10" x14ac:dyDescent="0.25">
      <c r="A68" s="197">
        <f t="shared" si="1"/>
        <v>44</v>
      </c>
      <c r="B68" s="197" t="s">
        <v>202</v>
      </c>
      <c r="C68" s="197" t="s">
        <v>206</v>
      </c>
      <c r="D68" s="197" t="str">
        <f>INDEX($R$3:$R$36,MATCH(C68,$Q$3:$Q$36,0))</f>
        <v>Gas</v>
      </c>
      <c r="E68" s="197" t="s">
        <v>1305</v>
      </c>
      <c r="F68" s="197" t="s">
        <v>100</v>
      </c>
      <c r="G68" s="197" t="s">
        <v>1301</v>
      </c>
      <c r="H68" s="197" t="s">
        <v>202</v>
      </c>
      <c r="I68" s="197" t="str">
        <f t="shared" si="0"/>
        <v>1A2 Manufacturing Industries and Construction</v>
      </c>
      <c r="J68" s="11" t="str">
        <f>ADDRESS(ROW('1A2 Manufacturing Construction'!E21),COLUMN('1A2 Manufacturing Construction'!E21),,,"1A2 Manufacturing Construction")</f>
        <v>'1A2 Manufacturing Construction'!$E$21</v>
      </c>
    </row>
    <row r="69" spans="1:10" x14ac:dyDescent="0.25">
      <c r="A69" s="221"/>
      <c r="B69" s="48" t="s">
        <v>202</v>
      </c>
      <c r="C69" s="48"/>
      <c r="D69" s="197" t="e">
        <f>INDEX($R$3:$R$36,MATCH(C69,$Q$3:$Q$36,0))</f>
        <v>#N/A</v>
      </c>
      <c r="E69" s="48" t="s">
        <v>13</v>
      </c>
      <c r="F69" s="197" t="s">
        <v>100</v>
      </c>
      <c r="G69" s="197" t="s">
        <v>1301</v>
      </c>
      <c r="H69" s="19"/>
      <c r="I69" s="19"/>
      <c r="J69" s="19"/>
    </row>
    <row r="70" spans="1:10" x14ac:dyDescent="0.25">
      <c r="A70" s="197">
        <f>A68+1</f>
        <v>45</v>
      </c>
      <c r="B70" s="197" t="s">
        <v>202</v>
      </c>
      <c r="C70" s="197" t="s">
        <v>203</v>
      </c>
      <c r="D70" s="197" t="str">
        <f>INDEX($R$3:$R$36,MATCH(C70,$Q$3:$Q$36,0))</f>
        <v>Kerosene</v>
      </c>
      <c r="E70" s="197" t="s">
        <v>13</v>
      </c>
      <c r="F70" s="197" t="s">
        <v>100</v>
      </c>
      <c r="G70" s="197" t="s">
        <v>1301</v>
      </c>
      <c r="H70" s="197" t="s">
        <v>202</v>
      </c>
      <c r="I70" s="197" t="str">
        <f t="shared" ref="I70:I78" si="2">H70</f>
        <v>1A2 Manufacturing Industries and Construction</v>
      </c>
      <c r="J70" s="11" t="str">
        <f>ADDRESS(ROW('1A2 Manufacturing Construction'!E59),COLUMN('1A2 Manufacturing Construction'!E59),,,"1A2 Manufacturing Construction")</f>
        <v>'1A2 Manufacturing Construction'!$E$59</v>
      </c>
    </row>
    <row r="71" spans="1:10" x14ac:dyDescent="0.25">
      <c r="A71" s="197">
        <f t="shared" ref="A71:A76" si="3">A70+1</f>
        <v>46</v>
      </c>
      <c r="B71" s="197" t="s">
        <v>202</v>
      </c>
      <c r="C71" s="197" t="s">
        <v>165</v>
      </c>
      <c r="D71" s="197" t="str">
        <f>INDEX($R$3:$R$36,MATCH(C71,$Q$3:$Q$36,0))</f>
        <v>Diesel</v>
      </c>
      <c r="E71" s="197" t="s">
        <v>13</v>
      </c>
      <c r="F71" s="197" t="s">
        <v>100</v>
      </c>
      <c r="G71" s="197" t="s">
        <v>1301</v>
      </c>
      <c r="H71" s="197" t="s">
        <v>202</v>
      </c>
      <c r="I71" s="197" t="str">
        <f t="shared" si="2"/>
        <v>1A2 Manufacturing Industries and Construction</v>
      </c>
      <c r="J71" s="11" t="str">
        <f>ADDRESS(ROW('1A2 Manufacturing Construction'!E60),COLUMN('1A2 Manufacturing Construction'!E60),,,"1A2 Manufacturing Construction")</f>
        <v>'1A2 Manufacturing Construction'!$E$60</v>
      </c>
    </row>
    <row r="72" spans="1:10" x14ac:dyDescent="0.25">
      <c r="A72" s="197">
        <f t="shared" si="3"/>
        <v>47</v>
      </c>
      <c r="B72" s="197" t="s">
        <v>202</v>
      </c>
      <c r="C72" s="197" t="s">
        <v>166</v>
      </c>
      <c r="D72" s="197" t="str">
        <f>INDEX($R$3:$R$36,MATCH(C72,$Q$3:$Q$36,0))</f>
        <v>Residual Fuel Oil (HFO)</v>
      </c>
      <c r="E72" s="197" t="s">
        <v>13</v>
      </c>
      <c r="F72" s="197" t="s">
        <v>100</v>
      </c>
      <c r="G72" s="197" t="s">
        <v>1301</v>
      </c>
      <c r="H72" s="197" t="s">
        <v>202</v>
      </c>
      <c r="I72" s="197" t="str">
        <f t="shared" si="2"/>
        <v>1A2 Manufacturing Industries and Construction</v>
      </c>
      <c r="J72" s="11" t="str">
        <f>ADDRESS(ROW('1A2 Manufacturing Construction'!E61),COLUMN('1A2 Manufacturing Construction'!E61),,,"1A2 Manufacturing Construction")</f>
        <v>'1A2 Manufacturing Construction'!$E$61</v>
      </c>
    </row>
    <row r="73" spans="1:10" x14ac:dyDescent="0.25">
      <c r="A73" s="197">
        <f t="shared" si="3"/>
        <v>48</v>
      </c>
      <c r="B73" s="197" t="s">
        <v>202</v>
      </c>
      <c r="C73" s="197" t="s">
        <v>204</v>
      </c>
      <c r="D73" s="197" t="str">
        <f>INDEX($R$3:$R$36,MATCH(C73,$Q$3:$Q$36,0))</f>
        <v>LPG</v>
      </c>
      <c r="E73" s="197" t="s">
        <v>13</v>
      </c>
      <c r="F73" s="197" t="s">
        <v>100</v>
      </c>
      <c r="G73" s="197" t="s">
        <v>1301</v>
      </c>
      <c r="H73" s="197" t="s">
        <v>202</v>
      </c>
      <c r="I73" s="197" t="str">
        <f t="shared" si="2"/>
        <v>1A2 Manufacturing Industries and Construction</v>
      </c>
      <c r="J73" s="11" t="str">
        <f>ADDRESS(ROW('1A2 Manufacturing Construction'!E62),COLUMN('1A2 Manufacturing Construction'!E62),,,"1A2 Manufacturing Construction")</f>
        <v>'1A2 Manufacturing Construction'!$E$62</v>
      </c>
    </row>
    <row r="74" spans="1:10" x14ac:dyDescent="0.25">
      <c r="A74" s="197">
        <f t="shared" si="3"/>
        <v>49</v>
      </c>
      <c r="B74" s="197" t="s">
        <v>202</v>
      </c>
      <c r="C74" s="197" t="s">
        <v>205</v>
      </c>
      <c r="D74" s="197" t="str">
        <f>INDEX($R$3:$R$36,MATCH(C74,$Q$3:$Q$36,0))</f>
        <v>Bitumen</v>
      </c>
      <c r="E74" s="197" t="s">
        <v>13</v>
      </c>
      <c r="F74" s="197" t="s">
        <v>100</v>
      </c>
      <c r="G74" s="197" t="s">
        <v>1301</v>
      </c>
      <c r="H74" s="197" t="s">
        <v>202</v>
      </c>
      <c r="I74" s="197" t="str">
        <f t="shared" si="2"/>
        <v>1A2 Manufacturing Industries and Construction</v>
      </c>
      <c r="J74" s="11" t="str">
        <f>ADDRESS(ROW('1A2 Manufacturing Construction'!E63),COLUMN('1A2 Manufacturing Construction'!E63),,,"1A2 Manufacturing Construction")</f>
        <v>'1A2 Manufacturing Construction'!$E$63</v>
      </c>
    </row>
    <row r="75" spans="1:10" x14ac:dyDescent="0.25">
      <c r="A75" s="197">
        <f t="shared" si="3"/>
        <v>50</v>
      </c>
      <c r="B75" s="197" t="s">
        <v>202</v>
      </c>
      <c r="C75" s="197" t="s">
        <v>169</v>
      </c>
      <c r="D75" s="197" t="str">
        <f>INDEX($R$3:$R$36,MATCH(C75,$Q$3:$Q$36,0))</f>
        <v>Coal</v>
      </c>
      <c r="E75" s="197" t="s">
        <v>13</v>
      </c>
      <c r="F75" s="197" t="s">
        <v>100</v>
      </c>
      <c r="G75" s="197" t="s">
        <v>1301</v>
      </c>
      <c r="H75" s="197" t="s">
        <v>202</v>
      </c>
      <c r="I75" s="197" t="str">
        <f t="shared" si="2"/>
        <v>1A2 Manufacturing Industries and Construction</v>
      </c>
      <c r="J75" s="11" t="str">
        <f>ADDRESS(ROW('1A2 Manufacturing Construction'!E64),COLUMN('1A2 Manufacturing Construction'!E64),,,"1A2 Manufacturing Construction")</f>
        <v>'1A2 Manufacturing Construction'!$E$64</v>
      </c>
    </row>
    <row r="76" spans="1:10" x14ac:dyDescent="0.25">
      <c r="A76" s="197">
        <f t="shared" si="3"/>
        <v>51</v>
      </c>
      <c r="B76" s="197" t="s">
        <v>202</v>
      </c>
      <c r="C76" s="197" t="s">
        <v>206</v>
      </c>
      <c r="D76" s="197" t="str">
        <f>INDEX($R$3:$R$36,MATCH(C76,$Q$3:$Q$36,0))</f>
        <v>Gas</v>
      </c>
      <c r="E76" s="197" t="s">
        <v>13</v>
      </c>
      <c r="F76" s="197" t="s">
        <v>100</v>
      </c>
      <c r="G76" s="197" t="s">
        <v>1301</v>
      </c>
      <c r="H76" s="197" t="s">
        <v>202</v>
      </c>
      <c r="I76" s="197" t="str">
        <f t="shared" si="2"/>
        <v>1A2 Manufacturing Industries and Construction</v>
      </c>
      <c r="J76" s="11" t="str">
        <f>ADDRESS(ROW('1A2 Manufacturing Construction'!E65),COLUMN('1A2 Manufacturing Construction'!E65),,,"1A2 Manufacturing Construction")</f>
        <v>'1A2 Manufacturing Construction'!$E$65</v>
      </c>
    </row>
    <row r="77" spans="1:10" x14ac:dyDescent="0.25">
      <c r="J77" s="11" t="str">
        <f>ADDRESS(ROW('1A2 Manufacturing Construction'!E66),COLUMN('1A2 Manufacturing Construction'!E66),,,"1A2 Manufacturing Construction")</f>
        <v>'1A2 Manufacturing Construction'!$E$66</v>
      </c>
    </row>
    <row r="78" spans="1:10" x14ac:dyDescent="0.25">
      <c r="A78" s="221"/>
      <c r="B78" s="4" t="s">
        <v>202</v>
      </c>
      <c r="C78" s="4" t="s">
        <v>192</v>
      </c>
      <c r="D78" s="197" t="e">
        <f>INDEX($R$3:$R$36,MATCH(C78,$Q$3:$Q$36,0))</f>
        <v>#N/A</v>
      </c>
      <c r="E78" s="4" t="s">
        <v>13</v>
      </c>
      <c r="F78" s="197" t="s">
        <v>100</v>
      </c>
      <c r="G78" s="197" t="s">
        <v>1301</v>
      </c>
      <c r="H78" s="197" t="s">
        <v>202</v>
      </c>
      <c r="I78" s="197" t="str">
        <f t="shared" si="2"/>
        <v>1A2 Manufacturing Industries and Construction</v>
      </c>
      <c r="J78" s="11" t="str">
        <f>ADDRESS(ROW('1A2 Manufacturing Construction'!E67),COLUMN('1A2 Manufacturing Construction'!E67),,,"1A2 Manufacturing Construction")</f>
        <v>'1A2 Manufacturing Construction'!$E$67</v>
      </c>
    </row>
    <row r="79" spans="1:10" x14ac:dyDescent="0.25">
      <c r="A79" s="221"/>
      <c r="D79" s="197" t="e">
        <f>INDEX($R$3:$R$36,MATCH(C79,$Q$3:$Q$36,0))</f>
        <v>#N/A</v>
      </c>
      <c r="F79" s="197" t="s">
        <v>100</v>
      </c>
      <c r="G79" s="197" t="s">
        <v>1301</v>
      </c>
      <c r="J79" s="11" t="str">
        <f>ADDRESS(ROW('1A2 Manufacturing Construction'!E68),COLUMN('1A2 Manufacturing Construction'!E68),,,"1A2 Manufacturing Construction")</f>
        <v>'1A2 Manufacturing Construction'!$E$68</v>
      </c>
    </row>
    <row r="80" spans="1:10" x14ac:dyDescent="0.25">
      <c r="A80" s="221"/>
      <c r="B80" s="48" t="s">
        <v>202</v>
      </c>
      <c r="C80" s="48"/>
      <c r="D80" s="197" t="e">
        <f>INDEX($R$3:$R$36,MATCH(C80,$Q$3:$Q$36,0))</f>
        <v>#N/A</v>
      </c>
      <c r="E80" s="48" t="s">
        <v>36</v>
      </c>
      <c r="F80" s="197" t="s">
        <v>100</v>
      </c>
      <c r="G80" s="197" t="s">
        <v>1301</v>
      </c>
      <c r="H80" s="19"/>
      <c r="I80" s="19"/>
      <c r="J80" s="11" t="str">
        <f>ADDRESS(ROW('1A2 Manufacturing Construction'!E69),COLUMN('1A2 Manufacturing Construction'!E69),,,"1A2 Manufacturing Construction")</f>
        <v>'1A2 Manufacturing Construction'!$E$69</v>
      </c>
    </row>
    <row r="81" spans="1:10" x14ac:dyDescent="0.25">
      <c r="A81" s="197">
        <f>A76+1</f>
        <v>52</v>
      </c>
      <c r="B81" s="197" t="s">
        <v>202</v>
      </c>
      <c r="C81" s="197" t="s">
        <v>203</v>
      </c>
      <c r="D81" s="197" t="str">
        <f>INDEX($R$3:$R$36,MATCH(C81,$Q$3:$Q$36,0))</f>
        <v>Kerosene</v>
      </c>
      <c r="E81" s="197" t="s">
        <v>36</v>
      </c>
      <c r="F81" s="197" t="s">
        <v>100</v>
      </c>
      <c r="G81" s="197" t="s">
        <v>1301</v>
      </c>
      <c r="H81" s="197" t="s">
        <v>202</v>
      </c>
      <c r="I81" s="197" t="str">
        <f t="shared" ref="I81:I90" si="4">H81</f>
        <v>1A2 Manufacturing Industries and Construction</v>
      </c>
      <c r="J81" s="11" t="str">
        <f>ADDRESS(ROW('1A2 Manufacturing Construction'!E70),COLUMN('1A2 Manufacturing Construction'!E70),,,"1A2 Manufacturing Construction")</f>
        <v>'1A2 Manufacturing Construction'!$E$70</v>
      </c>
    </row>
    <row r="82" spans="1:10" x14ac:dyDescent="0.25">
      <c r="A82" s="197">
        <f t="shared" ref="A82:A87" si="5">A81+1</f>
        <v>53</v>
      </c>
      <c r="B82" s="197" t="s">
        <v>202</v>
      </c>
      <c r="C82" s="197" t="s">
        <v>165</v>
      </c>
      <c r="D82" s="197" t="str">
        <f>INDEX($R$3:$R$36,MATCH(C82,$Q$3:$Q$36,0))</f>
        <v>Diesel</v>
      </c>
      <c r="E82" s="197" t="s">
        <v>36</v>
      </c>
      <c r="F82" s="197" t="s">
        <v>100</v>
      </c>
      <c r="G82" s="197" t="s">
        <v>1301</v>
      </c>
      <c r="H82" s="197" t="s">
        <v>202</v>
      </c>
      <c r="I82" s="197" t="str">
        <f t="shared" si="4"/>
        <v>1A2 Manufacturing Industries and Construction</v>
      </c>
      <c r="J82" s="11" t="str">
        <f>ADDRESS(ROW('1A2 Manufacturing Construction'!E71),COLUMN('1A2 Manufacturing Construction'!E71),,,"1A2 Manufacturing Construction")</f>
        <v>'1A2 Manufacturing Construction'!$E$71</v>
      </c>
    </row>
    <row r="83" spans="1:10" x14ac:dyDescent="0.25">
      <c r="A83" s="197">
        <f t="shared" si="5"/>
        <v>54</v>
      </c>
      <c r="B83" s="197" t="s">
        <v>202</v>
      </c>
      <c r="C83" s="197" t="s">
        <v>166</v>
      </c>
      <c r="D83" s="197" t="str">
        <f>INDEX($R$3:$R$36,MATCH(C83,$Q$3:$Q$36,0))</f>
        <v>Residual Fuel Oil (HFO)</v>
      </c>
      <c r="E83" s="197" t="s">
        <v>36</v>
      </c>
      <c r="F83" s="197" t="s">
        <v>100</v>
      </c>
      <c r="G83" s="197" t="s">
        <v>1301</v>
      </c>
      <c r="H83" s="197" t="s">
        <v>202</v>
      </c>
      <c r="I83" s="197" t="str">
        <f t="shared" si="4"/>
        <v>1A2 Manufacturing Industries and Construction</v>
      </c>
      <c r="J83" s="11" t="str">
        <f>ADDRESS(ROW('1A2 Manufacturing Construction'!E72),COLUMN('1A2 Manufacturing Construction'!E72),,,"1A2 Manufacturing Construction")</f>
        <v>'1A2 Manufacturing Construction'!$E$72</v>
      </c>
    </row>
    <row r="84" spans="1:10" x14ac:dyDescent="0.25">
      <c r="A84" s="197">
        <f t="shared" si="5"/>
        <v>55</v>
      </c>
      <c r="B84" s="197" t="s">
        <v>202</v>
      </c>
      <c r="C84" s="197" t="s">
        <v>204</v>
      </c>
      <c r="D84" s="197" t="str">
        <f>INDEX($R$3:$R$36,MATCH(C84,$Q$3:$Q$36,0))</f>
        <v>LPG</v>
      </c>
      <c r="E84" s="197" t="s">
        <v>36</v>
      </c>
      <c r="F84" s="197" t="s">
        <v>100</v>
      </c>
      <c r="G84" s="197" t="s">
        <v>1301</v>
      </c>
      <c r="H84" s="197" t="s">
        <v>202</v>
      </c>
      <c r="I84" s="197" t="str">
        <f t="shared" si="4"/>
        <v>1A2 Manufacturing Industries and Construction</v>
      </c>
      <c r="J84" s="11" t="str">
        <f>ADDRESS(ROW('1A2 Manufacturing Construction'!E73),COLUMN('1A2 Manufacturing Construction'!E73),,,"1A2 Manufacturing Construction")</f>
        <v>'1A2 Manufacturing Construction'!$E$73</v>
      </c>
    </row>
    <row r="85" spans="1:10" x14ac:dyDescent="0.25">
      <c r="A85" s="197">
        <f t="shared" si="5"/>
        <v>56</v>
      </c>
      <c r="B85" s="197" t="s">
        <v>202</v>
      </c>
      <c r="C85" s="197" t="s">
        <v>205</v>
      </c>
      <c r="D85" s="197" t="str">
        <f>INDEX($R$3:$R$36,MATCH(C85,$Q$3:$Q$36,0))</f>
        <v>Bitumen</v>
      </c>
      <c r="E85" s="197" t="s">
        <v>36</v>
      </c>
      <c r="F85" s="197" t="s">
        <v>100</v>
      </c>
      <c r="G85" s="197" t="s">
        <v>1301</v>
      </c>
      <c r="H85" s="197" t="s">
        <v>202</v>
      </c>
      <c r="I85" s="197" t="str">
        <f t="shared" si="4"/>
        <v>1A2 Manufacturing Industries and Construction</v>
      </c>
      <c r="J85" s="11" t="str">
        <f>ADDRESS(ROW('1A2 Manufacturing Construction'!E74),COLUMN('1A2 Manufacturing Construction'!E74),,,"1A2 Manufacturing Construction")</f>
        <v>'1A2 Manufacturing Construction'!$E$74</v>
      </c>
    </row>
    <row r="86" spans="1:10" x14ac:dyDescent="0.25">
      <c r="A86" s="197">
        <f t="shared" si="5"/>
        <v>57</v>
      </c>
      <c r="B86" s="197" t="s">
        <v>202</v>
      </c>
      <c r="C86" s="197" t="s">
        <v>169</v>
      </c>
      <c r="D86" s="197" t="str">
        <f>INDEX($R$3:$R$36,MATCH(C86,$Q$3:$Q$36,0))</f>
        <v>Coal</v>
      </c>
      <c r="E86" s="197" t="s">
        <v>36</v>
      </c>
      <c r="F86" s="197" t="s">
        <v>100</v>
      </c>
      <c r="G86" s="197" t="s">
        <v>1301</v>
      </c>
      <c r="H86" s="197" t="s">
        <v>202</v>
      </c>
      <c r="I86" s="197" t="str">
        <f t="shared" si="4"/>
        <v>1A2 Manufacturing Industries and Construction</v>
      </c>
      <c r="J86" s="11" t="str">
        <f>ADDRESS(ROW('1A2 Manufacturing Construction'!E75),COLUMN('1A2 Manufacturing Construction'!E75),,,"1A2 Manufacturing Construction")</f>
        <v>'1A2 Manufacturing Construction'!$E$75</v>
      </c>
    </row>
    <row r="87" spans="1:10" x14ac:dyDescent="0.25">
      <c r="A87" s="197">
        <f t="shared" si="5"/>
        <v>58</v>
      </c>
      <c r="B87" s="197" t="s">
        <v>202</v>
      </c>
      <c r="C87" s="197" t="s">
        <v>206</v>
      </c>
      <c r="D87" s="197" t="str">
        <f>INDEX($R$3:$R$36,MATCH(C87,$Q$3:$Q$36,0))</f>
        <v>Gas</v>
      </c>
      <c r="E87" s="197" t="s">
        <v>36</v>
      </c>
      <c r="F87" s="197" t="s">
        <v>100</v>
      </c>
      <c r="G87" s="197" t="s">
        <v>1301</v>
      </c>
      <c r="H87" s="197" t="s">
        <v>202</v>
      </c>
      <c r="I87" s="197" t="str">
        <f t="shared" si="4"/>
        <v>1A2 Manufacturing Industries and Construction</v>
      </c>
      <c r="J87" s="11" t="str">
        <f>ADDRESS(ROW('1A2 Manufacturing Construction'!E76),COLUMN('1A2 Manufacturing Construction'!E76),,,"1A2 Manufacturing Construction")</f>
        <v>'1A2 Manufacturing Construction'!$E$76</v>
      </c>
    </row>
    <row r="88" spans="1:10" x14ac:dyDescent="0.25">
      <c r="J88" s="11" t="str">
        <f>ADDRESS(ROW('1A2 Manufacturing Construction'!E77),COLUMN('1A2 Manufacturing Construction'!E77),,,"1A2 Manufacturing Construction")</f>
        <v>'1A2 Manufacturing Construction'!$E$77</v>
      </c>
    </row>
    <row r="89" spans="1:10" x14ac:dyDescent="0.25">
      <c r="A89" s="221"/>
      <c r="B89" s="4" t="s">
        <v>202</v>
      </c>
      <c r="C89" s="4" t="s">
        <v>193</v>
      </c>
      <c r="D89" s="197" t="e">
        <f>INDEX($R$3:$R$36,MATCH(C89,$Q$3:$Q$36,0))</f>
        <v>#N/A</v>
      </c>
      <c r="E89" s="4" t="s">
        <v>36</v>
      </c>
      <c r="F89" s="197" t="s">
        <v>100</v>
      </c>
      <c r="G89" s="197" t="s">
        <v>1301</v>
      </c>
      <c r="H89" s="197" t="s">
        <v>202</v>
      </c>
      <c r="I89" s="197" t="str">
        <f t="shared" si="4"/>
        <v>1A2 Manufacturing Industries and Construction</v>
      </c>
      <c r="J89" s="11" t="str">
        <f>ADDRESS(ROW('1A2 Manufacturing Construction'!E78),COLUMN('1A2 Manufacturing Construction'!E78),,,"1A2 Manufacturing Construction")</f>
        <v>'1A2 Manufacturing Construction'!$E$78</v>
      </c>
    </row>
    <row r="90" spans="1:10" x14ac:dyDescent="0.25">
      <c r="A90" s="221"/>
      <c r="B90" s="4" t="s">
        <v>202</v>
      </c>
      <c r="C90" s="4" t="s">
        <v>193</v>
      </c>
      <c r="D90" s="197" t="e">
        <f>INDEX($R$3:$R$36,MATCH(C90,$Q$3:$Q$36,0))</f>
        <v>#N/A</v>
      </c>
      <c r="E90" s="4" t="s">
        <v>36</v>
      </c>
      <c r="F90" s="197" t="s">
        <v>100</v>
      </c>
      <c r="G90" s="197" t="s">
        <v>1301</v>
      </c>
      <c r="H90" s="197" t="s">
        <v>202</v>
      </c>
      <c r="I90" s="197" t="str">
        <f t="shared" si="4"/>
        <v>1A2 Manufacturing Industries and Construction</v>
      </c>
      <c r="J90" s="11" t="str">
        <f>ADDRESS(ROW('1A2 Manufacturing Construction'!E79),COLUMN('1A2 Manufacturing Construction'!E79),,,"1A2 Manufacturing Construction")</f>
        <v>'1A2 Manufacturing Construction'!$E$79</v>
      </c>
    </row>
    <row r="91" spans="1:10" x14ac:dyDescent="0.25">
      <c r="A91" s="221"/>
      <c r="D91" s="197" t="e">
        <f>INDEX($R$3:$R$36,MATCH(C91,$Q$3:$Q$36,0))</f>
        <v>#N/A</v>
      </c>
      <c r="F91" s="197" t="s">
        <v>100</v>
      </c>
      <c r="G91" s="197" t="s">
        <v>1301</v>
      </c>
      <c r="J91" s="11" t="str">
        <f>ADDRESS(ROW('1A2 Manufacturing Construction'!E80),COLUMN('1A2 Manufacturing Construction'!E80),,,"1A2 Manufacturing Construction")</f>
        <v>'1A2 Manufacturing Construction'!$E$80</v>
      </c>
    </row>
    <row r="92" spans="1:10" x14ac:dyDescent="0.25">
      <c r="A92" s="221"/>
      <c r="B92" s="48" t="s">
        <v>202</v>
      </c>
      <c r="C92" s="48"/>
      <c r="D92" s="197" t="e">
        <f>INDEX($R$3:$R$36,MATCH(C92,$Q$3:$Q$36,0))</f>
        <v>#N/A</v>
      </c>
      <c r="E92" s="48" t="s">
        <v>190</v>
      </c>
      <c r="F92" s="197" t="s">
        <v>100</v>
      </c>
      <c r="G92" s="197" t="s">
        <v>1301</v>
      </c>
      <c r="H92" s="19"/>
      <c r="I92" s="19"/>
      <c r="J92" s="11" t="str">
        <f>ADDRESS(ROW('1A2 Manufacturing Construction'!E81),COLUMN('1A2 Manufacturing Construction'!E81),,,"1A2 Manufacturing Construction")</f>
        <v>'1A2 Manufacturing Construction'!$E$81</v>
      </c>
    </row>
    <row r="93" spans="1:10" x14ac:dyDescent="0.25">
      <c r="A93" s="197">
        <f>A87+1</f>
        <v>59</v>
      </c>
      <c r="B93" s="197" t="s">
        <v>202</v>
      </c>
      <c r="C93" s="197" t="s">
        <v>203</v>
      </c>
      <c r="D93" s="197" t="str">
        <f>INDEX($R$3:$R$36,MATCH(C93,$Q$3:$Q$36,0))</f>
        <v>Kerosene</v>
      </c>
      <c r="E93" s="197" t="s">
        <v>190</v>
      </c>
      <c r="F93" s="197" t="s">
        <v>100</v>
      </c>
      <c r="G93" s="197" t="s">
        <v>1301</v>
      </c>
      <c r="H93" s="197" t="s">
        <v>202</v>
      </c>
      <c r="I93" s="197" t="str">
        <f t="shared" ref="I93:I101" si="6">H93</f>
        <v>1A2 Manufacturing Industries and Construction</v>
      </c>
      <c r="J93" s="11" t="str">
        <f>ADDRESS(ROW('1A2 Manufacturing Construction'!E82),COLUMN('1A2 Manufacturing Construction'!E82),,,"1A2 Manufacturing Construction")</f>
        <v>'1A2 Manufacturing Construction'!$E$82</v>
      </c>
    </row>
    <row r="94" spans="1:10" x14ac:dyDescent="0.25">
      <c r="A94" s="197">
        <f t="shared" ref="A94:A99" si="7">A93+1</f>
        <v>60</v>
      </c>
      <c r="B94" s="197" t="s">
        <v>202</v>
      </c>
      <c r="C94" s="197" t="s">
        <v>165</v>
      </c>
      <c r="D94" s="197" t="str">
        <f>INDEX($R$3:$R$36,MATCH(C94,$Q$3:$Q$36,0))</f>
        <v>Diesel</v>
      </c>
      <c r="E94" s="197" t="s">
        <v>190</v>
      </c>
      <c r="F94" s="197" t="s">
        <v>100</v>
      </c>
      <c r="G94" s="197" t="s">
        <v>1301</v>
      </c>
      <c r="H94" s="197" t="s">
        <v>202</v>
      </c>
      <c r="I94" s="197" t="str">
        <f t="shared" si="6"/>
        <v>1A2 Manufacturing Industries and Construction</v>
      </c>
      <c r="J94" s="11" t="str">
        <f>ADDRESS(ROW('1A2 Manufacturing Construction'!E83),COLUMN('1A2 Manufacturing Construction'!E83),,,"1A2 Manufacturing Construction")</f>
        <v>'1A2 Manufacturing Construction'!$E$83</v>
      </c>
    </row>
    <row r="95" spans="1:10" x14ac:dyDescent="0.25">
      <c r="A95" s="197">
        <f t="shared" si="7"/>
        <v>61</v>
      </c>
      <c r="B95" s="197" t="s">
        <v>202</v>
      </c>
      <c r="C95" s="197" t="s">
        <v>166</v>
      </c>
      <c r="D95" s="197" t="str">
        <f>INDEX($R$3:$R$36,MATCH(C95,$Q$3:$Q$36,0))</f>
        <v>Residual Fuel Oil (HFO)</v>
      </c>
      <c r="E95" s="197" t="s">
        <v>190</v>
      </c>
      <c r="F95" s="197" t="s">
        <v>100</v>
      </c>
      <c r="G95" s="197" t="s">
        <v>1301</v>
      </c>
      <c r="H95" s="197" t="s">
        <v>202</v>
      </c>
      <c r="I95" s="197" t="str">
        <f t="shared" si="6"/>
        <v>1A2 Manufacturing Industries and Construction</v>
      </c>
      <c r="J95" s="11" t="str">
        <f>ADDRESS(ROW('1A2 Manufacturing Construction'!E84),COLUMN('1A2 Manufacturing Construction'!E84),,,"1A2 Manufacturing Construction")</f>
        <v>'1A2 Manufacturing Construction'!$E$84</v>
      </c>
    </row>
    <row r="96" spans="1:10" x14ac:dyDescent="0.25">
      <c r="A96" s="197">
        <f t="shared" si="7"/>
        <v>62</v>
      </c>
      <c r="B96" s="197" t="s">
        <v>202</v>
      </c>
      <c r="C96" s="197" t="s">
        <v>204</v>
      </c>
      <c r="D96" s="197" t="str">
        <f>INDEX($R$3:$R$36,MATCH(C96,$Q$3:$Q$36,0))</f>
        <v>LPG</v>
      </c>
      <c r="E96" s="197" t="s">
        <v>190</v>
      </c>
      <c r="F96" s="197" t="s">
        <v>100</v>
      </c>
      <c r="G96" s="197" t="s">
        <v>1301</v>
      </c>
      <c r="H96" s="197" t="s">
        <v>202</v>
      </c>
      <c r="I96" s="197" t="str">
        <f t="shared" si="6"/>
        <v>1A2 Manufacturing Industries and Construction</v>
      </c>
      <c r="J96" s="11" t="str">
        <f>ADDRESS(ROW('1A2 Manufacturing Construction'!E85),COLUMN('1A2 Manufacturing Construction'!E85),,,"1A2 Manufacturing Construction")</f>
        <v>'1A2 Manufacturing Construction'!$E$85</v>
      </c>
    </row>
    <row r="97" spans="1:10" x14ac:dyDescent="0.25">
      <c r="A97" s="197">
        <f t="shared" si="7"/>
        <v>63</v>
      </c>
      <c r="B97" s="197" t="s">
        <v>202</v>
      </c>
      <c r="C97" s="197" t="s">
        <v>205</v>
      </c>
      <c r="D97" s="197" t="str">
        <f>INDEX($R$3:$R$36,MATCH(C97,$Q$3:$Q$36,0))</f>
        <v>Bitumen</v>
      </c>
      <c r="E97" s="197" t="s">
        <v>190</v>
      </c>
      <c r="F97" s="197" t="s">
        <v>100</v>
      </c>
      <c r="G97" s="197" t="s">
        <v>1301</v>
      </c>
      <c r="H97" s="197" t="s">
        <v>202</v>
      </c>
      <c r="I97" s="197" t="str">
        <f t="shared" si="6"/>
        <v>1A2 Manufacturing Industries and Construction</v>
      </c>
      <c r="J97" s="11" t="str">
        <f>ADDRESS(ROW('1A2 Manufacturing Construction'!E86),COLUMN('1A2 Manufacturing Construction'!E86),,,"1A2 Manufacturing Construction")</f>
        <v>'1A2 Manufacturing Construction'!$E$86</v>
      </c>
    </row>
    <row r="98" spans="1:10" x14ac:dyDescent="0.25">
      <c r="A98" s="197">
        <f t="shared" si="7"/>
        <v>64</v>
      </c>
      <c r="B98" s="197" t="s">
        <v>202</v>
      </c>
      <c r="C98" s="197" t="s">
        <v>169</v>
      </c>
      <c r="D98" s="197" t="str">
        <f>INDEX($R$3:$R$36,MATCH(C98,$Q$3:$Q$36,0))</f>
        <v>Coal</v>
      </c>
      <c r="E98" s="197" t="s">
        <v>190</v>
      </c>
      <c r="F98" s="197" t="s">
        <v>100</v>
      </c>
      <c r="G98" s="197" t="s">
        <v>1301</v>
      </c>
      <c r="H98" s="197" t="s">
        <v>202</v>
      </c>
      <c r="I98" s="197" t="str">
        <f t="shared" si="6"/>
        <v>1A2 Manufacturing Industries and Construction</v>
      </c>
      <c r="J98" s="11" t="str">
        <f>ADDRESS(ROW('1A2 Manufacturing Construction'!E87),COLUMN('1A2 Manufacturing Construction'!E87),,,"1A2 Manufacturing Construction")</f>
        <v>'1A2 Manufacturing Construction'!$E$87</v>
      </c>
    </row>
    <row r="99" spans="1:10" x14ac:dyDescent="0.25">
      <c r="A99" s="197">
        <f t="shared" si="7"/>
        <v>65</v>
      </c>
      <c r="B99" s="197" t="s">
        <v>202</v>
      </c>
      <c r="C99" s="197" t="s">
        <v>206</v>
      </c>
      <c r="D99" s="197" t="str">
        <f>INDEX($R$3:$R$36,MATCH(C99,$Q$3:$Q$36,0))</f>
        <v>Gas</v>
      </c>
      <c r="E99" s="197" t="s">
        <v>190</v>
      </c>
      <c r="F99" s="197" t="s">
        <v>100</v>
      </c>
      <c r="G99" s="197" t="s">
        <v>1301</v>
      </c>
      <c r="H99" s="197" t="s">
        <v>202</v>
      </c>
      <c r="I99" s="197" t="str">
        <f t="shared" si="6"/>
        <v>1A2 Manufacturing Industries and Construction</v>
      </c>
      <c r="J99" s="11" t="str">
        <f>ADDRESS(ROW('1A2 Manufacturing Construction'!E88),COLUMN('1A2 Manufacturing Construction'!E88),,,"1A2 Manufacturing Construction")</f>
        <v>'1A2 Manufacturing Construction'!$E$88</v>
      </c>
    </row>
    <row r="100" spans="1:10" x14ac:dyDescent="0.25">
      <c r="A100" s="221"/>
      <c r="B100" s="4" t="s">
        <v>202</v>
      </c>
      <c r="C100" s="4" t="s">
        <v>196</v>
      </c>
      <c r="D100" s="197" t="e">
        <f>INDEX($R$3:$R$36,MATCH(C100,$Q$3:$Q$36,0))</f>
        <v>#N/A</v>
      </c>
      <c r="E100" s="4" t="s">
        <v>190</v>
      </c>
      <c r="F100" s="197" t="s">
        <v>100</v>
      </c>
      <c r="G100" s="197" t="s">
        <v>1301</v>
      </c>
      <c r="H100" s="197" t="s">
        <v>202</v>
      </c>
      <c r="I100" s="197" t="str">
        <f t="shared" si="6"/>
        <v>1A2 Manufacturing Industries and Construction</v>
      </c>
      <c r="J100" s="11" t="str">
        <f>ADDRESS(ROW('1A2 Manufacturing Construction'!E89),COLUMN('1A2 Manufacturing Construction'!E89),,,"1A2 Manufacturing Construction")</f>
        <v>'1A2 Manufacturing Construction'!$E$89</v>
      </c>
    </row>
    <row r="101" spans="1:10" x14ac:dyDescent="0.25">
      <c r="A101" s="221"/>
      <c r="B101" s="4" t="s">
        <v>202</v>
      </c>
      <c r="C101" s="4" t="s">
        <v>196</v>
      </c>
      <c r="D101" s="197" t="e">
        <f>INDEX($R$3:$R$36,MATCH(C101,$Q$3:$Q$36,0))</f>
        <v>#N/A</v>
      </c>
      <c r="E101" s="4" t="s">
        <v>190</v>
      </c>
      <c r="F101" s="197" t="s">
        <v>100</v>
      </c>
      <c r="G101" s="197" t="s">
        <v>1301</v>
      </c>
      <c r="H101" s="197" t="s">
        <v>202</v>
      </c>
      <c r="I101" s="197" t="str">
        <f t="shared" si="6"/>
        <v>1A2 Manufacturing Industries and Construction</v>
      </c>
      <c r="J101" s="11" t="str">
        <f>ADDRESS(ROW('1A2 Manufacturing Construction'!E90),COLUMN('1A2 Manufacturing Construction'!E90),,,"1A2 Manufacturing Construction")</f>
        <v>'1A2 Manufacturing Construction'!$E$90</v>
      </c>
    </row>
    <row r="102" spans="1:10" x14ac:dyDescent="0.25">
      <c r="B102" s="48" t="s">
        <v>209</v>
      </c>
      <c r="C102" s="48"/>
      <c r="D102" s="197" t="e">
        <f>INDEX($R$3:$R$36,MATCH(C102,$Q$3:$Q$36,0))</f>
        <v>#N/A</v>
      </c>
      <c r="E102" s="48"/>
      <c r="F102" s="197" t="s">
        <v>100</v>
      </c>
      <c r="G102" s="197" t="s">
        <v>1301</v>
      </c>
    </row>
    <row r="103" spans="1:10" x14ac:dyDescent="0.25">
      <c r="A103" s="197">
        <f>A99+1</f>
        <v>66</v>
      </c>
      <c r="B103" s="197" t="s">
        <v>210</v>
      </c>
      <c r="C103" s="197" t="s">
        <v>168</v>
      </c>
      <c r="D103" s="197" t="str">
        <f>INDEX($R$3:$R$36,MATCH(C103,$Q$3:$Q$36,0))</f>
        <v>Kerosene</v>
      </c>
      <c r="E103" s="197" t="s">
        <v>1305</v>
      </c>
      <c r="F103" s="197" t="s">
        <v>100</v>
      </c>
      <c r="G103" s="197" t="s">
        <v>1301</v>
      </c>
      <c r="H103" s="197" t="s">
        <v>499</v>
      </c>
      <c r="I103" s="197" t="s">
        <v>209</v>
      </c>
      <c r="J103" s="11" t="str">
        <f>ADDRESS(ROW('1A3 Transport'!E15),COLUMN('1A3 Transport'!E15),,,"1A3 Transport")</f>
        <v>'1A3 Transport'!$E$15</v>
      </c>
    </row>
    <row r="104" spans="1:10" x14ac:dyDescent="0.25">
      <c r="A104" s="197">
        <f>A103+1</f>
        <v>67</v>
      </c>
      <c r="B104" s="197" t="s">
        <v>225</v>
      </c>
      <c r="C104" s="197" t="s">
        <v>358</v>
      </c>
      <c r="D104" s="197" t="str">
        <f>INDEX($R$3:$R$36,MATCH(C104,$Q$3:$Q$36,0))</f>
        <v>Aviation gasoline</v>
      </c>
      <c r="E104" s="197" t="s">
        <v>1305</v>
      </c>
      <c r="F104" s="197" t="s">
        <v>100</v>
      </c>
      <c r="G104" s="197" t="s">
        <v>1301</v>
      </c>
      <c r="H104" s="197" t="s">
        <v>499</v>
      </c>
      <c r="I104" s="197" t="s">
        <v>209</v>
      </c>
      <c r="J104" s="11" t="str">
        <f>ADDRESS(ROW('1A3 Transport'!E16),COLUMN('1A3 Transport'!E16),,,"1A3 Transport")</f>
        <v>'1A3 Transport'!$E$16</v>
      </c>
    </row>
    <row r="105" spans="1:10" x14ac:dyDescent="0.25">
      <c r="A105" s="197">
        <f>A104+1</f>
        <v>68</v>
      </c>
      <c r="B105" s="197" t="s">
        <v>225</v>
      </c>
      <c r="C105" s="197" t="s">
        <v>168</v>
      </c>
      <c r="D105" s="197" t="str">
        <f>INDEX($R$3:$R$36,MATCH(C105,$Q$3:$Q$36,0))</f>
        <v>Kerosene</v>
      </c>
      <c r="E105" s="197" t="s">
        <v>1305</v>
      </c>
      <c r="F105" s="197" t="s">
        <v>100</v>
      </c>
      <c r="G105" s="197" t="s">
        <v>1301</v>
      </c>
      <c r="H105" s="197" t="s">
        <v>499</v>
      </c>
      <c r="I105" s="197" t="s">
        <v>209</v>
      </c>
      <c r="J105" s="11" t="str">
        <f>ADDRESS(ROW('1A3 Transport'!E17),COLUMN('1A3 Transport'!E17),,,"1A3 Transport")</f>
        <v>'1A3 Transport'!$E$17</v>
      </c>
    </row>
    <row r="106" spans="1:10" x14ac:dyDescent="0.25">
      <c r="B106" s="48" t="s">
        <v>224</v>
      </c>
      <c r="C106" s="19"/>
      <c r="D106" s="197" t="e">
        <f>INDEX($R$3:$R$36,MATCH(C106,$Q$3:$Q$36,0))</f>
        <v>#N/A</v>
      </c>
      <c r="E106" s="19"/>
      <c r="F106" s="197" t="s">
        <v>100</v>
      </c>
      <c r="G106" s="197" t="s">
        <v>1301</v>
      </c>
    </row>
    <row r="107" spans="1:10" x14ac:dyDescent="0.25">
      <c r="A107" s="197">
        <f>A105+1</f>
        <v>69</v>
      </c>
      <c r="B107" s="197" t="s">
        <v>224</v>
      </c>
      <c r="C107" s="197" t="s">
        <v>226</v>
      </c>
      <c r="D107" s="197" t="str">
        <f>INDEX($R$3:$R$36,MATCH(C107,$Q$3:$Q$36,0))</f>
        <v>Motor gasoline</v>
      </c>
      <c r="E107" s="197" t="s">
        <v>1305</v>
      </c>
      <c r="F107" s="197" t="s">
        <v>100</v>
      </c>
      <c r="G107" s="197" t="s">
        <v>1301</v>
      </c>
      <c r="H107" s="197" t="s">
        <v>499</v>
      </c>
      <c r="I107" s="197" t="str">
        <f t="shared" ref="I107:I112" si="8">B107</f>
        <v>1A3b Transport - Road</v>
      </c>
      <c r="J107" s="11" t="str">
        <f>ADDRESS(ROW('1A3 Transport'!E19),COLUMN('1A3 Transport'!E19),,,"1A3 Transport")</f>
        <v>'1A3 Transport'!$E$19</v>
      </c>
    </row>
    <row r="108" spans="1:10" x14ac:dyDescent="0.25">
      <c r="A108" s="197">
        <f>A107+1</f>
        <v>70</v>
      </c>
      <c r="B108" s="197" t="s">
        <v>224</v>
      </c>
      <c r="C108" s="197" t="s">
        <v>227</v>
      </c>
      <c r="D108" s="197" t="str">
        <f>INDEX($R$3:$R$36,MATCH(C108,$Q$3:$Q$36,0))</f>
        <v>Kerosene</v>
      </c>
      <c r="E108" s="197" t="s">
        <v>1305</v>
      </c>
      <c r="F108" s="197" t="s">
        <v>100</v>
      </c>
      <c r="G108" s="197" t="s">
        <v>1301</v>
      </c>
      <c r="H108" s="197" t="s">
        <v>499</v>
      </c>
      <c r="I108" s="197" t="str">
        <f t="shared" si="8"/>
        <v>1A3b Transport - Road</v>
      </c>
      <c r="J108" s="11" t="str">
        <f>ADDRESS(ROW('1A3 Transport'!E20),COLUMN('1A3 Transport'!E20),,,"1A3 Transport")</f>
        <v>'1A3 Transport'!$E$20</v>
      </c>
    </row>
    <row r="109" spans="1:10" x14ac:dyDescent="0.25">
      <c r="A109" s="197">
        <f>A108+1</f>
        <v>71</v>
      </c>
      <c r="B109" s="197" t="s">
        <v>224</v>
      </c>
      <c r="C109" s="197" t="s">
        <v>165</v>
      </c>
      <c r="D109" s="197" t="str">
        <f>INDEX($R$3:$R$36,MATCH(C109,$Q$3:$Q$36,0))</f>
        <v>Diesel</v>
      </c>
      <c r="E109" s="197" t="s">
        <v>1305</v>
      </c>
      <c r="F109" s="197" t="s">
        <v>100</v>
      </c>
      <c r="G109" s="197" t="s">
        <v>1301</v>
      </c>
      <c r="H109" s="197" t="s">
        <v>499</v>
      </c>
      <c r="I109" s="197" t="str">
        <f t="shared" si="8"/>
        <v>1A3b Transport - Road</v>
      </c>
      <c r="J109" s="11" t="str">
        <f>ADDRESS(ROW('1A3 Transport'!E21),COLUMN('1A3 Transport'!E21),,,"1A3 Transport")</f>
        <v>'1A3 Transport'!$E$21</v>
      </c>
    </row>
    <row r="110" spans="1:10" x14ac:dyDescent="0.25">
      <c r="A110" s="197">
        <f>A109+1</f>
        <v>72</v>
      </c>
      <c r="B110" s="197" t="s">
        <v>224</v>
      </c>
      <c r="C110" s="197" t="s">
        <v>206</v>
      </c>
      <c r="D110" s="197" t="str">
        <f>INDEX($R$3:$R$36,MATCH(C110,$Q$3:$Q$36,0))</f>
        <v>Gas</v>
      </c>
      <c r="E110" s="197" t="s">
        <v>1305</v>
      </c>
      <c r="F110" s="197" t="s">
        <v>100</v>
      </c>
      <c r="G110" s="197" t="s">
        <v>1301</v>
      </c>
      <c r="H110" s="197" t="s">
        <v>499</v>
      </c>
      <c r="I110" s="197" t="str">
        <f t="shared" si="8"/>
        <v>1A3b Transport - Road</v>
      </c>
      <c r="J110" s="11" t="str">
        <f>ADDRESS(ROW('1A3 Transport'!E22),COLUMN('1A3 Transport'!E22),,,"1A3 Transport")</f>
        <v>'1A3 Transport'!$E$22</v>
      </c>
    </row>
    <row r="111" spans="1:10" x14ac:dyDescent="0.25">
      <c r="A111" s="197">
        <f>A110+1</f>
        <v>73</v>
      </c>
      <c r="B111" s="197" t="s">
        <v>224</v>
      </c>
      <c r="C111" s="197" t="s">
        <v>166</v>
      </c>
      <c r="D111" s="197" t="str">
        <f>INDEX($R$3:$R$36,MATCH(C111,$Q$3:$Q$36,0))</f>
        <v>Residual Fuel Oil (HFO)</v>
      </c>
      <c r="E111" s="197" t="s">
        <v>1305</v>
      </c>
      <c r="F111" s="197" t="s">
        <v>100</v>
      </c>
      <c r="G111" s="197" t="s">
        <v>1301</v>
      </c>
      <c r="H111" s="197" t="s">
        <v>499</v>
      </c>
      <c r="I111" s="197" t="str">
        <f t="shared" si="8"/>
        <v>1A3b Transport - Road</v>
      </c>
      <c r="J111" s="11" t="str">
        <f>ADDRESS(ROW('1A3 Transport'!E23),COLUMN('1A3 Transport'!E23),,,"1A3 Transport")</f>
        <v>'1A3 Transport'!$E$23</v>
      </c>
    </row>
    <row r="112" spans="1:10" x14ac:dyDescent="0.25">
      <c r="A112" s="197">
        <f>A111+1</f>
        <v>74</v>
      </c>
      <c r="B112" s="197" t="s">
        <v>224</v>
      </c>
      <c r="C112" s="197" t="s">
        <v>204</v>
      </c>
      <c r="D112" s="197" t="str">
        <f>INDEX($R$3:$R$36,MATCH(C112,$Q$3:$Q$36,0))</f>
        <v>LPG</v>
      </c>
      <c r="E112" s="197" t="s">
        <v>1305</v>
      </c>
      <c r="F112" s="197" t="s">
        <v>100</v>
      </c>
      <c r="G112" s="197" t="s">
        <v>1301</v>
      </c>
      <c r="H112" s="197" t="s">
        <v>499</v>
      </c>
      <c r="I112" s="197" t="str">
        <f t="shared" si="8"/>
        <v>1A3b Transport - Road</v>
      </c>
      <c r="J112" s="11" t="str">
        <f>ADDRESS(ROW('1A3 Transport'!E24),COLUMN('1A3 Transport'!E24),,,"1A3 Transport")</f>
        <v>'1A3 Transport'!$E$24</v>
      </c>
    </row>
    <row r="113" spans="1:10" x14ac:dyDescent="0.25">
      <c r="B113" s="48" t="s">
        <v>223</v>
      </c>
      <c r="C113" s="19"/>
      <c r="D113" s="197" t="e">
        <f>INDEX($R$3:$R$36,MATCH(C113,$Q$3:$Q$36,0))</f>
        <v>#N/A</v>
      </c>
      <c r="E113" s="19"/>
      <c r="F113" s="197" t="s">
        <v>100</v>
      </c>
      <c r="G113" s="197" t="s">
        <v>1301</v>
      </c>
    </row>
    <row r="114" spans="1:10" x14ac:dyDescent="0.25">
      <c r="A114" s="197">
        <f>A112+1</f>
        <v>75</v>
      </c>
      <c r="B114" s="197" t="s">
        <v>223</v>
      </c>
      <c r="C114" s="197" t="s">
        <v>165</v>
      </c>
      <c r="D114" s="197" t="str">
        <f>INDEX($R$3:$R$36,MATCH(C114,$Q$3:$Q$36,0))</f>
        <v>Diesel</v>
      </c>
      <c r="E114" s="197" t="s">
        <v>1305</v>
      </c>
      <c r="F114" s="197" t="s">
        <v>100</v>
      </c>
      <c r="G114" s="197" t="s">
        <v>1301</v>
      </c>
      <c r="H114" s="197" t="s">
        <v>499</v>
      </c>
      <c r="I114" s="197" t="str">
        <f>B114</f>
        <v>1A3c Transport - Railways</v>
      </c>
      <c r="J114" s="11" t="str">
        <f>ADDRESS(ROW('1A3 Transport'!E26),COLUMN('1A3 Transport'!E26),,,"1A3 Transport")</f>
        <v>'1A3 Transport'!$E$26</v>
      </c>
    </row>
    <row r="115" spans="1:10" x14ac:dyDescent="0.25">
      <c r="A115" s="197">
        <f>A114+1</f>
        <v>76</v>
      </c>
      <c r="B115" s="197" t="s">
        <v>223</v>
      </c>
      <c r="C115" s="197" t="s">
        <v>736</v>
      </c>
      <c r="D115" s="197" t="str">
        <f>INDEX($R$3:$R$36,MATCH(C115,$Q$3:$Q$36,0))</f>
        <v>Residual Fuel Oil (HFO)</v>
      </c>
      <c r="E115" s="197" t="s">
        <v>1305</v>
      </c>
      <c r="F115" s="197" t="s">
        <v>100</v>
      </c>
      <c r="G115" s="197" t="s">
        <v>1301</v>
      </c>
      <c r="H115" s="197" t="s">
        <v>499</v>
      </c>
      <c r="I115" s="197" t="str">
        <f>B115</f>
        <v>1A3c Transport - Railways</v>
      </c>
      <c r="J115" s="11" t="str">
        <f>ADDRESS(ROW('1A3 Transport'!E27),COLUMN('1A3 Transport'!E27),,,"1A3 Transport")</f>
        <v>'1A3 Transport'!$E$27</v>
      </c>
    </row>
    <row r="116" spans="1:10" x14ac:dyDescent="0.25">
      <c r="B116" s="48" t="s">
        <v>738</v>
      </c>
      <c r="C116" s="19"/>
      <c r="D116" s="197" t="e">
        <f>INDEX($R$3:$R$36,MATCH(C116,$Q$3:$Q$36,0))</f>
        <v>#N/A</v>
      </c>
      <c r="E116" s="19"/>
      <c r="F116" s="197" t="s">
        <v>100</v>
      </c>
      <c r="G116" s="197" t="s">
        <v>1301</v>
      </c>
    </row>
    <row r="117" spans="1:10" x14ac:dyDescent="0.25">
      <c r="A117" s="197">
        <f>A115+1</f>
        <v>77</v>
      </c>
      <c r="B117" s="197" t="s">
        <v>739</v>
      </c>
      <c r="C117" s="197" t="s">
        <v>736</v>
      </c>
      <c r="D117" s="197" t="str">
        <f>INDEX($R$3:$R$36,MATCH(C117,$Q$3:$Q$36,0))</f>
        <v>Residual Fuel Oil (HFO)</v>
      </c>
      <c r="E117" s="197" t="s">
        <v>1305</v>
      </c>
      <c r="F117" s="197" t="s">
        <v>100</v>
      </c>
      <c r="G117" s="197" t="s">
        <v>1301</v>
      </c>
      <c r="H117" s="197" t="s">
        <v>499</v>
      </c>
      <c r="I117" s="197" t="s">
        <v>738</v>
      </c>
      <c r="J117" s="11" t="str">
        <f>ADDRESS(ROW('1A3 Transport'!E29),COLUMN('1A3 Transport'!E29),,,"1A3 Transport")</f>
        <v>'1A3 Transport'!$E$29</v>
      </c>
    </row>
    <row r="118" spans="1:10" x14ac:dyDescent="0.25">
      <c r="A118" s="197">
        <f>A117+1</f>
        <v>78</v>
      </c>
      <c r="B118" s="197" t="s">
        <v>739</v>
      </c>
      <c r="C118" s="197" t="s">
        <v>741</v>
      </c>
      <c r="D118" s="197" t="str">
        <f>INDEX($R$3:$R$36,MATCH(C118,$Q$3:$Q$36,0))</f>
        <v>Diesel</v>
      </c>
      <c r="E118" s="197" t="s">
        <v>1305</v>
      </c>
      <c r="F118" s="197" t="s">
        <v>100</v>
      </c>
      <c r="G118" s="197" t="s">
        <v>1301</v>
      </c>
      <c r="H118" s="197" t="s">
        <v>499</v>
      </c>
      <c r="I118" s="197" t="s">
        <v>738</v>
      </c>
      <c r="J118" s="11" t="str">
        <f>ADDRESS(ROW('1A3 Transport'!E30),COLUMN('1A3 Transport'!E30),,,"1A3 Transport")</f>
        <v>'1A3 Transport'!$E$30</v>
      </c>
    </row>
    <row r="119" spans="1:10" x14ac:dyDescent="0.25">
      <c r="A119" s="197">
        <f>A118+1</f>
        <v>79</v>
      </c>
      <c r="B119" s="197" t="s">
        <v>740</v>
      </c>
      <c r="C119" s="197" t="s">
        <v>736</v>
      </c>
      <c r="D119" s="197" t="str">
        <f>INDEX($R$3:$R$36,MATCH(C119,$Q$3:$Q$36,0))</f>
        <v>Residual Fuel Oil (HFO)</v>
      </c>
      <c r="E119" s="197" t="s">
        <v>1305</v>
      </c>
      <c r="F119" s="197" t="s">
        <v>100</v>
      </c>
      <c r="G119" s="197" t="s">
        <v>1301</v>
      </c>
      <c r="H119" s="197" t="s">
        <v>499</v>
      </c>
      <c r="I119" s="197" t="s">
        <v>738</v>
      </c>
      <c r="J119" s="11" t="str">
        <f>ADDRESS(ROW('1A3 Transport'!E31),COLUMN('1A3 Transport'!E31),,,"1A3 Transport")</f>
        <v>'1A3 Transport'!$E$31</v>
      </c>
    </row>
    <row r="120" spans="1:10" x14ac:dyDescent="0.25">
      <c r="A120" s="221"/>
      <c r="B120" s="48" t="s">
        <v>209</v>
      </c>
      <c r="C120" s="48"/>
      <c r="D120" s="197" t="e">
        <f>INDEX($R$3:$R$36,MATCH(C120,$Q$3:$Q$36,0))</f>
        <v>#N/A</v>
      </c>
      <c r="E120" s="48" t="s">
        <v>13</v>
      </c>
      <c r="F120" s="197" t="s">
        <v>100</v>
      </c>
      <c r="G120" s="197" t="s">
        <v>1301</v>
      </c>
      <c r="H120" s="197" t="s">
        <v>499</v>
      </c>
      <c r="I120" s="19"/>
      <c r="J120" s="19"/>
    </row>
    <row r="121" spans="1:10" x14ac:dyDescent="0.25">
      <c r="A121" s="197">
        <f>A119+1</f>
        <v>80</v>
      </c>
      <c r="B121" s="197" t="s">
        <v>210</v>
      </c>
      <c r="C121" s="197" t="s">
        <v>168</v>
      </c>
      <c r="D121" s="197" t="str">
        <f>INDEX($R$3:$R$36,MATCH(C121,$Q$3:$Q$36,0))</f>
        <v>Kerosene</v>
      </c>
      <c r="E121" s="197" t="s">
        <v>13</v>
      </c>
      <c r="F121" s="197" t="s">
        <v>100</v>
      </c>
      <c r="G121" s="197" t="s">
        <v>1301</v>
      </c>
      <c r="J121" s="11" t="str">
        <f>ADDRESS(ROW('1A3 Transport'!E95),COLUMN('1A3 Transport'!E95),,,"1A3 Transport")</f>
        <v>'1A3 Transport'!$E$95</v>
      </c>
    </row>
    <row r="122" spans="1:10" x14ac:dyDescent="0.25">
      <c r="A122" s="197">
        <f>A121+1</f>
        <v>81</v>
      </c>
      <c r="B122" s="197" t="s">
        <v>225</v>
      </c>
      <c r="C122" s="197" t="s">
        <v>166</v>
      </c>
      <c r="D122" s="197" t="str">
        <f>INDEX($R$3:$R$36,MATCH(C122,$Q$3:$Q$36,0))</f>
        <v>Residual Fuel Oil (HFO)</v>
      </c>
      <c r="E122" s="197" t="s">
        <v>13</v>
      </c>
      <c r="F122" s="197" t="s">
        <v>100</v>
      </c>
      <c r="G122" s="197" t="s">
        <v>1301</v>
      </c>
      <c r="H122" s="197" t="s">
        <v>499</v>
      </c>
      <c r="I122" s="197" t="s">
        <v>209</v>
      </c>
      <c r="J122" s="11" t="str">
        <f>ADDRESS(ROW('1A3 Transport'!E96),COLUMN('1A3 Transport'!E96),,,"1A3 Transport")</f>
        <v>'1A3 Transport'!$E$96</v>
      </c>
    </row>
    <row r="123" spans="1:10" x14ac:dyDescent="0.25">
      <c r="A123" s="197">
        <f>A122+1</f>
        <v>82</v>
      </c>
      <c r="B123" s="197" t="s">
        <v>225</v>
      </c>
      <c r="C123" s="197" t="s">
        <v>168</v>
      </c>
      <c r="D123" s="197" t="str">
        <f>INDEX($R$3:$R$36,MATCH(C123,$Q$3:$Q$36,0))</f>
        <v>Kerosene</v>
      </c>
      <c r="E123" s="197" t="s">
        <v>13</v>
      </c>
      <c r="F123" s="197" t="s">
        <v>100</v>
      </c>
      <c r="G123" s="197" t="s">
        <v>1301</v>
      </c>
      <c r="H123" s="197" t="s">
        <v>499</v>
      </c>
      <c r="I123" s="197" t="s">
        <v>209</v>
      </c>
      <c r="J123" s="11" t="str">
        <f>ADDRESS(ROW('1A3 Transport'!E97),COLUMN('1A3 Transport'!E97),,,"1A3 Transport")</f>
        <v>'1A3 Transport'!$E$97</v>
      </c>
    </row>
    <row r="124" spans="1:10" x14ac:dyDescent="0.25">
      <c r="B124" s="48" t="s">
        <v>224</v>
      </c>
      <c r="C124" s="19"/>
      <c r="D124" s="197" t="e">
        <f>INDEX($R$3:$R$36,MATCH(C124,$Q$3:$Q$36,0))</f>
        <v>#N/A</v>
      </c>
      <c r="E124" s="48" t="s">
        <v>13</v>
      </c>
      <c r="F124" s="197" t="s">
        <v>100</v>
      </c>
      <c r="G124" s="197" t="s">
        <v>1301</v>
      </c>
      <c r="H124" s="197" t="s">
        <v>499</v>
      </c>
      <c r="J124" s="11" t="str">
        <f>ADDRESS(ROW('1A3 Transport'!E98),COLUMN('1A3 Transport'!E98),,,"1A3 Transport")</f>
        <v>'1A3 Transport'!$E$98</v>
      </c>
    </row>
    <row r="125" spans="1:10" x14ac:dyDescent="0.25">
      <c r="A125" s="197">
        <f>A123+1</f>
        <v>83</v>
      </c>
      <c r="B125" s="197" t="s">
        <v>224</v>
      </c>
      <c r="C125" s="197" t="s">
        <v>226</v>
      </c>
      <c r="D125" s="197" t="str">
        <f>INDEX($R$3:$R$36,MATCH(C125,$Q$3:$Q$36,0))</f>
        <v>Motor gasoline</v>
      </c>
      <c r="E125" s="197" t="s">
        <v>13</v>
      </c>
      <c r="F125" s="197" t="s">
        <v>100</v>
      </c>
      <c r="G125" s="197" t="s">
        <v>1301</v>
      </c>
      <c r="H125" s="197" t="s">
        <v>499</v>
      </c>
      <c r="I125" s="197" t="str">
        <f t="shared" ref="I125:I130" si="9">B125</f>
        <v>1A3b Transport - Road</v>
      </c>
      <c r="J125" s="11" t="str">
        <f>ADDRESS(ROW('1A3 Transport'!E99),COLUMN('1A3 Transport'!E99),,,"1A3 Transport")</f>
        <v>'1A3 Transport'!$E$99</v>
      </c>
    </row>
    <row r="126" spans="1:10" x14ac:dyDescent="0.25">
      <c r="A126" s="197">
        <f>A125+1</f>
        <v>84</v>
      </c>
      <c r="B126" s="197" t="s">
        <v>224</v>
      </c>
      <c r="C126" s="197" t="s">
        <v>227</v>
      </c>
      <c r="D126" s="197" t="str">
        <f>INDEX($R$3:$R$36,MATCH(C126,$Q$3:$Q$36,0))</f>
        <v>Kerosene</v>
      </c>
      <c r="E126" s="197" t="s">
        <v>13</v>
      </c>
      <c r="F126" s="197" t="s">
        <v>100</v>
      </c>
      <c r="G126" s="197" t="s">
        <v>1301</v>
      </c>
      <c r="H126" s="197" t="s">
        <v>499</v>
      </c>
      <c r="I126" s="197" t="str">
        <f t="shared" si="9"/>
        <v>1A3b Transport - Road</v>
      </c>
      <c r="J126" s="11" t="str">
        <f>ADDRESS(ROW('1A3 Transport'!E100),COLUMN('1A3 Transport'!E100),,,"1A3 Transport")</f>
        <v>'1A3 Transport'!$E$100</v>
      </c>
    </row>
    <row r="127" spans="1:10" x14ac:dyDescent="0.25">
      <c r="A127" s="197">
        <f>A126+1</f>
        <v>85</v>
      </c>
      <c r="B127" s="197" t="s">
        <v>224</v>
      </c>
      <c r="C127" s="197" t="s">
        <v>165</v>
      </c>
      <c r="D127" s="197" t="str">
        <f>INDEX($R$3:$R$36,MATCH(C127,$Q$3:$Q$36,0))</f>
        <v>Diesel</v>
      </c>
      <c r="E127" s="197" t="s">
        <v>13</v>
      </c>
      <c r="F127" s="197" t="s">
        <v>100</v>
      </c>
      <c r="G127" s="197" t="s">
        <v>1301</v>
      </c>
      <c r="H127" s="197" t="s">
        <v>499</v>
      </c>
      <c r="I127" s="197" t="str">
        <f t="shared" si="9"/>
        <v>1A3b Transport - Road</v>
      </c>
      <c r="J127" s="11" t="str">
        <f>ADDRESS(ROW('1A3 Transport'!E101),COLUMN('1A3 Transport'!E101),,,"1A3 Transport")</f>
        <v>'1A3 Transport'!$E$101</v>
      </c>
    </row>
    <row r="128" spans="1:10" x14ac:dyDescent="0.25">
      <c r="A128" s="197">
        <f>A127+1</f>
        <v>86</v>
      </c>
      <c r="B128" s="197" t="s">
        <v>224</v>
      </c>
      <c r="C128" s="197" t="s">
        <v>206</v>
      </c>
      <c r="D128" s="197" t="str">
        <f>INDEX($R$3:$R$36,MATCH(C128,$Q$3:$Q$36,0))</f>
        <v>Gas</v>
      </c>
      <c r="E128" s="197" t="s">
        <v>13</v>
      </c>
      <c r="F128" s="197" t="s">
        <v>100</v>
      </c>
      <c r="G128" s="197" t="s">
        <v>1301</v>
      </c>
      <c r="H128" s="197" t="s">
        <v>499</v>
      </c>
      <c r="I128" s="197" t="str">
        <f t="shared" si="9"/>
        <v>1A3b Transport - Road</v>
      </c>
      <c r="J128" s="11" t="str">
        <f>ADDRESS(ROW('1A3 Transport'!E102),COLUMN('1A3 Transport'!E102),,,"1A3 Transport")</f>
        <v>'1A3 Transport'!$E$102</v>
      </c>
    </row>
    <row r="129" spans="1:10" x14ac:dyDescent="0.25">
      <c r="A129" s="197">
        <f>A128+1</f>
        <v>87</v>
      </c>
      <c r="B129" s="197" t="s">
        <v>224</v>
      </c>
      <c r="C129" s="197" t="s">
        <v>166</v>
      </c>
      <c r="D129" s="197" t="str">
        <f>INDEX($R$3:$R$36,MATCH(C129,$Q$3:$Q$36,0))</f>
        <v>Residual Fuel Oil (HFO)</v>
      </c>
      <c r="E129" s="197" t="s">
        <v>13</v>
      </c>
      <c r="F129" s="197" t="s">
        <v>100</v>
      </c>
      <c r="G129" s="197" t="s">
        <v>1301</v>
      </c>
      <c r="H129" s="197" t="s">
        <v>499</v>
      </c>
      <c r="I129" s="197" t="str">
        <f t="shared" si="9"/>
        <v>1A3b Transport - Road</v>
      </c>
      <c r="J129" s="11" t="str">
        <f>ADDRESS(ROW('1A3 Transport'!E103),COLUMN('1A3 Transport'!E103),,,"1A3 Transport")</f>
        <v>'1A3 Transport'!$E$103</v>
      </c>
    </row>
    <row r="130" spans="1:10" x14ac:dyDescent="0.25">
      <c r="A130" s="197">
        <f>A129+1</f>
        <v>88</v>
      </c>
      <c r="B130" s="197" t="s">
        <v>224</v>
      </c>
      <c r="C130" s="197" t="s">
        <v>204</v>
      </c>
      <c r="D130" s="197" t="str">
        <f>INDEX($R$3:$R$36,MATCH(C130,$Q$3:$Q$36,0))</f>
        <v>LPG</v>
      </c>
      <c r="E130" s="197" t="s">
        <v>13</v>
      </c>
      <c r="F130" s="197" t="s">
        <v>100</v>
      </c>
      <c r="G130" s="197" t="s">
        <v>1301</v>
      </c>
      <c r="H130" s="197" t="s">
        <v>499</v>
      </c>
      <c r="I130" s="197" t="str">
        <f t="shared" si="9"/>
        <v>1A3b Transport - Road</v>
      </c>
      <c r="J130" s="11" t="str">
        <f>ADDRESS(ROW('1A3 Transport'!E104),COLUMN('1A3 Transport'!E104),,,"1A3 Transport")</f>
        <v>'1A3 Transport'!$E$104</v>
      </c>
    </row>
    <row r="131" spans="1:10" x14ac:dyDescent="0.25">
      <c r="B131" s="48" t="s">
        <v>223</v>
      </c>
      <c r="C131" s="19"/>
      <c r="D131" s="197" t="e">
        <f>INDEX($R$3:$R$36,MATCH(C131,$Q$3:$Q$36,0))</f>
        <v>#N/A</v>
      </c>
      <c r="E131" s="48" t="s">
        <v>13</v>
      </c>
      <c r="F131" s="197" t="s">
        <v>100</v>
      </c>
      <c r="G131" s="197" t="s">
        <v>1301</v>
      </c>
      <c r="H131" s="197" t="s">
        <v>499</v>
      </c>
      <c r="J131" s="11" t="str">
        <f>ADDRESS(ROW('1A3 Transport'!E105),COLUMN('1A3 Transport'!E105),,,"1A3 Transport")</f>
        <v>'1A3 Transport'!$E$105</v>
      </c>
    </row>
    <row r="132" spans="1:10" x14ac:dyDescent="0.25">
      <c r="A132" s="197">
        <f>A130+1</f>
        <v>89</v>
      </c>
      <c r="B132" s="197" t="s">
        <v>223</v>
      </c>
      <c r="C132" s="197" t="s">
        <v>165</v>
      </c>
      <c r="D132" s="197" t="str">
        <f>INDEX($R$3:$R$36,MATCH(C132,$Q$3:$Q$36,0))</f>
        <v>Diesel</v>
      </c>
      <c r="E132" s="197" t="s">
        <v>13</v>
      </c>
      <c r="F132" s="197" t="s">
        <v>100</v>
      </c>
      <c r="G132" s="197" t="s">
        <v>1301</v>
      </c>
      <c r="H132" s="197" t="s">
        <v>499</v>
      </c>
      <c r="I132" s="197" t="str">
        <f>B132</f>
        <v>1A3c Transport - Railways</v>
      </c>
      <c r="J132" s="11" t="str">
        <f>ADDRESS(ROW('1A3 Transport'!E106),COLUMN('1A3 Transport'!E106),,,"1A3 Transport")</f>
        <v>'1A3 Transport'!$E$106</v>
      </c>
    </row>
    <row r="133" spans="1:10" x14ac:dyDescent="0.25">
      <c r="A133" s="197">
        <f>A132+1</f>
        <v>90</v>
      </c>
      <c r="B133" s="197" t="s">
        <v>223</v>
      </c>
      <c r="C133" s="197" t="s">
        <v>736</v>
      </c>
      <c r="D133" s="197" t="str">
        <f>INDEX($R$3:$R$36,MATCH(C133,$Q$3:$Q$36,0))</f>
        <v>Residual Fuel Oil (HFO)</v>
      </c>
      <c r="E133" s="197" t="s">
        <v>13</v>
      </c>
      <c r="F133" s="197" t="s">
        <v>100</v>
      </c>
      <c r="G133" s="197" t="s">
        <v>1301</v>
      </c>
      <c r="H133" s="197" t="s">
        <v>499</v>
      </c>
      <c r="I133" s="197" t="str">
        <f>B133</f>
        <v>1A3c Transport - Railways</v>
      </c>
      <c r="J133" s="11" t="str">
        <f>ADDRESS(ROW('1A3 Transport'!E107),COLUMN('1A3 Transport'!E107),,,"1A3 Transport")</f>
        <v>'1A3 Transport'!$E$107</v>
      </c>
    </row>
    <row r="134" spans="1:10" x14ac:dyDescent="0.25">
      <c r="B134" s="48" t="s">
        <v>742</v>
      </c>
      <c r="C134" s="19"/>
      <c r="D134" s="197" t="e">
        <f>INDEX($R$3:$R$36,MATCH(C134,$Q$3:$Q$36,0))</f>
        <v>#N/A</v>
      </c>
      <c r="E134" s="48" t="s">
        <v>13</v>
      </c>
      <c r="F134" s="197" t="s">
        <v>100</v>
      </c>
      <c r="G134" s="197" t="s">
        <v>1301</v>
      </c>
      <c r="H134" s="197" t="s">
        <v>499</v>
      </c>
      <c r="J134" s="11" t="str">
        <f>ADDRESS(ROW('1A3 Transport'!E108),COLUMN('1A3 Transport'!E108),,,"1A3 Transport")</f>
        <v>'1A3 Transport'!$E$108</v>
      </c>
    </row>
    <row r="135" spans="1:10" x14ac:dyDescent="0.25">
      <c r="A135" s="197">
        <f>A133+1</f>
        <v>91</v>
      </c>
      <c r="B135" s="197" t="s">
        <v>739</v>
      </c>
      <c r="C135" s="197" t="s">
        <v>736</v>
      </c>
      <c r="D135" s="197" t="str">
        <f>INDEX($R$3:$R$36,MATCH(C135,$Q$3:$Q$36,0))</f>
        <v>Residual Fuel Oil (HFO)</v>
      </c>
      <c r="E135" s="197" t="s">
        <v>13</v>
      </c>
      <c r="F135" s="197" t="s">
        <v>100</v>
      </c>
      <c r="G135" s="197" t="s">
        <v>1301</v>
      </c>
      <c r="J135" s="11" t="str">
        <f>ADDRESS(ROW('1A3 Transport'!E109),COLUMN('1A3 Transport'!E109),,,"1A3 Transport")</f>
        <v>'1A3 Transport'!$E$109</v>
      </c>
    </row>
    <row r="136" spans="1:10" x14ac:dyDescent="0.25">
      <c r="A136" s="197">
        <f>A135+1</f>
        <v>92</v>
      </c>
      <c r="B136" s="197" t="s">
        <v>739</v>
      </c>
      <c r="C136" s="197" t="s">
        <v>741</v>
      </c>
      <c r="D136" s="197" t="str">
        <f>INDEX($R$3:$R$36,MATCH(C136,$Q$3:$Q$36,0))</f>
        <v>Diesel</v>
      </c>
      <c r="E136" s="197" t="s">
        <v>13</v>
      </c>
      <c r="F136" s="197" t="s">
        <v>100</v>
      </c>
      <c r="G136" s="197" t="s">
        <v>1301</v>
      </c>
      <c r="J136" s="11" t="str">
        <f>ADDRESS(ROW('1A3 Transport'!E110),COLUMN('1A3 Transport'!E110),,,"1A3 Transport")</f>
        <v>'1A3 Transport'!$E$110</v>
      </c>
    </row>
    <row r="137" spans="1:10" x14ac:dyDescent="0.25">
      <c r="A137" s="197">
        <f>A136+1</f>
        <v>93</v>
      </c>
      <c r="B137" s="197" t="s">
        <v>740</v>
      </c>
      <c r="C137" s="197" t="s">
        <v>736</v>
      </c>
      <c r="D137" s="197" t="str">
        <f>INDEX($R$3:$R$36,MATCH(C137,$Q$3:$Q$36,0))</f>
        <v>Residual Fuel Oil (HFO)</v>
      </c>
      <c r="E137" s="197" t="s">
        <v>13</v>
      </c>
      <c r="F137" s="197" t="s">
        <v>100</v>
      </c>
      <c r="G137" s="197" t="s">
        <v>1301</v>
      </c>
      <c r="H137" s="197" t="s">
        <v>499</v>
      </c>
      <c r="I137" s="197" t="s">
        <v>738</v>
      </c>
      <c r="J137" s="11" t="str">
        <f>ADDRESS(ROW('1A3 Transport'!E111),COLUMN('1A3 Transport'!E111),,,"1A3 Transport")</f>
        <v>'1A3 Transport'!$E$111</v>
      </c>
    </row>
    <row r="138" spans="1:10" x14ac:dyDescent="0.25">
      <c r="A138" s="221"/>
      <c r="B138" s="4" t="s">
        <v>73</v>
      </c>
      <c r="C138" s="4" t="s">
        <v>192</v>
      </c>
      <c r="D138" s="197" t="e">
        <f>INDEX($R$3:$R$36,MATCH(C138,$Q$3:$Q$36,0))</f>
        <v>#N/A</v>
      </c>
      <c r="E138" s="4" t="s">
        <v>13</v>
      </c>
      <c r="F138" s="197" t="s">
        <v>100</v>
      </c>
      <c r="G138" s="197" t="s">
        <v>1301</v>
      </c>
      <c r="H138" s="197" t="s">
        <v>499</v>
      </c>
      <c r="I138" s="78">
        <f>SUM(I122:I123,I125:I130,I132:I133,I137)</f>
        <v>0</v>
      </c>
      <c r="J138" s="11" t="str">
        <f>ADDRESS(ROW('1A3 Transport'!E112),COLUMN('1A3 Transport'!E112),,,"1A3 Transport")</f>
        <v>'1A3 Transport'!$E$112</v>
      </c>
    </row>
    <row r="139" spans="1:10" x14ac:dyDescent="0.25">
      <c r="A139" s="221"/>
      <c r="D139" s="197" t="e">
        <f>INDEX($R$3:$R$36,MATCH(C139,$Q$3:$Q$36,0))</f>
        <v>#N/A</v>
      </c>
      <c r="F139" s="197" t="s">
        <v>100</v>
      </c>
      <c r="G139" s="197" t="s">
        <v>1301</v>
      </c>
      <c r="H139" s="197" t="s">
        <v>499</v>
      </c>
      <c r="J139" s="11" t="str">
        <f>ADDRESS(ROW('1A3 Transport'!E113),COLUMN('1A3 Transport'!E113),,,"1A3 Transport")</f>
        <v>'1A3 Transport'!$E$113</v>
      </c>
    </row>
    <row r="140" spans="1:10" x14ac:dyDescent="0.25">
      <c r="A140" s="221"/>
      <c r="B140" s="48" t="s">
        <v>209</v>
      </c>
      <c r="C140" s="48"/>
      <c r="D140" s="197" t="e">
        <f>INDEX($R$3:$R$36,MATCH(C140,$Q$3:$Q$36,0))</f>
        <v>#N/A</v>
      </c>
      <c r="E140" s="48" t="s">
        <v>36</v>
      </c>
      <c r="F140" s="197" t="s">
        <v>100</v>
      </c>
      <c r="G140" s="197" t="s">
        <v>1301</v>
      </c>
      <c r="H140" s="197" t="s">
        <v>499</v>
      </c>
      <c r="I140" s="19"/>
      <c r="J140" s="11" t="str">
        <f>ADDRESS(ROW('1A3 Transport'!E114),COLUMN('1A3 Transport'!E114),,,"1A3 Transport")</f>
        <v>'1A3 Transport'!$E$114</v>
      </c>
    </row>
    <row r="141" spans="1:10" x14ac:dyDescent="0.25">
      <c r="A141" s="197">
        <f>A137+1</f>
        <v>94</v>
      </c>
      <c r="B141" s="197" t="s">
        <v>210</v>
      </c>
      <c r="C141" s="197" t="s">
        <v>168</v>
      </c>
      <c r="D141" s="197" t="str">
        <f>INDEX($R$3:$R$36,MATCH(C141,$Q$3:$Q$36,0))</f>
        <v>Kerosene</v>
      </c>
      <c r="E141" s="197" t="s">
        <v>36</v>
      </c>
      <c r="F141" s="197" t="s">
        <v>100</v>
      </c>
      <c r="G141" s="197" t="s">
        <v>1301</v>
      </c>
      <c r="J141" s="11" t="str">
        <f>ADDRESS(ROW('1A3 Transport'!E115),COLUMN('1A3 Transport'!E115),,,"1A3 Transport")</f>
        <v>'1A3 Transport'!$E$115</v>
      </c>
    </row>
    <row r="142" spans="1:10" x14ac:dyDescent="0.25">
      <c r="A142" s="197">
        <f>A141+1</f>
        <v>95</v>
      </c>
      <c r="B142" s="197" t="s">
        <v>225</v>
      </c>
      <c r="C142" s="197" t="s">
        <v>166</v>
      </c>
      <c r="D142" s="197" t="str">
        <f>INDEX($R$3:$R$36,MATCH(C142,$Q$3:$Q$36,0))</f>
        <v>Residual Fuel Oil (HFO)</v>
      </c>
      <c r="E142" s="197" t="s">
        <v>36</v>
      </c>
      <c r="F142" s="197" t="s">
        <v>100</v>
      </c>
      <c r="G142" s="197" t="s">
        <v>1301</v>
      </c>
      <c r="H142" s="197" t="s">
        <v>499</v>
      </c>
      <c r="I142" s="197" t="s">
        <v>209</v>
      </c>
      <c r="J142" s="11" t="str">
        <f>ADDRESS(ROW('1A3 Transport'!E116),COLUMN('1A3 Transport'!E116),,,"1A3 Transport")</f>
        <v>'1A3 Transport'!$E$116</v>
      </c>
    </row>
    <row r="143" spans="1:10" x14ac:dyDescent="0.25">
      <c r="A143" s="197">
        <f>A142+1</f>
        <v>96</v>
      </c>
      <c r="B143" s="197" t="s">
        <v>225</v>
      </c>
      <c r="C143" s="197" t="s">
        <v>169</v>
      </c>
      <c r="D143" s="197" t="str">
        <f>INDEX($R$3:$R$36,MATCH(C143,$Q$3:$Q$36,0))</f>
        <v>Coal</v>
      </c>
      <c r="E143" s="197" t="s">
        <v>36</v>
      </c>
      <c r="F143" s="197" t="s">
        <v>100</v>
      </c>
      <c r="G143" s="197" t="s">
        <v>1301</v>
      </c>
      <c r="H143" s="197" t="s">
        <v>499</v>
      </c>
      <c r="I143" s="197" t="s">
        <v>209</v>
      </c>
      <c r="J143" s="11" t="str">
        <f>ADDRESS(ROW('1A3 Transport'!E117),COLUMN('1A3 Transport'!E117),,,"1A3 Transport")</f>
        <v>'1A3 Transport'!$E$117</v>
      </c>
    </row>
    <row r="144" spans="1:10" x14ac:dyDescent="0.25">
      <c r="B144" s="48" t="s">
        <v>224</v>
      </c>
      <c r="C144" s="19"/>
      <c r="D144" s="197" t="e">
        <f>INDEX($R$3:$R$36,MATCH(C144,$Q$3:$Q$36,0))</f>
        <v>#N/A</v>
      </c>
      <c r="E144" s="48" t="s">
        <v>36</v>
      </c>
      <c r="F144" s="197" t="s">
        <v>100</v>
      </c>
      <c r="G144" s="197" t="s">
        <v>1301</v>
      </c>
      <c r="H144" s="197" t="s">
        <v>499</v>
      </c>
      <c r="J144" s="11" t="str">
        <f>ADDRESS(ROW('1A3 Transport'!E118),COLUMN('1A3 Transport'!E118),,,"1A3 Transport")</f>
        <v>'1A3 Transport'!$E$118</v>
      </c>
    </row>
    <row r="145" spans="1:10" x14ac:dyDescent="0.25">
      <c r="A145" s="197">
        <f>A143+1</f>
        <v>97</v>
      </c>
      <c r="B145" s="197" t="s">
        <v>224</v>
      </c>
      <c r="C145" s="197" t="s">
        <v>226</v>
      </c>
      <c r="D145" s="197" t="str">
        <f>INDEX($R$3:$R$36,MATCH(C145,$Q$3:$Q$36,0))</f>
        <v>Motor gasoline</v>
      </c>
      <c r="E145" s="197" t="s">
        <v>36</v>
      </c>
      <c r="F145" s="197" t="s">
        <v>100</v>
      </c>
      <c r="G145" s="197" t="s">
        <v>1301</v>
      </c>
      <c r="H145" s="197" t="s">
        <v>499</v>
      </c>
      <c r="I145" s="197" t="str">
        <f t="shared" ref="I145:I150" si="10">B145</f>
        <v>1A3b Transport - Road</v>
      </c>
      <c r="J145" s="11" t="str">
        <f>ADDRESS(ROW('1A3 Transport'!E119),COLUMN('1A3 Transport'!E119),,,"1A3 Transport")</f>
        <v>'1A3 Transport'!$E$119</v>
      </c>
    </row>
    <row r="146" spans="1:10" x14ac:dyDescent="0.25">
      <c r="A146" s="197">
        <f>A145+1</f>
        <v>98</v>
      </c>
      <c r="B146" s="197" t="s">
        <v>224</v>
      </c>
      <c r="C146" s="197" t="s">
        <v>227</v>
      </c>
      <c r="D146" s="197" t="str">
        <f>INDEX($R$3:$R$36,MATCH(C146,$Q$3:$Q$36,0))</f>
        <v>Kerosene</v>
      </c>
      <c r="E146" s="197" t="s">
        <v>36</v>
      </c>
      <c r="F146" s="197" t="s">
        <v>100</v>
      </c>
      <c r="G146" s="197" t="s">
        <v>1301</v>
      </c>
      <c r="H146" s="197" t="s">
        <v>499</v>
      </c>
      <c r="I146" s="197" t="str">
        <f t="shared" si="10"/>
        <v>1A3b Transport - Road</v>
      </c>
      <c r="J146" s="11" t="str">
        <f>ADDRESS(ROW('1A3 Transport'!E120),COLUMN('1A3 Transport'!E120),,,"1A3 Transport")</f>
        <v>'1A3 Transport'!$E$120</v>
      </c>
    </row>
    <row r="147" spans="1:10" x14ac:dyDescent="0.25">
      <c r="A147" s="197">
        <f>A146+1</f>
        <v>99</v>
      </c>
      <c r="B147" s="197" t="s">
        <v>224</v>
      </c>
      <c r="C147" s="197" t="s">
        <v>165</v>
      </c>
      <c r="D147" s="197" t="str">
        <f>INDEX($R$3:$R$36,MATCH(C147,$Q$3:$Q$36,0))</f>
        <v>Diesel</v>
      </c>
      <c r="E147" s="197" t="s">
        <v>36</v>
      </c>
      <c r="F147" s="197" t="s">
        <v>100</v>
      </c>
      <c r="G147" s="197" t="s">
        <v>1301</v>
      </c>
      <c r="H147" s="197" t="s">
        <v>499</v>
      </c>
      <c r="I147" s="197" t="str">
        <f t="shared" si="10"/>
        <v>1A3b Transport - Road</v>
      </c>
      <c r="J147" s="11" t="str">
        <f>ADDRESS(ROW('1A3 Transport'!E121),COLUMN('1A3 Transport'!E121),,,"1A3 Transport")</f>
        <v>'1A3 Transport'!$E$121</v>
      </c>
    </row>
    <row r="148" spans="1:10" x14ac:dyDescent="0.25">
      <c r="A148" s="197">
        <f>A147+1</f>
        <v>100</v>
      </c>
      <c r="B148" s="197" t="s">
        <v>224</v>
      </c>
      <c r="C148" s="197" t="s">
        <v>206</v>
      </c>
      <c r="D148" s="197" t="str">
        <f>INDEX($R$3:$R$36,MATCH(C148,$Q$3:$Q$36,0))</f>
        <v>Gas</v>
      </c>
      <c r="E148" s="197" t="s">
        <v>36</v>
      </c>
      <c r="F148" s="197" t="s">
        <v>100</v>
      </c>
      <c r="G148" s="197" t="s">
        <v>1301</v>
      </c>
      <c r="H148" s="197" t="s">
        <v>499</v>
      </c>
      <c r="I148" s="197" t="str">
        <f t="shared" si="10"/>
        <v>1A3b Transport - Road</v>
      </c>
      <c r="J148" s="11" t="str">
        <f>ADDRESS(ROW('1A3 Transport'!E122),COLUMN('1A3 Transport'!E122),,,"1A3 Transport")</f>
        <v>'1A3 Transport'!$E$122</v>
      </c>
    </row>
    <row r="149" spans="1:10" x14ac:dyDescent="0.25">
      <c r="A149" s="197">
        <f>A148+1</f>
        <v>101</v>
      </c>
      <c r="B149" s="197" t="s">
        <v>224</v>
      </c>
      <c r="C149" s="197" t="s">
        <v>166</v>
      </c>
      <c r="D149" s="197" t="str">
        <f>INDEX($R$3:$R$36,MATCH(C149,$Q$3:$Q$36,0))</f>
        <v>Residual Fuel Oil (HFO)</v>
      </c>
      <c r="E149" s="197" t="s">
        <v>36</v>
      </c>
      <c r="F149" s="197" t="s">
        <v>100</v>
      </c>
      <c r="G149" s="197" t="s">
        <v>1301</v>
      </c>
      <c r="H149" s="197" t="s">
        <v>499</v>
      </c>
      <c r="I149" s="197" t="str">
        <f t="shared" si="10"/>
        <v>1A3b Transport - Road</v>
      </c>
      <c r="J149" s="11" t="str">
        <f>ADDRESS(ROW('1A3 Transport'!E123),COLUMN('1A3 Transport'!E123),,,"1A3 Transport")</f>
        <v>'1A3 Transport'!$E$123</v>
      </c>
    </row>
    <row r="150" spans="1:10" x14ac:dyDescent="0.25">
      <c r="A150" s="197">
        <f>A149+1</f>
        <v>102</v>
      </c>
      <c r="B150" s="197" t="s">
        <v>224</v>
      </c>
      <c r="C150" s="197" t="s">
        <v>204</v>
      </c>
      <c r="D150" s="197" t="str">
        <f>INDEX($R$3:$R$36,MATCH(C150,$Q$3:$Q$36,0))</f>
        <v>LPG</v>
      </c>
      <c r="E150" s="197" t="s">
        <v>36</v>
      </c>
      <c r="F150" s="197" t="s">
        <v>100</v>
      </c>
      <c r="G150" s="197" t="s">
        <v>1301</v>
      </c>
      <c r="H150" s="197" t="s">
        <v>499</v>
      </c>
      <c r="I150" s="197" t="str">
        <f t="shared" si="10"/>
        <v>1A3b Transport - Road</v>
      </c>
      <c r="J150" s="11" t="str">
        <f>ADDRESS(ROW('1A3 Transport'!E124),COLUMN('1A3 Transport'!E124),,,"1A3 Transport")</f>
        <v>'1A3 Transport'!$E$124</v>
      </c>
    </row>
    <row r="151" spans="1:10" x14ac:dyDescent="0.25">
      <c r="B151" s="48" t="s">
        <v>223</v>
      </c>
      <c r="C151" s="19"/>
      <c r="D151" s="197" t="e">
        <f>INDEX($R$3:$R$36,MATCH(C151,$Q$3:$Q$36,0))</f>
        <v>#N/A</v>
      </c>
      <c r="E151" s="48" t="s">
        <v>36</v>
      </c>
      <c r="F151" s="197" t="s">
        <v>100</v>
      </c>
      <c r="G151" s="197" t="s">
        <v>1301</v>
      </c>
      <c r="H151" s="197" t="s">
        <v>499</v>
      </c>
      <c r="J151" s="11" t="str">
        <f>ADDRESS(ROW('1A3 Transport'!E125),COLUMN('1A3 Transport'!E125),,,"1A3 Transport")</f>
        <v>'1A3 Transport'!$E$125</v>
      </c>
    </row>
    <row r="152" spans="1:10" x14ac:dyDescent="0.25">
      <c r="A152" s="197">
        <f>A150+1</f>
        <v>103</v>
      </c>
      <c r="B152" s="197" t="s">
        <v>223</v>
      </c>
      <c r="C152" s="197" t="s">
        <v>165</v>
      </c>
      <c r="D152" s="197" t="str">
        <f>INDEX($R$3:$R$36,MATCH(C152,$Q$3:$Q$36,0))</f>
        <v>Diesel</v>
      </c>
      <c r="E152" s="197" t="s">
        <v>36</v>
      </c>
      <c r="F152" s="197" t="s">
        <v>100</v>
      </c>
      <c r="G152" s="197" t="s">
        <v>1301</v>
      </c>
      <c r="H152" s="197" t="s">
        <v>499</v>
      </c>
      <c r="I152" s="197" t="str">
        <f>B152</f>
        <v>1A3c Transport - Railways</v>
      </c>
      <c r="J152" s="11" t="str">
        <f>ADDRESS(ROW('1A3 Transport'!E126),COLUMN('1A3 Transport'!E126),,,"1A3 Transport")</f>
        <v>'1A3 Transport'!$E$126</v>
      </c>
    </row>
    <row r="153" spans="1:10" x14ac:dyDescent="0.25">
      <c r="A153" s="197">
        <f>A152+1</f>
        <v>104</v>
      </c>
      <c r="B153" s="197" t="s">
        <v>223</v>
      </c>
      <c r="C153" s="197" t="s">
        <v>736</v>
      </c>
      <c r="D153" s="197" t="str">
        <f>INDEX($R$3:$R$36,MATCH(C153,$Q$3:$Q$36,0))</f>
        <v>Residual Fuel Oil (HFO)</v>
      </c>
      <c r="E153" s="197" t="s">
        <v>36</v>
      </c>
      <c r="F153" s="197" t="s">
        <v>100</v>
      </c>
      <c r="G153" s="197" t="s">
        <v>1301</v>
      </c>
      <c r="H153" s="197" t="s">
        <v>499</v>
      </c>
      <c r="I153" s="197" t="str">
        <f>B153</f>
        <v>1A3c Transport - Railways</v>
      </c>
      <c r="J153" s="11" t="str">
        <f>ADDRESS(ROW('1A3 Transport'!E127),COLUMN('1A3 Transport'!E127),,,"1A3 Transport")</f>
        <v>'1A3 Transport'!$E$127</v>
      </c>
    </row>
    <row r="154" spans="1:10" x14ac:dyDescent="0.25">
      <c r="B154" s="48" t="s">
        <v>742</v>
      </c>
      <c r="C154" s="19"/>
      <c r="D154" s="197" t="e">
        <f>INDEX($R$3:$R$36,MATCH(C154,$Q$3:$Q$36,0))</f>
        <v>#N/A</v>
      </c>
      <c r="E154" s="48" t="s">
        <v>36</v>
      </c>
      <c r="F154" s="197" t="s">
        <v>100</v>
      </c>
      <c r="G154" s="197" t="s">
        <v>1301</v>
      </c>
      <c r="H154" s="197" t="s">
        <v>499</v>
      </c>
      <c r="J154" s="11" t="str">
        <f>ADDRESS(ROW('1A3 Transport'!E128),COLUMN('1A3 Transport'!E128),,,"1A3 Transport")</f>
        <v>'1A3 Transport'!$E$128</v>
      </c>
    </row>
    <row r="155" spans="1:10" x14ac:dyDescent="0.25">
      <c r="A155" s="197">
        <f>A153+1</f>
        <v>105</v>
      </c>
      <c r="B155" s="197" t="s">
        <v>739</v>
      </c>
      <c r="C155" s="197" t="s">
        <v>736</v>
      </c>
      <c r="D155" s="197" t="str">
        <f>INDEX($R$3:$R$36,MATCH(C155,$Q$3:$Q$36,0))</f>
        <v>Residual Fuel Oil (HFO)</v>
      </c>
      <c r="E155" s="197" t="s">
        <v>36</v>
      </c>
      <c r="F155" s="197" t="s">
        <v>100</v>
      </c>
      <c r="G155" s="197" t="s">
        <v>1301</v>
      </c>
      <c r="J155" s="11" t="str">
        <f>ADDRESS(ROW('1A3 Transport'!E129),COLUMN('1A3 Transport'!E129),,,"1A3 Transport")</f>
        <v>'1A3 Transport'!$E$129</v>
      </c>
    </row>
    <row r="156" spans="1:10" x14ac:dyDescent="0.25">
      <c r="A156" s="197">
        <f>A155+1</f>
        <v>106</v>
      </c>
      <c r="B156" s="197" t="s">
        <v>739</v>
      </c>
      <c r="C156" s="197" t="s">
        <v>741</v>
      </c>
      <c r="D156" s="197" t="str">
        <f>INDEX($R$3:$R$36,MATCH(C156,$Q$3:$Q$36,0))</f>
        <v>Diesel</v>
      </c>
      <c r="E156" s="197" t="s">
        <v>36</v>
      </c>
      <c r="F156" s="197" t="s">
        <v>100</v>
      </c>
      <c r="G156" s="197" t="s">
        <v>1301</v>
      </c>
      <c r="J156" s="11" t="str">
        <f>ADDRESS(ROW('1A3 Transport'!E130),COLUMN('1A3 Transport'!E130),,,"1A3 Transport")</f>
        <v>'1A3 Transport'!$E$130</v>
      </c>
    </row>
    <row r="157" spans="1:10" x14ac:dyDescent="0.25">
      <c r="A157" s="197">
        <f>A156+1</f>
        <v>107</v>
      </c>
      <c r="B157" s="197" t="s">
        <v>740</v>
      </c>
      <c r="C157" s="197" t="s">
        <v>736</v>
      </c>
      <c r="D157" s="197" t="str">
        <f>INDEX($R$3:$R$36,MATCH(C157,$Q$3:$Q$36,0))</f>
        <v>Residual Fuel Oil (HFO)</v>
      </c>
      <c r="E157" s="197" t="s">
        <v>36</v>
      </c>
      <c r="F157" s="197" t="s">
        <v>100</v>
      </c>
      <c r="G157" s="197" t="s">
        <v>1301</v>
      </c>
      <c r="H157" s="197" t="s">
        <v>499</v>
      </c>
      <c r="I157" s="197" t="s">
        <v>738</v>
      </c>
      <c r="J157" s="11" t="str">
        <f>ADDRESS(ROW('1A3 Transport'!E131),COLUMN('1A3 Transport'!E131),,,"1A3 Transport")</f>
        <v>'1A3 Transport'!$E$131</v>
      </c>
    </row>
    <row r="158" spans="1:10" x14ac:dyDescent="0.25">
      <c r="A158" s="221"/>
      <c r="B158" s="4" t="s">
        <v>73</v>
      </c>
      <c r="C158" s="4" t="s">
        <v>193</v>
      </c>
      <c r="D158" s="197" t="e">
        <f>INDEX($R$3:$R$36,MATCH(C158,$Q$3:$Q$36,0))</f>
        <v>#N/A</v>
      </c>
      <c r="E158" s="4" t="s">
        <v>36</v>
      </c>
      <c r="F158" s="197" t="s">
        <v>100</v>
      </c>
      <c r="G158" s="197" t="s">
        <v>1301</v>
      </c>
      <c r="H158" s="197" t="s">
        <v>499</v>
      </c>
      <c r="I158" s="78">
        <f>(SUM(I142:I143,I145:I150,I152:I153,I157))*'Conversion Factors'!$I$4</f>
        <v>0</v>
      </c>
      <c r="J158" s="11" t="str">
        <f>ADDRESS(ROW('1A3 Transport'!E132),COLUMN('1A3 Transport'!E132),,,"1A3 Transport")</f>
        <v>'1A3 Transport'!$E$132</v>
      </c>
    </row>
    <row r="159" spans="1:10" x14ac:dyDescent="0.25">
      <c r="A159" s="221"/>
      <c r="D159" s="197" t="e">
        <f>INDEX($R$3:$R$36,MATCH(C159,$Q$3:$Q$36,0))</f>
        <v>#N/A</v>
      </c>
      <c r="F159" s="197" t="s">
        <v>100</v>
      </c>
      <c r="G159" s="197" t="s">
        <v>1301</v>
      </c>
      <c r="H159" s="197" t="s">
        <v>499</v>
      </c>
      <c r="J159" s="11" t="str">
        <f>ADDRESS(ROW('1A3 Transport'!E133),COLUMN('1A3 Transport'!E133),,,"1A3 Transport")</f>
        <v>'1A3 Transport'!$E$133</v>
      </c>
    </row>
    <row r="160" spans="1:10" x14ac:dyDescent="0.25">
      <c r="A160" s="221"/>
      <c r="B160" s="48" t="s">
        <v>209</v>
      </c>
      <c r="C160" s="48"/>
      <c r="D160" s="197" t="e">
        <f>INDEX($R$3:$R$36,MATCH(C160,$Q$3:$Q$36,0))</f>
        <v>#N/A</v>
      </c>
      <c r="E160" s="48" t="s">
        <v>190</v>
      </c>
      <c r="F160" s="197" t="s">
        <v>100</v>
      </c>
      <c r="G160" s="197" t="s">
        <v>1301</v>
      </c>
      <c r="H160" s="197" t="s">
        <v>499</v>
      </c>
      <c r="I160" s="19"/>
      <c r="J160" s="11" t="str">
        <f>ADDRESS(ROW('1A3 Transport'!E134),COLUMN('1A3 Transport'!E134),,,"1A3 Transport")</f>
        <v>'1A3 Transport'!$E$134</v>
      </c>
    </row>
    <row r="161" spans="1:10" x14ac:dyDescent="0.25">
      <c r="A161" s="197">
        <f>A157+1</f>
        <v>108</v>
      </c>
      <c r="B161" s="197" t="s">
        <v>210</v>
      </c>
      <c r="C161" s="197" t="s">
        <v>168</v>
      </c>
      <c r="D161" s="197" t="str">
        <f>INDEX($R$3:$R$36,MATCH(C161,$Q$3:$Q$36,0))</f>
        <v>Kerosene</v>
      </c>
      <c r="E161" s="197" t="s">
        <v>190</v>
      </c>
      <c r="F161" s="197" t="s">
        <v>100</v>
      </c>
      <c r="G161" s="197" t="s">
        <v>1301</v>
      </c>
      <c r="J161" s="11" t="str">
        <f>ADDRESS(ROW('1A3 Transport'!E135),COLUMN('1A3 Transport'!E135),,,"1A3 Transport")</f>
        <v>'1A3 Transport'!$E$135</v>
      </c>
    </row>
    <row r="162" spans="1:10" x14ac:dyDescent="0.25">
      <c r="A162" s="197">
        <f>A161+1</f>
        <v>109</v>
      </c>
      <c r="B162" s="197" t="s">
        <v>225</v>
      </c>
      <c r="C162" s="197" t="s">
        <v>166</v>
      </c>
      <c r="D162" s="197" t="str">
        <f>INDEX($R$3:$R$36,MATCH(C162,$Q$3:$Q$36,0))</f>
        <v>Residual Fuel Oil (HFO)</v>
      </c>
      <c r="E162" s="197" t="s">
        <v>190</v>
      </c>
      <c r="F162" s="197" t="s">
        <v>100</v>
      </c>
      <c r="G162" s="197" t="s">
        <v>1301</v>
      </c>
      <c r="H162" s="197" t="s">
        <v>499</v>
      </c>
      <c r="I162" s="197" t="s">
        <v>209</v>
      </c>
      <c r="J162" s="11" t="str">
        <f>ADDRESS(ROW('1A3 Transport'!E136),COLUMN('1A3 Transport'!E136),,,"1A3 Transport")</f>
        <v>'1A3 Transport'!$E$136</v>
      </c>
    </row>
    <row r="163" spans="1:10" x14ac:dyDescent="0.25">
      <c r="A163" s="197">
        <f>A162+1</f>
        <v>110</v>
      </c>
      <c r="B163" s="197" t="s">
        <v>225</v>
      </c>
      <c r="C163" s="197" t="s">
        <v>169</v>
      </c>
      <c r="D163" s="197" t="str">
        <f>INDEX($R$3:$R$36,MATCH(C163,$Q$3:$Q$36,0))</f>
        <v>Coal</v>
      </c>
      <c r="E163" s="197" t="s">
        <v>190</v>
      </c>
      <c r="F163" s="197" t="s">
        <v>100</v>
      </c>
      <c r="G163" s="197" t="s">
        <v>1301</v>
      </c>
      <c r="H163" s="197" t="s">
        <v>499</v>
      </c>
      <c r="I163" s="197" t="s">
        <v>209</v>
      </c>
      <c r="J163" s="11" t="str">
        <f>ADDRESS(ROW('1A3 Transport'!E137),COLUMN('1A3 Transport'!E137),,,"1A3 Transport")</f>
        <v>'1A3 Transport'!$E$137</v>
      </c>
    </row>
    <row r="164" spans="1:10" x14ac:dyDescent="0.25">
      <c r="B164" s="48" t="s">
        <v>224</v>
      </c>
      <c r="C164" s="19"/>
      <c r="D164" s="197" t="e">
        <f>INDEX($R$3:$R$36,MATCH(C164,$Q$3:$Q$36,0))</f>
        <v>#N/A</v>
      </c>
      <c r="E164" s="48" t="s">
        <v>190</v>
      </c>
      <c r="F164" s="197" t="s">
        <v>100</v>
      </c>
      <c r="G164" s="197" t="s">
        <v>1301</v>
      </c>
      <c r="H164" s="197" t="s">
        <v>499</v>
      </c>
      <c r="J164" s="11" t="str">
        <f>ADDRESS(ROW('1A3 Transport'!E138),COLUMN('1A3 Transport'!E138),,,"1A3 Transport")</f>
        <v>'1A3 Transport'!$E$138</v>
      </c>
    </row>
    <row r="165" spans="1:10" x14ac:dyDescent="0.25">
      <c r="A165" s="197">
        <f>A163+1</f>
        <v>111</v>
      </c>
      <c r="B165" s="197" t="s">
        <v>224</v>
      </c>
      <c r="C165" s="197" t="s">
        <v>226</v>
      </c>
      <c r="D165" s="197" t="str">
        <f>INDEX($R$3:$R$36,MATCH(C165,$Q$3:$Q$36,0))</f>
        <v>Motor gasoline</v>
      </c>
      <c r="E165" s="197" t="s">
        <v>190</v>
      </c>
      <c r="F165" s="197" t="s">
        <v>100</v>
      </c>
      <c r="G165" s="197" t="s">
        <v>1301</v>
      </c>
      <c r="H165" s="197" t="s">
        <v>499</v>
      </c>
      <c r="I165" s="197" t="str">
        <f t="shared" ref="I165:I170" si="11">B165</f>
        <v>1A3b Transport - Road</v>
      </c>
      <c r="J165" s="11" t="str">
        <f>ADDRESS(ROW('1A3 Transport'!E139),COLUMN('1A3 Transport'!E139),,,"1A3 Transport")</f>
        <v>'1A3 Transport'!$E$139</v>
      </c>
    </row>
    <row r="166" spans="1:10" x14ac:dyDescent="0.25">
      <c r="A166" s="197">
        <f>A165+1</f>
        <v>112</v>
      </c>
      <c r="B166" s="197" t="s">
        <v>224</v>
      </c>
      <c r="C166" s="197" t="s">
        <v>227</v>
      </c>
      <c r="D166" s="197" t="str">
        <f>INDEX($R$3:$R$36,MATCH(C166,$Q$3:$Q$36,0))</f>
        <v>Kerosene</v>
      </c>
      <c r="E166" s="197" t="s">
        <v>190</v>
      </c>
      <c r="F166" s="197" t="s">
        <v>100</v>
      </c>
      <c r="G166" s="197" t="s">
        <v>1301</v>
      </c>
      <c r="H166" s="197" t="s">
        <v>499</v>
      </c>
      <c r="I166" s="197" t="str">
        <f t="shared" si="11"/>
        <v>1A3b Transport - Road</v>
      </c>
      <c r="J166" s="11" t="str">
        <f>ADDRESS(ROW('1A3 Transport'!E140),COLUMN('1A3 Transport'!E140),,,"1A3 Transport")</f>
        <v>'1A3 Transport'!$E$140</v>
      </c>
    </row>
    <row r="167" spans="1:10" x14ac:dyDescent="0.25">
      <c r="A167" s="197">
        <f>A166+1</f>
        <v>113</v>
      </c>
      <c r="B167" s="197" t="s">
        <v>224</v>
      </c>
      <c r="C167" s="197" t="s">
        <v>165</v>
      </c>
      <c r="D167" s="197" t="str">
        <f>INDEX($R$3:$R$36,MATCH(C167,$Q$3:$Q$36,0))</f>
        <v>Diesel</v>
      </c>
      <c r="E167" s="197" t="s">
        <v>190</v>
      </c>
      <c r="F167" s="197" t="s">
        <v>100</v>
      </c>
      <c r="G167" s="197" t="s">
        <v>1301</v>
      </c>
      <c r="H167" s="197" t="s">
        <v>499</v>
      </c>
      <c r="I167" s="197" t="str">
        <f t="shared" si="11"/>
        <v>1A3b Transport - Road</v>
      </c>
      <c r="J167" s="11" t="str">
        <f>ADDRESS(ROW('1A3 Transport'!E141),COLUMN('1A3 Transport'!E141),,,"1A3 Transport")</f>
        <v>'1A3 Transport'!$E$141</v>
      </c>
    </row>
    <row r="168" spans="1:10" x14ac:dyDescent="0.25">
      <c r="A168" s="197">
        <f>A167+1</f>
        <v>114</v>
      </c>
      <c r="B168" s="197" t="s">
        <v>224</v>
      </c>
      <c r="C168" s="197" t="s">
        <v>206</v>
      </c>
      <c r="D168" s="197" t="str">
        <f>INDEX($R$3:$R$36,MATCH(C168,$Q$3:$Q$36,0))</f>
        <v>Gas</v>
      </c>
      <c r="E168" s="197" t="s">
        <v>190</v>
      </c>
      <c r="F168" s="197" t="s">
        <v>100</v>
      </c>
      <c r="G168" s="197" t="s">
        <v>1301</v>
      </c>
      <c r="H168" s="197" t="s">
        <v>499</v>
      </c>
      <c r="I168" s="197" t="str">
        <f t="shared" si="11"/>
        <v>1A3b Transport - Road</v>
      </c>
      <c r="J168" s="11" t="str">
        <f>ADDRESS(ROW('1A3 Transport'!E142),COLUMN('1A3 Transport'!E142),,,"1A3 Transport")</f>
        <v>'1A3 Transport'!$E$142</v>
      </c>
    </row>
    <row r="169" spans="1:10" x14ac:dyDescent="0.25">
      <c r="A169" s="197">
        <f>A168+1</f>
        <v>115</v>
      </c>
      <c r="B169" s="197" t="s">
        <v>224</v>
      </c>
      <c r="C169" s="197" t="s">
        <v>166</v>
      </c>
      <c r="D169" s="197" t="str">
        <f>INDEX($R$3:$R$36,MATCH(C169,$Q$3:$Q$36,0))</f>
        <v>Residual Fuel Oil (HFO)</v>
      </c>
      <c r="E169" s="197" t="s">
        <v>190</v>
      </c>
      <c r="F169" s="197" t="s">
        <v>100</v>
      </c>
      <c r="G169" s="197" t="s">
        <v>1301</v>
      </c>
      <c r="H169" s="197" t="s">
        <v>499</v>
      </c>
      <c r="I169" s="197" t="str">
        <f t="shared" si="11"/>
        <v>1A3b Transport - Road</v>
      </c>
      <c r="J169" s="11" t="str">
        <f>ADDRESS(ROW('1A3 Transport'!E143),COLUMN('1A3 Transport'!E143),,,"1A3 Transport")</f>
        <v>'1A3 Transport'!$E$143</v>
      </c>
    </row>
    <row r="170" spans="1:10" x14ac:dyDescent="0.25">
      <c r="A170" s="197">
        <f>A169+1</f>
        <v>116</v>
      </c>
      <c r="B170" s="197" t="s">
        <v>224</v>
      </c>
      <c r="C170" s="197" t="s">
        <v>204</v>
      </c>
      <c r="D170" s="197" t="str">
        <f>INDEX($R$3:$R$36,MATCH(C170,$Q$3:$Q$36,0))</f>
        <v>LPG</v>
      </c>
      <c r="E170" s="197" t="s">
        <v>190</v>
      </c>
      <c r="F170" s="197" t="s">
        <v>100</v>
      </c>
      <c r="G170" s="197" t="s">
        <v>1301</v>
      </c>
      <c r="H170" s="197" t="s">
        <v>499</v>
      </c>
      <c r="I170" s="197" t="str">
        <f t="shared" si="11"/>
        <v>1A3b Transport - Road</v>
      </c>
      <c r="J170" s="11" t="str">
        <f>ADDRESS(ROW('1A3 Transport'!E144),COLUMN('1A3 Transport'!E144),,,"1A3 Transport")</f>
        <v>'1A3 Transport'!$E$144</v>
      </c>
    </row>
    <row r="171" spans="1:10" x14ac:dyDescent="0.25">
      <c r="B171" s="48" t="s">
        <v>223</v>
      </c>
      <c r="C171" s="19"/>
      <c r="D171" s="197" t="e">
        <f>INDEX($R$3:$R$36,MATCH(C171,$Q$3:$Q$36,0))</f>
        <v>#N/A</v>
      </c>
      <c r="E171" s="48" t="s">
        <v>190</v>
      </c>
      <c r="F171" s="197" t="s">
        <v>100</v>
      </c>
      <c r="G171" s="197" t="s">
        <v>1301</v>
      </c>
      <c r="H171" s="197" t="s">
        <v>499</v>
      </c>
      <c r="J171" s="11" t="str">
        <f>ADDRESS(ROW('1A3 Transport'!E145),COLUMN('1A3 Transport'!E145),,,"1A3 Transport")</f>
        <v>'1A3 Transport'!$E$145</v>
      </c>
    </row>
    <row r="172" spans="1:10" x14ac:dyDescent="0.25">
      <c r="A172" s="197">
        <f>A170+1</f>
        <v>117</v>
      </c>
      <c r="B172" s="197" t="s">
        <v>223</v>
      </c>
      <c r="C172" s="197" t="s">
        <v>165</v>
      </c>
      <c r="D172" s="197" t="str">
        <f>INDEX($R$3:$R$36,MATCH(C172,$Q$3:$Q$36,0))</f>
        <v>Diesel</v>
      </c>
      <c r="E172" s="197" t="s">
        <v>190</v>
      </c>
      <c r="F172" s="197" t="s">
        <v>100</v>
      </c>
      <c r="G172" s="197" t="s">
        <v>1301</v>
      </c>
      <c r="H172" s="197" t="s">
        <v>499</v>
      </c>
      <c r="I172" s="197" t="str">
        <f>B172</f>
        <v>1A3c Transport - Railways</v>
      </c>
      <c r="J172" s="11" t="str">
        <f>ADDRESS(ROW('1A3 Transport'!E146),COLUMN('1A3 Transport'!E146),,,"1A3 Transport")</f>
        <v>'1A3 Transport'!$E$146</v>
      </c>
    </row>
    <row r="173" spans="1:10" x14ac:dyDescent="0.25">
      <c r="A173" s="197">
        <f>A172+1</f>
        <v>118</v>
      </c>
      <c r="B173" s="197" t="s">
        <v>223</v>
      </c>
      <c r="C173" s="197" t="s">
        <v>736</v>
      </c>
      <c r="D173" s="197" t="str">
        <f>INDEX($R$3:$R$36,MATCH(C173,$Q$3:$Q$36,0))</f>
        <v>Residual Fuel Oil (HFO)</v>
      </c>
      <c r="E173" s="197" t="s">
        <v>190</v>
      </c>
      <c r="F173" s="197" t="s">
        <v>100</v>
      </c>
      <c r="G173" s="197" t="s">
        <v>1301</v>
      </c>
      <c r="H173" s="197" t="s">
        <v>499</v>
      </c>
      <c r="I173" s="197" t="str">
        <f>B173</f>
        <v>1A3c Transport - Railways</v>
      </c>
      <c r="J173" s="11" t="str">
        <f>ADDRESS(ROW('1A3 Transport'!E147),COLUMN('1A3 Transport'!E147),,,"1A3 Transport")</f>
        <v>'1A3 Transport'!$E$147</v>
      </c>
    </row>
    <row r="174" spans="1:10" x14ac:dyDescent="0.25">
      <c r="B174" s="48" t="s">
        <v>742</v>
      </c>
      <c r="C174" s="19"/>
      <c r="D174" s="197" t="e">
        <f>INDEX($R$3:$R$36,MATCH(C174,$Q$3:$Q$36,0))</f>
        <v>#N/A</v>
      </c>
      <c r="E174" s="48" t="s">
        <v>190</v>
      </c>
      <c r="F174" s="197" t="s">
        <v>100</v>
      </c>
      <c r="G174" s="197" t="s">
        <v>1301</v>
      </c>
      <c r="H174" s="197" t="s">
        <v>499</v>
      </c>
      <c r="J174" s="11" t="str">
        <f>ADDRESS(ROW('1A3 Transport'!E148),COLUMN('1A3 Transport'!E148),,,"1A3 Transport")</f>
        <v>'1A3 Transport'!$E$148</v>
      </c>
    </row>
    <row r="175" spans="1:10" x14ac:dyDescent="0.25">
      <c r="A175" s="197">
        <f>A173+1</f>
        <v>119</v>
      </c>
      <c r="B175" s="197" t="s">
        <v>739</v>
      </c>
      <c r="C175" s="197" t="s">
        <v>736</v>
      </c>
      <c r="D175" s="197" t="str">
        <f>INDEX($R$3:$R$36,MATCH(C175,$Q$3:$Q$36,0))</f>
        <v>Residual Fuel Oil (HFO)</v>
      </c>
      <c r="E175" s="197" t="s">
        <v>190</v>
      </c>
      <c r="F175" s="197" t="s">
        <v>100</v>
      </c>
      <c r="G175" s="197" t="s">
        <v>1301</v>
      </c>
      <c r="J175" s="11" t="str">
        <f>ADDRESS(ROW('1A3 Transport'!E149),COLUMN('1A3 Transport'!E149),,,"1A3 Transport")</f>
        <v>'1A3 Transport'!$E$149</v>
      </c>
    </row>
    <row r="176" spans="1:10" x14ac:dyDescent="0.25">
      <c r="A176" s="197">
        <f>A175+1</f>
        <v>120</v>
      </c>
      <c r="B176" s="197" t="s">
        <v>739</v>
      </c>
      <c r="C176" s="197" t="s">
        <v>741</v>
      </c>
      <c r="D176" s="197" t="str">
        <f>INDEX($R$3:$R$36,MATCH(C176,$Q$3:$Q$36,0))</f>
        <v>Diesel</v>
      </c>
      <c r="E176" s="197" t="s">
        <v>190</v>
      </c>
      <c r="F176" s="197" t="s">
        <v>100</v>
      </c>
      <c r="G176" s="197" t="s">
        <v>1301</v>
      </c>
      <c r="J176" s="11" t="str">
        <f>ADDRESS(ROW('1A3 Transport'!E150),COLUMN('1A3 Transport'!E150),,,"1A3 Transport")</f>
        <v>'1A3 Transport'!$E$150</v>
      </c>
    </row>
    <row r="177" spans="1:10" x14ac:dyDescent="0.25">
      <c r="A177" s="197">
        <f>A176+1</f>
        <v>121</v>
      </c>
      <c r="B177" s="197" t="s">
        <v>740</v>
      </c>
      <c r="C177" s="197" t="s">
        <v>736</v>
      </c>
      <c r="D177" s="197" t="str">
        <f>INDEX($R$3:$R$36,MATCH(C177,$Q$3:$Q$36,0))</f>
        <v>Residual Fuel Oil (HFO)</v>
      </c>
      <c r="E177" s="197" t="s">
        <v>190</v>
      </c>
      <c r="F177" s="197" t="s">
        <v>100</v>
      </c>
      <c r="G177" s="197" t="s">
        <v>1301</v>
      </c>
      <c r="H177" s="197" t="s">
        <v>499</v>
      </c>
      <c r="I177" s="197" t="s">
        <v>738</v>
      </c>
      <c r="J177" s="11" t="str">
        <f>ADDRESS(ROW('1A3 Transport'!E151),COLUMN('1A3 Transport'!E151),,,"1A3 Transport")</f>
        <v>'1A3 Transport'!$E$151</v>
      </c>
    </row>
    <row r="178" spans="1:10" x14ac:dyDescent="0.25">
      <c r="A178" s="221"/>
      <c r="B178" s="4" t="s">
        <v>73</v>
      </c>
      <c r="C178" s="4" t="s">
        <v>196</v>
      </c>
      <c r="D178" s="197" t="e">
        <f>INDEX($R$3:$R$36,MATCH(C178,$Q$3:$Q$36,0))</f>
        <v>#N/A</v>
      </c>
      <c r="E178" s="4" t="s">
        <v>190</v>
      </c>
      <c r="F178" s="197" t="s">
        <v>100</v>
      </c>
      <c r="G178" s="197" t="s">
        <v>1301</v>
      </c>
      <c r="H178" s="197" t="s">
        <v>499</v>
      </c>
      <c r="I178" s="78">
        <f>(SUM(I162:I163,I165:I170,I172:I173,I177))*'Conversion Factors'!$I$5</f>
        <v>0</v>
      </c>
      <c r="J178" s="78">
        <f>(SUM(J162:J163,J165:J170,J172:J173,J177))*'Conversion Factors'!$I$5</f>
        <v>0</v>
      </c>
    </row>
    <row r="179" spans="1:10" x14ac:dyDescent="0.25">
      <c r="B179" s="48" t="s">
        <v>222</v>
      </c>
      <c r="C179" s="48"/>
      <c r="D179" s="197" t="e">
        <f>INDEX($R$3:$R$36,MATCH(C179,$Q$3:$Q$36,0))</f>
        <v>#N/A</v>
      </c>
      <c r="E179" s="48"/>
      <c r="F179" s="197" t="s">
        <v>100</v>
      </c>
      <c r="G179" s="197" t="s">
        <v>1301</v>
      </c>
    </row>
    <row r="180" spans="1:10" x14ac:dyDescent="0.25">
      <c r="A180" s="197">
        <f>A177+1</f>
        <v>122</v>
      </c>
      <c r="B180" s="197" t="s">
        <v>222</v>
      </c>
      <c r="C180" s="197" t="s">
        <v>227</v>
      </c>
      <c r="D180" s="197" t="str">
        <f>INDEX($R$3:$R$36,MATCH(C180,$Q$3:$Q$36,0))</f>
        <v>Kerosene</v>
      </c>
      <c r="E180" s="197" t="s">
        <v>1305</v>
      </c>
      <c r="F180" s="197" t="s">
        <v>100</v>
      </c>
      <c r="G180" s="197" t="s">
        <v>1301</v>
      </c>
      <c r="H180" s="197" t="s">
        <v>501</v>
      </c>
      <c r="I180" s="197" t="s">
        <v>222</v>
      </c>
      <c r="J180" s="197" t="str">
        <f>ADDRESS(ROW('1A4 Other Sectors'!E15),COLUMN('1A4 Other Sectors'!E15),,,"1A4 Other Sectors")</f>
        <v>'1A4 Other Sectors'!$E$15</v>
      </c>
    </row>
    <row r="181" spans="1:10" x14ac:dyDescent="0.25">
      <c r="A181" s="197">
        <f>A180+1</f>
        <v>123</v>
      </c>
      <c r="B181" s="197" t="s">
        <v>222</v>
      </c>
      <c r="C181" s="197" t="s">
        <v>228</v>
      </c>
      <c r="D181" s="197" t="str">
        <f>INDEX($R$3:$R$36,MATCH(C181,$Q$3:$Q$36,0))</f>
        <v>Diesel</v>
      </c>
      <c r="E181" s="197" t="s">
        <v>1305</v>
      </c>
      <c r="F181" s="197" t="s">
        <v>100</v>
      </c>
      <c r="G181" s="197" t="s">
        <v>1301</v>
      </c>
      <c r="H181" s="197" t="s">
        <v>501</v>
      </c>
      <c r="I181" s="197" t="s">
        <v>222</v>
      </c>
      <c r="J181" s="197" t="str">
        <f>ADDRESS(ROW('1A4 Other Sectors'!E16),COLUMN('1A4 Other Sectors'!E16),,,"1A4 Other Sectors")</f>
        <v>'1A4 Other Sectors'!$E$16</v>
      </c>
    </row>
    <row r="182" spans="1:10" x14ac:dyDescent="0.25">
      <c r="A182" s="197">
        <f>A181+1</f>
        <v>124</v>
      </c>
      <c r="B182" s="197" t="s">
        <v>222</v>
      </c>
      <c r="C182" s="197" t="s">
        <v>359</v>
      </c>
      <c r="D182" s="197" t="str">
        <f>INDEX($R$3:$R$36,MATCH(C182,$Q$3:$Q$36,0))</f>
        <v>Residual Fuel Oil (HFO)</v>
      </c>
      <c r="E182" s="197" t="s">
        <v>1305</v>
      </c>
      <c r="F182" s="197" t="s">
        <v>100</v>
      </c>
      <c r="G182" s="197" t="s">
        <v>1301</v>
      </c>
      <c r="H182" s="197" t="s">
        <v>501</v>
      </c>
      <c r="I182" s="197" t="s">
        <v>222</v>
      </c>
      <c r="J182" s="197" t="str">
        <f>ADDRESS(ROW('1A4 Other Sectors'!E17),COLUMN('1A4 Other Sectors'!E17),,,"1A4 Other Sectors")</f>
        <v>'1A4 Other Sectors'!$E$17</v>
      </c>
    </row>
    <row r="183" spans="1:10" x14ac:dyDescent="0.25">
      <c r="A183" s="197">
        <f>A182+1</f>
        <v>125</v>
      </c>
      <c r="B183" s="197" t="s">
        <v>222</v>
      </c>
      <c r="C183" s="197" t="s">
        <v>167</v>
      </c>
      <c r="D183" s="197" t="str">
        <f>INDEX($R$3:$R$36,MATCH(C183,$Q$3:$Q$36,0))</f>
        <v>Coal</v>
      </c>
      <c r="E183" s="197" t="s">
        <v>1305</v>
      </c>
      <c r="F183" s="197" t="s">
        <v>100</v>
      </c>
      <c r="G183" s="197" t="s">
        <v>1301</v>
      </c>
      <c r="H183" s="197" t="s">
        <v>501</v>
      </c>
      <c r="I183" s="197" t="s">
        <v>222</v>
      </c>
      <c r="J183" s="197" t="str">
        <f>ADDRESS(ROW('1A4 Other Sectors'!E18),COLUMN('1A4 Other Sectors'!E18),,,"1A4 Other Sectors")</f>
        <v>'1A4 Other Sectors'!$E$18</v>
      </c>
    </row>
    <row r="184" spans="1:10" x14ac:dyDescent="0.25">
      <c r="A184" s="197">
        <f>A183+1</f>
        <v>126</v>
      </c>
      <c r="B184" s="197" t="s">
        <v>222</v>
      </c>
      <c r="C184" s="197" t="s">
        <v>215</v>
      </c>
      <c r="D184" s="197" t="str">
        <f>INDEX($R$3:$R$36,MATCH(C184,$Q$3:$Q$36,0))</f>
        <v>Gas work gas</v>
      </c>
      <c r="E184" s="197" t="s">
        <v>1305</v>
      </c>
      <c r="F184" s="197" t="s">
        <v>100</v>
      </c>
      <c r="G184" s="197" t="s">
        <v>1301</v>
      </c>
      <c r="H184" s="197" t="s">
        <v>501</v>
      </c>
      <c r="I184" s="197" t="s">
        <v>222</v>
      </c>
      <c r="J184" s="197" t="str">
        <f>ADDRESS(ROW('1A4 Other Sectors'!E19),COLUMN('1A4 Other Sectors'!E19),,,"1A4 Other Sectors")</f>
        <v>'1A4 Other Sectors'!$E$19</v>
      </c>
    </row>
    <row r="185" spans="1:10" x14ac:dyDescent="0.25">
      <c r="A185" s="197">
        <f>A184+1</f>
        <v>127</v>
      </c>
      <c r="B185" s="197" t="s">
        <v>222</v>
      </c>
      <c r="C185" s="197" t="s">
        <v>211</v>
      </c>
      <c r="D185" s="197" t="str">
        <f>INDEX($R$3:$R$36,MATCH(C185,$Q$3:$Q$36,0))</f>
        <v>Gas</v>
      </c>
      <c r="E185" s="197" t="s">
        <v>1305</v>
      </c>
      <c r="F185" s="197" t="s">
        <v>100</v>
      </c>
      <c r="G185" s="197" t="s">
        <v>1301</v>
      </c>
      <c r="H185" s="197" t="s">
        <v>501</v>
      </c>
      <c r="I185" s="197" t="s">
        <v>222</v>
      </c>
      <c r="J185" s="197" t="str">
        <f>ADDRESS(ROW('1A4 Other Sectors'!E20),COLUMN('1A4 Other Sectors'!E20),,,"1A4 Other Sectors")</f>
        <v>'1A4 Other Sectors'!$E$20</v>
      </c>
    </row>
    <row r="186" spans="1:10" x14ac:dyDescent="0.25">
      <c r="B186" s="48" t="s">
        <v>221</v>
      </c>
      <c r="C186" s="19"/>
      <c r="D186" s="197" t="e">
        <f>INDEX($R$3:$R$36,MATCH(C186,$Q$3:$Q$36,0))</f>
        <v>#N/A</v>
      </c>
      <c r="E186" s="19"/>
      <c r="F186" s="197" t="s">
        <v>100</v>
      </c>
      <c r="G186" s="197" t="s">
        <v>1301</v>
      </c>
    </row>
    <row r="187" spans="1:10" x14ac:dyDescent="0.25">
      <c r="A187" s="197">
        <f>A185+1</f>
        <v>128</v>
      </c>
      <c r="B187" s="197" t="s">
        <v>221</v>
      </c>
      <c r="C187" s="197" t="s">
        <v>227</v>
      </c>
      <c r="D187" s="197" t="str">
        <f>INDEX($R$3:$R$36,MATCH(C187,$Q$3:$Q$36,0))</f>
        <v>Kerosene</v>
      </c>
      <c r="E187" s="197" t="s">
        <v>1305</v>
      </c>
      <c r="F187" s="197" t="s">
        <v>100</v>
      </c>
      <c r="G187" s="197" t="s">
        <v>1301</v>
      </c>
      <c r="H187" s="197" t="s">
        <v>501</v>
      </c>
      <c r="I187" s="197" t="s">
        <v>221</v>
      </c>
      <c r="J187" s="197" t="str">
        <f>ADDRESS(ROW('1A4 Other Sectors'!E22),COLUMN('1A4 Other Sectors'!E22),,,"1A4 Other Sectors")</f>
        <v>'1A4 Other Sectors'!$E$22</v>
      </c>
    </row>
    <row r="188" spans="1:10" x14ac:dyDescent="0.25">
      <c r="A188" s="197">
        <f t="shared" ref="A188:A193" si="12">A187+1</f>
        <v>129</v>
      </c>
      <c r="B188" s="197" t="s">
        <v>221</v>
      </c>
      <c r="C188" s="197" t="s">
        <v>166</v>
      </c>
      <c r="D188" s="197" t="str">
        <f>INDEX($R$3:$R$36,MATCH(C188,$Q$3:$Q$36,0))</f>
        <v>Residual Fuel Oil (HFO)</v>
      </c>
      <c r="E188" s="197" t="s">
        <v>1305</v>
      </c>
      <c r="F188" s="197" t="s">
        <v>100</v>
      </c>
      <c r="G188" s="197" t="s">
        <v>1301</v>
      </c>
      <c r="H188" s="197" t="s">
        <v>501</v>
      </c>
      <c r="I188" s="197" t="s">
        <v>221</v>
      </c>
      <c r="J188" s="197" t="str">
        <f>ADDRESS(ROW('1A4 Other Sectors'!E23),COLUMN('1A4 Other Sectors'!E23),,,"1A4 Other Sectors")</f>
        <v>'1A4 Other Sectors'!$E$23</v>
      </c>
    </row>
    <row r="189" spans="1:10" x14ac:dyDescent="0.25">
      <c r="A189" s="197">
        <f t="shared" si="12"/>
        <v>130</v>
      </c>
      <c r="B189" s="197" t="s">
        <v>221</v>
      </c>
      <c r="C189" s="197" t="s">
        <v>204</v>
      </c>
      <c r="D189" s="197" t="str">
        <f>INDEX($R$3:$R$36,MATCH(C189,$Q$3:$Q$36,0))</f>
        <v>LPG</v>
      </c>
      <c r="E189" s="197" t="s">
        <v>1305</v>
      </c>
      <c r="F189" s="197" t="s">
        <v>100</v>
      </c>
      <c r="G189" s="197" t="s">
        <v>1301</v>
      </c>
      <c r="H189" s="197" t="s">
        <v>501</v>
      </c>
      <c r="I189" s="197" t="s">
        <v>221</v>
      </c>
      <c r="J189" s="197" t="str">
        <f>ADDRESS(ROW('1A4 Other Sectors'!E24),COLUMN('1A4 Other Sectors'!E24),,,"1A4 Other Sectors")</f>
        <v>'1A4 Other Sectors'!$E$24</v>
      </c>
    </row>
    <row r="190" spans="1:10" x14ac:dyDescent="0.25">
      <c r="A190" s="197">
        <f t="shared" si="12"/>
        <v>131</v>
      </c>
      <c r="B190" s="197" t="s">
        <v>221</v>
      </c>
      <c r="C190" s="197" t="s">
        <v>167</v>
      </c>
      <c r="D190" s="197" t="str">
        <f>INDEX($R$3:$R$36,MATCH(C190,$Q$3:$Q$36,0))</f>
        <v>Coal</v>
      </c>
      <c r="E190" s="197" t="s">
        <v>1305</v>
      </c>
      <c r="F190" s="197" t="s">
        <v>100</v>
      </c>
      <c r="G190" s="197" t="s">
        <v>1301</v>
      </c>
      <c r="H190" s="197" t="s">
        <v>501</v>
      </c>
      <c r="I190" s="197" t="s">
        <v>221</v>
      </c>
      <c r="J190" s="197" t="str">
        <f>ADDRESS(ROW('1A4 Other Sectors'!E25),COLUMN('1A4 Other Sectors'!E25),,,"1A4 Other Sectors")</f>
        <v>'1A4 Other Sectors'!$E$25</v>
      </c>
    </row>
    <row r="191" spans="1:10" x14ac:dyDescent="0.25">
      <c r="A191" s="197">
        <f t="shared" si="12"/>
        <v>132</v>
      </c>
      <c r="B191" s="197" t="s">
        <v>231</v>
      </c>
      <c r="C191" s="197" t="s">
        <v>1035</v>
      </c>
      <c r="D191" s="197" t="str">
        <f>INDEX($R$3:$R$36,MATCH(C191,$Q$3:$Q$36,0))</f>
        <v>Wood/Wood Waste</v>
      </c>
      <c r="E191" s="197" t="s">
        <v>1305</v>
      </c>
      <c r="F191" s="197" t="s">
        <v>100</v>
      </c>
      <c r="G191" s="197" t="s">
        <v>1301</v>
      </c>
      <c r="H191" s="197" t="s">
        <v>501</v>
      </c>
      <c r="I191" s="197" t="s">
        <v>221</v>
      </c>
      <c r="J191" s="197" t="str">
        <f>ADDRESS(ROW('1A4 Other Sectors'!E26),COLUMN('1A4 Other Sectors'!E26),,,"1A4 Other Sectors")</f>
        <v>'1A4 Other Sectors'!$E$26</v>
      </c>
    </row>
    <row r="192" spans="1:10" x14ac:dyDescent="0.25">
      <c r="A192" s="197">
        <f t="shared" si="12"/>
        <v>133</v>
      </c>
      <c r="B192" s="197" t="s">
        <v>231</v>
      </c>
      <c r="C192" s="197" t="s">
        <v>217</v>
      </c>
      <c r="D192" s="197" t="str">
        <f>INDEX($R$3:$R$36,MATCH(C192,$Q$3:$Q$36,0))</f>
        <v>Other primary solid biomass</v>
      </c>
      <c r="E192" s="197" t="s">
        <v>1305</v>
      </c>
      <c r="F192" s="197" t="s">
        <v>100</v>
      </c>
      <c r="G192" s="197" t="s">
        <v>1301</v>
      </c>
      <c r="H192" s="197" t="s">
        <v>501</v>
      </c>
      <c r="I192" s="197" t="s">
        <v>221</v>
      </c>
      <c r="J192" s="197" t="str">
        <f>ADDRESS(ROW('1A4 Other Sectors'!E27),COLUMN('1A4 Other Sectors'!E27),,,"1A4 Other Sectors")</f>
        <v>'1A4 Other Sectors'!$E$27</v>
      </c>
    </row>
    <row r="193" spans="1:10" x14ac:dyDescent="0.25">
      <c r="A193" s="197">
        <f t="shared" si="12"/>
        <v>134</v>
      </c>
      <c r="B193" s="197" t="s">
        <v>231</v>
      </c>
      <c r="C193" s="197" t="s">
        <v>218</v>
      </c>
      <c r="D193" s="197" t="str">
        <f>INDEX($R$3:$R$36,MATCH(C193,$Q$3:$Q$36,0))</f>
        <v>Wood/Wood Waste</v>
      </c>
      <c r="E193" s="197" t="s">
        <v>1305</v>
      </c>
      <c r="F193" s="197" t="s">
        <v>100</v>
      </c>
      <c r="G193" s="197" t="s">
        <v>1301</v>
      </c>
      <c r="H193" s="197" t="s">
        <v>501</v>
      </c>
      <c r="I193" s="197" t="s">
        <v>221</v>
      </c>
      <c r="J193" s="197" t="str">
        <f>ADDRESS(ROW('1A4 Other Sectors'!E28),COLUMN('1A4 Other Sectors'!E28),,,"1A4 Other Sectors")</f>
        <v>'1A4 Other Sectors'!$E$28</v>
      </c>
    </row>
    <row r="194" spans="1:10" x14ac:dyDescent="0.25">
      <c r="B194" s="48" t="s">
        <v>219</v>
      </c>
      <c r="C194" s="19"/>
      <c r="D194" s="197" t="e">
        <f>INDEX($R$3:$R$36,MATCH(C194,$Q$3:$Q$36,0))</f>
        <v>#N/A</v>
      </c>
      <c r="E194" s="19"/>
      <c r="F194" s="197" t="s">
        <v>100</v>
      </c>
      <c r="G194" s="197" t="s">
        <v>1301</v>
      </c>
    </row>
    <row r="195" spans="1:10" x14ac:dyDescent="0.25">
      <c r="A195" s="197">
        <f>A193+1</f>
        <v>135</v>
      </c>
      <c r="B195" s="197" t="s">
        <v>219</v>
      </c>
      <c r="C195" s="197" t="s">
        <v>226</v>
      </c>
      <c r="D195" s="197" t="str">
        <f>INDEX($R$3:$R$36,MATCH(C195,$Q$3:$Q$36,0))</f>
        <v>Motor gasoline</v>
      </c>
      <c r="E195" s="197" t="s">
        <v>1305</v>
      </c>
      <c r="F195" s="197" t="s">
        <v>100</v>
      </c>
      <c r="G195" s="197" t="s">
        <v>1301</v>
      </c>
      <c r="H195" s="197" t="s">
        <v>501</v>
      </c>
      <c r="I195" s="197" t="s">
        <v>1309</v>
      </c>
      <c r="J195" s="197" t="str">
        <f>ADDRESS(ROW('1A4 Other Sectors'!E30),COLUMN('1A4 Other Sectors'!E30),,,"1A4 Other Sectors")</f>
        <v>'1A4 Other Sectors'!$E$30</v>
      </c>
    </row>
    <row r="196" spans="1:10" x14ac:dyDescent="0.25">
      <c r="A196" s="197">
        <f>A195+1</f>
        <v>136</v>
      </c>
      <c r="B196" s="197" t="s">
        <v>219</v>
      </c>
      <c r="C196" s="197" t="s">
        <v>227</v>
      </c>
      <c r="D196" s="197" t="str">
        <f>INDEX($R$3:$R$36,MATCH(C196,$Q$3:$Q$36,0))</f>
        <v>Kerosene</v>
      </c>
      <c r="E196" s="197" t="s">
        <v>1305</v>
      </c>
      <c r="F196" s="197" t="s">
        <v>100</v>
      </c>
      <c r="G196" s="197" t="s">
        <v>1301</v>
      </c>
      <c r="H196" s="197" t="s">
        <v>501</v>
      </c>
      <c r="I196" s="197" t="s">
        <v>1309</v>
      </c>
      <c r="J196" s="197" t="str">
        <f>ADDRESS(ROW('1A4 Other Sectors'!E31),COLUMN('1A4 Other Sectors'!E31),,,"1A4 Other Sectors")</f>
        <v>'1A4 Other Sectors'!$E$31</v>
      </c>
    </row>
    <row r="197" spans="1:10" x14ac:dyDescent="0.25">
      <c r="A197" s="197">
        <f>A196+1</f>
        <v>137</v>
      </c>
      <c r="B197" s="197" t="s">
        <v>219</v>
      </c>
      <c r="C197" s="197" t="s">
        <v>228</v>
      </c>
      <c r="D197" s="197" t="str">
        <f>INDEX($R$3:$R$36,MATCH(C197,$Q$3:$Q$36,0))</f>
        <v>Diesel</v>
      </c>
      <c r="E197" s="197" t="s">
        <v>1305</v>
      </c>
      <c r="F197" s="197" t="s">
        <v>100</v>
      </c>
      <c r="G197" s="197" t="s">
        <v>1301</v>
      </c>
      <c r="H197" s="197" t="s">
        <v>501</v>
      </c>
      <c r="I197" s="197" t="s">
        <v>1309</v>
      </c>
      <c r="J197" s="197" t="str">
        <f>ADDRESS(ROW('1A4 Other Sectors'!E32),COLUMN('1A4 Other Sectors'!E32),,,"1A4 Other Sectors")</f>
        <v>'1A4 Other Sectors'!$E$32</v>
      </c>
    </row>
    <row r="198" spans="1:10" x14ac:dyDescent="0.25">
      <c r="A198" s="197">
        <f>A197+1</f>
        <v>138</v>
      </c>
      <c r="B198" s="197" t="s">
        <v>219</v>
      </c>
      <c r="C198" s="197" t="s">
        <v>166</v>
      </c>
      <c r="D198" s="197" t="str">
        <f>INDEX($R$3:$R$36,MATCH(C198,$Q$3:$Q$36,0))</f>
        <v>Residual Fuel Oil (HFO)</v>
      </c>
      <c r="E198" s="197" t="s">
        <v>1305</v>
      </c>
      <c r="F198" s="197" t="s">
        <v>100</v>
      </c>
      <c r="G198" s="197" t="s">
        <v>1301</v>
      </c>
      <c r="H198" s="197" t="s">
        <v>501</v>
      </c>
      <c r="I198" s="197" t="s">
        <v>1309</v>
      </c>
      <c r="J198" s="197" t="str">
        <f>ADDRESS(ROW('1A4 Other Sectors'!E33),COLUMN('1A4 Other Sectors'!E33),,,"1A4 Other Sectors")</f>
        <v>'1A4 Other Sectors'!$E$33</v>
      </c>
    </row>
    <row r="199" spans="1:10" x14ac:dyDescent="0.25">
      <c r="A199" s="197">
        <f>A198+1</f>
        <v>139</v>
      </c>
      <c r="B199" s="197" t="s">
        <v>219</v>
      </c>
      <c r="C199" s="197" t="s">
        <v>204</v>
      </c>
      <c r="D199" s="197" t="str">
        <f>INDEX($R$3:$R$36,MATCH(C199,$Q$3:$Q$36,0))</f>
        <v>LPG</v>
      </c>
      <c r="E199" s="197" t="s">
        <v>1305</v>
      </c>
      <c r="F199" s="197" t="s">
        <v>100</v>
      </c>
      <c r="G199" s="197" t="s">
        <v>1301</v>
      </c>
      <c r="H199" s="197" t="s">
        <v>501</v>
      </c>
      <c r="I199" s="197" t="s">
        <v>1309</v>
      </c>
      <c r="J199" s="197" t="str">
        <f>ADDRESS(ROW('1A4 Other Sectors'!E34),COLUMN('1A4 Other Sectors'!E34),,,"1A4 Other Sectors")</f>
        <v>'1A4 Other Sectors'!$E$34</v>
      </c>
    </row>
    <row r="200" spans="1:10" x14ac:dyDescent="0.25">
      <c r="A200" s="197">
        <f>A199+1</f>
        <v>140</v>
      </c>
      <c r="B200" s="197" t="s">
        <v>219</v>
      </c>
      <c r="C200" s="197" t="s">
        <v>167</v>
      </c>
      <c r="D200" s="197" t="str">
        <f>INDEX($R$3:$R$36,MATCH(C200,$Q$3:$Q$36,0))</f>
        <v>Coal</v>
      </c>
      <c r="E200" s="197" t="s">
        <v>1305</v>
      </c>
      <c r="F200" s="197" t="s">
        <v>100</v>
      </c>
      <c r="G200" s="197" t="s">
        <v>1301</v>
      </c>
      <c r="H200" s="197" t="s">
        <v>501</v>
      </c>
      <c r="I200" s="197" t="s">
        <v>1309</v>
      </c>
      <c r="J200" s="197" t="str">
        <f>ADDRESS(ROW('1A4 Other Sectors'!E35),COLUMN('1A4 Other Sectors'!E35),,,"1A4 Other Sectors")</f>
        <v>'1A4 Other Sectors'!$E$35</v>
      </c>
    </row>
    <row r="201" spans="1:10" x14ac:dyDescent="0.25">
      <c r="A201" s="221"/>
      <c r="B201" s="48" t="s">
        <v>222</v>
      </c>
      <c r="C201" s="48"/>
      <c r="D201" s="197" t="e">
        <f>INDEX($R$3:$R$36,MATCH(C201,$Q$3:$Q$36,0))</f>
        <v>#N/A</v>
      </c>
      <c r="E201" s="48" t="s">
        <v>13</v>
      </c>
      <c r="F201" s="197" t="s">
        <v>100</v>
      </c>
      <c r="G201" s="197" t="s">
        <v>1301</v>
      </c>
      <c r="H201" s="197" t="s">
        <v>501</v>
      </c>
      <c r="I201" s="19"/>
      <c r="J201" s="197" t="str">
        <f>ADDRESS(ROW('1A4 Other Sectors'!E36),COLUMN('1A4 Other Sectors'!E36),,,"1A4 Other Sectors")</f>
        <v>'1A4 Other Sectors'!$E$36</v>
      </c>
    </row>
    <row r="202" spans="1:10" x14ac:dyDescent="0.25">
      <c r="A202" s="197">
        <f>A200+1</f>
        <v>141</v>
      </c>
      <c r="B202" s="197" t="s">
        <v>222</v>
      </c>
      <c r="C202" s="197" t="s">
        <v>227</v>
      </c>
      <c r="D202" s="197" t="str">
        <f>INDEX($R$3:$R$36,MATCH(C202,$Q$3:$Q$36,0))</f>
        <v>Kerosene</v>
      </c>
      <c r="E202" s="197" t="s">
        <v>13</v>
      </c>
      <c r="F202" s="197" t="s">
        <v>100</v>
      </c>
      <c r="G202" s="197" t="s">
        <v>1301</v>
      </c>
      <c r="H202" s="197" t="s">
        <v>501</v>
      </c>
      <c r="I202" s="197" t="s">
        <v>222</v>
      </c>
      <c r="J202" s="197" t="str">
        <f>ADDRESS(ROW('1A4 Other Sectors'!E111),COLUMN('1A4 Other Sectors'!E111),,,"1A4 Other Sectors")</f>
        <v>'1A4 Other Sectors'!$E$111</v>
      </c>
    </row>
    <row r="203" spans="1:10" x14ac:dyDescent="0.25">
      <c r="A203" s="197">
        <f>A202+1</f>
        <v>142</v>
      </c>
      <c r="B203" s="197" t="s">
        <v>222</v>
      </c>
      <c r="C203" s="197" t="s">
        <v>228</v>
      </c>
      <c r="D203" s="197" t="str">
        <f>INDEX($R$3:$R$36,MATCH(C203,$Q$3:$Q$36,0))</f>
        <v>Diesel</v>
      </c>
      <c r="E203" s="197" t="s">
        <v>13</v>
      </c>
      <c r="F203" s="197" t="s">
        <v>100</v>
      </c>
      <c r="G203" s="197" t="s">
        <v>1301</v>
      </c>
      <c r="H203" s="197" t="s">
        <v>501</v>
      </c>
      <c r="I203" s="197" t="s">
        <v>222</v>
      </c>
      <c r="J203" s="197" t="str">
        <f>ADDRESS(ROW('1A4 Other Sectors'!E112),COLUMN('1A4 Other Sectors'!E112),,,"1A4 Other Sectors")</f>
        <v>'1A4 Other Sectors'!$E$112</v>
      </c>
    </row>
    <row r="204" spans="1:10" x14ac:dyDescent="0.25">
      <c r="A204" s="197">
        <f>A203+1</f>
        <v>143</v>
      </c>
      <c r="B204" s="197" t="s">
        <v>222</v>
      </c>
      <c r="C204" s="197" t="s">
        <v>229</v>
      </c>
      <c r="D204" s="197" t="str">
        <f>INDEX($R$3:$R$36,MATCH(C204,$Q$3:$Q$36,0))</f>
        <v>Residual Fuel Oil (HFO)</v>
      </c>
      <c r="E204" s="197" t="s">
        <v>13</v>
      </c>
      <c r="F204" s="197" t="s">
        <v>100</v>
      </c>
      <c r="G204" s="197" t="s">
        <v>1301</v>
      </c>
      <c r="H204" s="197" t="s">
        <v>501</v>
      </c>
      <c r="I204" s="197" t="s">
        <v>222</v>
      </c>
      <c r="J204" s="197" t="str">
        <f>ADDRESS(ROW('1A4 Other Sectors'!E113),COLUMN('1A4 Other Sectors'!E113),,,"1A4 Other Sectors")</f>
        <v>'1A4 Other Sectors'!$E$113</v>
      </c>
    </row>
    <row r="205" spans="1:10" x14ac:dyDescent="0.25">
      <c r="A205" s="197">
        <f>A204+1</f>
        <v>144</v>
      </c>
      <c r="B205" s="197" t="s">
        <v>222</v>
      </c>
      <c r="C205" s="197" t="s">
        <v>167</v>
      </c>
      <c r="D205" s="197" t="str">
        <f>INDEX($R$3:$R$36,MATCH(C205,$Q$3:$Q$36,0))</f>
        <v>Coal</v>
      </c>
      <c r="E205" s="197" t="s">
        <v>13</v>
      </c>
      <c r="F205" s="197" t="s">
        <v>100</v>
      </c>
      <c r="G205" s="197" t="s">
        <v>1301</v>
      </c>
      <c r="H205" s="197" t="s">
        <v>501</v>
      </c>
      <c r="I205" s="197" t="s">
        <v>222</v>
      </c>
      <c r="J205" s="197" t="str">
        <f>ADDRESS(ROW('1A4 Other Sectors'!E114),COLUMN('1A4 Other Sectors'!E114),,,"1A4 Other Sectors")</f>
        <v>'1A4 Other Sectors'!$E$114</v>
      </c>
    </row>
    <row r="206" spans="1:10" x14ac:dyDescent="0.25">
      <c r="A206" s="197">
        <f>A205+1</f>
        <v>145</v>
      </c>
      <c r="B206" s="197" t="s">
        <v>222</v>
      </c>
      <c r="C206" s="197" t="s">
        <v>215</v>
      </c>
      <c r="D206" s="197" t="str">
        <f>INDEX($R$3:$R$36,MATCH(C206,$Q$3:$Q$36,0))</f>
        <v>Gas work gas</v>
      </c>
      <c r="E206" s="197" t="s">
        <v>13</v>
      </c>
      <c r="F206" s="197" t="s">
        <v>100</v>
      </c>
      <c r="G206" s="197" t="s">
        <v>1301</v>
      </c>
      <c r="H206" s="197" t="s">
        <v>501</v>
      </c>
      <c r="I206" s="197" t="s">
        <v>222</v>
      </c>
      <c r="J206" s="197" t="str">
        <f>ADDRESS(ROW('1A4 Other Sectors'!E115),COLUMN('1A4 Other Sectors'!E115),,,"1A4 Other Sectors")</f>
        <v>'1A4 Other Sectors'!$E$115</v>
      </c>
    </row>
    <row r="207" spans="1:10" x14ac:dyDescent="0.25">
      <c r="A207" s="197">
        <f>A206+1</f>
        <v>146</v>
      </c>
      <c r="B207" s="197" t="s">
        <v>222</v>
      </c>
      <c r="C207" s="197" t="s">
        <v>211</v>
      </c>
      <c r="D207" s="197" t="str">
        <f>INDEX($R$3:$R$36,MATCH(C207,$Q$3:$Q$36,0))</f>
        <v>Gas</v>
      </c>
      <c r="E207" s="197" t="s">
        <v>13</v>
      </c>
      <c r="F207" s="197" t="s">
        <v>100</v>
      </c>
      <c r="G207" s="197" t="s">
        <v>1301</v>
      </c>
      <c r="H207" s="197" t="s">
        <v>501</v>
      </c>
      <c r="I207" s="197" t="s">
        <v>222</v>
      </c>
      <c r="J207" s="197" t="str">
        <f>ADDRESS(ROW('1A4 Other Sectors'!E116),COLUMN('1A4 Other Sectors'!E116),,,"1A4 Other Sectors")</f>
        <v>'1A4 Other Sectors'!$E$116</v>
      </c>
    </row>
    <row r="208" spans="1:10" x14ac:dyDescent="0.25">
      <c r="B208" s="48" t="s">
        <v>221</v>
      </c>
      <c r="C208" s="19"/>
      <c r="D208" s="197" t="e">
        <f>INDEX($R$3:$R$36,MATCH(C208,$Q$3:$Q$36,0))</f>
        <v>#N/A</v>
      </c>
      <c r="E208" s="48" t="s">
        <v>13</v>
      </c>
      <c r="F208" s="197" t="s">
        <v>100</v>
      </c>
      <c r="G208" s="197" t="s">
        <v>1301</v>
      </c>
      <c r="H208" s="197" t="s">
        <v>501</v>
      </c>
      <c r="J208" s="197" t="str">
        <f>ADDRESS(ROW('1A4 Other Sectors'!E117),COLUMN('1A4 Other Sectors'!E117),,,"1A4 Other Sectors")</f>
        <v>'1A4 Other Sectors'!$E$117</v>
      </c>
    </row>
    <row r="209" spans="1:10" x14ac:dyDescent="0.25">
      <c r="A209" s="197">
        <f>A207+1</f>
        <v>147</v>
      </c>
      <c r="B209" s="197" t="s">
        <v>221</v>
      </c>
      <c r="C209" s="197" t="s">
        <v>227</v>
      </c>
      <c r="D209" s="197" t="str">
        <f>INDEX($R$3:$R$36,MATCH(C209,$Q$3:$Q$36,0))</f>
        <v>Kerosene</v>
      </c>
      <c r="E209" s="197" t="s">
        <v>13</v>
      </c>
      <c r="F209" s="197" t="s">
        <v>100</v>
      </c>
      <c r="G209" s="197" t="s">
        <v>1301</v>
      </c>
      <c r="H209" s="197" t="s">
        <v>501</v>
      </c>
      <c r="I209" s="197" t="s">
        <v>221</v>
      </c>
      <c r="J209" s="197" t="str">
        <f>ADDRESS(ROW('1A4 Other Sectors'!E118),COLUMN('1A4 Other Sectors'!E118),,,"1A4 Other Sectors")</f>
        <v>'1A4 Other Sectors'!$E$118</v>
      </c>
    </row>
    <row r="210" spans="1:10" x14ac:dyDescent="0.25">
      <c r="A210" s="197">
        <f t="shared" ref="A210:A215" si="13">A209+1</f>
        <v>148</v>
      </c>
      <c r="B210" s="197" t="s">
        <v>221</v>
      </c>
      <c r="C210" s="197" t="s">
        <v>166</v>
      </c>
      <c r="D210" s="197" t="str">
        <f>INDEX($R$3:$R$36,MATCH(C210,$Q$3:$Q$36,0))</f>
        <v>Residual Fuel Oil (HFO)</v>
      </c>
      <c r="E210" s="197" t="s">
        <v>13</v>
      </c>
      <c r="F210" s="197" t="s">
        <v>100</v>
      </c>
      <c r="G210" s="197" t="s">
        <v>1301</v>
      </c>
      <c r="H210" s="197" t="s">
        <v>501</v>
      </c>
      <c r="I210" s="197" t="s">
        <v>221</v>
      </c>
      <c r="J210" s="197" t="str">
        <f>ADDRESS(ROW('1A4 Other Sectors'!E119),COLUMN('1A4 Other Sectors'!E119),,,"1A4 Other Sectors")</f>
        <v>'1A4 Other Sectors'!$E$119</v>
      </c>
    </row>
    <row r="211" spans="1:10" x14ac:dyDescent="0.25">
      <c r="A211" s="197">
        <f t="shared" si="13"/>
        <v>149</v>
      </c>
      <c r="B211" s="197" t="s">
        <v>221</v>
      </c>
      <c r="C211" s="197" t="s">
        <v>204</v>
      </c>
      <c r="D211" s="197" t="str">
        <f>INDEX($R$3:$R$36,MATCH(C211,$Q$3:$Q$36,0))</f>
        <v>LPG</v>
      </c>
      <c r="E211" s="197" t="s">
        <v>13</v>
      </c>
      <c r="F211" s="197" t="s">
        <v>100</v>
      </c>
      <c r="G211" s="197" t="s">
        <v>1301</v>
      </c>
      <c r="H211" s="197" t="s">
        <v>501</v>
      </c>
      <c r="I211" s="197" t="s">
        <v>221</v>
      </c>
      <c r="J211" s="197" t="str">
        <f>ADDRESS(ROW('1A4 Other Sectors'!E120),COLUMN('1A4 Other Sectors'!E120),,,"1A4 Other Sectors")</f>
        <v>'1A4 Other Sectors'!$E$120</v>
      </c>
    </row>
    <row r="212" spans="1:10" x14ac:dyDescent="0.25">
      <c r="A212" s="197">
        <f t="shared" si="13"/>
        <v>150</v>
      </c>
      <c r="B212" s="197" t="s">
        <v>221</v>
      </c>
      <c r="C212" s="197" t="s">
        <v>167</v>
      </c>
      <c r="D212" s="197" t="str">
        <f>INDEX($R$3:$R$36,MATCH(C212,$Q$3:$Q$36,0))</f>
        <v>Coal</v>
      </c>
      <c r="E212" s="197" t="s">
        <v>13</v>
      </c>
      <c r="F212" s="197" t="s">
        <v>100</v>
      </c>
      <c r="G212" s="197" t="s">
        <v>1301</v>
      </c>
      <c r="H212" s="197" t="s">
        <v>501</v>
      </c>
      <c r="I212" s="197" t="s">
        <v>221</v>
      </c>
      <c r="J212" s="197" t="str">
        <f>ADDRESS(ROW('1A4 Other Sectors'!E121),COLUMN('1A4 Other Sectors'!E121),,,"1A4 Other Sectors")</f>
        <v>'1A4 Other Sectors'!$E$121</v>
      </c>
    </row>
    <row r="213" spans="1:10" x14ac:dyDescent="0.25">
      <c r="A213" s="197">
        <f t="shared" si="13"/>
        <v>151</v>
      </c>
      <c r="B213" s="197" t="s">
        <v>231</v>
      </c>
      <c r="C213" s="197" t="s">
        <v>230</v>
      </c>
      <c r="D213" s="197" t="str">
        <f>INDEX($R$3:$R$36,MATCH(C213,$Q$3:$Q$36,0))</f>
        <v>Wood/Wood Waste</v>
      </c>
      <c r="E213" s="197" t="s">
        <v>13</v>
      </c>
      <c r="F213" s="197" t="s">
        <v>100</v>
      </c>
      <c r="G213" s="197" t="s">
        <v>1301</v>
      </c>
      <c r="J213" s="197" t="str">
        <f>ADDRESS(ROW('1A4 Other Sectors'!E122),COLUMN('1A4 Other Sectors'!E122),,,"1A4 Other Sectors")</f>
        <v>'1A4 Other Sectors'!$E$122</v>
      </c>
    </row>
    <row r="214" spans="1:10" x14ac:dyDescent="0.25">
      <c r="A214" s="197">
        <f t="shared" si="13"/>
        <v>152</v>
      </c>
      <c r="B214" s="197" t="s">
        <v>231</v>
      </c>
      <c r="C214" s="197" t="s">
        <v>217</v>
      </c>
      <c r="D214" s="197" t="str">
        <f>INDEX($R$3:$R$36,MATCH(C214,$Q$3:$Q$36,0))</f>
        <v>Other primary solid biomass</v>
      </c>
      <c r="E214" s="197" t="s">
        <v>13</v>
      </c>
      <c r="F214" s="197" t="s">
        <v>100</v>
      </c>
      <c r="G214" s="197" t="s">
        <v>1301</v>
      </c>
      <c r="J214" s="197" t="str">
        <f>ADDRESS(ROW('1A4 Other Sectors'!E123),COLUMN('1A4 Other Sectors'!E123),,,"1A4 Other Sectors")</f>
        <v>'1A4 Other Sectors'!$E$123</v>
      </c>
    </row>
    <row r="215" spans="1:10" x14ac:dyDescent="0.25">
      <c r="A215" s="197">
        <f t="shared" si="13"/>
        <v>153</v>
      </c>
      <c r="B215" s="197" t="s">
        <v>231</v>
      </c>
      <c r="C215" s="197" t="s">
        <v>218</v>
      </c>
      <c r="D215" s="197" t="str">
        <f>INDEX($R$3:$R$36,MATCH(C215,$Q$3:$Q$36,0))</f>
        <v>Wood/Wood Waste</v>
      </c>
      <c r="E215" s="197" t="s">
        <v>13</v>
      </c>
      <c r="F215" s="197" t="s">
        <v>100</v>
      </c>
      <c r="G215" s="197" t="s">
        <v>1301</v>
      </c>
      <c r="J215" s="197" t="str">
        <f>ADDRESS(ROW('1A4 Other Sectors'!E124),COLUMN('1A4 Other Sectors'!E124),,,"1A4 Other Sectors")</f>
        <v>'1A4 Other Sectors'!$E$124</v>
      </c>
    </row>
    <row r="216" spans="1:10" x14ac:dyDescent="0.25">
      <c r="B216" s="48" t="s">
        <v>219</v>
      </c>
      <c r="C216" s="19"/>
      <c r="D216" s="197" t="e">
        <f>INDEX($R$3:$R$36,MATCH(C216,$Q$3:$Q$36,0))</f>
        <v>#N/A</v>
      </c>
      <c r="E216" s="48" t="s">
        <v>13</v>
      </c>
      <c r="F216" s="197" t="s">
        <v>100</v>
      </c>
      <c r="G216" s="197" t="s">
        <v>1301</v>
      </c>
      <c r="H216" s="197" t="s">
        <v>501</v>
      </c>
      <c r="J216" s="197" t="str">
        <f>ADDRESS(ROW('1A4 Other Sectors'!E125),COLUMN('1A4 Other Sectors'!E125),,,"1A4 Other Sectors")</f>
        <v>'1A4 Other Sectors'!$E$125</v>
      </c>
    </row>
    <row r="217" spans="1:10" x14ac:dyDescent="0.25">
      <c r="A217" s="197">
        <f>A215+1</f>
        <v>154</v>
      </c>
      <c r="B217" s="197" t="s">
        <v>219</v>
      </c>
      <c r="C217" s="197" t="s">
        <v>226</v>
      </c>
      <c r="D217" s="197" t="str">
        <f>INDEX($R$3:$R$36,MATCH(C217,$Q$3:$Q$36,0))</f>
        <v>Motor gasoline</v>
      </c>
      <c r="E217" s="197" t="s">
        <v>13</v>
      </c>
      <c r="F217" s="197" t="s">
        <v>100</v>
      </c>
      <c r="G217" s="197" t="s">
        <v>1301</v>
      </c>
      <c r="H217" s="197" t="s">
        <v>501</v>
      </c>
      <c r="I217" s="197" t="s">
        <v>1309</v>
      </c>
      <c r="J217" s="197" t="str">
        <f>ADDRESS(ROW('1A4 Other Sectors'!E126),COLUMN('1A4 Other Sectors'!E126),,,"1A4 Other Sectors")</f>
        <v>'1A4 Other Sectors'!$E$126</v>
      </c>
    </row>
    <row r="218" spans="1:10" x14ac:dyDescent="0.25">
      <c r="A218" s="197">
        <f>A217+1</f>
        <v>155</v>
      </c>
      <c r="B218" s="197" t="s">
        <v>219</v>
      </c>
      <c r="C218" s="197" t="s">
        <v>227</v>
      </c>
      <c r="D218" s="197" t="str">
        <f>INDEX($R$3:$R$36,MATCH(C218,$Q$3:$Q$36,0))</f>
        <v>Kerosene</v>
      </c>
      <c r="E218" s="197" t="s">
        <v>13</v>
      </c>
      <c r="F218" s="197" t="s">
        <v>100</v>
      </c>
      <c r="G218" s="197" t="s">
        <v>1301</v>
      </c>
      <c r="H218" s="197" t="s">
        <v>501</v>
      </c>
      <c r="I218" s="197" t="s">
        <v>1309</v>
      </c>
      <c r="J218" s="197" t="str">
        <f>ADDRESS(ROW('1A4 Other Sectors'!E127),COLUMN('1A4 Other Sectors'!E127),,,"1A4 Other Sectors")</f>
        <v>'1A4 Other Sectors'!$E$127</v>
      </c>
    </row>
    <row r="219" spans="1:10" x14ac:dyDescent="0.25">
      <c r="A219" s="197">
        <f>A218+1</f>
        <v>156</v>
      </c>
      <c r="B219" s="197" t="s">
        <v>219</v>
      </c>
      <c r="C219" s="197" t="s">
        <v>228</v>
      </c>
      <c r="D219" s="197" t="str">
        <f>INDEX($R$3:$R$36,MATCH(C219,$Q$3:$Q$36,0))</f>
        <v>Diesel</v>
      </c>
      <c r="E219" s="197" t="s">
        <v>13</v>
      </c>
      <c r="F219" s="197" t="s">
        <v>100</v>
      </c>
      <c r="G219" s="197" t="s">
        <v>1301</v>
      </c>
      <c r="H219" s="197" t="s">
        <v>501</v>
      </c>
      <c r="I219" s="197" t="s">
        <v>1309</v>
      </c>
      <c r="J219" s="197" t="str">
        <f>ADDRESS(ROW('1A4 Other Sectors'!E128),COLUMN('1A4 Other Sectors'!E128),,,"1A4 Other Sectors")</f>
        <v>'1A4 Other Sectors'!$E$128</v>
      </c>
    </row>
    <row r="220" spans="1:10" x14ac:dyDescent="0.25">
      <c r="A220" s="197">
        <f>A219+1</f>
        <v>157</v>
      </c>
      <c r="B220" s="197" t="s">
        <v>219</v>
      </c>
      <c r="C220" s="197" t="s">
        <v>166</v>
      </c>
      <c r="D220" s="197" t="str">
        <f>INDEX($R$3:$R$36,MATCH(C220,$Q$3:$Q$36,0))</f>
        <v>Residual Fuel Oil (HFO)</v>
      </c>
      <c r="E220" s="197" t="s">
        <v>13</v>
      </c>
      <c r="F220" s="197" t="s">
        <v>100</v>
      </c>
      <c r="G220" s="197" t="s">
        <v>1301</v>
      </c>
      <c r="H220" s="197" t="s">
        <v>501</v>
      </c>
      <c r="I220" s="197" t="s">
        <v>1309</v>
      </c>
      <c r="J220" s="197" t="str">
        <f>ADDRESS(ROW('1A4 Other Sectors'!E129),COLUMN('1A4 Other Sectors'!E129),,,"1A4 Other Sectors")</f>
        <v>'1A4 Other Sectors'!$E$129</v>
      </c>
    </row>
    <row r="221" spans="1:10" x14ac:dyDescent="0.25">
      <c r="A221" s="197">
        <f>A220+1</f>
        <v>158</v>
      </c>
      <c r="B221" s="197" t="s">
        <v>219</v>
      </c>
      <c r="C221" s="197" t="s">
        <v>204</v>
      </c>
      <c r="D221" s="197" t="str">
        <f>INDEX($R$3:$R$36,MATCH(C221,$Q$3:$Q$36,0))</f>
        <v>LPG</v>
      </c>
      <c r="E221" s="197" t="s">
        <v>13</v>
      </c>
      <c r="F221" s="197" t="s">
        <v>100</v>
      </c>
      <c r="G221" s="197" t="s">
        <v>1301</v>
      </c>
      <c r="H221" s="197" t="s">
        <v>501</v>
      </c>
      <c r="I221" s="197" t="s">
        <v>1309</v>
      </c>
      <c r="J221" s="197" t="str">
        <f>ADDRESS(ROW('1A4 Other Sectors'!E130),COLUMN('1A4 Other Sectors'!E130),,,"1A4 Other Sectors")</f>
        <v>'1A4 Other Sectors'!$E$130</v>
      </c>
    </row>
    <row r="222" spans="1:10" x14ac:dyDescent="0.25">
      <c r="A222" s="197">
        <f>A221+1</f>
        <v>159</v>
      </c>
      <c r="B222" s="197" t="s">
        <v>219</v>
      </c>
      <c r="C222" s="197" t="s">
        <v>167</v>
      </c>
      <c r="D222" s="197" t="str">
        <f>INDEX($R$3:$R$36,MATCH(C222,$Q$3:$Q$36,0))</f>
        <v>Coal</v>
      </c>
      <c r="E222" s="197" t="s">
        <v>13</v>
      </c>
      <c r="F222" s="197" t="s">
        <v>100</v>
      </c>
      <c r="G222" s="197" t="s">
        <v>1301</v>
      </c>
      <c r="H222" s="197" t="s">
        <v>501</v>
      </c>
      <c r="I222" s="197" t="s">
        <v>1309</v>
      </c>
      <c r="J222" s="197" t="str">
        <f>ADDRESS(ROW('1A4 Other Sectors'!E131),COLUMN('1A4 Other Sectors'!E131),,,"1A4 Other Sectors")</f>
        <v>'1A4 Other Sectors'!$E$131</v>
      </c>
    </row>
    <row r="223" spans="1:10" x14ac:dyDescent="0.25">
      <c r="A223" s="221"/>
      <c r="B223" s="4" t="s">
        <v>232</v>
      </c>
      <c r="C223" s="4" t="s">
        <v>192</v>
      </c>
      <c r="D223" s="197" t="e">
        <f>INDEX($R$3:$R$36,MATCH(C223,$Q$3:$Q$36,0))</f>
        <v>#N/A</v>
      </c>
      <c r="E223" s="4" t="s">
        <v>13</v>
      </c>
      <c r="F223" s="197" t="s">
        <v>100</v>
      </c>
      <c r="G223" s="197" t="s">
        <v>1301</v>
      </c>
      <c r="H223" s="197" t="s">
        <v>501</v>
      </c>
      <c r="I223" s="78">
        <f>SUM(I202:I207,I209:I212,I217:I222)</f>
        <v>0</v>
      </c>
      <c r="J223" s="197" t="str">
        <f>ADDRESS(ROW('1A4 Other Sectors'!E132),COLUMN('1A4 Other Sectors'!E132),,,"1A4 Other Sectors")</f>
        <v>'1A4 Other Sectors'!$E$132</v>
      </c>
    </row>
    <row r="224" spans="1:10" x14ac:dyDescent="0.25">
      <c r="A224" s="221"/>
      <c r="D224" s="197" t="e">
        <f>INDEX($R$3:$R$36,MATCH(C224,$Q$3:$Q$36,0))</f>
        <v>#N/A</v>
      </c>
      <c r="F224" s="197" t="s">
        <v>100</v>
      </c>
      <c r="G224" s="197" t="s">
        <v>1301</v>
      </c>
      <c r="H224" s="197" t="s">
        <v>501</v>
      </c>
      <c r="J224" s="197" t="str">
        <f>ADDRESS(ROW('1A4 Other Sectors'!E133),COLUMN('1A4 Other Sectors'!E133),,,"1A4 Other Sectors")</f>
        <v>'1A4 Other Sectors'!$E$133</v>
      </c>
    </row>
    <row r="225" spans="1:10" x14ac:dyDescent="0.25">
      <c r="A225" s="221"/>
      <c r="B225" s="48" t="s">
        <v>222</v>
      </c>
      <c r="C225" s="48"/>
      <c r="D225" s="197" t="e">
        <f>INDEX($R$3:$R$36,MATCH(C225,$Q$3:$Q$36,0))</f>
        <v>#N/A</v>
      </c>
      <c r="E225" s="48" t="s">
        <v>36</v>
      </c>
      <c r="F225" s="197" t="s">
        <v>100</v>
      </c>
      <c r="G225" s="197" t="s">
        <v>1301</v>
      </c>
      <c r="H225" s="197" t="s">
        <v>501</v>
      </c>
      <c r="I225" s="19"/>
      <c r="J225" s="197" t="str">
        <f>ADDRESS(ROW('1A4 Other Sectors'!E134),COLUMN('1A4 Other Sectors'!E134),,,"1A4 Other Sectors")</f>
        <v>'1A4 Other Sectors'!$E$134</v>
      </c>
    </row>
    <row r="226" spans="1:10" x14ac:dyDescent="0.25">
      <c r="A226" s="197">
        <f>A222+1</f>
        <v>160</v>
      </c>
      <c r="B226" s="197" t="s">
        <v>222</v>
      </c>
      <c r="C226" s="197" t="s">
        <v>227</v>
      </c>
      <c r="D226" s="197" t="str">
        <f>INDEX($R$3:$R$36,MATCH(C226,$Q$3:$Q$36,0))</f>
        <v>Kerosene</v>
      </c>
      <c r="E226" s="197" t="s">
        <v>36</v>
      </c>
      <c r="F226" s="197" t="s">
        <v>100</v>
      </c>
      <c r="G226" s="197" t="s">
        <v>1301</v>
      </c>
      <c r="H226" s="197" t="s">
        <v>501</v>
      </c>
      <c r="I226" s="197" t="s">
        <v>222</v>
      </c>
      <c r="J226" s="197" t="str">
        <f>ADDRESS(ROW('1A4 Other Sectors'!E135),COLUMN('1A4 Other Sectors'!E135),,,"1A4 Other Sectors")</f>
        <v>'1A4 Other Sectors'!$E$135</v>
      </c>
    </row>
    <row r="227" spans="1:10" x14ac:dyDescent="0.25">
      <c r="A227" s="197">
        <f>A226+1</f>
        <v>161</v>
      </c>
      <c r="B227" s="197" t="s">
        <v>222</v>
      </c>
      <c r="C227" s="197" t="s">
        <v>228</v>
      </c>
      <c r="D227" s="197" t="str">
        <f>INDEX($R$3:$R$36,MATCH(C227,$Q$3:$Q$36,0))</f>
        <v>Diesel</v>
      </c>
      <c r="E227" s="197" t="s">
        <v>36</v>
      </c>
      <c r="F227" s="197" t="s">
        <v>100</v>
      </c>
      <c r="G227" s="197" t="s">
        <v>1301</v>
      </c>
      <c r="H227" s="197" t="s">
        <v>501</v>
      </c>
      <c r="I227" s="197" t="s">
        <v>222</v>
      </c>
      <c r="J227" s="197" t="str">
        <f>ADDRESS(ROW('1A4 Other Sectors'!E136),COLUMN('1A4 Other Sectors'!E136),,,"1A4 Other Sectors")</f>
        <v>'1A4 Other Sectors'!$E$136</v>
      </c>
    </row>
    <row r="228" spans="1:10" x14ac:dyDescent="0.25">
      <c r="A228" s="197">
        <f>A227+1</f>
        <v>162</v>
      </c>
      <c r="B228" s="197" t="s">
        <v>222</v>
      </c>
      <c r="C228" s="197" t="s">
        <v>229</v>
      </c>
      <c r="D228" s="197" t="str">
        <f>INDEX($R$3:$R$36,MATCH(C228,$Q$3:$Q$36,0))</f>
        <v>Residual Fuel Oil (HFO)</v>
      </c>
      <c r="E228" s="197" t="s">
        <v>36</v>
      </c>
      <c r="F228" s="197" t="s">
        <v>100</v>
      </c>
      <c r="G228" s="197" t="s">
        <v>1301</v>
      </c>
      <c r="H228" s="197" t="s">
        <v>501</v>
      </c>
      <c r="I228" s="197" t="s">
        <v>222</v>
      </c>
      <c r="J228" s="197" t="str">
        <f>ADDRESS(ROW('1A4 Other Sectors'!E137),COLUMN('1A4 Other Sectors'!E137),,,"1A4 Other Sectors")</f>
        <v>'1A4 Other Sectors'!$E$137</v>
      </c>
    </row>
    <row r="229" spans="1:10" x14ac:dyDescent="0.25">
      <c r="A229" s="197">
        <f>A228+1</f>
        <v>163</v>
      </c>
      <c r="B229" s="197" t="s">
        <v>222</v>
      </c>
      <c r="C229" s="197" t="s">
        <v>167</v>
      </c>
      <c r="D229" s="197" t="str">
        <f>INDEX($R$3:$R$36,MATCH(C229,$Q$3:$Q$36,0))</f>
        <v>Coal</v>
      </c>
      <c r="E229" s="197" t="s">
        <v>36</v>
      </c>
      <c r="F229" s="197" t="s">
        <v>100</v>
      </c>
      <c r="G229" s="197" t="s">
        <v>1301</v>
      </c>
      <c r="H229" s="197" t="s">
        <v>501</v>
      </c>
      <c r="I229" s="197" t="s">
        <v>222</v>
      </c>
      <c r="J229" s="197" t="str">
        <f>ADDRESS(ROW('1A4 Other Sectors'!E138),COLUMN('1A4 Other Sectors'!E138),,,"1A4 Other Sectors")</f>
        <v>'1A4 Other Sectors'!$E$138</v>
      </c>
    </row>
    <row r="230" spans="1:10" x14ac:dyDescent="0.25">
      <c r="A230" s="197">
        <f>A229+1</f>
        <v>164</v>
      </c>
      <c r="B230" s="197" t="s">
        <v>222</v>
      </c>
      <c r="C230" s="197" t="s">
        <v>215</v>
      </c>
      <c r="D230" s="197" t="str">
        <f>INDEX($R$3:$R$36,MATCH(C230,$Q$3:$Q$36,0))</f>
        <v>Gas work gas</v>
      </c>
      <c r="E230" s="197" t="s">
        <v>36</v>
      </c>
      <c r="F230" s="197" t="s">
        <v>100</v>
      </c>
      <c r="G230" s="197" t="s">
        <v>1301</v>
      </c>
      <c r="H230" s="197" t="s">
        <v>501</v>
      </c>
      <c r="I230" s="197" t="s">
        <v>222</v>
      </c>
      <c r="J230" s="197" t="str">
        <f>ADDRESS(ROW('1A4 Other Sectors'!E139),COLUMN('1A4 Other Sectors'!E139),,,"1A4 Other Sectors")</f>
        <v>'1A4 Other Sectors'!$E$139</v>
      </c>
    </row>
    <row r="231" spans="1:10" x14ac:dyDescent="0.25">
      <c r="A231" s="197">
        <f>A230+1</f>
        <v>165</v>
      </c>
      <c r="B231" s="197" t="s">
        <v>222</v>
      </c>
      <c r="C231" s="197" t="s">
        <v>211</v>
      </c>
      <c r="D231" s="197" t="str">
        <f>INDEX($R$3:$R$36,MATCH(C231,$Q$3:$Q$36,0))</f>
        <v>Gas</v>
      </c>
      <c r="E231" s="197" t="s">
        <v>36</v>
      </c>
      <c r="F231" s="197" t="s">
        <v>100</v>
      </c>
      <c r="G231" s="197" t="s">
        <v>1301</v>
      </c>
      <c r="H231" s="197" t="s">
        <v>501</v>
      </c>
      <c r="I231" s="197" t="s">
        <v>222</v>
      </c>
      <c r="J231" s="197" t="str">
        <f>ADDRESS(ROW('1A4 Other Sectors'!E140),COLUMN('1A4 Other Sectors'!E140),,,"1A4 Other Sectors")</f>
        <v>'1A4 Other Sectors'!$E$140</v>
      </c>
    </row>
    <row r="232" spans="1:10" x14ac:dyDescent="0.25">
      <c r="B232" s="48" t="s">
        <v>221</v>
      </c>
      <c r="C232" s="19"/>
      <c r="D232" s="197" t="e">
        <f>INDEX($R$3:$R$36,MATCH(C232,$Q$3:$Q$36,0))</f>
        <v>#N/A</v>
      </c>
      <c r="E232" s="48" t="s">
        <v>36</v>
      </c>
      <c r="F232" s="197" t="s">
        <v>100</v>
      </c>
      <c r="G232" s="197" t="s">
        <v>1301</v>
      </c>
      <c r="H232" s="197" t="s">
        <v>501</v>
      </c>
      <c r="J232" s="197" t="str">
        <f>ADDRESS(ROW('1A4 Other Sectors'!E141),COLUMN('1A4 Other Sectors'!E141),,,"1A4 Other Sectors")</f>
        <v>'1A4 Other Sectors'!$E$141</v>
      </c>
    </row>
    <row r="233" spans="1:10" x14ac:dyDescent="0.25">
      <c r="A233" s="197">
        <f>A231+1</f>
        <v>166</v>
      </c>
      <c r="B233" s="197" t="s">
        <v>221</v>
      </c>
      <c r="C233" s="197" t="s">
        <v>227</v>
      </c>
      <c r="D233" s="197" t="str">
        <f>INDEX($R$3:$R$36,MATCH(C233,$Q$3:$Q$36,0))</f>
        <v>Kerosene</v>
      </c>
      <c r="E233" s="197" t="s">
        <v>36</v>
      </c>
      <c r="F233" s="197" t="s">
        <v>100</v>
      </c>
      <c r="G233" s="197" t="s">
        <v>1301</v>
      </c>
      <c r="H233" s="197" t="s">
        <v>501</v>
      </c>
      <c r="I233" s="197" t="s">
        <v>221</v>
      </c>
      <c r="J233" s="197" t="str">
        <f>ADDRESS(ROW('1A4 Other Sectors'!E142),COLUMN('1A4 Other Sectors'!E142),,,"1A4 Other Sectors")</f>
        <v>'1A4 Other Sectors'!$E$142</v>
      </c>
    </row>
    <row r="234" spans="1:10" x14ac:dyDescent="0.25">
      <c r="A234" s="197">
        <f t="shared" ref="A234:A239" si="14">A233+1</f>
        <v>167</v>
      </c>
      <c r="B234" s="197" t="s">
        <v>221</v>
      </c>
      <c r="C234" s="197" t="s">
        <v>166</v>
      </c>
      <c r="D234" s="197" t="str">
        <f>INDEX($R$3:$R$36,MATCH(C234,$Q$3:$Q$36,0))</f>
        <v>Residual Fuel Oil (HFO)</v>
      </c>
      <c r="E234" s="197" t="s">
        <v>36</v>
      </c>
      <c r="F234" s="197" t="s">
        <v>100</v>
      </c>
      <c r="G234" s="197" t="s">
        <v>1301</v>
      </c>
      <c r="H234" s="197" t="s">
        <v>501</v>
      </c>
      <c r="I234" s="197" t="s">
        <v>221</v>
      </c>
      <c r="J234" s="197" t="str">
        <f>ADDRESS(ROW('1A4 Other Sectors'!E143),COLUMN('1A4 Other Sectors'!E143),,,"1A4 Other Sectors")</f>
        <v>'1A4 Other Sectors'!$E$143</v>
      </c>
    </row>
    <row r="235" spans="1:10" x14ac:dyDescent="0.25">
      <c r="A235" s="197">
        <f t="shared" si="14"/>
        <v>168</v>
      </c>
      <c r="B235" s="197" t="s">
        <v>221</v>
      </c>
      <c r="C235" s="197" t="s">
        <v>204</v>
      </c>
      <c r="D235" s="197" t="str">
        <f>INDEX($R$3:$R$36,MATCH(C235,$Q$3:$Q$36,0))</f>
        <v>LPG</v>
      </c>
      <c r="E235" s="197" t="s">
        <v>36</v>
      </c>
      <c r="F235" s="197" t="s">
        <v>100</v>
      </c>
      <c r="G235" s="197" t="s">
        <v>1301</v>
      </c>
      <c r="H235" s="197" t="s">
        <v>501</v>
      </c>
      <c r="I235" s="197" t="s">
        <v>221</v>
      </c>
      <c r="J235" s="197" t="str">
        <f>ADDRESS(ROW('1A4 Other Sectors'!E144),COLUMN('1A4 Other Sectors'!E144),,,"1A4 Other Sectors")</f>
        <v>'1A4 Other Sectors'!$E$144</v>
      </c>
    </row>
    <row r="236" spans="1:10" x14ac:dyDescent="0.25">
      <c r="A236" s="197">
        <f t="shared" si="14"/>
        <v>169</v>
      </c>
      <c r="B236" s="197" t="s">
        <v>221</v>
      </c>
      <c r="C236" s="197" t="s">
        <v>167</v>
      </c>
      <c r="D236" s="197" t="str">
        <f>INDEX($R$3:$R$36,MATCH(C236,$Q$3:$Q$36,0))</f>
        <v>Coal</v>
      </c>
      <c r="E236" s="197" t="s">
        <v>36</v>
      </c>
      <c r="F236" s="197" t="s">
        <v>100</v>
      </c>
      <c r="G236" s="197" t="s">
        <v>1301</v>
      </c>
      <c r="H236" s="197" t="s">
        <v>501</v>
      </c>
      <c r="I236" s="197" t="s">
        <v>221</v>
      </c>
      <c r="J236" s="197" t="str">
        <f>ADDRESS(ROW('1A4 Other Sectors'!E145),COLUMN('1A4 Other Sectors'!E145),,,"1A4 Other Sectors")</f>
        <v>'1A4 Other Sectors'!$E$145</v>
      </c>
    </row>
    <row r="237" spans="1:10" x14ac:dyDescent="0.25">
      <c r="A237" s="197">
        <f t="shared" si="14"/>
        <v>170</v>
      </c>
      <c r="B237" s="197" t="s">
        <v>231</v>
      </c>
      <c r="C237" s="197" t="s">
        <v>230</v>
      </c>
      <c r="D237" s="197" t="str">
        <f>INDEX($R$3:$R$36,MATCH(C237,$Q$3:$Q$36,0))</f>
        <v>Wood/Wood Waste</v>
      </c>
      <c r="E237" s="197" t="s">
        <v>36</v>
      </c>
      <c r="F237" s="197" t="s">
        <v>100</v>
      </c>
      <c r="G237" s="197" t="s">
        <v>1301</v>
      </c>
      <c r="H237" s="197" t="s">
        <v>501</v>
      </c>
      <c r="I237" s="197" t="s">
        <v>221</v>
      </c>
      <c r="J237" s="197" t="str">
        <f>ADDRESS(ROW('1A4 Other Sectors'!E146),COLUMN('1A4 Other Sectors'!E146),,,"1A4 Other Sectors")</f>
        <v>'1A4 Other Sectors'!$E$146</v>
      </c>
    </row>
    <row r="238" spans="1:10" x14ac:dyDescent="0.25">
      <c r="A238" s="197">
        <f t="shared" si="14"/>
        <v>171</v>
      </c>
      <c r="B238" s="197" t="s">
        <v>231</v>
      </c>
      <c r="C238" s="197" t="s">
        <v>217</v>
      </c>
      <c r="D238" s="197" t="str">
        <f>INDEX($R$3:$R$36,MATCH(C238,$Q$3:$Q$36,0))</f>
        <v>Other primary solid biomass</v>
      </c>
      <c r="E238" s="197" t="s">
        <v>36</v>
      </c>
      <c r="F238" s="197" t="s">
        <v>100</v>
      </c>
      <c r="G238" s="197" t="s">
        <v>1301</v>
      </c>
      <c r="H238" s="197" t="s">
        <v>501</v>
      </c>
      <c r="I238" s="197" t="s">
        <v>221</v>
      </c>
      <c r="J238" s="197" t="str">
        <f>ADDRESS(ROW('1A4 Other Sectors'!E147),COLUMN('1A4 Other Sectors'!E147),,,"1A4 Other Sectors")</f>
        <v>'1A4 Other Sectors'!$E$147</v>
      </c>
    </row>
    <row r="239" spans="1:10" x14ac:dyDescent="0.25">
      <c r="A239" s="197">
        <f t="shared" si="14"/>
        <v>172</v>
      </c>
      <c r="B239" s="197" t="s">
        <v>231</v>
      </c>
      <c r="C239" s="197" t="s">
        <v>218</v>
      </c>
      <c r="D239" s="197" t="str">
        <f>INDEX($R$3:$R$36,MATCH(C239,$Q$3:$Q$36,0))</f>
        <v>Wood/Wood Waste</v>
      </c>
      <c r="E239" s="197" t="s">
        <v>36</v>
      </c>
      <c r="F239" s="197" t="s">
        <v>100</v>
      </c>
      <c r="G239" s="197" t="s">
        <v>1301</v>
      </c>
      <c r="H239" s="197" t="s">
        <v>501</v>
      </c>
      <c r="I239" s="197" t="s">
        <v>221</v>
      </c>
      <c r="J239" s="197" t="str">
        <f>ADDRESS(ROW('1A4 Other Sectors'!E148),COLUMN('1A4 Other Sectors'!E148),,,"1A4 Other Sectors")</f>
        <v>'1A4 Other Sectors'!$E$148</v>
      </c>
    </row>
    <row r="240" spans="1:10" x14ac:dyDescent="0.25">
      <c r="B240" s="48" t="s">
        <v>219</v>
      </c>
      <c r="C240" s="19"/>
      <c r="D240" s="197" t="e">
        <f>INDEX($R$3:$R$36,MATCH(C240,$Q$3:$Q$36,0))</f>
        <v>#N/A</v>
      </c>
      <c r="E240" s="48" t="s">
        <v>36</v>
      </c>
      <c r="F240" s="197" t="s">
        <v>100</v>
      </c>
      <c r="G240" s="197" t="s">
        <v>1301</v>
      </c>
      <c r="H240" s="197" t="s">
        <v>501</v>
      </c>
      <c r="I240" s="197" t="s">
        <v>221</v>
      </c>
      <c r="J240" s="197" t="str">
        <f>ADDRESS(ROW('1A4 Other Sectors'!E149),COLUMN('1A4 Other Sectors'!E149),,,"1A4 Other Sectors")</f>
        <v>'1A4 Other Sectors'!$E$149</v>
      </c>
    </row>
    <row r="241" spans="1:10" x14ac:dyDescent="0.25">
      <c r="A241" s="197">
        <f>A239+1</f>
        <v>173</v>
      </c>
      <c r="B241" s="197" t="s">
        <v>219</v>
      </c>
      <c r="C241" s="197" t="s">
        <v>226</v>
      </c>
      <c r="D241" s="197" t="str">
        <f>INDEX($R$3:$R$36,MATCH(C241,$Q$3:$Q$36,0))</f>
        <v>Motor gasoline</v>
      </c>
      <c r="E241" s="197" t="s">
        <v>36</v>
      </c>
      <c r="F241" s="197" t="s">
        <v>100</v>
      </c>
      <c r="G241" s="197" t="s">
        <v>1301</v>
      </c>
      <c r="H241" s="197" t="s">
        <v>501</v>
      </c>
      <c r="I241" s="197" t="s">
        <v>1309</v>
      </c>
      <c r="J241" s="197" t="str">
        <f>ADDRESS(ROW('1A4 Other Sectors'!E150),COLUMN('1A4 Other Sectors'!E150),,,"1A4 Other Sectors")</f>
        <v>'1A4 Other Sectors'!$E$150</v>
      </c>
    </row>
    <row r="242" spans="1:10" x14ac:dyDescent="0.25">
      <c r="A242" s="197">
        <f>A241+1</f>
        <v>174</v>
      </c>
      <c r="B242" s="197" t="s">
        <v>219</v>
      </c>
      <c r="C242" s="197" t="s">
        <v>227</v>
      </c>
      <c r="D242" s="197" t="str">
        <f>INDEX($R$3:$R$36,MATCH(C242,$Q$3:$Q$36,0))</f>
        <v>Kerosene</v>
      </c>
      <c r="E242" s="197" t="s">
        <v>36</v>
      </c>
      <c r="F242" s="197" t="s">
        <v>100</v>
      </c>
      <c r="G242" s="197" t="s">
        <v>1301</v>
      </c>
      <c r="H242" s="197" t="s">
        <v>501</v>
      </c>
      <c r="I242" s="197" t="s">
        <v>1309</v>
      </c>
      <c r="J242" s="197" t="str">
        <f>ADDRESS(ROW('1A4 Other Sectors'!E151),COLUMN('1A4 Other Sectors'!E151),,,"1A4 Other Sectors")</f>
        <v>'1A4 Other Sectors'!$E$151</v>
      </c>
    </row>
    <row r="243" spans="1:10" x14ac:dyDescent="0.25">
      <c r="A243" s="197">
        <f>A242+1</f>
        <v>175</v>
      </c>
      <c r="B243" s="197" t="s">
        <v>219</v>
      </c>
      <c r="C243" s="197" t="s">
        <v>228</v>
      </c>
      <c r="D243" s="197" t="str">
        <f>INDEX($R$3:$R$36,MATCH(C243,$Q$3:$Q$36,0))</f>
        <v>Diesel</v>
      </c>
      <c r="E243" s="197" t="s">
        <v>36</v>
      </c>
      <c r="F243" s="197" t="s">
        <v>100</v>
      </c>
      <c r="G243" s="197" t="s">
        <v>1301</v>
      </c>
      <c r="H243" s="197" t="s">
        <v>501</v>
      </c>
      <c r="I243" s="197" t="s">
        <v>1309</v>
      </c>
      <c r="J243" s="197" t="str">
        <f>ADDRESS(ROW('1A4 Other Sectors'!E152),COLUMN('1A4 Other Sectors'!E152),,,"1A4 Other Sectors")</f>
        <v>'1A4 Other Sectors'!$E$152</v>
      </c>
    </row>
    <row r="244" spans="1:10" x14ac:dyDescent="0.25">
      <c r="A244" s="197">
        <f>A243+1</f>
        <v>176</v>
      </c>
      <c r="B244" s="197" t="s">
        <v>219</v>
      </c>
      <c r="C244" s="197" t="s">
        <v>166</v>
      </c>
      <c r="D244" s="197" t="str">
        <f>INDEX($R$3:$R$36,MATCH(C244,$Q$3:$Q$36,0))</f>
        <v>Residual Fuel Oil (HFO)</v>
      </c>
      <c r="E244" s="197" t="s">
        <v>36</v>
      </c>
      <c r="F244" s="197" t="s">
        <v>100</v>
      </c>
      <c r="G244" s="197" t="s">
        <v>1301</v>
      </c>
      <c r="H244" s="197" t="s">
        <v>501</v>
      </c>
      <c r="I244" s="197" t="s">
        <v>1309</v>
      </c>
      <c r="J244" s="197" t="str">
        <f>ADDRESS(ROW('1A4 Other Sectors'!E153),COLUMN('1A4 Other Sectors'!E153),,,"1A4 Other Sectors")</f>
        <v>'1A4 Other Sectors'!$E$153</v>
      </c>
    </row>
    <row r="245" spans="1:10" x14ac:dyDescent="0.25">
      <c r="A245" s="197">
        <f>A244+1</f>
        <v>177</v>
      </c>
      <c r="B245" s="197" t="s">
        <v>219</v>
      </c>
      <c r="C245" s="197" t="s">
        <v>204</v>
      </c>
      <c r="D245" s="197" t="str">
        <f>INDEX($R$3:$R$36,MATCH(C245,$Q$3:$Q$36,0))</f>
        <v>LPG</v>
      </c>
      <c r="E245" s="197" t="s">
        <v>36</v>
      </c>
      <c r="F245" s="197" t="s">
        <v>100</v>
      </c>
      <c r="G245" s="197" t="s">
        <v>1301</v>
      </c>
      <c r="H245" s="197" t="s">
        <v>501</v>
      </c>
      <c r="I245" s="197" t="s">
        <v>1309</v>
      </c>
      <c r="J245" s="197" t="str">
        <f>ADDRESS(ROW('1A4 Other Sectors'!E154),COLUMN('1A4 Other Sectors'!E154),,,"1A4 Other Sectors")</f>
        <v>'1A4 Other Sectors'!$E$154</v>
      </c>
    </row>
    <row r="246" spans="1:10" x14ac:dyDescent="0.25">
      <c r="A246" s="197">
        <f>A245+1</f>
        <v>178</v>
      </c>
      <c r="B246" s="197" t="s">
        <v>219</v>
      </c>
      <c r="C246" s="197" t="s">
        <v>167</v>
      </c>
      <c r="D246" s="197" t="str">
        <f>INDEX($R$3:$R$36,MATCH(C246,$Q$3:$Q$36,0))</f>
        <v>Coal</v>
      </c>
      <c r="E246" s="197" t="s">
        <v>36</v>
      </c>
      <c r="F246" s="197" t="s">
        <v>100</v>
      </c>
      <c r="G246" s="197" t="s">
        <v>1301</v>
      </c>
      <c r="H246" s="197" t="s">
        <v>501</v>
      </c>
      <c r="I246" s="197" t="s">
        <v>1309</v>
      </c>
      <c r="J246" s="197" t="str">
        <f>ADDRESS(ROW('1A4 Other Sectors'!E155),COLUMN('1A4 Other Sectors'!E155),,,"1A4 Other Sectors")</f>
        <v>'1A4 Other Sectors'!$E$155</v>
      </c>
    </row>
    <row r="247" spans="1:10" x14ac:dyDescent="0.25">
      <c r="A247" s="221"/>
      <c r="B247" s="4" t="s">
        <v>232</v>
      </c>
      <c r="C247" s="4" t="s">
        <v>193</v>
      </c>
      <c r="D247" s="197" t="e">
        <f>INDEX($R$3:$R$36,MATCH(C247,$Q$3:$Q$36,0))</f>
        <v>#N/A</v>
      </c>
      <c r="E247" s="4" t="s">
        <v>36</v>
      </c>
      <c r="F247" s="197" t="s">
        <v>100</v>
      </c>
      <c r="G247" s="197" t="s">
        <v>1301</v>
      </c>
      <c r="H247" s="197" t="s">
        <v>501</v>
      </c>
      <c r="I247" s="78">
        <f>(SUM(I226:I231,I233:I239,I241:I246))*'Conversion Factors'!$I$4</f>
        <v>0</v>
      </c>
      <c r="J247" s="197" t="str">
        <f>ADDRESS(ROW('1A4 Other Sectors'!E156),COLUMN('1A4 Other Sectors'!E156),,,"1A4 Other Sectors")</f>
        <v>'1A4 Other Sectors'!$E$156</v>
      </c>
    </row>
    <row r="248" spans="1:10" x14ac:dyDescent="0.25">
      <c r="A248" s="221"/>
      <c r="D248" s="197" t="e">
        <f>INDEX($R$3:$R$36,MATCH(C248,$Q$3:$Q$36,0))</f>
        <v>#N/A</v>
      </c>
      <c r="F248" s="197" t="s">
        <v>100</v>
      </c>
      <c r="G248" s="197" t="s">
        <v>1301</v>
      </c>
      <c r="H248" s="197" t="s">
        <v>501</v>
      </c>
      <c r="J248" s="197" t="str">
        <f>ADDRESS(ROW('1A4 Other Sectors'!E157),COLUMN('1A4 Other Sectors'!E157),,,"1A4 Other Sectors")</f>
        <v>'1A4 Other Sectors'!$E$157</v>
      </c>
    </row>
    <row r="249" spans="1:10" x14ac:dyDescent="0.25">
      <c r="A249" s="221"/>
      <c r="B249" s="48" t="s">
        <v>222</v>
      </c>
      <c r="C249" s="48"/>
      <c r="D249" s="197" t="e">
        <f>INDEX($R$3:$R$36,MATCH(C249,$Q$3:$Q$36,0))</f>
        <v>#N/A</v>
      </c>
      <c r="E249" s="48" t="s">
        <v>190</v>
      </c>
      <c r="F249" s="197" t="s">
        <v>100</v>
      </c>
      <c r="G249" s="197" t="s">
        <v>1301</v>
      </c>
      <c r="H249" s="197" t="s">
        <v>501</v>
      </c>
      <c r="I249" s="19"/>
      <c r="J249" s="197" t="str">
        <f>ADDRESS(ROW('1A4 Other Sectors'!E158),COLUMN('1A4 Other Sectors'!E158),,,"1A4 Other Sectors")</f>
        <v>'1A4 Other Sectors'!$E$158</v>
      </c>
    </row>
    <row r="250" spans="1:10" x14ac:dyDescent="0.25">
      <c r="A250" s="197">
        <f>A246+1</f>
        <v>179</v>
      </c>
      <c r="B250" s="197" t="s">
        <v>222</v>
      </c>
      <c r="C250" s="197" t="s">
        <v>227</v>
      </c>
      <c r="D250" s="197" t="str">
        <f>INDEX($R$3:$R$36,MATCH(C250,$Q$3:$Q$36,0))</f>
        <v>Kerosene</v>
      </c>
      <c r="E250" s="197" t="s">
        <v>190</v>
      </c>
      <c r="F250" s="197" t="s">
        <v>100</v>
      </c>
      <c r="G250" s="197" t="s">
        <v>1301</v>
      </c>
      <c r="H250" s="197" t="s">
        <v>501</v>
      </c>
      <c r="I250" s="197" t="s">
        <v>222</v>
      </c>
      <c r="J250" s="197" t="str">
        <f>ADDRESS(ROW('1A4 Other Sectors'!E159),COLUMN('1A4 Other Sectors'!E159),,,"1A4 Other Sectors")</f>
        <v>'1A4 Other Sectors'!$E$159</v>
      </c>
    </row>
    <row r="251" spans="1:10" x14ac:dyDescent="0.25">
      <c r="A251" s="197">
        <f>A250+1</f>
        <v>180</v>
      </c>
      <c r="B251" s="197" t="s">
        <v>222</v>
      </c>
      <c r="C251" s="197" t="s">
        <v>228</v>
      </c>
      <c r="D251" s="197" t="str">
        <f>INDEX($R$3:$R$36,MATCH(C251,$Q$3:$Q$36,0))</f>
        <v>Diesel</v>
      </c>
      <c r="E251" s="197" t="s">
        <v>190</v>
      </c>
      <c r="F251" s="197" t="s">
        <v>100</v>
      </c>
      <c r="G251" s="197" t="s">
        <v>1301</v>
      </c>
      <c r="H251" s="197" t="s">
        <v>501</v>
      </c>
      <c r="I251" s="197" t="s">
        <v>222</v>
      </c>
      <c r="J251" s="197" t="str">
        <f>ADDRESS(ROW('1A4 Other Sectors'!E160),COLUMN('1A4 Other Sectors'!E160),,,"1A4 Other Sectors")</f>
        <v>'1A4 Other Sectors'!$E$160</v>
      </c>
    </row>
    <row r="252" spans="1:10" x14ac:dyDescent="0.25">
      <c r="A252" s="197">
        <f>A251+1</f>
        <v>181</v>
      </c>
      <c r="B252" s="197" t="s">
        <v>222</v>
      </c>
      <c r="C252" s="197" t="s">
        <v>229</v>
      </c>
      <c r="D252" s="197" t="str">
        <f>INDEX($R$3:$R$36,MATCH(C252,$Q$3:$Q$36,0))</f>
        <v>Residual Fuel Oil (HFO)</v>
      </c>
      <c r="E252" s="197" t="s">
        <v>190</v>
      </c>
      <c r="F252" s="197" t="s">
        <v>100</v>
      </c>
      <c r="G252" s="197" t="s">
        <v>1301</v>
      </c>
      <c r="H252" s="197" t="s">
        <v>501</v>
      </c>
      <c r="I252" s="197" t="s">
        <v>222</v>
      </c>
      <c r="J252" s="197" t="str">
        <f>ADDRESS(ROW('1A4 Other Sectors'!E161),COLUMN('1A4 Other Sectors'!E161),,,"1A4 Other Sectors")</f>
        <v>'1A4 Other Sectors'!$E$161</v>
      </c>
    </row>
    <row r="253" spans="1:10" x14ac:dyDescent="0.25">
      <c r="A253" s="197">
        <f>A252+1</f>
        <v>182</v>
      </c>
      <c r="B253" s="197" t="s">
        <v>222</v>
      </c>
      <c r="C253" s="197" t="s">
        <v>167</v>
      </c>
      <c r="D253" s="197" t="str">
        <f>INDEX($R$3:$R$36,MATCH(C253,$Q$3:$Q$36,0))</f>
        <v>Coal</v>
      </c>
      <c r="E253" s="197" t="s">
        <v>190</v>
      </c>
      <c r="F253" s="197" t="s">
        <v>100</v>
      </c>
      <c r="G253" s="197" t="s">
        <v>1301</v>
      </c>
      <c r="H253" s="197" t="s">
        <v>501</v>
      </c>
      <c r="I253" s="197" t="s">
        <v>222</v>
      </c>
      <c r="J253" s="197" t="str">
        <f>ADDRESS(ROW('1A4 Other Sectors'!E162),COLUMN('1A4 Other Sectors'!E162),,,"1A4 Other Sectors")</f>
        <v>'1A4 Other Sectors'!$E$162</v>
      </c>
    </row>
    <row r="254" spans="1:10" x14ac:dyDescent="0.25">
      <c r="A254" s="197">
        <f>A253+1</f>
        <v>183</v>
      </c>
      <c r="B254" s="197" t="s">
        <v>222</v>
      </c>
      <c r="C254" s="197" t="s">
        <v>215</v>
      </c>
      <c r="D254" s="197" t="str">
        <f>INDEX($R$3:$R$36,MATCH(C254,$Q$3:$Q$36,0))</f>
        <v>Gas work gas</v>
      </c>
      <c r="E254" s="197" t="s">
        <v>190</v>
      </c>
      <c r="F254" s="197" t="s">
        <v>100</v>
      </c>
      <c r="G254" s="197" t="s">
        <v>1301</v>
      </c>
      <c r="H254" s="197" t="s">
        <v>501</v>
      </c>
      <c r="I254" s="197" t="s">
        <v>222</v>
      </c>
      <c r="J254" s="197" t="str">
        <f>ADDRESS(ROW('1A4 Other Sectors'!E163),COLUMN('1A4 Other Sectors'!E163),,,"1A4 Other Sectors")</f>
        <v>'1A4 Other Sectors'!$E$163</v>
      </c>
    </row>
    <row r="255" spans="1:10" x14ac:dyDescent="0.25">
      <c r="A255" s="197">
        <f>A254+1</f>
        <v>184</v>
      </c>
      <c r="B255" s="197" t="s">
        <v>222</v>
      </c>
      <c r="C255" s="197" t="s">
        <v>211</v>
      </c>
      <c r="D255" s="197" t="str">
        <f>INDEX($R$3:$R$36,MATCH(C255,$Q$3:$Q$36,0))</f>
        <v>Gas</v>
      </c>
      <c r="E255" s="197" t="s">
        <v>190</v>
      </c>
      <c r="F255" s="197" t="s">
        <v>100</v>
      </c>
      <c r="G255" s="197" t="s">
        <v>1301</v>
      </c>
      <c r="H255" s="197" t="s">
        <v>501</v>
      </c>
      <c r="I255" s="197" t="s">
        <v>222</v>
      </c>
      <c r="J255" s="197" t="str">
        <f>ADDRESS(ROW('1A4 Other Sectors'!E164),COLUMN('1A4 Other Sectors'!E164),,,"1A4 Other Sectors")</f>
        <v>'1A4 Other Sectors'!$E$164</v>
      </c>
    </row>
    <row r="256" spans="1:10" x14ac:dyDescent="0.25">
      <c r="B256" s="48" t="s">
        <v>221</v>
      </c>
      <c r="C256" s="19"/>
      <c r="D256" s="197" t="e">
        <f>INDEX($R$3:$R$36,MATCH(C256,$Q$3:$Q$36,0))</f>
        <v>#N/A</v>
      </c>
      <c r="E256" s="48" t="s">
        <v>190</v>
      </c>
      <c r="F256" s="197" t="s">
        <v>100</v>
      </c>
      <c r="G256" s="197" t="s">
        <v>1301</v>
      </c>
      <c r="H256" s="197" t="s">
        <v>501</v>
      </c>
      <c r="J256" s="197" t="str">
        <f>ADDRESS(ROW('1A4 Other Sectors'!E165),COLUMN('1A4 Other Sectors'!E165),,,"1A4 Other Sectors")</f>
        <v>'1A4 Other Sectors'!$E$165</v>
      </c>
    </row>
    <row r="257" spans="1:10" x14ac:dyDescent="0.25">
      <c r="A257" s="197">
        <f>A255+1</f>
        <v>185</v>
      </c>
      <c r="B257" s="197" t="s">
        <v>221</v>
      </c>
      <c r="C257" s="197" t="s">
        <v>227</v>
      </c>
      <c r="D257" s="197" t="str">
        <f>INDEX($R$3:$R$36,MATCH(C257,$Q$3:$Q$36,0))</f>
        <v>Kerosene</v>
      </c>
      <c r="E257" s="197" t="s">
        <v>190</v>
      </c>
      <c r="F257" s="197" t="s">
        <v>100</v>
      </c>
      <c r="G257" s="197" t="s">
        <v>1301</v>
      </c>
      <c r="H257" s="197" t="s">
        <v>501</v>
      </c>
      <c r="I257" s="197" t="s">
        <v>221</v>
      </c>
      <c r="J257" s="197" t="str">
        <f>ADDRESS(ROW('1A4 Other Sectors'!E166),COLUMN('1A4 Other Sectors'!E166),,,"1A4 Other Sectors")</f>
        <v>'1A4 Other Sectors'!$E$166</v>
      </c>
    </row>
    <row r="258" spans="1:10" x14ac:dyDescent="0.25">
      <c r="A258" s="197">
        <f t="shared" ref="A258:A263" si="15">A257+1</f>
        <v>186</v>
      </c>
      <c r="B258" s="197" t="s">
        <v>221</v>
      </c>
      <c r="C258" s="197" t="s">
        <v>166</v>
      </c>
      <c r="D258" s="197" t="str">
        <f>INDEX($R$3:$R$36,MATCH(C258,$Q$3:$Q$36,0))</f>
        <v>Residual Fuel Oil (HFO)</v>
      </c>
      <c r="E258" s="197" t="s">
        <v>190</v>
      </c>
      <c r="F258" s="197" t="s">
        <v>100</v>
      </c>
      <c r="G258" s="197" t="s">
        <v>1301</v>
      </c>
      <c r="H258" s="197" t="s">
        <v>501</v>
      </c>
      <c r="I258" s="197" t="s">
        <v>221</v>
      </c>
      <c r="J258" s="197" t="str">
        <f>ADDRESS(ROW('1A4 Other Sectors'!E167),COLUMN('1A4 Other Sectors'!E167),,,"1A4 Other Sectors")</f>
        <v>'1A4 Other Sectors'!$E$167</v>
      </c>
    </row>
    <row r="259" spans="1:10" x14ac:dyDescent="0.25">
      <c r="A259" s="197">
        <f t="shared" si="15"/>
        <v>187</v>
      </c>
      <c r="B259" s="197" t="s">
        <v>221</v>
      </c>
      <c r="C259" s="197" t="s">
        <v>204</v>
      </c>
      <c r="D259" s="197" t="str">
        <f>INDEX($R$3:$R$36,MATCH(C259,$Q$3:$Q$36,0))</f>
        <v>LPG</v>
      </c>
      <c r="E259" s="197" t="s">
        <v>190</v>
      </c>
      <c r="F259" s="197" t="s">
        <v>100</v>
      </c>
      <c r="G259" s="197" t="s">
        <v>1301</v>
      </c>
      <c r="H259" s="197" t="s">
        <v>501</v>
      </c>
      <c r="I259" s="197" t="s">
        <v>221</v>
      </c>
      <c r="J259" s="197" t="str">
        <f>ADDRESS(ROW('1A4 Other Sectors'!E168),COLUMN('1A4 Other Sectors'!E168),,,"1A4 Other Sectors")</f>
        <v>'1A4 Other Sectors'!$E$168</v>
      </c>
    </row>
    <row r="260" spans="1:10" x14ac:dyDescent="0.25">
      <c r="A260" s="197">
        <f t="shared" si="15"/>
        <v>188</v>
      </c>
      <c r="B260" s="197" t="s">
        <v>221</v>
      </c>
      <c r="C260" s="197" t="s">
        <v>167</v>
      </c>
      <c r="D260" s="197" t="str">
        <f>INDEX($R$3:$R$36,MATCH(C260,$Q$3:$Q$36,0))</f>
        <v>Coal</v>
      </c>
      <c r="E260" s="197" t="s">
        <v>190</v>
      </c>
      <c r="F260" s="197" t="s">
        <v>100</v>
      </c>
      <c r="G260" s="197" t="s">
        <v>1301</v>
      </c>
      <c r="H260" s="197" t="s">
        <v>501</v>
      </c>
      <c r="I260" s="197" t="s">
        <v>221</v>
      </c>
      <c r="J260" s="197" t="str">
        <f>ADDRESS(ROW('1A4 Other Sectors'!E169),COLUMN('1A4 Other Sectors'!E169),,,"1A4 Other Sectors")</f>
        <v>'1A4 Other Sectors'!$E$169</v>
      </c>
    </row>
    <row r="261" spans="1:10" x14ac:dyDescent="0.25">
      <c r="A261" s="197">
        <f t="shared" si="15"/>
        <v>189</v>
      </c>
      <c r="B261" s="197" t="s">
        <v>231</v>
      </c>
      <c r="C261" s="197" t="s">
        <v>230</v>
      </c>
      <c r="D261" s="197" t="str">
        <f>INDEX($R$3:$R$36,MATCH(C261,$Q$3:$Q$36,0))</f>
        <v>Wood/Wood Waste</v>
      </c>
      <c r="E261" s="197" t="s">
        <v>190</v>
      </c>
      <c r="F261" s="197" t="s">
        <v>100</v>
      </c>
      <c r="G261" s="197" t="s">
        <v>1301</v>
      </c>
      <c r="H261" s="197" t="s">
        <v>501</v>
      </c>
      <c r="I261" s="197" t="s">
        <v>221</v>
      </c>
      <c r="J261" s="197" t="str">
        <f>ADDRESS(ROW('1A4 Other Sectors'!E170),COLUMN('1A4 Other Sectors'!E170),,,"1A4 Other Sectors")</f>
        <v>'1A4 Other Sectors'!$E$170</v>
      </c>
    </row>
    <row r="262" spans="1:10" x14ac:dyDescent="0.25">
      <c r="A262" s="197">
        <f t="shared" si="15"/>
        <v>190</v>
      </c>
      <c r="B262" s="197" t="s">
        <v>231</v>
      </c>
      <c r="C262" s="197" t="s">
        <v>217</v>
      </c>
      <c r="D262" s="197" t="str">
        <f>INDEX($R$3:$R$36,MATCH(C262,$Q$3:$Q$36,0))</f>
        <v>Other primary solid biomass</v>
      </c>
      <c r="E262" s="197" t="s">
        <v>190</v>
      </c>
      <c r="F262" s="197" t="s">
        <v>100</v>
      </c>
      <c r="G262" s="197" t="s">
        <v>1301</v>
      </c>
      <c r="H262" s="197" t="s">
        <v>501</v>
      </c>
      <c r="I262" s="197" t="s">
        <v>221</v>
      </c>
      <c r="J262" s="197" t="str">
        <f>ADDRESS(ROW('1A4 Other Sectors'!E171),COLUMN('1A4 Other Sectors'!E171),,,"1A4 Other Sectors")</f>
        <v>'1A4 Other Sectors'!$E$171</v>
      </c>
    </row>
    <row r="263" spans="1:10" x14ac:dyDescent="0.25">
      <c r="A263" s="197">
        <f t="shared" si="15"/>
        <v>191</v>
      </c>
      <c r="B263" s="197" t="s">
        <v>231</v>
      </c>
      <c r="C263" s="197" t="s">
        <v>218</v>
      </c>
      <c r="D263" s="197" t="str">
        <f>INDEX($R$3:$R$36,MATCH(C263,$Q$3:$Q$36,0))</f>
        <v>Wood/Wood Waste</v>
      </c>
      <c r="E263" s="197" t="s">
        <v>190</v>
      </c>
      <c r="F263" s="197" t="s">
        <v>100</v>
      </c>
      <c r="G263" s="197" t="s">
        <v>1301</v>
      </c>
      <c r="H263" s="197" t="s">
        <v>501</v>
      </c>
      <c r="I263" s="197" t="s">
        <v>221</v>
      </c>
      <c r="J263" s="197" t="str">
        <f>ADDRESS(ROW('1A4 Other Sectors'!E172),COLUMN('1A4 Other Sectors'!E172),,,"1A4 Other Sectors")</f>
        <v>'1A4 Other Sectors'!$E$172</v>
      </c>
    </row>
    <row r="264" spans="1:10" x14ac:dyDescent="0.25">
      <c r="B264" s="48" t="s">
        <v>219</v>
      </c>
      <c r="C264" s="19"/>
      <c r="D264" s="197" t="e">
        <f>INDEX($R$3:$R$36,MATCH(C264,$Q$3:$Q$36,0))</f>
        <v>#N/A</v>
      </c>
      <c r="E264" s="48" t="s">
        <v>190</v>
      </c>
      <c r="F264" s="197" t="s">
        <v>100</v>
      </c>
      <c r="G264" s="197" t="s">
        <v>1301</v>
      </c>
      <c r="H264" s="197" t="s">
        <v>501</v>
      </c>
      <c r="I264" s="197" t="s">
        <v>221</v>
      </c>
      <c r="J264" s="197" t="str">
        <f>ADDRESS(ROW('1A4 Other Sectors'!E173),COLUMN('1A4 Other Sectors'!E173),,,"1A4 Other Sectors")</f>
        <v>'1A4 Other Sectors'!$E$173</v>
      </c>
    </row>
    <row r="265" spans="1:10" x14ac:dyDescent="0.25">
      <c r="A265" s="197">
        <f>A263+1</f>
        <v>192</v>
      </c>
      <c r="B265" s="197" t="s">
        <v>219</v>
      </c>
      <c r="C265" s="197" t="s">
        <v>226</v>
      </c>
      <c r="D265" s="197" t="str">
        <f>INDEX($R$3:$R$36,MATCH(C265,$Q$3:$Q$36,0))</f>
        <v>Motor gasoline</v>
      </c>
      <c r="E265" s="197" t="s">
        <v>190</v>
      </c>
      <c r="F265" s="197" t="s">
        <v>100</v>
      </c>
      <c r="G265" s="197" t="s">
        <v>1301</v>
      </c>
      <c r="H265" s="197" t="s">
        <v>501</v>
      </c>
      <c r="I265" s="197" t="s">
        <v>1309</v>
      </c>
      <c r="J265" s="197" t="str">
        <f>ADDRESS(ROW('1A4 Other Sectors'!E174),COLUMN('1A4 Other Sectors'!E174),,,"1A4 Other Sectors")</f>
        <v>'1A4 Other Sectors'!$E$174</v>
      </c>
    </row>
    <row r="266" spans="1:10" x14ac:dyDescent="0.25">
      <c r="A266" s="197">
        <f>A265+1</f>
        <v>193</v>
      </c>
      <c r="B266" s="197" t="s">
        <v>219</v>
      </c>
      <c r="C266" s="197" t="s">
        <v>227</v>
      </c>
      <c r="D266" s="197" t="str">
        <f>INDEX($R$3:$R$36,MATCH(C266,$Q$3:$Q$36,0))</f>
        <v>Kerosene</v>
      </c>
      <c r="E266" s="197" t="s">
        <v>190</v>
      </c>
      <c r="F266" s="197" t="s">
        <v>100</v>
      </c>
      <c r="G266" s="197" t="s">
        <v>1301</v>
      </c>
      <c r="H266" s="197" t="s">
        <v>501</v>
      </c>
      <c r="I266" s="197" t="s">
        <v>1309</v>
      </c>
      <c r="J266" s="197" t="str">
        <f>ADDRESS(ROW('1A4 Other Sectors'!E175),COLUMN('1A4 Other Sectors'!E175),,,"1A4 Other Sectors")</f>
        <v>'1A4 Other Sectors'!$E$175</v>
      </c>
    </row>
    <row r="267" spans="1:10" x14ac:dyDescent="0.25">
      <c r="A267" s="197">
        <f>A266+1</f>
        <v>194</v>
      </c>
      <c r="B267" s="197" t="s">
        <v>219</v>
      </c>
      <c r="C267" s="197" t="s">
        <v>228</v>
      </c>
      <c r="D267" s="197" t="str">
        <f>INDEX($R$3:$R$36,MATCH(C267,$Q$3:$Q$36,0))</f>
        <v>Diesel</v>
      </c>
      <c r="E267" s="197" t="s">
        <v>190</v>
      </c>
      <c r="F267" s="197" t="s">
        <v>100</v>
      </c>
      <c r="G267" s="197" t="s">
        <v>1301</v>
      </c>
      <c r="H267" s="197" t="s">
        <v>501</v>
      </c>
      <c r="I267" s="197" t="s">
        <v>1309</v>
      </c>
      <c r="J267" s="197" t="str">
        <f>ADDRESS(ROW('1A4 Other Sectors'!E176),COLUMN('1A4 Other Sectors'!E176),,,"1A4 Other Sectors")</f>
        <v>'1A4 Other Sectors'!$E$176</v>
      </c>
    </row>
    <row r="268" spans="1:10" x14ac:dyDescent="0.25">
      <c r="A268" s="197">
        <f>A267+1</f>
        <v>195</v>
      </c>
      <c r="B268" s="197" t="s">
        <v>219</v>
      </c>
      <c r="C268" s="197" t="s">
        <v>166</v>
      </c>
      <c r="D268" s="197" t="str">
        <f>INDEX($R$3:$R$36,MATCH(C268,$Q$3:$Q$36,0))</f>
        <v>Residual Fuel Oil (HFO)</v>
      </c>
      <c r="E268" s="197" t="s">
        <v>190</v>
      </c>
      <c r="F268" s="197" t="s">
        <v>100</v>
      </c>
      <c r="G268" s="197" t="s">
        <v>1301</v>
      </c>
      <c r="H268" s="197" t="s">
        <v>501</v>
      </c>
      <c r="I268" s="197" t="s">
        <v>1309</v>
      </c>
      <c r="J268" s="197" t="str">
        <f>ADDRESS(ROW('1A4 Other Sectors'!E177),COLUMN('1A4 Other Sectors'!E177),,,"1A4 Other Sectors")</f>
        <v>'1A4 Other Sectors'!$E$177</v>
      </c>
    </row>
    <row r="269" spans="1:10" x14ac:dyDescent="0.25">
      <c r="A269" s="197">
        <f>A268+1</f>
        <v>196</v>
      </c>
      <c r="B269" s="197" t="s">
        <v>219</v>
      </c>
      <c r="C269" s="197" t="s">
        <v>204</v>
      </c>
      <c r="D269" s="197" t="str">
        <f>INDEX($R$3:$R$36,MATCH(C269,$Q$3:$Q$36,0))</f>
        <v>LPG</v>
      </c>
      <c r="E269" s="197" t="s">
        <v>190</v>
      </c>
      <c r="F269" s="197" t="s">
        <v>100</v>
      </c>
      <c r="G269" s="197" t="s">
        <v>1301</v>
      </c>
      <c r="H269" s="197" t="s">
        <v>501</v>
      </c>
      <c r="I269" s="197" t="s">
        <v>1309</v>
      </c>
      <c r="J269" s="197" t="str">
        <f>ADDRESS(ROW('1A4 Other Sectors'!E178),COLUMN('1A4 Other Sectors'!E178),,,"1A4 Other Sectors")</f>
        <v>'1A4 Other Sectors'!$E$178</v>
      </c>
    </row>
    <row r="270" spans="1:10" x14ac:dyDescent="0.25">
      <c r="A270" s="197">
        <f>A269+1</f>
        <v>197</v>
      </c>
      <c r="B270" s="197" t="s">
        <v>219</v>
      </c>
      <c r="C270" s="197" t="s">
        <v>167</v>
      </c>
      <c r="D270" s="197" t="str">
        <f>INDEX($R$3:$R$36,MATCH(C270,$Q$3:$Q$36,0))</f>
        <v>Coal</v>
      </c>
      <c r="E270" s="197" t="s">
        <v>190</v>
      </c>
      <c r="F270" s="197" t="s">
        <v>100</v>
      </c>
      <c r="G270" s="197" t="s">
        <v>1301</v>
      </c>
      <c r="H270" s="197" t="s">
        <v>501</v>
      </c>
      <c r="I270" s="197" t="s">
        <v>1309</v>
      </c>
      <c r="J270" s="197" t="str">
        <f>ADDRESS(ROW('1A4 Other Sectors'!E179),COLUMN('1A4 Other Sectors'!E179),,,"1A4 Other Sectors")</f>
        <v>'1A4 Other Sectors'!$E$179</v>
      </c>
    </row>
    <row r="271" spans="1:10" x14ac:dyDescent="0.25">
      <c r="A271" s="221"/>
      <c r="B271" s="4" t="s">
        <v>232</v>
      </c>
      <c r="C271" s="4" t="s">
        <v>196</v>
      </c>
      <c r="D271" s="197" t="e">
        <f>INDEX($R$3:$R$36,MATCH(C271,$Q$3:$Q$36,0))</f>
        <v>#N/A</v>
      </c>
      <c r="E271" s="4" t="s">
        <v>190</v>
      </c>
      <c r="F271" s="197" t="s">
        <v>100</v>
      </c>
      <c r="G271" s="197" t="s">
        <v>1301</v>
      </c>
      <c r="H271" s="197" t="s">
        <v>501</v>
      </c>
      <c r="I271" s="78">
        <f>(SUM(I250:I255,I257:I263,I265:I270))*'Conversion Factors'!$I$5</f>
        <v>0</v>
      </c>
      <c r="J271" s="197" t="str">
        <f>ADDRESS(ROW('1A4 Other Sectors'!E180),COLUMN('1A4 Other Sectors'!E180),,,"1A4 Other Sectors")</f>
        <v>'1A4 Other Sectors'!$E$180</v>
      </c>
    </row>
    <row r="272" spans="1:10" x14ac:dyDescent="0.25">
      <c r="A272" s="197">
        <f>A270+1</f>
        <v>198</v>
      </c>
      <c r="B272" s="197" t="s">
        <v>233</v>
      </c>
      <c r="C272" s="197" t="s">
        <v>226</v>
      </c>
      <c r="D272" s="197" t="str">
        <f>INDEX($R$3:$R$36,MATCH(C272,$Q$3:$Q$36,0))</f>
        <v>Motor gasoline</v>
      </c>
      <c r="E272" s="197" t="s">
        <v>1305</v>
      </c>
      <c r="F272" s="197" t="s">
        <v>100</v>
      </c>
      <c r="G272" s="197" t="s">
        <v>1301</v>
      </c>
      <c r="H272" s="197" t="s">
        <v>501</v>
      </c>
      <c r="I272" s="197" t="s">
        <v>233</v>
      </c>
      <c r="J272" s="197" t="str">
        <f>ADDRESS(ROW('1A5 Non-Specified'!E14),COLUMN('1A5 Non-Specified'!E14),,,"1A5 Non-Specified")</f>
        <v>'1A5 Non-Specified'!$E$14</v>
      </c>
    </row>
    <row r="273" spans="1:10" x14ac:dyDescent="0.25">
      <c r="A273" s="197">
        <f>A272+1</f>
        <v>199</v>
      </c>
      <c r="B273" s="197" t="s">
        <v>233</v>
      </c>
      <c r="C273" s="197" t="s">
        <v>455</v>
      </c>
      <c r="D273" s="197" t="str">
        <f>INDEX($R$3:$R$36,MATCH(C273,$Q$3:$Q$36,0))</f>
        <v>Diesel</v>
      </c>
      <c r="E273" s="197" t="s">
        <v>1305</v>
      </c>
      <c r="F273" s="197" t="s">
        <v>100</v>
      </c>
      <c r="G273" s="197" t="s">
        <v>1301</v>
      </c>
      <c r="H273" s="197" t="s">
        <v>501</v>
      </c>
      <c r="I273" s="197" t="s">
        <v>233</v>
      </c>
      <c r="J273" s="197" t="str">
        <f>ADDRESS(ROW('1A5 Non-Specified'!E15),COLUMN('1A5 Non-Specified'!E15),,,"1A5 Non-Specified")</f>
        <v>'1A5 Non-Specified'!$E$15</v>
      </c>
    </row>
    <row r="274" spans="1:10" x14ac:dyDescent="0.25">
      <c r="A274" s="197">
        <f>A273+1</f>
        <v>200</v>
      </c>
      <c r="B274" s="197" t="s">
        <v>233</v>
      </c>
      <c r="C274" s="197" t="s">
        <v>167</v>
      </c>
      <c r="D274" s="197" t="str">
        <f>INDEX($R$3:$R$36,MATCH(C274,$Q$3:$Q$36,0))</f>
        <v>Coal</v>
      </c>
      <c r="E274" s="197" t="s">
        <v>1305</v>
      </c>
      <c r="F274" s="197" t="s">
        <v>100</v>
      </c>
      <c r="G274" s="197" t="s">
        <v>1301</v>
      </c>
      <c r="H274" s="197" t="s">
        <v>501</v>
      </c>
      <c r="I274" s="197" t="s">
        <v>233</v>
      </c>
      <c r="J274" s="197" t="str">
        <f>ADDRESS(ROW('1A5 Non-Specified'!E16),COLUMN('1A5 Non-Specified'!E16),,,"1A5 Non-Specified")</f>
        <v>'1A5 Non-Specified'!$E$16</v>
      </c>
    </row>
    <row r="275" spans="1:10" x14ac:dyDescent="0.25">
      <c r="A275" s="221"/>
      <c r="B275" s="48" t="s">
        <v>233</v>
      </c>
      <c r="C275" s="48"/>
      <c r="E275" s="48" t="s">
        <v>13</v>
      </c>
      <c r="F275" s="197" t="s">
        <v>100</v>
      </c>
      <c r="G275" s="197" t="s">
        <v>1301</v>
      </c>
      <c r="H275" s="197" t="s">
        <v>501</v>
      </c>
      <c r="I275" s="197" t="s">
        <v>233</v>
      </c>
      <c r="J275" s="197" t="str">
        <f>ADDRESS(ROW('1A5 Non-Specified'!E17),COLUMN('1A5 Non-Specified'!E17),,,"1A5 Non-Specified")</f>
        <v>'1A5 Non-Specified'!$E$17</v>
      </c>
    </row>
    <row r="276" spans="1:10" x14ac:dyDescent="0.25">
      <c r="A276" s="197">
        <f>A274+1</f>
        <v>201</v>
      </c>
      <c r="B276" s="197" t="s">
        <v>233</v>
      </c>
      <c r="C276" s="197" t="s">
        <v>226</v>
      </c>
      <c r="D276" s="197" t="str">
        <f>INDEX($R$3:$R$36,MATCH(C276,$Q$3:$Q$36,0))</f>
        <v>Motor gasoline</v>
      </c>
      <c r="E276" s="197" t="s">
        <v>13</v>
      </c>
      <c r="F276" s="197" t="s">
        <v>100</v>
      </c>
      <c r="G276" s="197" t="s">
        <v>1301</v>
      </c>
      <c r="H276" s="197" t="s">
        <v>501</v>
      </c>
      <c r="I276" s="197" t="s">
        <v>233</v>
      </c>
      <c r="J276" s="197" t="str">
        <f>ADDRESS(ROW('1A5 Non-Specified'!E38),COLUMN('1A5 Non-Specified'!E38),,,"1A5 Non-Specified")</f>
        <v>'1A5 Non-Specified'!$E$38</v>
      </c>
    </row>
    <row r="277" spans="1:10" x14ac:dyDescent="0.25">
      <c r="A277" s="197">
        <f>A276+1</f>
        <v>202</v>
      </c>
      <c r="B277" s="197" t="s">
        <v>233</v>
      </c>
      <c r="C277" s="197" t="s">
        <v>455</v>
      </c>
      <c r="D277" s="197" t="str">
        <f>INDEX($R$3:$R$36,MATCH(C277,$Q$3:$Q$36,0))</f>
        <v>Diesel</v>
      </c>
      <c r="E277" s="197" t="s">
        <v>13</v>
      </c>
      <c r="F277" s="197" t="s">
        <v>100</v>
      </c>
      <c r="G277" s="197" t="s">
        <v>1301</v>
      </c>
      <c r="H277" s="197" t="s">
        <v>501</v>
      </c>
      <c r="I277" s="197" t="s">
        <v>233</v>
      </c>
      <c r="J277" s="197" t="str">
        <f>ADDRESS(ROW('1A5 Non-Specified'!E39),COLUMN('1A5 Non-Specified'!E39),,,"1A5 Non-Specified")</f>
        <v>'1A5 Non-Specified'!$E$39</v>
      </c>
    </row>
    <row r="278" spans="1:10" x14ac:dyDescent="0.25">
      <c r="A278" s="197">
        <f>A277+1</f>
        <v>203</v>
      </c>
      <c r="B278" s="197" t="s">
        <v>233</v>
      </c>
      <c r="C278" s="197" t="s">
        <v>167</v>
      </c>
      <c r="D278" s="197" t="str">
        <f>INDEX($R$3:$R$36,MATCH(C278,$Q$3:$Q$36,0))</f>
        <v>Coal</v>
      </c>
      <c r="E278" s="197" t="s">
        <v>13</v>
      </c>
      <c r="F278" s="197" t="s">
        <v>100</v>
      </c>
      <c r="G278" s="197" t="s">
        <v>1301</v>
      </c>
      <c r="H278" s="197" t="s">
        <v>501</v>
      </c>
      <c r="I278" s="197" t="s">
        <v>233</v>
      </c>
      <c r="J278" s="197" t="str">
        <f>ADDRESS(ROW('1A5 Non-Specified'!E40),COLUMN('1A5 Non-Specified'!E40),,,"1A5 Non-Specified")</f>
        <v>'1A5 Non-Specified'!$E$40</v>
      </c>
    </row>
    <row r="279" spans="1:10" x14ac:dyDescent="0.25">
      <c r="A279" s="221"/>
      <c r="B279" s="4" t="s">
        <v>77</v>
      </c>
      <c r="C279" s="4" t="s">
        <v>192</v>
      </c>
      <c r="E279" s="4" t="s">
        <v>13</v>
      </c>
      <c r="F279" s="197" t="s">
        <v>100</v>
      </c>
      <c r="G279" s="197" t="s">
        <v>1301</v>
      </c>
      <c r="H279" s="197" t="s">
        <v>501</v>
      </c>
      <c r="I279" s="197" t="s">
        <v>233</v>
      </c>
      <c r="J279" s="197" t="str">
        <f>ADDRESS(ROW('1A5 Non-Specified'!E41),COLUMN('1A5 Non-Specified'!E41),,,"1A5 Non-Specified")</f>
        <v>'1A5 Non-Specified'!$E$41</v>
      </c>
    </row>
    <row r="280" spans="1:10" x14ac:dyDescent="0.25">
      <c r="A280" s="221"/>
      <c r="F280" s="197" t="s">
        <v>100</v>
      </c>
      <c r="G280" s="197" t="s">
        <v>1301</v>
      </c>
      <c r="H280" s="197" t="s">
        <v>501</v>
      </c>
      <c r="I280" s="197" t="s">
        <v>233</v>
      </c>
      <c r="J280" s="197" t="str">
        <f>ADDRESS(ROW('1A5 Non-Specified'!E42),COLUMN('1A5 Non-Specified'!E42),,,"1A5 Non-Specified")</f>
        <v>'1A5 Non-Specified'!$E$42</v>
      </c>
    </row>
    <row r="281" spans="1:10" x14ac:dyDescent="0.25">
      <c r="A281" s="221"/>
      <c r="B281" s="48" t="s">
        <v>233</v>
      </c>
      <c r="C281" s="48"/>
      <c r="E281" s="48" t="s">
        <v>36</v>
      </c>
      <c r="F281" s="197" t="s">
        <v>100</v>
      </c>
      <c r="G281" s="197" t="s">
        <v>1301</v>
      </c>
      <c r="H281" s="197" t="s">
        <v>501</v>
      </c>
      <c r="I281" s="197" t="s">
        <v>233</v>
      </c>
      <c r="J281" s="197" t="str">
        <f>ADDRESS(ROW('1A5 Non-Specified'!E43),COLUMN('1A5 Non-Specified'!E43),,,"1A5 Non-Specified")</f>
        <v>'1A5 Non-Specified'!$E$43</v>
      </c>
    </row>
    <row r="282" spans="1:10" x14ac:dyDescent="0.25">
      <c r="A282" s="197">
        <f>A278+1</f>
        <v>204</v>
      </c>
      <c r="B282" s="197" t="s">
        <v>233</v>
      </c>
      <c r="C282" s="197" t="s">
        <v>226</v>
      </c>
      <c r="D282" s="197" t="str">
        <f>INDEX($R$3:$R$36,MATCH(C282,$Q$3:$Q$36,0))</f>
        <v>Motor gasoline</v>
      </c>
      <c r="E282" s="197" t="s">
        <v>36</v>
      </c>
      <c r="F282" s="197" t="s">
        <v>100</v>
      </c>
      <c r="G282" s="197" t="s">
        <v>1301</v>
      </c>
      <c r="H282" s="197" t="s">
        <v>501</v>
      </c>
      <c r="I282" s="197" t="s">
        <v>233</v>
      </c>
      <c r="J282" s="197" t="str">
        <f>ADDRESS(ROW('1A5 Non-Specified'!E44),COLUMN('1A5 Non-Specified'!E44),,,"1A5 Non-Specified")</f>
        <v>'1A5 Non-Specified'!$E$44</v>
      </c>
    </row>
    <row r="283" spans="1:10" x14ac:dyDescent="0.25">
      <c r="A283" s="197">
        <f>A282+1</f>
        <v>205</v>
      </c>
      <c r="B283" s="197" t="s">
        <v>233</v>
      </c>
      <c r="C283" s="197" t="s">
        <v>455</v>
      </c>
      <c r="D283" s="197" t="str">
        <f>INDEX($R$3:$R$36,MATCH(C283,$Q$3:$Q$36,0))</f>
        <v>Diesel</v>
      </c>
      <c r="E283" s="197" t="s">
        <v>36</v>
      </c>
      <c r="F283" s="197" t="s">
        <v>100</v>
      </c>
      <c r="G283" s="197" t="s">
        <v>1301</v>
      </c>
      <c r="H283" s="197" t="s">
        <v>501</v>
      </c>
      <c r="I283" s="197" t="s">
        <v>233</v>
      </c>
      <c r="J283" s="197" t="str">
        <f>ADDRESS(ROW('1A5 Non-Specified'!E45),COLUMN('1A5 Non-Specified'!E45),,,"1A5 Non-Specified")</f>
        <v>'1A5 Non-Specified'!$E$45</v>
      </c>
    </row>
    <row r="284" spans="1:10" x14ac:dyDescent="0.25">
      <c r="A284" s="197">
        <f>A283+1</f>
        <v>206</v>
      </c>
      <c r="B284" s="197" t="s">
        <v>233</v>
      </c>
      <c r="C284" s="197" t="s">
        <v>167</v>
      </c>
      <c r="D284" s="197" t="str">
        <f>INDEX($R$3:$R$36,MATCH(C284,$Q$3:$Q$36,0))</f>
        <v>Coal</v>
      </c>
      <c r="E284" s="197" t="s">
        <v>36</v>
      </c>
      <c r="F284" s="197" t="s">
        <v>100</v>
      </c>
      <c r="G284" s="197" t="s">
        <v>1301</v>
      </c>
      <c r="H284" s="197" t="s">
        <v>501</v>
      </c>
      <c r="I284" s="197" t="s">
        <v>233</v>
      </c>
      <c r="J284" s="197" t="str">
        <f>ADDRESS(ROW('1A5 Non-Specified'!E46),COLUMN('1A5 Non-Specified'!E46),,,"1A5 Non-Specified")</f>
        <v>'1A5 Non-Specified'!$E$46</v>
      </c>
    </row>
    <row r="285" spans="1:10" x14ac:dyDescent="0.25">
      <c r="A285" s="221"/>
      <c r="B285" s="4" t="s">
        <v>77</v>
      </c>
      <c r="C285" s="4" t="s">
        <v>193</v>
      </c>
      <c r="E285" s="4" t="s">
        <v>36</v>
      </c>
      <c r="F285" s="197" t="s">
        <v>100</v>
      </c>
      <c r="G285" s="197" t="s">
        <v>1301</v>
      </c>
      <c r="H285" s="197" t="s">
        <v>501</v>
      </c>
      <c r="I285" s="197" t="s">
        <v>233</v>
      </c>
      <c r="J285" s="197" t="str">
        <f>ADDRESS(ROW('1A5 Non-Specified'!E47),COLUMN('1A5 Non-Specified'!E47),,,"1A5 Non-Specified")</f>
        <v>'1A5 Non-Specified'!$E$47</v>
      </c>
    </row>
    <row r="286" spans="1:10" x14ac:dyDescent="0.25">
      <c r="A286" s="221"/>
      <c r="F286" s="197" t="s">
        <v>100</v>
      </c>
      <c r="G286" s="197" t="s">
        <v>1301</v>
      </c>
      <c r="H286" s="197" t="s">
        <v>501</v>
      </c>
      <c r="I286" s="197" t="s">
        <v>233</v>
      </c>
      <c r="J286" s="197" t="str">
        <f>ADDRESS(ROW('1A5 Non-Specified'!E48),COLUMN('1A5 Non-Specified'!E48),,,"1A5 Non-Specified")</f>
        <v>'1A5 Non-Specified'!$E$48</v>
      </c>
    </row>
    <row r="287" spans="1:10" x14ac:dyDescent="0.25">
      <c r="A287" s="221"/>
      <c r="B287" s="48" t="s">
        <v>233</v>
      </c>
      <c r="C287" s="48"/>
      <c r="E287" s="48" t="s">
        <v>190</v>
      </c>
      <c r="F287" s="197" t="s">
        <v>100</v>
      </c>
      <c r="G287" s="197" t="s">
        <v>1301</v>
      </c>
      <c r="H287" s="197" t="s">
        <v>501</v>
      </c>
      <c r="I287" s="197" t="s">
        <v>233</v>
      </c>
      <c r="J287" s="197" t="str">
        <f>ADDRESS(ROW('1A5 Non-Specified'!E49),COLUMN('1A5 Non-Specified'!E49),,,"1A5 Non-Specified")</f>
        <v>'1A5 Non-Specified'!$E$49</v>
      </c>
    </row>
    <row r="288" spans="1:10" x14ac:dyDescent="0.25">
      <c r="A288" s="197">
        <f>A284+1</f>
        <v>207</v>
      </c>
      <c r="B288" s="197" t="s">
        <v>233</v>
      </c>
      <c r="C288" s="197" t="s">
        <v>226</v>
      </c>
      <c r="D288" s="197" t="str">
        <f>INDEX($R$3:$R$36,MATCH(C288,$Q$3:$Q$36,0))</f>
        <v>Motor gasoline</v>
      </c>
      <c r="E288" s="197" t="s">
        <v>190</v>
      </c>
      <c r="F288" s="197" t="s">
        <v>100</v>
      </c>
      <c r="G288" s="197" t="s">
        <v>1301</v>
      </c>
      <c r="H288" s="197" t="s">
        <v>501</v>
      </c>
      <c r="I288" s="197" t="s">
        <v>233</v>
      </c>
      <c r="J288" s="197" t="str">
        <f>ADDRESS(ROW('1A5 Non-Specified'!E50),COLUMN('1A5 Non-Specified'!E50),,,"1A5 Non-Specified")</f>
        <v>'1A5 Non-Specified'!$E$50</v>
      </c>
    </row>
    <row r="289" spans="1:10" x14ac:dyDescent="0.25">
      <c r="A289" s="197">
        <f>A288+1</f>
        <v>208</v>
      </c>
      <c r="B289" s="197" t="s">
        <v>233</v>
      </c>
      <c r="C289" s="197" t="s">
        <v>455</v>
      </c>
      <c r="D289" s="197" t="str">
        <f>INDEX($R$3:$R$36,MATCH(C289,$Q$3:$Q$36,0))</f>
        <v>Diesel</v>
      </c>
      <c r="E289" s="197" t="s">
        <v>190</v>
      </c>
      <c r="F289" s="197" t="s">
        <v>100</v>
      </c>
      <c r="G289" s="197" t="s">
        <v>1301</v>
      </c>
      <c r="H289" s="197" t="s">
        <v>501</v>
      </c>
      <c r="I289" s="197" t="s">
        <v>233</v>
      </c>
      <c r="J289" s="197" t="str">
        <f>ADDRESS(ROW('1A5 Non-Specified'!E51),COLUMN('1A5 Non-Specified'!E51),,,"1A5 Non-Specified")</f>
        <v>'1A5 Non-Specified'!$E$51</v>
      </c>
    </row>
    <row r="290" spans="1:10" x14ac:dyDescent="0.25">
      <c r="A290" s="197">
        <f>A289+1</f>
        <v>209</v>
      </c>
      <c r="B290" s="197" t="s">
        <v>233</v>
      </c>
      <c r="C290" s="197" t="s">
        <v>167</v>
      </c>
      <c r="D290" s="197" t="str">
        <f>INDEX($R$3:$R$36,MATCH(C290,$Q$3:$Q$36,0))</f>
        <v>Coal</v>
      </c>
      <c r="E290" s="197" t="s">
        <v>190</v>
      </c>
      <c r="F290" s="197" t="s">
        <v>100</v>
      </c>
      <c r="G290" s="197" t="s">
        <v>1301</v>
      </c>
      <c r="H290" s="197" t="s">
        <v>501</v>
      </c>
      <c r="I290" s="197" t="s">
        <v>233</v>
      </c>
      <c r="J290" s="197" t="str">
        <f>ADDRESS(ROW('1A5 Non-Specified'!E52),COLUMN('1A5 Non-Specified'!E52),,,"1A5 Non-Specified")</f>
        <v>'1A5 Non-Specified'!$E$52</v>
      </c>
    </row>
    <row r="291" spans="1:10" x14ac:dyDescent="0.25">
      <c r="A291" s="221"/>
      <c r="B291" s="4" t="s">
        <v>77</v>
      </c>
      <c r="C291" s="4" t="s">
        <v>196</v>
      </c>
      <c r="E291" s="4" t="s">
        <v>190</v>
      </c>
      <c r="F291" s="197" t="s">
        <v>100</v>
      </c>
      <c r="G291" s="197" t="s">
        <v>1301</v>
      </c>
      <c r="H291" s="197" t="s">
        <v>501</v>
      </c>
      <c r="I291" s="197" t="s">
        <v>233</v>
      </c>
      <c r="J291" s="197" t="str">
        <f>ADDRESS(ROW('1A5 Non-Specified'!E53),COLUMN('1A5 Non-Specified'!E53),,,"1A5 Non-Specified")</f>
        <v>'1A5 Non-Specified'!$E$53</v>
      </c>
    </row>
    <row r="292" spans="1:10" x14ac:dyDescent="0.25">
      <c r="A292" s="197">
        <f>A290+1</f>
        <v>210</v>
      </c>
      <c r="B292" s="197" t="s">
        <v>366</v>
      </c>
      <c r="C292" s="197" t="s">
        <v>250</v>
      </c>
      <c r="E292" s="197" t="s">
        <v>13</v>
      </c>
      <c r="F292" s="197" t="s">
        <v>100</v>
      </c>
      <c r="G292" s="197" t="s">
        <v>1310</v>
      </c>
      <c r="H292" s="197" t="s">
        <v>509</v>
      </c>
      <c r="I292" s="197" t="s">
        <v>1112</v>
      </c>
      <c r="J292" s="197" t="str">
        <f>ADDRESS(ROW('1B1 Solid Fuels'!E30),COLUMN('1B1 Solid Fuels'!E30),,,"1B1 Solid Fuels")</f>
        <v>'1B1 Solid Fuels'!$E$30</v>
      </c>
    </row>
    <row r="293" spans="1:10" x14ac:dyDescent="0.25">
      <c r="A293" s="197">
        <f t="shared" ref="A293:A304" si="16">A292+1</f>
        <v>211</v>
      </c>
      <c r="B293" s="197" t="s">
        <v>367</v>
      </c>
      <c r="C293" s="197" t="s">
        <v>250</v>
      </c>
      <c r="E293" s="197" t="s">
        <v>13</v>
      </c>
      <c r="F293" s="197" t="s">
        <v>100</v>
      </c>
      <c r="G293" s="197" t="s">
        <v>1310</v>
      </c>
      <c r="H293" s="197" t="s">
        <v>509</v>
      </c>
      <c r="I293" s="197" t="s">
        <v>1112</v>
      </c>
      <c r="J293" s="197" t="str">
        <f>ADDRESS(ROW('1B1 Solid Fuels'!E31),COLUMN('1B1 Solid Fuels'!E31),,,"1B1 Solid Fuels")</f>
        <v>'1B1 Solid Fuels'!$E$31</v>
      </c>
    </row>
    <row r="294" spans="1:10" x14ac:dyDescent="0.25">
      <c r="A294" s="197">
        <f t="shared" si="16"/>
        <v>212</v>
      </c>
      <c r="B294" s="197" t="s">
        <v>366</v>
      </c>
      <c r="C294" s="197" t="s">
        <v>251</v>
      </c>
      <c r="E294" s="197" t="s">
        <v>36</v>
      </c>
      <c r="F294" s="197" t="s">
        <v>100</v>
      </c>
      <c r="G294" s="197" t="s">
        <v>1310</v>
      </c>
      <c r="H294" s="197" t="s">
        <v>509</v>
      </c>
      <c r="I294" s="197" t="s">
        <v>1112</v>
      </c>
      <c r="J294" s="197" t="str">
        <f>ADDRESS(ROW('1B1 Solid Fuels'!E32),COLUMN('1B1 Solid Fuels'!E32),,,"1B1 Solid Fuels")</f>
        <v>'1B1 Solid Fuels'!$E$32</v>
      </c>
    </row>
    <row r="295" spans="1:10" x14ac:dyDescent="0.25">
      <c r="A295" s="197">
        <f t="shared" si="16"/>
        <v>213</v>
      </c>
      <c r="B295" s="197" t="s">
        <v>367</v>
      </c>
      <c r="C295" s="197" t="s">
        <v>251</v>
      </c>
      <c r="E295" s="197" t="s">
        <v>36</v>
      </c>
      <c r="F295" s="197" t="s">
        <v>100</v>
      </c>
      <c r="G295" s="197" t="s">
        <v>1310</v>
      </c>
      <c r="H295" s="197" t="s">
        <v>509</v>
      </c>
      <c r="I295" s="197" t="s">
        <v>1112</v>
      </c>
      <c r="J295" s="197" t="str">
        <f>ADDRESS(ROW('1B1 Solid Fuels'!E33),COLUMN('1B1 Solid Fuels'!E33),,,"1B1 Solid Fuels")</f>
        <v>'1B1 Solid Fuels'!$E$33</v>
      </c>
    </row>
    <row r="296" spans="1:10" x14ac:dyDescent="0.25">
      <c r="A296" s="197">
        <f t="shared" si="16"/>
        <v>214</v>
      </c>
      <c r="B296" s="197" t="s">
        <v>364</v>
      </c>
      <c r="C296" s="197" t="s">
        <v>250</v>
      </c>
      <c r="E296" s="197" t="s">
        <v>13</v>
      </c>
      <c r="F296" s="197" t="s">
        <v>100</v>
      </c>
      <c r="G296" s="197" t="s">
        <v>1310</v>
      </c>
      <c r="H296" s="197" t="s">
        <v>509</v>
      </c>
      <c r="I296" s="197" t="s">
        <v>1112</v>
      </c>
      <c r="J296" s="197" t="str">
        <f>ADDRESS(ROW('1B1 Solid Fuels'!E34),COLUMN('1B1 Solid Fuels'!E34),,,"1B1 Solid Fuels")</f>
        <v>'1B1 Solid Fuels'!$E$34</v>
      </c>
    </row>
    <row r="297" spans="1:10" x14ac:dyDescent="0.25">
      <c r="A297" s="197">
        <f t="shared" si="16"/>
        <v>215</v>
      </c>
      <c r="B297" s="197" t="s">
        <v>365</v>
      </c>
      <c r="C297" s="197" t="s">
        <v>250</v>
      </c>
      <c r="E297" s="197" t="s">
        <v>13</v>
      </c>
      <c r="F297" s="197" t="s">
        <v>100</v>
      </c>
      <c r="G297" s="197" t="s">
        <v>1310</v>
      </c>
      <c r="H297" s="197" t="s">
        <v>509</v>
      </c>
      <c r="I297" s="197" t="s">
        <v>1112</v>
      </c>
      <c r="J297" s="197" t="str">
        <f>ADDRESS(ROW('1B1 Solid Fuels'!E35),COLUMN('1B1 Solid Fuels'!E35),,,"1B1 Solid Fuels")</f>
        <v>'1B1 Solid Fuels'!$E$35</v>
      </c>
    </row>
    <row r="298" spans="1:10" x14ac:dyDescent="0.25">
      <c r="A298" s="197">
        <f t="shared" si="16"/>
        <v>216</v>
      </c>
      <c r="B298" s="197" t="s">
        <v>364</v>
      </c>
      <c r="C298" s="197" t="s">
        <v>251</v>
      </c>
      <c r="E298" s="197" t="s">
        <v>36</v>
      </c>
      <c r="F298" s="197" t="s">
        <v>100</v>
      </c>
      <c r="G298" s="197" t="s">
        <v>1310</v>
      </c>
      <c r="H298" s="197" t="s">
        <v>509</v>
      </c>
      <c r="I298" s="197" t="s">
        <v>1112</v>
      </c>
      <c r="J298" s="197" t="str">
        <f>ADDRESS(ROW('1B1 Solid Fuels'!E36),COLUMN('1B1 Solid Fuels'!E36),,,"1B1 Solid Fuels")</f>
        <v>'1B1 Solid Fuels'!$E$36</v>
      </c>
    </row>
    <row r="299" spans="1:10" x14ac:dyDescent="0.25">
      <c r="A299" s="197">
        <f t="shared" si="16"/>
        <v>217</v>
      </c>
      <c r="B299" s="197" t="s">
        <v>365</v>
      </c>
      <c r="C299" s="197" t="s">
        <v>251</v>
      </c>
      <c r="E299" s="197" t="s">
        <v>36</v>
      </c>
      <c r="F299" s="197" t="s">
        <v>100</v>
      </c>
      <c r="G299" s="197" t="s">
        <v>1310</v>
      </c>
      <c r="H299" s="197" t="s">
        <v>509</v>
      </c>
      <c r="I299" s="197" t="s">
        <v>1112</v>
      </c>
      <c r="J299" s="197" t="str">
        <f>ADDRESS(ROW('1B1 Solid Fuels'!E37),COLUMN('1B1 Solid Fuels'!E37),,,"1B1 Solid Fuels")</f>
        <v>'1B1 Solid Fuels'!$E$37</v>
      </c>
    </row>
    <row r="300" spans="1:10" x14ac:dyDescent="0.25">
      <c r="A300" s="197">
        <f t="shared" si="16"/>
        <v>218</v>
      </c>
      <c r="B300" s="197" t="s">
        <v>252</v>
      </c>
      <c r="C300" s="197" t="s">
        <v>250</v>
      </c>
      <c r="E300" s="197" t="s">
        <v>13</v>
      </c>
      <c r="F300" s="197" t="s">
        <v>100</v>
      </c>
      <c r="G300" s="197" t="s">
        <v>1310</v>
      </c>
      <c r="H300" s="197" t="s">
        <v>510</v>
      </c>
      <c r="I300" s="197" t="s">
        <v>252</v>
      </c>
      <c r="J300" s="197" t="str">
        <f>ADDRESS(ROW('1B2 Oil and Natural Gas'!E22),COLUMN('1B2 Oil and Natural Gas'!E22),,,"1B2 Oil and Natural Gas")</f>
        <v>'1B2 Oil and Natural Gas'!$E$22</v>
      </c>
    </row>
    <row r="301" spans="1:10" x14ac:dyDescent="0.25">
      <c r="A301" s="197">
        <f t="shared" si="16"/>
        <v>219</v>
      </c>
      <c r="B301" s="197" t="s">
        <v>253</v>
      </c>
      <c r="C301" s="197" t="s">
        <v>371</v>
      </c>
      <c r="E301" s="197" t="s">
        <v>13</v>
      </c>
      <c r="F301" s="197" t="s">
        <v>100</v>
      </c>
      <c r="G301" s="197" t="s">
        <v>1310</v>
      </c>
      <c r="H301" s="197" t="s">
        <v>511</v>
      </c>
      <c r="I301" s="197" t="s">
        <v>1311</v>
      </c>
      <c r="J301" s="197" t="str">
        <f>ADDRESS(ROW('1B3 Other Emissions'!E27),COLUMN('1B3 Other Emissions'!E27),,,"1B3 Other Emissions")</f>
        <v>'1B3 Other Emissions'!$E$27</v>
      </c>
    </row>
    <row r="302" spans="1:10" x14ac:dyDescent="0.25">
      <c r="A302" s="197">
        <f t="shared" si="16"/>
        <v>220</v>
      </c>
      <c r="B302" s="197" t="s">
        <v>253</v>
      </c>
      <c r="C302" s="197" t="s">
        <v>372</v>
      </c>
      <c r="E302" s="197" t="s">
        <v>13</v>
      </c>
      <c r="F302" s="197" t="s">
        <v>100</v>
      </c>
      <c r="G302" s="197" t="s">
        <v>1310</v>
      </c>
      <c r="H302" s="197" t="s">
        <v>511</v>
      </c>
      <c r="I302" s="197" t="s">
        <v>1312</v>
      </c>
      <c r="J302" s="197" t="str">
        <f>ADDRESS(ROW('1B3 Other Emissions'!E28),COLUMN('1B3 Other Emissions'!E28),,,"1B3 Other Emissions")</f>
        <v>'1B3 Other Emissions'!$E$28</v>
      </c>
    </row>
    <row r="303" spans="1:10" x14ac:dyDescent="0.25">
      <c r="A303" s="197">
        <f t="shared" si="16"/>
        <v>221</v>
      </c>
      <c r="B303" s="197" t="s">
        <v>253</v>
      </c>
      <c r="C303" s="197" t="s">
        <v>373</v>
      </c>
      <c r="E303" s="197" t="s">
        <v>36</v>
      </c>
      <c r="F303" s="197" t="s">
        <v>100</v>
      </c>
      <c r="G303" s="197" t="s">
        <v>1310</v>
      </c>
      <c r="H303" s="197" t="s">
        <v>511</v>
      </c>
      <c r="I303" s="197" t="s">
        <v>1311</v>
      </c>
      <c r="J303" s="197" t="str">
        <f>ADDRESS(ROW('1B3 Other Emissions'!E29),COLUMN('1B3 Other Emissions'!E29),,,"1B3 Other Emissions")</f>
        <v>'1B3 Other Emissions'!$E$29</v>
      </c>
    </row>
    <row r="304" spans="1:10" x14ac:dyDescent="0.25">
      <c r="A304" s="197">
        <f t="shared" si="16"/>
        <v>222</v>
      </c>
      <c r="B304" s="197" t="s">
        <v>253</v>
      </c>
      <c r="C304" s="197" t="s">
        <v>1308</v>
      </c>
      <c r="E304" s="197" t="s">
        <v>36</v>
      </c>
      <c r="F304" s="197" t="s">
        <v>100</v>
      </c>
      <c r="G304" s="197" t="s">
        <v>1310</v>
      </c>
      <c r="H304" s="197" t="s">
        <v>511</v>
      </c>
      <c r="I304" s="197" t="s">
        <v>1312</v>
      </c>
      <c r="J304" s="197" t="str">
        <f>ADDRESS(ROW('1B3 Other Emissions'!E30),COLUMN('1B3 Other Emissions'!E30),,,"1B3 Other Emissions")</f>
        <v>'1B3 Other Emissions'!$E$30</v>
      </c>
    </row>
  </sheetData>
  <autoFilter ref="A1:J304" xr:uid="{8DBF6B87-CF21-4373-B4BC-7B0AD735FBC0}"/>
  <pageMargins left="0.7" right="0.7" top="0.75" bottom="0.75" header="0.3" footer="0.3"/>
  <extLst>
    <ext xmlns:x14="http://schemas.microsoft.com/office/spreadsheetml/2009/9/main" uri="{05C60535-1F16-4fd2-B633-F4F36F0B64E0}">
      <x14:sparklineGroups xmlns:xm="http://schemas.microsoft.com/office/excel/2006/main">
        <x14:sparklineGroup manualMax="0" manualMin="0" displayEmptyCellsAs="gap" xr2:uid="{CD3D82A4-5851-4C90-8549-8F3FED0E6C10}">
          <x14:colorSeries rgb="FF376092"/>
          <x14:colorNegative rgb="FFD00000"/>
          <x14:colorAxis rgb="FF000000"/>
          <x14:colorMarkers rgb="FFD00000"/>
          <x14:colorFirst rgb="FFD00000"/>
          <x14:colorLast rgb="FFD00000"/>
          <x14:colorHigh rgb="FFD00000"/>
          <x14:colorLow rgb="FFD00000"/>
          <x14:sparklines>
            <x14:sparkline>
              <xm:f>DbaseIndices!G292:X292</xm:f>
              <xm:sqref>Y292</xm:sqref>
            </x14:sparkline>
          </x14:sparklines>
        </x14:sparklineGroup>
      </x14:sparklineGroup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08DA9-A4D6-4481-B5C2-B0665CA7C173}">
  <sheetPr>
    <tabColor theme="9"/>
  </sheetPr>
  <dimension ref="A1:J1367"/>
  <sheetViews>
    <sheetView workbookViewId="0">
      <selection activeCell="J2" sqref="J2"/>
    </sheetView>
  </sheetViews>
  <sheetFormatPr defaultRowHeight="15" x14ac:dyDescent="0.25"/>
  <cols>
    <col min="1" max="3" width="9.140625" style="197"/>
    <col min="4" max="4" width="16.85546875" style="197" bestFit="1" customWidth="1"/>
    <col min="5" max="5" width="20.28515625" style="197" bestFit="1" customWidth="1"/>
    <col min="6" max="6" width="45.42578125" style="197" customWidth="1"/>
    <col min="7" max="7" width="17.85546875" style="197" bestFit="1" customWidth="1"/>
    <col min="8" max="8" width="17.85546875" style="197" customWidth="1"/>
    <col min="9" max="16384" width="9.140625" style="197"/>
  </cols>
  <sheetData>
    <row r="1" spans="1:10" x14ac:dyDescent="0.25">
      <c r="A1" s="4" t="s">
        <v>1293</v>
      </c>
      <c r="B1" s="4" t="s">
        <v>1313</v>
      </c>
      <c r="C1" s="4" t="s">
        <v>1296</v>
      </c>
      <c r="D1" s="4" t="s">
        <v>1297</v>
      </c>
      <c r="E1" s="4" t="s">
        <v>1298</v>
      </c>
      <c r="F1" s="4" t="s">
        <v>1299</v>
      </c>
      <c r="G1" s="4" t="s">
        <v>1294</v>
      </c>
      <c r="H1" s="4" t="s">
        <v>1295</v>
      </c>
      <c r="I1" s="4" t="s">
        <v>1314</v>
      </c>
      <c r="J1" s="4" t="s">
        <v>1315</v>
      </c>
    </row>
    <row r="2" spans="1:10" x14ac:dyDescent="0.25">
      <c r="A2" s="197">
        <v>1</v>
      </c>
      <c r="B2" s="197">
        <f>MATCH(A2,DbaseIndices!A:A,0)</f>
        <v>3</v>
      </c>
      <c r="C2" s="197" t="str" cm="1">
        <f t="array" ref="C2">INDEX(DbaseIndices!F:F,$B2)</f>
        <v>1 Energy</v>
      </c>
      <c r="D2" s="197" t="str" cm="1">
        <f t="array" ref="D2">INDEX(DbaseIndices!G:G,$B2)</f>
        <v>1A Fuel Combustion Activities</v>
      </c>
      <c r="E2" s="197" t="str" cm="1">
        <f t="array" ref="E2">INDEX(DbaseIndices!H:H,$B2)</f>
        <v>1A1 Energy Industries</v>
      </c>
      <c r="F2" s="197" t="str" cm="1">
        <f t="array" ref="F2">INDEX(DbaseIndices!I:I,$B2)</f>
        <v>1A1a Electricity and Heat Production</v>
      </c>
      <c r="G2" s="197" t="str" cm="1">
        <f t="array" ref="G2">INDEX(DbaseIndices!D:D,$B2)</f>
        <v>Diesel</v>
      </c>
      <c r="H2" s="197" t="str" cm="1">
        <f t="array" ref="H2">INDEX(DbaseIndices!E:E,$B2)</f>
        <v>FlowIn</v>
      </c>
      <c r="I2" s="197">
        <f>DbaseIndices!N2</f>
        <v>2012</v>
      </c>
      <c r="J2" s="404" cm="1">
        <f t="array" aca="1" ref="J2" ca="1">OFFSET(INDIRECT(INDEX(DbaseIndices!J:J,B2)),0,I2-2000+1)</f>
        <v>22647.962987132381</v>
      </c>
    </row>
    <row r="3" spans="1:10" x14ac:dyDescent="0.25">
      <c r="A3" s="197">
        <f>IF(I2=DbaseIndices!$N$3,A2+1,A2)</f>
        <v>1</v>
      </c>
      <c r="B3" s="197">
        <f>MATCH(A3,DbaseIndices!A:A,0)</f>
        <v>3</v>
      </c>
      <c r="C3" s="197" t="str" cm="1">
        <f t="array" ref="C3">INDEX(DbaseIndices!F:F,$B3)</f>
        <v>1 Energy</v>
      </c>
      <c r="D3" s="197" t="str" cm="1">
        <f t="array" ref="D3">INDEX(DbaseIndices!G:G,$B3)</f>
        <v>1A Fuel Combustion Activities</v>
      </c>
      <c r="E3" s="197" t="str" cm="1">
        <f t="array" ref="E3">INDEX(DbaseIndices!H:H,$B3)</f>
        <v>1A1 Energy Industries</v>
      </c>
      <c r="F3" s="197" t="str" cm="1">
        <f t="array" ref="F3">INDEX(DbaseIndices!I:I,$B3)</f>
        <v>1A1a Electricity and Heat Production</v>
      </c>
      <c r="G3" s="197" t="str" cm="1">
        <f t="array" ref="G3">INDEX(DbaseIndices!D:D,$B3)</f>
        <v>Diesel</v>
      </c>
      <c r="H3" s="197" t="str" cm="1">
        <f t="array" ref="H3">INDEX(DbaseIndices!E:E,$B3)</f>
        <v>FlowIn</v>
      </c>
      <c r="I3" s="197">
        <f>IF(I2=DbaseIndices!$N$3,DbaseIndices!$N$2,I2+1)</f>
        <v>2013</v>
      </c>
      <c r="J3" s="404" cm="1">
        <f t="array" aca="1" ref="J3" ca="1">OFFSET(INDIRECT(INDEX(DbaseIndices!J:J,B3)),0,I3-2000+1)</f>
        <v>34140.73896785378</v>
      </c>
    </row>
    <row r="4" spans="1:10" x14ac:dyDescent="0.25">
      <c r="A4" s="197">
        <f>IF(I3=DbaseIndices!$N$3,A3+1,A3)</f>
        <v>1</v>
      </c>
      <c r="B4" s="197">
        <f>MATCH(A4,DbaseIndices!A:A,0)</f>
        <v>3</v>
      </c>
      <c r="C4" s="197" t="str" cm="1">
        <f t="array" ref="C4">INDEX(DbaseIndices!F:F,$B4)</f>
        <v>1 Energy</v>
      </c>
      <c r="D4" s="197" t="str" cm="1">
        <f t="array" ref="D4">INDEX(DbaseIndices!G:G,$B4)</f>
        <v>1A Fuel Combustion Activities</v>
      </c>
      <c r="E4" s="197" t="str" cm="1">
        <f t="array" ref="E4">INDEX(DbaseIndices!H:H,$B4)</f>
        <v>1A1 Energy Industries</v>
      </c>
      <c r="F4" s="197" t="str" cm="1">
        <f t="array" ref="F4">INDEX(DbaseIndices!I:I,$B4)</f>
        <v>1A1a Electricity and Heat Production</v>
      </c>
      <c r="G4" s="197" t="str" cm="1">
        <f t="array" ref="G4">INDEX(DbaseIndices!D:D,$B4)</f>
        <v>Diesel</v>
      </c>
      <c r="H4" s="197" t="str" cm="1">
        <f t="array" ref="H4">INDEX(DbaseIndices!E:E,$B4)</f>
        <v>FlowIn</v>
      </c>
      <c r="I4" s="197">
        <f>IF(I3=DbaseIndices!$N$3,DbaseIndices!$N$2,I3+1)</f>
        <v>2014</v>
      </c>
      <c r="J4" s="404" cm="1">
        <f t="array" aca="1" ref="J4" ca="1">OFFSET(INDIRECT(INDEX(DbaseIndices!J:J,B4)),0,I4-2000+1)</f>
        <v>40088.461303214397</v>
      </c>
    </row>
    <row r="5" spans="1:10" x14ac:dyDescent="0.25">
      <c r="A5" s="197">
        <f>IF(I4=DbaseIndices!$N$3,A4+1,A4)</f>
        <v>1</v>
      </c>
      <c r="B5" s="197">
        <f>MATCH(A5,DbaseIndices!A:A,0)</f>
        <v>3</v>
      </c>
      <c r="C5" s="197" t="str" cm="1">
        <f t="array" ref="C5">INDEX(DbaseIndices!F:F,$B5)</f>
        <v>1 Energy</v>
      </c>
      <c r="D5" s="197" t="str" cm="1">
        <f t="array" ref="D5">INDEX(DbaseIndices!G:G,$B5)</f>
        <v>1A Fuel Combustion Activities</v>
      </c>
      <c r="E5" s="197" t="str" cm="1">
        <f t="array" ref="E5">INDEX(DbaseIndices!H:H,$B5)</f>
        <v>1A1 Energy Industries</v>
      </c>
      <c r="F5" s="197" t="str" cm="1">
        <f t="array" ref="F5">INDEX(DbaseIndices!I:I,$B5)</f>
        <v>1A1a Electricity and Heat Production</v>
      </c>
      <c r="G5" s="197" t="str" cm="1">
        <f t="array" ref="G5">INDEX(DbaseIndices!D:D,$B5)</f>
        <v>Diesel</v>
      </c>
      <c r="H5" s="197" t="str" cm="1">
        <f t="array" ref="H5">INDEX(DbaseIndices!E:E,$B5)</f>
        <v>FlowIn</v>
      </c>
      <c r="I5" s="197">
        <f>IF(I4=DbaseIndices!$N$3,DbaseIndices!$N$2,I4+1)</f>
        <v>2015</v>
      </c>
      <c r="J5" s="404" cm="1">
        <f t="array" aca="1" ref="J5" ca="1">OFFSET(INDIRECT(INDEX(DbaseIndices!J:J,B5)),0,I5-2000+1)</f>
        <v>58725.634574737509</v>
      </c>
    </row>
    <row r="6" spans="1:10" x14ac:dyDescent="0.25">
      <c r="A6" s="197">
        <f>IF(I5=DbaseIndices!$N$3,A5+1,A5)</f>
        <v>1</v>
      </c>
      <c r="B6" s="197">
        <f>MATCH(A6,DbaseIndices!A:A,0)</f>
        <v>3</v>
      </c>
      <c r="C6" s="197" t="str" cm="1">
        <f t="array" ref="C6">INDEX(DbaseIndices!F:F,$B6)</f>
        <v>1 Energy</v>
      </c>
      <c r="D6" s="197" t="str" cm="1">
        <f t="array" ref="D6">INDEX(DbaseIndices!G:G,$B6)</f>
        <v>1A Fuel Combustion Activities</v>
      </c>
      <c r="E6" s="197" t="str" cm="1">
        <f t="array" ref="E6">INDEX(DbaseIndices!H:H,$B6)</f>
        <v>1A1 Energy Industries</v>
      </c>
      <c r="F6" s="197" t="str" cm="1">
        <f t="array" ref="F6">INDEX(DbaseIndices!I:I,$B6)</f>
        <v>1A1a Electricity and Heat Production</v>
      </c>
      <c r="G6" s="197" t="str" cm="1">
        <f t="array" ref="G6">INDEX(DbaseIndices!D:D,$B6)</f>
        <v>Diesel</v>
      </c>
      <c r="H6" s="197" t="str" cm="1">
        <f t="array" ref="H6">INDEX(DbaseIndices!E:E,$B6)</f>
        <v>FlowIn</v>
      </c>
      <c r="I6" s="197">
        <f>IF(I5=DbaseIndices!$N$3,DbaseIndices!$N$2,I5+1)</f>
        <v>2016</v>
      </c>
      <c r="J6" s="404" cm="1">
        <f t="array" aca="1" ref="J6" ca="1">OFFSET(INDIRECT(INDEX(DbaseIndices!J:J,B6)),0,I6-2000+1)</f>
        <v>1828.9713839394497</v>
      </c>
    </row>
    <row r="7" spans="1:10" x14ac:dyDescent="0.25">
      <c r="A7" s="197">
        <f>IF(I6=DbaseIndices!$N$3,A6+1,A6)</f>
        <v>1</v>
      </c>
      <c r="B7" s="197">
        <f>MATCH(A7,DbaseIndices!A:A,0)</f>
        <v>3</v>
      </c>
      <c r="C7" s="197" t="str" cm="1">
        <f t="array" ref="C7">INDEX(DbaseIndices!F:F,$B7)</f>
        <v>1 Energy</v>
      </c>
      <c r="D7" s="197" t="str" cm="1">
        <f t="array" ref="D7">INDEX(DbaseIndices!G:G,$B7)</f>
        <v>1A Fuel Combustion Activities</v>
      </c>
      <c r="E7" s="197" t="str" cm="1">
        <f t="array" ref="E7">INDEX(DbaseIndices!H:H,$B7)</f>
        <v>1A1 Energy Industries</v>
      </c>
      <c r="F7" s="197" t="str" cm="1">
        <f t="array" ref="F7">INDEX(DbaseIndices!I:I,$B7)</f>
        <v>1A1a Electricity and Heat Production</v>
      </c>
      <c r="G7" s="197" t="str" cm="1">
        <f t="array" ref="G7">INDEX(DbaseIndices!D:D,$B7)</f>
        <v>Diesel</v>
      </c>
      <c r="H7" s="197" t="str" cm="1">
        <f t="array" ref="H7">INDEX(DbaseIndices!E:E,$B7)</f>
        <v>FlowIn</v>
      </c>
      <c r="I7" s="197">
        <f>IF(I6=DbaseIndices!$N$3,DbaseIndices!$N$2,I6+1)</f>
        <v>2017</v>
      </c>
      <c r="J7" s="404" cm="1">
        <f t="array" aca="1" ref="J7" ca="1">OFFSET(INDIRECT(INDEX(DbaseIndices!J:J,B7)),0,I7-2000+1)</f>
        <v>434.5111731827501</v>
      </c>
    </row>
    <row r="8" spans="1:10" x14ac:dyDescent="0.25">
      <c r="A8" s="197">
        <f>IF(I7=DbaseIndices!$N$3,A7+1,A7)</f>
        <v>2</v>
      </c>
      <c r="B8" s="197">
        <f>MATCH(A8,DbaseIndices!A:A,0)</f>
        <v>4</v>
      </c>
      <c r="C8" s="197" t="str" cm="1">
        <f t="array" ref="C8">INDEX(DbaseIndices!F:F,$B8)</f>
        <v>1 Energy</v>
      </c>
      <c r="D8" s="197" t="str" cm="1">
        <f t="array" ref="D8">INDEX(DbaseIndices!G:G,$B8)</f>
        <v>1A Fuel Combustion Activities</v>
      </c>
      <c r="E8" s="197" t="str" cm="1">
        <f t="array" ref="E8">INDEX(DbaseIndices!H:H,$B8)</f>
        <v>1A1 Energy Industries</v>
      </c>
      <c r="F8" s="197" t="str" cm="1">
        <f t="array" ref="F8">INDEX(DbaseIndices!I:I,$B8)</f>
        <v>1A1a Electricity and Heat Production</v>
      </c>
      <c r="G8" s="197" t="str" cm="1">
        <f t="array" ref="G8">INDEX(DbaseIndices!D:D,$B8)</f>
        <v>Residual Fuel Oil (HFO)</v>
      </c>
      <c r="H8" s="197" t="str" cm="1">
        <f t="array" ref="H8">INDEX(DbaseIndices!E:E,$B8)</f>
        <v>FlowIn</v>
      </c>
      <c r="I8" s="197">
        <f>IF(I7=DbaseIndices!$N$3,DbaseIndices!$N$2,I7+1)</f>
        <v>2012</v>
      </c>
      <c r="J8" s="404" cm="1">
        <f t="array" aca="1" ref="J8" ca="1">OFFSET(INDIRECT(INDEX(DbaseIndices!J:J,B8)),0,I8-2000+1)</f>
        <v>9036.9500000000007</v>
      </c>
    </row>
    <row r="9" spans="1:10" x14ac:dyDescent="0.25">
      <c r="A9" s="197">
        <f>IF(I8=DbaseIndices!$N$3,A8+1,A8)</f>
        <v>2</v>
      </c>
      <c r="B9" s="197">
        <f>MATCH(A9,DbaseIndices!A:A,0)</f>
        <v>4</v>
      </c>
      <c r="C9" s="197" t="str" cm="1">
        <f t="array" ref="C9">INDEX(DbaseIndices!F:F,$B9)</f>
        <v>1 Energy</v>
      </c>
      <c r="D9" s="197" t="str" cm="1">
        <f t="array" ref="D9">INDEX(DbaseIndices!G:G,$B9)</f>
        <v>1A Fuel Combustion Activities</v>
      </c>
      <c r="E9" s="197" t="str" cm="1">
        <f t="array" ref="E9">INDEX(DbaseIndices!H:H,$B9)</f>
        <v>1A1 Energy Industries</v>
      </c>
      <c r="F9" s="197" t="str" cm="1">
        <f t="array" ref="F9">INDEX(DbaseIndices!I:I,$B9)</f>
        <v>1A1a Electricity and Heat Production</v>
      </c>
      <c r="G9" s="197" t="str" cm="1">
        <f t="array" ref="G9">INDEX(DbaseIndices!D:D,$B9)</f>
        <v>Residual Fuel Oil (HFO)</v>
      </c>
      <c r="H9" s="197" t="str" cm="1">
        <f t="array" ref="H9">INDEX(DbaseIndices!E:E,$B9)</f>
        <v>FlowIn</v>
      </c>
      <c r="I9" s="197">
        <f>IF(I8=DbaseIndices!$N$3,DbaseIndices!$N$2,I8+1)</f>
        <v>2013</v>
      </c>
      <c r="J9" s="404" cm="1">
        <f t="array" aca="1" ref="J9" ca="1">OFFSET(INDIRECT(INDEX(DbaseIndices!J:J,B9)),0,I9-2000+1)</f>
        <v>11822.542571108474</v>
      </c>
    </row>
    <row r="10" spans="1:10" x14ac:dyDescent="0.25">
      <c r="A10" s="197">
        <f>IF(I9=DbaseIndices!$N$3,A9+1,A9)</f>
        <v>2</v>
      </c>
      <c r="B10" s="197">
        <f>MATCH(A10,DbaseIndices!A:A,0)</f>
        <v>4</v>
      </c>
      <c r="C10" s="197" t="str" cm="1">
        <f t="array" ref="C10">INDEX(DbaseIndices!F:F,$B10)</f>
        <v>1 Energy</v>
      </c>
      <c r="D10" s="197" t="str" cm="1">
        <f t="array" ref="D10">INDEX(DbaseIndices!G:G,$B10)</f>
        <v>1A Fuel Combustion Activities</v>
      </c>
      <c r="E10" s="197" t="str" cm="1">
        <f t="array" ref="E10">INDEX(DbaseIndices!H:H,$B10)</f>
        <v>1A1 Energy Industries</v>
      </c>
      <c r="F10" s="197" t="str" cm="1">
        <f t="array" ref="F10">INDEX(DbaseIndices!I:I,$B10)</f>
        <v>1A1a Electricity and Heat Production</v>
      </c>
      <c r="G10" s="197" t="str" cm="1">
        <f t="array" ref="G10">INDEX(DbaseIndices!D:D,$B10)</f>
        <v>Residual Fuel Oil (HFO)</v>
      </c>
      <c r="H10" s="197" t="str" cm="1">
        <f t="array" ref="H10">INDEX(DbaseIndices!E:E,$B10)</f>
        <v>FlowIn</v>
      </c>
      <c r="I10" s="197">
        <f>IF(I9=DbaseIndices!$N$3,DbaseIndices!$N$2,I9+1)</f>
        <v>2014</v>
      </c>
      <c r="J10" s="404" cm="1">
        <f t="array" aca="1" ref="J10" ca="1">OFFSET(INDIRECT(INDEX(DbaseIndices!J:J,B10)),0,I10-2000+1)</f>
        <v>12640.353800499655</v>
      </c>
    </row>
    <row r="11" spans="1:10" x14ac:dyDescent="0.25">
      <c r="A11" s="197">
        <f>IF(I10=DbaseIndices!$N$3,A10+1,A10)</f>
        <v>2</v>
      </c>
      <c r="B11" s="197">
        <f>MATCH(A11,DbaseIndices!A:A,0)</f>
        <v>4</v>
      </c>
      <c r="C11" s="197" t="str" cm="1">
        <f t="array" ref="C11">INDEX(DbaseIndices!F:F,$B11)</f>
        <v>1 Energy</v>
      </c>
      <c r="D11" s="197" t="str" cm="1">
        <f t="array" ref="D11">INDEX(DbaseIndices!G:G,$B11)</f>
        <v>1A Fuel Combustion Activities</v>
      </c>
      <c r="E11" s="197" t="str" cm="1">
        <f t="array" ref="E11">INDEX(DbaseIndices!H:H,$B11)</f>
        <v>1A1 Energy Industries</v>
      </c>
      <c r="F11" s="197" t="str" cm="1">
        <f t="array" ref="F11">INDEX(DbaseIndices!I:I,$B11)</f>
        <v>1A1a Electricity and Heat Production</v>
      </c>
      <c r="G11" s="197" t="str" cm="1">
        <f t="array" ref="G11">INDEX(DbaseIndices!D:D,$B11)</f>
        <v>Residual Fuel Oil (HFO)</v>
      </c>
      <c r="H11" s="197" t="str" cm="1">
        <f t="array" ref="H11">INDEX(DbaseIndices!E:E,$B11)</f>
        <v>FlowIn</v>
      </c>
      <c r="I11" s="197">
        <f>IF(I10=DbaseIndices!$N$3,DbaseIndices!$N$2,I10+1)</f>
        <v>2015</v>
      </c>
      <c r="J11" s="404" cm="1">
        <f t="array" aca="1" ref="J11" ca="1">OFFSET(INDIRECT(INDEX(DbaseIndices!J:J,B11)),0,I11-2000+1)</f>
        <v>13096.459022716001</v>
      </c>
    </row>
    <row r="12" spans="1:10" x14ac:dyDescent="0.25">
      <c r="A12" s="197">
        <f>IF(I11=DbaseIndices!$N$3,A11+1,A11)</f>
        <v>2</v>
      </c>
      <c r="B12" s="197">
        <f>MATCH(A12,DbaseIndices!A:A,0)</f>
        <v>4</v>
      </c>
      <c r="C12" s="197" t="str" cm="1">
        <f t="array" ref="C12">INDEX(DbaseIndices!F:F,$B12)</f>
        <v>1 Energy</v>
      </c>
      <c r="D12" s="197" t="str" cm="1">
        <f t="array" ref="D12">INDEX(DbaseIndices!G:G,$B12)</f>
        <v>1A Fuel Combustion Activities</v>
      </c>
      <c r="E12" s="197" t="str" cm="1">
        <f t="array" ref="E12">INDEX(DbaseIndices!H:H,$B12)</f>
        <v>1A1 Energy Industries</v>
      </c>
      <c r="F12" s="197" t="str" cm="1">
        <f t="array" ref="F12">INDEX(DbaseIndices!I:I,$B12)</f>
        <v>1A1a Electricity and Heat Production</v>
      </c>
      <c r="G12" s="197" t="str" cm="1">
        <f t="array" ref="G12">INDEX(DbaseIndices!D:D,$B12)</f>
        <v>Residual Fuel Oil (HFO)</v>
      </c>
      <c r="H12" s="197" t="str" cm="1">
        <f t="array" ref="H12">INDEX(DbaseIndices!E:E,$B12)</f>
        <v>FlowIn</v>
      </c>
      <c r="I12" s="197">
        <f>IF(I11=DbaseIndices!$N$3,DbaseIndices!$N$2,I11+1)</f>
        <v>2016</v>
      </c>
      <c r="J12" s="404" cm="1">
        <f t="array" aca="1" ref="J12" ca="1">OFFSET(INDIRECT(INDEX(DbaseIndices!J:J,B12)),0,I12-2000+1)</f>
        <v>14768.424662885998</v>
      </c>
    </row>
    <row r="13" spans="1:10" x14ac:dyDescent="0.25">
      <c r="A13" s="197">
        <f>IF(I12=DbaseIndices!$N$3,A12+1,A12)</f>
        <v>2</v>
      </c>
      <c r="B13" s="197">
        <f>MATCH(A13,DbaseIndices!A:A,0)</f>
        <v>4</v>
      </c>
      <c r="C13" s="197" t="str" cm="1">
        <f t="array" ref="C13">INDEX(DbaseIndices!F:F,$B13)</f>
        <v>1 Energy</v>
      </c>
      <c r="D13" s="197" t="str" cm="1">
        <f t="array" ref="D13">INDEX(DbaseIndices!G:G,$B13)</f>
        <v>1A Fuel Combustion Activities</v>
      </c>
      <c r="E13" s="197" t="str" cm="1">
        <f t="array" ref="E13">INDEX(DbaseIndices!H:H,$B13)</f>
        <v>1A1 Energy Industries</v>
      </c>
      <c r="F13" s="197" t="str" cm="1">
        <f t="array" ref="F13">INDEX(DbaseIndices!I:I,$B13)</f>
        <v>1A1a Electricity and Heat Production</v>
      </c>
      <c r="G13" s="197" t="str" cm="1">
        <f t="array" ref="G13">INDEX(DbaseIndices!D:D,$B13)</f>
        <v>Residual Fuel Oil (HFO)</v>
      </c>
      <c r="H13" s="197" t="str" cm="1">
        <f t="array" ref="H13">INDEX(DbaseIndices!E:E,$B13)</f>
        <v>FlowIn</v>
      </c>
      <c r="I13" s="197">
        <f>IF(I12=DbaseIndices!$N$3,DbaseIndices!$N$2,I12+1)</f>
        <v>2017</v>
      </c>
      <c r="J13" s="404" cm="1">
        <f t="array" aca="1" ref="J13" ca="1">OFFSET(INDIRECT(INDEX(DbaseIndices!J:J,B13)),0,I13-2000+1)</f>
        <v>15346.07714869857</v>
      </c>
    </row>
    <row r="14" spans="1:10" x14ac:dyDescent="0.25">
      <c r="A14" s="197">
        <f>IF(I13=DbaseIndices!$N$3,A13+1,A13)</f>
        <v>3</v>
      </c>
      <c r="B14" s="197">
        <f>MATCH(A14,DbaseIndices!A:A,0)</f>
        <v>5</v>
      </c>
      <c r="C14" s="197" t="str" cm="1">
        <f t="array" ref="C14">INDEX(DbaseIndices!F:F,$B14)</f>
        <v>1 Energy</v>
      </c>
      <c r="D14" s="197" t="str" cm="1">
        <f t="array" ref="D14">INDEX(DbaseIndices!G:G,$B14)</f>
        <v>1A Fuel Combustion Activities</v>
      </c>
      <c r="E14" s="197" t="str" cm="1">
        <f t="array" ref="E14">INDEX(DbaseIndices!H:H,$B14)</f>
        <v>1A1 Energy Industries</v>
      </c>
      <c r="F14" s="197" t="str" cm="1">
        <f t="array" ref="F14">INDEX(DbaseIndices!I:I,$B14)</f>
        <v>1A1a Electricity and Heat Production</v>
      </c>
      <c r="G14" s="197" t="str" cm="1">
        <f t="array" ref="G14">INDEX(DbaseIndices!D:D,$B14)</f>
        <v>Coal</v>
      </c>
      <c r="H14" s="197" t="str" cm="1">
        <f t="array" ref="H14">INDEX(DbaseIndices!E:E,$B14)</f>
        <v>FlowIn</v>
      </c>
      <c r="I14" s="197">
        <f>IF(I13=DbaseIndices!$N$3,DbaseIndices!$N$2,I13+1)</f>
        <v>2012</v>
      </c>
      <c r="J14" s="404" cm="1">
        <f t="array" aca="1" ref="J14" ca="1">OFFSET(INDIRECT(INDEX(DbaseIndices!J:J,B14)),0,I14-2000+1)</f>
        <v>2503581.4271999998</v>
      </c>
    </row>
    <row r="15" spans="1:10" x14ac:dyDescent="0.25">
      <c r="A15" s="197">
        <f>IF(I14=DbaseIndices!$N$3,A14+1,A14)</f>
        <v>3</v>
      </c>
      <c r="B15" s="197">
        <f>MATCH(A15,DbaseIndices!A:A,0)</f>
        <v>5</v>
      </c>
      <c r="C15" s="197" t="str" cm="1">
        <f t="array" ref="C15">INDEX(DbaseIndices!F:F,$B15)</f>
        <v>1 Energy</v>
      </c>
      <c r="D15" s="197" t="str" cm="1">
        <f t="array" ref="D15">INDEX(DbaseIndices!G:G,$B15)</f>
        <v>1A Fuel Combustion Activities</v>
      </c>
      <c r="E15" s="197" t="str" cm="1">
        <f t="array" ref="E15">INDEX(DbaseIndices!H:H,$B15)</f>
        <v>1A1 Energy Industries</v>
      </c>
      <c r="F15" s="197" t="str" cm="1">
        <f t="array" ref="F15">INDEX(DbaseIndices!I:I,$B15)</f>
        <v>1A1a Electricity and Heat Production</v>
      </c>
      <c r="G15" s="197" t="str" cm="1">
        <f t="array" ref="G15">INDEX(DbaseIndices!D:D,$B15)</f>
        <v>Coal</v>
      </c>
      <c r="H15" s="197" t="str" cm="1">
        <f t="array" ref="H15">INDEX(DbaseIndices!E:E,$B15)</f>
        <v>FlowIn</v>
      </c>
      <c r="I15" s="197">
        <f>IF(I14=DbaseIndices!$N$3,DbaseIndices!$N$2,I14+1)</f>
        <v>2013</v>
      </c>
      <c r="J15" s="404" cm="1">
        <f t="array" aca="1" ref="J15" ca="1">OFFSET(INDIRECT(INDEX(DbaseIndices!J:J,B15)),0,I15-2000+1)</f>
        <v>2430496.9637873038</v>
      </c>
    </row>
    <row r="16" spans="1:10" x14ac:dyDescent="0.25">
      <c r="A16" s="197">
        <f>IF(I15=DbaseIndices!$N$3,A15+1,A15)</f>
        <v>3</v>
      </c>
      <c r="B16" s="197">
        <f>MATCH(A16,DbaseIndices!A:A,0)</f>
        <v>5</v>
      </c>
      <c r="C16" s="197" t="str" cm="1">
        <f t="array" ref="C16">INDEX(DbaseIndices!F:F,$B16)</f>
        <v>1 Energy</v>
      </c>
      <c r="D16" s="197" t="str" cm="1">
        <f t="array" ref="D16">INDEX(DbaseIndices!G:G,$B16)</f>
        <v>1A Fuel Combustion Activities</v>
      </c>
      <c r="E16" s="197" t="str" cm="1">
        <f t="array" ref="E16">INDEX(DbaseIndices!H:H,$B16)</f>
        <v>1A1 Energy Industries</v>
      </c>
      <c r="F16" s="197" t="str" cm="1">
        <f t="array" ref="F16">INDEX(DbaseIndices!I:I,$B16)</f>
        <v>1A1a Electricity and Heat Production</v>
      </c>
      <c r="G16" s="197" t="str" cm="1">
        <f t="array" ref="G16">INDEX(DbaseIndices!D:D,$B16)</f>
        <v>Coal</v>
      </c>
      <c r="H16" s="197" t="str" cm="1">
        <f t="array" ref="H16">INDEX(DbaseIndices!E:E,$B16)</f>
        <v>FlowIn</v>
      </c>
      <c r="I16" s="197">
        <f>IF(I15=DbaseIndices!$N$3,DbaseIndices!$N$2,I15+1)</f>
        <v>2014</v>
      </c>
      <c r="J16" s="404" cm="1">
        <f t="array" aca="1" ref="J16" ca="1">OFFSET(INDIRECT(INDEX(DbaseIndices!J:J,B16)),0,I16-2000+1)</f>
        <v>2369255.1006068396</v>
      </c>
    </row>
    <row r="17" spans="1:10" x14ac:dyDescent="0.25">
      <c r="A17" s="197">
        <f>IF(I16=DbaseIndices!$N$3,A16+1,A16)</f>
        <v>3</v>
      </c>
      <c r="B17" s="197">
        <f>MATCH(A17,DbaseIndices!A:A,0)</f>
        <v>5</v>
      </c>
      <c r="C17" s="197" t="str" cm="1">
        <f t="array" ref="C17">INDEX(DbaseIndices!F:F,$B17)</f>
        <v>1 Energy</v>
      </c>
      <c r="D17" s="197" t="str" cm="1">
        <f t="array" ref="D17">INDEX(DbaseIndices!G:G,$B17)</f>
        <v>1A Fuel Combustion Activities</v>
      </c>
      <c r="E17" s="197" t="str" cm="1">
        <f t="array" ref="E17">INDEX(DbaseIndices!H:H,$B17)</f>
        <v>1A1 Energy Industries</v>
      </c>
      <c r="F17" s="197" t="str" cm="1">
        <f t="array" ref="F17">INDEX(DbaseIndices!I:I,$B17)</f>
        <v>1A1a Electricity and Heat Production</v>
      </c>
      <c r="G17" s="197" t="str" cm="1">
        <f t="array" ref="G17">INDEX(DbaseIndices!D:D,$B17)</f>
        <v>Coal</v>
      </c>
      <c r="H17" s="197" t="str" cm="1">
        <f t="array" ref="H17">INDEX(DbaseIndices!E:E,$B17)</f>
        <v>FlowIn</v>
      </c>
      <c r="I17" s="197">
        <f>IF(I16=DbaseIndices!$N$3,DbaseIndices!$N$2,I16+1)</f>
        <v>2015</v>
      </c>
      <c r="J17" s="404" cm="1">
        <f t="array" aca="1" ref="J17" ca="1">OFFSET(INDIRECT(INDEX(DbaseIndices!J:J,B17)),0,I17-2000+1)</f>
        <v>2269822.5112536703</v>
      </c>
    </row>
    <row r="18" spans="1:10" x14ac:dyDescent="0.25">
      <c r="A18" s="197">
        <f>IF(I17=DbaseIndices!$N$3,A17+1,A17)</f>
        <v>3</v>
      </c>
      <c r="B18" s="197">
        <f>MATCH(A18,DbaseIndices!A:A,0)</f>
        <v>5</v>
      </c>
      <c r="C18" s="197" t="str" cm="1">
        <f t="array" ref="C18">INDEX(DbaseIndices!F:F,$B18)</f>
        <v>1 Energy</v>
      </c>
      <c r="D18" s="197" t="str" cm="1">
        <f t="array" ref="D18">INDEX(DbaseIndices!G:G,$B18)</f>
        <v>1A Fuel Combustion Activities</v>
      </c>
      <c r="E18" s="197" t="str" cm="1">
        <f t="array" ref="E18">INDEX(DbaseIndices!H:H,$B18)</f>
        <v>1A1 Energy Industries</v>
      </c>
      <c r="F18" s="197" t="str" cm="1">
        <f t="array" ref="F18">INDEX(DbaseIndices!I:I,$B18)</f>
        <v>1A1a Electricity and Heat Production</v>
      </c>
      <c r="G18" s="197" t="str" cm="1">
        <f t="array" ref="G18">INDEX(DbaseIndices!D:D,$B18)</f>
        <v>Coal</v>
      </c>
      <c r="H18" s="197" t="str" cm="1">
        <f t="array" ref="H18">INDEX(DbaseIndices!E:E,$B18)</f>
        <v>FlowIn</v>
      </c>
      <c r="I18" s="197">
        <f>IF(I17=DbaseIndices!$N$3,DbaseIndices!$N$2,I17+1)</f>
        <v>2016</v>
      </c>
      <c r="J18" s="404" cm="1">
        <f t="array" aca="1" ref="J18" ca="1">OFFSET(INDIRECT(INDEX(DbaseIndices!J:J,B18)),0,I18-2000+1)</f>
        <v>2242487.3423887868</v>
      </c>
    </row>
    <row r="19" spans="1:10" x14ac:dyDescent="0.25">
      <c r="A19" s="197">
        <f>IF(I18=DbaseIndices!$N$3,A18+1,A18)</f>
        <v>3</v>
      </c>
      <c r="B19" s="197">
        <f>MATCH(A19,DbaseIndices!A:A,0)</f>
        <v>5</v>
      </c>
      <c r="C19" s="197" t="str" cm="1">
        <f t="array" ref="C19">INDEX(DbaseIndices!F:F,$B19)</f>
        <v>1 Energy</v>
      </c>
      <c r="D19" s="197" t="str" cm="1">
        <f t="array" ref="D19">INDEX(DbaseIndices!G:G,$B19)</f>
        <v>1A Fuel Combustion Activities</v>
      </c>
      <c r="E19" s="197" t="str" cm="1">
        <f t="array" ref="E19">INDEX(DbaseIndices!H:H,$B19)</f>
        <v>1A1 Energy Industries</v>
      </c>
      <c r="F19" s="197" t="str" cm="1">
        <f t="array" ref="F19">INDEX(DbaseIndices!I:I,$B19)</f>
        <v>1A1a Electricity and Heat Production</v>
      </c>
      <c r="G19" s="197" t="str" cm="1">
        <f t="array" ref="G19">INDEX(DbaseIndices!D:D,$B19)</f>
        <v>Coal</v>
      </c>
      <c r="H19" s="197" t="str" cm="1">
        <f t="array" ref="H19">INDEX(DbaseIndices!E:E,$B19)</f>
        <v>FlowIn</v>
      </c>
      <c r="I19" s="197">
        <f>IF(I18=DbaseIndices!$N$3,DbaseIndices!$N$2,I18+1)</f>
        <v>2017</v>
      </c>
      <c r="J19" s="404" cm="1">
        <f t="array" aca="1" ref="J19" ca="1">OFFSET(INDIRECT(INDEX(DbaseIndices!J:J,B19)),0,I19-2000+1)</f>
        <v>2217642.3649429912</v>
      </c>
    </row>
    <row r="20" spans="1:10" x14ac:dyDescent="0.25">
      <c r="A20" s="197">
        <f>IF(I19=DbaseIndices!$N$3,A19+1,A19)</f>
        <v>4</v>
      </c>
      <c r="B20" s="197">
        <f>MATCH(A20,DbaseIndices!A:A,0)</f>
        <v>6</v>
      </c>
      <c r="C20" s="197" t="str" cm="1">
        <f t="array" ref="C20">INDEX(DbaseIndices!F:F,$B20)</f>
        <v>1 Energy</v>
      </c>
      <c r="D20" s="197" t="str" cm="1">
        <f t="array" ref="D20">INDEX(DbaseIndices!G:G,$B20)</f>
        <v>1A Fuel Combustion Activities</v>
      </c>
      <c r="E20" s="197" t="str" cm="1">
        <f t="array" ref="E20">INDEX(DbaseIndices!H:H,$B20)</f>
        <v>1A1 Energy Industries</v>
      </c>
      <c r="F20" s="197" t="str" cm="1">
        <f t="array" ref="F20">INDEX(DbaseIndices!I:I,$B20)</f>
        <v>1A1a Electricity and Heat Production</v>
      </c>
      <c r="G20" s="197" t="str" cm="1">
        <f t="array" ref="G20">INDEX(DbaseIndices!D:D,$B20)</f>
        <v>Kerosene</v>
      </c>
      <c r="H20" s="197" t="str" cm="1">
        <f t="array" ref="H20">INDEX(DbaseIndices!E:E,$B20)</f>
        <v>FlowIn</v>
      </c>
      <c r="I20" s="197">
        <f>IF(I19=DbaseIndices!$N$3,DbaseIndices!$N$2,I19+1)</f>
        <v>2012</v>
      </c>
      <c r="J20" s="404" cm="1">
        <f t="array" aca="1" ref="J20" ca="1">OFFSET(INDIRECT(INDEX(DbaseIndices!J:J,B20)),0,I20-2000+1)</f>
        <v>2098.3562529173842</v>
      </c>
    </row>
    <row r="21" spans="1:10" x14ac:dyDescent="0.25">
      <c r="A21" s="197">
        <f>IF(I20=DbaseIndices!$N$3,A20+1,A20)</f>
        <v>4</v>
      </c>
      <c r="B21" s="197">
        <f>MATCH(A21,DbaseIndices!A:A,0)</f>
        <v>6</v>
      </c>
      <c r="C21" s="197" t="str" cm="1">
        <f t="array" ref="C21">INDEX(DbaseIndices!F:F,$B21)</f>
        <v>1 Energy</v>
      </c>
      <c r="D21" s="197" t="str" cm="1">
        <f t="array" ref="D21">INDEX(DbaseIndices!G:G,$B21)</f>
        <v>1A Fuel Combustion Activities</v>
      </c>
      <c r="E21" s="197" t="str" cm="1">
        <f t="array" ref="E21">INDEX(DbaseIndices!H:H,$B21)</f>
        <v>1A1 Energy Industries</v>
      </c>
      <c r="F21" s="197" t="str" cm="1">
        <f t="array" ref="F21">INDEX(DbaseIndices!I:I,$B21)</f>
        <v>1A1a Electricity and Heat Production</v>
      </c>
      <c r="G21" s="197" t="str" cm="1">
        <f t="array" ref="G21">INDEX(DbaseIndices!D:D,$B21)</f>
        <v>Kerosene</v>
      </c>
      <c r="H21" s="197" t="str" cm="1">
        <f t="array" ref="H21">INDEX(DbaseIndices!E:E,$B21)</f>
        <v>FlowIn</v>
      </c>
      <c r="I21" s="197">
        <f>IF(I20=DbaseIndices!$N$3,DbaseIndices!$N$2,I20+1)</f>
        <v>2013</v>
      </c>
      <c r="J21" s="404" cm="1">
        <f t="array" aca="1" ref="J21" ca="1">OFFSET(INDIRECT(INDEX(DbaseIndices!J:J,B21)),0,I21-2000+1)</f>
        <v>1172.1288170064358</v>
      </c>
    </row>
    <row r="22" spans="1:10" x14ac:dyDescent="0.25">
      <c r="A22" s="197">
        <f>IF(I21=DbaseIndices!$N$3,A21+1,A21)</f>
        <v>4</v>
      </c>
      <c r="B22" s="197">
        <f>MATCH(A22,DbaseIndices!A:A,0)</f>
        <v>6</v>
      </c>
      <c r="C22" s="197" t="str" cm="1">
        <f t="array" ref="C22">INDEX(DbaseIndices!F:F,$B22)</f>
        <v>1 Energy</v>
      </c>
      <c r="D22" s="197" t="str" cm="1">
        <f t="array" ref="D22">INDEX(DbaseIndices!G:G,$B22)</f>
        <v>1A Fuel Combustion Activities</v>
      </c>
      <c r="E22" s="197" t="str" cm="1">
        <f t="array" ref="E22">INDEX(DbaseIndices!H:H,$B22)</f>
        <v>1A1 Energy Industries</v>
      </c>
      <c r="F22" s="197" t="str" cm="1">
        <f t="array" ref="F22">INDEX(DbaseIndices!I:I,$B22)</f>
        <v>1A1a Electricity and Heat Production</v>
      </c>
      <c r="G22" s="197" t="str" cm="1">
        <f t="array" ref="G22">INDEX(DbaseIndices!D:D,$B22)</f>
        <v>Kerosene</v>
      </c>
      <c r="H22" s="197" t="str" cm="1">
        <f t="array" ref="H22">INDEX(DbaseIndices!E:E,$B22)</f>
        <v>FlowIn</v>
      </c>
      <c r="I22" s="197">
        <f>IF(I21=DbaseIndices!$N$3,DbaseIndices!$N$2,I21+1)</f>
        <v>2014</v>
      </c>
      <c r="J22" s="404" cm="1">
        <f t="array" aca="1" ref="J22" ca="1">OFFSET(INDIRECT(INDEX(DbaseIndices!J:J,B22)),0,I22-2000+1)</f>
        <v>1746.9059138862503</v>
      </c>
    </row>
    <row r="23" spans="1:10" x14ac:dyDescent="0.25">
      <c r="A23" s="197">
        <f>IF(I22=DbaseIndices!$N$3,A22+1,A22)</f>
        <v>4</v>
      </c>
      <c r="B23" s="197">
        <f>MATCH(A23,DbaseIndices!A:A,0)</f>
        <v>6</v>
      </c>
      <c r="C23" s="197" t="str" cm="1">
        <f t="array" ref="C23">INDEX(DbaseIndices!F:F,$B23)</f>
        <v>1 Energy</v>
      </c>
      <c r="D23" s="197" t="str" cm="1">
        <f t="array" ref="D23">INDEX(DbaseIndices!G:G,$B23)</f>
        <v>1A Fuel Combustion Activities</v>
      </c>
      <c r="E23" s="197" t="str" cm="1">
        <f t="array" ref="E23">INDEX(DbaseIndices!H:H,$B23)</f>
        <v>1A1 Energy Industries</v>
      </c>
      <c r="F23" s="197" t="str" cm="1">
        <f t="array" ref="F23">INDEX(DbaseIndices!I:I,$B23)</f>
        <v>1A1a Electricity and Heat Production</v>
      </c>
      <c r="G23" s="197" t="str" cm="1">
        <f t="array" ref="G23">INDEX(DbaseIndices!D:D,$B23)</f>
        <v>Kerosene</v>
      </c>
      <c r="H23" s="197" t="str" cm="1">
        <f t="array" ref="H23">INDEX(DbaseIndices!E:E,$B23)</f>
        <v>FlowIn</v>
      </c>
      <c r="I23" s="197">
        <f>IF(I22=DbaseIndices!$N$3,DbaseIndices!$N$2,I22+1)</f>
        <v>2015</v>
      </c>
      <c r="J23" s="404" cm="1">
        <f t="array" aca="1" ref="J23" ca="1">OFFSET(INDIRECT(INDEX(DbaseIndices!J:J,B23)),0,I23-2000+1)</f>
        <v>2289.8430848123717</v>
      </c>
    </row>
    <row r="24" spans="1:10" x14ac:dyDescent="0.25">
      <c r="A24" s="197">
        <f>IF(I23=DbaseIndices!$N$3,A23+1,A23)</f>
        <v>4</v>
      </c>
      <c r="B24" s="197">
        <f>MATCH(A24,DbaseIndices!A:A,0)</f>
        <v>6</v>
      </c>
      <c r="C24" s="197" t="str" cm="1">
        <f t="array" ref="C24">INDEX(DbaseIndices!F:F,$B24)</f>
        <v>1 Energy</v>
      </c>
      <c r="D24" s="197" t="str" cm="1">
        <f t="array" ref="D24">INDEX(DbaseIndices!G:G,$B24)</f>
        <v>1A Fuel Combustion Activities</v>
      </c>
      <c r="E24" s="197" t="str" cm="1">
        <f t="array" ref="E24">INDEX(DbaseIndices!H:H,$B24)</f>
        <v>1A1 Energy Industries</v>
      </c>
      <c r="F24" s="197" t="str" cm="1">
        <f t="array" ref="F24">INDEX(DbaseIndices!I:I,$B24)</f>
        <v>1A1a Electricity and Heat Production</v>
      </c>
      <c r="G24" s="197" t="str" cm="1">
        <f t="array" ref="G24">INDEX(DbaseIndices!D:D,$B24)</f>
        <v>Kerosene</v>
      </c>
      <c r="H24" s="197" t="str" cm="1">
        <f t="array" ref="H24">INDEX(DbaseIndices!E:E,$B24)</f>
        <v>FlowIn</v>
      </c>
      <c r="I24" s="197">
        <f>IF(I23=DbaseIndices!$N$3,DbaseIndices!$N$2,I23+1)</f>
        <v>2016</v>
      </c>
      <c r="J24" s="404" cm="1">
        <f t="array" aca="1" ref="J24" ca="1">OFFSET(INDIRECT(INDEX(DbaseIndices!J:J,B24)),0,I24-2000+1)</f>
        <v>2.1377859999999997</v>
      </c>
    </row>
    <row r="25" spans="1:10" x14ac:dyDescent="0.25">
      <c r="A25" s="197">
        <f>IF(I24=DbaseIndices!$N$3,A24+1,A24)</f>
        <v>4</v>
      </c>
      <c r="B25" s="197">
        <f>MATCH(A25,DbaseIndices!A:A,0)</f>
        <v>6</v>
      </c>
      <c r="C25" s="197" t="str" cm="1">
        <f t="array" ref="C25">INDEX(DbaseIndices!F:F,$B25)</f>
        <v>1 Energy</v>
      </c>
      <c r="D25" s="197" t="str" cm="1">
        <f t="array" ref="D25">INDEX(DbaseIndices!G:G,$B25)</f>
        <v>1A Fuel Combustion Activities</v>
      </c>
      <c r="E25" s="197" t="str" cm="1">
        <f t="array" ref="E25">INDEX(DbaseIndices!H:H,$B25)</f>
        <v>1A1 Energy Industries</v>
      </c>
      <c r="F25" s="197" t="str" cm="1">
        <f t="array" ref="F25">INDEX(DbaseIndices!I:I,$B25)</f>
        <v>1A1a Electricity and Heat Production</v>
      </c>
      <c r="G25" s="197" t="str" cm="1">
        <f t="array" ref="G25">INDEX(DbaseIndices!D:D,$B25)</f>
        <v>Kerosene</v>
      </c>
      <c r="H25" s="197" t="str" cm="1">
        <f t="array" ref="H25">INDEX(DbaseIndices!E:E,$B25)</f>
        <v>FlowIn</v>
      </c>
      <c r="I25" s="197">
        <f>IF(I24=DbaseIndices!$N$3,DbaseIndices!$N$2,I24+1)</f>
        <v>2017</v>
      </c>
      <c r="J25" s="404" cm="1">
        <f t="array" aca="1" ref="J25" ca="1">OFFSET(INDIRECT(INDEX(DbaseIndices!J:J,B25)),0,I25-2000+1)</f>
        <v>3.5302286635</v>
      </c>
    </row>
    <row r="26" spans="1:10" x14ac:dyDescent="0.25">
      <c r="A26" s="197">
        <f>IF(I25=DbaseIndices!$N$3,A25+1,A25)</f>
        <v>5</v>
      </c>
      <c r="B26" s="197">
        <f>MATCH(A26,DbaseIndices!A:A,0)</f>
        <v>7</v>
      </c>
      <c r="C26" s="197" t="str" cm="1">
        <f t="array" ref="C26">INDEX(DbaseIndices!F:F,$B26)</f>
        <v>1 Energy</v>
      </c>
      <c r="D26" s="197" t="str" cm="1">
        <f t="array" ref="D26">INDEX(DbaseIndices!G:G,$B26)</f>
        <v>1A Fuel Combustion Activities</v>
      </c>
      <c r="E26" s="197" t="str" cm="1">
        <f t="array" ref="E26">INDEX(DbaseIndices!H:H,$B26)</f>
        <v>1A1 Energy Industries</v>
      </c>
      <c r="F26" s="197" t="str" cm="1">
        <f t="array" ref="F26">INDEX(DbaseIndices!I:I,$B26)</f>
        <v>1A1a Electricity and Heat Production</v>
      </c>
      <c r="G26" s="197" t="str" cm="1">
        <f t="array" ref="G26">INDEX(DbaseIndices!D:D,$B26)</f>
        <v>Coal</v>
      </c>
      <c r="H26" s="197" t="str" cm="1">
        <f t="array" ref="H26">INDEX(DbaseIndices!E:E,$B26)</f>
        <v>FlowIn</v>
      </c>
      <c r="I26" s="197">
        <f>IF(I25=DbaseIndices!$N$3,DbaseIndices!$N$2,I25+1)</f>
        <v>2012</v>
      </c>
      <c r="J26" s="404" cm="1">
        <f t="array" aca="1" ref="J26" ca="1">OFFSET(INDIRECT(INDEX(DbaseIndices!J:J,B26)),0,I26-2000+1)</f>
        <v>12304.5751953125</v>
      </c>
    </row>
    <row r="27" spans="1:10" x14ac:dyDescent="0.25">
      <c r="A27" s="197">
        <f>IF(I26=DbaseIndices!$N$3,A26+1,A26)</f>
        <v>5</v>
      </c>
      <c r="B27" s="197">
        <f>MATCH(A27,DbaseIndices!A:A,0)</f>
        <v>7</v>
      </c>
      <c r="C27" s="197" t="str" cm="1">
        <f t="array" ref="C27">INDEX(DbaseIndices!F:F,$B27)</f>
        <v>1 Energy</v>
      </c>
      <c r="D27" s="197" t="str" cm="1">
        <f t="array" ref="D27">INDEX(DbaseIndices!G:G,$B27)</f>
        <v>1A Fuel Combustion Activities</v>
      </c>
      <c r="E27" s="197" t="str" cm="1">
        <f t="array" ref="E27">INDEX(DbaseIndices!H:H,$B27)</f>
        <v>1A1 Energy Industries</v>
      </c>
      <c r="F27" s="197" t="str" cm="1">
        <f t="array" ref="F27">INDEX(DbaseIndices!I:I,$B27)</f>
        <v>1A1a Electricity and Heat Production</v>
      </c>
      <c r="G27" s="197" t="str" cm="1">
        <f t="array" ref="G27">INDEX(DbaseIndices!D:D,$B27)</f>
        <v>Coal</v>
      </c>
      <c r="H27" s="197" t="str" cm="1">
        <f t="array" ref="H27">INDEX(DbaseIndices!E:E,$B27)</f>
        <v>FlowIn</v>
      </c>
      <c r="I27" s="197">
        <f>IF(I26=DbaseIndices!$N$3,DbaseIndices!$N$2,I26+1)</f>
        <v>2013</v>
      </c>
      <c r="J27" s="404" cm="1">
        <f t="array" aca="1" ref="J27" ca="1">OFFSET(INDIRECT(INDEX(DbaseIndices!J:J,B27)),0,I27-2000+1)</f>
        <v>12219.525390625</v>
      </c>
    </row>
    <row r="28" spans="1:10" x14ac:dyDescent="0.25">
      <c r="A28" s="197">
        <f>IF(I27=DbaseIndices!$N$3,A27+1,A27)</f>
        <v>5</v>
      </c>
      <c r="B28" s="197">
        <f>MATCH(A28,DbaseIndices!A:A,0)</f>
        <v>7</v>
      </c>
      <c r="C28" s="197" t="str" cm="1">
        <f t="array" ref="C28">INDEX(DbaseIndices!F:F,$B28)</f>
        <v>1 Energy</v>
      </c>
      <c r="D28" s="197" t="str" cm="1">
        <f t="array" ref="D28">INDEX(DbaseIndices!G:G,$B28)</f>
        <v>1A Fuel Combustion Activities</v>
      </c>
      <c r="E28" s="197" t="str" cm="1">
        <f t="array" ref="E28">INDEX(DbaseIndices!H:H,$B28)</f>
        <v>1A1 Energy Industries</v>
      </c>
      <c r="F28" s="197" t="str" cm="1">
        <f t="array" ref="F28">INDEX(DbaseIndices!I:I,$B28)</f>
        <v>1A1a Electricity and Heat Production</v>
      </c>
      <c r="G28" s="197" t="str" cm="1">
        <f t="array" ref="G28">INDEX(DbaseIndices!D:D,$B28)</f>
        <v>Coal</v>
      </c>
      <c r="H28" s="197" t="str" cm="1">
        <f t="array" ref="H28">INDEX(DbaseIndices!E:E,$B28)</f>
        <v>FlowIn</v>
      </c>
      <c r="I28" s="197">
        <f>IF(I27=DbaseIndices!$N$3,DbaseIndices!$N$2,I27+1)</f>
        <v>2014</v>
      </c>
      <c r="J28" s="404" cm="1">
        <f t="array" aca="1" ref="J28" ca="1">OFFSET(INDIRECT(INDEX(DbaseIndices!J:J,B28)),0,I28-2000+1)</f>
        <v>12533.0634765625</v>
      </c>
    </row>
    <row r="29" spans="1:10" x14ac:dyDescent="0.25">
      <c r="A29" s="197">
        <f>IF(I28=DbaseIndices!$N$3,A28+1,A28)</f>
        <v>5</v>
      </c>
      <c r="B29" s="197">
        <f>MATCH(A29,DbaseIndices!A:A,0)</f>
        <v>7</v>
      </c>
      <c r="C29" s="197" t="str" cm="1">
        <f t="array" ref="C29">INDEX(DbaseIndices!F:F,$B29)</f>
        <v>1 Energy</v>
      </c>
      <c r="D29" s="197" t="str" cm="1">
        <f t="array" ref="D29">INDEX(DbaseIndices!G:G,$B29)</f>
        <v>1A Fuel Combustion Activities</v>
      </c>
      <c r="E29" s="197" t="str" cm="1">
        <f t="array" ref="E29">INDEX(DbaseIndices!H:H,$B29)</f>
        <v>1A1 Energy Industries</v>
      </c>
      <c r="F29" s="197" t="str" cm="1">
        <f t="array" ref="F29">INDEX(DbaseIndices!I:I,$B29)</f>
        <v>1A1a Electricity and Heat Production</v>
      </c>
      <c r="G29" s="197" t="str" cm="1">
        <f t="array" ref="G29">INDEX(DbaseIndices!D:D,$B29)</f>
        <v>Coal</v>
      </c>
      <c r="H29" s="197" t="str" cm="1">
        <f t="array" ref="H29">INDEX(DbaseIndices!E:E,$B29)</f>
        <v>FlowIn</v>
      </c>
      <c r="I29" s="197">
        <f>IF(I28=DbaseIndices!$N$3,DbaseIndices!$N$2,I28+1)</f>
        <v>2015</v>
      </c>
      <c r="J29" s="404" cm="1">
        <f t="array" aca="1" ref="J29" ca="1">OFFSET(INDIRECT(INDEX(DbaseIndices!J:J,B29)),0,I29-2000+1)</f>
        <v>12352.3876953125</v>
      </c>
    </row>
    <row r="30" spans="1:10" x14ac:dyDescent="0.25">
      <c r="A30" s="197">
        <f>IF(I29=DbaseIndices!$N$3,A29+1,A29)</f>
        <v>5</v>
      </c>
      <c r="B30" s="197">
        <f>MATCH(A30,DbaseIndices!A:A,0)</f>
        <v>7</v>
      </c>
      <c r="C30" s="197" t="str" cm="1">
        <f t="array" ref="C30">INDEX(DbaseIndices!F:F,$B30)</f>
        <v>1 Energy</v>
      </c>
      <c r="D30" s="197" t="str" cm="1">
        <f t="array" ref="D30">INDEX(DbaseIndices!G:G,$B30)</f>
        <v>1A Fuel Combustion Activities</v>
      </c>
      <c r="E30" s="197" t="str" cm="1">
        <f t="array" ref="E30">INDEX(DbaseIndices!H:H,$B30)</f>
        <v>1A1 Energy Industries</v>
      </c>
      <c r="F30" s="197" t="str" cm="1">
        <f t="array" ref="F30">INDEX(DbaseIndices!I:I,$B30)</f>
        <v>1A1a Electricity and Heat Production</v>
      </c>
      <c r="G30" s="197" t="str" cm="1">
        <f t="array" ref="G30">INDEX(DbaseIndices!D:D,$B30)</f>
        <v>Coal</v>
      </c>
      <c r="H30" s="197" t="str" cm="1">
        <f t="array" ref="H30">INDEX(DbaseIndices!E:E,$B30)</f>
        <v>FlowIn</v>
      </c>
      <c r="I30" s="197">
        <f>IF(I29=DbaseIndices!$N$3,DbaseIndices!$N$2,I29+1)</f>
        <v>2016</v>
      </c>
      <c r="J30" s="404" cm="1">
        <f t="array" aca="1" ref="J30" ca="1">OFFSET(INDIRECT(INDEX(DbaseIndices!J:J,B30)),0,I30-2000+1)</f>
        <v>2133</v>
      </c>
    </row>
    <row r="31" spans="1:10" x14ac:dyDescent="0.25">
      <c r="A31" s="197">
        <f>IF(I30=DbaseIndices!$N$3,A30+1,A30)</f>
        <v>5</v>
      </c>
      <c r="B31" s="197">
        <f>MATCH(A31,DbaseIndices!A:A,0)</f>
        <v>7</v>
      </c>
      <c r="C31" s="197" t="str" cm="1">
        <f t="array" ref="C31">INDEX(DbaseIndices!F:F,$B31)</f>
        <v>1 Energy</v>
      </c>
      <c r="D31" s="197" t="str" cm="1">
        <f t="array" ref="D31">INDEX(DbaseIndices!G:G,$B31)</f>
        <v>1A Fuel Combustion Activities</v>
      </c>
      <c r="E31" s="197" t="str" cm="1">
        <f t="array" ref="E31">INDEX(DbaseIndices!H:H,$B31)</f>
        <v>1A1 Energy Industries</v>
      </c>
      <c r="F31" s="197" t="str" cm="1">
        <f t="array" ref="F31">INDEX(DbaseIndices!I:I,$B31)</f>
        <v>1A1a Electricity and Heat Production</v>
      </c>
      <c r="G31" s="197" t="str" cm="1">
        <f t="array" ref="G31">INDEX(DbaseIndices!D:D,$B31)</f>
        <v>Coal</v>
      </c>
      <c r="H31" s="197" t="str" cm="1">
        <f t="array" ref="H31">INDEX(DbaseIndices!E:E,$B31)</f>
        <v>FlowIn</v>
      </c>
      <c r="I31" s="197">
        <f>IF(I30=DbaseIndices!$N$3,DbaseIndices!$N$2,I30+1)</f>
        <v>2017</v>
      </c>
      <c r="J31" s="404" cm="1">
        <f t="array" aca="1" ref="J31" ca="1">OFFSET(INDIRECT(INDEX(DbaseIndices!J:J,B31)),0,I31-2000+1)</f>
        <v>7562.025390625</v>
      </c>
    </row>
    <row r="32" spans="1:10" x14ac:dyDescent="0.25">
      <c r="A32" s="197">
        <f>IF(I31=DbaseIndices!$N$3,A31+1,A31)</f>
        <v>6</v>
      </c>
      <c r="B32" s="197">
        <f>MATCH(A32,DbaseIndices!A:A,0)</f>
        <v>9</v>
      </c>
      <c r="C32" s="197" t="str" cm="1">
        <f t="array" ref="C32">INDEX(DbaseIndices!F:F,$B32)</f>
        <v>1 Energy</v>
      </c>
      <c r="D32" s="197" t="str" cm="1">
        <f t="array" ref="D32">INDEX(DbaseIndices!G:G,$B32)</f>
        <v>1A Fuel Combustion Activities</v>
      </c>
      <c r="E32" s="197" t="str" cm="1">
        <f t="array" ref="E32">INDEX(DbaseIndices!H:H,$B32)</f>
        <v>1A1 Energy Industries</v>
      </c>
      <c r="F32" s="197" t="str" cm="1">
        <f t="array" ref="F32">INDEX(DbaseIndices!I:I,$B32)</f>
        <v xml:space="preserve">1A1b Petroleum refining </v>
      </c>
      <c r="G32" s="197" t="str" cm="1">
        <f t="array" ref="G32">INDEX(DbaseIndices!D:D,$B32)</f>
        <v>Residual Fuel Oil (HFO)</v>
      </c>
      <c r="H32" s="197" t="str" cm="1">
        <f t="array" ref="H32">INDEX(DbaseIndices!E:E,$B32)</f>
        <v>FlowIn</v>
      </c>
      <c r="I32" s="197">
        <f>IF(I31=DbaseIndices!$N$3,DbaseIndices!$N$2,I31+1)</f>
        <v>2012</v>
      </c>
      <c r="J32" s="404" cm="1">
        <f t="array" aca="1" ref="J32" ca="1">OFFSET(INDIRECT(INDEX(DbaseIndices!J:J,B32)),0,I32-2000+1)</f>
        <v>3973.68</v>
      </c>
    </row>
    <row r="33" spans="1:10" x14ac:dyDescent="0.25">
      <c r="A33" s="197">
        <f>IF(I32=DbaseIndices!$N$3,A32+1,A32)</f>
        <v>6</v>
      </c>
      <c r="B33" s="197">
        <f>MATCH(A33,DbaseIndices!A:A,0)</f>
        <v>9</v>
      </c>
      <c r="C33" s="197" t="str" cm="1">
        <f t="array" ref="C33">INDEX(DbaseIndices!F:F,$B33)</f>
        <v>1 Energy</v>
      </c>
      <c r="D33" s="197" t="str" cm="1">
        <f t="array" ref="D33">INDEX(DbaseIndices!G:G,$B33)</f>
        <v>1A Fuel Combustion Activities</v>
      </c>
      <c r="E33" s="197" t="str" cm="1">
        <f t="array" ref="E33">INDEX(DbaseIndices!H:H,$B33)</f>
        <v>1A1 Energy Industries</v>
      </c>
      <c r="F33" s="197" t="str" cm="1">
        <f t="array" ref="F33">INDEX(DbaseIndices!I:I,$B33)</f>
        <v xml:space="preserve">1A1b Petroleum refining </v>
      </c>
      <c r="G33" s="197" t="str" cm="1">
        <f t="array" ref="G33">INDEX(DbaseIndices!D:D,$B33)</f>
        <v>Residual Fuel Oil (HFO)</v>
      </c>
      <c r="H33" s="197" t="str" cm="1">
        <f t="array" ref="H33">INDEX(DbaseIndices!E:E,$B33)</f>
        <v>FlowIn</v>
      </c>
      <c r="I33" s="197">
        <f>IF(I32=DbaseIndices!$N$3,DbaseIndices!$N$2,I32+1)</f>
        <v>2013</v>
      </c>
      <c r="J33" s="404" cm="1">
        <f t="array" aca="1" ref="J33" ca="1">OFFSET(INDIRECT(INDEX(DbaseIndices!J:J,B33)),0,I33-2000+1)</f>
        <v>3489.7800000000007</v>
      </c>
    </row>
    <row r="34" spans="1:10" x14ac:dyDescent="0.25">
      <c r="A34" s="197">
        <f>IF(I33=DbaseIndices!$N$3,A33+1,A33)</f>
        <v>6</v>
      </c>
      <c r="B34" s="197">
        <f>MATCH(A34,DbaseIndices!A:A,0)</f>
        <v>9</v>
      </c>
      <c r="C34" s="197" t="str" cm="1">
        <f t="array" ref="C34">INDEX(DbaseIndices!F:F,$B34)</f>
        <v>1 Energy</v>
      </c>
      <c r="D34" s="197" t="str" cm="1">
        <f t="array" ref="D34">INDEX(DbaseIndices!G:G,$B34)</f>
        <v>1A Fuel Combustion Activities</v>
      </c>
      <c r="E34" s="197" t="str" cm="1">
        <f t="array" ref="E34">INDEX(DbaseIndices!H:H,$B34)</f>
        <v>1A1 Energy Industries</v>
      </c>
      <c r="F34" s="197" t="str" cm="1">
        <f t="array" ref="F34">INDEX(DbaseIndices!I:I,$B34)</f>
        <v xml:space="preserve">1A1b Petroleum refining </v>
      </c>
      <c r="G34" s="197" t="str" cm="1">
        <f t="array" ref="G34">INDEX(DbaseIndices!D:D,$B34)</f>
        <v>Residual Fuel Oil (HFO)</v>
      </c>
      <c r="H34" s="197" t="str" cm="1">
        <f t="array" ref="H34">INDEX(DbaseIndices!E:E,$B34)</f>
        <v>FlowIn</v>
      </c>
      <c r="I34" s="197">
        <f>IF(I33=DbaseIndices!$N$3,DbaseIndices!$N$2,I33+1)</f>
        <v>2014</v>
      </c>
      <c r="J34" s="404" cm="1">
        <f t="array" aca="1" ref="J34" ca="1">OFFSET(INDIRECT(INDEX(DbaseIndices!J:J,B34)),0,I34-2000+1)</f>
        <v>3192.6500000000005</v>
      </c>
    </row>
    <row r="35" spans="1:10" x14ac:dyDescent="0.25">
      <c r="A35" s="197">
        <f>IF(I34=DbaseIndices!$N$3,A34+1,A34)</f>
        <v>6</v>
      </c>
      <c r="B35" s="197">
        <f>MATCH(A35,DbaseIndices!A:A,0)</f>
        <v>9</v>
      </c>
      <c r="C35" s="197" t="str" cm="1">
        <f t="array" ref="C35">INDEX(DbaseIndices!F:F,$B35)</f>
        <v>1 Energy</v>
      </c>
      <c r="D35" s="197" t="str" cm="1">
        <f t="array" ref="D35">INDEX(DbaseIndices!G:G,$B35)</f>
        <v>1A Fuel Combustion Activities</v>
      </c>
      <c r="E35" s="197" t="str" cm="1">
        <f t="array" ref="E35">INDEX(DbaseIndices!H:H,$B35)</f>
        <v>1A1 Energy Industries</v>
      </c>
      <c r="F35" s="197" t="str" cm="1">
        <f t="array" ref="F35">INDEX(DbaseIndices!I:I,$B35)</f>
        <v xml:space="preserve">1A1b Petroleum refining </v>
      </c>
      <c r="G35" s="197" t="str" cm="1">
        <f t="array" ref="G35">INDEX(DbaseIndices!D:D,$B35)</f>
        <v>Residual Fuel Oil (HFO)</v>
      </c>
      <c r="H35" s="197" t="str" cm="1">
        <f t="array" ref="H35">INDEX(DbaseIndices!E:E,$B35)</f>
        <v>FlowIn</v>
      </c>
      <c r="I35" s="197">
        <f>IF(I34=DbaseIndices!$N$3,DbaseIndices!$N$2,I34+1)</f>
        <v>2015</v>
      </c>
      <c r="J35" s="404" cm="1">
        <f t="array" aca="1" ref="J35" ca="1">OFFSET(INDIRECT(INDEX(DbaseIndices!J:J,B35)),0,I35-2000+1)</f>
        <v>2895.5200000000004</v>
      </c>
    </row>
    <row r="36" spans="1:10" x14ac:dyDescent="0.25">
      <c r="A36" s="197">
        <f>IF(I35=DbaseIndices!$N$3,A35+1,A35)</f>
        <v>6</v>
      </c>
      <c r="B36" s="197">
        <f>MATCH(A36,DbaseIndices!A:A,0)</f>
        <v>9</v>
      </c>
      <c r="C36" s="197" t="str" cm="1">
        <f t="array" ref="C36">INDEX(DbaseIndices!F:F,$B36)</f>
        <v>1 Energy</v>
      </c>
      <c r="D36" s="197" t="str" cm="1">
        <f t="array" ref="D36">INDEX(DbaseIndices!G:G,$B36)</f>
        <v>1A Fuel Combustion Activities</v>
      </c>
      <c r="E36" s="197" t="str" cm="1">
        <f t="array" ref="E36">INDEX(DbaseIndices!H:H,$B36)</f>
        <v>1A1 Energy Industries</v>
      </c>
      <c r="F36" s="197" t="str" cm="1">
        <f t="array" ref="F36">INDEX(DbaseIndices!I:I,$B36)</f>
        <v xml:space="preserve">1A1b Petroleum refining </v>
      </c>
      <c r="G36" s="197" t="str" cm="1">
        <f t="array" ref="G36">INDEX(DbaseIndices!D:D,$B36)</f>
        <v>Residual Fuel Oil (HFO)</v>
      </c>
      <c r="H36" s="197" t="str" cm="1">
        <f t="array" ref="H36">INDEX(DbaseIndices!E:E,$B36)</f>
        <v>FlowIn</v>
      </c>
      <c r="I36" s="197">
        <f>IF(I35=DbaseIndices!$N$3,DbaseIndices!$N$2,I35+1)</f>
        <v>2016</v>
      </c>
      <c r="J36" s="404" cm="1">
        <f t="array" aca="1" ref="J36" ca="1">OFFSET(INDIRECT(INDEX(DbaseIndices!J:J,B36)),0,I36-2000+1)</f>
        <v>2598</v>
      </c>
    </row>
    <row r="37" spans="1:10" x14ac:dyDescent="0.25">
      <c r="A37" s="197">
        <f>IF(I36=DbaseIndices!$N$3,A36+1,A36)</f>
        <v>6</v>
      </c>
      <c r="B37" s="197">
        <f>MATCH(A37,DbaseIndices!A:A,0)</f>
        <v>9</v>
      </c>
      <c r="C37" s="197" t="str" cm="1">
        <f t="array" ref="C37">INDEX(DbaseIndices!F:F,$B37)</f>
        <v>1 Energy</v>
      </c>
      <c r="D37" s="197" t="str" cm="1">
        <f t="array" ref="D37">INDEX(DbaseIndices!G:G,$B37)</f>
        <v>1A Fuel Combustion Activities</v>
      </c>
      <c r="E37" s="197" t="str" cm="1">
        <f t="array" ref="E37">INDEX(DbaseIndices!H:H,$B37)</f>
        <v>1A1 Energy Industries</v>
      </c>
      <c r="F37" s="197" t="str" cm="1">
        <f t="array" ref="F37">INDEX(DbaseIndices!I:I,$B37)</f>
        <v xml:space="preserve">1A1b Petroleum refining </v>
      </c>
      <c r="G37" s="197" t="str" cm="1">
        <f t="array" ref="G37">INDEX(DbaseIndices!D:D,$B37)</f>
        <v>Residual Fuel Oil (HFO)</v>
      </c>
      <c r="H37" s="197" t="str" cm="1">
        <f t="array" ref="H37">INDEX(DbaseIndices!E:E,$B37)</f>
        <v>FlowIn</v>
      </c>
      <c r="I37" s="197">
        <f>IF(I36=DbaseIndices!$N$3,DbaseIndices!$N$2,I36+1)</f>
        <v>2017</v>
      </c>
      <c r="J37" s="404" cm="1">
        <f t="array" aca="1" ref="J37" ca="1">OFFSET(INDIRECT(INDEX(DbaseIndices!J:J,B37)),0,I37-2000+1)</f>
        <v>2301</v>
      </c>
    </row>
    <row r="38" spans="1:10" x14ac:dyDescent="0.25">
      <c r="A38" s="197">
        <f>IF(I37=DbaseIndices!$N$3,A37+1,A37)</f>
        <v>7</v>
      </c>
      <c r="B38" s="197">
        <f>MATCH(A38,DbaseIndices!A:A,0)</f>
        <v>10</v>
      </c>
      <c r="C38" s="197" t="str" cm="1">
        <f t="array" ref="C38">INDEX(DbaseIndices!F:F,$B38)</f>
        <v>1 Energy</v>
      </c>
      <c r="D38" s="197" t="str" cm="1">
        <f t="array" ref="D38">INDEX(DbaseIndices!G:G,$B38)</f>
        <v>1A Fuel Combustion Activities</v>
      </c>
      <c r="E38" s="197" t="str" cm="1">
        <f t="array" ref="E38">INDEX(DbaseIndices!H:H,$B38)</f>
        <v>1A1 Energy Industries</v>
      </c>
      <c r="F38" s="197" t="str" cm="1">
        <f t="array" ref="F38">INDEX(DbaseIndices!I:I,$B38)</f>
        <v xml:space="preserve">1A1b Petroleum refining </v>
      </c>
      <c r="G38" s="197" t="str" cm="1">
        <f t="array" ref="G38">INDEX(DbaseIndices!D:D,$B38)</f>
        <v>Petroleum coke</v>
      </c>
      <c r="H38" s="197" t="str" cm="1">
        <f t="array" ref="H38">INDEX(DbaseIndices!E:E,$B38)</f>
        <v>FlowIn</v>
      </c>
      <c r="I38" s="197">
        <f>IF(I37=DbaseIndices!$N$3,DbaseIndices!$N$2,I37+1)</f>
        <v>2012</v>
      </c>
      <c r="J38" s="404" cm="1">
        <f t="array" aca="1" ref="J38" ca="1">OFFSET(INDIRECT(INDEX(DbaseIndices!J:J,B38)),0,I38-2000+1)</f>
        <v>9019.8248000000003</v>
      </c>
    </row>
    <row r="39" spans="1:10" x14ac:dyDescent="0.25">
      <c r="A39" s="197">
        <f>IF(I38=DbaseIndices!$N$3,A38+1,A38)</f>
        <v>7</v>
      </c>
      <c r="B39" s="197">
        <f>MATCH(A39,DbaseIndices!A:A,0)</f>
        <v>10</v>
      </c>
      <c r="C39" s="197" t="str" cm="1">
        <f t="array" ref="C39">INDEX(DbaseIndices!F:F,$B39)</f>
        <v>1 Energy</v>
      </c>
      <c r="D39" s="197" t="str" cm="1">
        <f t="array" ref="D39">INDEX(DbaseIndices!G:G,$B39)</f>
        <v>1A Fuel Combustion Activities</v>
      </c>
      <c r="E39" s="197" t="str" cm="1">
        <f t="array" ref="E39">INDEX(DbaseIndices!H:H,$B39)</f>
        <v>1A1 Energy Industries</v>
      </c>
      <c r="F39" s="197" t="str" cm="1">
        <f t="array" ref="F39">INDEX(DbaseIndices!I:I,$B39)</f>
        <v xml:space="preserve">1A1b Petroleum refining </v>
      </c>
      <c r="G39" s="197" t="str" cm="1">
        <f t="array" ref="G39">INDEX(DbaseIndices!D:D,$B39)</f>
        <v>Petroleum coke</v>
      </c>
      <c r="H39" s="197" t="str" cm="1">
        <f t="array" ref="H39">INDEX(DbaseIndices!E:E,$B39)</f>
        <v>FlowIn</v>
      </c>
      <c r="I39" s="197">
        <f>IF(I38=DbaseIndices!$N$3,DbaseIndices!$N$2,I38+1)</f>
        <v>2013</v>
      </c>
      <c r="J39" s="404" cm="1">
        <f t="array" aca="1" ref="J39" ca="1">OFFSET(INDIRECT(INDEX(DbaseIndices!J:J,B39)),0,I39-2000+1)</f>
        <v>9763.2939999999999</v>
      </c>
    </row>
    <row r="40" spans="1:10" x14ac:dyDescent="0.25">
      <c r="A40" s="197">
        <f>IF(I39=DbaseIndices!$N$3,A39+1,A39)</f>
        <v>7</v>
      </c>
      <c r="B40" s="197">
        <f>MATCH(A40,DbaseIndices!A:A,0)</f>
        <v>10</v>
      </c>
      <c r="C40" s="197" t="str" cm="1">
        <f t="array" ref="C40">INDEX(DbaseIndices!F:F,$B40)</f>
        <v>1 Energy</v>
      </c>
      <c r="D40" s="197" t="str" cm="1">
        <f t="array" ref="D40">INDEX(DbaseIndices!G:G,$B40)</f>
        <v>1A Fuel Combustion Activities</v>
      </c>
      <c r="E40" s="197" t="str" cm="1">
        <f t="array" ref="E40">INDEX(DbaseIndices!H:H,$B40)</f>
        <v>1A1 Energy Industries</v>
      </c>
      <c r="F40" s="197" t="str" cm="1">
        <f t="array" ref="F40">INDEX(DbaseIndices!I:I,$B40)</f>
        <v xml:space="preserve">1A1b Petroleum refining </v>
      </c>
      <c r="G40" s="197" t="str" cm="1">
        <f t="array" ref="G40">INDEX(DbaseIndices!D:D,$B40)</f>
        <v>Petroleum coke</v>
      </c>
      <c r="H40" s="197" t="str" cm="1">
        <f t="array" ref="H40">INDEX(DbaseIndices!E:E,$B40)</f>
        <v>FlowIn</v>
      </c>
      <c r="I40" s="197">
        <f>IF(I39=DbaseIndices!$N$3,DbaseIndices!$N$2,I39+1)</f>
        <v>2014</v>
      </c>
      <c r="J40" s="404" cm="1">
        <f t="array" aca="1" ref="J40" ca="1">OFFSET(INDIRECT(INDEX(DbaseIndices!J:J,B40)),0,I40-2000+1)</f>
        <v>9719.8150000000005</v>
      </c>
    </row>
    <row r="41" spans="1:10" x14ac:dyDescent="0.25">
      <c r="A41" s="197">
        <f>IF(I40=DbaseIndices!$N$3,A40+1,A40)</f>
        <v>7</v>
      </c>
      <c r="B41" s="197">
        <f>MATCH(A41,DbaseIndices!A:A,0)</f>
        <v>10</v>
      </c>
      <c r="C41" s="197" t="str" cm="1">
        <f t="array" ref="C41">INDEX(DbaseIndices!F:F,$B41)</f>
        <v>1 Energy</v>
      </c>
      <c r="D41" s="197" t="str" cm="1">
        <f t="array" ref="D41">INDEX(DbaseIndices!G:G,$B41)</f>
        <v>1A Fuel Combustion Activities</v>
      </c>
      <c r="E41" s="197" t="str" cm="1">
        <f t="array" ref="E41">INDEX(DbaseIndices!H:H,$B41)</f>
        <v>1A1 Energy Industries</v>
      </c>
      <c r="F41" s="197" t="str" cm="1">
        <f t="array" ref="F41">INDEX(DbaseIndices!I:I,$B41)</f>
        <v xml:space="preserve">1A1b Petroleum refining </v>
      </c>
      <c r="G41" s="197" t="str" cm="1">
        <f t="array" ref="G41">INDEX(DbaseIndices!D:D,$B41)</f>
        <v>Petroleum coke</v>
      </c>
      <c r="H41" s="197" t="str" cm="1">
        <f t="array" ref="H41">INDEX(DbaseIndices!E:E,$B41)</f>
        <v>FlowIn</v>
      </c>
      <c r="I41" s="197">
        <f>IF(I40=DbaseIndices!$N$3,DbaseIndices!$N$2,I40+1)</f>
        <v>2015</v>
      </c>
      <c r="J41" s="404" cm="1">
        <f t="array" aca="1" ref="J41" ca="1">OFFSET(INDIRECT(INDEX(DbaseIndices!J:J,B41)),0,I41-2000+1)</f>
        <v>9676.3359999999993</v>
      </c>
    </row>
    <row r="42" spans="1:10" x14ac:dyDescent="0.25">
      <c r="A42" s="197">
        <f>IF(I41=DbaseIndices!$N$3,A41+1,A41)</f>
        <v>7</v>
      </c>
      <c r="B42" s="197">
        <f>MATCH(A42,DbaseIndices!A:A,0)</f>
        <v>10</v>
      </c>
      <c r="C42" s="197" t="str" cm="1">
        <f t="array" ref="C42">INDEX(DbaseIndices!F:F,$B42)</f>
        <v>1 Energy</v>
      </c>
      <c r="D42" s="197" t="str" cm="1">
        <f t="array" ref="D42">INDEX(DbaseIndices!G:G,$B42)</f>
        <v>1A Fuel Combustion Activities</v>
      </c>
      <c r="E42" s="197" t="str" cm="1">
        <f t="array" ref="E42">INDEX(DbaseIndices!H:H,$B42)</f>
        <v>1A1 Energy Industries</v>
      </c>
      <c r="F42" s="197" t="str" cm="1">
        <f t="array" ref="F42">INDEX(DbaseIndices!I:I,$B42)</f>
        <v xml:space="preserve">1A1b Petroleum refining </v>
      </c>
      <c r="G42" s="197" t="str" cm="1">
        <f t="array" ref="G42">INDEX(DbaseIndices!D:D,$B42)</f>
        <v>Petroleum coke</v>
      </c>
      <c r="H42" s="197" t="str" cm="1">
        <f t="array" ref="H42">INDEX(DbaseIndices!E:E,$B42)</f>
        <v>FlowIn</v>
      </c>
      <c r="I42" s="197">
        <f>IF(I41=DbaseIndices!$N$3,DbaseIndices!$N$2,I41+1)</f>
        <v>2016</v>
      </c>
      <c r="J42" s="404" cm="1">
        <f t="array" aca="1" ref="J42" ca="1">OFFSET(INDIRECT(INDEX(DbaseIndices!J:J,B42)),0,I42-2000+1)</f>
        <v>9633</v>
      </c>
    </row>
    <row r="43" spans="1:10" x14ac:dyDescent="0.25">
      <c r="A43" s="197">
        <f>IF(I42=DbaseIndices!$N$3,A42+1,A42)</f>
        <v>7</v>
      </c>
      <c r="B43" s="197">
        <f>MATCH(A43,DbaseIndices!A:A,0)</f>
        <v>10</v>
      </c>
      <c r="C43" s="197" t="str" cm="1">
        <f t="array" ref="C43">INDEX(DbaseIndices!F:F,$B43)</f>
        <v>1 Energy</v>
      </c>
      <c r="D43" s="197" t="str" cm="1">
        <f t="array" ref="D43">INDEX(DbaseIndices!G:G,$B43)</f>
        <v>1A Fuel Combustion Activities</v>
      </c>
      <c r="E43" s="197" t="str" cm="1">
        <f t="array" ref="E43">INDEX(DbaseIndices!H:H,$B43)</f>
        <v>1A1 Energy Industries</v>
      </c>
      <c r="F43" s="197" t="str" cm="1">
        <f t="array" ref="F43">INDEX(DbaseIndices!I:I,$B43)</f>
        <v xml:space="preserve">1A1b Petroleum refining </v>
      </c>
      <c r="G43" s="197" t="str" cm="1">
        <f t="array" ref="G43">INDEX(DbaseIndices!D:D,$B43)</f>
        <v>Petroleum coke</v>
      </c>
      <c r="H43" s="197" t="str" cm="1">
        <f t="array" ref="H43">INDEX(DbaseIndices!E:E,$B43)</f>
        <v>FlowIn</v>
      </c>
      <c r="I43" s="197">
        <f>IF(I42=DbaseIndices!$N$3,DbaseIndices!$N$2,I42+1)</f>
        <v>2017</v>
      </c>
      <c r="J43" s="404" cm="1">
        <f t="array" aca="1" ref="J43" ca="1">OFFSET(INDIRECT(INDEX(DbaseIndices!J:J,B43)),0,I43-2000+1)</f>
        <v>9589</v>
      </c>
    </row>
    <row r="44" spans="1:10" x14ac:dyDescent="0.25">
      <c r="A44" s="197">
        <f>IF(I43=DbaseIndices!$N$3,A43+1,A43)</f>
        <v>8</v>
      </c>
      <c r="B44" s="197">
        <f>MATCH(A44,DbaseIndices!A:A,0)</f>
        <v>11</v>
      </c>
      <c r="C44" s="197" t="str" cm="1">
        <f t="array" ref="C44">INDEX(DbaseIndices!F:F,$B44)</f>
        <v>1 Energy</v>
      </c>
      <c r="D44" s="197" t="str" cm="1">
        <f t="array" ref="D44">INDEX(DbaseIndices!G:G,$B44)</f>
        <v>1A Fuel Combustion Activities</v>
      </c>
      <c r="E44" s="197" t="str" cm="1">
        <f t="array" ref="E44">INDEX(DbaseIndices!H:H,$B44)</f>
        <v>1A1 Energy Industries</v>
      </c>
      <c r="F44" s="197" t="str" cm="1">
        <f t="array" ref="F44">INDEX(DbaseIndices!I:I,$B44)</f>
        <v xml:space="preserve">1A1b Petroleum refining </v>
      </c>
      <c r="G44" s="197" t="str" cm="1">
        <f t="array" ref="G44">INDEX(DbaseIndices!D:D,$B44)</f>
        <v>Gas</v>
      </c>
      <c r="H44" s="197" t="str" cm="1">
        <f t="array" ref="H44">INDEX(DbaseIndices!E:E,$B44)</f>
        <v>FlowIn</v>
      </c>
      <c r="I44" s="197">
        <f>IF(I43=DbaseIndices!$N$3,DbaseIndices!$N$2,I43+1)</f>
        <v>2012</v>
      </c>
      <c r="J44" s="404" cm="1">
        <f t="array" aca="1" ref="J44" ca="1">OFFSET(INDIRECT(INDEX(DbaseIndices!J:J,B44)),0,I44-2000+1)</f>
        <v>38055.832499999997</v>
      </c>
    </row>
    <row r="45" spans="1:10" x14ac:dyDescent="0.25">
      <c r="A45" s="197">
        <f>IF(I44=DbaseIndices!$N$3,A44+1,A44)</f>
        <v>8</v>
      </c>
      <c r="B45" s="197">
        <f>MATCH(A45,DbaseIndices!A:A,0)</f>
        <v>11</v>
      </c>
      <c r="C45" s="197" t="str" cm="1">
        <f t="array" ref="C45">INDEX(DbaseIndices!F:F,$B45)</f>
        <v>1 Energy</v>
      </c>
      <c r="D45" s="197" t="str" cm="1">
        <f t="array" ref="D45">INDEX(DbaseIndices!G:G,$B45)</f>
        <v>1A Fuel Combustion Activities</v>
      </c>
      <c r="E45" s="197" t="str" cm="1">
        <f t="array" ref="E45">INDEX(DbaseIndices!H:H,$B45)</f>
        <v>1A1 Energy Industries</v>
      </c>
      <c r="F45" s="197" t="str" cm="1">
        <f t="array" ref="F45">INDEX(DbaseIndices!I:I,$B45)</f>
        <v xml:space="preserve">1A1b Petroleum refining </v>
      </c>
      <c r="G45" s="197" t="str" cm="1">
        <f t="array" ref="G45">INDEX(DbaseIndices!D:D,$B45)</f>
        <v>Gas</v>
      </c>
      <c r="H45" s="197" t="str" cm="1">
        <f t="array" ref="H45">INDEX(DbaseIndices!E:E,$B45)</f>
        <v>FlowIn</v>
      </c>
      <c r="I45" s="197">
        <f>IF(I44=DbaseIndices!$N$3,DbaseIndices!$N$2,I44+1)</f>
        <v>2013</v>
      </c>
      <c r="J45" s="404" cm="1">
        <f t="array" aca="1" ref="J45" ca="1">OFFSET(INDIRECT(INDEX(DbaseIndices!J:J,B45)),0,I45-2000+1)</f>
        <v>38636.699999999997</v>
      </c>
    </row>
    <row r="46" spans="1:10" x14ac:dyDescent="0.25">
      <c r="A46" s="197">
        <f>IF(I45=DbaseIndices!$N$3,A45+1,A45)</f>
        <v>8</v>
      </c>
      <c r="B46" s="197">
        <f>MATCH(A46,DbaseIndices!A:A,0)</f>
        <v>11</v>
      </c>
      <c r="C46" s="197" t="str" cm="1">
        <f t="array" ref="C46">INDEX(DbaseIndices!F:F,$B46)</f>
        <v>1 Energy</v>
      </c>
      <c r="D46" s="197" t="str" cm="1">
        <f t="array" ref="D46">INDEX(DbaseIndices!G:G,$B46)</f>
        <v>1A Fuel Combustion Activities</v>
      </c>
      <c r="E46" s="197" t="str" cm="1">
        <f t="array" ref="E46">INDEX(DbaseIndices!H:H,$B46)</f>
        <v>1A1 Energy Industries</v>
      </c>
      <c r="F46" s="197" t="str" cm="1">
        <f t="array" ref="F46">INDEX(DbaseIndices!I:I,$B46)</f>
        <v xml:space="preserve">1A1b Petroleum refining </v>
      </c>
      <c r="G46" s="197" t="str" cm="1">
        <f t="array" ref="G46">INDEX(DbaseIndices!D:D,$B46)</f>
        <v>Gas</v>
      </c>
      <c r="H46" s="197" t="str" cm="1">
        <f t="array" ref="H46">INDEX(DbaseIndices!E:E,$B46)</f>
        <v>FlowIn</v>
      </c>
      <c r="I46" s="197">
        <f>IF(I45=DbaseIndices!$N$3,DbaseIndices!$N$2,I45+1)</f>
        <v>2014</v>
      </c>
      <c r="J46" s="404" cm="1">
        <f t="array" aca="1" ref="J46" ca="1">OFFSET(INDIRECT(INDEX(DbaseIndices!J:J,B46)),0,I46-2000+1)</f>
        <v>38591.25</v>
      </c>
    </row>
    <row r="47" spans="1:10" x14ac:dyDescent="0.25">
      <c r="A47" s="197">
        <f>IF(I46=DbaseIndices!$N$3,A46+1,A46)</f>
        <v>8</v>
      </c>
      <c r="B47" s="197">
        <f>MATCH(A47,DbaseIndices!A:A,0)</f>
        <v>11</v>
      </c>
      <c r="C47" s="197" t="str" cm="1">
        <f t="array" ref="C47">INDEX(DbaseIndices!F:F,$B47)</f>
        <v>1 Energy</v>
      </c>
      <c r="D47" s="197" t="str" cm="1">
        <f t="array" ref="D47">INDEX(DbaseIndices!G:G,$B47)</f>
        <v>1A Fuel Combustion Activities</v>
      </c>
      <c r="E47" s="197" t="str" cm="1">
        <f t="array" ref="E47">INDEX(DbaseIndices!H:H,$B47)</f>
        <v>1A1 Energy Industries</v>
      </c>
      <c r="F47" s="197" t="str" cm="1">
        <f t="array" ref="F47">INDEX(DbaseIndices!I:I,$B47)</f>
        <v xml:space="preserve">1A1b Petroleum refining </v>
      </c>
      <c r="G47" s="197" t="str" cm="1">
        <f t="array" ref="G47">INDEX(DbaseIndices!D:D,$B47)</f>
        <v>Gas</v>
      </c>
      <c r="H47" s="197" t="str" cm="1">
        <f t="array" ref="H47">INDEX(DbaseIndices!E:E,$B47)</f>
        <v>FlowIn</v>
      </c>
      <c r="I47" s="197">
        <f>IF(I46=DbaseIndices!$N$3,DbaseIndices!$N$2,I46+1)</f>
        <v>2015</v>
      </c>
      <c r="J47" s="404" cm="1">
        <f t="array" aca="1" ref="J47" ca="1">OFFSET(INDIRECT(INDEX(DbaseIndices!J:J,B47)),0,I47-2000+1)</f>
        <v>38545.800000000003</v>
      </c>
    </row>
    <row r="48" spans="1:10" x14ac:dyDescent="0.25">
      <c r="A48" s="197">
        <f>IF(I47=DbaseIndices!$N$3,A47+1,A47)</f>
        <v>8</v>
      </c>
      <c r="B48" s="197">
        <f>MATCH(A48,DbaseIndices!A:A,0)</f>
        <v>11</v>
      </c>
      <c r="C48" s="197" t="str" cm="1">
        <f t="array" ref="C48">INDEX(DbaseIndices!F:F,$B48)</f>
        <v>1 Energy</v>
      </c>
      <c r="D48" s="197" t="str" cm="1">
        <f t="array" ref="D48">INDEX(DbaseIndices!G:G,$B48)</f>
        <v>1A Fuel Combustion Activities</v>
      </c>
      <c r="E48" s="197" t="str" cm="1">
        <f t="array" ref="E48">INDEX(DbaseIndices!H:H,$B48)</f>
        <v>1A1 Energy Industries</v>
      </c>
      <c r="F48" s="197" t="str" cm="1">
        <f t="array" ref="F48">INDEX(DbaseIndices!I:I,$B48)</f>
        <v xml:space="preserve">1A1b Petroleum refining </v>
      </c>
      <c r="G48" s="197" t="str" cm="1">
        <f t="array" ref="G48">INDEX(DbaseIndices!D:D,$B48)</f>
        <v>Gas</v>
      </c>
      <c r="H48" s="197" t="str" cm="1">
        <f t="array" ref="H48">INDEX(DbaseIndices!E:E,$B48)</f>
        <v>FlowIn</v>
      </c>
      <c r="I48" s="197">
        <f>IF(I47=DbaseIndices!$N$3,DbaseIndices!$N$2,I47+1)</f>
        <v>2016</v>
      </c>
      <c r="J48" s="404" cm="1">
        <f t="array" aca="1" ref="J48" ca="1">OFFSET(INDIRECT(INDEX(DbaseIndices!J:J,B48)),0,I48-2000+1)</f>
        <v>38500.35</v>
      </c>
    </row>
    <row r="49" spans="1:10" x14ac:dyDescent="0.25">
      <c r="A49" s="197">
        <f>IF(I48=DbaseIndices!$N$3,A48+1,A48)</f>
        <v>8</v>
      </c>
      <c r="B49" s="197">
        <f>MATCH(A49,DbaseIndices!A:A,0)</f>
        <v>11</v>
      </c>
      <c r="C49" s="197" t="str" cm="1">
        <f t="array" ref="C49">INDEX(DbaseIndices!F:F,$B49)</f>
        <v>1 Energy</v>
      </c>
      <c r="D49" s="197" t="str" cm="1">
        <f t="array" ref="D49">INDEX(DbaseIndices!G:G,$B49)</f>
        <v>1A Fuel Combustion Activities</v>
      </c>
      <c r="E49" s="197" t="str" cm="1">
        <f t="array" ref="E49">INDEX(DbaseIndices!H:H,$B49)</f>
        <v>1A1 Energy Industries</v>
      </c>
      <c r="F49" s="197" t="str" cm="1">
        <f t="array" ref="F49">INDEX(DbaseIndices!I:I,$B49)</f>
        <v xml:space="preserve">1A1b Petroleum refining </v>
      </c>
      <c r="G49" s="197" t="str" cm="1">
        <f t="array" ref="G49">INDEX(DbaseIndices!D:D,$B49)</f>
        <v>Gas</v>
      </c>
      <c r="H49" s="197" t="str" cm="1">
        <f t="array" ref="H49">INDEX(DbaseIndices!E:E,$B49)</f>
        <v>FlowIn</v>
      </c>
      <c r="I49" s="197">
        <f>IF(I48=DbaseIndices!$N$3,DbaseIndices!$N$2,I48+1)</f>
        <v>2017</v>
      </c>
      <c r="J49" s="404" cm="1">
        <f t="array" aca="1" ref="J49" ca="1">OFFSET(INDIRECT(INDEX(DbaseIndices!J:J,B49)),0,I49-2000+1)</f>
        <v>38454.9</v>
      </c>
    </row>
    <row r="50" spans="1:10" x14ac:dyDescent="0.25">
      <c r="A50" s="197">
        <f>IF(I49=DbaseIndices!$N$3,A49+1,A49)</f>
        <v>9</v>
      </c>
      <c r="B50" s="197">
        <f>MATCH(A50,DbaseIndices!A:A,0)</f>
        <v>14</v>
      </c>
      <c r="C50" s="197" t="str" cm="1">
        <f t="array" ref="C50">INDEX(DbaseIndices!F:F,$B50)</f>
        <v>1 Energy</v>
      </c>
      <c r="D50" s="197" t="str" cm="1">
        <f t="array" ref="D50">INDEX(DbaseIndices!G:G,$B50)</f>
        <v>1A Fuel Combustion Activities</v>
      </c>
      <c r="E50" s="197" t="str" cm="1">
        <f t="array" ref="E50">INDEX(DbaseIndices!H:H,$B50)</f>
        <v>1A1 Energy Industries</v>
      </c>
      <c r="F50" s="197" t="str" cm="1">
        <f t="array" ref="F50">INDEX(DbaseIndices!I:I,$B50)</f>
        <v>1A1c Manufacture of solid fuels and other energy industries</v>
      </c>
      <c r="G50" s="197" t="str" cm="1">
        <f t="array" ref="G50">INDEX(DbaseIndices!D:D,$B50)</f>
        <v>Coal</v>
      </c>
      <c r="H50" s="197" t="str" cm="1">
        <f t="array" ref="H50">INDEX(DbaseIndices!E:E,$B50)</f>
        <v>FlowIn</v>
      </c>
      <c r="I50" s="197">
        <f>IF(I49=DbaseIndices!$N$3,DbaseIndices!$N$2,I49+1)</f>
        <v>2012</v>
      </c>
      <c r="J50" s="404" cm="1">
        <f t="array" aca="1" ref="J50" ca="1">OFFSET(INDIRECT(INDEX(DbaseIndices!J:J,B50)),0,I50-2000+1)</f>
        <v>302419.81000231882</v>
      </c>
    </row>
    <row r="51" spans="1:10" x14ac:dyDescent="0.25">
      <c r="A51" s="197">
        <f>IF(I50=DbaseIndices!$N$3,A50+1,A50)</f>
        <v>9</v>
      </c>
      <c r="B51" s="197">
        <f>MATCH(A51,DbaseIndices!A:A,0)</f>
        <v>14</v>
      </c>
      <c r="C51" s="197" t="str" cm="1">
        <f t="array" ref="C51">INDEX(DbaseIndices!F:F,$B51)</f>
        <v>1 Energy</v>
      </c>
      <c r="D51" s="197" t="str" cm="1">
        <f t="array" ref="D51">INDEX(DbaseIndices!G:G,$B51)</f>
        <v>1A Fuel Combustion Activities</v>
      </c>
      <c r="E51" s="197" t="str" cm="1">
        <f t="array" ref="E51">INDEX(DbaseIndices!H:H,$B51)</f>
        <v>1A1 Energy Industries</v>
      </c>
      <c r="F51" s="197" t="str" cm="1">
        <f t="array" ref="F51">INDEX(DbaseIndices!I:I,$B51)</f>
        <v>1A1c Manufacture of solid fuels and other energy industries</v>
      </c>
      <c r="G51" s="197" t="str" cm="1">
        <f t="array" ref="G51">INDEX(DbaseIndices!D:D,$B51)</f>
        <v>Coal</v>
      </c>
      <c r="H51" s="197" t="str" cm="1">
        <f t="array" ref="H51">INDEX(DbaseIndices!E:E,$B51)</f>
        <v>FlowIn</v>
      </c>
      <c r="I51" s="197">
        <f>IF(I50=DbaseIndices!$N$3,DbaseIndices!$N$2,I50+1)</f>
        <v>2013</v>
      </c>
      <c r="J51" s="404" cm="1">
        <f t="array" aca="1" ref="J51" ca="1">OFFSET(INDIRECT(INDEX(DbaseIndices!J:J,B51)),0,I51-2000+1)</f>
        <v>307461.08353404258</v>
      </c>
    </row>
    <row r="52" spans="1:10" x14ac:dyDescent="0.25">
      <c r="A52" s="197">
        <f>IF(I51=DbaseIndices!$N$3,A51+1,A51)</f>
        <v>9</v>
      </c>
      <c r="B52" s="197">
        <f>MATCH(A52,DbaseIndices!A:A,0)</f>
        <v>14</v>
      </c>
      <c r="C52" s="197" t="str" cm="1">
        <f t="array" ref="C52">INDEX(DbaseIndices!F:F,$B52)</f>
        <v>1 Energy</v>
      </c>
      <c r="D52" s="197" t="str" cm="1">
        <f t="array" ref="D52">INDEX(DbaseIndices!G:G,$B52)</f>
        <v>1A Fuel Combustion Activities</v>
      </c>
      <c r="E52" s="197" t="str" cm="1">
        <f t="array" ref="E52">INDEX(DbaseIndices!H:H,$B52)</f>
        <v>1A1 Energy Industries</v>
      </c>
      <c r="F52" s="197" t="str" cm="1">
        <f t="array" ref="F52">INDEX(DbaseIndices!I:I,$B52)</f>
        <v>1A1c Manufacture of solid fuels and other energy industries</v>
      </c>
      <c r="G52" s="197" t="str" cm="1">
        <f t="array" ref="G52">INDEX(DbaseIndices!D:D,$B52)</f>
        <v>Coal</v>
      </c>
      <c r="H52" s="197" t="str" cm="1">
        <f t="array" ref="H52">INDEX(DbaseIndices!E:E,$B52)</f>
        <v>FlowIn</v>
      </c>
      <c r="I52" s="197">
        <f>IF(I51=DbaseIndices!$N$3,DbaseIndices!$N$2,I51+1)</f>
        <v>2014</v>
      </c>
      <c r="J52" s="404" cm="1">
        <f t="array" aca="1" ref="J52" ca="1">OFFSET(INDIRECT(INDEX(DbaseIndices!J:J,B52)),0,I52-2000+1)</f>
        <v>308163.92740139301</v>
      </c>
    </row>
    <row r="53" spans="1:10" x14ac:dyDescent="0.25">
      <c r="A53" s="197">
        <f>IF(I52=DbaseIndices!$N$3,A52+1,A52)</f>
        <v>9</v>
      </c>
      <c r="B53" s="197">
        <f>MATCH(A53,DbaseIndices!A:A,0)</f>
        <v>14</v>
      </c>
      <c r="C53" s="197" t="str" cm="1">
        <f t="array" ref="C53">INDEX(DbaseIndices!F:F,$B53)</f>
        <v>1 Energy</v>
      </c>
      <c r="D53" s="197" t="str" cm="1">
        <f t="array" ref="D53">INDEX(DbaseIndices!G:G,$B53)</f>
        <v>1A Fuel Combustion Activities</v>
      </c>
      <c r="E53" s="197" t="str" cm="1">
        <f t="array" ref="E53">INDEX(DbaseIndices!H:H,$B53)</f>
        <v>1A1 Energy Industries</v>
      </c>
      <c r="F53" s="197" t="str" cm="1">
        <f t="array" ref="F53">INDEX(DbaseIndices!I:I,$B53)</f>
        <v>1A1c Manufacture of solid fuels and other energy industries</v>
      </c>
      <c r="G53" s="197" t="str" cm="1">
        <f t="array" ref="G53">INDEX(DbaseIndices!D:D,$B53)</f>
        <v>Coal</v>
      </c>
      <c r="H53" s="197" t="str" cm="1">
        <f t="array" ref="H53">INDEX(DbaseIndices!E:E,$B53)</f>
        <v>FlowIn</v>
      </c>
      <c r="I53" s="197">
        <f>IF(I52=DbaseIndices!$N$3,DbaseIndices!$N$2,I52+1)</f>
        <v>2015</v>
      </c>
      <c r="J53" s="404" cm="1">
        <f t="array" aca="1" ref="J53" ca="1">OFFSET(INDIRECT(INDEX(DbaseIndices!J:J,B53)),0,I53-2000+1)</f>
        <v>315971.3373105136</v>
      </c>
    </row>
    <row r="54" spans="1:10" x14ac:dyDescent="0.25">
      <c r="A54" s="197">
        <f>IF(I53=DbaseIndices!$N$3,A53+1,A53)</f>
        <v>9</v>
      </c>
      <c r="B54" s="197">
        <f>MATCH(A54,DbaseIndices!A:A,0)</f>
        <v>14</v>
      </c>
      <c r="C54" s="197" t="str" cm="1">
        <f t="array" ref="C54">INDEX(DbaseIndices!F:F,$B54)</f>
        <v>1 Energy</v>
      </c>
      <c r="D54" s="197" t="str" cm="1">
        <f t="array" ref="D54">INDEX(DbaseIndices!G:G,$B54)</f>
        <v>1A Fuel Combustion Activities</v>
      </c>
      <c r="E54" s="197" t="str" cm="1">
        <f t="array" ref="E54">INDEX(DbaseIndices!H:H,$B54)</f>
        <v>1A1 Energy Industries</v>
      </c>
      <c r="F54" s="197" t="str" cm="1">
        <f t="array" ref="F54">INDEX(DbaseIndices!I:I,$B54)</f>
        <v>1A1c Manufacture of solid fuels and other energy industries</v>
      </c>
      <c r="G54" s="197" t="str" cm="1">
        <f t="array" ref="G54">INDEX(DbaseIndices!D:D,$B54)</f>
        <v>Coal</v>
      </c>
      <c r="H54" s="197" t="str" cm="1">
        <f t="array" ref="H54">INDEX(DbaseIndices!E:E,$B54)</f>
        <v>FlowIn</v>
      </c>
      <c r="I54" s="197">
        <f>IF(I53=DbaseIndices!$N$3,DbaseIndices!$N$2,I53+1)</f>
        <v>2016</v>
      </c>
      <c r="J54" s="404" cm="1">
        <f t="array" aca="1" ref="J54" ca="1">OFFSET(INDIRECT(INDEX(DbaseIndices!J:J,B54)),0,I54-2000+1)</f>
        <v>305003.45870407386</v>
      </c>
    </row>
    <row r="55" spans="1:10" x14ac:dyDescent="0.25">
      <c r="A55" s="197">
        <f>IF(I54=DbaseIndices!$N$3,A54+1,A54)</f>
        <v>9</v>
      </c>
      <c r="B55" s="197">
        <f>MATCH(A55,DbaseIndices!A:A,0)</f>
        <v>14</v>
      </c>
      <c r="C55" s="197" t="str" cm="1">
        <f t="array" ref="C55">INDEX(DbaseIndices!F:F,$B55)</f>
        <v>1 Energy</v>
      </c>
      <c r="D55" s="197" t="str" cm="1">
        <f t="array" ref="D55">INDEX(DbaseIndices!G:G,$B55)</f>
        <v>1A Fuel Combustion Activities</v>
      </c>
      <c r="E55" s="197" t="str" cm="1">
        <f t="array" ref="E55">INDEX(DbaseIndices!H:H,$B55)</f>
        <v>1A1 Energy Industries</v>
      </c>
      <c r="F55" s="197" t="str" cm="1">
        <f t="array" ref="F55">INDEX(DbaseIndices!I:I,$B55)</f>
        <v>1A1c Manufacture of solid fuels and other energy industries</v>
      </c>
      <c r="G55" s="197" t="str" cm="1">
        <f t="array" ref="G55">INDEX(DbaseIndices!D:D,$B55)</f>
        <v>Coal</v>
      </c>
      <c r="H55" s="197" t="str" cm="1">
        <f t="array" ref="H55">INDEX(DbaseIndices!E:E,$B55)</f>
        <v>FlowIn</v>
      </c>
      <c r="I55" s="197">
        <f>IF(I54=DbaseIndices!$N$3,DbaseIndices!$N$2,I54+1)</f>
        <v>2017</v>
      </c>
      <c r="J55" s="404" cm="1">
        <f t="array" aca="1" ref="J55" ca="1">OFFSET(INDIRECT(INDEX(DbaseIndices!J:J,B55)),0,I55-2000+1)</f>
        <v>295677.92207792209</v>
      </c>
    </row>
    <row r="56" spans="1:10" x14ac:dyDescent="0.25">
      <c r="A56" s="197">
        <f>IF(I55=DbaseIndices!$N$3,A55+1,A55)</f>
        <v>10</v>
      </c>
      <c r="B56" s="197">
        <f>MATCH(A56,DbaseIndices!A:A,0)</f>
        <v>16</v>
      </c>
      <c r="C56" s="197" t="str" cm="1">
        <f t="array" ref="C56">INDEX(DbaseIndices!F:F,$B56)</f>
        <v>1 Energy</v>
      </c>
      <c r="D56" s="197" t="str" cm="1">
        <f t="array" ref="D56">INDEX(DbaseIndices!G:G,$B56)</f>
        <v>1A Fuel Combustion Activities</v>
      </c>
      <c r="E56" s="197" t="str" cm="1">
        <f t="array" ref="E56">INDEX(DbaseIndices!H:H,$B56)</f>
        <v>1A1 Energy Industries</v>
      </c>
      <c r="F56" s="197" t="str" cm="1">
        <f t="array" ref="F56">INDEX(DbaseIndices!I:I,$B56)</f>
        <v>1A1a Electricity and Heat Production</v>
      </c>
      <c r="G56" s="197" t="str" cm="1">
        <f t="array" ref="G56">INDEX(DbaseIndices!D:D,$B56)</f>
        <v>Diesel</v>
      </c>
      <c r="H56" s="197" t="str" cm="1">
        <f t="array" ref="H56">INDEX(DbaseIndices!E:E,$B56)</f>
        <v>CO2</v>
      </c>
      <c r="I56" s="197">
        <f>IF(I55=DbaseIndices!$N$3,DbaseIndices!$N$2,I55+1)</f>
        <v>2012</v>
      </c>
      <c r="J56" s="404" cm="1">
        <f t="array" aca="1" ref="J56" ca="1">OFFSET(INDIRECT(INDEX(DbaseIndices!J:J,B56)),0,I56-2000+1)</f>
        <v>1678.2140573465094</v>
      </c>
    </row>
    <row r="57" spans="1:10" x14ac:dyDescent="0.25">
      <c r="A57" s="197">
        <f>IF(I56=DbaseIndices!$N$3,A56+1,A56)</f>
        <v>10</v>
      </c>
      <c r="B57" s="197">
        <f>MATCH(A57,DbaseIndices!A:A,0)</f>
        <v>16</v>
      </c>
      <c r="C57" s="197" t="str" cm="1">
        <f t="array" ref="C57">INDEX(DbaseIndices!F:F,$B57)</f>
        <v>1 Energy</v>
      </c>
      <c r="D57" s="197" t="str" cm="1">
        <f t="array" ref="D57">INDEX(DbaseIndices!G:G,$B57)</f>
        <v>1A Fuel Combustion Activities</v>
      </c>
      <c r="E57" s="197" t="str" cm="1">
        <f t="array" ref="E57">INDEX(DbaseIndices!H:H,$B57)</f>
        <v>1A1 Energy Industries</v>
      </c>
      <c r="F57" s="197" t="str" cm="1">
        <f t="array" ref="F57">INDEX(DbaseIndices!I:I,$B57)</f>
        <v>1A1a Electricity and Heat Production</v>
      </c>
      <c r="G57" s="197" t="str" cm="1">
        <f t="array" ref="G57">INDEX(DbaseIndices!D:D,$B57)</f>
        <v>Diesel</v>
      </c>
      <c r="H57" s="197" t="str" cm="1">
        <f t="array" ref="H57">INDEX(DbaseIndices!E:E,$B57)</f>
        <v>CO2</v>
      </c>
      <c r="I57" s="197">
        <f>IF(I56=DbaseIndices!$N$3,DbaseIndices!$N$2,I56+1)</f>
        <v>2013</v>
      </c>
      <c r="J57" s="404" cm="1">
        <f t="array" aca="1" ref="J57" ca="1">OFFSET(INDIRECT(INDEX(DbaseIndices!J:J,B57)),0,I57-2000+1)</f>
        <v>2529.8287575179652</v>
      </c>
    </row>
    <row r="58" spans="1:10" x14ac:dyDescent="0.25">
      <c r="A58" s="197">
        <f>IF(I57=DbaseIndices!$N$3,A57+1,A57)</f>
        <v>10</v>
      </c>
      <c r="B58" s="197">
        <f>MATCH(A58,DbaseIndices!A:A,0)</f>
        <v>16</v>
      </c>
      <c r="C58" s="197" t="str" cm="1">
        <f t="array" ref="C58">INDEX(DbaseIndices!F:F,$B58)</f>
        <v>1 Energy</v>
      </c>
      <c r="D58" s="197" t="str" cm="1">
        <f t="array" ref="D58">INDEX(DbaseIndices!G:G,$B58)</f>
        <v>1A Fuel Combustion Activities</v>
      </c>
      <c r="E58" s="197" t="str" cm="1">
        <f t="array" ref="E58">INDEX(DbaseIndices!H:H,$B58)</f>
        <v>1A1 Energy Industries</v>
      </c>
      <c r="F58" s="197" t="str" cm="1">
        <f t="array" ref="F58">INDEX(DbaseIndices!I:I,$B58)</f>
        <v>1A1a Electricity and Heat Production</v>
      </c>
      <c r="G58" s="197" t="str" cm="1">
        <f t="array" ref="G58">INDEX(DbaseIndices!D:D,$B58)</f>
        <v>Diesel</v>
      </c>
      <c r="H58" s="197" t="str" cm="1">
        <f t="array" ref="H58">INDEX(DbaseIndices!E:E,$B58)</f>
        <v>CO2</v>
      </c>
      <c r="I58" s="197">
        <f>IF(I57=DbaseIndices!$N$3,DbaseIndices!$N$2,I57+1)</f>
        <v>2014</v>
      </c>
      <c r="J58" s="404" cm="1">
        <f t="array" aca="1" ref="J58" ca="1">OFFSET(INDIRECT(INDEX(DbaseIndices!J:J,B58)),0,I58-2000+1)</f>
        <v>2970.5549825681869</v>
      </c>
    </row>
    <row r="59" spans="1:10" x14ac:dyDescent="0.25">
      <c r="A59" s="197">
        <f>IF(I58=DbaseIndices!$N$3,A58+1,A58)</f>
        <v>10</v>
      </c>
      <c r="B59" s="197">
        <f>MATCH(A59,DbaseIndices!A:A,0)</f>
        <v>16</v>
      </c>
      <c r="C59" s="197" t="str" cm="1">
        <f t="array" ref="C59">INDEX(DbaseIndices!F:F,$B59)</f>
        <v>1 Energy</v>
      </c>
      <c r="D59" s="197" t="str" cm="1">
        <f t="array" ref="D59">INDEX(DbaseIndices!G:G,$B59)</f>
        <v>1A Fuel Combustion Activities</v>
      </c>
      <c r="E59" s="197" t="str" cm="1">
        <f t="array" ref="E59">INDEX(DbaseIndices!H:H,$B59)</f>
        <v>1A1 Energy Industries</v>
      </c>
      <c r="F59" s="197" t="str" cm="1">
        <f t="array" ref="F59">INDEX(DbaseIndices!I:I,$B59)</f>
        <v>1A1a Electricity and Heat Production</v>
      </c>
      <c r="G59" s="197" t="str" cm="1">
        <f t="array" ref="G59">INDEX(DbaseIndices!D:D,$B59)</f>
        <v>Diesel</v>
      </c>
      <c r="H59" s="197" t="str" cm="1">
        <f t="array" ref="H59">INDEX(DbaseIndices!E:E,$B59)</f>
        <v>CO2</v>
      </c>
      <c r="I59" s="197">
        <f>IF(I58=DbaseIndices!$N$3,DbaseIndices!$N$2,I58+1)</f>
        <v>2015</v>
      </c>
      <c r="J59" s="404" cm="1">
        <f t="array" aca="1" ref="J59" ca="1">OFFSET(INDIRECT(INDEX(DbaseIndices!J:J,B59)),0,I59-2000+1)</f>
        <v>4351.5695219880499</v>
      </c>
    </row>
    <row r="60" spans="1:10" x14ac:dyDescent="0.25">
      <c r="A60" s="197">
        <f>IF(I59=DbaseIndices!$N$3,A59+1,A59)</f>
        <v>10</v>
      </c>
      <c r="B60" s="197">
        <f>MATCH(A60,DbaseIndices!A:A,0)</f>
        <v>16</v>
      </c>
      <c r="C60" s="197" t="str" cm="1">
        <f t="array" ref="C60">INDEX(DbaseIndices!F:F,$B60)</f>
        <v>1 Energy</v>
      </c>
      <c r="D60" s="197" t="str" cm="1">
        <f t="array" ref="D60">INDEX(DbaseIndices!G:G,$B60)</f>
        <v>1A Fuel Combustion Activities</v>
      </c>
      <c r="E60" s="197" t="str" cm="1">
        <f t="array" ref="E60">INDEX(DbaseIndices!H:H,$B60)</f>
        <v>1A1 Energy Industries</v>
      </c>
      <c r="F60" s="197" t="str" cm="1">
        <f t="array" ref="F60">INDEX(DbaseIndices!I:I,$B60)</f>
        <v>1A1a Electricity and Heat Production</v>
      </c>
      <c r="G60" s="197" t="str" cm="1">
        <f t="array" ref="G60">INDEX(DbaseIndices!D:D,$B60)</f>
        <v>Diesel</v>
      </c>
      <c r="H60" s="197" t="str" cm="1">
        <f t="array" ref="H60">INDEX(DbaseIndices!E:E,$B60)</f>
        <v>CO2</v>
      </c>
      <c r="I60" s="197">
        <f>IF(I59=DbaseIndices!$N$3,DbaseIndices!$N$2,I59+1)</f>
        <v>2016</v>
      </c>
      <c r="J60" s="404" cm="1">
        <f t="array" aca="1" ref="J60" ca="1">OFFSET(INDIRECT(INDEX(DbaseIndices!J:J,B60)),0,I60-2000+1)</f>
        <v>135.52677954991321</v>
      </c>
    </row>
    <row r="61" spans="1:10" x14ac:dyDescent="0.25">
      <c r="A61" s="197">
        <f>IF(I60=DbaseIndices!$N$3,A60+1,A60)</f>
        <v>10</v>
      </c>
      <c r="B61" s="197">
        <f>MATCH(A61,DbaseIndices!A:A,0)</f>
        <v>16</v>
      </c>
      <c r="C61" s="197" t="str" cm="1">
        <f t="array" ref="C61">INDEX(DbaseIndices!F:F,$B61)</f>
        <v>1 Energy</v>
      </c>
      <c r="D61" s="197" t="str" cm="1">
        <f t="array" ref="D61">INDEX(DbaseIndices!G:G,$B61)</f>
        <v>1A Fuel Combustion Activities</v>
      </c>
      <c r="E61" s="197" t="str" cm="1">
        <f t="array" ref="E61">INDEX(DbaseIndices!H:H,$B61)</f>
        <v>1A1 Energy Industries</v>
      </c>
      <c r="F61" s="197" t="str" cm="1">
        <f t="array" ref="F61">INDEX(DbaseIndices!I:I,$B61)</f>
        <v>1A1a Electricity and Heat Production</v>
      </c>
      <c r="G61" s="197" t="str" cm="1">
        <f t="array" ref="G61">INDEX(DbaseIndices!D:D,$B61)</f>
        <v>Diesel</v>
      </c>
      <c r="H61" s="197" t="str" cm="1">
        <f t="array" ref="H61">INDEX(DbaseIndices!E:E,$B61)</f>
        <v>CO2</v>
      </c>
      <c r="I61" s="197">
        <f>IF(I60=DbaseIndices!$N$3,DbaseIndices!$N$2,I60+1)</f>
        <v>2017</v>
      </c>
      <c r="J61" s="404" cm="1">
        <f t="array" aca="1" ref="J61" ca="1">OFFSET(INDIRECT(INDEX(DbaseIndices!J:J,B61)),0,I61-2000+1)</f>
        <v>32.197277932841779</v>
      </c>
    </row>
    <row r="62" spans="1:10" x14ac:dyDescent="0.25">
      <c r="A62" s="197">
        <f>IF(I61=DbaseIndices!$N$3,A61+1,A61)</f>
        <v>11</v>
      </c>
      <c r="B62" s="197">
        <f>MATCH(A62,DbaseIndices!A:A,0)</f>
        <v>17</v>
      </c>
      <c r="C62" s="197" t="str" cm="1">
        <f t="array" ref="C62">INDEX(DbaseIndices!F:F,$B62)</f>
        <v>1 Energy</v>
      </c>
      <c r="D62" s="197" t="str" cm="1">
        <f t="array" ref="D62">INDEX(DbaseIndices!G:G,$B62)</f>
        <v>1A Fuel Combustion Activities</v>
      </c>
      <c r="E62" s="197" t="str" cm="1">
        <f t="array" ref="E62">INDEX(DbaseIndices!H:H,$B62)</f>
        <v>1A1 Energy Industries</v>
      </c>
      <c r="F62" s="197" t="str" cm="1">
        <f t="array" ref="F62">INDEX(DbaseIndices!I:I,$B62)</f>
        <v>1A1a Electricity and Heat Production</v>
      </c>
      <c r="G62" s="197" t="str" cm="1">
        <f t="array" ref="G62">INDEX(DbaseIndices!D:D,$B62)</f>
        <v>Residual Fuel Oil (HFO)</v>
      </c>
      <c r="H62" s="197" t="str" cm="1">
        <f t="array" ref="H62">INDEX(DbaseIndices!E:E,$B62)</f>
        <v>CO2</v>
      </c>
      <c r="I62" s="197">
        <f>IF(I61=DbaseIndices!$N$3,DbaseIndices!$N$2,I61+1)</f>
        <v>2012</v>
      </c>
      <c r="J62" s="404" cm="1">
        <f t="array" aca="1" ref="J62" ca="1">OFFSET(INDIRECT(INDEX(DbaseIndices!J:J,B62)),0,I62-2000+1)</f>
        <v>699.45992999999999</v>
      </c>
    </row>
    <row r="63" spans="1:10" x14ac:dyDescent="0.25">
      <c r="A63" s="197">
        <f>IF(I62=DbaseIndices!$N$3,A62+1,A62)</f>
        <v>11</v>
      </c>
      <c r="B63" s="197">
        <f>MATCH(A63,DbaseIndices!A:A,0)</f>
        <v>17</v>
      </c>
      <c r="C63" s="197" t="str" cm="1">
        <f t="array" ref="C63">INDEX(DbaseIndices!F:F,$B63)</f>
        <v>1 Energy</v>
      </c>
      <c r="D63" s="197" t="str" cm="1">
        <f t="array" ref="D63">INDEX(DbaseIndices!G:G,$B63)</f>
        <v>1A Fuel Combustion Activities</v>
      </c>
      <c r="E63" s="197" t="str" cm="1">
        <f t="array" ref="E63">INDEX(DbaseIndices!H:H,$B63)</f>
        <v>1A1 Energy Industries</v>
      </c>
      <c r="F63" s="197" t="str" cm="1">
        <f t="array" ref="F63">INDEX(DbaseIndices!I:I,$B63)</f>
        <v>1A1a Electricity and Heat Production</v>
      </c>
      <c r="G63" s="197" t="str" cm="1">
        <f t="array" ref="G63">INDEX(DbaseIndices!D:D,$B63)</f>
        <v>Residual Fuel Oil (HFO)</v>
      </c>
      <c r="H63" s="197" t="str" cm="1">
        <f t="array" ref="H63">INDEX(DbaseIndices!E:E,$B63)</f>
        <v>CO2</v>
      </c>
      <c r="I63" s="197">
        <f>IF(I62=DbaseIndices!$N$3,DbaseIndices!$N$2,I62+1)</f>
        <v>2013</v>
      </c>
      <c r="J63" s="404" cm="1">
        <f t="array" aca="1" ref="J63" ca="1">OFFSET(INDIRECT(INDEX(DbaseIndices!J:J,B63)),0,I63-2000+1)</f>
        <v>915.06479500379589</v>
      </c>
    </row>
    <row r="64" spans="1:10" x14ac:dyDescent="0.25">
      <c r="A64" s="197">
        <f>IF(I63=DbaseIndices!$N$3,A63+1,A63)</f>
        <v>11</v>
      </c>
      <c r="B64" s="197">
        <f>MATCH(A64,DbaseIndices!A:A,0)</f>
        <v>17</v>
      </c>
      <c r="C64" s="197" t="str" cm="1">
        <f t="array" ref="C64">INDEX(DbaseIndices!F:F,$B64)</f>
        <v>1 Energy</v>
      </c>
      <c r="D64" s="197" t="str" cm="1">
        <f t="array" ref="D64">INDEX(DbaseIndices!G:G,$B64)</f>
        <v>1A Fuel Combustion Activities</v>
      </c>
      <c r="E64" s="197" t="str" cm="1">
        <f t="array" ref="E64">INDEX(DbaseIndices!H:H,$B64)</f>
        <v>1A1 Energy Industries</v>
      </c>
      <c r="F64" s="197" t="str" cm="1">
        <f t="array" ref="F64">INDEX(DbaseIndices!I:I,$B64)</f>
        <v>1A1a Electricity and Heat Production</v>
      </c>
      <c r="G64" s="197" t="str" cm="1">
        <f t="array" ref="G64">INDEX(DbaseIndices!D:D,$B64)</f>
        <v>Residual Fuel Oil (HFO)</v>
      </c>
      <c r="H64" s="197" t="str" cm="1">
        <f t="array" ref="H64">INDEX(DbaseIndices!E:E,$B64)</f>
        <v>CO2</v>
      </c>
      <c r="I64" s="197">
        <f>IF(I63=DbaseIndices!$N$3,DbaseIndices!$N$2,I63+1)</f>
        <v>2014</v>
      </c>
      <c r="J64" s="404" cm="1">
        <f t="array" aca="1" ref="J64" ca="1">OFFSET(INDIRECT(INDEX(DbaseIndices!J:J,B64)),0,I64-2000+1)</f>
        <v>978.36338415867328</v>
      </c>
    </row>
    <row r="65" spans="1:10" x14ac:dyDescent="0.25">
      <c r="A65" s="197">
        <f>IF(I64=DbaseIndices!$N$3,A64+1,A64)</f>
        <v>11</v>
      </c>
      <c r="B65" s="197">
        <f>MATCH(A65,DbaseIndices!A:A,0)</f>
        <v>17</v>
      </c>
      <c r="C65" s="197" t="str" cm="1">
        <f t="array" ref="C65">INDEX(DbaseIndices!F:F,$B65)</f>
        <v>1 Energy</v>
      </c>
      <c r="D65" s="197" t="str" cm="1">
        <f t="array" ref="D65">INDEX(DbaseIndices!G:G,$B65)</f>
        <v>1A Fuel Combustion Activities</v>
      </c>
      <c r="E65" s="197" t="str" cm="1">
        <f t="array" ref="E65">INDEX(DbaseIndices!H:H,$B65)</f>
        <v>1A1 Energy Industries</v>
      </c>
      <c r="F65" s="197" t="str" cm="1">
        <f t="array" ref="F65">INDEX(DbaseIndices!I:I,$B65)</f>
        <v>1A1a Electricity and Heat Production</v>
      </c>
      <c r="G65" s="197" t="str" cm="1">
        <f t="array" ref="G65">INDEX(DbaseIndices!D:D,$B65)</f>
        <v>Residual Fuel Oil (HFO)</v>
      </c>
      <c r="H65" s="197" t="str" cm="1">
        <f t="array" ref="H65">INDEX(DbaseIndices!E:E,$B65)</f>
        <v>CO2</v>
      </c>
      <c r="I65" s="197">
        <f>IF(I64=DbaseIndices!$N$3,DbaseIndices!$N$2,I64+1)</f>
        <v>2015</v>
      </c>
      <c r="J65" s="404" cm="1">
        <f t="array" aca="1" ref="J65" ca="1">OFFSET(INDIRECT(INDEX(DbaseIndices!J:J,B65)),0,I65-2000+1)</f>
        <v>1013.6659283582185</v>
      </c>
    </row>
    <row r="66" spans="1:10" x14ac:dyDescent="0.25">
      <c r="A66" s="197">
        <f>IF(I65=DbaseIndices!$N$3,A65+1,A65)</f>
        <v>11</v>
      </c>
      <c r="B66" s="197">
        <f>MATCH(A66,DbaseIndices!A:A,0)</f>
        <v>17</v>
      </c>
      <c r="C66" s="197" t="str" cm="1">
        <f t="array" ref="C66">INDEX(DbaseIndices!F:F,$B66)</f>
        <v>1 Energy</v>
      </c>
      <c r="D66" s="197" t="str" cm="1">
        <f t="array" ref="D66">INDEX(DbaseIndices!G:G,$B66)</f>
        <v>1A Fuel Combustion Activities</v>
      </c>
      <c r="E66" s="197" t="str" cm="1">
        <f t="array" ref="E66">INDEX(DbaseIndices!H:H,$B66)</f>
        <v>1A1 Energy Industries</v>
      </c>
      <c r="F66" s="197" t="str" cm="1">
        <f t="array" ref="F66">INDEX(DbaseIndices!I:I,$B66)</f>
        <v>1A1a Electricity and Heat Production</v>
      </c>
      <c r="G66" s="197" t="str" cm="1">
        <f t="array" ref="G66">INDEX(DbaseIndices!D:D,$B66)</f>
        <v>Residual Fuel Oil (HFO)</v>
      </c>
      <c r="H66" s="197" t="str" cm="1">
        <f t="array" ref="H66">INDEX(DbaseIndices!E:E,$B66)</f>
        <v>CO2</v>
      </c>
      <c r="I66" s="197">
        <f>IF(I65=DbaseIndices!$N$3,DbaseIndices!$N$2,I65+1)</f>
        <v>2016</v>
      </c>
      <c r="J66" s="404" cm="1">
        <f t="array" aca="1" ref="J66" ca="1">OFFSET(INDIRECT(INDEX(DbaseIndices!J:J,B66)),0,I66-2000+1)</f>
        <v>1143.0760689073763</v>
      </c>
    </row>
    <row r="67" spans="1:10" x14ac:dyDescent="0.25">
      <c r="A67" s="197">
        <f>IF(I66=DbaseIndices!$N$3,A66+1,A66)</f>
        <v>11</v>
      </c>
      <c r="B67" s="197">
        <f>MATCH(A67,DbaseIndices!A:A,0)</f>
        <v>17</v>
      </c>
      <c r="C67" s="197" t="str" cm="1">
        <f t="array" ref="C67">INDEX(DbaseIndices!F:F,$B67)</f>
        <v>1 Energy</v>
      </c>
      <c r="D67" s="197" t="str" cm="1">
        <f t="array" ref="D67">INDEX(DbaseIndices!G:G,$B67)</f>
        <v>1A Fuel Combustion Activities</v>
      </c>
      <c r="E67" s="197" t="str" cm="1">
        <f t="array" ref="E67">INDEX(DbaseIndices!H:H,$B67)</f>
        <v>1A1 Energy Industries</v>
      </c>
      <c r="F67" s="197" t="str" cm="1">
        <f t="array" ref="F67">INDEX(DbaseIndices!I:I,$B67)</f>
        <v>1A1a Electricity and Heat Production</v>
      </c>
      <c r="G67" s="197" t="str" cm="1">
        <f t="array" ref="G67">INDEX(DbaseIndices!D:D,$B67)</f>
        <v>Residual Fuel Oil (HFO)</v>
      </c>
      <c r="H67" s="197" t="str" cm="1">
        <f t="array" ref="H67">INDEX(DbaseIndices!E:E,$B67)</f>
        <v>CO2</v>
      </c>
      <c r="I67" s="197">
        <f>IF(I66=DbaseIndices!$N$3,DbaseIndices!$N$2,I66+1)</f>
        <v>2017</v>
      </c>
      <c r="J67" s="404" cm="1">
        <f t="array" aca="1" ref="J67" ca="1">OFFSET(INDIRECT(INDEX(DbaseIndices!J:J,B67)),0,I67-2000+1)</f>
        <v>1187.7863713092695</v>
      </c>
    </row>
    <row r="68" spans="1:10" x14ac:dyDescent="0.25">
      <c r="A68" s="197">
        <f>IF(I67=DbaseIndices!$N$3,A67+1,A67)</f>
        <v>12</v>
      </c>
      <c r="B68" s="197">
        <f>MATCH(A68,DbaseIndices!A:A,0)</f>
        <v>18</v>
      </c>
      <c r="C68" s="197" t="str" cm="1">
        <f t="array" ref="C68">INDEX(DbaseIndices!F:F,$B68)</f>
        <v>1 Energy</v>
      </c>
      <c r="D68" s="197" t="str" cm="1">
        <f t="array" ref="D68">INDEX(DbaseIndices!G:G,$B68)</f>
        <v>1A Fuel Combustion Activities</v>
      </c>
      <c r="E68" s="197" t="str" cm="1">
        <f t="array" ref="E68">INDEX(DbaseIndices!H:H,$B68)</f>
        <v>1A1 Energy Industries</v>
      </c>
      <c r="F68" s="197" t="str" cm="1">
        <f t="array" ref="F68">INDEX(DbaseIndices!I:I,$B68)</f>
        <v>1A1a Electricity and Heat Production</v>
      </c>
      <c r="G68" s="197" t="str" cm="1">
        <f t="array" ref="G68">INDEX(DbaseIndices!D:D,$B68)</f>
        <v>Coal</v>
      </c>
      <c r="H68" s="197" t="str" cm="1">
        <f t="array" ref="H68">INDEX(DbaseIndices!E:E,$B68)</f>
        <v>CO2</v>
      </c>
      <c r="I68" s="197">
        <f>IF(I67=DbaseIndices!$N$3,DbaseIndices!$N$2,I67+1)</f>
        <v>2012</v>
      </c>
      <c r="J68" s="404" cm="1">
        <f t="array" aca="1" ref="J68" ca="1">OFFSET(INDIRECT(INDEX(DbaseIndices!J:J,B68)),0,I68-2000+1)</f>
        <v>240969.71236799998</v>
      </c>
    </row>
    <row r="69" spans="1:10" x14ac:dyDescent="0.25">
      <c r="A69" s="197">
        <f>IF(I68=DbaseIndices!$N$3,A68+1,A68)</f>
        <v>12</v>
      </c>
      <c r="B69" s="197">
        <f>MATCH(A69,DbaseIndices!A:A,0)</f>
        <v>18</v>
      </c>
      <c r="C69" s="197" t="str" cm="1">
        <f t="array" ref="C69">INDEX(DbaseIndices!F:F,$B69)</f>
        <v>1 Energy</v>
      </c>
      <c r="D69" s="197" t="str" cm="1">
        <f t="array" ref="D69">INDEX(DbaseIndices!G:G,$B69)</f>
        <v>1A Fuel Combustion Activities</v>
      </c>
      <c r="E69" s="197" t="str" cm="1">
        <f t="array" ref="E69">INDEX(DbaseIndices!H:H,$B69)</f>
        <v>1A1 Energy Industries</v>
      </c>
      <c r="F69" s="197" t="str" cm="1">
        <f t="array" ref="F69">INDEX(DbaseIndices!I:I,$B69)</f>
        <v>1A1a Electricity and Heat Production</v>
      </c>
      <c r="G69" s="197" t="str" cm="1">
        <f t="array" ref="G69">INDEX(DbaseIndices!D:D,$B69)</f>
        <v>Coal</v>
      </c>
      <c r="H69" s="197" t="str" cm="1">
        <f t="array" ref="H69">INDEX(DbaseIndices!E:E,$B69)</f>
        <v>CO2</v>
      </c>
      <c r="I69" s="197">
        <f>IF(I68=DbaseIndices!$N$3,DbaseIndices!$N$2,I68+1)</f>
        <v>2013</v>
      </c>
      <c r="J69" s="404" cm="1">
        <f t="array" aca="1" ref="J69" ca="1">OFFSET(INDIRECT(INDEX(DbaseIndices!J:J,B69)),0,I69-2000+1)</f>
        <v>233935.33276452799</v>
      </c>
    </row>
    <row r="70" spans="1:10" x14ac:dyDescent="0.25">
      <c r="A70" s="197">
        <f>IF(I69=DbaseIndices!$N$3,A69+1,A69)</f>
        <v>12</v>
      </c>
      <c r="B70" s="197">
        <f>MATCH(A70,DbaseIndices!A:A,0)</f>
        <v>18</v>
      </c>
      <c r="C70" s="197" t="str" cm="1">
        <f t="array" ref="C70">INDEX(DbaseIndices!F:F,$B70)</f>
        <v>1 Energy</v>
      </c>
      <c r="D70" s="197" t="str" cm="1">
        <f t="array" ref="D70">INDEX(DbaseIndices!G:G,$B70)</f>
        <v>1A Fuel Combustion Activities</v>
      </c>
      <c r="E70" s="197" t="str" cm="1">
        <f t="array" ref="E70">INDEX(DbaseIndices!H:H,$B70)</f>
        <v>1A1 Energy Industries</v>
      </c>
      <c r="F70" s="197" t="str" cm="1">
        <f t="array" ref="F70">INDEX(DbaseIndices!I:I,$B70)</f>
        <v>1A1a Electricity and Heat Production</v>
      </c>
      <c r="G70" s="197" t="str" cm="1">
        <f t="array" ref="G70">INDEX(DbaseIndices!D:D,$B70)</f>
        <v>Coal</v>
      </c>
      <c r="H70" s="197" t="str" cm="1">
        <f t="array" ref="H70">INDEX(DbaseIndices!E:E,$B70)</f>
        <v>CO2</v>
      </c>
      <c r="I70" s="197">
        <f>IF(I69=DbaseIndices!$N$3,DbaseIndices!$N$2,I69+1)</f>
        <v>2014</v>
      </c>
      <c r="J70" s="404" cm="1">
        <f t="array" aca="1" ref="J70" ca="1">OFFSET(INDIRECT(INDEX(DbaseIndices!J:J,B70)),0,I70-2000+1)</f>
        <v>228040.80343340832</v>
      </c>
    </row>
    <row r="71" spans="1:10" x14ac:dyDescent="0.25">
      <c r="A71" s="197">
        <f>IF(I70=DbaseIndices!$N$3,A70+1,A70)</f>
        <v>12</v>
      </c>
      <c r="B71" s="197">
        <f>MATCH(A71,DbaseIndices!A:A,0)</f>
        <v>18</v>
      </c>
      <c r="C71" s="197" t="str" cm="1">
        <f t="array" ref="C71">INDEX(DbaseIndices!F:F,$B71)</f>
        <v>1 Energy</v>
      </c>
      <c r="D71" s="197" t="str" cm="1">
        <f t="array" ref="D71">INDEX(DbaseIndices!G:G,$B71)</f>
        <v>1A Fuel Combustion Activities</v>
      </c>
      <c r="E71" s="197" t="str" cm="1">
        <f t="array" ref="E71">INDEX(DbaseIndices!H:H,$B71)</f>
        <v>1A1 Energy Industries</v>
      </c>
      <c r="F71" s="197" t="str" cm="1">
        <f t="array" ref="F71">INDEX(DbaseIndices!I:I,$B71)</f>
        <v>1A1a Electricity and Heat Production</v>
      </c>
      <c r="G71" s="197" t="str" cm="1">
        <f t="array" ref="G71">INDEX(DbaseIndices!D:D,$B71)</f>
        <v>Coal</v>
      </c>
      <c r="H71" s="197" t="str" cm="1">
        <f t="array" ref="H71">INDEX(DbaseIndices!E:E,$B71)</f>
        <v>CO2</v>
      </c>
      <c r="I71" s="197">
        <f>IF(I70=DbaseIndices!$N$3,DbaseIndices!$N$2,I70+1)</f>
        <v>2015</v>
      </c>
      <c r="J71" s="404" cm="1">
        <f t="array" aca="1" ref="J71" ca="1">OFFSET(INDIRECT(INDEX(DbaseIndices!J:J,B71)),0,I71-2000+1)</f>
        <v>218470.41670816578</v>
      </c>
    </row>
    <row r="72" spans="1:10" x14ac:dyDescent="0.25">
      <c r="A72" s="197">
        <f>IF(I71=DbaseIndices!$N$3,A71+1,A71)</f>
        <v>12</v>
      </c>
      <c r="B72" s="197">
        <f>MATCH(A72,DbaseIndices!A:A,0)</f>
        <v>18</v>
      </c>
      <c r="C72" s="197" t="str" cm="1">
        <f t="array" ref="C72">INDEX(DbaseIndices!F:F,$B72)</f>
        <v>1 Energy</v>
      </c>
      <c r="D72" s="197" t="str" cm="1">
        <f t="array" ref="D72">INDEX(DbaseIndices!G:G,$B72)</f>
        <v>1A Fuel Combustion Activities</v>
      </c>
      <c r="E72" s="197" t="str" cm="1">
        <f t="array" ref="E72">INDEX(DbaseIndices!H:H,$B72)</f>
        <v>1A1 Energy Industries</v>
      </c>
      <c r="F72" s="197" t="str" cm="1">
        <f t="array" ref="F72">INDEX(DbaseIndices!I:I,$B72)</f>
        <v>1A1a Electricity and Heat Production</v>
      </c>
      <c r="G72" s="197" t="str" cm="1">
        <f t="array" ref="G72">INDEX(DbaseIndices!D:D,$B72)</f>
        <v>Coal</v>
      </c>
      <c r="H72" s="197" t="str" cm="1">
        <f t="array" ref="H72">INDEX(DbaseIndices!E:E,$B72)</f>
        <v>CO2</v>
      </c>
      <c r="I72" s="197">
        <f>IF(I71=DbaseIndices!$N$3,DbaseIndices!$N$2,I71+1)</f>
        <v>2016</v>
      </c>
      <c r="J72" s="404" cm="1">
        <f t="array" aca="1" ref="J72" ca="1">OFFSET(INDIRECT(INDEX(DbaseIndices!J:J,B72)),0,I72-2000+1)</f>
        <v>215839.40670492075</v>
      </c>
    </row>
    <row r="73" spans="1:10" x14ac:dyDescent="0.25">
      <c r="A73" s="197">
        <f>IF(I72=DbaseIndices!$N$3,A72+1,A72)</f>
        <v>12</v>
      </c>
      <c r="B73" s="197">
        <f>MATCH(A73,DbaseIndices!A:A,0)</f>
        <v>18</v>
      </c>
      <c r="C73" s="197" t="str" cm="1">
        <f t="array" ref="C73">INDEX(DbaseIndices!F:F,$B73)</f>
        <v>1 Energy</v>
      </c>
      <c r="D73" s="197" t="str" cm="1">
        <f t="array" ref="D73">INDEX(DbaseIndices!G:G,$B73)</f>
        <v>1A Fuel Combustion Activities</v>
      </c>
      <c r="E73" s="197" t="str" cm="1">
        <f t="array" ref="E73">INDEX(DbaseIndices!H:H,$B73)</f>
        <v>1A1 Energy Industries</v>
      </c>
      <c r="F73" s="197" t="str" cm="1">
        <f t="array" ref="F73">INDEX(DbaseIndices!I:I,$B73)</f>
        <v>1A1a Electricity and Heat Production</v>
      </c>
      <c r="G73" s="197" t="str" cm="1">
        <f t="array" ref="G73">INDEX(DbaseIndices!D:D,$B73)</f>
        <v>Coal</v>
      </c>
      <c r="H73" s="197" t="str" cm="1">
        <f t="array" ref="H73">INDEX(DbaseIndices!E:E,$B73)</f>
        <v>CO2</v>
      </c>
      <c r="I73" s="197">
        <f>IF(I72=DbaseIndices!$N$3,DbaseIndices!$N$2,I72+1)</f>
        <v>2017</v>
      </c>
      <c r="J73" s="404" cm="1">
        <f t="array" aca="1" ref="J73" ca="1">OFFSET(INDIRECT(INDEX(DbaseIndices!J:J,B73)),0,I73-2000+1)</f>
        <v>213448.0776257629</v>
      </c>
    </row>
    <row r="74" spans="1:10" x14ac:dyDescent="0.25">
      <c r="A74" s="197">
        <f>IF(I73=DbaseIndices!$N$3,A73+1,A73)</f>
        <v>13</v>
      </c>
      <c r="B74" s="197">
        <f>MATCH(A74,DbaseIndices!A:A,0)</f>
        <v>19</v>
      </c>
      <c r="C74" s="197" t="str" cm="1">
        <f t="array" ref="C74">INDEX(DbaseIndices!F:F,$B74)</f>
        <v>1 Energy</v>
      </c>
      <c r="D74" s="197" t="str" cm="1">
        <f t="array" ref="D74">INDEX(DbaseIndices!G:G,$B74)</f>
        <v>1A Fuel Combustion Activities</v>
      </c>
      <c r="E74" s="197" t="str" cm="1">
        <f t="array" ref="E74">INDEX(DbaseIndices!H:H,$B74)</f>
        <v>1A1 Energy Industries</v>
      </c>
      <c r="F74" s="197" t="str" cm="1">
        <f t="array" ref="F74">INDEX(DbaseIndices!I:I,$B74)</f>
        <v>1A1a Electricity and Heat Production</v>
      </c>
      <c r="G74" s="197" t="str" cm="1">
        <f t="array" ref="G74">INDEX(DbaseIndices!D:D,$B74)</f>
        <v>Kerosene</v>
      </c>
      <c r="H74" s="197" t="str" cm="1">
        <f t="array" ref="H74">INDEX(DbaseIndices!E:E,$B74)</f>
        <v>CO2</v>
      </c>
      <c r="I74" s="197">
        <f>IF(I73=DbaseIndices!$N$3,DbaseIndices!$N$2,I73+1)</f>
        <v>2012</v>
      </c>
      <c r="J74" s="404" cm="1">
        <f t="array" aca="1" ref="J74" ca="1">OFFSET(INDIRECT(INDEX(DbaseIndices!J:J,B74)),0,I74-2000+1)</f>
        <v>150.03247208359298</v>
      </c>
    </row>
    <row r="75" spans="1:10" x14ac:dyDescent="0.25">
      <c r="A75" s="197">
        <f>IF(I74=DbaseIndices!$N$3,A74+1,A74)</f>
        <v>13</v>
      </c>
      <c r="B75" s="197">
        <f>MATCH(A75,DbaseIndices!A:A,0)</f>
        <v>19</v>
      </c>
      <c r="C75" s="197" t="str" cm="1">
        <f t="array" ref="C75">INDEX(DbaseIndices!F:F,$B75)</f>
        <v>1 Energy</v>
      </c>
      <c r="D75" s="197" t="str" cm="1">
        <f t="array" ref="D75">INDEX(DbaseIndices!G:G,$B75)</f>
        <v>1A Fuel Combustion Activities</v>
      </c>
      <c r="E75" s="197" t="str" cm="1">
        <f t="array" ref="E75">INDEX(DbaseIndices!H:H,$B75)</f>
        <v>1A1 Energy Industries</v>
      </c>
      <c r="F75" s="197" t="str" cm="1">
        <f t="array" ref="F75">INDEX(DbaseIndices!I:I,$B75)</f>
        <v>1A1a Electricity and Heat Production</v>
      </c>
      <c r="G75" s="197" t="str" cm="1">
        <f t="array" ref="G75">INDEX(DbaseIndices!D:D,$B75)</f>
        <v>Kerosene</v>
      </c>
      <c r="H75" s="197" t="str" cm="1">
        <f t="array" ref="H75">INDEX(DbaseIndices!E:E,$B75)</f>
        <v>CO2</v>
      </c>
      <c r="I75" s="197">
        <f>IF(I74=DbaseIndices!$N$3,DbaseIndices!$N$2,I74+1)</f>
        <v>2013</v>
      </c>
      <c r="J75" s="404" cm="1">
        <f t="array" aca="1" ref="J75" ca="1">OFFSET(INDIRECT(INDEX(DbaseIndices!J:J,B75)),0,I75-2000+1)</f>
        <v>83.807210415960157</v>
      </c>
    </row>
    <row r="76" spans="1:10" x14ac:dyDescent="0.25">
      <c r="A76" s="197">
        <f>IF(I75=DbaseIndices!$N$3,A75+1,A75)</f>
        <v>13</v>
      </c>
      <c r="B76" s="197">
        <f>MATCH(A76,DbaseIndices!A:A,0)</f>
        <v>19</v>
      </c>
      <c r="C76" s="197" t="str" cm="1">
        <f t="array" ref="C76">INDEX(DbaseIndices!F:F,$B76)</f>
        <v>1 Energy</v>
      </c>
      <c r="D76" s="197" t="str" cm="1">
        <f t="array" ref="D76">INDEX(DbaseIndices!G:G,$B76)</f>
        <v>1A Fuel Combustion Activities</v>
      </c>
      <c r="E76" s="197" t="str" cm="1">
        <f t="array" ref="E76">INDEX(DbaseIndices!H:H,$B76)</f>
        <v>1A1 Energy Industries</v>
      </c>
      <c r="F76" s="197" t="str" cm="1">
        <f t="array" ref="F76">INDEX(DbaseIndices!I:I,$B76)</f>
        <v>1A1a Electricity and Heat Production</v>
      </c>
      <c r="G76" s="197" t="str" cm="1">
        <f t="array" ref="G76">INDEX(DbaseIndices!D:D,$B76)</f>
        <v>Kerosene</v>
      </c>
      <c r="H76" s="197" t="str" cm="1">
        <f t="array" ref="H76">INDEX(DbaseIndices!E:E,$B76)</f>
        <v>CO2</v>
      </c>
      <c r="I76" s="197">
        <f>IF(I75=DbaseIndices!$N$3,DbaseIndices!$N$2,I75+1)</f>
        <v>2014</v>
      </c>
      <c r="J76" s="404" cm="1">
        <f t="array" aca="1" ref="J76" ca="1">OFFSET(INDIRECT(INDEX(DbaseIndices!J:J,B76)),0,I76-2000+1)</f>
        <v>124.9037728428669</v>
      </c>
    </row>
    <row r="77" spans="1:10" x14ac:dyDescent="0.25">
      <c r="A77" s="197">
        <f>IF(I76=DbaseIndices!$N$3,A76+1,A76)</f>
        <v>13</v>
      </c>
      <c r="B77" s="197">
        <f>MATCH(A77,DbaseIndices!A:A,0)</f>
        <v>19</v>
      </c>
      <c r="C77" s="197" t="str" cm="1">
        <f t="array" ref="C77">INDEX(DbaseIndices!F:F,$B77)</f>
        <v>1 Energy</v>
      </c>
      <c r="D77" s="197" t="str" cm="1">
        <f t="array" ref="D77">INDEX(DbaseIndices!G:G,$B77)</f>
        <v>1A Fuel Combustion Activities</v>
      </c>
      <c r="E77" s="197" t="str" cm="1">
        <f t="array" ref="E77">INDEX(DbaseIndices!H:H,$B77)</f>
        <v>1A1 Energy Industries</v>
      </c>
      <c r="F77" s="197" t="str" cm="1">
        <f t="array" ref="F77">INDEX(DbaseIndices!I:I,$B77)</f>
        <v>1A1a Electricity and Heat Production</v>
      </c>
      <c r="G77" s="197" t="str" cm="1">
        <f t="array" ref="G77">INDEX(DbaseIndices!D:D,$B77)</f>
        <v>Kerosene</v>
      </c>
      <c r="H77" s="197" t="str" cm="1">
        <f t="array" ref="H77">INDEX(DbaseIndices!E:E,$B77)</f>
        <v>CO2</v>
      </c>
      <c r="I77" s="197">
        <f>IF(I76=DbaseIndices!$N$3,DbaseIndices!$N$2,I76+1)</f>
        <v>2015</v>
      </c>
      <c r="J77" s="404" cm="1">
        <f t="array" aca="1" ref="J77" ca="1">OFFSET(INDIRECT(INDEX(DbaseIndices!J:J,B77)),0,I77-2000+1)</f>
        <v>163.72378056408456</v>
      </c>
    </row>
    <row r="78" spans="1:10" x14ac:dyDescent="0.25">
      <c r="A78" s="197">
        <f>IF(I77=DbaseIndices!$N$3,A77+1,A77)</f>
        <v>13</v>
      </c>
      <c r="B78" s="197">
        <f>MATCH(A78,DbaseIndices!A:A,0)</f>
        <v>19</v>
      </c>
      <c r="C78" s="197" t="str" cm="1">
        <f t="array" ref="C78">INDEX(DbaseIndices!F:F,$B78)</f>
        <v>1 Energy</v>
      </c>
      <c r="D78" s="197" t="str" cm="1">
        <f t="array" ref="D78">INDEX(DbaseIndices!G:G,$B78)</f>
        <v>1A Fuel Combustion Activities</v>
      </c>
      <c r="E78" s="197" t="str" cm="1">
        <f t="array" ref="E78">INDEX(DbaseIndices!H:H,$B78)</f>
        <v>1A1 Energy Industries</v>
      </c>
      <c r="F78" s="197" t="str" cm="1">
        <f t="array" ref="F78">INDEX(DbaseIndices!I:I,$B78)</f>
        <v>1A1a Electricity and Heat Production</v>
      </c>
      <c r="G78" s="197" t="str" cm="1">
        <f t="array" ref="G78">INDEX(DbaseIndices!D:D,$B78)</f>
        <v>Kerosene</v>
      </c>
      <c r="H78" s="197" t="str" cm="1">
        <f t="array" ref="H78">INDEX(DbaseIndices!E:E,$B78)</f>
        <v>CO2</v>
      </c>
      <c r="I78" s="197">
        <f>IF(I77=DbaseIndices!$N$3,DbaseIndices!$N$2,I77+1)</f>
        <v>2016</v>
      </c>
      <c r="J78" s="404" cm="1">
        <f t="array" aca="1" ref="J78" ca="1">OFFSET(INDIRECT(INDEX(DbaseIndices!J:J,B78)),0,I78-2000+1)</f>
        <v>0.15285169899999998</v>
      </c>
    </row>
    <row r="79" spans="1:10" x14ac:dyDescent="0.25">
      <c r="A79" s="197">
        <f>IF(I78=DbaseIndices!$N$3,A78+1,A78)</f>
        <v>13</v>
      </c>
      <c r="B79" s="197">
        <f>MATCH(A79,DbaseIndices!A:A,0)</f>
        <v>19</v>
      </c>
      <c r="C79" s="197" t="str" cm="1">
        <f t="array" ref="C79">INDEX(DbaseIndices!F:F,$B79)</f>
        <v>1 Energy</v>
      </c>
      <c r="D79" s="197" t="str" cm="1">
        <f t="array" ref="D79">INDEX(DbaseIndices!G:G,$B79)</f>
        <v>1A Fuel Combustion Activities</v>
      </c>
      <c r="E79" s="197" t="str" cm="1">
        <f t="array" ref="E79">INDEX(DbaseIndices!H:H,$B79)</f>
        <v>1A1 Energy Industries</v>
      </c>
      <c r="F79" s="197" t="str" cm="1">
        <f t="array" ref="F79">INDEX(DbaseIndices!I:I,$B79)</f>
        <v>1A1a Electricity and Heat Production</v>
      </c>
      <c r="G79" s="197" t="str" cm="1">
        <f t="array" ref="G79">INDEX(DbaseIndices!D:D,$B79)</f>
        <v>Kerosene</v>
      </c>
      <c r="H79" s="197" t="str" cm="1">
        <f t="array" ref="H79">INDEX(DbaseIndices!E:E,$B79)</f>
        <v>CO2</v>
      </c>
      <c r="I79" s="197">
        <f>IF(I78=DbaseIndices!$N$3,DbaseIndices!$N$2,I78+1)</f>
        <v>2017</v>
      </c>
      <c r="J79" s="404" cm="1">
        <f t="array" aca="1" ref="J79" ca="1">OFFSET(INDIRECT(INDEX(DbaseIndices!J:J,B79)),0,I79-2000+1)</f>
        <v>0.25241134944025001</v>
      </c>
    </row>
    <row r="80" spans="1:10" x14ac:dyDescent="0.25">
      <c r="A80" s="197">
        <f>IF(I79=DbaseIndices!$N$3,A79+1,A79)</f>
        <v>14</v>
      </c>
      <c r="B80" s="197">
        <f>MATCH(A80,DbaseIndices!A:A,0)</f>
        <v>20</v>
      </c>
      <c r="C80" s="197" t="str" cm="1">
        <f t="array" ref="C80">INDEX(DbaseIndices!F:F,$B80)</f>
        <v>1 Energy</v>
      </c>
      <c r="D80" s="197" t="str" cm="1">
        <f t="array" ref="D80">INDEX(DbaseIndices!G:G,$B80)</f>
        <v>1A Fuel Combustion Activities</v>
      </c>
      <c r="E80" s="197" t="str" cm="1">
        <f t="array" ref="E80">INDEX(DbaseIndices!H:H,$B80)</f>
        <v>1A1 Energy Industries</v>
      </c>
      <c r="F80" s="197" t="str" cm="1">
        <f t="array" ref="F80">INDEX(DbaseIndices!I:I,$B80)</f>
        <v>1A1a Electricity and Heat Production</v>
      </c>
      <c r="G80" s="197" t="str" cm="1">
        <f t="array" ref="G80">INDEX(DbaseIndices!D:D,$B80)</f>
        <v>Coal</v>
      </c>
      <c r="H80" s="197" t="str" cm="1">
        <f t="array" ref="H80">INDEX(DbaseIndices!E:E,$B80)</f>
        <v>CO2</v>
      </c>
      <c r="I80" s="197">
        <f>IF(I79=DbaseIndices!$N$3,DbaseIndices!$N$2,I79+1)</f>
        <v>2012</v>
      </c>
      <c r="J80" s="404" cm="1">
        <f t="array" aca="1" ref="J80" ca="1">OFFSET(INDIRECT(INDEX(DbaseIndices!J:J,B80)),0,I80-2000+1)</f>
        <v>1184.315362548828</v>
      </c>
    </row>
    <row r="81" spans="1:10" x14ac:dyDescent="0.25">
      <c r="A81" s="197">
        <f>IF(I80=DbaseIndices!$N$3,A80+1,A80)</f>
        <v>14</v>
      </c>
      <c r="B81" s="197">
        <f>MATCH(A81,DbaseIndices!A:A,0)</f>
        <v>20</v>
      </c>
      <c r="C81" s="197" t="str" cm="1">
        <f t="array" ref="C81">INDEX(DbaseIndices!F:F,$B81)</f>
        <v>1 Energy</v>
      </c>
      <c r="D81" s="197" t="str" cm="1">
        <f t="array" ref="D81">INDEX(DbaseIndices!G:G,$B81)</f>
        <v>1A Fuel Combustion Activities</v>
      </c>
      <c r="E81" s="197" t="str" cm="1">
        <f t="array" ref="E81">INDEX(DbaseIndices!H:H,$B81)</f>
        <v>1A1 Energy Industries</v>
      </c>
      <c r="F81" s="197" t="str" cm="1">
        <f t="array" ref="F81">INDEX(DbaseIndices!I:I,$B81)</f>
        <v>1A1a Electricity and Heat Production</v>
      </c>
      <c r="G81" s="197" t="str" cm="1">
        <f t="array" ref="G81">INDEX(DbaseIndices!D:D,$B81)</f>
        <v>Coal</v>
      </c>
      <c r="H81" s="197" t="str" cm="1">
        <f t="array" ref="H81">INDEX(DbaseIndices!E:E,$B81)</f>
        <v>CO2</v>
      </c>
      <c r="I81" s="197">
        <f>IF(I80=DbaseIndices!$N$3,DbaseIndices!$N$2,I80+1)</f>
        <v>2013</v>
      </c>
      <c r="J81" s="404" cm="1">
        <f t="array" aca="1" ref="J81" ca="1">OFFSET(INDIRECT(INDEX(DbaseIndices!J:J,B81)),0,I81-2000+1)</f>
        <v>1176.1293188476564</v>
      </c>
    </row>
    <row r="82" spans="1:10" x14ac:dyDescent="0.25">
      <c r="A82" s="197">
        <f>IF(I81=DbaseIndices!$N$3,A81+1,A81)</f>
        <v>14</v>
      </c>
      <c r="B82" s="197">
        <f>MATCH(A82,DbaseIndices!A:A,0)</f>
        <v>20</v>
      </c>
      <c r="C82" s="197" t="str" cm="1">
        <f t="array" ref="C82">INDEX(DbaseIndices!F:F,$B82)</f>
        <v>1 Energy</v>
      </c>
      <c r="D82" s="197" t="str" cm="1">
        <f t="array" ref="D82">INDEX(DbaseIndices!G:G,$B82)</f>
        <v>1A Fuel Combustion Activities</v>
      </c>
      <c r="E82" s="197" t="str" cm="1">
        <f t="array" ref="E82">INDEX(DbaseIndices!H:H,$B82)</f>
        <v>1A1 Energy Industries</v>
      </c>
      <c r="F82" s="197" t="str" cm="1">
        <f t="array" ref="F82">INDEX(DbaseIndices!I:I,$B82)</f>
        <v>1A1a Electricity and Heat Production</v>
      </c>
      <c r="G82" s="197" t="str" cm="1">
        <f t="array" ref="G82">INDEX(DbaseIndices!D:D,$B82)</f>
        <v>Coal</v>
      </c>
      <c r="H82" s="197" t="str" cm="1">
        <f t="array" ref="H82">INDEX(DbaseIndices!E:E,$B82)</f>
        <v>CO2</v>
      </c>
      <c r="I82" s="197">
        <f>IF(I81=DbaseIndices!$N$3,DbaseIndices!$N$2,I81+1)</f>
        <v>2014</v>
      </c>
      <c r="J82" s="404" cm="1">
        <f t="array" aca="1" ref="J82" ca="1">OFFSET(INDIRECT(INDEX(DbaseIndices!J:J,B82)),0,I82-2000+1)</f>
        <v>1206.3073596191407</v>
      </c>
    </row>
    <row r="83" spans="1:10" x14ac:dyDescent="0.25">
      <c r="A83" s="197">
        <f>IF(I82=DbaseIndices!$N$3,A82+1,A82)</f>
        <v>14</v>
      </c>
      <c r="B83" s="197">
        <f>MATCH(A83,DbaseIndices!A:A,0)</f>
        <v>20</v>
      </c>
      <c r="C83" s="197" t="str" cm="1">
        <f t="array" ref="C83">INDEX(DbaseIndices!F:F,$B83)</f>
        <v>1 Energy</v>
      </c>
      <c r="D83" s="197" t="str" cm="1">
        <f t="array" ref="D83">INDEX(DbaseIndices!G:G,$B83)</f>
        <v>1A Fuel Combustion Activities</v>
      </c>
      <c r="E83" s="197" t="str" cm="1">
        <f t="array" ref="E83">INDEX(DbaseIndices!H:H,$B83)</f>
        <v>1A1 Energy Industries</v>
      </c>
      <c r="F83" s="197" t="str" cm="1">
        <f t="array" ref="F83">INDEX(DbaseIndices!I:I,$B83)</f>
        <v>1A1a Electricity and Heat Production</v>
      </c>
      <c r="G83" s="197" t="str" cm="1">
        <f t="array" ref="G83">INDEX(DbaseIndices!D:D,$B83)</f>
        <v>Coal</v>
      </c>
      <c r="H83" s="197" t="str" cm="1">
        <f t="array" ref="H83">INDEX(DbaseIndices!E:E,$B83)</f>
        <v>CO2</v>
      </c>
      <c r="I83" s="197">
        <f>IF(I82=DbaseIndices!$N$3,DbaseIndices!$N$2,I82+1)</f>
        <v>2015</v>
      </c>
      <c r="J83" s="404" cm="1">
        <f t="array" aca="1" ref="J83" ca="1">OFFSET(INDIRECT(INDEX(DbaseIndices!J:J,B83)),0,I83-2000+1)</f>
        <v>1188.9173156738282</v>
      </c>
    </row>
    <row r="84" spans="1:10" x14ac:dyDescent="0.25">
      <c r="A84" s="197">
        <f>IF(I83=DbaseIndices!$N$3,A83+1,A83)</f>
        <v>14</v>
      </c>
      <c r="B84" s="197">
        <f>MATCH(A84,DbaseIndices!A:A,0)</f>
        <v>20</v>
      </c>
      <c r="C84" s="197" t="str" cm="1">
        <f t="array" ref="C84">INDEX(DbaseIndices!F:F,$B84)</f>
        <v>1 Energy</v>
      </c>
      <c r="D84" s="197" t="str" cm="1">
        <f t="array" ref="D84">INDEX(DbaseIndices!G:G,$B84)</f>
        <v>1A Fuel Combustion Activities</v>
      </c>
      <c r="E84" s="197" t="str" cm="1">
        <f t="array" ref="E84">INDEX(DbaseIndices!H:H,$B84)</f>
        <v>1A1 Energy Industries</v>
      </c>
      <c r="F84" s="197" t="str" cm="1">
        <f t="array" ref="F84">INDEX(DbaseIndices!I:I,$B84)</f>
        <v>1A1a Electricity and Heat Production</v>
      </c>
      <c r="G84" s="197" t="str" cm="1">
        <f t="array" ref="G84">INDEX(DbaseIndices!D:D,$B84)</f>
        <v>Coal</v>
      </c>
      <c r="H84" s="197" t="str" cm="1">
        <f t="array" ref="H84">INDEX(DbaseIndices!E:E,$B84)</f>
        <v>CO2</v>
      </c>
      <c r="I84" s="197">
        <f>IF(I83=DbaseIndices!$N$3,DbaseIndices!$N$2,I83+1)</f>
        <v>2016</v>
      </c>
      <c r="J84" s="404" cm="1">
        <f t="array" aca="1" ref="J84" ca="1">OFFSET(INDIRECT(INDEX(DbaseIndices!J:J,B84)),0,I84-2000+1)</f>
        <v>205.30125000000001</v>
      </c>
    </row>
    <row r="85" spans="1:10" x14ac:dyDescent="0.25">
      <c r="A85" s="197">
        <f>IF(I84=DbaseIndices!$N$3,A84+1,A84)</f>
        <v>14</v>
      </c>
      <c r="B85" s="197">
        <f>MATCH(A85,DbaseIndices!A:A,0)</f>
        <v>20</v>
      </c>
      <c r="C85" s="197" t="str" cm="1">
        <f t="array" ref="C85">INDEX(DbaseIndices!F:F,$B85)</f>
        <v>1 Energy</v>
      </c>
      <c r="D85" s="197" t="str" cm="1">
        <f t="array" ref="D85">INDEX(DbaseIndices!G:G,$B85)</f>
        <v>1A Fuel Combustion Activities</v>
      </c>
      <c r="E85" s="197" t="str" cm="1">
        <f t="array" ref="E85">INDEX(DbaseIndices!H:H,$B85)</f>
        <v>1A1 Energy Industries</v>
      </c>
      <c r="F85" s="197" t="str" cm="1">
        <f t="array" ref="F85">INDEX(DbaseIndices!I:I,$B85)</f>
        <v>1A1a Electricity and Heat Production</v>
      </c>
      <c r="G85" s="197" t="str" cm="1">
        <f t="array" ref="G85">INDEX(DbaseIndices!D:D,$B85)</f>
        <v>Coal</v>
      </c>
      <c r="H85" s="197" t="str" cm="1">
        <f t="array" ref="H85">INDEX(DbaseIndices!E:E,$B85)</f>
        <v>CO2</v>
      </c>
      <c r="I85" s="197">
        <f>IF(I84=DbaseIndices!$N$3,DbaseIndices!$N$2,I84+1)</f>
        <v>2017</v>
      </c>
      <c r="J85" s="404" cm="1">
        <f t="array" aca="1" ref="J85" ca="1">OFFSET(INDIRECT(INDEX(DbaseIndices!J:J,B85)),0,I85-2000+1)</f>
        <v>727.84494384765628</v>
      </c>
    </row>
    <row r="86" spans="1:10" x14ac:dyDescent="0.25">
      <c r="A86" s="197">
        <f>IF(I85=DbaseIndices!$N$3,A85+1,A85)</f>
        <v>15</v>
      </c>
      <c r="B86" s="197">
        <f>MATCH(A86,DbaseIndices!A:A,0)</f>
        <v>22</v>
      </c>
      <c r="C86" s="197" t="str" cm="1">
        <f t="array" ref="C86">INDEX(DbaseIndices!F:F,$B86)</f>
        <v>1 Energy</v>
      </c>
      <c r="D86" s="197" t="str" cm="1">
        <f t="array" ref="D86">INDEX(DbaseIndices!G:G,$B86)</f>
        <v>1A Fuel Combustion Activities</v>
      </c>
      <c r="E86" s="197" t="str" cm="1">
        <f t="array" ref="E86">INDEX(DbaseIndices!H:H,$B86)</f>
        <v>1A1 Energy Industries</v>
      </c>
      <c r="F86" s="197" t="str" cm="1">
        <f t="array" ref="F86">INDEX(DbaseIndices!I:I,$B86)</f>
        <v xml:space="preserve">1A1b Petroleum refining </v>
      </c>
      <c r="G86" s="197" t="str" cm="1">
        <f t="array" ref="G86">INDEX(DbaseIndices!D:D,$B86)</f>
        <v>Residual Fuel Oil (HFO)</v>
      </c>
      <c r="H86" s="197" t="str" cm="1">
        <f t="array" ref="H86">INDEX(DbaseIndices!E:E,$B86)</f>
        <v>CO2</v>
      </c>
      <c r="I86" s="197">
        <f>IF(I85=DbaseIndices!$N$3,DbaseIndices!$N$2,I85+1)</f>
        <v>2012</v>
      </c>
      <c r="J86" s="404" cm="1">
        <f t="array" aca="1" ref="J86" ca="1">OFFSET(INDIRECT(INDEX(DbaseIndices!J:J,B86)),0,I86-2000+1)</f>
        <v>307.56283200000001</v>
      </c>
    </row>
    <row r="87" spans="1:10" x14ac:dyDescent="0.25">
      <c r="A87" s="197">
        <f>IF(I86=DbaseIndices!$N$3,A86+1,A86)</f>
        <v>15</v>
      </c>
      <c r="B87" s="197">
        <f>MATCH(A87,DbaseIndices!A:A,0)</f>
        <v>22</v>
      </c>
      <c r="C87" s="197" t="str" cm="1">
        <f t="array" ref="C87">INDEX(DbaseIndices!F:F,$B87)</f>
        <v>1 Energy</v>
      </c>
      <c r="D87" s="197" t="str" cm="1">
        <f t="array" ref="D87">INDEX(DbaseIndices!G:G,$B87)</f>
        <v>1A Fuel Combustion Activities</v>
      </c>
      <c r="E87" s="197" t="str" cm="1">
        <f t="array" ref="E87">INDEX(DbaseIndices!H:H,$B87)</f>
        <v>1A1 Energy Industries</v>
      </c>
      <c r="F87" s="197" t="str" cm="1">
        <f t="array" ref="F87">INDEX(DbaseIndices!I:I,$B87)</f>
        <v xml:space="preserve">1A1b Petroleum refining </v>
      </c>
      <c r="G87" s="197" t="str" cm="1">
        <f t="array" ref="G87">INDEX(DbaseIndices!D:D,$B87)</f>
        <v>Residual Fuel Oil (HFO)</v>
      </c>
      <c r="H87" s="197" t="str" cm="1">
        <f t="array" ref="H87">INDEX(DbaseIndices!E:E,$B87)</f>
        <v>CO2</v>
      </c>
      <c r="I87" s="197">
        <f>IF(I86=DbaseIndices!$N$3,DbaseIndices!$N$2,I86+1)</f>
        <v>2013</v>
      </c>
      <c r="J87" s="404" cm="1">
        <f t="array" aca="1" ref="J87" ca="1">OFFSET(INDIRECT(INDEX(DbaseIndices!J:J,B87)),0,I87-2000+1)</f>
        <v>270.10897200000005</v>
      </c>
    </row>
    <row r="88" spans="1:10" x14ac:dyDescent="0.25">
      <c r="A88" s="197">
        <f>IF(I87=DbaseIndices!$N$3,A87+1,A87)</f>
        <v>15</v>
      </c>
      <c r="B88" s="197">
        <f>MATCH(A88,DbaseIndices!A:A,0)</f>
        <v>22</v>
      </c>
      <c r="C88" s="197" t="str" cm="1">
        <f t="array" ref="C88">INDEX(DbaseIndices!F:F,$B88)</f>
        <v>1 Energy</v>
      </c>
      <c r="D88" s="197" t="str" cm="1">
        <f t="array" ref="D88">INDEX(DbaseIndices!G:G,$B88)</f>
        <v>1A Fuel Combustion Activities</v>
      </c>
      <c r="E88" s="197" t="str" cm="1">
        <f t="array" ref="E88">INDEX(DbaseIndices!H:H,$B88)</f>
        <v>1A1 Energy Industries</v>
      </c>
      <c r="F88" s="197" t="str" cm="1">
        <f t="array" ref="F88">INDEX(DbaseIndices!I:I,$B88)</f>
        <v xml:space="preserve">1A1b Petroleum refining </v>
      </c>
      <c r="G88" s="197" t="str" cm="1">
        <f t="array" ref="G88">INDEX(DbaseIndices!D:D,$B88)</f>
        <v>Residual Fuel Oil (HFO)</v>
      </c>
      <c r="H88" s="197" t="str" cm="1">
        <f t="array" ref="H88">INDEX(DbaseIndices!E:E,$B88)</f>
        <v>CO2</v>
      </c>
      <c r="I88" s="197">
        <f>IF(I87=DbaseIndices!$N$3,DbaseIndices!$N$2,I87+1)</f>
        <v>2014</v>
      </c>
      <c r="J88" s="404" cm="1">
        <f t="array" aca="1" ref="J88" ca="1">OFFSET(INDIRECT(INDEX(DbaseIndices!J:J,B88)),0,I88-2000+1)</f>
        <v>247.11111000000002</v>
      </c>
    </row>
    <row r="89" spans="1:10" x14ac:dyDescent="0.25">
      <c r="A89" s="197">
        <f>IF(I88=DbaseIndices!$N$3,A88+1,A88)</f>
        <v>15</v>
      </c>
      <c r="B89" s="197">
        <f>MATCH(A89,DbaseIndices!A:A,0)</f>
        <v>22</v>
      </c>
      <c r="C89" s="197" t="str" cm="1">
        <f t="array" ref="C89">INDEX(DbaseIndices!F:F,$B89)</f>
        <v>1 Energy</v>
      </c>
      <c r="D89" s="197" t="str" cm="1">
        <f t="array" ref="D89">INDEX(DbaseIndices!G:G,$B89)</f>
        <v>1A Fuel Combustion Activities</v>
      </c>
      <c r="E89" s="197" t="str" cm="1">
        <f t="array" ref="E89">INDEX(DbaseIndices!H:H,$B89)</f>
        <v>1A1 Energy Industries</v>
      </c>
      <c r="F89" s="197" t="str" cm="1">
        <f t="array" ref="F89">INDEX(DbaseIndices!I:I,$B89)</f>
        <v xml:space="preserve">1A1b Petroleum refining </v>
      </c>
      <c r="G89" s="197" t="str" cm="1">
        <f t="array" ref="G89">INDEX(DbaseIndices!D:D,$B89)</f>
        <v>Residual Fuel Oil (HFO)</v>
      </c>
      <c r="H89" s="197" t="str" cm="1">
        <f t="array" ref="H89">INDEX(DbaseIndices!E:E,$B89)</f>
        <v>CO2</v>
      </c>
      <c r="I89" s="197">
        <f>IF(I88=DbaseIndices!$N$3,DbaseIndices!$N$2,I88+1)</f>
        <v>2015</v>
      </c>
      <c r="J89" s="404" cm="1">
        <f t="array" aca="1" ref="J89" ca="1">OFFSET(INDIRECT(INDEX(DbaseIndices!J:J,B89)),0,I89-2000+1)</f>
        <v>224.11324800000003</v>
      </c>
    </row>
    <row r="90" spans="1:10" x14ac:dyDescent="0.25">
      <c r="A90" s="197">
        <f>IF(I89=DbaseIndices!$N$3,A89+1,A89)</f>
        <v>15</v>
      </c>
      <c r="B90" s="197">
        <f>MATCH(A90,DbaseIndices!A:A,0)</f>
        <v>22</v>
      </c>
      <c r="C90" s="197" t="str" cm="1">
        <f t="array" ref="C90">INDEX(DbaseIndices!F:F,$B90)</f>
        <v>1 Energy</v>
      </c>
      <c r="D90" s="197" t="str" cm="1">
        <f t="array" ref="D90">INDEX(DbaseIndices!G:G,$B90)</f>
        <v>1A Fuel Combustion Activities</v>
      </c>
      <c r="E90" s="197" t="str" cm="1">
        <f t="array" ref="E90">INDEX(DbaseIndices!H:H,$B90)</f>
        <v>1A1 Energy Industries</v>
      </c>
      <c r="F90" s="197" t="str" cm="1">
        <f t="array" ref="F90">INDEX(DbaseIndices!I:I,$B90)</f>
        <v xml:space="preserve">1A1b Petroleum refining </v>
      </c>
      <c r="G90" s="197" t="str" cm="1">
        <f t="array" ref="G90">INDEX(DbaseIndices!D:D,$B90)</f>
        <v>Residual Fuel Oil (HFO)</v>
      </c>
      <c r="H90" s="197" t="str" cm="1">
        <f t="array" ref="H90">INDEX(DbaseIndices!E:E,$B90)</f>
        <v>CO2</v>
      </c>
      <c r="I90" s="197">
        <f>IF(I89=DbaseIndices!$N$3,DbaseIndices!$N$2,I89+1)</f>
        <v>2016</v>
      </c>
      <c r="J90" s="404" cm="1">
        <f t="array" aca="1" ref="J90" ca="1">OFFSET(INDIRECT(INDEX(DbaseIndices!J:J,B90)),0,I90-2000+1)</f>
        <v>201.08519999999999</v>
      </c>
    </row>
    <row r="91" spans="1:10" x14ac:dyDescent="0.25">
      <c r="A91" s="197">
        <f>IF(I90=DbaseIndices!$N$3,A90+1,A90)</f>
        <v>15</v>
      </c>
      <c r="B91" s="197">
        <f>MATCH(A91,DbaseIndices!A:A,0)</f>
        <v>22</v>
      </c>
      <c r="C91" s="197" t="str" cm="1">
        <f t="array" ref="C91">INDEX(DbaseIndices!F:F,$B91)</f>
        <v>1 Energy</v>
      </c>
      <c r="D91" s="197" t="str" cm="1">
        <f t="array" ref="D91">INDEX(DbaseIndices!G:G,$B91)</f>
        <v>1A Fuel Combustion Activities</v>
      </c>
      <c r="E91" s="197" t="str" cm="1">
        <f t="array" ref="E91">INDEX(DbaseIndices!H:H,$B91)</f>
        <v>1A1 Energy Industries</v>
      </c>
      <c r="F91" s="197" t="str" cm="1">
        <f t="array" ref="F91">INDEX(DbaseIndices!I:I,$B91)</f>
        <v xml:space="preserve">1A1b Petroleum refining </v>
      </c>
      <c r="G91" s="197" t="str" cm="1">
        <f t="array" ref="G91">INDEX(DbaseIndices!D:D,$B91)</f>
        <v>Residual Fuel Oil (HFO)</v>
      </c>
      <c r="H91" s="197" t="str" cm="1">
        <f t="array" ref="H91">INDEX(DbaseIndices!E:E,$B91)</f>
        <v>CO2</v>
      </c>
      <c r="I91" s="197">
        <f>IF(I90=DbaseIndices!$N$3,DbaseIndices!$N$2,I90+1)</f>
        <v>2017</v>
      </c>
      <c r="J91" s="404" cm="1">
        <f t="array" aca="1" ref="J91" ca="1">OFFSET(INDIRECT(INDEX(DbaseIndices!J:J,B91)),0,I91-2000+1)</f>
        <v>178.09739999999999</v>
      </c>
    </row>
    <row r="92" spans="1:10" x14ac:dyDescent="0.25">
      <c r="A92" s="197">
        <f>IF(I91=DbaseIndices!$N$3,A91+1,A91)</f>
        <v>16</v>
      </c>
      <c r="B92" s="197">
        <f>MATCH(A92,DbaseIndices!A:A,0)</f>
        <v>23</v>
      </c>
      <c r="C92" s="197" t="str" cm="1">
        <f t="array" ref="C92">INDEX(DbaseIndices!F:F,$B92)</f>
        <v>1 Energy</v>
      </c>
      <c r="D92" s="197" t="str" cm="1">
        <f t="array" ref="D92">INDEX(DbaseIndices!G:G,$B92)</f>
        <v>1A Fuel Combustion Activities</v>
      </c>
      <c r="E92" s="197" t="str" cm="1">
        <f t="array" ref="E92">INDEX(DbaseIndices!H:H,$B92)</f>
        <v>1A1 Energy Industries</v>
      </c>
      <c r="F92" s="197" t="str" cm="1">
        <f t="array" ref="F92">INDEX(DbaseIndices!I:I,$B92)</f>
        <v xml:space="preserve">1A1b Petroleum refining </v>
      </c>
      <c r="G92" s="197" t="str" cm="1">
        <f t="array" ref="G92">INDEX(DbaseIndices!D:D,$B92)</f>
        <v>Petroleum coke</v>
      </c>
      <c r="H92" s="197" t="str" cm="1">
        <f t="array" ref="H92">INDEX(DbaseIndices!E:E,$B92)</f>
        <v>CO2</v>
      </c>
      <c r="I92" s="197">
        <f>IF(I91=DbaseIndices!$N$3,DbaseIndices!$N$2,I91+1)</f>
        <v>2012</v>
      </c>
      <c r="J92" s="404" cm="1">
        <f t="array" aca="1" ref="J92" ca="1">OFFSET(INDIRECT(INDEX(DbaseIndices!J:J,B92)),0,I92-2000+1)</f>
        <v>879.43291799999997</v>
      </c>
    </row>
    <row r="93" spans="1:10" x14ac:dyDescent="0.25">
      <c r="A93" s="197">
        <f>IF(I92=DbaseIndices!$N$3,A92+1,A92)</f>
        <v>16</v>
      </c>
      <c r="B93" s="197">
        <f>MATCH(A93,DbaseIndices!A:A,0)</f>
        <v>23</v>
      </c>
      <c r="C93" s="197" t="str" cm="1">
        <f t="array" ref="C93">INDEX(DbaseIndices!F:F,$B93)</f>
        <v>1 Energy</v>
      </c>
      <c r="D93" s="197" t="str" cm="1">
        <f t="array" ref="D93">INDEX(DbaseIndices!G:G,$B93)</f>
        <v>1A Fuel Combustion Activities</v>
      </c>
      <c r="E93" s="197" t="str" cm="1">
        <f t="array" ref="E93">INDEX(DbaseIndices!H:H,$B93)</f>
        <v>1A1 Energy Industries</v>
      </c>
      <c r="F93" s="197" t="str" cm="1">
        <f t="array" ref="F93">INDEX(DbaseIndices!I:I,$B93)</f>
        <v xml:space="preserve">1A1b Petroleum refining </v>
      </c>
      <c r="G93" s="197" t="str" cm="1">
        <f t="array" ref="G93">INDEX(DbaseIndices!D:D,$B93)</f>
        <v>Petroleum coke</v>
      </c>
      <c r="H93" s="197" t="str" cm="1">
        <f t="array" ref="H93">INDEX(DbaseIndices!E:E,$B93)</f>
        <v>CO2</v>
      </c>
      <c r="I93" s="197">
        <f>IF(I92=DbaseIndices!$N$3,DbaseIndices!$N$2,I92+1)</f>
        <v>2013</v>
      </c>
      <c r="J93" s="404" cm="1">
        <f t="array" aca="1" ref="J93" ca="1">OFFSET(INDIRECT(INDEX(DbaseIndices!J:J,B93)),0,I93-2000+1)</f>
        <v>951.92116499999997</v>
      </c>
    </row>
    <row r="94" spans="1:10" x14ac:dyDescent="0.25">
      <c r="A94" s="197">
        <f>IF(I93=DbaseIndices!$N$3,A93+1,A93)</f>
        <v>16</v>
      </c>
      <c r="B94" s="197">
        <f>MATCH(A94,DbaseIndices!A:A,0)</f>
        <v>23</v>
      </c>
      <c r="C94" s="197" t="str" cm="1">
        <f t="array" ref="C94">INDEX(DbaseIndices!F:F,$B94)</f>
        <v>1 Energy</v>
      </c>
      <c r="D94" s="197" t="str" cm="1">
        <f t="array" ref="D94">INDEX(DbaseIndices!G:G,$B94)</f>
        <v>1A Fuel Combustion Activities</v>
      </c>
      <c r="E94" s="197" t="str" cm="1">
        <f t="array" ref="E94">INDEX(DbaseIndices!H:H,$B94)</f>
        <v>1A1 Energy Industries</v>
      </c>
      <c r="F94" s="197" t="str" cm="1">
        <f t="array" ref="F94">INDEX(DbaseIndices!I:I,$B94)</f>
        <v xml:space="preserve">1A1b Petroleum refining </v>
      </c>
      <c r="G94" s="197" t="str" cm="1">
        <f t="array" ref="G94">INDEX(DbaseIndices!D:D,$B94)</f>
        <v>Petroleum coke</v>
      </c>
      <c r="H94" s="197" t="str" cm="1">
        <f t="array" ref="H94">INDEX(DbaseIndices!E:E,$B94)</f>
        <v>CO2</v>
      </c>
      <c r="I94" s="197">
        <f>IF(I93=DbaseIndices!$N$3,DbaseIndices!$N$2,I93+1)</f>
        <v>2014</v>
      </c>
      <c r="J94" s="404" cm="1">
        <f t="array" aca="1" ref="J94" ca="1">OFFSET(INDIRECT(INDEX(DbaseIndices!J:J,B94)),0,I94-2000+1)</f>
        <v>947.68196250000005</v>
      </c>
    </row>
    <row r="95" spans="1:10" x14ac:dyDescent="0.25">
      <c r="A95" s="197">
        <f>IF(I94=DbaseIndices!$N$3,A94+1,A94)</f>
        <v>16</v>
      </c>
      <c r="B95" s="197">
        <f>MATCH(A95,DbaseIndices!A:A,0)</f>
        <v>23</v>
      </c>
      <c r="C95" s="197" t="str" cm="1">
        <f t="array" ref="C95">INDEX(DbaseIndices!F:F,$B95)</f>
        <v>1 Energy</v>
      </c>
      <c r="D95" s="197" t="str" cm="1">
        <f t="array" ref="D95">INDEX(DbaseIndices!G:G,$B95)</f>
        <v>1A Fuel Combustion Activities</v>
      </c>
      <c r="E95" s="197" t="str" cm="1">
        <f t="array" ref="E95">INDEX(DbaseIndices!H:H,$B95)</f>
        <v>1A1 Energy Industries</v>
      </c>
      <c r="F95" s="197" t="str" cm="1">
        <f t="array" ref="F95">INDEX(DbaseIndices!I:I,$B95)</f>
        <v xml:space="preserve">1A1b Petroleum refining </v>
      </c>
      <c r="G95" s="197" t="str" cm="1">
        <f t="array" ref="G95">INDEX(DbaseIndices!D:D,$B95)</f>
        <v>Petroleum coke</v>
      </c>
      <c r="H95" s="197" t="str" cm="1">
        <f t="array" ref="H95">INDEX(DbaseIndices!E:E,$B95)</f>
        <v>CO2</v>
      </c>
      <c r="I95" s="197">
        <f>IF(I94=DbaseIndices!$N$3,DbaseIndices!$N$2,I94+1)</f>
        <v>2015</v>
      </c>
      <c r="J95" s="404" cm="1">
        <f t="array" aca="1" ref="J95" ca="1">OFFSET(INDIRECT(INDEX(DbaseIndices!J:J,B95)),0,I95-2000+1)</f>
        <v>943.44275999999991</v>
      </c>
    </row>
    <row r="96" spans="1:10" x14ac:dyDescent="0.25">
      <c r="A96" s="197">
        <f>IF(I95=DbaseIndices!$N$3,A95+1,A95)</f>
        <v>16</v>
      </c>
      <c r="B96" s="197">
        <f>MATCH(A96,DbaseIndices!A:A,0)</f>
        <v>23</v>
      </c>
      <c r="C96" s="197" t="str" cm="1">
        <f t="array" ref="C96">INDEX(DbaseIndices!F:F,$B96)</f>
        <v>1 Energy</v>
      </c>
      <c r="D96" s="197" t="str" cm="1">
        <f t="array" ref="D96">INDEX(DbaseIndices!G:G,$B96)</f>
        <v>1A Fuel Combustion Activities</v>
      </c>
      <c r="E96" s="197" t="str" cm="1">
        <f t="array" ref="E96">INDEX(DbaseIndices!H:H,$B96)</f>
        <v>1A1 Energy Industries</v>
      </c>
      <c r="F96" s="197" t="str" cm="1">
        <f t="array" ref="F96">INDEX(DbaseIndices!I:I,$B96)</f>
        <v xml:space="preserve">1A1b Petroleum refining </v>
      </c>
      <c r="G96" s="197" t="str" cm="1">
        <f t="array" ref="G96">INDEX(DbaseIndices!D:D,$B96)</f>
        <v>Petroleum coke</v>
      </c>
      <c r="H96" s="197" t="str" cm="1">
        <f t="array" ref="H96">INDEX(DbaseIndices!E:E,$B96)</f>
        <v>CO2</v>
      </c>
      <c r="I96" s="197">
        <f>IF(I95=DbaseIndices!$N$3,DbaseIndices!$N$2,I95+1)</f>
        <v>2016</v>
      </c>
      <c r="J96" s="404" cm="1">
        <f t="array" aca="1" ref="J96" ca="1">OFFSET(INDIRECT(INDEX(DbaseIndices!J:J,B96)),0,I96-2000+1)</f>
        <v>939.21749999999997</v>
      </c>
    </row>
    <row r="97" spans="1:10" x14ac:dyDescent="0.25">
      <c r="A97" s="197">
        <f>IF(I96=DbaseIndices!$N$3,A96+1,A96)</f>
        <v>16</v>
      </c>
      <c r="B97" s="197">
        <f>MATCH(A97,DbaseIndices!A:A,0)</f>
        <v>23</v>
      </c>
      <c r="C97" s="197" t="str" cm="1">
        <f t="array" ref="C97">INDEX(DbaseIndices!F:F,$B97)</f>
        <v>1 Energy</v>
      </c>
      <c r="D97" s="197" t="str" cm="1">
        <f t="array" ref="D97">INDEX(DbaseIndices!G:G,$B97)</f>
        <v>1A Fuel Combustion Activities</v>
      </c>
      <c r="E97" s="197" t="str" cm="1">
        <f t="array" ref="E97">INDEX(DbaseIndices!H:H,$B97)</f>
        <v>1A1 Energy Industries</v>
      </c>
      <c r="F97" s="197" t="str" cm="1">
        <f t="array" ref="F97">INDEX(DbaseIndices!I:I,$B97)</f>
        <v xml:space="preserve">1A1b Petroleum refining </v>
      </c>
      <c r="G97" s="197" t="str" cm="1">
        <f t="array" ref="G97">INDEX(DbaseIndices!D:D,$B97)</f>
        <v>Petroleum coke</v>
      </c>
      <c r="H97" s="197" t="str" cm="1">
        <f t="array" ref="H97">INDEX(DbaseIndices!E:E,$B97)</f>
        <v>CO2</v>
      </c>
      <c r="I97" s="197">
        <f>IF(I96=DbaseIndices!$N$3,DbaseIndices!$N$2,I96+1)</f>
        <v>2017</v>
      </c>
      <c r="J97" s="404" cm="1">
        <f t="array" aca="1" ref="J97" ca="1">OFFSET(INDIRECT(INDEX(DbaseIndices!J:J,B97)),0,I97-2000+1)</f>
        <v>934.92750000000001</v>
      </c>
    </row>
    <row r="98" spans="1:10" x14ac:dyDescent="0.25">
      <c r="A98" s="197">
        <f>IF(I97=DbaseIndices!$N$3,A97+1,A97)</f>
        <v>17</v>
      </c>
      <c r="B98" s="197">
        <f>MATCH(A98,DbaseIndices!A:A,0)</f>
        <v>24</v>
      </c>
      <c r="C98" s="197" t="str" cm="1">
        <f t="array" ref="C98">INDEX(DbaseIndices!F:F,$B98)</f>
        <v>1 Energy</v>
      </c>
      <c r="D98" s="197" t="str" cm="1">
        <f t="array" ref="D98">INDEX(DbaseIndices!G:G,$B98)</f>
        <v>1A Fuel Combustion Activities</v>
      </c>
      <c r="E98" s="197" t="str" cm="1">
        <f t="array" ref="E98">INDEX(DbaseIndices!H:H,$B98)</f>
        <v>1A1 Energy Industries</v>
      </c>
      <c r="F98" s="197" t="str" cm="1">
        <f t="array" ref="F98">INDEX(DbaseIndices!I:I,$B98)</f>
        <v xml:space="preserve">1A1b Petroleum refining </v>
      </c>
      <c r="G98" s="197" t="str" cm="1">
        <f t="array" ref="G98">INDEX(DbaseIndices!D:D,$B98)</f>
        <v>Gas</v>
      </c>
      <c r="H98" s="197" t="str" cm="1">
        <f t="array" ref="H98">INDEX(DbaseIndices!E:E,$B98)</f>
        <v>CO2</v>
      </c>
      <c r="I98" s="197">
        <f>IF(I97=DbaseIndices!$N$3,DbaseIndices!$N$2,I97+1)</f>
        <v>2012</v>
      </c>
      <c r="J98" s="404" cm="1">
        <f t="array" aca="1" ref="J98" ca="1">OFFSET(INDIRECT(INDEX(DbaseIndices!J:J,B98)),0,I98-2000+1)</f>
        <v>2192.0159520000002</v>
      </c>
    </row>
    <row r="99" spans="1:10" x14ac:dyDescent="0.25">
      <c r="A99" s="197">
        <f>IF(I98=DbaseIndices!$N$3,A98+1,A98)</f>
        <v>17</v>
      </c>
      <c r="B99" s="197">
        <f>MATCH(A99,DbaseIndices!A:A,0)</f>
        <v>24</v>
      </c>
      <c r="C99" s="197" t="str" cm="1">
        <f t="array" ref="C99">INDEX(DbaseIndices!F:F,$B99)</f>
        <v>1 Energy</v>
      </c>
      <c r="D99" s="197" t="str" cm="1">
        <f t="array" ref="D99">INDEX(DbaseIndices!G:G,$B99)</f>
        <v>1A Fuel Combustion Activities</v>
      </c>
      <c r="E99" s="197" t="str" cm="1">
        <f t="array" ref="E99">INDEX(DbaseIndices!H:H,$B99)</f>
        <v>1A1 Energy Industries</v>
      </c>
      <c r="F99" s="197" t="str" cm="1">
        <f t="array" ref="F99">INDEX(DbaseIndices!I:I,$B99)</f>
        <v xml:space="preserve">1A1b Petroleum refining </v>
      </c>
      <c r="G99" s="197" t="str" cm="1">
        <f t="array" ref="G99">INDEX(DbaseIndices!D:D,$B99)</f>
        <v>Gas</v>
      </c>
      <c r="H99" s="197" t="str" cm="1">
        <f t="array" ref="H99">INDEX(DbaseIndices!E:E,$B99)</f>
        <v>CO2</v>
      </c>
      <c r="I99" s="197">
        <f>IF(I98=DbaseIndices!$N$3,DbaseIndices!$N$2,I98+1)</f>
        <v>2013</v>
      </c>
      <c r="J99" s="404" cm="1">
        <f t="array" aca="1" ref="J99" ca="1">OFFSET(INDIRECT(INDEX(DbaseIndices!J:J,B99)),0,I99-2000+1)</f>
        <v>2225.4739199999999</v>
      </c>
    </row>
    <row r="100" spans="1:10" x14ac:dyDescent="0.25">
      <c r="A100" s="197">
        <f>IF(I99=DbaseIndices!$N$3,A99+1,A99)</f>
        <v>17</v>
      </c>
      <c r="B100" s="197">
        <f>MATCH(A100,DbaseIndices!A:A,0)</f>
        <v>24</v>
      </c>
      <c r="C100" s="197" t="str" cm="1">
        <f t="array" ref="C100">INDEX(DbaseIndices!F:F,$B100)</f>
        <v>1 Energy</v>
      </c>
      <c r="D100" s="197" t="str" cm="1">
        <f t="array" ref="D100">INDEX(DbaseIndices!G:G,$B100)</f>
        <v>1A Fuel Combustion Activities</v>
      </c>
      <c r="E100" s="197" t="str" cm="1">
        <f t="array" ref="E100">INDEX(DbaseIndices!H:H,$B100)</f>
        <v>1A1 Energy Industries</v>
      </c>
      <c r="F100" s="197" t="str" cm="1">
        <f t="array" ref="F100">INDEX(DbaseIndices!I:I,$B100)</f>
        <v xml:space="preserve">1A1b Petroleum refining </v>
      </c>
      <c r="G100" s="197" t="str" cm="1">
        <f t="array" ref="G100">INDEX(DbaseIndices!D:D,$B100)</f>
        <v>Gas</v>
      </c>
      <c r="H100" s="197" t="str" cm="1">
        <f t="array" ref="H100">INDEX(DbaseIndices!E:E,$B100)</f>
        <v>CO2</v>
      </c>
      <c r="I100" s="197">
        <f>IF(I99=DbaseIndices!$N$3,DbaseIndices!$N$2,I99+1)</f>
        <v>2014</v>
      </c>
      <c r="J100" s="404" cm="1">
        <f t="array" aca="1" ref="J100" ca="1">OFFSET(INDIRECT(INDEX(DbaseIndices!J:J,B100)),0,I100-2000+1)</f>
        <v>2222.8560000000002</v>
      </c>
    </row>
    <row r="101" spans="1:10" x14ac:dyDescent="0.25">
      <c r="A101" s="197">
        <f>IF(I100=DbaseIndices!$N$3,A100+1,A100)</f>
        <v>17</v>
      </c>
      <c r="B101" s="197">
        <f>MATCH(A101,DbaseIndices!A:A,0)</f>
        <v>24</v>
      </c>
      <c r="C101" s="197" t="str" cm="1">
        <f t="array" ref="C101">INDEX(DbaseIndices!F:F,$B101)</f>
        <v>1 Energy</v>
      </c>
      <c r="D101" s="197" t="str" cm="1">
        <f t="array" ref="D101">INDEX(DbaseIndices!G:G,$B101)</f>
        <v>1A Fuel Combustion Activities</v>
      </c>
      <c r="E101" s="197" t="str" cm="1">
        <f t="array" ref="E101">INDEX(DbaseIndices!H:H,$B101)</f>
        <v>1A1 Energy Industries</v>
      </c>
      <c r="F101" s="197" t="str" cm="1">
        <f t="array" ref="F101">INDEX(DbaseIndices!I:I,$B101)</f>
        <v xml:space="preserve">1A1b Petroleum refining </v>
      </c>
      <c r="G101" s="197" t="str" cm="1">
        <f t="array" ref="G101">INDEX(DbaseIndices!D:D,$B101)</f>
        <v>Gas</v>
      </c>
      <c r="H101" s="197" t="str" cm="1">
        <f t="array" ref="H101">INDEX(DbaseIndices!E:E,$B101)</f>
        <v>CO2</v>
      </c>
      <c r="I101" s="197">
        <f>IF(I100=DbaseIndices!$N$3,DbaseIndices!$N$2,I100+1)</f>
        <v>2015</v>
      </c>
      <c r="J101" s="404" cm="1">
        <f t="array" aca="1" ref="J101" ca="1">OFFSET(INDIRECT(INDEX(DbaseIndices!J:J,B101)),0,I101-2000+1)</f>
        <v>2220.2380800000001</v>
      </c>
    </row>
    <row r="102" spans="1:10" x14ac:dyDescent="0.25">
      <c r="A102" s="197">
        <f>IF(I101=DbaseIndices!$N$3,A101+1,A101)</f>
        <v>17</v>
      </c>
      <c r="B102" s="197">
        <f>MATCH(A102,DbaseIndices!A:A,0)</f>
        <v>24</v>
      </c>
      <c r="C102" s="197" t="str" cm="1">
        <f t="array" ref="C102">INDEX(DbaseIndices!F:F,$B102)</f>
        <v>1 Energy</v>
      </c>
      <c r="D102" s="197" t="str" cm="1">
        <f t="array" ref="D102">INDEX(DbaseIndices!G:G,$B102)</f>
        <v>1A Fuel Combustion Activities</v>
      </c>
      <c r="E102" s="197" t="str" cm="1">
        <f t="array" ref="E102">INDEX(DbaseIndices!H:H,$B102)</f>
        <v>1A1 Energy Industries</v>
      </c>
      <c r="F102" s="197" t="str" cm="1">
        <f t="array" ref="F102">INDEX(DbaseIndices!I:I,$B102)</f>
        <v xml:space="preserve">1A1b Petroleum refining </v>
      </c>
      <c r="G102" s="197" t="str" cm="1">
        <f t="array" ref="G102">INDEX(DbaseIndices!D:D,$B102)</f>
        <v>Gas</v>
      </c>
      <c r="H102" s="197" t="str" cm="1">
        <f t="array" ref="H102">INDEX(DbaseIndices!E:E,$B102)</f>
        <v>CO2</v>
      </c>
      <c r="I102" s="197">
        <f>IF(I101=DbaseIndices!$N$3,DbaseIndices!$N$2,I101+1)</f>
        <v>2016</v>
      </c>
      <c r="J102" s="404" cm="1">
        <f t="array" aca="1" ref="J102" ca="1">OFFSET(INDIRECT(INDEX(DbaseIndices!J:J,B102)),0,I102-2000+1)</f>
        <v>2217.6201599999999</v>
      </c>
    </row>
    <row r="103" spans="1:10" x14ac:dyDescent="0.25">
      <c r="A103" s="197">
        <f>IF(I102=DbaseIndices!$N$3,A102+1,A102)</f>
        <v>17</v>
      </c>
      <c r="B103" s="197">
        <f>MATCH(A103,DbaseIndices!A:A,0)</f>
        <v>24</v>
      </c>
      <c r="C103" s="197" t="str" cm="1">
        <f t="array" ref="C103">INDEX(DbaseIndices!F:F,$B103)</f>
        <v>1 Energy</v>
      </c>
      <c r="D103" s="197" t="str" cm="1">
        <f t="array" ref="D103">INDEX(DbaseIndices!G:G,$B103)</f>
        <v>1A Fuel Combustion Activities</v>
      </c>
      <c r="E103" s="197" t="str" cm="1">
        <f t="array" ref="E103">INDEX(DbaseIndices!H:H,$B103)</f>
        <v>1A1 Energy Industries</v>
      </c>
      <c r="F103" s="197" t="str" cm="1">
        <f t="array" ref="F103">INDEX(DbaseIndices!I:I,$B103)</f>
        <v xml:space="preserve">1A1b Petroleum refining </v>
      </c>
      <c r="G103" s="197" t="str" cm="1">
        <f t="array" ref="G103">INDEX(DbaseIndices!D:D,$B103)</f>
        <v>Gas</v>
      </c>
      <c r="H103" s="197" t="str" cm="1">
        <f t="array" ref="H103">INDEX(DbaseIndices!E:E,$B103)</f>
        <v>CO2</v>
      </c>
      <c r="I103" s="197">
        <f>IF(I102=DbaseIndices!$N$3,DbaseIndices!$N$2,I102+1)</f>
        <v>2017</v>
      </c>
      <c r="J103" s="404" cm="1">
        <f t="array" aca="1" ref="J103" ca="1">OFFSET(INDIRECT(INDEX(DbaseIndices!J:J,B103)),0,I103-2000+1)</f>
        <v>2215.0022399999998</v>
      </c>
    </row>
    <row r="104" spans="1:10" x14ac:dyDescent="0.25">
      <c r="A104" s="197">
        <f>IF(I103=DbaseIndices!$N$3,A103+1,A103)</f>
        <v>18</v>
      </c>
      <c r="B104" s="197">
        <f>MATCH(A104,DbaseIndices!A:A,0)</f>
        <v>27</v>
      </c>
      <c r="C104" s="197" t="str" cm="1">
        <f t="array" ref="C104">INDEX(DbaseIndices!F:F,$B104)</f>
        <v>1 Energy</v>
      </c>
      <c r="D104" s="197" t="str" cm="1">
        <f t="array" ref="D104">INDEX(DbaseIndices!G:G,$B104)</f>
        <v>1A Fuel Combustion Activities</v>
      </c>
      <c r="E104" s="197" t="str" cm="1">
        <f t="array" ref="E104">INDEX(DbaseIndices!H:H,$B104)</f>
        <v>1A1 Energy Industries</v>
      </c>
      <c r="F104" s="197" t="str" cm="1">
        <f t="array" ref="F104">INDEX(DbaseIndices!I:I,$B104)</f>
        <v>1A1c Manufacture of solid fuels and other energy industries</v>
      </c>
      <c r="G104" s="197" cm="1">
        <f t="array" ref="G104">INDEX(DbaseIndices!D:D,$B104)</f>
        <v>0</v>
      </c>
      <c r="H104" s="197" t="str" cm="1">
        <f t="array" ref="H104">INDEX(DbaseIndices!E:E,$B104)</f>
        <v>CO2</v>
      </c>
      <c r="I104" s="197">
        <f>IF(I103=DbaseIndices!$N$3,DbaseIndices!$N$2,I103+1)</f>
        <v>2012</v>
      </c>
      <c r="J104" s="404" cm="1">
        <f t="array" aca="1" ref="J104" ca="1">OFFSET(INDIRECT(INDEX(DbaseIndices!J:J,B104)),0,I104-2000+1)</f>
        <v>795.40800720807056</v>
      </c>
    </row>
    <row r="105" spans="1:10" x14ac:dyDescent="0.25">
      <c r="A105" s="197">
        <f>IF(I104=DbaseIndices!$N$3,A104+1,A104)</f>
        <v>18</v>
      </c>
      <c r="B105" s="197">
        <f>MATCH(A105,DbaseIndices!A:A,0)</f>
        <v>27</v>
      </c>
      <c r="C105" s="197" t="str" cm="1">
        <f t="array" ref="C105">INDEX(DbaseIndices!F:F,$B105)</f>
        <v>1 Energy</v>
      </c>
      <c r="D105" s="197" t="str" cm="1">
        <f t="array" ref="D105">INDEX(DbaseIndices!G:G,$B105)</f>
        <v>1A Fuel Combustion Activities</v>
      </c>
      <c r="E105" s="197" t="str" cm="1">
        <f t="array" ref="E105">INDEX(DbaseIndices!H:H,$B105)</f>
        <v>1A1 Energy Industries</v>
      </c>
      <c r="F105" s="197" t="str" cm="1">
        <f t="array" ref="F105">INDEX(DbaseIndices!I:I,$B105)</f>
        <v>1A1c Manufacture of solid fuels and other energy industries</v>
      </c>
      <c r="G105" s="197" cm="1">
        <f t="array" ref="G105">INDEX(DbaseIndices!D:D,$B105)</f>
        <v>0</v>
      </c>
      <c r="H105" s="197" t="str" cm="1">
        <f t="array" ref="H105">INDEX(DbaseIndices!E:E,$B105)</f>
        <v>CO2</v>
      </c>
      <c r="I105" s="197">
        <f>IF(I104=DbaseIndices!$N$3,DbaseIndices!$N$2,I104+1)</f>
        <v>2013</v>
      </c>
      <c r="J105" s="404" cm="1">
        <f t="array" aca="1" ref="J105" ca="1">OFFSET(INDIRECT(INDEX(DbaseIndices!J:J,B105)),0,I105-2000+1)</f>
        <v>723.82928000000004</v>
      </c>
    </row>
    <row r="106" spans="1:10" x14ac:dyDescent="0.25">
      <c r="A106" s="197">
        <f>IF(I105=DbaseIndices!$N$3,A105+1,A105)</f>
        <v>18</v>
      </c>
      <c r="B106" s="197">
        <f>MATCH(A106,DbaseIndices!A:A,0)</f>
        <v>27</v>
      </c>
      <c r="C106" s="197" t="str" cm="1">
        <f t="array" ref="C106">INDEX(DbaseIndices!F:F,$B106)</f>
        <v>1 Energy</v>
      </c>
      <c r="D106" s="197" t="str" cm="1">
        <f t="array" ref="D106">INDEX(DbaseIndices!G:G,$B106)</f>
        <v>1A Fuel Combustion Activities</v>
      </c>
      <c r="E106" s="197" t="str" cm="1">
        <f t="array" ref="E106">INDEX(DbaseIndices!H:H,$B106)</f>
        <v>1A1 Energy Industries</v>
      </c>
      <c r="F106" s="197" t="str" cm="1">
        <f t="array" ref="F106">INDEX(DbaseIndices!I:I,$B106)</f>
        <v>1A1c Manufacture of solid fuels and other energy industries</v>
      </c>
      <c r="G106" s="197" cm="1">
        <f t="array" ref="G106">INDEX(DbaseIndices!D:D,$B106)</f>
        <v>0</v>
      </c>
      <c r="H106" s="197" t="str" cm="1">
        <f t="array" ref="H106">INDEX(DbaseIndices!E:E,$B106)</f>
        <v>CO2</v>
      </c>
      <c r="I106" s="197">
        <f>IF(I105=DbaseIndices!$N$3,DbaseIndices!$N$2,I105+1)</f>
        <v>2014</v>
      </c>
      <c r="J106" s="404" cm="1">
        <f t="array" aca="1" ref="J106" ca="1">OFFSET(INDIRECT(INDEX(DbaseIndices!J:J,B106)),0,I106-2000+1)</f>
        <v>1063.10662</v>
      </c>
    </row>
    <row r="107" spans="1:10" x14ac:dyDescent="0.25">
      <c r="A107" s="197">
        <f>IF(I106=DbaseIndices!$N$3,A106+1,A106)</f>
        <v>18</v>
      </c>
      <c r="B107" s="197">
        <f>MATCH(A107,DbaseIndices!A:A,0)</f>
        <v>27</v>
      </c>
      <c r="C107" s="197" t="str" cm="1">
        <f t="array" ref="C107">INDEX(DbaseIndices!F:F,$B107)</f>
        <v>1 Energy</v>
      </c>
      <c r="D107" s="197" t="str" cm="1">
        <f t="array" ref="D107">INDEX(DbaseIndices!G:G,$B107)</f>
        <v>1A Fuel Combustion Activities</v>
      </c>
      <c r="E107" s="197" t="str" cm="1">
        <f t="array" ref="E107">INDEX(DbaseIndices!H:H,$B107)</f>
        <v>1A1 Energy Industries</v>
      </c>
      <c r="F107" s="197" t="str" cm="1">
        <f t="array" ref="F107">INDEX(DbaseIndices!I:I,$B107)</f>
        <v>1A1c Manufacture of solid fuels and other energy industries</v>
      </c>
      <c r="G107" s="197" cm="1">
        <f t="array" ref="G107">INDEX(DbaseIndices!D:D,$B107)</f>
        <v>0</v>
      </c>
      <c r="H107" s="197" t="str" cm="1">
        <f t="array" ref="H107">INDEX(DbaseIndices!E:E,$B107)</f>
        <v>CO2</v>
      </c>
      <c r="I107" s="197">
        <f>IF(I106=DbaseIndices!$N$3,DbaseIndices!$N$2,I106+1)</f>
        <v>2015</v>
      </c>
      <c r="J107" s="404" cm="1">
        <f t="array" aca="1" ref="J107" ca="1">OFFSET(INDIRECT(INDEX(DbaseIndices!J:J,B107)),0,I107-2000+1)</f>
        <v>847.65556000000004</v>
      </c>
    </row>
    <row r="108" spans="1:10" x14ac:dyDescent="0.25">
      <c r="A108" s="197">
        <f>IF(I107=DbaseIndices!$N$3,A107+1,A107)</f>
        <v>18</v>
      </c>
      <c r="B108" s="197">
        <f>MATCH(A108,DbaseIndices!A:A,0)</f>
        <v>27</v>
      </c>
      <c r="C108" s="197" t="str" cm="1">
        <f t="array" ref="C108">INDEX(DbaseIndices!F:F,$B108)</f>
        <v>1 Energy</v>
      </c>
      <c r="D108" s="197" t="str" cm="1">
        <f t="array" ref="D108">INDEX(DbaseIndices!G:G,$B108)</f>
        <v>1A Fuel Combustion Activities</v>
      </c>
      <c r="E108" s="197" t="str" cm="1">
        <f t="array" ref="E108">INDEX(DbaseIndices!H:H,$B108)</f>
        <v>1A1 Energy Industries</v>
      </c>
      <c r="F108" s="197" t="str" cm="1">
        <f t="array" ref="F108">INDEX(DbaseIndices!I:I,$B108)</f>
        <v>1A1c Manufacture of solid fuels and other energy industries</v>
      </c>
      <c r="G108" s="197" cm="1">
        <f t="array" ref="G108">INDEX(DbaseIndices!D:D,$B108)</f>
        <v>0</v>
      </c>
      <c r="H108" s="197" t="str" cm="1">
        <f t="array" ref="H108">INDEX(DbaseIndices!E:E,$B108)</f>
        <v>CO2</v>
      </c>
      <c r="I108" s="197">
        <f>IF(I107=DbaseIndices!$N$3,DbaseIndices!$N$2,I107+1)</f>
        <v>2016</v>
      </c>
      <c r="J108" s="404" cm="1">
        <f t="array" aca="1" ref="J108" ca="1">OFFSET(INDIRECT(INDEX(DbaseIndices!J:J,B108)),0,I108-2000+1)</f>
        <v>881.01609999999994</v>
      </c>
    </row>
    <row r="109" spans="1:10" x14ac:dyDescent="0.25">
      <c r="A109" s="197">
        <f>IF(I108=DbaseIndices!$N$3,A108+1,A108)</f>
        <v>18</v>
      </c>
      <c r="B109" s="197">
        <f>MATCH(A109,DbaseIndices!A:A,0)</f>
        <v>27</v>
      </c>
      <c r="C109" s="197" t="str" cm="1">
        <f t="array" ref="C109">INDEX(DbaseIndices!F:F,$B109)</f>
        <v>1 Energy</v>
      </c>
      <c r="D109" s="197" t="str" cm="1">
        <f t="array" ref="D109">INDEX(DbaseIndices!G:G,$B109)</f>
        <v>1A Fuel Combustion Activities</v>
      </c>
      <c r="E109" s="197" t="str" cm="1">
        <f t="array" ref="E109">INDEX(DbaseIndices!H:H,$B109)</f>
        <v>1A1 Energy Industries</v>
      </c>
      <c r="F109" s="197" t="str" cm="1">
        <f t="array" ref="F109">INDEX(DbaseIndices!I:I,$B109)</f>
        <v>1A1c Manufacture of solid fuels and other energy industries</v>
      </c>
      <c r="G109" s="197" cm="1">
        <f t="array" ref="G109">INDEX(DbaseIndices!D:D,$B109)</f>
        <v>0</v>
      </c>
      <c r="H109" s="197" t="str" cm="1">
        <f t="array" ref="H109">INDEX(DbaseIndices!E:E,$B109)</f>
        <v>CO2</v>
      </c>
      <c r="I109" s="197">
        <f>IF(I108=DbaseIndices!$N$3,DbaseIndices!$N$2,I108+1)</f>
        <v>2017</v>
      </c>
      <c r="J109" s="404" cm="1">
        <f t="array" aca="1" ref="J109" ca="1">OFFSET(INDIRECT(INDEX(DbaseIndices!J:J,B109)),0,I109-2000+1)</f>
        <v>910.44895000000008</v>
      </c>
    </row>
    <row r="110" spans="1:10" x14ac:dyDescent="0.25">
      <c r="A110" s="197">
        <f>IF(I109=DbaseIndices!$N$3,A109+1,A109)</f>
        <v>19</v>
      </c>
      <c r="B110" s="197">
        <f>MATCH(A110,DbaseIndices!A:A,0)</f>
        <v>28</v>
      </c>
      <c r="C110" s="197" t="str" cm="1">
        <f t="array" ref="C110">INDEX(DbaseIndices!F:F,$B110)</f>
        <v>1 Energy</v>
      </c>
      <c r="D110" s="197" t="str" cm="1">
        <f t="array" ref="D110">INDEX(DbaseIndices!G:G,$B110)</f>
        <v>1A Fuel Combustion Activities</v>
      </c>
      <c r="E110" s="197" t="str" cm="1">
        <f t="array" ref="E110">INDEX(DbaseIndices!H:H,$B110)</f>
        <v>1A1 Energy Industries</v>
      </c>
      <c r="F110" s="197" t="str" cm="1">
        <f t="array" ref="F110">INDEX(DbaseIndices!I:I,$B110)</f>
        <v>1A1c Manufacture of solid fuels and other energy industries</v>
      </c>
      <c r="G110" s="197" cm="1">
        <f t="array" ref="G110">INDEX(DbaseIndices!D:D,$B110)</f>
        <v>0</v>
      </c>
      <c r="H110" s="197" t="str" cm="1">
        <f t="array" ref="H110">INDEX(DbaseIndices!E:E,$B110)</f>
        <v>CO2</v>
      </c>
      <c r="I110" s="197">
        <f>IF(I109=DbaseIndices!$N$3,DbaseIndices!$N$2,I109+1)</f>
        <v>2012</v>
      </c>
      <c r="J110" s="404" cm="1">
        <f t="array" aca="1" ref="J110" ca="1">OFFSET(INDIRECT(INDEX(DbaseIndices!J:J,B110)),0,I110-2000+1)</f>
        <v>29107.906712723187</v>
      </c>
    </row>
    <row r="111" spans="1:10" x14ac:dyDescent="0.25">
      <c r="A111" s="197">
        <f>IF(I110=DbaseIndices!$N$3,A110+1,A110)</f>
        <v>19</v>
      </c>
      <c r="B111" s="197">
        <f>MATCH(A111,DbaseIndices!A:A,0)</f>
        <v>28</v>
      </c>
      <c r="C111" s="197" t="str" cm="1">
        <f t="array" ref="C111">INDEX(DbaseIndices!F:F,$B111)</f>
        <v>1 Energy</v>
      </c>
      <c r="D111" s="197" t="str" cm="1">
        <f t="array" ref="D111">INDEX(DbaseIndices!G:G,$B111)</f>
        <v>1A Fuel Combustion Activities</v>
      </c>
      <c r="E111" s="197" t="str" cm="1">
        <f t="array" ref="E111">INDEX(DbaseIndices!H:H,$B111)</f>
        <v>1A1 Energy Industries</v>
      </c>
      <c r="F111" s="197" t="str" cm="1">
        <f t="array" ref="F111">INDEX(DbaseIndices!I:I,$B111)</f>
        <v>1A1c Manufacture of solid fuels and other energy industries</v>
      </c>
      <c r="G111" s="197" cm="1">
        <f t="array" ref="G111">INDEX(DbaseIndices!D:D,$B111)</f>
        <v>0</v>
      </c>
      <c r="H111" s="197" t="str" cm="1">
        <f t="array" ref="H111">INDEX(DbaseIndices!E:E,$B111)</f>
        <v>CO2</v>
      </c>
      <c r="I111" s="197">
        <f>IF(I110=DbaseIndices!$N$3,DbaseIndices!$N$2,I110+1)</f>
        <v>2013</v>
      </c>
      <c r="J111" s="404" cm="1">
        <f t="array" aca="1" ref="J111" ca="1">OFFSET(INDIRECT(INDEX(DbaseIndices!J:J,B111)),0,I111-2000+1)</f>
        <v>29593.129290151595</v>
      </c>
    </row>
    <row r="112" spans="1:10" x14ac:dyDescent="0.25">
      <c r="A112" s="197">
        <f>IF(I111=DbaseIndices!$N$3,A111+1,A111)</f>
        <v>19</v>
      </c>
      <c r="B112" s="197">
        <f>MATCH(A112,DbaseIndices!A:A,0)</f>
        <v>28</v>
      </c>
      <c r="C112" s="197" t="str" cm="1">
        <f t="array" ref="C112">INDEX(DbaseIndices!F:F,$B112)</f>
        <v>1 Energy</v>
      </c>
      <c r="D112" s="197" t="str" cm="1">
        <f t="array" ref="D112">INDEX(DbaseIndices!G:G,$B112)</f>
        <v>1A Fuel Combustion Activities</v>
      </c>
      <c r="E112" s="197" t="str" cm="1">
        <f t="array" ref="E112">INDEX(DbaseIndices!H:H,$B112)</f>
        <v>1A1 Energy Industries</v>
      </c>
      <c r="F112" s="197" t="str" cm="1">
        <f t="array" ref="F112">INDEX(DbaseIndices!I:I,$B112)</f>
        <v>1A1c Manufacture of solid fuels and other energy industries</v>
      </c>
      <c r="G112" s="197" cm="1">
        <f t="array" ref="G112">INDEX(DbaseIndices!D:D,$B112)</f>
        <v>0</v>
      </c>
      <c r="H112" s="197" t="str" cm="1">
        <f t="array" ref="H112">INDEX(DbaseIndices!E:E,$B112)</f>
        <v>CO2</v>
      </c>
      <c r="I112" s="197">
        <f>IF(I111=DbaseIndices!$N$3,DbaseIndices!$N$2,I111+1)</f>
        <v>2014</v>
      </c>
      <c r="J112" s="404" cm="1">
        <f t="array" aca="1" ref="J112" ca="1">OFFSET(INDIRECT(INDEX(DbaseIndices!J:J,B112)),0,I112-2000+1)</f>
        <v>29660.778012384078</v>
      </c>
    </row>
    <row r="113" spans="1:10" x14ac:dyDescent="0.25">
      <c r="A113" s="197">
        <f>IF(I112=DbaseIndices!$N$3,A112+1,A112)</f>
        <v>19</v>
      </c>
      <c r="B113" s="197">
        <f>MATCH(A113,DbaseIndices!A:A,0)</f>
        <v>28</v>
      </c>
      <c r="C113" s="197" t="str" cm="1">
        <f t="array" ref="C113">INDEX(DbaseIndices!F:F,$B113)</f>
        <v>1 Energy</v>
      </c>
      <c r="D113" s="197" t="str" cm="1">
        <f t="array" ref="D113">INDEX(DbaseIndices!G:G,$B113)</f>
        <v>1A Fuel Combustion Activities</v>
      </c>
      <c r="E113" s="197" t="str" cm="1">
        <f t="array" ref="E113">INDEX(DbaseIndices!H:H,$B113)</f>
        <v>1A1 Energy Industries</v>
      </c>
      <c r="F113" s="197" t="str" cm="1">
        <f t="array" ref="F113">INDEX(DbaseIndices!I:I,$B113)</f>
        <v>1A1c Manufacture of solid fuels and other energy industries</v>
      </c>
      <c r="G113" s="197" cm="1">
        <f t="array" ref="G113">INDEX(DbaseIndices!D:D,$B113)</f>
        <v>0</v>
      </c>
      <c r="H113" s="197" t="str" cm="1">
        <f t="array" ref="H113">INDEX(DbaseIndices!E:E,$B113)</f>
        <v>CO2</v>
      </c>
      <c r="I113" s="197">
        <f>IF(I112=DbaseIndices!$N$3,DbaseIndices!$N$2,I112+1)</f>
        <v>2015</v>
      </c>
      <c r="J113" s="404" cm="1">
        <f t="array" aca="1" ref="J113" ca="1">OFFSET(INDIRECT(INDEX(DbaseIndices!J:J,B113)),0,I113-2000+1)</f>
        <v>30412.241216136932</v>
      </c>
    </row>
    <row r="114" spans="1:10" x14ac:dyDescent="0.25">
      <c r="A114" s="197">
        <f>IF(I113=DbaseIndices!$N$3,A113+1,A113)</f>
        <v>19</v>
      </c>
      <c r="B114" s="197">
        <f>MATCH(A114,DbaseIndices!A:A,0)</f>
        <v>28</v>
      </c>
      <c r="C114" s="197" t="str" cm="1">
        <f t="array" ref="C114">INDEX(DbaseIndices!F:F,$B114)</f>
        <v>1 Energy</v>
      </c>
      <c r="D114" s="197" t="str" cm="1">
        <f t="array" ref="D114">INDEX(DbaseIndices!G:G,$B114)</f>
        <v>1A Fuel Combustion Activities</v>
      </c>
      <c r="E114" s="197" t="str" cm="1">
        <f t="array" ref="E114">INDEX(DbaseIndices!H:H,$B114)</f>
        <v>1A1 Energy Industries</v>
      </c>
      <c r="F114" s="197" t="str" cm="1">
        <f t="array" ref="F114">INDEX(DbaseIndices!I:I,$B114)</f>
        <v>1A1c Manufacture of solid fuels and other energy industries</v>
      </c>
      <c r="G114" s="197" cm="1">
        <f t="array" ref="G114">INDEX(DbaseIndices!D:D,$B114)</f>
        <v>0</v>
      </c>
      <c r="H114" s="197" t="str" cm="1">
        <f t="array" ref="H114">INDEX(DbaseIndices!E:E,$B114)</f>
        <v>CO2</v>
      </c>
      <c r="I114" s="197">
        <f>IF(I113=DbaseIndices!$N$3,DbaseIndices!$N$2,I113+1)</f>
        <v>2016</v>
      </c>
      <c r="J114" s="404" cm="1">
        <f t="array" aca="1" ref="J114" ca="1">OFFSET(INDIRECT(INDEX(DbaseIndices!J:J,B114)),0,I114-2000+1)</f>
        <v>29356.582900267109</v>
      </c>
    </row>
    <row r="115" spans="1:10" x14ac:dyDescent="0.25">
      <c r="A115" s="197">
        <f>IF(I114=DbaseIndices!$N$3,A114+1,A114)</f>
        <v>19</v>
      </c>
      <c r="B115" s="197">
        <f>MATCH(A115,DbaseIndices!A:A,0)</f>
        <v>28</v>
      </c>
      <c r="C115" s="197" t="str" cm="1">
        <f t="array" ref="C115">INDEX(DbaseIndices!F:F,$B115)</f>
        <v>1 Energy</v>
      </c>
      <c r="D115" s="197" t="str" cm="1">
        <f t="array" ref="D115">INDEX(DbaseIndices!G:G,$B115)</f>
        <v>1A Fuel Combustion Activities</v>
      </c>
      <c r="E115" s="197" t="str" cm="1">
        <f t="array" ref="E115">INDEX(DbaseIndices!H:H,$B115)</f>
        <v>1A1 Energy Industries</v>
      </c>
      <c r="F115" s="197" t="str" cm="1">
        <f t="array" ref="F115">INDEX(DbaseIndices!I:I,$B115)</f>
        <v>1A1c Manufacture of solid fuels and other energy industries</v>
      </c>
      <c r="G115" s="197" cm="1">
        <f t="array" ref="G115">INDEX(DbaseIndices!D:D,$B115)</f>
        <v>0</v>
      </c>
      <c r="H115" s="197" t="str" cm="1">
        <f t="array" ref="H115">INDEX(DbaseIndices!E:E,$B115)</f>
        <v>CO2</v>
      </c>
      <c r="I115" s="197">
        <f>IF(I114=DbaseIndices!$N$3,DbaseIndices!$N$2,I114+1)</f>
        <v>2017</v>
      </c>
      <c r="J115" s="404" cm="1">
        <f t="array" aca="1" ref="J115" ca="1">OFFSET(INDIRECT(INDEX(DbaseIndices!J:J,B115)),0,I115-2000+1)</f>
        <v>28459</v>
      </c>
    </row>
    <row r="116" spans="1:10" x14ac:dyDescent="0.25">
      <c r="A116" s="197">
        <f>IF(I115=DbaseIndices!$N$3,A115+1,A115)</f>
        <v>20</v>
      </c>
      <c r="B116" s="197">
        <f>MATCH(A116,DbaseIndices!A:A,0)</f>
        <v>32</v>
      </c>
      <c r="C116" s="197" t="str" cm="1">
        <f t="array" ref="C116">INDEX(DbaseIndices!F:F,$B116)</f>
        <v>1 Energy</v>
      </c>
      <c r="D116" s="197" t="str" cm="1">
        <f t="array" ref="D116">INDEX(DbaseIndices!G:G,$B116)</f>
        <v>1A Fuel Combustion Activities</v>
      </c>
      <c r="E116" s="197" t="str" cm="1">
        <f t="array" ref="E116">INDEX(DbaseIndices!H:H,$B116)</f>
        <v>1A1 Energy Industries</v>
      </c>
      <c r="F116" s="197" t="str" cm="1">
        <f t="array" ref="F116">INDEX(DbaseIndices!I:I,$B116)</f>
        <v>1A1a Electricity and Heat Production</v>
      </c>
      <c r="G116" s="197" t="str" cm="1">
        <f t="array" ref="G116">INDEX(DbaseIndices!D:D,$B116)</f>
        <v>Diesel</v>
      </c>
      <c r="H116" s="197" t="str" cm="1">
        <f t="array" ref="H116">INDEX(DbaseIndices!E:E,$B116)</f>
        <v>CH4</v>
      </c>
      <c r="I116" s="197">
        <f>IF(I115=DbaseIndices!$N$3,DbaseIndices!$N$2,I115+1)</f>
        <v>2012</v>
      </c>
      <c r="J116" s="404" cm="1">
        <f t="array" aca="1" ref="J116" ca="1">OFFSET(INDIRECT(INDEX(DbaseIndices!J:J,B116)),0,I116-2000+1)</f>
        <v>6.7943888961397136E-2</v>
      </c>
    </row>
    <row r="117" spans="1:10" x14ac:dyDescent="0.25">
      <c r="A117" s="197">
        <f>IF(I116=DbaseIndices!$N$3,A116+1,A116)</f>
        <v>20</v>
      </c>
      <c r="B117" s="197">
        <f>MATCH(A117,DbaseIndices!A:A,0)</f>
        <v>32</v>
      </c>
      <c r="C117" s="197" t="str" cm="1">
        <f t="array" ref="C117">INDEX(DbaseIndices!F:F,$B117)</f>
        <v>1 Energy</v>
      </c>
      <c r="D117" s="197" t="str" cm="1">
        <f t="array" ref="D117">INDEX(DbaseIndices!G:G,$B117)</f>
        <v>1A Fuel Combustion Activities</v>
      </c>
      <c r="E117" s="197" t="str" cm="1">
        <f t="array" ref="E117">INDEX(DbaseIndices!H:H,$B117)</f>
        <v>1A1 Energy Industries</v>
      </c>
      <c r="F117" s="197" t="str" cm="1">
        <f t="array" ref="F117">INDEX(DbaseIndices!I:I,$B117)</f>
        <v>1A1a Electricity and Heat Production</v>
      </c>
      <c r="G117" s="197" t="str" cm="1">
        <f t="array" ref="G117">INDEX(DbaseIndices!D:D,$B117)</f>
        <v>Diesel</v>
      </c>
      <c r="H117" s="197" t="str" cm="1">
        <f t="array" ref="H117">INDEX(DbaseIndices!E:E,$B117)</f>
        <v>CH4</v>
      </c>
      <c r="I117" s="197">
        <f>IF(I116=DbaseIndices!$N$3,DbaseIndices!$N$2,I116+1)</f>
        <v>2013</v>
      </c>
      <c r="J117" s="404" cm="1">
        <f t="array" aca="1" ref="J117" ca="1">OFFSET(INDIRECT(INDEX(DbaseIndices!J:J,B117)),0,I117-2000+1)</f>
        <v>0.10242221690356135</v>
      </c>
    </row>
    <row r="118" spans="1:10" x14ac:dyDescent="0.25">
      <c r="A118" s="197">
        <f>IF(I117=DbaseIndices!$N$3,A117+1,A117)</f>
        <v>20</v>
      </c>
      <c r="B118" s="197">
        <f>MATCH(A118,DbaseIndices!A:A,0)</f>
        <v>32</v>
      </c>
      <c r="C118" s="197" t="str" cm="1">
        <f t="array" ref="C118">INDEX(DbaseIndices!F:F,$B118)</f>
        <v>1 Energy</v>
      </c>
      <c r="D118" s="197" t="str" cm="1">
        <f t="array" ref="D118">INDEX(DbaseIndices!G:G,$B118)</f>
        <v>1A Fuel Combustion Activities</v>
      </c>
      <c r="E118" s="197" t="str" cm="1">
        <f t="array" ref="E118">INDEX(DbaseIndices!H:H,$B118)</f>
        <v>1A1 Energy Industries</v>
      </c>
      <c r="F118" s="197" t="str" cm="1">
        <f t="array" ref="F118">INDEX(DbaseIndices!I:I,$B118)</f>
        <v>1A1a Electricity and Heat Production</v>
      </c>
      <c r="G118" s="197" t="str" cm="1">
        <f t="array" ref="G118">INDEX(DbaseIndices!D:D,$B118)</f>
        <v>Diesel</v>
      </c>
      <c r="H118" s="197" t="str" cm="1">
        <f t="array" ref="H118">INDEX(DbaseIndices!E:E,$B118)</f>
        <v>CH4</v>
      </c>
      <c r="I118" s="197">
        <f>IF(I117=DbaseIndices!$N$3,DbaseIndices!$N$2,I117+1)</f>
        <v>2014</v>
      </c>
      <c r="J118" s="404" cm="1">
        <f t="array" aca="1" ref="J118" ca="1">OFFSET(INDIRECT(INDEX(DbaseIndices!J:J,B118)),0,I118-2000+1)</f>
        <v>0.1202653839096432</v>
      </c>
    </row>
    <row r="119" spans="1:10" x14ac:dyDescent="0.25">
      <c r="A119" s="197">
        <f>IF(I118=DbaseIndices!$N$3,A118+1,A118)</f>
        <v>20</v>
      </c>
      <c r="B119" s="197">
        <f>MATCH(A119,DbaseIndices!A:A,0)</f>
        <v>32</v>
      </c>
      <c r="C119" s="197" t="str" cm="1">
        <f t="array" ref="C119">INDEX(DbaseIndices!F:F,$B119)</f>
        <v>1 Energy</v>
      </c>
      <c r="D119" s="197" t="str" cm="1">
        <f t="array" ref="D119">INDEX(DbaseIndices!G:G,$B119)</f>
        <v>1A Fuel Combustion Activities</v>
      </c>
      <c r="E119" s="197" t="str" cm="1">
        <f t="array" ref="E119">INDEX(DbaseIndices!H:H,$B119)</f>
        <v>1A1 Energy Industries</v>
      </c>
      <c r="F119" s="197" t="str" cm="1">
        <f t="array" ref="F119">INDEX(DbaseIndices!I:I,$B119)</f>
        <v>1A1a Electricity and Heat Production</v>
      </c>
      <c r="G119" s="197" t="str" cm="1">
        <f t="array" ref="G119">INDEX(DbaseIndices!D:D,$B119)</f>
        <v>Diesel</v>
      </c>
      <c r="H119" s="197" t="str" cm="1">
        <f t="array" ref="H119">INDEX(DbaseIndices!E:E,$B119)</f>
        <v>CH4</v>
      </c>
      <c r="I119" s="197">
        <f>IF(I118=DbaseIndices!$N$3,DbaseIndices!$N$2,I118+1)</f>
        <v>2015</v>
      </c>
      <c r="J119" s="404" cm="1">
        <f t="array" aca="1" ref="J119" ca="1">OFFSET(INDIRECT(INDEX(DbaseIndices!J:J,B119)),0,I119-2000+1)</f>
        <v>0.17617690372421252</v>
      </c>
    </row>
    <row r="120" spans="1:10" x14ac:dyDescent="0.25">
      <c r="A120" s="197">
        <f>IF(I119=DbaseIndices!$N$3,A119+1,A119)</f>
        <v>20</v>
      </c>
      <c r="B120" s="197">
        <f>MATCH(A120,DbaseIndices!A:A,0)</f>
        <v>32</v>
      </c>
      <c r="C120" s="197" t="str" cm="1">
        <f t="array" ref="C120">INDEX(DbaseIndices!F:F,$B120)</f>
        <v>1 Energy</v>
      </c>
      <c r="D120" s="197" t="str" cm="1">
        <f t="array" ref="D120">INDEX(DbaseIndices!G:G,$B120)</f>
        <v>1A Fuel Combustion Activities</v>
      </c>
      <c r="E120" s="197" t="str" cm="1">
        <f t="array" ref="E120">INDEX(DbaseIndices!H:H,$B120)</f>
        <v>1A1 Energy Industries</v>
      </c>
      <c r="F120" s="197" t="str" cm="1">
        <f t="array" ref="F120">INDEX(DbaseIndices!I:I,$B120)</f>
        <v>1A1a Electricity and Heat Production</v>
      </c>
      <c r="G120" s="197" t="str" cm="1">
        <f t="array" ref="G120">INDEX(DbaseIndices!D:D,$B120)</f>
        <v>Diesel</v>
      </c>
      <c r="H120" s="197" t="str" cm="1">
        <f t="array" ref="H120">INDEX(DbaseIndices!E:E,$B120)</f>
        <v>CH4</v>
      </c>
      <c r="I120" s="197">
        <f>IF(I119=DbaseIndices!$N$3,DbaseIndices!$N$2,I119+1)</f>
        <v>2016</v>
      </c>
      <c r="J120" s="404" cm="1">
        <f t="array" aca="1" ref="J120" ca="1">OFFSET(INDIRECT(INDEX(DbaseIndices!J:J,B120)),0,I120-2000+1)</f>
        <v>5.4869141518183485E-3</v>
      </c>
    </row>
    <row r="121" spans="1:10" x14ac:dyDescent="0.25">
      <c r="A121" s="197">
        <f>IF(I120=DbaseIndices!$N$3,A120+1,A120)</f>
        <v>20</v>
      </c>
      <c r="B121" s="197">
        <f>MATCH(A121,DbaseIndices!A:A,0)</f>
        <v>32</v>
      </c>
      <c r="C121" s="197" t="str" cm="1">
        <f t="array" ref="C121">INDEX(DbaseIndices!F:F,$B121)</f>
        <v>1 Energy</v>
      </c>
      <c r="D121" s="197" t="str" cm="1">
        <f t="array" ref="D121">INDEX(DbaseIndices!G:G,$B121)</f>
        <v>1A Fuel Combustion Activities</v>
      </c>
      <c r="E121" s="197" t="str" cm="1">
        <f t="array" ref="E121">INDEX(DbaseIndices!H:H,$B121)</f>
        <v>1A1 Energy Industries</v>
      </c>
      <c r="F121" s="197" t="str" cm="1">
        <f t="array" ref="F121">INDEX(DbaseIndices!I:I,$B121)</f>
        <v>1A1a Electricity and Heat Production</v>
      </c>
      <c r="G121" s="197" t="str" cm="1">
        <f t="array" ref="G121">INDEX(DbaseIndices!D:D,$B121)</f>
        <v>Diesel</v>
      </c>
      <c r="H121" s="197" t="str" cm="1">
        <f t="array" ref="H121">INDEX(DbaseIndices!E:E,$B121)</f>
        <v>CH4</v>
      </c>
      <c r="I121" s="197">
        <f>IF(I120=DbaseIndices!$N$3,DbaseIndices!$N$2,I120+1)</f>
        <v>2017</v>
      </c>
      <c r="J121" s="404" cm="1">
        <f t="array" aca="1" ref="J121" ca="1">OFFSET(INDIRECT(INDEX(DbaseIndices!J:J,B121)),0,I121-2000+1)</f>
        <v>1.3035335195482503E-3</v>
      </c>
    </row>
    <row r="122" spans="1:10" x14ac:dyDescent="0.25">
      <c r="A122" s="197">
        <f>IF(I121=DbaseIndices!$N$3,A121+1,A121)</f>
        <v>21</v>
      </c>
      <c r="B122" s="197">
        <f>MATCH(A122,DbaseIndices!A:A,0)</f>
        <v>33</v>
      </c>
      <c r="C122" s="197" t="str" cm="1">
        <f t="array" ref="C122">INDEX(DbaseIndices!F:F,$B122)</f>
        <v>1 Energy</v>
      </c>
      <c r="D122" s="197" t="str" cm="1">
        <f t="array" ref="D122">INDEX(DbaseIndices!G:G,$B122)</f>
        <v>1A Fuel Combustion Activities</v>
      </c>
      <c r="E122" s="197" t="str" cm="1">
        <f t="array" ref="E122">INDEX(DbaseIndices!H:H,$B122)</f>
        <v>1A1 Energy Industries</v>
      </c>
      <c r="F122" s="197" t="str" cm="1">
        <f t="array" ref="F122">INDEX(DbaseIndices!I:I,$B122)</f>
        <v>1A1a Electricity and Heat Production</v>
      </c>
      <c r="G122" s="197" t="str" cm="1">
        <f t="array" ref="G122">INDEX(DbaseIndices!D:D,$B122)</f>
        <v>Residual Fuel Oil (HFO)</v>
      </c>
      <c r="H122" s="197" t="str" cm="1">
        <f t="array" ref="H122">INDEX(DbaseIndices!E:E,$B122)</f>
        <v>CH4</v>
      </c>
      <c r="I122" s="197">
        <f>IF(I121=DbaseIndices!$N$3,DbaseIndices!$N$2,I121+1)</f>
        <v>2012</v>
      </c>
      <c r="J122" s="404" cm="1">
        <f t="array" aca="1" ref="J122" ca="1">OFFSET(INDIRECT(INDEX(DbaseIndices!J:J,B122)),0,I122-2000+1)</f>
        <v>2.7110850000000002E-2</v>
      </c>
    </row>
    <row r="123" spans="1:10" x14ac:dyDescent="0.25">
      <c r="A123" s="197">
        <f>IF(I122=DbaseIndices!$N$3,A122+1,A122)</f>
        <v>21</v>
      </c>
      <c r="B123" s="197">
        <f>MATCH(A123,DbaseIndices!A:A,0)</f>
        <v>33</v>
      </c>
      <c r="C123" s="197" t="str" cm="1">
        <f t="array" ref="C123">INDEX(DbaseIndices!F:F,$B123)</f>
        <v>1 Energy</v>
      </c>
      <c r="D123" s="197" t="str" cm="1">
        <f t="array" ref="D123">INDEX(DbaseIndices!G:G,$B123)</f>
        <v>1A Fuel Combustion Activities</v>
      </c>
      <c r="E123" s="197" t="str" cm="1">
        <f t="array" ref="E123">INDEX(DbaseIndices!H:H,$B123)</f>
        <v>1A1 Energy Industries</v>
      </c>
      <c r="F123" s="197" t="str" cm="1">
        <f t="array" ref="F123">INDEX(DbaseIndices!I:I,$B123)</f>
        <v>1A1a Electricity and Heat Production</v>
      </c>
      <c r="G123" s="197" t="str" cm="1">
        <f t="array" ref="G123">INDEX(DbaseIndices!D:D,$B123)</f>
        <v>Residual Fuel Oil (HFO)</v>
      </c>
      <c r="H123" s="197" t="str" cm="1">
        <f t="array" ref="H123">INDEX(DbaseIndices!E:E,$B123)</f>
        <v>CH4</v>
      </c>
      <c r="I123" s="197">
        <f>IF(I122=DbaseIndices!$N$3,DbaseIndices!$N$2,I122+1)</f>
        <v>2013</v>
      </c>
      <c r="J123" s="404" cm="1">
        <f t="array" aca="1" ref="J123" ca="1">OFFSET(INDIRECT(INDEX(DbaseIndices!J:J,B123)),0,I123-2000+1)</f>
        <v>3.5467627713325421E-2</v>
      </c>
    </row>
    <row r="124" spans="1:10" x14ac:dyDescent="0.25">
      <c r="A124" s="197">
        <f>IF(I123=DbaseIndices!$N$3,A123+1,A123)</f>
        <v>21</v>
      </c>
      <c r="B124" s="197">
        <f>MATCH(A124,DbaseIndices!A:A,0)</f>
        <v>33</v>
      </c>
      <c r="C124" s="197" t="str" cm="1">
        <f t="array" ref="C124">INDEX(DbaseIndices!F:F,$B124)</f>
        <v>1 Energy</v>
      </c>
      <c r="D124" s="197" t="str" cm="1">
        <f t="array" ref="D124">INDEX(DbaseIndices!G:G,$B124)</f>
        <v>1A Fuel Combustion Activities</v>
      </c>
      <c r="E124" s="197" t="str" cm="1">
        <f t="array" ref="E124">INDEX(DbaseIndices!H:H,$B124)</f>
        <v>1A1 Energy Industries</v>
      </c>
      <c r="F124" s="197" t="str" cm="1">
        <f t="array" ref="F124">INDEX(DbaseIndices!I:I,$B124)</f>
        <v>1A1a Electricity and Heat Production</v>
      </c>
      <c r="G124" s="197" t="str" cm="1">
        <f t="array" ref="G124">INDEX(DbaseIndices!D:D,$B124)</f>
        <v>Residual Fuel Oil (HFO)</v>
      </c>
      <c r="H124" s="197" t="str" cm="1">
        <f t="array" ref="H124">INDEX(DbaseIndices!E:E,$B124)</f>
        <v>CH4</v>
      </c>
      <c r="I124" s="197">
        <f>IF(I123=DbaseIndices!$N$3,DbaseIndices!$N$2,I123+1)</f>
        <v>2014</v>
      </c>
      <c r="J124" s="404" cm="1">
        <f t="array" aca="1" ref="J124" ca="1">OFFSET(INDIRECT(INDEX(DbaseIndices!J:J,B124)),0,I124-2000+1)</f>
        <v>3.7921061401498972E-2</v>
      </c>
    </row>
    <row r="125" spans="1:10" x14ac:dyDescent="0.25">
      <c r="A125" s="197">
        <f>IF(I124=DbaseIndices!$N$3,A124+1,A124)</f>
        <v>21</v>
      </c>
      <c r="B125" s="197">
        <f>MATCH(A125,DbaseIndices!A:A,0)</f>
        <v>33</v>
      </c>
      <c r="C125" s="197" t="str" cm="1">
        <f t="array" ref="C125">INDEX(DbaseIndices!F:F,$B125)</f>
        <v>1 Energy</v>
      </c>
      <c r="D125" s="197" t="str" cm="1">
        <f t="array" ref="D125">INDEX(DbaseIndices!G:G,$B125)</f>
        <v>1A Fuel Combustion Activities</v>
      </c>
      <c r="E125" s="197" t="str" cm="1">
        <f t="array" ref="E125">INDEX(DbaseIndices!H:H,$B125)</f>
        <v>1A1 Energy Industries</v>
      </c>
      <c r="F125" s="197" t="str" cm="1">
        <f t="array" ref="F125">INDEX(DbaseIndices!I:I,$B125)</f>
        <v>1A1a Electricity and Heat Production</v>
      </c>
      <c r="G125" s="197" t="str" cm="1">
        <f t="array" ref="G125">INDEX(DbaseIndices!D:D,$B125)</f>
        <v>Residual Fuel Oil (HFO)</v>
      </c>
      <c r="H125" s="197" t="str" cm="1">
        <f t="array" ref="H125">INDEX(DbaseIndices!E:E,$B125)</f>
        <v>CH4</v>
      </c>
      <c r="I125" s="197">
        <f>IF(I124=DbaseIndices!$N$3,DbaseIndices!$N$2,I124+1)</f>
        <v>2015</v>
      </c>
      <c r="J125" s="404" cm="1">
        <f t="array" aca="1" ref="J125" ca="1">OFFSET(INDIRECT(INDEX(DbaseIndices!J:J,B125)),0,I125-2000+1)</f>
        <v>3.9289377068148001E-2</v>
      </c>
    </row>
    <row r="126" spans="1:10" x14ac:dyDescent="0.25">
      <c r="A126" s="197">
        <f>IF(I125=DbaseIndices!$N$3,A125+1,A125)</f>
        <v>21</v>
      </c>
      <c r="B126" s="197">
        <f>MATCH(A126,DbaseIndices!A:A,0)</f>
        <v>33</v>
      </c>
      <c r="C126" s="197" t="str" cm="1">
        <f t="array" ref="C126">INDEX(DbaseIndices!F:F,$B126)</f>
        <v>1 Energy</v>
      </c>
      <c r="D126" s="197" t="str" cm="1">
        <f t="array" ref="D126">INDEX(DbaseIndices!G:G,$B126)</f>
        <v>1A Fuel Combustion Activities</v>
      </c>
      <c r="E126" s="197" t="str" cm="1">
        <f t="array" ref="E126">INDEX(DbaseIndices!H:H,$B126)</f>
        <v>1A1 Energy Industries</v>
      </c>
      <c r="F126" s="197" t="str" cm="1">
        <f t="array" ref="F126">INDEX(DbaseIndices!I:I,$B126)</f>
        <v>1A1a Electricity and Heat Production</v>
      </c>
      <c r="G126" s="197" t="str" cm="1">
        <f t="array" ref="G126">INDEX(DbaseIndices!D:D,$B126)</f>
        <v>Residual Fuel Oil (HFO)</v>
      </c>
      <c r="H126" s="197" t="str" cm="1">
        <f t="array" ref="H126">INDEX(DbaseIndices!E:E,$B126)</f>
        <v>CH4</v>
      </c>
      <c r="I126" s="197">
        <f>IF(I125=DbaseIndices!$N$3,DbaseIndices!$N$2,I125+1)</f>
        <v>2016</v>
      </c>
      <c r="J126" s="404" cm="1">
        <f t="array" aca="1" ref="J126" ca="1">OFFSET(INDIRECT(INDEX(DbaseIndices!J:J,B126)),0,I126-2000+1)</f>
        <v>4.4305273988657995E-2</v>
      </c>
    </row>
    <row r="127" spans="1:10" x14ac:dyDescent="0.25">
      <c r="A127" s="197">
        <f>IF(I126=DbaseIndices!$N$3,A126+1,A126)</f>
        <v>21</v>
      </c>
      <c r="B127" s="197">
        <f>MATCH(A127,DbaseIndices!A:A,0)</f>
        <v>33</v>
      </c>
      <c r="C127" s="197" t="str" cm="1">
        <f t="array" ref="C127">INDEX(DbaseIndices!F:F,$B127)</f>
        <v>1 Energy</v>
      </c>
      <c r="D127" s="197" t="str" cm="1">
        <f t="array" ref="D127">INDEX(DbaseIndices!G:G,$B127)</f>
        <v>1A Fuel Combustion Activities</v>
      </c>
      <c r="E127" s="197" t="str" cm="1">
        <f t="array" ref="E127">INDEX(DbaseIndices!H:H,$B127)</f>
        <v>1A1 Energy Industries</v>
      </c>
      <c r="F127" s="197" t="str" cm="1">
        <f t="array" ref="F127">INDEX(DbaseIndices!I:I,$B127)</f>
        <v>1A1a Electricity and Heat Production</v>
      </c>
      <c r="G127" s="197" t="str" cm="1">
        <f t="array" ref="G127">INDEX(DbaseIndices!D:D,$B127)</f>
        <v>Residual Fuel Oil (HFO)</v>
      </c>
      <c r="H127" s="197" t="str" cm="1">
        <f t="array" ref="H127">INDEX(DbaseIndices!E:E,$B127)</f>
        <v>CH4</v>
      </c>
      <c r="I127" s="197">
        <f>IF(I126=DbaseIndices!$N$3,DbaseIndices!$N$2,I126+1)</f>
        <v>2017</v>
      </c>
      <c r="J127" s="404" cm="1">
        <f t="array" aca="1" ref="J127" ca="1">OFFSET(INDIRECT(INDEX(DbaseIndices!J:J,B127)),0,I127-2000+1)</f>
        <v>4.6038231446095715E-2</v>
      </c>
    </row>
    <row r="128" spans="1:10" x14ac:dyDescent="0.25">
      <c r="A128" s="197">
        <f>IF(I127=DbaseIndices!$N$3,A127+1,A127)</f>
        <v>22</v>
      </c>
      <c r="B128" s="197">
        <f>MATCH(A128,DbaseIndices!A:A,0)</f>
        <v>34</v>
      </c>
      <c r="C128" s="197" t="str" cm="1">
        <f t="array" ref="C128">INDEX(DbaseIndices!F:F,$B128)</f>
        <v>1 Energy</v>
      </c>
      <c r="D128" s="197" t="str" cm="1">
        <f t="array" ref="D128">INDEX(DbaseIndices!G:G,$B128)</f>
        <v>1A Fuel Combustion Activities</v>
      </c>
      <c r="E128" s="197" t="str" cm="1">
        <f t="array" ref="E128">INDEX(DbaseIndices!H:H,$B128)</f>
        <v>1A1 Energy Industries</v>
      </c>
      <c r="F128" s="197" t="str" cm="1">
        <f t="array" ref="F128">INDEX(DbaseIndices!I:I,$B128)</f>
        <v>1A1a Electricity and Heat Production</v>
      </c>
      <c r="G128" s="197" t="str" cm="1">
        <f t="array" ref="G128">INDEX(DbaseIndices!D:D,$B128)</f>
        <v>Coal</v>
      </c>
      <c r="H128" s="197" t="str" cm="1">
        <f t="array" ref="H128">INDEX(DbaseIndices!E:E,$B128)</f>
        <v>CH4</v>
      </c>
      <c r="I128" s="197">
        <f>IF(I127=DbaseIndices!$N$3,DbaseIndices!$N$2,I127+1)</f>
        <v>2012</v>
      </c>
      <c r="J128" s="404" cm="1">
        <f t="array" aca="1" ref="J128" ca="1">OFFSET(INDIRECT(INDEX(DbaseIndices!J:J,B128)),0,I128-2000+1)</f>
        <v>2.5035814271999999</v>
      </c>
    </row>
    <row r="129" spans="1:10" x14ac:dyDescent="0.25">
      <c r="A129" s="197">
        <f>IF(I128=DbaseIndices!$N$3,A128+1,A128)</f>
        <v>22</v>
      </c>
      <c r="B129" s="197">
        <f>MATCH(A129,DbaseIndices!A:A,0)</f>
        <v>34</v>
      </c>
      <c r="C129" s="197" t="str" cm="1">
        <f t="array" ref="C129">INDEX(DbaseIndices!F:F,$B129)</f>
        <v>1 Energy</v>
      </c>
      <c r="D129" s="197" t="str" cm="1">
        <f t="array" ref="D129">INDEX(DbaseIndices!G:G,$B129)</f>
        <v>1A Fuel Combustion Activities</v>
      </c>
      <c r="E129" s="197" t="str" cm="1">
        <f t="array" ref="E129">INDEX(DbaseIndices!H:H,$B129)</f>
        <v>1A1 Energy Industries</v>
      </c>
      <c r="F129" s="197" t="str" cm="1">
        <f t="array" ref="F129">INDEX(DbaseIndices!I:I,$B129)</f>
        <v>1A1a Electricity and Heat Production</v>
      </c>
      <c r="G129" s="197" t="str" cm="1">
        <f t="array" ref="G129">INDEX(DbaseIndices!D:D,$B129)</f>
        <v>Coal</v>
      </c>
      <c r="H129" s="197" t="str" cm="1">
        <f t="array" ref="H129">INDEX(DbaseIndices!E:E,$B129)</f>
        <v>CH4</v>
      </c>
      <c r="I129" s="197">
        <f>IF(I128=DbaseIndices!$N$3,DbaseIndices!$N$2,I128+1)</f>
        <v>2013</v>
      </c>
      <c r="J129" s="404" cm="1">
        <f t="array" aca="1" ref="J129" ca="1">OFFSET(INDIRECT(INDEX(DbaseIndices!J:J,B129)),0,I129-2000+1)</f>
        <v>2.430496963787304</v>
      </c>
    </row>
    <row r="130" spans="1:10" x14ac:dyDescent="0.25">
      <c r="A130" s="197">
        <f>IF(I129=DbaseIndices!$N$3,A129+1,A129)</f>
        <v>22</v>
      </c>
      <c r="B130" s="197">
        <f>MATCH(A130,DbaseIndices!A:A,0)</f>
        <v>34</v>
      </c>
      <c r="C130" s="197" t="str" cm="1">
        <f t="array" ref="C130">INDEX(DbaseIndices!F:F,$B130)</f>
        <v>1 Energy</v>
      </c>
      <c r="D130" s="197" t="str" cm="1">
        <f t="array" ref="D130">INDEX(DbaseIndices!G:G,$B130)</f>
        <v>1A Fuel Combustion Activities</v>
      </c>
      <c r="E130" s="197" t="str" cm="1">
        <f t="array" ref="E130">INDEX(DbaseIndices!H:H,$B130)</f>
        <v>1A1 Energy Industries</v>
      </c>
      <c r="F130" s="197" t="str" cm="1">
        <f t="array" ref="F130">INDEX(DbaseIndices!I:I,$B130)</f>
        <v>1A1a Electricity and Heat Production</v>
      </c>
      <c r="G130" s="197" t="str" cm="1">
        <f t="array" ref="G130">INDEX(DbaseIndices!D:D,$B130)</f>
        <v>Coal</v>
      </c>
      <c r="H130" s="197" t="str" cm="1">
        <f t="array" ref="H130">INDEX(DbaseIndices!E:E,$B130)</f>
        <v>CH4</v>
      </c>
      <c r="I130" s="197">
        <f>IF(I129=DbaseIndices!$N$3,DbaseIndices!$N$2,I129+1)</f>
        <v>2014</v>
      </c>
      <c r="J130" s="404" cm="1">
        <f t="array" aca="1" ref="J130" ca="1">OFFSET(INDIRECT(INDEX(DbaseIndices!J:J,B130)),0,I130-2000+1)</f>
        <v>2.3692551006068396</v>
      </c>
    </row>
    <row r="131" spans="1:10" x14ac:dyDescent="0.25">
      <c r="A131" s="197">
        <f>IF(I130=DbaseIndices!$N$3,A130+1,A130)</f>
        <v>22</v>
      </c>
      <c r="B131" s="197">
        <f>MATCH(A131,DbaseIndices!A:A,0)</f>
        <v>34</v>
      </c>
      <c r="C131" s="197" t="str" cm="1">
        <f t="array" ref="C131">INDEX(DbaseIndices!F:F,$B131)</f>
        <v>1 Energy</v>
      </c>
      <c r="D131" s="197" t="str" cm="1">
        <f t="array" ref="D131">INDEX(DbaseIndices!G:G,$B131)</f>
        <v>1A Fuel Combustion Activities</v>
      </c>
      <c r="E131" s="197" t="str" cm="1">
        <f t="array" ref="E131">INDEX(DbaseIndices!H:H,$B131)</f>
        <v>1A1 Energy Industries</v>
      </c>
      <c r="F131" s="197" t="str" cm="1">
        <f t="array" ref="F131">INDEX(DbaseIndices!I:I,$B131)</f>
        <v>1A1a Electricity and Heat Production</v>
      </c>
      <c r="G131" s="197" t="str" cm="1">
        <f t="array" ref="G131">INDEX(DbaseIndices!D:D,$B131)</f>
        <v>Coal</v>
      </c>
      <c r="H131" s="197" t="str" cm="1">
        <f t="array" ref="H131">INDEX(DbaseIndices!E:E,$B131)</f>
        <v>CH4</v>
      </c>
      <c r="I131" s="197">
        <f>IF(I130=DbaseIndices!$N$3,DbaseIndices!$N$2,I130+1)</f>
        <v>2015</v>
      </c>
      <c r="J131" s="404" cm="1">
        <f t="array" aca="1" ref="J131" ca="1">OFFSET(INDIRECT(INDEX(DbaseIndices!J:J,B131)),0,I131-2000+1)</f>
        <v>2.2698225112536705</v>
      </c>
    </row>
    <row r="132" spans="1:10" x14ac:dyDescent="0.25">
      <c r="A132" s="197">
        <f>IF(I131=DbaseIndices!$N$3,A131+1,A131)</f>
        <v>22</v>
      </c>
      <c r="B132" s="197">
        <f>MATCH(A132,DbaseIndices!A:A,0)</f>
        <v>34</v>
      </c>
      <c r="C132" s="197" t="str" cm="1">
        <f t="array" ref="C132">INDEX(DbaseIndices!F:F,$B132)</f>
        <v>1 Energy</v>
      </c>
      <c r="D132" s="197" t="str" cm="1">
        <f t="array" ref="D132">INDEX(DbaseIndices!G:G,$B132)</f>
        <v>1A Fuel Combustion Activities</v>
      </c>
      <c r="E132" s="197" t="str" cm="1">
        <f t="array" ref="E132">INDEX(DbaseIndices!H:H,$B132)</f>
        <v>1A1 Energy Industries</v>
      </c>
      <c r="F132" s="197" t="str" cm="1">
        <f t="array" ref="F132">INDEX(DbaseIndices!I:I,$B132)</f>
        <v>1A1a Electricity and Heat Production</v>
      </c>
      <c r="G132" s="197" t="str" cm="1">
        <f t="array" ref="G132">INDEX(DbaseIndices!D:D,$B132)</f>
        <v>Coal</v>
      </c>
      <c r="H132" s="197" t="str" cm="1">
        <f t="array" ref="H132">INDEX(DbaseIndices!E:E,$B132)</f>
        <v>CH4</v>
      </c>
      <c r="I132" s="197">
        <f>IF(I131=DbaseIndices!$N$3,DbaseIndices!$N$2,I131+1)</f>
        <v>2016</v>
      </c>
      <c r="J132" s="404" cm="1">
        <f t="array" aca="1" ref="J132" ca="1">OFFSET(INDIRECT(INDEX(DbaseIndices!J:J,B132)),0,I132-2000+1)</f>
        <v>2.2424873423887868</v>
      </c>
    </row>
    <row r="133" spans="1:10" x14ac:dyDescent="0.25">
      <c r="A133" s="197">
        <f>IF(I132=DbaseIndices!$N$3,A132+1,A132)</f>
        <v>22</v>
      </c>
      <c r="B133" s="197">
        <f>MATCH(A133,DbaseIndices!A:A,0)</f>
        <v>34</v>
      </c>
      <c r="C133" s="197" t="str" cm="1">
        <f t="array" ref="C133">INDEX(DbaseIndices!F:F,$B133)</f>
        <v>1 Energy</v>
      </c>
      <c r="D133" s="197" t="str" cm="1">
        <f t="array" ref="D133">INDEX(DbaseIndices!G:G,$B133)</f>
        <v>1A Fuel Combustion Activities</v>
      </c>
      <c r="E133" s="197" t="str" cm="1">
        <f t="array" ref="E133">INDEX(DbaseIndices!H:H,$B133)</f>
        <v>1A1 Energy Industries</v>
      </c>
      <c r="F133" s="197" t="str" cm="1">
        <f t="array" ref="F133">INDEX(DbaseIndices!I:I,$B133)</f>
        <v>1A1a Electricity and Heat Production</v>
      </c>
      <c r="G133" s="197" t="str" cm="1">
        <f t="array" ref="G133">INDEX(DbaseIndices!D:D,$B133)</f>
        <v>Coal</v>
      </c>
      <c r="H133" s="197" t="str" cm="1">
        <f t="array" ref="H133">INDEX(DbaseIndices!E:E,$B133)</f>
        <v>CH4</v>
      </c>
      <c r="I133" s="197">
        <f>IF(I132=DbaseIndices!$N$3,DbaseIndices!$N$2,I132+1)</f>
        <v>2017</v>
      </c>
      <c r="J133" s="404" cm="1">
        <f t="array" aca="1" ref="J133" ca="1">OFFSET(INDIRECT(INDEX(DbaseIndices!J:J,B133)),0,I133-2000+1)</f>
        <v>2.2176423649429911</v>
      </c>
    </row>
    <row r="134" spans="1:10" x14ac:dyDescent="0.25">
      <c r="A134" s="197">
        <f>IF(I133=DbaseIndices!$N$3,A133+1,A133)</f>
        <v>23</v>
      </c>
      <c r="B134" s="197">
        <f>MATCH(A134,DbaseIndices!A:A,0)</f>
        <v>35</v>
      </c>
      <c r="C134" s="197" t="str" cm="1">
        <f t="array" ref="C134">INDEX(DbaseIndices!F:F,$B134)</f>
        <v>1 Energy</v>
      </c>
      <c r="D134" s="197" t="str" cm="1">
        <f t="array" ref="D134">INDEX(DbaseIndices!G:G,$B134)</f>
        <v>1A Fuel Combustion Activities</v>
      </c>
      <c r="E134" s="197" t="str" cm="1">
        <f t="array" ref="E134">INDEX(DbaseIndices!H:H,$B134)</f>
        <v>1A1 Energy Industries</v>
      </c>
      <c r="F134" s="197" t="str" cm="1">
        <f t="array" ref="F134">INDEX(DbaseIndices!I:I,$B134)</f>
        <v>1A1a Electricity and Heat Production</v>
      </c>
      <c r="G134" s="197" t="str" cm="1">
        <f t="array" ref="G134">INDEX(DbaseIndices!D:D,$B134)</f>
        <v>Kerosene</v>
      </c>
      <c r="H134" s="197" t="str" cm="1">
        <f t="array" ref="H134">INDEX(DbaseIndices!E:E,$B134)</f>
        <v>CH4</v>
      </c>
      <c r="I134" s="197">
        <f>IF(I133=DbaseIndices!$N$3,DbaseIndices!$N$2,I133+1)</f>
        <v>2012</v>
      </c>
      <c r="J134" s="404" cm="1">
        <f t="array" aca="1" ref="J134" ca="1">OFFSET(INDIRECT(INDEX(DbaseIndices!J:J,B134)),0,I134-2000+1)</f>
        <v>6.2950687587521523E-3</v>
      </c>
    </row>
    <row r="135" spans="1:10" x14ac:dyDescent="0.25">
      <c r="A135" s="197">
        <f>IF(I134=DbaseIndices!$N$3,A134+1,A134)</f>
        <v>23</v>
      </c>
      <c r="B135" s="197">
        <f>MATCH(A135,DbaseIndices!A:A,0)</f>
        <v>35</v>
      </c>
      <c r="C135" s="197" t="str" cm="1">
        <f t="array" ref="C135">INDEX(DbaseIndices!F:F,$B135)</f>
        <v>1 Energy</v>
      </c>
      <c r="D135" s="197" t="str" cm="1">
        <f t="array" ref="D135">INDEX(DbaseIndices!G:G,$B135)</f>
        <v>1A Fuel Combustion Activities</v>
      </c>
      <c r="E135" s="197" t="str" cm="1">
        <f t="array" ref="E135">INDEX(DbaseIndices!H:H,$B135)</f>
        <v>1A1 Energy Industries</v>
      </c>
      <c r="F135" s="197" t="str" cm="1">
        <f t="array" ref="F135">INDEX(DbaseIndices!I:I,$B135)</f>
        <v>1A1a Electricity and Heat Production</v>
      </c>
      <c r="G135" s="197" t="str" cm="1">
        <f t="array" ref="G135">INDEX(DbaseIndices!D:D,$B135)</f>
        <v>Kerosene</v>
      </c>
      <c r="H135" s="197" t="str" cm="1">
        <f t="array" ref="H135">INDEX(DbaseIndices!E:E,$B135)</f>
        <v>CH4</v>
      </c>
      <c r="I135" s="197">
        <f>IF(I134=DbaseIndices!$N$3,DbaseIndices!$N$2,I134+1)</f>
        <v>2013</v>
      </c>
      <c r="J135" s="404" cm="1">
        <f t="array" aca="1" ref="J135" ca="1">OFFSET(INDIRECT(INDEX(DbaseIndices!J:J,B135)),0,I135-2000+1)</f>
        <v>3.5163864510193077E-3</v>
      </c>
    </row>
    <row r="136" spans="1:10" x14ac:dyDescent="0.25">
      <c r="A136" s="197">
        <f>IF(I135=DbaseIndices!$N$3,A135+1,A135)</f>
        <v>23</v>
      </c>
      <c r="B136" s="197">
        <f>MATCH(A136,DbaseIndices!A:A,0)</f>
        <v>35</v>
      </c>
      <c r="C136" s="197" t="str" cm="1">
        <f t="array" ref="C136">INDEX(DbaseIndices!F:F,$B136)</f>
        <v>1 Energy</v>
      </c>
      <c r="D136" s="197" t="str" cm="1">
        <f t="array" ref="D136">INDEX(DbaseIndices!G:G,$B136)</f>
        <v>1A Fuel Combustion Activities</v>
      </c>
      <c r="E136" s="197" t="str" cm="1">
        <f t="array" ref="E136">INDEX(DbaseIndices!H:H,$B136)</f>
        <v>1A1 Energy Industries</v>
      </c>
      <c r="F136" s="197" t="str" cm="1">
        <f t="array" ref="F136">INDEX(DbaseIndices!I:I,$B136)</f>
        <v>1A1a Electricity and Heat Production</v>
      </c>
      <c r="G136" s="197" t="str" cm="1">
        <f t="array" ref="G136">INDEX(DbaseIndices!D:D,$B136)</f>
        <v>Kerosene</v>
      </c>
      <c r="H136" s="197" t="str" cm="1">
        <f t="array" ref="H136">INDEX(DbaseIndices!E:E,$B136)</f>
        <v>CH4</v>
      </c>
      <c r="I136" s="197">
        <f>IF(I135=DbaseIndices!$N$3,DbaseIndices!$N$2,I135+1)</f>
        <v>2014</v>
      </c>
      <c r="J136" s="404" cm="1">
        <f t="array" aca="1" ref="J136" ca="1">OFFSET(INDIRECT(INDEX(DbaseIndices!J:J,B136)),0,I136-2000+1)</f>
        <v>5.2407177416587507E-3</v>
      </c>
    </row>
    <row r="137" spans="1:10" x14ac:dyDescent="0.25">
      <c r="A137" s="197">
        <f>IF(I136=DbaseIndices!$N$3,A136+1,A136)</f>
        <v>23</v>
      </c>
      <c r="B137" s="197">
        <f>MATCH(A137,DbaseIndices!A:A,0)</f>
        <v>35</v>
      </c>
      <c r="C137" s="197" t="str" cm="1">
        <f t="array" ref="C137">INDEX(DbaseIndices!F:F,$B137)</f>
        <v>1 Energy</v>
      </c>
      <c r="D137" s="197" t="str" cm="1">
        <f t="array" ref="D137">INDEX(DbaseIndices!G:G,$B137)</f>
        <v>1A Fuel Combustion Activities</v>
      </c>
      <c r="E137" s="197" t="str" cm="1">
        <f t="array" ref="E137">INDEX(DbaseIndices!H:H,$B137)</f>
        <v>1A1 Energy Industries</v>
      </c>
      <c r="F137" s="197" t="str" cm="1">
        <f t="array" ref="F137">INDEX(DbaseIndices!I:I,$B137)</f>
        <v>1A1a Electricity and Heat Production</v>
      </c>
      <c r="G137" s="197" t="str" cm="1">
        <f t="array" ref="G137">INDEX(DbaseIndices!D:D,$B137)</f>
        <v>Kerosene</v>
      </c>
      <c r="H137" s="197" t="str" cm="1">
        <f t="array" ref="H137">INDEX(DbaseIndices!E:E,$B137)</f>
        <v>CH4</v>
      </c>
      <c r="I137" s="197">
        <f>IF(I136=DbaseIndices!$N$3,DbaseIndices!$N$2,I136+1)</f>
        <v>2015</v>
      </c>
      <c r="J137" s="404" cm="1">
        <f t="array" aca="1" ref="J137" ca="1">OFFSET(INDIRECT(INDEX(DbaseIndices!J:J,B137)),0,I137-2000+1)</f>
        <v>6.8695292544371147E-3</v>
      </c>
    </row>
    <row r="138" spans="1:10" x14ac:dyDescent="0.25">
      <c r="A138" s="197">
        <f>IF(I137=DbaseIndices!$N$3,A137+1,A137)</f>
        <v>23</v>
      </c>
      <c r="B138" s="197">
        <f>MATCH(A138,DbaseIndices!A:A,0)</f>
        <v>35</v>
      </c>
      <c r="C138" s="197" t="str" cm="1">
        <f t="array" ref="C138">INDEX(DbaseIndices!F:F,$B138)</f>
        <v>1 Energy</v>
      </c>
      <c r="D138" s="197" t="str" cm="1">
        <f t="array" ref="D138">INDEX(DbaseIndices!G:G,$B138)</f>
        <v>1A Fuel Combustion Activities</v>
      </c>
      <c r="E138" s="197" t="str" cm="1">
        <f t="array" ref="E138">INDEX(DbaseIndices!H:H,$B138)</f>
        <v>1A1 Energy Industries</v>
      </c>
      <c r="F138" s="197" t="str" cm="1">
        <f t="array" ref="F138">INDEX(DbaseIndices!I:I,$B138)</f>
        <v>1A1a Electricity and Heat Production</v>
      </c>
      <c r="G138" s="197" t="str" cm="1">
        <f t="array" ref="G138">INDEX(DbaseIndices!D:D,$B138)</f>
        <v>Kerosene</v>
      </c>
      <c r="H138" s="197" t="str" cm="1">
        <f t="array" ref="H138">INDEX(DbaseIndices!E:E,$B138)</f>
        <v>CH4</v>
      </c>
      <c r="I138" s="197">
        <f>IF(I137=DbaseIndices!$N$3,DbaseIndices!$N$2,I137+1)</f>
        <v>2016</v>
      </c>
      <c r="J138" s="404" cm="1">
        <f t="array" aca="1" ref="J138" ca="1">OFFSET(INDIRECT(INDEX(DbaseIndices!J:J,B138)),0,I138-2000+1)</f>
        <v>6.4133579999999987E-6</v>
      </c>
    </row>
    <row r="139" spans="1:10" x14ac:dyDescent="0.25">
      <c r="A139" s="197">
        <f>IF(I138=DbaseIndices!$N$3,A138+1,A138)</f>
        <v>23</v>
      </c>
      <c r="B139" s="197">
        <f>MATCH(A139,DbaseIndices!A:A,0)</f>
        <v>35</v>
      </c>
      <c r="C139" s="197" t="str" cm="1">
        <f t="array" ref="C139">INDEX(DbaseIndices!F:F,$B139)</f>
        <v>1 Energy</v>
      </c>
      <c r="D139" s="197" t="str" cm="1">
        <f t="array" ref="D139">INDEX(DbaseIndices!G:G,$B139)</f>
        <v>1A Fuel Combustion Activities</v>
      </c>
      <c r="E139" s="197" t="str" cm="1">
        <f t="array" ref="E139">INDEX(DbaseIndices!H:H,$B139)</f>
        <v>1A1 Energy Industries</v>
      </c>
      <c r="F139" s="197" t="str" cm="1">
        <f t="array" ref="F139">INDEX(DbaseIndices!I:I,$B139)</f>
        <v>1A1a Electricity and Heat Production</v>
      </c>
      <c r="G139" s="197" t="str" cm="1">
        <f t="array" ref="G139">INDEX(DbaseIndices!D:D,$B139)</f>
        <v>Kerosene</v>
      </c>
      <c r="H139" s="197" t="str" cm="1">
        <f t="array" ref="H139">INDEX(DbaseIndices!E:E,$B139)</f>
        <v>CH4</v>
      </c>
      <c r="I139" s="197">
        <f>IF(I138=DbaseIndices!$N$3,DbaseIndices!$N$2,I138+1)</f>
        <v>2017</v>
      </c>
      <c r="J139" s="404" cm="1">
        <f t="array" aca="1" ref="J139" ca="1">OFFSET(INDIRECT(INDEX(DbaseIndices!J:J,B139)),0,I139-2000+1)</f>
        <v>1.0590685990499999E-5</v>
      </c>
    </row>
    <row r="140" spans="1:10" x14ac:dyDescent="0.25">
      <c r="A140" s="197">
        <f>IF(I139=DbaseIndices!$N$3,A139+1,A139)</f>
        <v>24</v>
      </c>
      <c r="B140" s="197">
        <f>MATCH(A140,DbaseIndices!A:A,0)</f>
        <v>36</v>
      </c>
      <c r="C140" s="197" t="str" cm="1">
        <f t="array" ref="C140">INDEX(DbaseIndices!F:F,$B140)</f>
        <v>1 Energy</v>
      </c>
      <c r="D140" s="197" t="str" cm="1">
        <f t="array" ref="D140">INDEX(DbaseIndices!G:G,$B140)</f>
        <v>1A Fuel Combustion Activities</v>
      </c>
      <c r="E140" s="197" t="str" cm="1">
        <f t="array" ref="E140">INDEX(DbaseIndices!H:H,$B140)</f>
        <v>1A1 Energy Industries</v>
      </c>
      <c r="F140" s="197" t="str" cm="1">
        <f t="array" ref="F140">INDEX(DbaseIndices!I:I,$B140)</f>
        <v>1A1a Electricity and Heat Production</v>
      </c>
      <c r="G140" s="197" t="str" cm="1">
        <f t="array" ref="G140">INDEX(DbaseIndices!D:D,$B140)</f>
        <v>Coal</v>
      </c>
      <c r="H140" s="197" t="str" cm="1">
        <f t="array" ref="H140">INDEX(DbaseIndices!E:E,$B140)</f>
        <v>CH4</v>
      </c>
      <c r="I140" s="197">
        <f>IF(I139=DbaseIndices!$N$3,DbaseIndices!$N$2,I139+1)</f>
        <v>2012</v>
      </c>
      <c r="J140" s="404" cm="1">
        <f t="array" aca="1" ref="J140" ca="1">OFFSET(INDIRECT(INDEX(DbaseIndices!J:J,B140)),0,I140-2000+1)</f>
        <v>1.23045751953125E-2</v>
      </c>
    </row>
    <row r="141" spans="1:10" x14ac:dyDescent="0.25">
      <c r="A141" s="197">
        <f>IF(I140=DbaseIndices!$N$3,A140+1,A140)</f>
        <v>24</v>
      </c>
      <c r="B141" s="197">
        <f>MATCH(A141,DbaseIndices!A:A,0)</f>
        <v>36</v>
      </c>
      <c r="C141" s="197" t="str" cm="1">
        <f t="array" ref="C141">INDEX(DbaseIndices!F:F,$B141)</f>
        <v>1 Energy</v>
      </c>
      <c r="D141" s="197" t="str" cm="1">
        <f t="array" ref="D141">INDEX(DbaseIndices!G:G,$B141)</f>
        <v>1A Fuel Combustion Activities</v>
      </c>
      <c r="E141" s="197" t="str" cm="1">
        <f t="array" ref="E141">INDEX(DbaseIndices!H:H,$B141)</f>
        <v>1A1 Energy Industries</v>
      </c>
      <c r="F141" s="197" t="str" cm="1">
        <f t="array" ref="F141">INDEX(DbaseIndices!I:I,$B141)</f>
        <v>1A1a Electricity and Heat Production</v>
      </c>
      <c r="G141" s="197" t="str" cm="1">
        <f t="array" ref="G141">INDEX(DbaseIndices!D:D,$B141)</f>
        <v>Coal</v>
      </c>
      <c r="H141" s="197" t="str" cm="1">
        <f t="array" ref="H141">INDEX(DbaseIndices!E:E,$B141)</f>
        <v>CH4</v>
      </c>
      <c r="I141" s="197">
        <f>IF(I140=DbaseIndices!$N$3,DbaseIndices!$N$2,I140+1)</f>
        <v>2013</v>
      </c>
      <c r="J141" s="404" cm="1">
        <f t="array" aca="1" ref="J141" ca="1">OFFSET(INDIRECT(INDEX(DbaseIndices!J:J,B141)),0,I141-2000+1)</f>
        <v>1.2219525390625E-2</v>
      </c>
    </row>
    <row r="142" spans="1:10" x14ac:dyDescent="0.25">
      <c r="A142" s="197">
        <f>IF(I141=DbaseIndices!$N$3,A141+1,A141)</f>
        <v>24</v>
      </c>
      <c r="B142" s="197">
        <f>MATCH(A142,DbaseIndices!A:A,0)</f>
        <v>36</v>
      </c>
      <c r="C142" s="197" t="str" cm="1">
        <f t="array" ref="C142">INDEX(DbaseIndices!F:F,$B142)</f>
        <v>1 Energy</v>
      </c>
      <c r="D142" s="197" t="str" cm="1">
        <f t="array" ref="D142">INDEX(DbaseIndices!G:G,$B142)</f>
        <v>1A Fuel Combustion Activities</v>
      </c>
      <c r="E142" s="197" t="str" cm="1">
        <f t="array" ref="E142">INDEX(DbaseIndices!H:H,$B142)</f>
        <v>1A1 Energy Industries</v>
      </c>
      <c r="F142" s="197" t="str" cm="1">
        <f t="array" ref="F142">INDEX(DbaseIndices!I:I,$B142)</f>
        <v>1A1a Electricity and Heat Production</v>
      </c>
      <c r="G142" s="197" t="str" cm="1">
        <f t="array" ref="G142">INDEX(DbaseIndices!D:D,$B142)</f>
        <v>Coal</v>
      </c>
      <c r="H142" s="197" t="str" cm="1">
        <f t="array" ref="H142">INDEX(DbaseIndices!E:E,$B142)</f>
        <v>CH4</v>
      </c>
      <c r="I142" s="197">
        <f>IF(I141=DbaseIndices!$N$3,DbaseIndices!$N$2,I141+1)</f>
        <v>2014</v>
      </c>
      <c r="J142" s="404" cm="1">
        <f t="array" aca="1" ref="J142" ca="1">OFFSET(INDIRECT(INDEX(DbaseIndices!J:J,B142)),0,I142-2000+1)</f>
        <v>1.25330634765625E-2</v>
      </c>
    </row>
    <row r="143" spans="1:10" x14ac:dyDescent="0.25">
      <c r="A143" s="197">
        <f>IF(I142=DbaseIndices!$N$3,A142+1,A142)</f>
        <v>24</v>
      </c>
      <c r="B143" s="197">
        <f>MATCH(A143,DbaseIndices!A:A,0)</f>
        <v>36</v>
      </c>
      <c r="C143" s="197" t="str" cm="1">
        <f t="array" ref="C143">INDEX(DbaseIndices!F:F,$B143)</f>
        <v>1 Energy</v>
      </c>
      <c r="D143" s="197" t="str" cm="1">
        <f t="array" ref="D143">INDEX(DbaseIndices!G:G,$B143)</f>
        <v>1A Fuel Combustion Activities</v>
      </c>
      <c r="E143" s="197" t="str" cm="1">
        <f t="array" ref="E143">INDEX(DbaseIndices!H:H,$B143)</f>
        <v>1A1 Energy Industries</v>
      </c>
      <c r="F143" s="197" t="str" cm="1">
        <f t="array" ref="F143">INDEX(DbaseIndices!I:I,$B143)</f>
        <v>1A1a Electricity and Heat Production</v>
      </c>
      <c r="G143" s="197" t="str" cm="1">
        <f t="array" ref="G143">INDEX(DbaseIndices!D:D,$B143)</f>
        <v>Coal</v>
      </c>
      <c r="H143" s="197" t="str" cm="1">
        <f t="array" ref="H143">INDEX(DbaseIndices!E:E,$B143)</f>
        <v>CH4</v>
      </c>
      <c r="I143" s="197">
        <f>IF(I142=DbaseIndices!$N$3,DbaseIndices!$N$2,I142+1)</f>
        <v>2015</v>
      </c>
      <c r="J143" s="404" cm="1">
        <f t="array" aca="1" ref="J143" ca="1">OFFSET(INDIRECT(INDEX(DbaseIndices!J:J,B143)),0,I143-2000+1)</f>
        <v>1.23523876953125E-2</v>
      </c>
    </row>
    <row r="144" spans="1:10" x14ac:dyDescent="0.25">
      <c r="A144" s="197">
        <f>IF(I143=DbaseIndices!$N$3,A143+1,A143)</f>
        <v>24</v>
      </c>
      <c r="B144" s="197">
        <f>MATCH(A144,DbaseIndices!A:A,0)</f>
        <v>36</v>
      </c>
      <c r="C144" s="197" t="str" cm="1">
        <f t="array" ref="C144">INDEX(DbaseIndices!F:F,$B144)</f>
        <v>1 Energy</v>
      </c>
      <c r="D144" s="197" t="str" cm="1">
        <f t="array" ref="D144">INDEX(DbaseIndices!G:G,$B144)</f>
        <v>1A Fuel Combustion Activities</v>
      </c>
      <c r="E144" s="197" t="str" cm="1">
        <f t="array" ref="E144">INDEX(DbaseIndices!H:H,$B144)</f>
        <v>1A1 Energy Industries</v>
      </c>
      <c r="F144" s="197" t="str" cm="1">
        <f t="array" ref="F144">INDEX(DbaseIndices!I:I,$B144)</f>
        <v>1A1a Electricity and Heat Production</v>
      </c>
      <c r="G144" s="197" t="str" cm="1">
        <f t="array" ref="G144">INDEX(DbaseIndices!D:D,$B144)</f>
        <v>Coal</v>
      </c>
      <c r="H144" s="197" t="str" cm="1">
        <f t="array" ref="H144">INDEX(DbaseIndices!E:E,$B144)</f>
        <v>CH4</v>
      </c>
      <c r="I144" s="197">
        <f>IF(I143=DbaseIndices!$N$3,DbaseIndices!$N$2,I143+1)</f>
        <v>2016</v>
      </c>
      <c r="J144" s="404" cm="1">
        <f t="array" aca="1" ref="J144" ca="1">OFFSET(INDIRECT(INDEX(DbaseIndices!J:J,B144)),0,I144-2000+1)</f>
        <v>2.1329999999999999E-3</v>
      </c>
    </row>
    <row r="145" spans="1:10" x14ac:dyDescent="0.25">
      <c r="A145" s="197">
        <f>IF(I144=DbaseIndices!$N$3,A144+1,A144)</f>
        <v>24</v>
      </c>
      <c r="B145" s="197">
        <f>MATCH(A145,DbaseIndices!A:A,0)</f>
        <v>36</v>
      </c>
      <c r="C145" s="197" t="str" cm="1">
        <f t="array" ref="C145">INDEX(DbaseIndices!F:F,$B145)</f>
        <v>1 Energy</v>
      </c>
      <c r="D145" s="197" t="str" cm="1">
        <f t="array" ref="D145">INDEX(DbaseIndices!G:G,$B145)</f>
        <v>1A Fuel Combustion Activities</v>
      </c>
      <c r="E145" s="197" t="str" cm="1">
        <f t="array" ref="E145">INDEX(DbaseIndices!H:H,$B145)</f>
        <v>1A1 Energy Industries</v>
      </c>
      <c r="F145" s="197" t="str" cm="1">
        <f t="array" ref="F145">INDEX(DbaseIndices!I:I,$B145)</f>
        <v>1A1a Electricity and Heat Production</v>
      </c>
      <c r="G145" s="197" t="str" cm="1">
        <f t="array" ref="G145">INDEX(DbaseIndices!D:D,$B145)</f>
        <v>Coal</v>
      </c>
      <c r="H145" s="197" t="str" cm="1">
        <f t="array" ref="H145">INDEX(DbaseIndices!E:E,$B145)</f>
        <v>CH4</v>
      </c>
      <c r="I145" s="197">
        <f>IF(I144=DbaseIndices!$N$3,DbaseIndices!$N$2,I144+1)</f>
        <v>2017</v>
      </c>
      <c r="J145" s="404" cm="1">
        <f t="array" aca="1" ref="J145" ca="1">OFFSET(INDIRECT(INDEX(DbaseIndices!J:J,B145)),0,I145-2000+1)</f>
        <v>7.5620253906250002E-3</v>
      </c>
    </row>
    <row r="146" spans="1:10" x14ac:dyDescent="0.25">
      <c r="A146" s="197">
        <f>IF(I145=DbaseIndices!$N$3,A145+1,A145)</f>
        <v>25</v>
      </c>
      <c r="B146" s="197">
        <f>MATCH(A146,DbaseIndices!A:A,0)</f>
        <v>38</v>
      </c>
      <c r="C146" s="197" t="str" cm="1">
        <f t="array" ref="C146">INDEX(DbaseIndices!F:F,$B146)</f>
        <v>1 Energy</v>
      </c>
      <c r="D146" s="197" t="str" cm="1">
        <f t="array" ref="D146">INDEX(DbaseIndices!G:G,$B146)</f>
        <v>1A Fuel Combustion Activities</v>
      </c>
      <c r="E146" s="197" t="str" cm="1">
        <f t="array" ref="E146">INDEX(DbaseIndices!H:H,$B146)</f>
        <v>1A1 Energy Industries</v>
      </c>
      <c r="F146" s="197" t="str" cm="1">
        <f t="array" ref="F146">INDEX(DbaseIndices!I:I,$B146)</f>
        <v xml:space="preserve">1A1b Petroleum refining </v>
      </c>
      <c r="G146" s="197" t="str" cm="1">
        <f t="array" ref="G146">INDEX(DbaseIndices!D:D,$B146)</f>
        <v>Residual Fuel Oil (HFO)</v>
      </c>
      <c r="H146" s="197" t="str" cm="1">
        <f t="array" ref="H146">INDEX(DbaseIndices!E:E,$B146)</f>
        <v>CH4</v>
      </c>
      <c r="I146" s="197">
        <f>IF(I145=DbaseIndices!$N$3,DbaseIndices!$N$2,I145+1)</f>
        <v>2012</v>
      </c>
      <c r="J146" s="404" cm="1">
        <f t="array" aca="1" ref="J146" ca="1">OFFSET(INDIRECT(INDEX(DbaseIndices!J:J,B146)),0,I146-2000+1)</f>
        <v>1.1921039999999999E-2</v>
      </c>
    </row>
    <row r="147" spans="1:10" x14ac:dyDescent="0.25">
      <c r="A147" s="197">
        <f>IF(I146=DbaseIndices!$N$3,A146+1,A146)</f>
        <v>25</v>
      </c>
      <c r="B147" s="197">
        <f>MATCH(A147,DbaseIndices!A:A,0)</f>
        <v>38</v>
      </c>
      <c r="C147" s="197" t="str" cm="1">
        <f t="array" ref="C147">INDEX(DbaseIndices!F:F,$B147)</f>
        <v>1 Energy</v>
      </c>
      <c r="D147" s="197" t="str" cm="1">
        <f t="array" ref="D147">INDEX(DbaseIndices!G:G,$B147)</f>
        <v>1A Fuel Combustion Activities</v>
      </c>
      <c r="E147" s="197" t="str" cm="1">
        <f t="array" ref="E147">INDEX(DbaseIndices!H:H,$B147)</f>
        <v>1A1 Energy Industries</v>
      </c>
      <c r="F147" s="197" t="str" cm="1">
        <f t="array" ref="F147">INDEX(DbaseIndices!I:I,$B147)</f>
        <v xml:space="preserve">1A1b Petroleum refining </v>
      </c>
      <c r="G147" s="197" t="str" cm="1">
        <f t="array" ref="G147">INDEX(DbaseIndices!D:D,$B147)</f>
        <v>Residual Fuel Oil (HFO)</v>
      </c>
      <c r="H147" s="197" t="str" cm="1">
        <f t="array" ref="H147">INDEX(DbaseIndices!E:E,$B147)</f>
        <v>CH4</v>
      </c>
      <c r="I147" s="197">
        <f>IF(I146=DbaseIndices!$N$3,DbaseIndices!$N$2,I146+1)</f>
        <v>2013</v>
      </c>
      <c r="J147" s="404" cm="1">
        <f t="array" aca="1" ref="J147" ca="1">OFFSET(INDIRECT(INDEX(DbaseIndices!J:J,B147)),0,I147-2000+1)</f>
        <v>1.0469340000000002E-2</v>
      </c>
    </row>
    <row r="148" spans="1:10" x14ac:dyDescent="0.25">
      <c r="A148" s="197">
        <f>IF(I147=DbaseIndices!$N$3,A147+1,A147)</f>
        <v>25</v>
      </c>
      <c r="B148" s="197">
        <f>MATCH(A148,DbaseIndices!A:A,0)</f>
        <v>38</v>
      </c>
      <c r="C148" s="197" t="str" cm="1">
        <f t="array" ref="C148">INDEX(DbaseIndices!F:F,$B148)</f>
        <v>1 Energy</v>
      </c>
      <c r="D148" s="197" t="str" cm="1">
        <f t="array" ref="D148">INDEX(DbaseIndices!G:G,$B148)</f>
        <v>1A Fuel Combustion Activities</v>
      </c>
      <c r="E148" s="197" t="str" cm="1">
        <f t="array" ref="E148">INDEX(DbaseIndices!H:H,$B148)</f>
        <v>1A1 Energy Industries</v>
      </c>
      <c r="F148" s="197" t="str" cm="1">
        <f t="array" ref="F148">INDEX(DbaseIndices!I:I,$B148)</f>
        <v xml:space="preserve">1A1b Petroleum refining </v>
      </c>
      <c r="G148" s="197" t="str" cm="1">
        <f t="array" ref="G148">INDEX(DbaseIndices!D:D,$B148)</f>
        <v>Residual Fuel Oil (HFO)</v>
      </c>
      <c r="H148" s="197" t="str" cm="1">
        <f t="array" ref="H148">INDEX(DbaseIndices!E:E,$B148)</f>
        <v>CH4</v>
      </c>
      <c r="I148" s="197">
        <f>IF(I147=DbaseIndices!$N$3,DbaseIndices!$N$2,I147+1)</f>
        <v>2014</v>
      </c>
      <c r="J148" s="404" cm="1">
        <f t="array" aca="1" ref="J148" ca="1">OFFSET(INDIRECT(INDEX(DbaseIndices!J:J,B148)),0,I148-2000+1)</f>
        <v>9.57795E-3</v>
      </c>
    </row>
    <row r="149" spans="1:10" x14ac:dyDescent="0.25">
      <c r="A149" s="197">
        <f>IF(I148=DbaseIndices!$N$3,A148+1,A148)</f>
        <v>25</v>
      </c>
      <c r="B149" s="197">
        <f>MATCH(A149,DbaseIndices!A:A,0)</f>
        <v>38</v>
      </c>
      <c r="C149" s="197" t="str" cm="1">
        <f t="array" ref="C149">INDEX(DbaseIndices!F:F,$B149)</f>
        <v>1 Energy</v>
      </c>
      <c r="D149" s="197" t="str" cm="1">
        <f t="array" ref="D149">INDEX(DbaseIndices!G:G,$B149)</f>
        <v>1A Fuel Combustion Activities</v>
      </c>
      <c r="E149" s="197" t="str" cm="1">
        <f t="array" ref="E149">INDEX(DbaseIndices!H:H,$B149)</f>
        <v>1A1 Energy Industries</v>
      </c>
      <c r="F149" s="197" t="str" cm="1">
        <f t="array" ref="F149">INDEX(DbaseIndices!I:I,$B149)</f>
        <v xml:space="preserve">1A1b Petroleum refining </v>
      </c>
      <c r="G149" s="197" t="str" cm="1">
        <f t="array" ref="G149">INDEX(DbaseIndices!D:D,$B149)</f>
        <v>Residual Fuel Oil (HFO)</v>
      </c>
      <c r="H149" s="197" t="str" cm="1">
        <f t="array" ref="H149">INDEX(DbaseIndices!E:E,$B149)</f>
        <v>CH4</v>
      </c>
      <c r="I149" s="197">
        <f>IF(I148=DbaseIndices!$N$3,DbaseIndices!$N$2,I148+1)</f>
        <v>2015</v>
      </c>
      <c r="J149" s="404" cm="1">
        <f t="array" aca="1" ref="J149" ca="1">OFFSET(INDIRECT(INDEX(DbaseIndices!J:J,B149)),0,I149-2000+1)</f>
        <v>8.6865600000000012E-3</v>
      </c>
    </row>
    <row r="150" spans="1:10" x14ac:dyDescent="0.25">
      <c r="A150" s="197">
        <f>IF(I149=DbaseIndices!$N$3,A149+1,A149)</f>
        <v>25</v>
      </c>
      <c r="B150" s="197">
        <f>MATCH(A150,DbaseIndices!A:A,0)</f>
        <v>38</v>
      </c>
      <c r="C150" s="197" t="str" cm="1">
        <f t="array" ref="C150">INDEX(DbaseIndices!F:F,$B150)</f>
        <v>1 Energy</v>
      </c>
      <c r="D150" s="197" t="str" cm="1">
        <f t="array" ref="D150">INDEX(DbaseIndices!G:G,$B150)</f>
        <v>1A Fuel Combustion Activities</v>
      </c>
      <c r="E150" s="197" t="str" cm="1">
        <f t="array" ref="E150">INDEX(DbaseIndices!H:H,$B150)</f>
        <v>1A1 Energy Industries</v>
      </c>
      <c r="F150" s="197" t="str" cm="1">
        <f t="array" ref="F150">INDEX(DbaseIndices!I:I,$B150)</f>
        <v xml:space="preserve">1A1b Petroleum refining </v>
      </c>
      <c r="G150" s="197" t="str" cm="1">
        <f t="array" ref="G150">INDEX(DbaseIndices!D:D,$B150)</f>
        <v>Residual Fuel Oil (HFO)</v>
      </c>
      <c r="H150" s="197" t="str" cm="1">
        <f t="array" ref="H150">INDEX(DbaseIndices!E:E,$B150)</f>
        <v>CH4</v>
      </c>
      <c r="I150" s="197">
        <f>IF(I149=DbaseIndices!$N$3,DbaseIndices!$N$2,I149+1)</f>
        <v>2016</v>
      </c>
      <c r="J150" s="404" cm="1">
        <f t="array" aca="1" ref="J150" ca="1">OFFSET(INDIRECT(INDEX(DbaseIndices!J:J,B150)),0,I150-2000+1)</f>
        <v>7.7939999999999997E-3</v>
      </c>
    </row>
    <row r="151" spans="1:10" x14ac:dyDescent="0.25">
      <c r="A151" s="197">
        <f>IF(I150=DbaseIndices!$N$3,A150+1,A150)</f>
        <v>25</v>
      </c>
      <c r="B151" s="197">
        <f>MATCH(A151,DbaseIndices!A:A,0)</f>
        <v>38</v>
      </c>
      <c r="C151" s="197" t="str" cm="1">
        <f t="array" ref="C151">INDEX(DbaseIndices!F:F,$B151)</f>
        <v>1 Energy</v>
      </c>
      <c r="D151" s="197" t="str" cm="1">
        <f t="array" ref="D151">INDEX(DbaseIndices!G:G,$B151)</f>
        <v>1A Fuel Combustion Activities</v>
      </c>
      <c r="E151" s="197" t="str" cm="1">
        <f t="array" ref="E151">INDEX(DbaseIndices!H:H,$B151)</f>
        <v>1A1 Energy Industries</v>
      </c>
      <c r="F151" s="197" t="str" cm="1">
        <f t="array" ref="F151">INDEX(DbaseIndices!I:I,$B151)</f>
        <v xml:space="preserve">1A1b Petroleum refining </v>
      </c>
      <c r="G151" s="197" t="str" cm="1">
        <f t="array" ref="G151">INDEX(DbaseIndices!D:D,$B151)</f>
        <v>Residual Fuel Oil (HFO)</v>
      </c>
      <c r="H151" s="197" t="str" cm="1">
        <f t="array" ref="H151">INDEX(DbaseIndices!E:E,$B151)</f>
        <v>CH4</v>
      </c>
      <c r="I151" s="197">
        <f>IF(I150=DbaseIndices!$N$3,DbaseIndices!$N$2,I150+1)</f>
        <v>2017</v>
      </c>
      <c r="J151" s="404" cm="1">
        <f t="array" aca="1" ref="J151" ca="1">OFFSET(INDIRECT(INDEX(DbaseIndices!J:J,B151)),0,I151-2000+1)</f>
        <v>6.9030000000000003E-3</v>
      </c>
    </row>
    <row r="152" spans="1:10" x14ac:dyDescent="0.25">
      <c r="A152" s="197">
        <f>IF(I151=DbaseIndices!$N$3,A151+1,A151)</f>
        <v>26</v>
      </c>
      <c r="B152" s="197">
        <f>MATCH(A152,DbaseIndices!A:A,0)</f>
        <v>39</v>
      </c>
      <c r="C152" s="197" t="str" cm="1">
        <f t="array" ref="C152">INDEX(DbaseIndices!F:F,$B152)</f>
        <v>1 Energy</v>
      </c>
      <c r="D152" s="197" t="str" cm="1">
        <f t="array" ref="D152">INDEX(DbaseIndices!G:G,$B152)</f>
        <v>1A Fuel Combustion Activities</v>
      </c>
      <c r="E152" s="197" t="str" cm="1">
        <f t="array" ref="E152">INDEX(DbaseIndices!H:H,$B152)</f>
        <v>1A1 Energy Industries</v>
      </c>
      <c r="F152" s="197" t="str" cm="1">
        <f t="array" ref="F152">INDEX(DbaseIndices!I:I,$B152)</f>
        <v xml:space="preserve">1A1b Petroleum refining </v>
      </c>
      <c r="G152" s="197" t="str" cm="1">
        <f t="array" ref="G152">INDEX(DbaseIndices!D:D,$B152)</f>
        <v>Petroleum coke</v>
      </c>
      <c r="H152" s="197" t="str" cm="1">
        <f t="array" ref="H152">INDEX(DbaseIndices!E:E,$B152)</f>
        <v>CH4</v>
      </c>
      <c r="I152" s="197">
        <f>IF(I151=DbaseIndices!$N$3,DbaseIndices!$N$2,I151+1)</f>
        <v>2012</v>
      </c>
      <c r="J152" s="404" cm="1">
        <f t="array" aca="1" ref="J152" ca="1">OFFSET(INDIRECT(INDEX(DbaseIndices!J:J,B152)),0,I152-2000+1)</f>
        <v>2.7059474399999998E-2</v>
      </c>
    </row>
    <row r="153" spans="1:10" x14ac:dyDescent="0.25">
      <c r="A153" s="197">
        <f>IF(I152=DbaseIndices!$N$3,A152+1,A152)</f>
        <v>26</v>
      </c>
      <c r="B153" s="197">
        <f>MATCH(A153,DbaseIndices!A:A,0)</f>
        <v>39</v>
      </c>
      <c r="C153" s="197" t="str" cm="1">
        <f t="array" ref="C153">INDEX(DbaseIndices!F:F,$B153)</f>
        <v>1 Energy</v>
      </c>
      <c r="D153" s="197" t="str" cm="1">
        <f t="array" ref="D153">INDEX(DbaseIndices!G:G,$B153)</f>
        <v>1A Fuel Combustion Activities</v>
      </c>
      <c r="E153" s="197" t="str" cm="1">
        <f t="array" ref="E153">INDEX(DbaseIndices!H:H,$B153)</f>
        <v>1A1 Energy Industries</v>
      </c>
      <c r="F153" s="197" t="str" cm="1">
        <f t="array" ref="F153">INDEX(DbaseIndices!I:I,$B153)</f>
        <v xml:space="preserve">1A1b Petroleum refining </v>
      </c>
      <c r="G153" s="197" t="str" cm="1">
        <f t="array" ref="G153">INDEX(DbaseIndices!D:D,$B153)</f>
        <v>Petroleum coke</v>
      </c>
      <c r="H153" s="197" t="str" cm="1">
        <f t="array" ref="H153">INDEX(DbaseIndices!E:E,$B153)</f>
        <v>CH4</v>
      </c>
      <c r="I153" s="197">
        <f>IF(I152=DbaseIndices!$N$3,DbaseIndices!$N$2,I152+1)</f>
        <v>2013</v>
      </c>
      <c r="J153" s="404" cm="1">
        <f t="array" aca="1" ref="J153" ca="1">OFFSET(INDIRECT(INDEX(DbaseIndices!J:J,B153)),0,I153-2000+1)</f>
        <v>2.9289881999999996E-2</v>
      </c>
    </row>
    <row r="154" spans="1:10" x14ac:dyDescent="0.25">
      <c r="A154" s="197">
        <f>IF(I153=DbaseIndices!$N$3,A153+1,A153)</f>
        <v>26</v>
      </c>
      <c r="B154" s="197">
        <f>MATCH(A154,DbaseIndices!A:A,0)</f>
        <v>39</v>
      </c>
      <c r="C154" s="197" t="str" cm="1">
        <f t="array" ref="C154">INDEX(DbaseIndices!F:F,$B154)</f>
        <v>1 Energy</v>
      </c>
      <c r="D154" s="197" t="str" cm="1">
        <f t="array" ref="D154">INDEX(DbaseIndices!G:G,$B154)</f>
        <v>1A Fuel Combustion Activities</v>
      </c>
      <c r="E154" s="197" t="str" cm="1">
        <f t="array" ref="E154">INDEX(DbaseIndices!H:H,$B154)</f>
        <v>1A1 Energy Industries</v>
      </c>
      <c r="F154" s="197" t="str" cm="1">
        <f t="array" ref="F154">INDEX(DbaseIndices!I:I,$B154)</f>
        <v xml:space="preserve">1A1b Petroleum refining </v>
      </c>
      <c r="G154" s="197" t="str" cm="1">
        <f t="array" ref="G154">INDEX(DbaseIndices!D:D,$B154)</f>
        <v>Petroleum coke</v>
      </c>
      <c r="H154" s="197" t="str" cm="1">
        <f t="array" ref="H154">INDEX(DbaseIndices!E:E,$B154)</f>
        <v>CH4</v>
      </c>
      <c r="I154" s="197">
        <f>IF(I153=DbaseIndices!$N$3,DbaseIndices!$N$2,I153+1)</f>
        <v>2014</v>
      </c>
      <c r="J154" s="404" cm="1">
        <f t="array" aca="1" ref="J154" ca="1">OFFSET(INDIRECT(INDEX(DbaseIndices!J:J,B154)),0,I154-2000+1)</f>
        <v>2.9159444999999999E-2</v>
      </c>
    </row>
    <row r="155" spans="1:10" x14ac:dyDescent="0.25">
      <c r="A155" s="197">
        <f>IF(I154=DbaseIndices!$N$3,A154+1,A154)</f>
        <v>26</v>
      </c>
      <c r="B155" s="197">
        <f>MATCH(A155,DbaseIndices!A:A,0)</f>
        <v>39</v>
      </c>
      <c r="C155" s="197" t="str" cm="1">
        <f t="array" ref="C155">INDEX(DbaseIndices!F:F,$B155)</f>
        <v>1 Energy</v>
      </c>
      <c r="D155" s="197" t="str" cm="1">
        <f t="array" ref="D155">INDEX(DbaseIndices!G:G,$B155)</f>
        <v>1A Fuel Combustion Activities</v>
      </c>
      <c r="E155" s="197" t="str" cm="1">
        <f t="array" ref="E155">INDEX(DbaseIndices!H:H,$B155)</f>
        <v>1A1 Energy Industries</v>
      </c>
      <c r="F155" s="197" t="str" cm="1">
        <f t="array" ref="F155">INDEX(DbaseIndices!I:I,$B155)</f>
        <v xml:space="preserve">1A1b Petroleum refining </v>
      </c>
      <c r="G155" s="197" t="str" cm="1">
        <f t="array" ref="G155">INDEX(DbaseIndices!D:D,$B155)</f>
        <v>Petroleum coke</v>
      </c>
      <c r="H155" s="197" t="str" cm="1">
        <f t="array" ref="H155">INDEX(DbaseIndices!E:E,$B155)</f>
        <v>CH4</v>
      </c>
      <c r="I155" s="197">
        <f>IF(I154=DbaseIndices!$N$3,DbaseIndices!$N$2,I154+1)</f>
        <v>2015</v>
      </c>
      <c r="J155" s="404" cm="1">
        <f t="array" aca="1" ref="J155" ca="1">OFFSET(INDIRECT(INDEX(DbaseIndices!J:J,B155)),0,I155-2000+1)</f>
        <v>2.9029007999999999E-2</v>
      </c>
    </row>
    <row r="156" spans="1:10" x14ac:dyDescent="0.25">
      <c r="A156" s="197">
        <f>IF(I155=DbaseIndices!$N$3,A155+1,A155)</f>
        <v>26</v>
      </c>
      <c r="B156" s="197">
        <f>MATCH(A156,DbaseIndices!A:A,0)</f>
        <v>39</v>
      </c>
      <c r="C156" s="197" t="str" cm="1">
        <f t="array" ref="C156">INDEX(DbaseIndices!F:F,$B156)</f>
        <v>1 Energy</v>
      </c>
      <c r="D156" s="197" t="str" cm="1">
        <f t="array" ref="D156">INDEX(DbaseIndices!G:G,$B156)</f>
        <v>1A Fuel Combustion Activities</v>
      </c>
      <c r="E156" s="197" t="str" cm="1">
        <f t="array" ref="E156">INDEX(DbaseIndices!H:H,$B156)</f>
        <v>1A1 Energy Industries</v>
      </c>
      <c r="F156" s="197" t="str" cm="1">
        <f t="array" ref="F156">INDEX(DbaseIndices!I:I,$B156)</f>
        <v xml:space="preserve">1A1b Petroleum refining </v>
      </c>
      <c r="G156" s="197" t="str" cm="1">
        <f t="array" ref="G156">INDEX(DbaseIndices!D:D,$B156)</f>
        <v>Petroleum coke</v>
      </c>
      <c r="H156" s="197" t="str" cm="1">
        <f t="array" ref="H156">INDEX(DbaseIndices!E:E,$B156)</f>
        <v>CH4</v>
      </c>
      <c r="I156" s="197">
        <f>IF(I155=DbaseIndices!$N$3,DbaseIndices!$N$2,I155+1)</f>
        <v>2016</v>
      </c>
      <c r="J156" s="404" cm="1">
        <f t="array" aca="1" ref="J156" ca="1">OFFSET(INDIRECT(INDEX(DbaseIndices!J:J,B156)),0,I156-2000+1)</f>
        <v>2.8899000000000001E-2</v>
      </c>
    </row>
    <row r="157" spans="1:10" x14ac:dyDescent="0.25">
      <c r="A157" s="197">
        <f>IF(I156=DbaseIndices!$N$3,A156+1,A156)</f>
        <v>26</v>
      </c>
      <c r="B157" s="197">
        <f>MATCH(A157,DbaseIndices!A:A,0)</f>
        <v>39</v>
      </c>
      <c r="C157" s="197" t="str" cm="1">
        <f t="array" ref="C157">INDEX(DbaseIndices!F:F,$B157)</f>
        <v>1 Energy</v>
      </c>
      <c r="D157" s="197" t="str" cm="1">
        <f t="array" ref="D157">INDEX(DbaseIndices!G:G,$B157)</f>
        <v>1A Fuel Combustion Activities</v>
      </c>
      <c r="E157" s="197" t="str" cm="1">
        <f t="array" ref="E157">INDEX(DbaseIndices!H:H,$B157)</f>
        <v>1A1 Energy Industries</v>
      </c>
      <c r="F157" s="197" t="str" cm="1">
        <f t="array" ref="F157">INDEX(DbaseIndices!I:I,$B157)</f>
        <v xml:space="preserve">1A1b Petroleum refining </v>
      </c>
      <c r="G157" s="197" t="str" cm="1">
        <f t="array" ref="G157">INDEX(DbaseIndices!D:D,$B157)</f>
        <v>Petroleum coke</v>
      </c>
      <c r="H157" s="197" t="str" cm="1">
        <f t="array" ref="H157">INDEX(DbaseIndices!E:E,$B157)</f>
        <v>CH4</v>
      </c>
      <c r="I157" s="197">
        <f>IF(I156=DbaseIndices!$N$3,DbaseIndices!$N$2,I156+1)</f>
        <v>2017</v>
      </c>
      <c r="J157" s="404" cm="1">
        <f t="array" aca="1" ref="J157" ca="1">OFFSET(INDIRECT(INDEX(DbaseIndices!J:J,B157)),0,I157-2000+1)</f>
        <v>2.8767000000000001E-2</v>
      </c>
    </row>
    <row r="158" spans="1:10" x14ac:dyDescent="0.25">
      <c r="A158" s="197">
        <f>IF(I157=DbaseIndices!$N$3,A157+1,A157)</f>
        <v>27</v>
      </c>
      <c r="B158" s="197">
        <f>MATCH(A158,DbaseIndices!A:A,0)</f>
        <v>40</v>
      </c>
      <c r="C158" s="197" t="str" cm="1">
        <f t="array" ref="C158">INDEX(DbaseIndices!F:F,$B158)</f>
        <v>1 Energy</v>
      </c>
      <c r="D158" s="197" t="str" cm="1">
        <f t="array" ref="D158">INDEX(DbaseIndices!G:G,$B158)</f>
        <v>1A Fuel Combustion Activities</v>
      </c>
      <c r="E158" s="197" t="str" cm="1">
        <f t="array" ref="E158">INDEX(DbaseIndices!H:H,$B158)</f>
        <v>1A1 Energy Industries</v>
      </c>
      <c r="F158" s="197" t="str" cm="1">
        <f t="array" ref="F158">INDEX(DbaseIndices!I:I,$B158)</f>
        <v xml:space="preserve">1A1b Petroleum refining </v>
      </c>
      <c r="G158" s="197" t="str" cm="1">
        <f t="array" ref="G158">INDEX(DbaseIndices!D:D,$B158)</f>
        <v>Gas</v>
      </c>
      <c r="H158" s="197" t="str" cm="1">
        <f t="array" ref="H158">INDEX(DbaseIndices!E:E,$B158)</f>
        <v>CH4</v>
      </c>
      <c r="I158" s="197">
        <f>IF(I157=DbaseIndices!$N$3,DbaseIndices!$N$2,I157+1)</f>
        <v>2012</v>
      </c>
      <c r="J158" s="404" cm="1">
        <f t="array" aca="1" ref="J158" ca="1">OFFSET(INDIRECT(INDEX(DbaseIndices!J:J,B158)),0,I158-2000+1)</f>
        <v>3.8055832499999998E-2</v>
      </c>
    </row>
    <row r="159" spans="1:10" x14ac:dyDescent="0.25">
      <c r="A159" s="197">
        <f>IF(I158=DbaseIndices!$N$3,A158+1,A158)</f>
        <v>27</v>
      </c>
      <c r="B159" s="197">
        <f>MATCH(A159,DbaseIndices!A:A,0)</f>
        <v>40</v>
      </c>
      <c r="C159" s="197" t="str" cm="1">
        <f t="array" ref="C159">INDEX(DbaseIndices!F:F,$B159)</f>
        <v>1 Energy</v>
      </c>
      <c r="D159" s="197" t="str" cm="1">
        <f t="array" ref="D159">INDEX(DbaseIndices!G:G,$B159)</f>
        <v>1A Fuel Combustion Activities</v>
      </c>
      <c r="E159" s="197" t="str" cm="1">
        <f t="array" ref="E159">INDEX(DbaseIndices!H:H,$B159)</f>
        <v>1A1 Energy Industries</v>
      </c>
      <c r="F159" s="197" t="str" cm="1">
        <f t="array" ref="F159">INDEX(DbaseIndices!I:I,$B159)</f>
        <v xml:space="preserve">1A1b Petroleum refining </v>
      </c>
      <c r="G159" s="197" t="str" cm="1">
        <f t="array" ref="G159">INDEX(DbaseIndices!D:D,$B159)</f>
        <v>Gas</v>
      </c>
      <c r="H159" s="197" t="str" cm="1">
        <f t="array" ref="H159">INDEX(DbaseIndices!E:E,$B159)</f>
        <v>CH4</v>
      </c>
      <c r="I159" s="197">
        <f>IF(I158=DbaseIndices!$N$3,DbaseIndices!$N$2,I158+1)</f>
        <v>2013</v>
      </c>
      <c r="J159" s="404" cm="1">
        <f t="array" aca="1" ref="J159" ca="1">OFFSET(INDIRECT(INDEX(DbaseIndices!J:J,B159)),0,I159-2000+1)</f>
        <v>3.8636699999999996E-2</v>
      </c>
    </row>
    <row r="160" spans="1:10" x14ac:dyDescent="0.25">
      <c r="A160" s="197">
        <f>IF(I159=DbaseIndices!$N$3,A159+1,A159)</f>
        <v>27</v>
      </c>
      <c r="B160" s="197">
        <f>MATCH(A160,DbaseIndices!A:A,0)</f>
        <v>40</v>
      </c>
      <c r="C160" s="197" t="str" cm="1">
        <f t="array" ref="C160">INDEX(DbaseIndices!F:F,$B160)</f>
        <v>1 Energy</v>
      </c>
      <c r="D160" s="197" t="str" cm="1">
        <f t="array" ref="D160">INDEX(DbaseIndices!G:G,$B160)</f>
        <v>1A Fuel Combustion Activities</v>
      </c>
      <c r="E160" s="197" t="str" cm="1">
        <f t="array" ref="E160">INDEX(DbaseIndices!H:H,$B160)</f>
        <v>1A1 Energy Industries</v>
      </c>
      <c r="F160" s="197" t="str" cm="1">
        <f t="array" ref="F160">INDEX(DbaseIndices!I:I,$B160)</f>
        <v xml:space="preserve">1A1b Petroleum refining </v>
      </c>
      <c r="G160" s="197" t="str" cm="1">
        <f t="array" ref="G160">INDEX(DbaseIndices!D:D,$B160)</f>
        <v>Gas</v>
      </c>
      <c r="H160" s="197" t="str" cm="1">
        <f t="array" ref="H160">INDEX(DbaseIndices!E:E,$B160)</f>
        <v>CH4</v>
      </c>
      <c r="I160" s="197">
        <f>IF(I159=DbaseIndices!$N$3,DbaseIndices!$N$2,I159+1)</f>
        <v>2014</v>
      </c>
      <c r="J160" s="404" cm="1">
        <f t="array" aca="1" ref="J160" ca="1">OFFSET(INDIRECT(INDEX(DbaseIndices!J:J,B160)),0,I160-2000+1)</f>
        <v>3.8591250000000001E-2</v>
      </c>
    </row>
    <row r="161" spans="1:10" x14ac:dyDescent="0.25">
      <c r="A161" s="197">
        <f>IF(I160=DbaseIndices!$N$3,A160+1,A160)</f>
        <v>27</v>
      </c>
      <c r="B161" s="197">
        <f>MATCH(A161,DbaseIndices!A:A,0)</f>
        <v>40</v>
      </c>
      <c r="C161" s="197" t="str" cm="1">
        <f t="array" ref="C161">INDEX(DbaseIndices!F:F,$B161)</f>
        <v>1 Energy</v>
      </c>
      <c r="D161" s="197" t="str" cm="1">
        <f t="array" ref="D161">INDEX(DbaseIndices!G:G,$B161)</f>
        <v>1A Fuel Combustion Activities</v>
      </c>
      <c r="E161" s="197" t="str" cm="1">
        <f t="array" ref="E161">INDEX(DbaseIndices!H:H,$B161)</f>
        <v>1A1 Energy Industries</v>
      </c>
      <c r="F161" s="197" t="str" cm="1">
        <f t="array" ref="F161">INDEX(DbaseIndices!I:I,$B161)</f>
        <v xml:space="preserve">1A1b Petroleum refining </v>
      </c>
      <c r="G161" s="197" t="str" cm="1">
        <f t="array" ref="G161">INDEX(DbaseIndices!D:D,$B161)</f>
        <v>Gas</v>
      </c>
      <c r="H161" s="197" t="str" cm="1">
        <f t="array" ref="H161">INDEX(DbaseIndices!E:E,$B161)</f>
        <v>CH4</v>
      </c>
      <c r="I161" s="197">
        <f>IF(I160=DbaseIndices!$N$3,DbaseIndices!$N$2,I160+1)</f>
        <v>2015</v>
      </c>
      <c r="J161" s="404" cm="1">
        <f t="array" aca="1" ref="J161" ca="1">OFFSET(INDIRECT(INDEX(DbaseIndices!J:J,B161)),0,I161-2000+1)</f>
        <v>3.8545800000000005E-2</v>
      </c>
    </row>
    <row r="162" spans="1:10" x14ac:dyDescent="0.25">
      <c r="A162" s="197">
        <f>IF(I161=DbaseIndices!$N$3,A161+1,A161)</f>
        <v>27</v>
      </c>
      <c r="B162" s="197">
        <f>MATCH(A162,DbaseIndices!A:A,0)</f>
        <v>40</v>
      </c>
      <c r="C162" s="197" t="str" cm="1">
        <f t="array" ref="C162">INDEX(DbaseIndices!F:F,$B162)</f>
        <v>1 Energy</v>
      </c>
      <c r="D162" s="197" t="str" cm="1">
        <f t="array" ref="D162">INDEX(DbaseIndices!G:G,$B162)</f>
        <v>1A Fuel Combustion Activities</v>
      </c>
      <c r="E162" s="197" t="str" cm="1">
        <f t="array" ref="E162">INDEX(DbaseIndices!H:H,$B162)</f>
        <v>1A1 Energy Industries</v>
      </c>
      <c r="F162" s="197" t="str" cm="1">
        <f t="array" ref="F162">INDEX(DbaseIndices!I:I,$B162)</f>
        <v xml:space="preserve">1A1b Petroleum refining </v>
      </c>
      <c r="G162" s="197" t="str" cm="1">
        <f t="array" ref="G162">INDEX(DbaseIndices!D:D,$B162)</f>
        <v>Gas</v>
      </c>
      <c r="H162" s="197" t="str" cm="1">
        <f t="array" ref="H162">INDEX(DbaseIndices!E:E,$B162)</f>
        <v>CH4</v>
      </c>
      <c r="I162" s="197">
        <f>IF(I161=DbaseIndices!$N$3,DbaseIndices!$N$2,I161+1)</f>
        <v>2016</v>
      </c>
      <c r="J162" s="404" cm="1">
        <f t="array" aca="1" ref="J162" ca="1">OFFSET(INDIRECT(INDEX(DbaseIndices!J:J,B162)),0,I162-2000+1)</f>
        <v>3.8500349999999996E-2</v>
      </c>
    </row>
    <row r="163" spans="1:10" x14ac:dyDescent="0.25">
      <c r="A163" s="197">
        <f>IF(I162=DbaseIndices!$N$3,A162+1,A162)</f>
        <v>27</v>
      </c>
      <c r="B163" s="197">
        <f>MATCH(A163,DbaseIndices!A:A,0)</f>
        <v>40</v>
      </c>
      <c r="C163" s="197" t="str" cm="1">
        <f t="array" ref="C163">INDEX(DbaseIndices!F:F,$B163)</f>
        <v>1 Energy</v>
      </c>
      <c r="D163" s="197" t="str" cm="1">
        <f t="array" ref="D163">INDEX(DbaseIndices!G:G,$B163)</f>
        <v>1A Fuel Combustion Activities</v>
      </c>
      <c r="E163" s="197" t="str" cm="1">
        <f t="array" ref="E163">INDEX(DbaseIndices!H:H,$B163)</f>
        <v>1A1 Energy Industries</v>
      </c>
      <c r="F163" s="197" t="str" cm="1">
        <f t="array" ref="F163">INDEX(DbaseIndices!I:I,$B163)</f>
        <v xml:space="preserve">1A1b Petroleum refining </v>
      </c>
      <c r="G163" s="197" t="str" cm="1">
        <f t="array" ref="G163">INDEX(DbaseIndices!D:D,$B163)</f>
        <v>Gas</v>
      </c>
      <c r="H163" s="197" t="str" cm="1">
        <f t="array" ref="H163">INDEX(DbaseIndices!E:E,$B163)</f>
        <v>CH4</v>
      </c>
      <c r="I163" s="197">
        <f>IF(I162=DbaseIndices!$N$3,DbaseIndices!$N$2,I162+1)</f>
        <v>2017</v>
      </c>
      <c r="J163" s="404" cm="1">
        <f t="array" aca="1" ref="J163" ca="1">OFFSET(INDIRECT(INDEX(DbaseIndices!J:J,B163)),0,I163-2000+1)</f>
        <v>3.84549E-2</v>
      </c>
    </row>
    <row r="164" spans="1:10" x14ac:dyDescent="0.25">
      <c r="A164" s="197">
        <f>IF(I163=DbaseIndices!$N$3,A163+1,A163)</f>
        <v>28</v>
      </c>
      <c r="B164" s="197">
        <f>MATCH(A164,DbaseIndices!A:A,0)</f>
        <v>44</v>
      </c>
      <c r="C164" s="197" t="str" cm="1">
        <f t="array" ref="C164">INDEX(DbaseIndices!F:F,$B164)</f>
        <v>1 Energy</v>
      </c>
      <c r="D164" s="197" t="str" cm="1">
        <f t="array" ref="D164">INDEX(DbaseIndices!G:G,$B164)</f>
        <v>1A Fuel Combustion Activities</v>
      </c>
      <c r="E164" s="197" t="str" cm="1">
        <f t="array" ref="E164">INDEX(DbaseIndices!H:H,$B164)</f>
        <v>1A1 Energy Industries</v>
      </c>
      <c r="F164" s="197" t="str" cm="1">
        <f t="array" ref="F164">INDEX(DbaseIndices!I:I,$B164)</f>
        <v>1A1c Manufacture of solid fuels and other energy industries</v>
      </c>
      <c r="G164" s="197" cm="1">
        <f t="array" ref="G164">INDEX(DbaseIndices!D:D,$B164)</f>
        <v>0</v>
      </c>
      <c r="H164" s="197" t="str" cm="1">
        <f t="array" ref="H164">INDEX(DbaseIndices!E:E,$B164)</f>
        <v>CH4</v>
      </c>
      <c r="I164" s="197">
        <f>IF(I163=DbaseIndices!$N$3,DbaseIndices!$N$2,I163+1)</f>
        <v>2012</v>
      </c>
      <c r="J164" s="404" cm="1">
        <f t="array" aca="1" ref="J164" ca="1">OFFSET(INDIRECT(INDEX(DbaseIndices!J:J,B164)),0,I164-2000+1)</f>
        <v>0.36583309072464798</v>
      </c>
    </row>
    <row r="165" spans="1:10" x14ac:dyDescent="0.25">
      <c r="A165" s="197">
        <f>IF(I164=DbaseIndices!$N$3,A164+1,A164)</f>
        <v>28</v>
      </c>
      <c r="B165" s="197">
        <f>MATCH(A165,DbaseIndices!A:A,0)</f>
        <v>44</v>
      </c>
      <c r="C165" s="197" t="str" cm="1">
        <f t="array" ref="C165">INDEX(DbaseIndices!F:F,$B165)</f>
        <v>1 Energy</v>
      </c>
      <c r="D165" s="197" t="str" cm="1">
        <f t="array" ref="D165">INDEX(DbaseIndices!G:G,$B165)</f>
        <v>1A Fuel Combustion Activities</v>
      </c>
      <c r="E165" s="197" t="str" cm="1">
        <f t="array" ref="E165">INDEX(DbaseIndices!H:H,$B165)</f>
        <v>1A1 Energy Industries</v>
      </c>
      <c r="F165" s="197" t="str" cm="1">
        <f t="array" ref="F165">INDEX(DbaseIndices!I:I,$B165)</f>
        <v>1A1c Manufacture of solid fuels and other energy industries</v>
      </c>
      <c r="G165" s="197" cm="1">
        <f t="array" ref="G165">INDEX(DbaseIndices!D:D,$B165)</f>
        <v>0</v>
      </c>
      <c r="H165" s="197" t="str" cm="1">
        <f t="array" ref="H165">INDEX(DbaseIndices!E:E,$B165)</f>
        <v>CH4</v>
      </c>
      <c r="I165" s="197">
        <f>IF(I164=DbaseIndices!$N$3,DbaseIndices!$N$2,I164+1)</f>
        <v>2013</v>
      </c>
      <c r="J165" s="404" cm="1">
        <f t="array" aca="1" ref="J165" ca="1">OFFSET(INDIRECT(INDEX(DbaseIndices!J:J,B165)),0,I165-2000+1)</f>
        <v>0.36862021952674601</v>
      </c>
    </row>
    <row r="166" spans="1:10" x14ac:dyDescent="0.25">
      <c r="A166" s="197">
        <f>IF(I165=DbaseIndices!$N$3,A165+1,A165)</f>
        <v>28</v>
      </c>
      <c r="B166" s="197">
        <f>MATCH(A166,DbaseIndices!A:A,0)</f>
        <v>44</v>
      </c>
      <c r="C166" s="197" t="str" cm="1">
        <f t="array" ref="C166">INDEX(DbaseIndices!F:F,$B166)</f>
        <v>1 Energy</v>
      </c>
      <c r="D166" s="197" t="str" cm="1">
        <f t="array" ref="D166">INDEX(DbaseIndices!G:G,$B166)</f>
        <v>1A Fuel Combustion Activities</v>
      </c>
      <c r="E166" s="197" t="str" cm="1">
        <f t="array" ref="E166">INDEX(DbaseIndices!H:H,$B166)</f>
        <v>1A1 Energy Industries</v>
      </c>
      <c r="F166" s="197" t="str" cm="1">
        <f t="array" ref="F166">INDEX(DbaseIndices!I:I,$B166)</f>
        <v>1A1c Manufacture of solid fuels and other energy industries</v>
      </c>
      <c r="G166" s="197" cm="1">
        <f t="array" ref="G166">INDEX(DbaseIndices!D:D,$B166)</f>
        <v>0</v>
      </c>
      <c r="H166" s="197" t="str" cm="1">
        <f t="array" ref="H166">INDEX(DbaseIndices!E:E,$B166)</f>
        <v>CH4</v>
      </c>
      <c r="I166" s="197">
        <f>IF(I165=DbaseIndices!$N$3,DbaseIndices!$N$2,I165+1)</f>
        <v>2014</v>
      </c>
      <c r="J166" s="404" cm="1">
        <f t="array" aca="1" ref="J166" ca="1">OFFSET(INDIRECT(INDEX(DbaseIndices!J:J,B166)),0,I166-2000+1)</f>
        <v>0.38860064007883321</v>
      </c>
    </row>
    <row r="167" spans="1:10" x14ac:dyDescent="0.25">
      <c r="A167" s="197">
        <f>IF(I166=DbaseIndices!$N$3,A166+1,A166)</f>
        <v>28</v>
      </c>
      <c r="B167" s="197">
        <f>MATCH(A167,DbaseIndices!A:A,0)</f>
        <v>44</v>
      </c>
      <c r="C167" s="197" t="str" cm="1">
        <f t="array" ref="C167">INDEX(DbaseIndices!F:F,$B167)</f>
        <v>1 Energy</v>
      </c>
      <c r="D167" s="197" t="str" cm="1">
        <f t="array" ref="D167">INDEX(DbaseIndices!G:G,$B167)</f>
        <v>1A Fuel Combustion Activities</v>
      </c>
      <c r="E167" s="197" t="str" cm="1">
        <f t="array" ref="E167">INDEX(DbaseIndices!H:H,$B167)</f>
        <v>1A1 Energy Industries</v>
      </c>
      <c r="F167" s="197" t="str" cm="1">
        <f t="array" ref="F167">INDEX(DbaseIndices!I:I,$B167)</f>
        <v>1A1c Manufacture of solid fuels and other energy industries</v>
      </c>
      <c r="G167" s="197" cm="1">
        <f t="array" ref="G167">INDEX(DbaseIndices!D:D,$B167)</f>
        <v>0</v>
      </c>
      <c r="H167" s="197" t="str" cm="1">
        <f t="array" ref="H167">INDEX(DbaseIndices!E:E,$B167)</f>
        <v>CH4</v>
      </c>
      <c r="I167" s="197">
        <f>IF(I166=DbaseIndices!$N$3,DbaseIndices!$N$2,I166+1)</f>
        <v>2015</v>
      </c>
      <c r="J167" s="404" cm="1">
        <f t="array" aca="1" ref="J167" ca="1">OFFSET(INDIRECT(INDEX(DbaseIndices!J:J,B167)),0,I167-2000+1)</f>
        <v>0.37859597485177693</v>
      </c>
    </row>
    <row r="168" spans="1:10" x14ac:dyDescent="0.25">
      <c r="A168" s="197">
        <f>IF(I167=DbaseIndices!$N$3,A167+1,A167)</f>
        <v>28</v>
      </c>
      <c r="B168" s="197">
        <f>MATCH(A168,DbaseIndices!A:A,0)</f>
        <v>44</v>
      </c>
      <c r="C168" s="197" t="str" cm="1">
        <f t="array" ref="C168">INDEX(DbaseIndices!F:F,$B168)</f>
        <v>1 Energy</v>
      </c>
      <c r="D168" s="197" t="str" cm="1">
        <f t="array" ref="D168">INDEX(DbaseIndices!G:G,$B168)</f>
        <v>1A Fuel Combustion Activities</v>
      </c>
      <c r="E168" s="197" t="str" cm="1">
        <f t="array" ref="E168">INDEX(DbaseIndices!H:H,$B168)</f>
        <v>1A1 Energy Industries</v>
      </c>
      <c r="F168" s="197" t="str" cm="1">
        <f t="array" ref="F168">INDEX(DbaseIndices!I:I,$B168)</f>
        <v>1A1c Manufacture of solid fuels and other energy industries</v>
      </c>
      <c r="G168" s="197" cm="1">
        <f t="array" ref="G168">INDEX(DbaseIndices!D:D,$B168)</f>
        <v>0</v>
      </c>
      <c r="H168" s="197" t="str" cm="1">
        <f t="array" ref="H168">INDEX(DbaseIndices!E:E,$B168)</f>
        <v>CH4</v>
      </c>
      <c r="I168" s="197">
        <f>IF(I167=DbaseIndices!$N$3,DbaseIndices!$N$2,I167+1)</f>
        <v>2016</v>
      </c>
      <c r="J168" s="404" cm="1">
        <f t="array" aca="1" ref="J168" ca="1">OFFSET(INDIRECT(INDEX(DbaseIndices!J:J,B168)),0,I168-2000+1)</f>
        <v>0.38134807424289707</v>
      </c>
    </row>
    <row r="169" spans="1:10" x14ac:dyDescent="0.25">
      <c r="A169" s="197">
        <f>IF(I168=DbaseIndices!$N$3,A168+1,A168)</f>
        <v>28</v>
      </c>
      <c r="B169" s="197">
        <f>MATCH(A169,DbaseIndices!A:A,0)</f>
        <v>44</v>
      </c>
      <c r="C169" s="197" t="str" cm="1">
        <f t="array" ref="C169">INDEX(DbaseIndices!F:F,$B169)</f>
        <v>1 Energy</v>
      </c>
      <c r="D169" s="197" t="str" cm="1">
        <f t="array" ref="D169">INDEX(DbaseIndices!G:G,$B169)</f>
        <v>1A Fuel Combustion Activities</v>
      </c>
      <c r="E169" s="197" t="str" cm="1">
        <f t="array" ref="E169">INDEX(DbaseIndices!H:H,$B169)</f>
        <v>1A1 Energy Industries</v>
      </c>
      <c r="F169" s="197" t="str" cm="1">
        <f t="array" ref="F169">INDEX(DbaseIndices!I:I,$B169)</f>
        <v>1A1c Manufacture of solid fuels and other energy industries</v>
      </c>
      <c r="G169" s="197" cm="1">
        <f t="array" ref="G169">INDEX(DbaseIndices!D:D,$B169)</f>
        <v>0</v>
      </c>
      <c r="H169" s="197" t="str" cm="1">
        <f t="array" ref="H169">INDEX(DbaseIndices!E:E,$B169)</f>
        <v>CH4</v>
      </c>
      <c r="I169" s="197">
        <f>IF(I168=DbaseIndices!$N$3,DbaseIndices!$N$2,I168+1)</f>
        <v>2017</v>
      </c>
      <c r="J169" s="404" cm="1">
        <f t="array" aca="1" ref="J169" ca="1">OFFSET(INDIRECT(INDEX(DbaseIndices!J:J,B169)),0,I169-2000+1)</f>
        <v>0.36040000000000005</v>
      </c>
    </row>
    <row r="170" spans="1:10" x14ac:dyDescent="0.25">
      <c r="A170" s="197">
        <f>IF(I169=DbaseIndices!$N$3,A169+1,A169)</f>
        <v>29</v>
      </c>
      <c r="B170" s="197">
        <f>MATCH(A170,DbaseIndices!A:A,0)</f>
        <v>48</v>
      </c>
      <c r="C170" s="197" t="str" cm="1">
        <f t="array" ref="C170">INDEX(DbaseIndices!F:F,$B170)</f>
        <v>1 Energy</v>
      </c>
      <c r="D170" s="197" t="str" cm="1">
        <f t="array" ref="D170">INDEX(DbaseIndices!G:G,$B170)</f>
        <v>1A Fuel Combustion Activities</v>
      </c>
      <c r="E170" s="197" t="str" cm="1">
        <f t="array" ref="E170">INDEX(DbaseIndices!H:H,$B170)</f>
        <v>1A1 Energy Industries</v>
      </c>
      <c r="F170" s="197" t="str" cm="1">
        <f t="array" ref="F170">INDEX(DbaseIndices!I:I,$B170)</f>
        <v>1A1a Electricity and Heat Production</v>
      </c>
      <c r="G170" s="197" t="str" cm="1">
        <f t="array" ref="G170">INDEX(DbaseIndices!D:D,$B170)</f>
        <v>Diesel</v>
      </c>
      <c r="H170" s="197" t="str" cm="1">
        <f t="array" ref="H170">INDEX(DbaseIndices!E:E,$B170)</f>
        <v>N2O</v>
      </c>
      <c r="I170" s="197">
        <f>IF(I169=DbaseIndices!$N$3,DbaseIndices!$N$2,I169+1)</f>
        <v>2012</v>
      </c>
      <c r="J170" s="404" cm="1">
        <f t="array" aca="1" ref="J170" ca="1">OFFSET(INDIRECT(INDEX(DbaseIndices!J:J,B170)),0,I170-2000+1)</f>
        <v>1.3588777792279428E-2</v>
      </c>
    </row>
    <row r="171" spans="1:10" x14ac:dyDescent="0.25">
      <c r="A171" s="197">
        <f>IF(I170=DbaseIndices!$N$3,A170+1,A170)</f>
        <v>29</v>
      </c>
      <c r="B171" s="197">
        <f>MATCH(A171,DbaseIndices!A:A,0)</f>
        <v>48</v>
      </c>
      <c r="C171" s="197" t="str" cm="1">
        <f t="array" ref="C171">INDEX(DbaseIndices!F:F,$B171)</f>
        <v>1 Energy</v>
      </c>
      <c r="D171" s="197" t="str" cm="1">
        <f t="array" ref="D171">INDEX(DbaseIndices!G:G,$B171)</f>
        <v>1A Fuel Combustion Activities</v>
      </c>
      <c r="E171" s="197" t="str" cm="1">
        <f t="array" ref="E171">INDEX(DbaseIndices!H:H,$B171)</f>
        <v>1A1 Energy Industries</v>
      </c>
      <c r="F171" s="197" t="str" cm="1">
        <f t="array" ref="F171">INDEX(DbaseIndices!I:I,$B171)</f>
        <v>1A1a Electricity and Heat Production</v>
      </c>
      <c r="G171" s="197" t="str" cm="1">
        <f t="array" ref="G171">INDEX(DbaseIndices!D:D,$B171)</f>
        <v>Diesel</v>
      </c>
      <c r="H171" s="197" t="str" cm="1">
        <f t="array" ref="H171">INDEX(DbaseIndices!E:E,$B171)</f>
        <v>N2O</v>
      </c>
      <c r="I171" s="197">
        <f>IF(I170=DbaseIndices!$N$3,DbaseIndices!$N$2,I170+1)</f>
        <v>2013</v>
      </c>
      <c r="J171" s="404" cm="1">
        <f t="array" aca="1" ref="J171" ca="1">OFFSET(INDIRECT(INDEX(DbaseIndices!J:J,B171)),0,I171-2000+1)</f>
        <v>2.0484443380712265E-2</v>
      </c>
    </row>
    <row r="172" spans="1:10" x14ac:dyDescent="0.25">
      <c r="A172" s="197">
        <f>IF(I171=DbaseIndices!$N$3,A171+1,A171)</f>
        <v>29</v>
      </c>
      <c r="B172" s="197">
        <f>MATCH(A172,DbaseIndices!A:A,0)</f>
        <v>48</v>
      </c>
      <c r="C172" s="197" t="str" cm="1">
        <f t="array" ref="C172">INDEX(DbaseIndices!F:F,$B172)</f>
        <v>1 Energy</v>
      </c>
      <c r="D172" s="197" t="str" cm="1">
        <f t="array" ref="D172">INDEX(DbaseIndices!G:G,$B172)</f>
        <v>1A Fuel Combustion Activities</v>
      </c>
      <c r="E172" s="197" t="str" cm="1">
        <f t="array" ref="E172">INDEX(DbaseIndices!H:H,$B172)</f>
        <v>1A1 Energy Industries</v>
      </c>
      <c r="F172" s="197" t="str" cm="1">
        <f t="array" ref="F172">INDEX(DbaseIndices!I:I,$B172)</f>
        <v>1A1a Electricity and Heat Production</v>
      </c>
      <c r="G172" s="197" t="str" cm="1">
        <f t="array" ref="G172">INDEX(DbaseIndices!D:D,$B172)</f>
        <v>Diesel</v>
      </c>
      <c r="H172" s="197" t="str" cm="1">
        <f t="array" ref="H172">INDEX(DbaseIndices!E:E,$B172)</f>
        <v>N2O</v>
      </c>
      <c r="I172" s="197">
        <f>IF(I171=DbaseIndices!$N$3,DbaseIndices!$N$2,I171+1)</f>
        <v>2014</v>
      </c>
      <c r="J172" s="404" cm="1">
        <f t="array" aca="1" ref="J172" ca="1">OFFSET(INDIRECT(INDEX(DbaseIndices!J:J,B172)),0,I172-2000+1)</f>
        <v>2.4053076781928636E-2</v>
      </c>
    </row>
    <row r="173" spans="1:10" x14ac:dyDescent="0.25">
      <c r="A173" s="197">
        <f>IF(I172=DbaseIndices!$N$3,A172+1,A172)</f>
        <v>29</v>
      </c>
      <c r="B173" s="197">
        <f>MATCH(A173,DbaseIndices!A:A,0)</f>
        <v>48</v>
      </c>
      <c r="C173" s="197" t="str" cm="1">
        <f t="array" ref="C173">INDEX(DbaseIndices!F:F,$B173)</f>
        <v>1 Energy</v>
      </c>
      <c r="D173" s="197" t="str" cm="1">
        <f t="array" ref="D173">INDEX(DbaseIndices!G:G,$B173)</f>
        <v>1A Fuel Combustion Activities</v>
      </c>
      <c r="E173" s="197" t="str" cm="1">
        <f t="array" ref="E173">INDEX(DbaseIndices!H:H,$B173)</f>
        <v>1A1 Energy Industries</v>
      </c>
      <c r="F173" s="197" t="str" cm="1">
        <f t="array" ref="F173">INDEX(DbaseIndices!I:I,$B173)</f>
        <v>1A1a Electricity and Heat Production</v>
      </c>
      <c r="G173" s="197" t="str" cm="1">
        <f t="array" ref="G173">INDEX(DbaseIndices!D:D,$B173)</f>
        <v>Diesel</v>
      </c>
      <c r="H173" s="197" t="str" cm="1">
        <f t="array" ref="H173">INDEX(DbaseIndices!E:E,$B173)</f>
        <v>N2O</v>
      </c>
      <c r="I173" s="197">
        <f>IF(I172=DbaseIndices!$N$3,DbaseIndices!$N$2,I172+1)</f>
        <v>2015</v>
      </c>
      <c r="J173" s="404" cm="1">
        <f t="array" aca="1" ref="J173" ca="1">OFFSET(INDIRECT(INDEX(DbaseIndices!J:J,B173)),0,I173-2000+1)</f>
        <v>3.5235380744842504E-2</v>
      </c>
    </row>
    <row r="174" spans="1:10" x14ac:dyDescent="0.25">
      <c r="A174" s="197">
        <f>IF(I173=DbaseIndices!$N$3,A173+1,A173)</f>
        <v>29</v>
      </c>
      <c r="B174" s="197">
        <f>MATCH(A174,DbaseIndices!A:A,0)</f>
        <v>48</v>
      </c>
      <c r="C174" s="197" t="str" cm="1">
        <f t="array" ref="C174">INDEX(DbaseIndices!F:F,$B174)</f>
        <v>1 Energy</v>
      </c>
      <c r="D174" s="197" t="str" cm="1">
        <f t="array" ref="D174">INDEX(DbaseIndices!G:G,$B174)</f>
        <v>1A Fuel Combustion Activities</v>
      </c>
      <c r="E174" s="197" t="str" cm="1">
        <f t="array" ref="E174">INDEX(DbaseIndices!H:H,$B174)</f>
        <v>1A1 Energy Industries</v>
      </c>
      <c r="F174" s="197" t="str" cm="1">
        <f t="array" ref="F174">INDEX(DbaseIndices!I:I,$B174)</f>
        <v>1A1a Electricity and Heat Production</v>
      </c>
      <c r="G174" s="197" t="str" cm="1">
        <f t="array" ref="G174">INDEX(DbaseIndices!D:D,$B174)</f>
        <v>Diesel</v>
      </c>
      <c r="H174" s="197" t="str" cm="1">
        <f t="array" ref="H174">INDEX(DbaseIndices!E:E,$B174)</f>
        <v>N2O</v>
      </c>
      <c r="I174" s="197">
        <f>IF(I173=DbaseIndices!$N$3,DbaseIndices!$N$2,I173+1)</f>
        <v>2016</v>
      </c>
      <c r="J174" s="404" cm="1">
        <f t="array" aca="1" ref="J174" ca="1">OFFSET(INDIRECT(INDEX(DbaseIndices!J:J,B174)),0,I174-2000+1)</f>
        <v>1.0973828303636696E-3</v>
      </c>
    </row>
    <row r="175" spans="1:10" x14ac:dyDescent="0.25">
      <c r="A175" s="197">
        <f>IF(I174=DbaseIndices!$N$3,A174+1,A174)</f>
        <v>29</v>
      </c>
      <c r="B175" s="197">
        <f>MATCH(A175,DbaseIndices!A:A,0)</f>
        <v>48</v>
      </c>
      <c r="C175" s="197" t="str" cm="1">
        <f t="array" ref="C175">INDEX(DbaseIndices!F:F,$B175)</f>
        <v>1 Energy</v>
      </c>
      <c r="D175" s="197" t="str" cm="1">
        <f t="array" ref="D175">INDEX(DbaseIndices!G:G,$B175)</f>
        <v>1A Fuel Combustion Activities</v>
      </c>
      <c r="E175" s="197" t="str" cm="1">
        <f t="array" ref="E175">INDEX(DbaseIndices!H:H,$B175)</f>
        <v>1A1 Energy Industries</v>
      </c>
      <c r="F175" s="197" t="str" cm="1">
        <f t="array" ref="F175">INDEX(DbaseIndices!I:I,$B175)</f>
        <v>1A1a Electricity and Heat Production</v>
      </c>
      <c r="G175" s="197" t="str" cm="1">
        <f t="array" ref="G175">INDEX(DbaseIndices!D:D,$B175)</f>
        <v>Diesel</v>
      </c>
      <c r="H175" s="197" t="str" cm="1">
        <f t="array" ref="H175">INDEX(DbaseIndices!E:E,$B175)</f>
        <v>N2O</v>
      </c>
      <c r="I175" s="197">
        <f>IF(I174=DbaseIndices!$N$3,DbaseIndices!$N$2,I174+1)</f>
        <v>2017</v>
      </c>
      <c r="J175" s="404" cm="1">
        <f t="array" aca="1" ref="J175" ca="1">OFFSET(INDIRECT(INDEX(DbaseIndices!J:J,B175)),0,I175-2000+1)</f>
        <v>2.6070670390965006E-4</v>
      </c>
    </row>
    <row r="176" spans="1:10" x14ac:dyDescent="0.25">
      <c r="A176" s="197">
        <f>IF(I175=DbaseIndices!$N$3,A175+1,A175)</f>
        <v>30</v>
      </c>
      <c r="B176" s="197">
        <f>MATCH(A176,DbaseIndices!A:A,0)</f>
        <v>49</v>
      </c>
      <c r="C176" s="197" t="str" cm="1">
        <f t="array" ref="C176">INDEX(DbaseIndices!F:F,$B176)</f>
        <v>1 Energy</v>
      </c>
      <c r="D176" s="197" t="str" cm="1">
        <f t="array" ref="D176">INDEX(DbaseIndices!G:G,$B176)</f>
        <v>1A Fuel Combustion Activities</v>
      </c>
      <c r="E176" s="197" t="str" cm="1">
        <f t="array" ref="E176">INDEX(DbaseIndices!H:H,$B176)</f>
        <v>1A1 Energy Industries</v>
      </c>
      <c r="F176" s="197" t="str" cm="1">
        <f t="array" ref="F176">INDEX(DbaseIndices!I:I,$B176)</f>
        <v>1A1a Electricity and Heat Production</v>
      </c>
      <c r="G176" s="197" t="str" cm="1">
        <f t="array" ref="G176">INDEX(DbaseIndices!D:D,$B176)</f>
        <v>Residual Fuel Oil (HFO)</v>
      </c>
      <c r="H176" s="197" t="str" cm="1">
        <f t="array" ref="H176">INDEX(DbaseIndices!E:E,$B176)</f>
        <v>N2O</v>
      </c>
      <c r="I176" s="197">
        <f>IF(I175=DbaseIndices!$N$3,DbaseIndices!$N$2,I175+1)</f>
        <v>2012</v>
      </c>
      <c r="J176" s="404" cm="1">
        <f t="array" aca="1" ref="J176" ca="1">OFFSET(INDIRECT(INDEX(DbaseIndices!J:J,B176)),0,I176-2000+1)</f>
        <v>5.4221700000000005E-3</v>
      </c>
    </row>
    <row r="177" spans="1:10" x14ac:dyDescent="0.25">
      <c r="A177" s="197">
        <f>IF(I176=DbaseIndices!$N$3,A176+1,A176)</f>
        <v>30</v>
      </c>
      <c r="B177" s="197">
        <f>MATCH(A177,DbaseIndices!A:A,0)</f>
        <v>49</v>
      </c>
      <c r="C177" s="197" t="str" cm="1">
        <f t="array" ref="C177">INDEX(DbaseIndices!F:F,$B177)</f>
        <v>1 Energy</v>
      </c>
      <c r="D177" s="197" t="str" cm="1">
        <f t="array" ref="D177">INDEX(DbaseIndices!G:G,$B177)</f>
        <v>1A Fuel Combustion Activities</v>
      </c>
      <c r="E177" s="197" t="str" cm="1">
        <f t="array" ref="E177">INDEX(DbaseIndices!H:H,$B177)</f>
        <v>1A1 Energy Industries</v>
      </c>
      <c r="F177" s="197" t="str" cm="1">
        <f t="array" ref="F177">INDEX(DbaseIndices!I:I,$B177)</f>
        <v>1A1a Electricity and Heat Production</v>
      </c>
      <c r="G177" s="197" t="str" cm="1">
        <f t="array" ref="G177">INDEX(DbaseIndices!D:D,$B177)</f>
        <v>Residual Fuel Oil (HFO)</v>
      </c>
      <c r="H177" s="197" t="str" cm="1">
        <f t="array" ref="H177">INDEX(DbaseIndices!E:E,$B177)</f>
        <v>N2O</v>
      </c>
      <c r="I177" s="197">
        <f>IF(I176=DbaseIndices!$N$3,DbaseIndices!$N$2,I176+1)</f>
        <v>2013</v>
      </c>
      <c r="J177" s="404" cm="1">
        <f t="array" aca="1" ref="J177" ca="1">OFFSET(INDIRECT(INDEX(DbaseIndices!J:J,B177)),0,I177-2000+1)</f>
        <v>7.0935255426650837E-3</v>
      </c>
    </row>
    <row r="178" spans="1:10" x14ac:dyDescent="0.25">
      <c r="A178" s="197">
        <f>IF(I177=DbaseIndices!$N$3,A177+1,A177)</f>
        <v>30</v>
      </c>
      <c r="B178" s="197">
        <f>MATCH(A178,DbaseIndices!A:A,0)</f>
        <v>49</v>
      </c>
      <c r="C178" s="197" t="str" cm="1">
        <f t="array" ref="C178">INDEX(DbaseIndices!F:F,$B178)</f>
        <v>1 Energy</v>
      </c>
      <c r="D178" s="197" t="str" cm="1">
        <f t="array" ref="D178">INDEX(DbaseIndices!G:G,$B178)</f>
        <v>1A Fuel Combustion Activities</v>
      </c>
      <c r="E178" s="197" t="str" cm="1">
        <f t="array" ref="E178">INDEX(DbaseIndices!H:H,$B178)</f>
        <v>1A1 Energy Industries</v>
      </c>
      <c r="F178" s="197" t="str" cm="1">
        <f t="array" ref="F178">INDEX(DbaseIndices!I:I,$B178)</f>
        <v>1A1a Electricity and Heat Production</v>
      </c>
      <c r="G178" s="197" t="str" cm="1">
        <f t="array" ref="G178">INDEX(DbaseIndices!D:D,$B178)</f>
        <v>Residual Fuel Oil (HFO)</v>
      </c>
      <c r="H178" s="197" t="str" cm="1">
        <f t="array" ref="H178">INDEX(DbaseIndices!E:E,$B178)</f>
        <v>N2O</v>
      </c>
      <c r="I178" s="197">
        <f>IF(I177=DbaseIndices!$N$3,DbaseIndices!$N$2,I177+1)</f>
        <v>2014</v>
      </c>
      <c r="J178" s="404" cm="1">
        <f t="array" aca="1" ref="J178" ca="1">OFFSET(INDIRECT(INDEX(DbaseIndices!J:J,B178)),0,I178-2000+1)</f>
        <v>7.5842122802997928E-3</v>
      </c>
    </row>
    <row r="179" spans="1:10" x14ac:dyDescent="0.25">
      <c r="A179" s="197">
        <f>IF(I178=DbaseIndices!$N$3,A178+1,A178)</f>
        <v>30</v>
      </c>
      <c r="B179" s="197">
        <f>MATCH(A179,DbaseIndices!A:A,0)</f>
        <v>49</v>
      </c>
      <c r="C179" s="197" t="str" cm="1">
        <f t="array" ref="C179">INDEX(DbaseIndices!F:F,$B179)</f>
        <v>1 Energy</v>
      </c>
      <c r="D179" s="197" t="str" cm="1">
        <f t="array" ref="D179">INDEX(DbaseIndices!G:G,$B179)</f>
        <v>1A Fuel Combustion Activities</v>
      </c>
      <c r="E179" s="197" t="str" cm="1">
        <f t="array" ref="E179">INDEX(DbaseIndices!H:H,$B179)</f>
        <v>1A1 Energy Industries</v>
      </c>
      <c r="F179" s="197" t="str" cm="1">
        <f t="array" ref="F179">INDEX(DbaseIndices!I:I,$B179)</f>
        <v>1A1a Electricity and Heat Production</v>
      </c>
      <c r="G179" s="197" t="str" cm="1">
        <f t="array" ref="G179">INDEX(DbaseIndices!D:D,$B179)</f>
        <v>Residual Fuel Oil (HFO)</v>
      </c>
      <c r="H179" s="197" t="str" cm="1">
        <f t="array" ref="H179">INDEX(DbaseIndices!E:E,$B179)</f>
        <v>N2O</v>
      </c>
      <c r="I179" s="197">
        <f>IF(I178=DbaseIndices!$N$3,DbaseIndices!$N$2,I178+1)</f>
        <v>2015</v>
      </c>
      <c r="J179" s="404" cm="1">
        <f t="array" aca="1" ref="J179" ca="1">OFFSET(INDIRECT(INDEX(DbaseIndices!J:J,B179)),0,I179-2000+1)</f>
        <v>7.8578754136295996E-3</v>
      </c>
    </row>
    <row r="180" spans="1:10" x14ac:dyDescent="0.25">
      <c r="A180" s="197">
        <f>IF(I179=DbaseIndices!$N$3,A179+1,A179)</f>
        <v>30</v>
      </c>
      <c r="B180" s="197">
        <f>MATCH(A180,DbaseIndices!A:A,0)</f>
        <v>49</v>
      </c>
      <c r="C180" s="197" t="str" cm="1">
        <f t="array" ref="C180">INDEX(DbaseIndices!F:F,$B180)</f>
        <v>1 Energy</v>
      </c>
      <c r="D180" s="197" t="str" cm="1">
        <f t="array" ref="D180">INDEX(DbaseIndices!G:G,$B180)</f>
        <v>1A Fuel Combustion Activities</v>
      </c>
      <c r="E180" s="197" t="str" cm="1">
        <f t="array" ref="E180">INDEX(DbaseIndices!H:H,$B180)</f>
        <v>1A1 Energy Industries</v>
      </c>
      <c r="F180" s="197" t="str" cm="1">
        <f t="array" ref="F180">INDEX(DbaseIndices!I:I,$B180)</f>
        <v>1A1a Electricity and Heat Production</v>
      </c>
      <c r="G180" s="197" t="str" cm="1">
        <f t="array" ref="G180">INDEX(DbaseIndices!D:D,$B180)</f>
        <v>Residual Fuel Oil (HFO)</v>
      </c>
      <c r="H180" s="197" t="str" cm="1">
        <f t="array" ref="H180">INDEX(DbaseIndices!E:E,$B180)</f>
        <v>N2O</v>
      </c>
      <c r="I180" s="197">
        <f>IF(I179=DbaseIndices!$N$3,DbaseIndices!$N$2,I179+1)</f>
        <v>2016</v>
      </c>
      <c r="J180" s="404" cm="1">
        <f t="array" aca="1" ref="J180" ca="1">OFFSET(INDIRECT(INDEX(DbaseIndices!J:J,B180)),0,I180-2000+1)</f>
        <v>8.8610547977315979E-3</v>
      </c>
    </row>
    <row r="181" spans="1:10" x14ac:dyDescent="0.25">
      <c r="A181" s="197">
        <f>IF(I180=DbaseIndices!$N$3,A180+1,A180)</f>
        <v>30</v>
      </c>
      <c r="B181" s="197">
        <f>MATCH(A181,DbaseIndices!A:A,0)</f>
        <v>49</v>
      </c>
      <c r="C181" s="197" t="str" cm="1">
        <f t="array" ref="C181">INDEX(DbaseIndices!F:F,$B181)</f>
        <v>1 Energy</v>
      </c>
      <c r="D181" s="197" t="str" cm="1">
        <f t="array" ref="D181">INDEX(DbaseIndices!G:G,$B181)</f>
        <v>1A Fuel Combustion Activities</v>
      </c>
      <c r="E181" s="197" t="str" cm="1">
        <f t="array" ref="E181">INDEX(DbaseIndices!H:H,$B181)</f>
        <v>1A1 Energy Industries</v>
      </c>
      <c r="F181" s="197" t="str" cm="1">
        <f t="array" ref="F181">INDEX(DbaseIndices!I:I,$B181)</f>
        <v>1A1a Electricity and Heat Production</v>
      </c>
      <c r="G181" s="197" t="str" cm="1">
        <f t="array" ref="G181">INDEX(DbaseIndices!D:D,$B181)</f>
        <v>Residual Fuel Oil (HFO)</v>
      </c>
      <c r="H181" s="197" t="str" cm="1">
        <f t="array" ref="H181">INDEX(DbaseIndices!E:E,$B181)</f>
        <v>N2O</v>
      </c>
      <c r="I181" s="197">
        <f>IF(I180=DbaseIndices!$N$3,DbaseIndices!$N$2,I180+1)</f>
        <v>2017</v>
      </c>
      <c r="J181" s="404" cm="1">
        <f t="array" aca="1" ref="J181" ca="1">OFFSET(INDIRECT(INDEX(DbaseIndices!J:J,B181)),0,I181-2000+1)</f>
        <v>9.2076462892191416E-3</v>
      </c>
    </row>
    <row r="182" spans="1:10" x14ac:dyDescent="0.25">
      <c r="A182" s="197">
        <f>IF(I181=DbaseIndices!$N$3,A181+1,A181)</f>
        <v>31</v>
      </c>
      <c r="B182" s="197">
        <f>MATCH(A182,DbaseIndices!A:A,0)</f>
        <v>50</v>
      </c>
      <c r="C182" s="197" t="str" cm="1">
        <f t="array" ref="C182">INDEX(DbaseIndices!F:F,$B182)</f>
        <v>1 Energy</v>
      </c>
      <c r="D182" s="197" t="str" cm="1">
        <f t="array" ref="D182">INDEX(DbaseIndices!G:G,$B182)</f>
        <v>1A Fuel Combustion Activities</v>
      </c>
      <c r="E182" s="197" t="str" cm="1">
        <f t="array" ref="E182">INDEX(DbaseIndices!H:H,$B182)</f>
        <v>1A1 Energy Industries</v>
      </c>
      <c r="F182" s="197" t="str" cm="1">
        <f t="array" ref="F182">INDEX(DbaseIndices!I:I,$B182)</f>
        <v>1A1a Electricity and Heat Production</v>
      </c>
      <c r="G182" s="197" t="str" cm="1">
        <f t="array" ref="G182">INDEX(DbaseIndices!D:D,$B182)</f>
        <v>Coal</v>
      </c>
      <c r="H182" s="197" t="str" cm="1">
        <f t="array" ref="H182">INDEX(DbaseIndices!E:E,$B182)</f>
        <v>N2O</v>
      </c>
      <c r="I182" s="197">
        <f>IF(I181=DbaseIndices!$N$3,DbaseIndices!$N$2,I181+1)</f>
        <v>2012</v>
      </c>
      <c r="J182" s="404" cm="1">
        <f t="array" aca="1" ref="J182" ca="1">OFFSET(INDIRECT(INDEX(DbaseIndices!J:J,B182)),0,I182-2000+1)</f>
        <v>3.7553721407999996</v>
      </c>
    </row>
    <row r="183" spans="1:10" x14ac:dyDescent="0.25">
      <c r="A183" s="197">
        <f>IF(I182=DbaseIndices!$N$3,A182+1,A182)</f>
        <v>31</v>
      </c>
      <c r="B183" s="197">
        <f>MATCH(A183,DbaseIndices!A:A,0)</f>
        <v>50</v>
      </c>
      <c r="C183" s="197" t="str" cm="1">
        <f t="array" ref="C183">INDEX(DbaseIndices!F:F,$B183)</f>
        <v>1 Energy</v>
      </c>
      <c r="D183" s="197" t="str" cm="1">
        <f t="array" ref="D183">INDEX(DbaseIndices!G:G,$B183)</f>
        <v>1A Fuel Combustion Activities</v>
      </c>
      <c r="E183" s="197" t="str" cm="1">
        <f t="array" ref="E183">INDEX(DbaseIndices!H:H,$B183)</f>
        <v>1A1 Energy Industries</v>
      </c>
      <c r="F183" s="197" t="str" cm="1">
        <f t="array" ref="F183">INDEX(DbaseIndices!I:I,$B183)</f>
        <v>1A1a Electricity and Heat Production</v>
      </c>
      <c r="G183" s="197" t="str" cm="1">
        <f t="array" ref="G183">INDEX(DbaseIndices!D:D,$B183)</f>
        <v>Coal</v>
      </c>
      <c r="H183" s="197" t="str" cm="1">
        <f t="array" ref="H183">INDEX(DbaseIndices!E:E,$B183)</f>
        <v>N2O</v>
      </c>
      <c r="I183" s="197">
        <f>IF(I182=DbaseIndices!$N$3,DbaseIndices!$N$2,I182+1)</f>
        <v>2013</v>
      </c>
      <c r="J183" s="404" cm="1">
        <f t="array" aca="1" ref="J183" ca="1">OFFSET(INDIRECT(INDEX(DbaseIndices!J:J,B183)),0,I183-2000+1)</f>
        <v>3.6457454456809555</v>
      </c>
    </row>
    <row r="184" spans="1:10" x14ac:dyDescent="0.25">
      <c r="A184" s="197">
        <f>IF(I183=DbaseIndices!$N$3,A183+1,A183)</f>
        <v>31</v>
      </c>
      <c r="B184" s="197">
        <f>MATCH(A184,DbaseIndices!A:A,0)</f>
        <v>50</v>
      </c>
      <c r="C184" s="197" t="str" cm="1">
        <f t="array" ref="C184">INDEX(DbaseIndices!F:F,$B184)</f>
        <v>1 Energy</v>
      </c>
      <c r="D184" s="197" t="str" cm="1">
        <f t="array" ref="D184">INDEX(DbaseIndices!G:G,$B184)</f>
        <v>1A Fuel Combustion Activities</v>
      </c>
      <c r="E184" s="197" t="str" cm="1">
        <f t="array" ref="E184">INDEX(DbaseIndices!H:H,$B184)</f>
        <v>1A1 Energy Industries</v>
      </c>
      <c r="F184" s="197" t="str" cm="1">
        <f t="array" ref="F184">INDEX(DbaseIndices!I:I,$B184)</f>
        <v>1A1a Electricity and Heat Production</v>
      </c>
      <c r="G184" s="197" t="str" cm="1">
        <f t="array" ref="G184">INDEX(DbaseIndices!D:D,$B184)</f>
        <v>Coal</v>
      </c>
      <c r="H184" s="197" t="str" cm="1">
        <f t="array" ref="H184">INDEX(DbaseIndices!E:E,$B184)</f>
        <v>N2O</v>
      </c>
      <c r="I184" s="197">
        <f>IF(I183=DbaseIndices!$N$3,DbaseIndices!$N$2,I183+1)</f>
        <v>2014</v>
      </c>
      <c r="J184" s="404" cm="1">
        <f t="array" aca="1" ref="J184" ca="1">OFFSET(INDIRECT(INDEX(DbaseIndices!J:J,B184)),0,I184-2000+1)</f>
        <v>3.5538826509102592</v>
      </c>
    </row>
    <row r="185" spans="1:10" x14ac:dyDescent="0.25">
      <c r="A185" s="197">
        <f>IF(I184=DbaseIndices!$N$3,A184+1,A184)</f>
        <v>31</v>
      </c>
      <c r="B185" s="197">
        <f>MATCH(A185,DbaseIndices!A:A,0)</f>
        <v>50</v>
      </c>
      <c r="C185" s="197" t="str" cm="1">
        <f t="array" ref="C185">INDEX(DbaseIndices!F:F,$B185)</f>
        <v>1 Energy</v>
      </c>
      <c r="D185" s="197" t="str" cm="1">
        <f t="array" ref="D185">INDEX(DbaseIndices!G:G,$B185)</f>
        <v>1A Fuel Combustion Activities</v>
      </c>
      <c r="E185" s="197" t="str" cm="1">
        <f t="array" ref="E185">INDEX(DbaseIndices!H:H,$B185)</f>
        <v>1A1 Energy Industries</v>
      </c>
      <c r="F185" s="197" t="str" cm="1">
        <f t="array" ref="F185">INDEX(DbaseIndices!I:I,$B185)</f>
        <v>1A1a Electricity and Heat Production</v>
      </c>
      <c r="G185" s="197" t="str" cm="1">
        <f t="array" ref="G185">INDEX(DbaseIndices!D:D,$B185)</f>
        <v>Coal</v>
      </c>
      <c r="H185" s="197" t="str" cm="1">
        <f t="array" ref="H185">INDEX(DbaseIndices!E:E,$B185)</f>
        <v>N2O</v>
      </c>
      <c r="I185" s="197">
        <f>IF(I184=DbaseIndices!$N$3,DbaseIndices!$N$2,I184+1)</f>
        <v>2015</v>
      </c>
      <c r="J185" s="404" cm="1">
        <f t="array" aca="1" ref="J185" ca="1">OFFSET(INDIRECT(INDEX(DbaseIndices!J:J,B185)),0,I185-2000+1)</f>
        <v>3.4047337668805056</v>
      </c>
    </row>
    <row r="186" spans="1:10" x14ac:dyDescent="0.25">
      <c r="A186" s="197">
        <f>IF(I185=DbaseIndices!$N$3,A185+1,A185)</f>
        <v>31</v>
      </c>
      <c r="B186" s="197">
        <f>MATCH(A186,DbaseIndices!A:A,0)</f>
        <v>50</v>
      </c>
      <c r="C186" s="197" t="str" cm="1">
        <f t="array" ref="C186">INDEX(DbaseIndices!F:F,$B186)</f>
        <v>1 Energy</v>
      </c>
      <c r="D186" s="197" t="str" cm="1">
        <f t="array" ref="D186">INDEX(DbaseIndices!G:G,$B186)</f>
        <v>1A Fuel Combustion Activities</v>
      </c>
      <c r="E186" s="197" t="str" cm="1">
        <f t="array" ref="E186">INDEX(DbaseIndices!H:H,$B186)</f>
        <v>1A1 Energy Industries</v>
      </c>
      <c r="F186" s="197" t="str" cm="1">
        <f t="array" ref="F186">INDEX(DbaseIndices!I:I,$B186)</f>
        <v>1A1a Electricity and Heat Production</v>
      </c>
      <c r="G186" s="197" t="str" cm="1">
        <f t="array" ref="G186">INDEX(DbaseIndices!D:D,$B186)</f>
        <v>Coal</v>
      </c>
      <c r="H186" s="197" t="str" cm="1">
        <f t="array" ref="H186">INDEX(DbaseIndices!E:E,$B186)</f>
        <v>N2O</v>
      </c>
      <c r="I186" s="197">
        <f>IF(I185=DbaseIndices!$N$3,DbaseIndices!$N$2,I185+1)</f>
        <v>2016</v>
      </c>
      <c r="J186" s="404" cm="1">
        <f t="array" aca="1" ref="J186" ca="1">OFFSET(INDIRECT(INDEX(DbaseIndices!J:J,B186)),0,I186-2000+1)</f>
        <v>3.3637310135831804</v>
      </c>
    </row>
    <row r="187" spans="1:10" x14ac:dyDescent="0.25">
      <c r="A187" s="197">
        <f>IF(I186=DbaseIndices!$N$3,A186+1,A186)</f>
        <v>31</v>
      </c>
      <c r="B187" s="197">
        <f>MATCH(A187,DbaseIndices!A:A,0)</f>
        <v>50</v>
      </c>
      <c r="C187" s="197" t="str" cm="1">
        <f t="array" ref="C187">INDEX(DbaseIndices!F:F,$B187)</f>
        <v>1 Energy</v>
      </c>
      <c r="D187" s="197" t="str" cm="1">
        <f t="array" ref="D187">INDEX(DbaseIndices!G:G,$B187)</f>
        <v>1A Fuel Combustion Activities</v>
      </c>
      <c r="E187" s="197" t="str" cm="1">
        <f t="array" ref="E187">INDEX(DbaseIndices!H:H,$B187)</f>
        <v>1A1 Energy Industries</v>
      </c>
      <c r="F187" s="197" t="str" cm="1">
        <f t="array" ref="F187">INDEX(DbaseIndices!I:I,$B187)</f>
        <v>1A1a Electricity and Heat Production</v>
      </c>
      <c r="G187" s="197" t="str" cm="1">
        <f t="array" ref="G187">INDEX(DbaseIndices!D:D,$B187)</f>
        <v>Coal</v>
      </c>
      <c r="H187" s="197" t="str" cm="1">
        <f t="array" ref="H187">INDEX(DbaseIndices!E:E,$B187)</f>
        <v>N2O</v>
      </c>
      <c r="I187" s="197">
        <f>IF(I186=DbaseIndices!$N$3,DbaseIndices!$N$2,I186+1)</f>
        <v>2017</v>
      </c>
      <c r="J187" s="404" cm="1">
        <f t="array" aca="1" ref="J187" ca="1">OFFSET(INDIRECT(INDEX(DbaseIndices!J:J,B187)),0,I187-2000+1)</f>
        <v>3.3264635474144866</v>
      </c>
    </row>
    <row r="188" spans="1:10" x14ac:dyDescent="0.25">
      <c r="A188" s="197">
        <f>IF(I187=DbaseIndices!$N$3,A187+1,A187)</f>
        <v>32</v>
      </c>
      <c r="B188" s="197">
        <f>MATCH(A188,DbaseIndices!A:A,0)</f>
        <v>51</v>
      </c>
      <c r="C188" s="197" t="str" cm="1">
        <f t="array" ref="C188">INDEX(DbaseIndices!F:F,$B188)</f>
        <v>1 Energy</v>
      </c>
      <c r="D188" s="197" t="str" cm="1">
        <f t="array" ref="D188">INDEX(DbaseIndices!G:G,$B188)</f>
        <v>1A Fuel Combustion Activities</v>
      </c>
      <c r="E188" s="197" t="str" cm="1">
        <f t="array" ref="E188">INDEX(DbaseIndices!H:H,$B188)</f>
        <v>1A1 Energy Industries</v>
      </c>
      <c r="F188" s="197" t="str" cm="1">
        <f t="array" ref="F188">INDEX(DbaseIndices!I:I,$B188)</f>
        <v>1A1a Electricity and Heat Production</v>
      </c>
      <c r="G188" s="197" t="str" cm="1">
        <f t="array" ref="G188">INDEX(DbaseIndices!D:D,$B188)</f>
        <v>Kerosene</v>
      </c>
      <c r="H188" s="197" t="str" cm="1">
        <f t="array" ref="H188">INDEX(DbaseIndices!E:E,$B188)</f>
        <v>N2O</v>
      </c>
      <c r="I188" s="197">
        <f>IF(I187=DbaseIndices!$N$3,DbaseIndices!$N$2,I187+1)</f>
        <v>2012</v>
      </c>
      <c r="J188" s="404" cm="1">
        <f t="array" aca="1" ref="J188" ca="1">OFFSET(INDIRECT(INDEX(DbaseIndices!J:J,B188)),0,I188-2000+1)</f>
        <v>1.2590137517504304E-3</v>
      </c>
    </row>
    <row r="189" spans="1:10" x14ac:dyDescent="0.25">
      <c r="A189" s="197">
        <f>IF(I188=DbaseIndices!$N$3,A188+1,A188)</f>
        <v>32</v>
      </c>
      <c r="B189" s="197">
        <f>MATCH(A189,DbaseIndices!A:A,0)</f>
        <v>51</v>
      </c>
      <c r="C189" s="197" t="str" cm="1">
        <f t="array" ref="C189">INDEX(DbaseIndices!F:F,$B189)</f>
        <v>1 Energy</v>
      </c>
      <c r="D189" s="197" t="str" cm="1">
        <f t="array" ref="D189">INDEX(DbaseIndices!G:G,$B189)</f>
        <v>1A Fuel Combustion Activities</v>
      </c>
      <c r="E189" s="197" t="str" cm="1">
        <f t="array" ref="E189">INDEX(DbaseIndices!H:H,$B189)</f>
        <v>1A1 Energy Industries</v>
      </c>
      <c r="F189" s="197" t="str" cm="1">
        <f t="array" ref="F189">INDEX(DbaseIndices!I:I,$B189)</f>
        <v>1A1a Electricity and Heat Production</v>
      </c>
      <c r="G189" s="197" t="str" cm="1">
        <f t="array" ref="G189">INDEX(DbaseIndices!D:D,$B189)</f>
        <v>Kerosene</v>
      </c>
      <c r="H189" s="197" t="str" cm="1">
        <f t="array" ref="H189">INDEX(DbaseIndices!E:E,$B189)</f>
        <v>N2O</v>
      </c>
      <c r="I189" s="197">
        <f>IF(I188=DbaseIndices!$N$3,DbaseIndices!$N$2,I188+1)</f>
        <v>2013</v>
      </c>
      <c r="J189" s="404" cm="1">
        <f t="array" aca="1" ref="J189" ca="1">OFFSET(INDIRECT(INDEX(DbaseIndices!J:J,B189)),0,I189-2000+1)</f>
        <v>7.0327729020386157E-4</v>
      </c>
    </row>
    <row r="190" spans="1:10" x14ac:dyDescent="0.25">
      <c r="A190" s="197">
        <f>IF(I189=DbaseIndices!$N$3,A189+1,A189)</f>
        <v>32</v>
      </c>
      <c r="B190" s="197">
        <f>MATCH(A190,DbaseIndices!A:A,0)</f>
        <v>51</v>
      </c>
      <c r="C190" s="197" t="str" cm="1">
        <f t="array" ref="C190">INDEX(DbaseIndices!F:F,$B190)</f>
        <v>1 Energy</v>
      </c>
      <c r="D190" s="197" t="str" cm="1">
        <f t="array" ref="D190">INDEX(DbaseIndices!G:G,$B190)</f>
        <v>1A Fuel Combustion Activities</v>
      </c>
      <c r="E190" s="197" t="str" cm="1">
        <f t="array" ref="E190">INDEX(DbaseIndices!H:H,$B190)</f>
        <v>1A1 Energy Industries</v>
      </c>
      <c r="F190" s="197" t="str" cm="1">
        <f t="array" ref="F190">INDEX(DbaseIndices!I:I,$B190)</f>
        <v>1A1a Electricity and Heat Production</v>
      </c>
      <c r="G190" s="197" t="str" cm="1">
        <f t="array" ref="G190">INDEX(DbaseIndices!D:D,$B190)</f>
        <v>Kerosene</v>
      </c>
      <c r="H190" s="197" t="str" cm="1">
        <f t="array" ref="H190">INDEX(DbaseIndices!E:E,$B190)</f>
        <v>N2O</v>
      </c>
      <c r="I190" s="197">
        <f>IF(I189=DbaseIndices!$N$3,DbaseIndices!$N$2,I189+1)</f>
        <v>2014</v>
      </c>
      <c r="J190" s="404" cm="1">
        <f t="array" aca="1" ref="J190" ca="1">OFFSET(INDIRECT(INDEX(DbaseIndices!J:J,B190)),0,I190-2000+1)</f>
        <v>1.0481435483317503E-3</v>
      </c>
    </row>
    <row r="191" spans="1:10" x14ac:dyDescent="0.25">
      <c r="A191" s="197">
        <f>IF(I190=DbaseIndices!$N$3,A190+1,A190)</f>
        <v>32</v>
      </c>
      <c r="B191" s="197">
        <f>MATCH(A191,DbaseIndices!A:A,0)</f>
        <v>51</v>
      </c>
      <c r="C191" s="197" t="str" cm="1">
        <f t="array" ref="C191">INDEX(DbaseIndices!F:F,$B191)</f>
        <v>1 Energy</v>
      </c>
      <c r="D191" s="197" t="str" cm="1">
        <f t="array" ref="D191">INDEX(DbaseIndices!G:G,$B191)</f>
        <v>1A Fuel Combustion Activities</v>
      </c>
      <c r="E191" s="197" t="str" cm="1">
        <f t="array" ref="E191">INDEX(DbaseIndices!H:H,$B191)</f>
        <v>1A1 Energy Industries</v>
      </c>
      <c r="F191" s="197" t="str" cm="1">
        <f t="array" ref="F191">INDEX(DbaseIndices!I:I,$B191)</f>
        <v>1A1a Electricity and Heat Production</v>
      </c>
      <c r="G191" s="197" t="str" cm="1">
        <f t="array" ref="G191">INDEX(DbaseIndices!D:D,$B191)</f>
        <v>Kerosene</v>
      </c>
      <c r="H191" s="197" t="str" cm="1">
        <f t="array" ref="H191">INDEX(DbaseIndices!E:E,$B191)</f>
        <v>N2O</v>
      </c>
      <c r="I191" s="197">
        <f>IF(I190=DbaseIndices!$N$3,DbaseIndices!$N$2,I190+1)</f>
        <v>2015</v>
      </c>
      <c r="J191" s="404" cm="1">
        <f t="array" aca="1" ref="J191" ca="1">OFFSET(INDIRECT(INDEX(DbaseIndices!J:J,B191)),0,I191-2000+1)</f>
        <v>1.3739058508874229E-3</v>
      </c>
    </row>
    <row r="192" spans="1:10" x14ac:dyDescent="0.25">
      <c r="A192" s="197">
        <f>IF(I191=DbaseIndices!$N$3,A191+1,A191)</f>
        <v>32</v>
      </c>
      <c r="B192" s="197">
        <f>MATCH(A192,DbaseIndices!A:A,0)</f>
        <v>51</v>
      </c>
      <c r="C192" s="197" t="str" cm="1">
        <f t="array" ref="C192">INDEX(DbaseIndices!F:F,$B192)</f>
        <v>1 Energy</v>
      </c>
      <c r="D192" s="197" t="str" cm="1">
        <f t="array" ref="D192">INDEX(DbaseIndices!G:G,$B192)</f>
        <v>1A Fuel Combustion Activities</v>
      </c>
      <c r="E192" s="197" t="str" cm="1">
        <f t="array" ref="E192">INDEX(DbaseIndices!H:H,$B192)</f>
        <v>1A1 Energy Industries</v>
      </c>
      <c r="F192" s="197" t="str" cm="1">
        <f t="array" ref="F192">INDEX(DbaseIndices!I:I,$B192)</f>
        <v>1A1a Electricity and Heat Production</v>
      </c>
      <c r="G192" s="197" t="str" cm="1">
        <f t="array" ref="G192">INDEX(DbaseIndices!D:D,$B192)</f>
        <v>Kerosene</v>
      </c>
      <c r="H192" s="197" t="str" cm="1">
        <f t="array" ref="H192">INDEX(DbaseIndices!E:E,$B192)</f>
        <v>N2O</v>
      </c>
      <c r="I192" s="197">
        <f>IF(I191=DbaseIndices!$N$3,DbaseIndices!$N$2,I191+1)</f>
        <v>2016</v>
      </c>
      <c r="J192" s="404" cm="1">
        <f t="array" aca="1" ref="J192" ca="1">OFFSET(INDIRECT(INDEX(DbaseIndices!J:J,B192)),0,I192-2000+1)</f>
        <v>1.2826715999999997E-6</v>
      </c>
    </row>
    <row r="193" spans="1:10" x14ac:dyDescent="0.25">
      <c r="A193" s="197">
        <f>IF(I192=DbaseIndices!$N$3,A192+1,A192)</f>
        <v>32</v>
      </c>
      <c r="B193" s="197">
        <f>MATCH(A193,DbaseIndices!A:A,0)</f>
        <v>51</v>
      </c>
      <c r="C193" s="197" t="str" cm="1">
        <f t="array" ref="C193">INDEX(DbaseIndices!F:F,$B193)</f>
        <v>1 Energy</v>
      </c>
      <c r="D193" s="197" t="str" cm="1">
        <f t="array" ref="D193">INDEX(DbaseIndices!G:G,$B193)</f>
        <v>1A Fuel Combustion Activities</v>
      </c>
      <c r="E193" s="197" t="str" cm="1">
        <f t="array" ref="E193">INDEX(DbaseIndices!H:H,$B193)</f>
        <v>1A1 Energy Industries</v>
      </c>
      <c r="F193" s="197" t="str" cm="1">
        <f t="array" ref="F193">INDEX(DbaseIndices!I:I,$B193)</f>
        <v>1A1a Electricity and Heat Production</v>
      </c>
      <c r="G193" s="197" t="str" cm="1">
        <f t="array" ref="G193">INDEX(DbaseIndices!D:D,$B193)</f>
        <v>Kerosene</v>
      </c>
      <c r="H193" s="197" t="str" cm="1">
        <f t="array" ref="H193">INDEX(DbaseIndices!E:E,$B193)</f>
        <v>N2O</v>
      </c>
      <c r="I193" s="197">
        <f>IF(I192=DbaseIndices!$N$3,DbaseIndices!$N$2,I192+1)</f>
        <v>2017</v>
      </c>
      <c r="J193" s="404" cm="1">
        <f t="array" aca="1" ref="J193" ca="1">OFFSET(INDIRECT(INDEX(DbaseIndices!J:J,B193)),0,I193-2000+1)</f>
        <v>2.1181371981E-6</v>
      </c>
    </row>
    <row r="194" spans="1:10" x14ac:dyDescent="0.25">
      <c r="A194" s="197">
        <f>IF(I193=DbaseIndices!$N$3,A193+1,A193)</f>
        <v>33</v>
      </c>
      <c r="B194" s="197">
        <f>MATCH(A194,DbaseIndices!A:A,0)</f>
        <v>52</v>
      </c>
      <c r="C194" s="197" t="str" cm="1">
        <f t="array" ref="C194">INDEX(DbaseIndices!F:F,$B194)</f>
        <v>1 Energy</v>
      </c>
      <c r="D194" s="197" t="str" cm="1">
        <f t="array" ref="D194">INDEX(DbaseIndices!G:G,$B194)</f>
        <v>1A Fuel Combustion Activities</v>
      </c>
      <c r="E194" s="197" t="str" cm="1">
        <f t="array" ref="E194">INDEX(DbaseIndices!H:H,$B194)</f>
        <v>1A1 Energy Industries</v>
      </c>
      <c r="F194" s="197" t="str" cm="1">
        <f t="array" ref="F194">INDEX(DbaseIndices!I:I,$B194)</f>
        <v>1A1a Electricity and Heat Production</v>
      </c>
      <c r="G194" s="197" t="str" cm="1">
        <f t="array" ref="G194">INDEX(DbaseIndices!D:D,$B194)</f>
        <v>Coal</v>
      </c>
      <c r="H194" s="197" t="str" cm="1">
        <f t="array" ref="H194">INDEX(DbaseIndices!E:E,$B194)</f>
        <v>N2O</v>
      </c>
      <c r="I194" s="197">
        <f>IF(I193=DbaseIndices!$N$3,DbaseIndices!$N$2,I193+1)</f>
        <v>2012</v>
      </c>
      <c r="J194" s="404" cm="1">
        <f t="array" aca="1" ref="J194" ca="1">OFFSET(INDIRECT(INDEX(DbaseIndices!J:J,B194)),0,I194-2000+1)</f>
        <v>1.8456862792968751E-2</v>
      </c>
    </row>
    <row r="195" spans="1:10" x14ac:dyDescent="0.25">
      <c r="A195" s="197">
        <f>IF(I194=DbaseIndices!$N$3,A194+1,A194)</f>
        <v>33</v>
      </c>
      <c r="B195" s="197">
        <f>MATCH(A195,DbaseIndices!A:A,0)</f>
        <v>52</v>
      </c>
      <c r="C195" s="197" t="str" cm="1">
        <f t="array" ref="C195">INDEX(DbaseIndices!F:F,$B195)</f>
        <v>1 Energy</v>
      </c>
      <c r="D195" s="197" t="str" cm="1">
        <f t="array" ref="D195">INDEX(DbaseIndices!G:G,$B195)</f>
        <v>1A Fuel Combustion Activities</v>
      </c>
      <c r="E195" s="197" t="str" cm="1">
        <f t="array" ref="E195">INDEX(DbaseIndices!H:H,$B195)</f>
        <v>1A1 Energy Industries</v>
      </c>
      <c r="F195" s="197" t="str" cm="1">
        <f t="array" ref="F195">INDEX(DbaseIndices!I:I,$B195)</f>
        <v>1A1a Electricity and Heat Production</v>
      </c>
      <c r="G195" s="197" t="str" cm="1">
        <f t="array" ref="G195">INDEX(DbaseIndices!D:D,$B195)</f>
        <v>Coal</v>
      </c>
      <c r="H195" s="197" t="str" cm="1">
        <f t="array" ref="H195">INDEX(DbaseIndices!E:E,$B195)</f>
        <v>N2O</v>
      </c>
      <c r="I195" s="197">
        <f>IF(I194=DbaseIndices!$N$3,DbaseIndices!$N$2,I194+1)</f>
        <v>2013</v>
      </c>
      <c r="J195" s="404" cm="1">
        <f t="array" aca="1" ref="J195" ca="1">OFFSET(INDIRECT(INDEX(DbaseIndices!J:J,B195)),0,I195-2000+1)</f>
        <v>1.8329288085937499E-2</v>
      </c>
    </row>
    <row r="196" spans="1:10" x14ac:dyDescent="0.25">
      <c r="A196" s="197">
        <f>IF(I195=DbaseIndices!$N$3,A195+1,A195)</f>
        <v>33</v>
      </c>
      <c r="B196" s="197">
        <f>MATCH(A196,DbaseIndices!A:A,0)</f>
        <v>52</v>
      </c>
      <c r="C196" s="197" t="str" cm="1">
        <f t="array" ref="C196">INDEX(DbaseIndices!F:F,$B196)</f>
        <v>1 Energy</v>
      </c>
      <c r="D196" s="197" t="str" cm="1">
        <f t="array" ref="D196">INDEX(DbaseIndices!G:G,$B196)</f>
        <v>1A Fuel Combustion Activities</v>
      </c>
      <c r="E196" s="197" t="str" cm="1">
        <f t="array" ref="E196">INDEX(DbaseIndices!H:H,$B196)</f>
        <v>1A1 Energy Industries</v>
      </c>
      <c r="F196" s="197" t="str" cm="1">
        <f t="array" ref="F196">INDEX(DbaseIndices!I:I,$B196)</f>
        <v>1A1a Electricity and Heat Production</v>
      </c>
      <c r="G196" s="197" t="str" cm="1">
        <f t="array" ref="G196">INDEX(DbaseIndices!D:D,$B196)</f>
        <v>Coal</v>
      </c>
      <c r="H196" s="197" t="str" cm="1">
        <f t="array" ref="H196">INDEX(DbaseIndices!E:E,$B196)</f>
        <v>N2O</v>
      </c>
      <c r="I196" s="197">
        <f>IF(I195=DbaseIndices!$N$3,DbaseIndices!$N$2,I195+1)</f>
        <v>2014</v>
      </c>
      <c r="J196" s="404" cm="1">
        <f t="array" aca="1" ref="J196" ca="1">OFFSET(INDIRECT(INDEX(DbaseIndices!J:J,B196)),0,I196-2000+1)</f>
        <v>1.8799595214843749E-2</v>
      </c>
    </row>
    <row r="197" spans="1:10" x14ac:dyDescent="0.25">
      <c r="A197" s="197">
        <f>IF(I196=DbaseIndices!$N$3,A196+1,A196)</f>
        <v>33</v>
      </c>
      <c r="B197" s="197">
        <f>MATCH(A197,DbaseIndices!A:A,0)</f>
        <v>52</v>
      </c>
      <c r="C197" s="197" t="str" cm="1">
        <f t="array" ref="C197">INDEX(DbaseIndices!F:F,$B197)</f>
        <v>1 Energy</v>
      </c>
      <c r="D197" s="197" t="str" cm="1">
        <f t="array" ref="D197">INDEX(DbaseIndices!G:G,$B197)</f>
        <v>1A Fuel Combustion Activities</v>
      </c>
      <c r="E197" s="197" t="str" cm="1">
        <f t="array" ref="E197">INDEX(DbaseIndices!H:H,$B197)</f>
        <v>1A1 Energy Industries</v>
      </c>
      <c r="F197" s="197" t="str" cm="1">
        <f t="array" ref="F197">INDEX(DbaseIndices!I:I,$B197)</f>
        <v>1A1a Electricity and Heat Production</v>
      </c>
      <c r="G197" s="197" t="str" cm="1">
        <f t="array" ref="G197">INDEX(DbaseIndices!D:D,$B197)</f>
        <v>Coal</v>
      </c>
      <c r="H197" s="197" t="str" cm="1">
        <f t="array" ref="H197">INDEX(DbaseIndices!E:E,$B197)</f>
        <v>N2O</v>
      </c>
      <c r="I197" s="197">
        <f>IF(I196=DbaseIndices!$N$3,DbaseIndices!$N$2,I196+1)</f>
        <v>2015</v>
      </c>
      <c r="J197" s="404" cm="1">
        <f t="array" aca="1" ref="J197" ca="1">OFFSET(INDIRECT(INDEX(DbaseIndices!J:J,B197)),0,I197-2000+1)</f>
        <v>1.8528581542968749E-2</v>
      </c>
    </row>
    <row r="198" spans="1:10" x14ac:dyDescent="0.25">
      <c r="A198" s="197">
        <f>IF(I197=DbaseIndices!$N$3,A197+1,A197)</f>
        <v>33</v>
      </c>
      <c r="B198" s="197">
        <f>MATCH(A198,DbaseIndices!A:A,0)</f>
        <v>52</v>
      </c>
      <c r="C198" s="197" t="str" cm="1">
        <f t="array" ref="C198">INDEX(DbaseIndices!F:F,$B198)</f>
        <v>1 Energy</v>
      </c>
      <c r="D198" s="197" t="str" cm="1">
        <f t="array" ref="D198">INDEX(DbaseIndices!G:G,$B198)</f>
        <v>1A Fuel Combustion Activities</v>
      </c>
      <c r="E198" s="197" t="str" cm="1">
        <f t="array" ref="E198">INDEX(DbaseIndices!H:H,$B198)</f>
        <v>1A1 Energy Industries</v>
      </c>
      <c r="F198" s="197" t="str" cm="1">
        <f t="array" ref="F198">INDEX(DbaseIndices!I:I,$B198)</f>
        <v>1A1a Electricity and Heat Production</v>
      </c>
      <c r="G198" s="197" t="str" cm="1">
        <f t="array" ref="G198">INDEX(DbaseIndices!D:D,$B198)</f>
        <v>Coal</v>
      </c>
      <c r="H198" s="197" t="str" cm="1">
        <f t="array" ref="H198">INDEX(DbaseIndices!E:E,$B198)</f>
        <v>N2O</v>
      </c>
      <c r="I198" s="197">
        <f>IF(I197=DbaseIndices!$N$3,DbaseIndices!$N$2,I197+1)</f>
        <v>2016</v>
      </c>
      <c r="J198" s="404" cm="1">
        <f t="array" aca="1" ref="J198" ca="1">OFFSET(INDIRECT(INDEX(DbaseIndices!J:J,B198)),0,I198-2000+1)</f>
        <v>3.1995000000000001E-3</v>
      </c>
    </row>
    <row r="199" spans="1:10" x14ac:dyDescent="0.25">
      <c r="A199" s="197">
        <f>IF(I198=DbaseIndices!$N$3,A198+1,A198)</f>
        <v>33</v>
      </c>
      <c r="B199" s="197">
        <f>MATCH(A199,DbaseIndices!A:A,0)</f>
        <v>52</v>
      </c>
      <c r="C199" s="197" t="str" cm="1">
        <f t="array" ref="C199">INDEX(DbaseIndices!F:F,$B199)</f>
        <v>1 Energy</v>
      </c>
      <c r="D199" s="197" t="str" cm="1">
        <f t="array" ref="D199">INDEX(DbaseIndices!G:G,$B199)</f>
        <v>1A Fuel Combustion Activities</v>
      </c>
      <c r="E199" s="197" t="str" cm="1">
        <f t="array" ref="E199">INDEX(DbaseIndices!H:H,$B199)</f>
        <v>1A1 Energy Industries</v>
      </c>
      <c r="F199" s="197" t="str" cm="1">
        <f t="array" ref="F199">INDEX(DbaseIndices!I:I,$B199)</f>
        <v>1A1a Electricity and Heat Production</v>
      </c>
      <c r="G199" s="197" t="str" cm="1">
        <f t="array" ref="G199">INDEX(DbaseIndices!D:D,$B199)</f>
        <v>Coal</v>
      </c>
      <c r="H199" s="197" t="str" cm="1">
        <f t="array" ref="H199">INDEX(DbaseIndices!E:E,$B199)</f>
        <v>N2O</v>
      </c>
      <c r="I199" s="197">
        <f>IF(I198=DbaseIndices!$N$3,DbaseIndices!$N$2,I198+1)</f>
        <v>2017</v>
      </c>
      <c r="J199" s="404" cm="1">
        <f t="array" aca="1" ref="J199" ca="1">OFFSET(INDIRECT(INDEX(DbaseIndices!J:J,B199)),0,I199-2000+1)</f>
        <v>1.13430380859375E-2</v>
      </c>
    </row>
    <row r="200" spans="1:10" x14ac:dyDescent="0.25">
      <c r="A200" s="197">
        <f>IF(I199=DbaseIndices!$N$3,A199+1,A199)</f>
        <v>34</v>
      </c>
      <c r="B200" s="197">
        <f>MATCH(A200,DbaseIndices!A:A,0)</f>
        <v>54</v>
      </c>
      <c r="C200" s="197" t="str" cm="1">
        <f t="array" ref="C200">INDEX(DbaseIndices!F:F,$B200)</f>
        <v>1 Energy</v>
      </c>
      <c r="D200" s="197" t="str" cm="1">
        <f t="array" ref="D200">INDEX(DbaseIndices!G:G,$B200)</f>
        <v>1A Fuel Combustion Activities</v>
      </c>
      <c r="E200" s="197" t="str" cm="1">
        <f t="array" ref="E200">INDEX(DbaseIndices!H:H,$B200)</f>
        <v>1A1 Energy Industries</v>
      </c>
      <c r="F200" s="197" t="str" cm="1">
        <f t="array" ref="F200">INDEX(DbaseIndices!I:I,$B200)</f>
        <v xml:space="preserve">1A1b Petroleum refining </v>
      </c>
      <c r="G200" s="197" t="str" cm="1">
        <f t="array" ref="G200">INDEX(DbaseIndices!D:D,$B200)</f>
        <v>Residual Fuel Oil (HFO)</v>
      </c>
      <c r="H200" s="197" t="str" cm="1">
        <f t="array" ref="H200">INDEX(DbaseIndices!E:E,$B200)</f>
        <v>N2O</v>
      </c>
      <c r="I200" s="197">
        <f>IF(I199=DbaseIndices!$N$3,DbaseIndices!$N$2,I199+1)</f>
        <v>2012</v>
      </c>
      <c r="J200" s="404" cm="1">
        <f t="array" aca="1" ref="J200" ca="1">OFFSET(INDIRECT(INDEX(DbaseIndices!J:J,B200)),0,I200-2000+1)</f>
        <v>2.3842079999999996E-3</v>
      </c>
    </row>
    <row r="201" spans="1:10" x14ac:dyDescent="0.25">
      <c r="A201" s="197">
        <f>IF(I200=DbaseIndices!$N$3,A200+1,A200)</f>
        <v>34</v>
      </c>
      <c r="B201" s="197">
        <f>MATCH(A201,DbaseIndices!A:A,0)</f>
        <v>54</v>
      </c>
      <c r="C201" s="197" t="str" cm="1">
        <f t="array" ref="C201">INDEX(DbaseIndices!F:F,$B201)</f>
        <v>1 Energy</v>
      </c>
      <c r="D201" s="197" t="str" cm="1">
        <f t="array" ref="D201">INDEX(DbaseIndices!G:G,$B201)</f>
        <v>1A Fuel Combustion Activities</v>
      </c>
      <c r="E201" s="197" t="str" cm="1">
        <f t="array" ref="E201">INDEX(DbaseIndices!H:H,$B201)</f>
        <v>1A1 Energy Industries</v>
      </c>
      <c r="F201" s="197" t="str" cm="1">
        <f t="array" ref="F201">INDEX(DbaseIndices!I:I,$B201)</f>
        <v xml:space="preserve">1A1b Petroleum refining </v>
      </c>
      <c r="G201" s="197" t="str" cm="1">
        <f t="array" ref="G201">INDEX(DbaseIndices!D:D,$B201)</f>
        <v>Residual Fuel Oil (HFO)</v>
      </c>
      <c r="H201" s="197" t="str" cm="1">
        <f t="array" ref="H201">INDEX(DbaseIndices!E:E,$B201)</f>
        <v>N2O</v>
      </c>
      <c r="I201" s="197">
        <f>IF(I200=DbaseIndices!$N$3,DbaseIndices!$N$2,I200+1)</f>
        <v>2013</v>
      </c>
      <c r="J201" s="404" cm="1">
        <f t="array" aca="1" ref="J201" ca="1">OFFSET(INDIRECT(INDEX(DbaseIndices!J:J,B201)),0,I201-2000+1)</f>
        <v>2.0938680000000005E-3</v>
      </c>
    </row>
    <row r="202" spans="1:10" x14ac:dyDescent="0.25">
      <c r="A202" s="197">
        <f>IF(I201=DbaseIndices!$N$3,A201+1,A201)</f>
        <v>34</v>
      </c>
      <c r="B202" s="197">
        <f>MATCH(A202,DbaseIndices!A:A,0)</f>
        <v>54</v>
      </c>
      <c r="C202" s="197" t="str" cm="1">
        <f t="array" ref="C202">INDEX(DbaseIndices!F:F,$B202)</f>
        <v>1 Energy</v>
      </c>
      <c r="D202" s="197" t="str" cm="1">
        <f t="array" ref="D202">INDEX(DbaseIndices!G:G,$B202)</f>
        <v>1A Fuel Combustion Activities</v>
      </c>
      <c r="E202" s="197" t="str" cm="1">
        <f t="array" ref="E202">INDEX(DbaseIndices!H:H,$B202)</f>
        <v>1A1 Energy Industries</v>
      </c>
      <c r="F202" s="197" t="str" cm="1">
        <f t="array" ref="F202">INDEX(DbaseIndices!I:I,$B202)</f>
        <v xml:space="preserve">1A1b Petroleum refining </v>
      </c>
      <c r="G202" s="197" t="str" cm="1">
        <f t="array" ref="G202">INDEX(DbaseIndices!D:D,$B202)</f>
        <v>Residual Fuel Oil (HFO)</v>
      </c>
      <c r="H202" s="197" t="str" cm="1">
        <f t="array" ref="H202">INDEX(DbaseIndices!E:E,$B202)</f>
        <v>N2O</v>
      </c>
      <c r="I202" s="197">
        <f>IF(I201=DbaseIndices!$N$3,DbaseIndices!$N$2,I201+1)</f>
        <v>2014</v>
      </c>
      <c r="J202" s="404" cm="1">
        <f t="array" aca="1" ref="J202" ca="1">OFFSET(INDIRECT(INDEX(DbaseIndices!J:J,B202)),0,I202-2000+1)</f>
        <v>1.9155900000000002E-3</v>
      </c>
    </row>
    <row r="203" spans="1:10" x14ac:dyDescent="0.25">
      <c r="A203" s="197">
        <f>IF(I202=DbaseIndices!$N$3,A202+1,A202)</f>
        <v>34</v>
      </c>
      <c r="B203" s="197">
        <f>MATCH(A203,DbaseIndices!A:A,0)</f>
        <v>54</v>
      </c>
      <c r="C203" s="197" t="str" cm="1">
        <f t="array" ref="C203">INDEX(DbaseIndices!F:F,$B203)</f>
        <v>1 Energy</v>
      </c>
      <c r="D203" s="197" t="str" cm="1">
        <f t="array" ref="D203">INDEX(DbaseIndices!G:G,$B203)</f>
        <v>1A Fuel Combustion Activities</v>
      </c>
      <c r="E203" s="197" t="str" cm="1">
        <f t="array" ref="E203">INDEX(DbaseIndices!H:H,$B203)</f>
        <v>1A1 Energy Industries</v>
      </c>
      <c r="F203" s="197" t="str" cm="1">
        <f t="array" ref="F203">INDEX(DbaseIndices!I:I,$B203)</f>
        <v xml:space="preserve">1A1b Petroleum refining </v>
      </c>
      <c r="G203" s="197" t="str" cm="1">
        <f t="array" ref="G203">INDEX(DbaseIndices!D:D,$B203)</f>
        <v>Residual Fuel Oil (HFO)</v>
      </c>
      <c r="H203" s="197" t="str" cm="1">
        <f t="array" ref="H203">INDEX(DbaseIndices!E:E,$B203)</f>
        <v>N2O</v>
      </c>
      <c r="I203" s="197">
        <f>IF(I202=DbaseIndices!$N$3,DbaseIndices!$N$2,I202+1)</f>
        <v>2015</v>
      </c>
      <c r="J203" s="404" cm="1">
        <f t="array" aca="1" ref="J203" ca="1">OFFSET(INDIRECT(INDEX(DbaseIndices!J:J,B203)),0,I203-2000+1)</f>
        <v>1.7373120000000002E-3</v>
      </c>
    </row>
    <row r="204" spans="1:10" x14ac:dyDescent="0.25">
      <c r="A204" s="197">
        <f>IF(I203=DbaseIndices!$N$3,A203+1,A203)</f>
        <v>34</v>
      </c>
      <c r="B204" s="197">
        <f>MATCH(A204,DbaseIndices!A:A,0)</f>
        <v>54</v>
      </c>
      <c r="C204" s="197" t="str" cm="1">
        <f t="array" ref="C204">INDEX(DbaseIndices!F:F,$B204)</f>
        <v>1 Energy</v>
      </c>
      <c r="D204" s="197" t="str" cm="1">
        <f t="array" ref="D204">INDEX(DbaseIndices!G:G,$B204)</f>
        <v>1A Fuel Combustion Activities</v>
      </c>
      <c r="E204" s="197" t="str" cm="1">
        <f t="array" ref="E204">INDEX(DbaseIndices!H:H,$B204)</f>
        <v>1A1 Energy Industries</v>
      </c>
      <c r="F204" s="197" t="str" cm="1">
        <f t="array" ref="F204">INDEX(DbaseIndices!I:I,$B204)</f>
        <v xml:space="preserve">1A1b Petroleum refining </v>
      </c>
      <c r="G204" s="197" t="str" cm="1">
        <f t="array" ref="G204">INDEX(DbaseIndices!D:D,$B204)</f>
        <v>Residual Fuel Oil (HFO)</v>
      </c>
      <c r="H204" s="197" t="str" cm="1">
        <f t="array" ref="H204">INDEX(DbaseIndices!E:E,$B204)</f>
        <v>N2O</v>
      </c>
      <c r="I204" s="197">
        <f>IF(I203=DbaseIndices!$N$3,DbaseIndices!$N$2,I203+1)</f>
        <v>2016</v>
      </c>
      <c r="J204" s="404" cm="1">
        <f t="array" aca="1" ref="J204" ca="1">OFFSET(INDIRECT(INDEX(DbaseIndices!J:J,B204)),0,I204-2000+1)</f>
        <v>1.5587999999999999E-3</v>
      </c>
    </row>
    <row r="205" spans="1:10" x14ac:dyDescent="0.25">
      <c r="A205" s="197">
        <f>IF(I204=DbaseIndices!$N$3,A204+1,A204)</f>
        <v>34</v>
      </c>
      <c r="B205" s="197">
        <f>MATCH(A205,DbaseIndices!A:A,0)</f>
        <v>54</v>
      </c>
      <c r="C205" s="197" t="str" cm="1">
        <f t="array" ref="C205">INDEX(DbaseIndices!F:F,$B205)</f>
        <v>1 Energy</v>
      </c>
      <c r="D205" s="197" t="str" cm="1">
        <f t="array" ref="D205">INDEX(DbaseIndices!G:G,$B205)</f>
        <v>1A Fuel Combustion Activities</v>
      </c>
      <c r="E205" s="197" t="str" cm="1">
        <f t="array" ref="E205">INDEX(DbaseIndices!H:H,$B205)</f>
        <v>1A1 Energy Industries</v>
      </c>
      <c r="F205" s="197" t="str" cm="1">
        <f t="array" ref="F205">INDEX(DbaseIndices!I:I,$B205)</f>
        <v xml:space="preserve">1A1b Petroleum refining </v>
      </c>
      <c r="G205" s="197" t="str" cm="1">
        <f t="array" ref="G205">INDEX(DbaseIndices!D:D,$B205)</f>
        <v>Residual Fuel Oil (HFO)</v>
      </c>
      <c r="H205" s="197" t="str" cm="1">
        <f t="array" ref="H205">INDEX(DbaseIndices!E:E,$B205)</f>
        <v>N2O</v>
      </c>
      <c r="I205" s="197">
        <f>IF(I204=DbaseIndices!$N$3,DbaseIndices!$N$2,I204+1)</f>
        <v>2017</v>
      </c>
      <c r="J205" s="404" cm="1">
        <f t="array" aca="1" ref="J205" ca="1">OFFSET(INDIRECT(INDEX(DbaseIndices!J:J,B205)),0,I205-2000+1)</f>
        <v>1.3805999999999998E-3</v>
      </c>
    </row>
    <row r="206" spans="1:10" x14ac:dyDescent="0.25">
      <c r="A206" s="197">
        <f>IF(I205=DbaseIndices!$N$3,A205+1,A205)</f>
        <v>35</v>
      </c>
      <c r="B206" s="197">
        <f>MATCH(A206,DbaseIndices!A:A,0)</f>
        <v>55</v>
      </c>
      <c r="C206" s="197" t="str" cm="1">
        <f t="array" ref="C206">INDEX(DbaseIndices!F:F,$B206)</f>
        <v>1 Energy</v>
      </c>
      <c r="D206" s="197" t="str" cm="1">
        <f t="array" ref="D206">INDEX(DbaseIndices!G:G,$B206)</f>
        <v>1A Fuel Combustion Activities</v>
      </c>
      <c r="E206" s="197" t="str" cm="1">
        <f t="array" ref="E206">INDEX(DbaseIndices!H:H,$B206)</f>
        <v>1A1 Energy Industries</v>
      </c>
      <c r="F206" s="197" t="str" cm="1">
        <f t="array" ref="F206">INDEX(DbaseIndices!I:I,$B206)</f>
        <v xml:space="preserve">1A1b Petroleum refining </v>
      </c>
      <c r="G206" s="197" t="str" cm="1">
        <f t="array" ref="G206">INDEX(DbaseIndices!D:D,$B206)</f>
        <v>Petroleum coke</v>
      </c>
      <c r="H206" s="197" t="str" cm="1">
        <f t="array" ref="H206">INDEX(DbaseIndices!E:E,$B206)</f>
        <v>N2O</v>
      </c>
      <c r="I206" s="197">
        <f>IF(I205=DbaseIndices!$N$3,DbaseIndices!$N$2,I205+1)</f>
        <v>2012</v>
      </c>
      <c r="J206" s="404" cm="1">
        <f t="array" aca="1" ref="J206" ca="1">OFFSET(INDIRECT(INDEX(DbaseIndices!J:J,B206)),0,I206-2000+1)</f>
        <v>5.4118948799999995E-3</v>
      </c>
    </row>
    <row r="207" spans="1:10" x14ac:dyDescent="0.25">
      <c r="A207" s="197">
        <f>IF(I206=DbaseIndices!$N$3,A206+1,A206)</f>
        <v>35</v>
      </c>
      <c r="B207" s="197">
        <f>MATCH(A207,DbaseIndices!A:A,0)</f>
        <v>55</v>
      </c>
      <c r="C207" s="197" t="str" cm="1">
        <f t="array" ref="C207">INDEX(DbaseIndices!F:F,$B207)</f>
        <v>1 Energy</v>
      </c>
      <c r="D207" s="197" t="str" cm="1">
        <f t="array" ref="D207">INDEX(DbaseIndices!G:G,$B207)</f>
        <v>1A Fuel Combustion Activities</v>
      </c>
      <c r="E207" s="197" t="str" cm="1">
        <f t="array" ref="E207">INDEX(DbaseIndices!H:H,$B207)</f>
        <v>1A1 Energy Industries</v>
      </c>
      <c r="F207" s="197" t="str" cm="1">
        <f t="array" ref="F207">INDEX(DbaseIndices!I:I,$B207)</f>
        <v xml:space="preserve">1A1b Petroleum refining </v>
      </c>
      <c r="G207" s="197" t="str" cm="1">
        <f t="array" ref="G207">INDEX(DbaseIndices!D:D,$B207)</f>
        <v>Petroleum coke</v>
      </c>
      <c r="H207" s="197" t="str" cm="1">
        <f t="array" ref="H207">INDEX(DbaseIndices!E:E,$B207)</f>
        <v>N2O</v>
      </c>
      <c r="I207" s="197">
        <f>IF(I206=DbaseIndices!$N$3,DbaseIndices!$N$2,I206+1)</f>
        <v>2013</v>
      </c>
      <c r="J207" s="404" cm="1">
        <f t="array" aca="1" ref="J207" ca="1">OFFSET(INDIRECT(INDEX(DbaseIndices!J:J,B207)),0,I207-2000+1)</f>
        <v>5.8579763999999993E-3</v>
      </c>
    </row>
    <row r="208" spans="1:10" x14ac:dyDescent="0.25">
      <c r="A208" s="197">
        <f>IF(I207=DbaseIndices!$N$3,A207+1,A207)</f>
        <v>35</v>
      </c>
      <c r="B208" s="197">
        <f>MATCH(A208,DbaseIndices!A:A,0)</f>
        <v>55</v>
      </c>
      <c r="C208" s="197" t="str" cm="1">
        <f t="array" ref="C208">INDEX(DbaseIndices!F:F,$B208)</f>
        <v>1 Energy</v>
      </c>
      <c r="D208" s="197" t="str" cm="1">
        <f t="array" ref="D208">INDEX(DbaseIndices!G:G,$B208)</f>
        <v>1A Fuel Combustion Activities</v>
      </c>
      <c r="E208" s="197" t="str" cm="1">
        <f t="array" ref="E208">INDEX(DbaseIndices!H:H,$B208)</f>
        <v>1A1 Energy Industries</v>
      </c>
      <c r="F208" s="197" t="str" cm="1">
        <f t="array" ref="F208">INDEX(DbaseIndices!I:I,$B208)</f>
        <v xml:space="preserve">1A1b Petroleum refining </v>
      </c>
      <c r="G208" s="197" t="str" cm="1">
        <f t="array" ref="G208">INDEX(DbaseIndices!D:D,$B208)</f>
        <v>Petroleum coke</v>
      </c>
      <c r="H208" s="197" t="str" cm="1">
        <f t="array" ref="H208">INDEX(DbaseIndices!E:E,$B208)</f>
        <v>N2O</v>
      </c>
      <c r="I208" s="197">
        <f>IF(I207=DbaseIndices!$N$3,DbaseIndices!$N$2,I207+1)</f>
        <v>2014</v>
      </c>
      <c r="J208" s="404" cm="1">
        <f t="array" aca="1" ref="J208" ca="1">OFFSET(INDIRECT(INDEX(DbaseIndices!J:J,B208)),0,I208-2000+1)</f>
        <v>5.8318889999999998E-3</v>
      </c>
    </row>
    <row r="209" spans="1:10" x14ac:dyDescent="0.25">
      <c r="A209" s="197">
        <f>IF(I208=DbaseIndices!$N$3,A208+1,A208)</f>
        <v>35</v>
      </c>
      <c r="B209" s="197">
        <f>MATCH(A209,DbaseIndices!A:A,0)</f>
        <v>55</v>
      </c>
      <c r="C209" s="197" t="str" cm="1">
        <f t="array" ref="C209">INDEX(DbaseIndices!F:F,$B209)</f>
        <v>1 Energy</v>
      </c>
      <c r="D209" s="197" t="str" cm="1">
        <f t="array" ref="D209">INDEX(DbaseIndices!G:G,$B209)</f>
        <v>1A Fuel Combustion Activities</v>
      </c>
      <c r="E209" s="197" t="str" cm="1">
        <f t="array" ref="E209">INDEX(DbaseIndices!H:H,$B209)</f>
        <v>1A1 Energy Industries</v>
      </c>
      <c r="F209" s="197" t="str" cm="1">
        <f t="array" ref="F209">INDEX(DbaseIndices!I:I,$B209)</f>
        <v xml:space="preserve">1A1b Petroleum refining </v>
      </c>
      <c r="G209" s="197" t="str" cm="1">
        <f t="array" ref="G209">INDEX(DbaseIndices!D:D,$B209)</f>
        <v>Petroleum coke</v>
      </c>
      <c r="H209" s="197" t="str" cm="1">
        <f t="array" ref="H209">INDEX(DbaseIndices!E:E,$B209)</f>
        <v>N2O</v>
      </c>
      <c r="I209" s="197">
        <f>IF(I208=DbaseIndices!$N$3,DbaseIndices!$N$2,I208+1)</f>
        <v>2015</v>
      </c>
      <c r="J209" s="404" cm="1">
        <f t="array" aca="1" ref="J209" ca="1">OFFSET(INDIRECT(INDEX(DbaseIndices!J:J,B209)),0,I209-2000+1)</f>
        <v>5.8058015999999995E-3</v>
      </c>
    </row>
    <row r="210" spans="1:10" x14ac:dyDescent="0.25">
      <c r="A210" s="197">
        <f>IF(I209=DbaseIndices!$N$3,A209+1,A209)</f>
        <v>35</v>
      </c>
      <c r="B210" s="197">
        <f>MATCH(A210,DbaseIndices!A:A,0)</f>
        <v>55</v>
      </c>
      <c r="C210" s="197" t="str" cm="1">
        <f t="array" ref="C210">INDEX(DbaseIndices!F:F,$B210)</f>
        <v>1 Energy</v>
      </c>
      <c r="D210" s="197" t="str" cm="1">
        <f t="array" ref="D210">INDEX(DbaseIndices!G:G,$B210)</f>
        <v>1A Fuel Combustion Activities</v>
      </c>
      <c r="E210" s="197" t="str" cm="1">
        <f t="array" ref="E210">INDEX(DbaseIndices!H:H,$B210)</f>
        <v>1A1 Energy Industries</v>
      </c>
      <c r="F210" s="197" t="str" cm="1">
        <f t="array" ref="F210">INDEX(DbaseIndices!I:I,$B210)</f>
        <v xml:space="preserve">1A1b Petroleum refining </v>
      </c>
      <c r="G210" s="197" t="str" cm="1">
        <f t="array" ref="G210">INDEX(DbaseIndices!D:D,$B210)</f>
        <v>Petroleum coke</v>
      </c>
      <c r="H210" s="197" t="str" cm="1">
        <f t="array" ref="H210">INDEX(DbaseIndices!E:E,$B210)</f>
        <v>N2O</v>
      </c>
      <c r="I210" s="197">
        <f>IF(I209=DbaseIndices!$N$3,DbaseIndices!$N$2,I209+1)</f>
        <v>2016</v>
      </c>
      <c r="J210" s="404" cm="1">
        <f t="array" aca="1" ref="J210" ca="1">OFFSET(INDIRECT(INDEX(DbaseIndices!J:J,B210)),0,I210-2000+1)</f>
        <v>5.7797999999999999E-3</v>
      </c>
    </row>
    <row r="211" spans="1:10" x14ac:dyDescent="0.25">
      <c r="A211" s="197">
        <f>IF(I210=DbaseIndices!$N$3,A210+1,A210)</f>
        <v>35</v>
      </c>
      <c r="B211" s="197">
        <f>MATCH(A211,DbaseIndices!A:A,0)</f>
        <v>55</v>
      </c>
      <c r="C211" s="197" t="str" cm="1">
        <f t="array" ref="C211">INDEX(DbaseIndices!F:F,$B211)</f>
        <v>1 Energy</v>
      </c>
      <c r="D211" s="197" t="str" cm="1">
        <f t="array" ref="D211">INDEX(DbaseIndices!G:G,$B211)</f>
        <v>1A Fuel Combustion Activities</v>
      </c>
      <c r="E211" s="197" t="str" cm="1">
        <f t="array" ref="E211">INDEX(DbaseIndices!H:H,$B211)</f>
        <v>1A1 Energy Industries</v>
      </c>
      <c r="F211" s="197" t="str" cm="1">
        <f t="array" ref="F211">INDEX(DbaseIndices!I:I,$B211)</f>
        <v xml:space="preserve">1A1b Petroleum refining </v>
      </c>
      <c r="G211" s="197" t="str" cm="1">
        <f t="array" ref="G211">INDEX(DbaseIndices!D:D,$B211)</f>
        <v>Petroleum coke</v>
      </c>
      <c r="H211" s="197" t="str" cm="1">
        <f t="array" ref="H211">INDEX(DbaseIndices!E:E,$B211)</f>
        <v>N2O</v>
      </c>
      <c r="I211" s="197">
        <f>IF(I210=DbaseIndices!$N$3,DbaseIndices!$N$2,I210+1)</f>
        <v>2017</v>
      </c>
      <c r="J211" s="404" cm="1">
        <f t="array" aca="1" ref="J211" ca="1">OFFSET(INDIRECT(INDEX(DbaseIndices!J:J,B211)),0,I211-2000+1)</f>
        <v>5.7533999999999997E-3</v>
      </c>
    </row>
    <row r="212" spans="1:10" x14ac:dyDescent="0.25">
      <c r="A212" s="197">
        <f>IF(I211=DbaseIndices!$N$3,A211+1,A211)</f>
        <v>36</v>
      </c>
      <c r="B212" s="197">
        <f>MATCH(A212,DbaseIndices!A:A,0)</f>
        <v>56</v>
      </c>
      <c r="C212" s="197" t="str" cm="1">
        <f t="array" ref="C212">INDEX(DbaseIndices!F:F,$B212)</f>
        <v>1 Energy</v>
      </c>
      <c r="D212" s="197" t="str" cm="1">
        <f t="array" ref="D212">INDEX(DbaseIndices!G:G,$B212)</f>
        <v>1A Fuel Combustion Activities</v>
      </c>
      <c r="E212" s="197" t="str" cm="1">
        <f t="array" ref="E212">INDEX(DbaseIndices!H:H,$B212)</f>
        <v>1A1 Energy Industries</v>
      </c>
      <c r="F212" s="197" t="str" cm="1">
        <f t="array" ref="F212">INDEX(DbaseIndices!I:I,$B212)</f>
        <v xml:space="preserve">1A1b Petroleum refining </v>
      </c>
      <c r="G212" s="197" t="str" cm="1">
        <f t="array" ref="G212">INDEX(DbaseIndices!D:D,$B212)</f>
        <v>Gas</v>
      </c>
      <c r="H212" s="197" t="str" cm="1">
        <f t="array" ref="H212">INDEX(DbaseIndices!E:E,$B212)</f>
        <v>N2O</v>
      </c>
      <c r="I212" s="197">
        <f>IF(I211=DbaseIndices!$N$3,DbaseIndices!$N$2,I211+1)</f>
        <v>2012</v>
      </c>
      <c r="J212" s="404" cm="1">
        <f t="array" aca="1" ref="J212" ca="1">OFFSET(INDIRECT(INDEX(DbaseIndices!J:J,B212)),0,I212-2000+1)</f>
        <v>3.8055832499999998E-3</v>
      </c>
    </row>
    <row r="213" spans="1:10" x14ac:dyDescent="0.25">
      <c r="A213" s="197">
        <f>IF(I212=DbaseIndices!$N$3,A212+1,A212)</f>
        <v>36</v>
      </c>
      <c r="B213" s="197">
        <f>MATCH(A213,DbaseIndices!A:A,0)</f>
        <v>56</v>
      </c>
      <c r="C213" s="197" t="str" cm="1">
        <f t="array" ref="C213">INDEX(DbaseIndices!F:F,$B213)</f>
        <v>1 Energy</v>
      </c>
      <c r="D213" s="197" t="str" cm="1">
        <f t="array" ref="D213">INDEX(DbaseIndices!G:G,$B213)</f>
        <v>1A Fuel Combustion Activities</v>
      </c>
      <c r="E213" s="197" t="str" cm="1">
        <f t="array" ref="E213">INDEX(DbaseIndices!H:H,$B213)</f>
        <v>1A1 Energy Industries</v>
      </c>
      <c r="F213" s="197" t="str" cm="1">
        <f t="array" ref="F213">INDEX(DbaseIndices!I:I,$B213)</f>
        <v xml:space="preserve">1A1b Petroleum refining </v>
      </c>
      <c r="G213" s="197" t="str" cm="1">
        <f t="array" ref="G213">INDEX(DbaseIndices!D:D,$B213)</f>
        <v>Gas</v>
      </c>
      <c r="H213" s="197" t="str" cm="1">
        <f t="array" ref="H213">INDEX(DbaseIndices!E:E,$B213)</f>
        <v>N2O</v>
      </c>
      <c r="I213" s="197">
        <f>IF(I212=DbaseIndices!$N$3,DbaseIndices!$N$2,I212+1)</f>
        <v>2013</v>
      </c>
      <c r="J213" s="404" cm="1">
        <f t="array" aca="1" ref="J213" ca="1">OFFSET(INDIRECT(INDEX(DbaseIndices!J:J,B213)),0,I213-2000+1)</f>
        <v>3.86367E-3</v>
      </c>
    </row>
    <row r="214" spans="1:10" x14ac:dyDescent="0.25">
      <c r="A214" s="197">
        <f>IF(I213=DbaseIndices!$N$3,A213+1,A213)</f>
        <v>36</v>
      </c>
      <c r="B214" s="197">
        <f>MATCH(A214,DbaseIndices!A:A,0)</f>
        <v>56</v>
      </c>
      <c r="C214" s="197" t="str" cm="1">
        <f t="array" ref="C214">INDEX(DbaseIndices!F:F,$B214)</f>
        <v>1 Energy</v>
      </c>
      <c r="D214" s="197" t="str" cm="1">
        <f t="array" ref="D214">INDEX(DbaseIndices!G:G,$B214)</f>
        <v>1A Fuel Combustion Activities</v>
      </c>
      <c r="E214" s="197" t="str" cm="1">
        <f t="array" ref="E214">INDEX(DbaseIndices!H:H,$B214)</f>
        <v>1A1 Energy Industries</v>
      </c>
      <c r="F214" s="197" t="str" cm="1">
        <f t="array" ref="F214">INDEX(DbaseIndices!I:I,$B214)</f>
        <v xml:space="preserve">1A1b Petroleum refining </v>
      </c>
      <c r="G214" s="197" t="str" cm="1">
        <f t="array" ref="G214">INDEX(DbaseIndices!D:D,$B214)</f>
        <v>Gas</v>
      </c>
      <c r="H214" s="197" t="str" cm="1">
        <f t="array" ref="H214">INDEX(DbaseIndices!E:E,$B214)</f>
        <v>N2O</v>
      </c>
      <c r="I214" s="197">
        <f>IF(I213=DbaseIndices!$N$3,DbaseIndices!$N$2,I213+1)</f>
        <v>2014</v>
      </c>
      <c r="J214" s="404" cm="1">
        <f t="array" aca="1" ref="J214" ca="1">OFFSET(INDIRECT(INDEX(DbaseIndices!J:J,B214)),0,I214-2000+1)</f>
        <v>3.8591250000000001E-3</v>
      </c>
    </row>
    <row r="215" spans="1:10" x14ac:dyDescent="0.25">
      <c r="A215" s="197">
        <f>IF(I214=DbaseIndices!$N$3,A214+1,A214)</f>
        <v>36</v>
      </c>
      <c r="B215" s="197">
        <f>MATCH(A215,DbaseIndices!A:A,0)</f>
        <v>56</v>
      </c>
      <c r="C215" s="197" t="str" cm="1">
        <f t="array" ref="C215">INDEX(DbaseIndices!F:F,$B215)</f>
        <v>1 Energy</v>
      </c>
      <c r="D215" s="197" t="str" cm="1">
        <f t="array" ref="D215">INDEX(DbaseIndices!G:G,$B215)</f>
        <v>1A Fuel Combustion Activities</v>
      </c>
      <c r="E215" s="197" t="str" cm="1">
        <f t="array" ref="E215">INDEX(DbaseIndices!H:H,$B215)</f>
        <v>1A1 Energy Industries</v>
      </c>
      <c r="F215" s="197" t="str" cm="1">
        <f t="array" ref="F215">INDEX(DbaseIndices!I:I,$B215)</f>
        <v xml:space="preserve">1A1b Petroleum refining </v>
      </c>
      <c r="G215" s="197" t="str" cm="1">
        <f t="array" ref="G215">INDEX(DbaseIndices!D:D,$B215)</f>
        <v>Gas</v>
      </c>
      <c r="H215" s="197" t="str" cm="1">
        <f t="array" ref="H215">INDEX(DbaseIndices!E:E,$B215)</f>
        <v>N2O</v>
      </c>
      <c r="I215" s="197">
        <f>IF(I214=DbaseIndices!$N$3,DbaseIndices!$N$2,I214+1)</f>
        <v>2015</v>
      </c>
      <c r="J215" s="404" cm="1">
        <f t="array" aca="1" ref="J215" ca="1">OFFSET(INDIRECT(INDEX(DbaseIndices!J:J,B215)),0,I215-2000+1)</f>
        <v>3.8545800000000002E-3</v>
      </c>
    </row>
    <row r="216" spans="1:10" x14ac:dyDescent="0.25">
      <c r="A216" s="197">
        <f>IF(I215=DbaseIndices!$N$3,A215+1,A215)</f>
        <v>36</v>
      </c>
      <c r="B216" s="197">
        <f>MATCH(A216,DbaseIndices!A:A,0)</f>
        <v>56</v>
      </c>
      <c r="C216" s="197" t="str" cm="1">
        <f t="array" ref="C216">INDEX(DbaseIndices!F:F,$B216)</f>
        <v>1 Energy</v>
      </c>
      <c r="D216" s="197" t="str" cm="1">
        <f t="array" ref="D216">INDEX(DbaseIndices!G:G,$B216)</f>
        <v>1A Fuel Combustion Activities</v>
      </c>
      <c r="E216" s="197" t="str" cm="1">
        <f t="array" ref="E216">INDEX(DbaseIndices!H:H,$B216)</f>
        <v>1A1 Energy Industries</v>
      </c>
      <c r="F216" s="197" t="str" cm="1">
        <f t="array" ref="F216">INDEX(DbaseIndices!I:I,$B216)</f>
        <v xml:space="preserve">1A1b Petroleum refining </v>
      </c>
      <c r="G216" s="197" t="str" cm="1">
        <f t="array" ref="G216">INDEX(DbaseIndices!D:D,$B216)</f>
        <v>Gas</v>
      </c>
      <c r="H216" s="197" t="str" cm="1">
        <f t="array" ref="H216">INDEX(DbaseIndices!E:E,$B216)</f>
        <v>N2O</v>
      </c>
      <c r="I216" s="197">
        <f>IF(I215=DbaseIndices!$N$3,DbaseIndices!$N$2,I215+1)</f>
        <v>2016</v>
      </c>
      <c r="J216" s="404" cm="1">
        <f t="array" aca="1" ref="J216" ca="1">OFFSET(INDIRECT(INDEX(DbaseIndices!J:J,B216)),0,I216-2000+1)</f>
        <v>3.8500349999999999E-3</v>
      </c>
    </row>
    <row r="217" spans="1:10" x14ac:dyDescent="0.25">
      <c r="A217" s="197">
        <f>IF(I216=DbaseIndices!$N$3,A216+1,A216)</f>
        <v>36</v>
      </c>
      <c r="B217" s="197">
        <f>MATCH(A217,DbaseIndices!A:A,0)</f>
        <v>56</v>
      </c>
      <c r="C217" s="197" t="str" cm="1">
        <f t="array" ref="C217">INDEX(DbaseIndices!F:F,$B217)</f>
        <v>1 Energy</v>
      </c>
      <c r="D217" s="197" t="str" cm="1">
        <f t="array" ref="D217">INDEX(DbaseIndices!G:G,$B217)</f>
        <v>1A Fuel Combustion Activities</v>
      </c>
      <c r="E217" s="197" t="str" cm="1">
        <f t="array" ref="E217">INDEX(DbaseIndices!H:H,$B217)</f>
        <v>1A1 Energy Industries</v>
      </c>
      <c r="F217" s="197" t="str" cm="1">
        <f t="array" ref="F217">INDEX(DbaseIndices!I:I,$B217)</f>
        <v xml:space="preserve">1A1b Petroleum refining </v>
      </c>
      <c r="G217" s="197" t="str" cm="1">
        <f t="array" ref="G217">INDEX(DbaseIndices!D:D,$B217)</f>
        <v>Gas</v>
      </c>
      <c r="H217" s="197" t="str" cm="1">
        <f t="array" ref="H217">INDEX(DbaseIndices!E:E,$B217)</f>
        <v>N2O</v>
      </c>
      <c r="I217" s="197">
        <f>IF(I216=DbaseIndices!$N$3,DbaseIndices!$N$2,I216+1)</f>
        <v>2017</v>
      </c>
      <c r="J217" s="404" cm="1">
        <f t="array" aca="1" ref="J217" ca="1">OFFSET(INDIRECT(INDEX(DbaseIndices!J:J,B217)),0,I217-2000+1)</f>
        <v>3.8454900000000005E-3</v>
      </c>
    </row>
    <row r="218" spans="1:10" x14ac:dyDescent="0.25">
      <c r="A218" s="197">
        <f>IF(I217=DbaseIndices!$N$3,A217+1,A217)</f>
        <v>37</v>
      </c>
      <c r="B218" s="197">
        <f>MATCH(A218,DbaseIndices!A:A,0)</f>
        <v>60</v>
      </c>
      <c r="C218" s="197" t="str" cm="1">
        <f t="array" ref="C218">INDEX(DbaseIndices!F:F,$B218)</f>
        <v>1 Energy</v>
      </c>
      <c r="D218" s="197" t="str" cm="1">
        <f t="array" ref="D218">INDEX(DbaseIndices!G:G,$B218)</f>
        <v>1A Fuel Combustion Activities</v>
      </c>
      <c r="E218" s="197" t="str" cm="1">
        <f t="array" ref="E218">INDEX(DbaseIndices!H:H,$B218)</f>
        <v>1A1 Energy Industries</v>
      </c>
      <c r="F218" s="197" t="str" cm="1">
        <f t="array" ref="F218">INDEX(DbaseIndices!I:I,$B218)</f>
        <v>1A1c Manufacture of solid fuels and other energy industries</v>
      </c>
      <c r="G218" s="197" t="str" cm="1">
        <f t="array" ref="G218">INDEX(DbaseIndices!D:D,$B218)</f>
        <v>Coal</v>
      </c>
      <c r="H218" s="197" t="str" cm="1">
        <f t="array" ref="H218">INDEX(DbaseIndices!E:E,$B218)</f>
        <v>N2O</v>
      </c>
      <c r="I218" s="197">
        <f>IF(I217=DbaseIndices!$N$3,DbaseIndices!$N$2,I217+1)</f>
        <v>2012</v>
      </c>
      <c r="J218" s="404" cm="1">
        <f t="array" aca="1" ref="J218" ca="1">OFFSET(INDIRECT(INDEX(DbaseIndices!J:J,B218)),0,I218-2000+1)</f>
        <v>0.47836288952231321</v>
      </c>
    </row>
    <row r="219" spans="1:10" x14ac:dyDescent="0.25">
      <c r="A219" s="197">
        <f>IF(I218=DbaseIndices!$N$3,A218+1,A218)</f>
        <v>37</v>
      </c>
      <c r="B219" s="197">
        <f>MATCH(A219,DbaseIndices!A:A,0)</f>
        <v>60</v>
      </c>
      <c r="C219" s="197" t="str" cm="1">
        <f t="array" ref="C219">INDEX(DbaseIndices!F:F,$B219)</f>
        <v>1 Energy</v>
      </c>
      <c r="D219" s="197" t="str" cm="1">
        <f t="array" ref="D219">INDEX(DbaseIndices!G:G,$B219)</f>
        <v>1A Fuel Combustion Activities</v>
      </c>
      <c r="E219" s="197" t="str" cm="1">
        <f t="array" ref="E219">INDEX(DbaseIndices!H:H,$B219)</f>
        <v>1A1 Energy Industries</v>
      </c>
      <c r="F219" s="197" t="str" cm="1">
        <f t="array" ref="F219">INDEX(DbaseIndices!I:I,$B219)</f>
        <v>1A1c Manufacture of solid fuels and other energy industries</v>
      </c>
      <c r="G219" s="197" t="str" cm="1">
        <f t="array" ref="G219">INDEX(DbaseIndices!D:D,$B219)</f>
        <v>Coal</v>
      </c>
      <c r="H219" s="197" t="str" cm="1">
        <f t="array" ref="H219">INDEX(DbaseIndices!E:E,$B219)</f>
        <v>N2O</v>
      </c>
      <c r="I219" s="197">
        <f>IF(I218=DbaseIndices!$N$3,DbaseIndices!$N$2,I218+1)</f>
        <v>2013</v>
      </c>
      <c r="J219" s="404" cm="1">
        <f t="array" aca="1" ref="J219" ca="1">OFFSET(INDIRECT(INDEX(DbaseIndices!J:J,B219)),0,I219-2000+1)</f>
        <v>0.4754456156132697</v>
      </c>
    </row>
    <row r="220" spans="1:10" x14ac:dyDescent="0.25">
      <c r="A220" s="197">
        <f>IF(I219=DbaseIndices!$N$3,A219+1,A219)</f>
        <v>37</v>
      </c>
      <c r="B220" s="197">
        <f>MATCH(A220,DbaseIndices!A:A,0)</f>
        <v>60</v>
      </c>
      <c r="C220" s="197" t="str" cm="1">
        <f t="array" ref="C220">INDEX(DbaseIndices!F:F,$B220)</f>
        <v>1 Energy</v>
      </c>
      <c r="D220" s="197" t="str" cm="1">
        <f t="array" ref="D220">INDEX(DbaseIndices!G:G,$B220)</f>
        <v>1A Fuel Combustion Activities</v>
      </c>
      <c r="E220" s="197" t="str" cm="1">
        <f t="array" ref="E220">INDEX(DbaseIndices!H:H,$B220)</f>
        <v>1A1 Energy Industries</v>
      </c>
      <c r="F220" s="197" t="str" cm="1">
        <f t="array" ref="F220">INDEX(DbaseIndices!I:I,$B220)</f>
        <v>1A1c Manufacture of solid fuels and other energy industries</v>
      </c>
      <c r="G220" s="197" t="str" cm="1">
        <f t="array" ref="G220">INDEX(DbaseIndices!D:D,$B220)</f>
        <v>Coal</v>
      </c>
      <c r="H220" s="197" t="str" cm="1">
        <f t="array" ref="H220">INDEX(DbaseIndices!E:E,$B220)</f>
        <v>N2O</v>
      </c>
      <c r="I220" s="197">
        <f>IF(I219=DbaseIndices!$N$3,DbaseIndices!$N$2,I219+1)</f>
        <v>2014</v>
      </c>
      <c r="J220" s="404" cm="1">
        <f t="array" aca="1" ref="J220" ca="1">OFFSET(INDIRECT(INDEX(DbaseIndices!J:J,B220)),0,I220-2000+1)</f>
        <v>0.49786256009255342</v>
      </c>
    </row>
    <row r="221" spans="1:10" x14ac:dyDescent="0.25">
      <c r="A221" s="197">
        <f>IF(I220=DbaseIndices!$N$3,A220+1,A220)</f>
        <v>37</v>
      </c>
      <c r="B221" s="197">
        <f>MATCH(A221,DbaseIndices!A:A,0)</f>
        <v>60</v>
      </c>
      <c r="C221" s="197" t="str" cm="1">
        <f t="array" ref="C221">INDEX(DbaseIndices!F:F,$B221)</f>
        <v>1 Energy</v>
      </c>
      <c r="D221" s="197" t="str" cm="1">
        <f t="array" ref="D221">INDEX(DbaseIndices!G:G,$B221)</f>
        <v>1A Fuel Combustion Activities</v>
      </c>
      <c r="E221" s="197" t="str" cm="1">
        <f t="array" ref="E221">INDEX(DbaseIndices!H:H,$B221)</f>
        <v>1A1 Energy Industries</v>
      </c>
      <c r="F221" s="197" t="str" cm="1">
        <f t="array" ref="F221">INDEX(DbaseIndices!I:I,$B221)</f>
        <v>1A1c Manufacture of solid fuels and other energy industries</v>
      </c>
      <c r="G221" s="197" t="str" cm="1">
        <f t="array" ref="G221">INDEX(DbaseIndices!D:D,$B221)</f>
        <v>Coal</v>
      </c>
      <c r="H221" s="197" t="str" cm="1">
        <f t="array" ref="H221">INDEX(DbaseIndices!E:E,$B221)</f>
        <v>N2O</v>
      </c>
      <c r="I221" s="197">
        <f>IF(I220=DbaseIndices!$N$3,DbaseIndices!$N$2,I220+1)</f>
        <v>2015</v>
      </c>
      <c r="J221" s="404" cm="1">
        <f t="array" aca="1" ref="J221" ca="1">OFFSET(INDIRECT(INDEX(DbaseIndices!J:J,B221)),0,I221-2000+1)</f>
        <v>0.48464455134304607</v>
      </c>
    </row>
    <row r="222" spans="1:10" x14ac:dyDescent="0.25">
      <c r="A222" s="197">
        <f>IF(I221=DbaseIndices!$N$3,A221+1,A221)</f>
        <v>37</v>
      </c>
      <c r="B222" s="197">
        <f>MATCH(A222,DbaseIndices!A:A,0)</f>
        <v>60</v>
      </c>
      <c r="C222" s="197" t="str" cm="1">
        <f t="array" ref="C222">INDEX(DbaseIndices!F:F,$B222)</f>
        <v>1 Energy</v>
      </c>
      <c r="D222" s="197" t="str" cm="1">
        <f t="array" ref="D222">INDEX(DbaseIndices!G:G,$B222)</f>
        <v>1A Fuel Combustion Activities</v>
      </c>
      <c r="E222" s="197" t="str" cm="1">
        <f t="array" ref="E222">INDEX(DbaseIndices!H:H,$B222)</f>
        <v>1A1 Energy Industries</v>
      </c>
      <c r="F222" s="197" t="str" cm="1">
        <f t="array" ref="F222">INDEX(DbaseIndices!I:I,$B222)</f>
        <v>1A1c Manufacture of solid fuels and other energy industries</v>
      </c>
      <c r="G222" s="197" t="str" cm="1">
        <f t="array" ref="G222">INDEX(DbaseIndices!D:D,$B222)</f>
        <v>Coal</v>
      </c>
      <c r="H222" s="197" t="str" cm="1">
        <f t="array" ref="H222">INDEX(DbaseIndices!E:E,$B222)</f>
        <v>N2O</v>
      </c>
      <c r="I222" s="197">
        <f>IF(I221=DbaseIndices!$N$3,DbaseIndices!$N$2,I221+1)</f>
        <v>2016</v>
      </c>
      <c r="J222" s="404" cm="1">
        <f t="array" aca="1" ref="J222" ca="1">OFFSET(INDIRECT(INDEX(DbaseIndices!J:J,B222)),0,I222-2000+1)</f>
        <v>0.47968514581093646</v>
      </c>
    </row>
    <row r="223" spans="1:10" x14ac:dyDescent="0.25">
      <c r="A223" s="197">
        <f>IF(I222=DbaseIndices!$N$3,A222+1,A222)</f>
        <v>37</v>
      </c>
      <c r="B223" s="197">
        <f>MATCH(A223,DbaseIndices!A:A,0)</f>
        <v>60</v>
      </c>
      <c r="C223" s="197" t="str" cm="1">
        <f t="array" ref="C223">INDEX(DbaseIndices!F:F,$B223)</f>
        <v>1 Energy</v>
      </c>
      <c r="D223" s="197" t="str" cm="1">
        <f t="array" ref="D223">INDEX(DbaseIndices!G:G,$B223)</f>
        <v>1A Fuel Combustion Activities</v>
      </c>
      <c r="E223" s="197" t="str" cm="1">
        <f t="array" ref="E223">INDEX(DbaseIndices!H:H,$B223)</f>
        <v>1A1 Energy Industries</v>
      </c>
      <c r="F223" s="197" t="str" cm="1">
        <f t="array" ref="F223">INDEX(DbaseIndices!I:I,$B223)</f>
        <v>1A1c Manufacture of solid fuels and other energy industries</v>
      </c>
      <c r="G223" s="197" t="str" cm="1">
        <f t="array" ref="G223">INDEX(DbaseIndices!D:D,$B223)</f>
        <v>Coal</v>
      </c>
      <c r="H223" s="197" t="str" cm="1">
        <f t="array" ref="H223">INDEX(DbaseIndices!E:E,$B223)</f>
        <v>N2O</v>
      </c>
      <c r="I223" s="197">
        <f>IF(I222=DbaseIndices!$N$3,DbaseIndices!$N$2,I222+1)</f>
        <v>2017</v>
      </c>
      <c r="J223" s="404" cm="1">
        <f t="array" aca="1" ref="J223" ca="1">OFFSET(INDIRECT(INDEX(DbaseIndices!J:J,B223)),0,I223-2000+1)</f>
        <v>0.45622999999999997</v>
      </c>
    </row>
    <row r="224" spans="1:10" x14ac:dyDescent="0.25">
      <c r="A224" s="197">
        <f>IF(I223=DbaseIndices!$N$3,A223+1,A223)</f>
        <v>38</v>
      </c>
      <c r="B224" s="197">
        <f>MATCH(A224,DbaseIndices!A:A,0)</f>
        <v>62</v>
      </c>
      <c r="C224" s="197" t="str" cm="1">
        <f t="array" ref="C224">INDEX(DbaseIndices!F:F,$B224)</f>
        <v>1 Energy</v>
      </c>
      <c r="D224" s="197" t="str" cm="1">
        <f t="array" ref="D224">INDEX(DbaseIndices!G:G,$B224)</f>
        <v>1A Fuel Combustion Activities</v>
      </c>
      <c r="E224" s="197" t="str" cm="1">
        <f t="array" ref="E224">INDEX(DbaseIndices!H:H,$B224)</f>
        <v>1A2 Manufacturing Industries and Construction</v>
      </c>
      <c r="F224" s="197" t="str" cm="1">
        <f t="array" ref="F224">INDEX(DbaseIndices!I:I,$B224)</f>
        <v>1A2 Manufacturing Industries and Construction</v>
      </c>
      <c r="G224" s="197" t="str" cm="1">
        <f t="array" ref="G224">INDEX(DbaseIndices!D:D,$B224)</f>
        <v>Kerosene</v>
      </c>
      <c r="H224" s="197" t="str" cm="1">
        <f t="array" ref="H224">INDEX(DbaseIndices!E:E,$B224)</f>
        <v>FlowIn</v>
      </c>
      <c r="I224" s="197">
        <f>IF(I223=DbaseIndices!$N$3,DbaseIndices!$N$2,I223+1)</f>
        <v>2012</v>
      </c>
      <c r="J224" s="404" cm="1">
        <f t="array" aca="1" ref="J224" ca="1">OFFSET(INDIRECT(INDEX(DbaseIndices!J:J,B224)),0,I224-2000+1)</f>
        <v>382.58</v>
      </c>
    </row>
    <row r="225" spans="1:10" x14ac:dyDescent="0.25">
      <c r="A225" s="197">
        <f>IF(I224=DbaseIndices!$N$3,A224+1,A224)</f>
        <v>38</v>
      </c>
      <c r="B225" s="197">
        <f>MATCH(A225,DbaseIndices!A:A,0)</f>
        <v>62</v>
      </c>
      <c r="C225" s="197" t="str" cm="1">
        <f t="array" ref="C225">INDEX(DbaseIndices!F:F,$B225)</f>
        <v>1 Energy</v>
      </c>
      <c r="D225" s="197" t="str" cm="1">
        <f t="array" ref="D225">INDEX(DbaseIndices!G:G,$B225)</f>
        <v>1A Fuel Combustion Activities</v>
      </c>
      <c r="E225" s="197" t="str" cm="1">
        <f t="array" ref="E225">INDEX(DbaseIndices!H:H,$B225)</f>
        <v>1A2 Manufacturing Industries and Construction</v>
      </c>
      <c r="F225" s="197" t="str" cm="1">
        <f t="array" ref="F225">INDEX(DbaseIndices!I:I,$B225)</f>
        <v>1A2 Manufacturing Industries and Construction</v>
      </c>
      <c r="G225" s="197" t="str" cm="1">
        <f t="array" ref="G225">INDEX(DbaseIndices!D:D,$B225)</f>
        <v>Kerosene</v>
      </c>
      <c r="H225" s="197" t="str" cm="1">
        <f t="array" ref="H225">INDEX(DbaseIndices!E:E,$B225)</f>
        <v>FlowIn</v>
      </c>
      <c r="I225" s="197">
        <f>IF(I224=DbaseIndices!$N$3,DbaseIndices!$N$2,I224+1)</f>
        <v>2013</v>
      </c>
      <c r="J225" s="404" cm="1">
        <f t="array" aca="1" ref="J225" ca="1">OFFSET(INDIRECT(INDEX(DbaseIndices!J:J,B225)),0,I225-2000+1)</f>
        <v>388.94600000000003</v>
      </c>
    </row>
    <row r="226" spans="1:10" x14ac:dyDescent="0.25">
      <c r="A226" s="197">
        <f>IF(I225=DbaseIndices!$N$3,A225+1,A225)</f>
        <v>38</v>
      </c>
      <c r="B226" s="197">
        <f>MATCH(A226,DbaseIndices!A:A,0)</f>
        <v>62</v>
      </c>
      <c r="C226" s="197" t="str" cm="1">
        <f t="array" ref="C226">INDEX(DbaseIndices!F:F,$B226)</f>
        <v>1 Energy</v>
      </c>
      <c r="D226" s="197" t="str" cm="1">
        <f t="array" ref="D226">INDEX(DbaseIndices!G:G,$B226)</f>
        <v>1A Fuel Combustion Activities</v>
      </c>
      <c r="E226" s="197" t="str" cm="1">
        <f t="array" ref="E226">INDEX(DbaseIndices!H:H,$B226)</f>
        <v>1A2 Manufacturing Industries and Construction</v>
      </c>
      <c r="F226" s="197" t="str" cm="1">
        <f t="array" ref="F226">INDEX(DbaseIndices!I:I,$B226)</f>
        <v>1A2 Manufacturing Industries and Construction</v>
      </c>
      <c r="G226" s="197" t="str" cm="1">
        <f t="array" ref="G226">INDEX(DbaseIndices!D:D,$B226)</f>
        <v>Kerosene</v>
      </c>
      <c r="H226" s="197" t="str" cm="1">
        <f t="array" ref="H226">INDEX(DbaseIndices!E:E,$B226)</f>
        <v>FlowIn</v>
      </c>
      <c r="I226" s="197">
        <f>IF(I225=DbaseIndices!$N$3,DbaseIndices!$N$2,I225+1)</f>
        <v>2014</v>
      </c>
      <c r="J226" s="404" cm="1">
        <f t="array" aca="1" ref="J226" ca="1">OFFSET(INDIRECT(INDEX(DbaseIndices!J:J,B226)),0,I226-2000+1)</f>
        <v>365.3</v>
      </c>
    </row>
    <row r="227" spans="1:10" x14ac:dyDescent="0.25">
      <c r="A227" s="197">
        <f>IF(I226=DbaseIndices!$N$3,A226+1,A226)</f>
        <v>38</v>
      </c>
      <c r="B227" s="197">
        <f>MATCH(A227,DbaseIndices!A:A,0)</f>
        <v>62</v>
      </c>
      <c r="C227" s="197" t="str" cm="1">
        <f t="array" ref="C227">INDEX(DbaseIndices!F:F,$B227)</f>
        <v>1 Energy</v>
      </c>
      <c r="D227" s="197" t="str" cm="1">
        <f t="array" ref="D227">INDEX(DbaseIndices!G:G,$B227)</f>
        <v>1A Fuel Combustion Activities</v>
      </c>
      <c r="E227" s="197" t="str" cm="1">
        <f t="array" ref="E227">INDEX(DbaseIndices!H:H,$B227)</f>
        <v>1A2 Manufacturing Industries and Construction</v>
      </c>
      <c r="F227" s="197" t="str" cm="1">
        <f t="array" ref="F227">INDEX(DbaseIndices!I:I,$B227)</f>
        <v>1A2 Manufacturing Industries and Construction</v>
      </c>
      <c r="G227" s="197" t="str" cm="1">
        <f t="array" ref="G227">INDEX(DbaseIndices!D:D,$B227)</f>
        <v>Kerosene</v>
      </c>
      <c r="H227" s="197" t="str" cm="1">
        <f t="array" ref="H227">INDEX(DbaseIndices!E:E,$B227)</f>
        <v>FlowIn</v>
      </c>
      <c r="I227" s="197">
        <f>IF(I226=DbaseIndices!$N$3,DbaseIndices!$N$2,I226+1)</f>
        <v>2015</v>
      </c>
      <c r="J227" s="404" cm="1">
        <f t="array" aca="1" ref="J227" ca="1">OFFSET(INDIRECT(INDEX(DbaseIndices!J:J,B227)),0,I227-2000+1)</f>
        <v>341.654</v>
      </c>
    </row>
    <row r="228" spans="1:10" x14ac:dyDescent="0.25">
      <c r="A228" s="197">
        <f>IF(I227=DbaseIndices!$N$3,A227+1,A227)</f>
        <v>38</v>
      </c>
      <c r="B228" s="197">
        <f>MATCH(A228,DbaseIndices!A:A,0)</f>
        <v>62</v>
      </c>
      <c r="C228" s="197" t="str" cm="1">
        <f t="array" ref="C228">INDEX(DbaseIndices!F:F,$B228)</f>
        <v>1 Energy</v>
      </c>
      <c r="D228" s="197" t="str" cm="1">
        <f t="array" ref="D228">INDEX(DbaseIndices!G:G,$B228)</f>
        <v>1A Fuel Combustion Activities</v>
      </c>
      <c r="E228" s="197" t="str" cm="1">
        <f t="array" ref="E228">INDEX(DbaseIndices!H:H,$B228)</f>
        <v>1A2 Manufacturing Industries and Construction</v>
      </c>
      <c r="F228" s="197" t="str" cm="1">
        <f t="array" ref="F228">INDEX(DbaseIndices!I:I,$B228)</f>
        <v>1A2 Manufacturing Industries and Construction</v>
      </c>
      <c r="G228" s="197" t="str" cm="1">
        <f t="array" ref="G228">INDEX(DbaseIndices!D:D,$B228)</f>
        <v>Kerosene</v>
      </c>
      <c r="H228" s="197" t="str" cm="1">
        <f t="array" ref="H228">INDEX(DbaseIndices!E:E,$B228)</f>
        <v>FlowIn</v>
      </c>
      <c r="I228" s="197">
        <f>IF(I227=DbaseIndices!$N$3,DbaseIndices!$N$2,I227+1)</f>
        <v>2016</v>
      </c>
      <c r="J228" s="404" cm="1">
        <f t="array" aca="1" ref="J228" ca="1">OFFSET(INDIRECT(INDEX(DbaseIndices!J:J,B228)),0,I228-2000+1)</f>
        <v>318</v>
      </c>
    </row>
    <row r="229" spans="1:10" x14ac:dyDescent="0.25">
      <c r="A229" s="197">
        <f>IF(I228=DbaseIndices!$N$3,A228+1,A228)</f>
        <v>38</v>
      </c>
      <c r="B229" s="197">
        <f>MATCH(A229,DbaseIndices!A:A,0)</f>
        <v>62</v>
      </c>
      <c r="C229" s="197" t="str" cm="1">
        <f t="array" ref="C229">INDEX(DbaseIndices!F:F,$B229)</f>
        <v>1 Energy</v>
      </c>
      <c r="D229" s="197" t="str" cm="1">
        <f t="array" ref="D229">INDEX(DbaseIndices!G:G,$B229)</f>
        <v>1A Fuel Combustion Activities</v>
      </c>
      <c r="E229" s="197" t="str" cm="1">
        <f t="array" ref="E229">INDEX(DbaseIndices!H:H,$B229)</f>
        <v>1A2 Manufacturing Industries and Construction</v>
      </c>
      <c r="F229" s="197" t="str" cm="1">
        <f t="array" ref="F229">INDEX(DbaseIndices!I:I,$B229)</f>
        <v>1A2 Manufacturing Industries and Construction</v>
      </c>
      <c r="G229" s="197" t="str" cm="1">
        <f t="array" ref="G229">INDEX(DbaseIndices!D:D,$B229)</f>
        <v>Kerosene</v>
      </c>
      <c r="H229" s="197" t="str" cm="1">
        <f t="array" ref="H229">INDEX(DbaseIndices!E:E,$B229)</f>
        <v>FlowIn</v>
      </c>
      <c r="I229" s="197">
        <f>IF(I228=DbaseIndices!$N$3,DbaseIndices!$N$2,I228+1)</f>
        <v>2017</v>
      </c>
      <c r="J229" s="404" cm="1">
        <f t="array" aca="1" ref="J229" ca="1">OFFSET(INDIRECT(INDEX(DbaseIndices!J:J,B229)),0,I229-2000+1)</f>
        <v>294</v>
      </c>
    </row>
    <row r="230" spans="1:10" x14ac:dyDescent="0.25">
      <c r="A230" s="197">
        <f>IF(I229=DbaseIndices!$N$3,A229+1,A229)</f>
        <v>39</v>
      </c>
      <c r="B230" s="197">
        <f>MATCH(A230,DbaseIndices!A:A,0)</f>
        <v>63</v>
      </c>
      <c r="C230" s="197" t="str" cm="1">
        <f t="array" ref="C230">INDEX(DbaseIndices!F:F,$B230)</f>
        <v>1 Energy</v>
      </c>
      <c r="D230" s="197" t="str" cm="1">
        <f t="array" ref="D230">INDEX(DbaseIndices!G:G,$B230)</f>
        <v>1A Fuel Combustion Activities</v>
      </c>
      <c r="E230" s="197" t="str" cm="1">
        <f t="array" ref="E230">INDEX(DbaseIndices!H:H,$B230)</f>
        <v>1A2 Manufacturing Industries and Construction</v>
      </c>
      <c r="F230" s="197" t="str" cm="1">
        <f t="array" ref="F230">INDEX(DbaseIndices!I:I,$B230)</f>
        <v>1A2 Manufacturing Industries and Construction</v>
      </c>
      <c r="G230" s="197" t="str" cm="1">
        <f t="array" ref="G230">INDEX(DbaseIndices!D:D,$B230)</f>
        <v>Diesel</v>
      </c>
      <c r="H230" s="197" t="str" cm="1">
        <f t="array" ref="H230">INDEX(DbaseIndices!E:E,$B230)</f>
        <v>FlowIn</v>
      </c>
      <c r="I230" s="197">
        <f>IF(I229=DbaseIndices!$N$3,DbaseIndices!$N$2,I229+1)</f>
        <v>2012</v>
      </c>
      <c r="J230" s="404" cm="1">
        <f t="array" aca="1" ref="J230" ca="1">OFFSET(INDIRECT(INDEX(DbaseIndices!J:J,B230)),0,I230-2000+1)</f>
        <v>52164.150390625</v>
      </c>
    </row>
    <row r="231" spans="1:10" x14ac:dyDescent="0.25">
      <c r="A231" s="197">
        <f>IF(I230=DbaseIndices!$N$3,A230+1,A230)</f>
        <v>39</v>
      </c>
      <c r="B231" s="197">
        <f>MATCH(A231,DbaseIndices!A:A,0)</f>
        <v>63</v>
      </c>
      <c r="C231" s="197" t="str" cm="1">
        <f t="array" ref="C231">INDEX(DbaseIndices!F:F,$B231)</f>
        <v>1 Energy</v>
      </c>
      <c r="D231" s="197" t="str" cm="1">
        <f t="array" ref="D231">INDEX(DbaseIndices!G:G,$B231)</f>
        <v>1A Fuel Combustion Activities</v>
      </c>
      <c r="E231" s="197" t="str" cm="1">
        <f t="array" ref="E231">INDEX(DbaseIndices!H:H,$B231)</f>
        <v>1A2 Manufacturing Industries and Construction</v>
      </c>
      <c r="F231" s="197" t="str" cm="1">
        <f t="array" ref="F231">INDEX(DbaseIndices!I:I,$B231)</f>
        <v>1A2 Manufacturing Industries and Construction</v>
      </c>
      <c r="G231" s="197" t="str" cm="1">
        <f t="array" ref="G231">INDEX(DbaseIndices!D:D,$B231)</f>
        <v>Diesel</v>
      </c>
      <c r="H231" s="197" t="str" cm="1">
        <f t="array" ref="H231">INDEX(DbaseIndices!E:E,$B231)</f>
        <v>FlowIn</v>
      </c>
      <c r="I231" s="197">
        <f>IF(I230=DbaseIndices!$N$3,DbaseIndices!$N$2,I230+1)</f>
        <v>2013</v>
      </c>
      <c r="J231" s="404" cm="1">
        <f t="array" aca="1" ref="J231" ca="1">OFFSET(INDIRECT(INDEX(DbaseIndices!J:J,B231)),0,I231-2000+1)</f>
        <v>53346.31982421875</v>
      </c>
    </row>
    <row r="232" spans="1:10" x14ac:dyDescent="0.25">
      <c r="A232" s="197">
        <f>IF(I231=DbaseIndices!$N$3,A231+1,A231)</f>
        <v>39</v>
      </c>
      <c r="B232" s="197">
        <f>MATCH(A232,DbaseIndices!A:A,0)</f>
        <v>63</v>
      </c>
      <c r="C232" s="197" t="str" cm="1">
        <f t="array" ref="C232">INDEX(DbaseIndices!F:F,$B232)</f>
        <v>1 Energy</v>
      </c>
      <c r="D232" s="197" t="str" cm="1">
        <f t="array" ref="D232">INDEX(DbaseIndices!G:G,$B232)</f>
        <v>1A Fuel Combustion Activities</v>
      </c>
      <c r="E232" s="197" t="str" cm="1">
        <f t="array" ref="E232">INDEX(DbaseIndices!H:H,$B232)</f>
        <v>1A2 Manufacturing Industries and Construction</v>
      </c>
      <c r="F232" s="197" t="str" cm="1">
        <f t="array" ref="F232">INDEX(DbaseIndices!I:I,$B232)</f>
        <v>1A2 Manufacturing Industries and Construction</v>
      </c>
      <c r="G232" s="197" t="str" cm="1">
        <f t="array" ref="G232">INDEX(DbaseIndices!D:D,$B232)</f>
        <v>Diesel</v>
      </c>
      <c r="H232" s="197" t="str" cm="1">
        <f t="array" ref="H232">INDEX(DbaseIndices!E:E,$B232)</f>
        <v>FlowIn</v>
      </c>
      <c r="I232" s="197">
        <f>IF(I231=DbaseIndices!$N$3,DbaseIndices!$N$2,I231+1)</f>
        <v>2014</v>
      </c>
      <c r="J232" s="404" cm="1">
        <f t="array" aca="1" ref="J232" ca="1">OFFSET(INDIRECT(INDEX(DbaseIndices!J:J,B232)),0,I232-2000+1)</f>
        <v>62474.5009765625</v>
      </c>
    </row>
    <row r="233" spans="1:10" x14ac:dyDescent="0.25">
      <c r="A233" s="197">
        <f>IF(I232=DbaseIndices!$N$3,A232+1,A232)</f>
        <v>39</v>
      </c>
      <c r="B233" s="197">
        <f>MATCH(A233,DbaseIndices!A:A,0)</f>
        <v>63</v>
      </c>
      <c r="C233" s="197" t="str" cm="1">
        <f t="array" ref="C233">INDEX(DbaseIndices!F:F,$B233)</f>
        <v>1 Energy</v>
      </c>
      <c r="D233" s="197" t="str" cm="1">
        <f t="array" ref="D233">INDEX(DbaseIndices!G:G,$B233)</f>
        <v>1A Fuel Combustion Activities</v>
      </c>
      <c r="E233" s="197" t="str" cm="1">
        <f t="array" ref="E233">INDEX(DbaseIndices!H:H,$B233)</f>
        <v>1A2 Manufacturing Industries and Construction</v>
      </c>
      <c r="F233" s="197" t="str" cm="1">
        <f t="array" ref="F233">INDEX(DbaseIndices!I:I,$B233)</f>
        <v>1A2 Manufacturing Industries and Construction</v>
      </c>
      <c r="G233" s="197" t="str" cm="1">
        <f t="array" ref="G233">INDEX(DbaseIndices!D:D,$B233)</f>
        <v>Diesel</v>
      </c>
      <c r="H233" s="197" t="str" cm="1">
        <f t="array" ref="H233">INDEX(DbaseIndices!E:E,$B233)</f>
        <v>FlowIn</v>
      </c>
      <c r="I233" s="197">
        <f>IF(I232=DbaseIndices!$N$3,DbaseIndices!$N$2,I232+1)</f>
        <v>2015</v>
      </c>
      <c r="J233" s="404" cm="1">
        <f t="array" aca="1" ref="J233" ca="1">OFFSET(INDIRECT(INDEX(DbaseIndices!J:J,B233)),0,I233-2000+1)</f>
        <v>73652.22119140625</v>
      </c>
    </row>
    <row r="234" spans="1:10" x14ac:dyDescent="0.25">
      <c r="A234" s="197">
        <f>IF(I233=DbaseIndices!$N$3,A233+1,A233)</f>
        <v>39</v>
      </c>
      <c r="B234" s="197">
        <f>MATCH(A234,DbaseIndices!A:A,0)</f>
        <v>63</v>
      </c>
      <c r="C234" s="197" t="str" cm="1">
        <f t="array" ref="C234">INDEX(DbaseIndices!F:F,$B234)</f>
        <v>1 Energy</v>
      </c>
      <c r="D234" s="197" t="str" cm="1">
        <f t="array" ref="D234">INDEX(DbaseIndices!G:G,$B234)</f>
        <v>1A Fuel Combustion Activities</v>
      </c>
      <c r="E234" s="197" t="str" cm="1">
        <f t="array" ref="E234">INDEX(DbaseIndices!H:H,$B234)</f>
        <v>1A2 Manufacturing Industries and Construction</v>
      </c>
      <c r="F234" s="197" t="str" cm="1">
        <f t="array" ref="F234">INDEX(DbaseIndices!I:I,$B234)</f>
        <v>1A2 Manufacturing Industries and Construction</v>
      </c>
      <c r="G234" s="197" t="str" cm="1">
        <f t="array" ref="G234">INDEX(DbaseIndices!D:D,$B234)</f>
        <v>Diesel</v>
      </c>
      <c r="H234" s="197" t="str" cm="1">
        <f t="array" ref="H234">INDEX(DbaseIndices!E:E,$B234)</f>
        <v>FlowIn</v>
      </c>
      <c r="I234" s="197">
        <f>IF(I233=DbaseIndices!$N$3,DbaseIndices!$N$2,I233+1)</f>
        <v>2016</v>
      </c>
      <c r="J234" s="404" cm="1">
        <f t="array" aca="1" ref="J234" ca="1">OFFSET(INDIRECT(INDEX(DbaseIndices!J:J,B234)),0,I234-2000+1)</f>
        <v>46980.542547255754</v>
      </c>
    </row>
    <row r="235" spans="1:10" x14ac:dyDescent="0.25">
      <c r="A235" s="197">
        <f>IF(I234=DbaseIndices!$N$3,A234+1,A234)</f>
        <v>39</v>
      </c>
      <c r="B235" s="197">
        <f>MATCH(A235,DbaseIndices!A:A,0)</f>
        <v>63</v>
      </c>
      <c r="C235" s="197" t="str" cm="1">
        <f t="array" ref="C235">INDEX(DbaseIndices!F:F,$B235)</f>
        <v>1 Energy</v>
      </c>
      <c r="D235" s="197" t="str" cm="1">
        <f t="array" ref="D235">INDEX(DbaseIndices!G:G,$B235)</f>
        <v>1A Fuel Combustion Activities</v>
      </c>
      <c r="E235" s="197" t="str" cm="1">
        <f t="array" ref="E235">INDEX(DbaseIndices!H:H,$B235)</f>
        <v>1A2 Manufacturing Industries and Construction</v>
      </c>
      <c r="F235" s="197" t="str" cm="1">
        <f t="array" ref="F235">INDEX(DbaseIndices!I:I,$B235)</f>
        <v>1A2 Manufacturing Industries and Construction</v>
      </c>
      <c r="G235" s="197" t="str" cm="1">
        <f t="array" ref="G235">INDEX(DbaseIndices!D:D,$B235)</f>
        <v>Diesel</v>
      </c>
      <c r="H235" s="197" t="str" cm="1">
        <f t="array" ref="H235">INDEX(DbaseIndices!E:E,$B235)</f>
        <v>FlowIn</v>
      </c>
      <c r="I235" s="197">
        <f>IF(I234=DbaseIndices!$N$3,DbaseIndices!$N$2,I234+1)</f>
        <v>2017</v>
      </c>
      <c r="J235" s="404" cm="1">
        <f t="array" aca="1" ref="J235" ca="1">OFFSET(INDIRECT(INDEX(DbaseIndices!J:J,B235)),0,I235-2000+1)</f>
        <v>55636.929468154907</v>
      </c>
    </row>
    <row r="236" spans="1:10" x14ac:dyDescent="0.25">
      <c r="A236" s="197">
        <f>IF(I235=DbaseIndices!$N$3,A235+1,A235)</f>
        <v>40</v>
      </c>
      <c r="B236" s="197">
        <f>MATCH(A236,DbaseIndices!A:A,0)</f>
        <v>64</v>
      </c>
      <c r="C236" s="197" t="str" cm="1">
        <f t="array" ref="C236">INDEX(DbaseIndices!F:F,$B236)</f>
        <v>1 Energy</v>
      </c>
      <c r="D236" s="197" t="str" cm="1">
        <f t="array" ref="D236">INDEX(DbaseIndices!G:G,$B236)</f>
        <v>1A Fuel Combustion Activities</v>
      </c>
      <c r="E236" s="197" t="str" cm="1">
        <f t="array" ref="E236">INDEX(DbaseIndices!H:H,$B236)</f>
        <v>1A2 Manufacturing Industries and Construction</v>
      </c>
      <c r="F236" s="197" t="str" cm="1">
        <f t="array" ref="F236">INDEX(DbaseIndices!I:I,$B236)</f>
        <v>1A2 Manufacturing Industries and Construction</v>
      </c>
      <c r="G236" s="197" t="str" cm="1">
        <f t="array" ref="G236">INDEX(DbaseIndices!D:D,$B236)</f>
        <v>Residual Fuel Oil (HFO)</v>
      </c>
      <c r="H236" s="197" t="str" cm="1">
        <f t="array" ref="H236">INDEX(DbaseIndices!E:E,$B236)</f>
        <v>FlowIn</v>
      </c>
      <c r="I236" s="197">
        <f>IF(I235=DbaseIndices!$N$3,DbaseIndices!$N$2,I235+1)</f>
        <v>2012</v>
      </c>
      <c r="J236" s="404" cm="1">
        <f t="array" aca="1" ref="J236" ca="1">OFFSET(INDIRECT(INDEX(DbaseIndices!J:J,B236)),0,I236-2000+1)</f>
        <v>198.48191999999997</v>
      </c>
    </row>
    <row r="237" spans="1:10" x14ac:dyDescent="0.25">
      <c r="A237" s="197">
        <f>IF(I236=DbaseIndices!$N$3,A236+1,A236)</f>
        <v>40</v>
      </c>
      <c r="B237" s="197">
        <f>MATCH(A237,DbaseIndices!A:A,0)</f>
        <v>64</v>
      </c>
      <c r="C237" s="197" t="str" cm="1">
        <f t="array" ref="C237">INDEX(DbaseIndices!F:F,$B237)</f>
        <v>1 Energy</v>
      </c>
      <c r="D237" s="197" t="str" cm="1">
        <f t="array" ref="D237">INDEX(DbaseIndices!G:G,$B237)</f>
        <v>1A Fuel Combustion Activities</v>
      </c>
      <c r="E237" s="197" t="str" cm="1">
        <f t="array" ref="E237">INDEX(DbaseIndices!H:H,$B237)</f>
        <v>1A2 Manufacturing Industries and Construction</v>
      </c>
      <c r="F237" s="197" t="str" cm="1">
        <f t="array" ref="F237">INDEX(DbaseIndices!I:I,$B237)</f>
        <v>1A2 Manufacturing Industries and Construction</v>
      </c>
      <c r="G237" s="197" t="str" cm="1">
        <f t="array" ref="G237">INDEX(DbaseIndices!D:D,$B237)</f>
        <v>Residual Fuel Oil (HFO)</v>
      </c>
      <c r="H237" s="197" t="str" cm="1">
        <f t="array" ref="H237">INDEX(DbaseIndices!E:E,$B237)</f>
        <v>FlowIn</v>
      </c>
      <c r="I237" s="197">
        <f>IF(I236=DbaseIndices!$N$3,DbaseIndices!$N$2,I236+1)</f>
        <v>2013</v>
      </c>
      <c r="J237" s="404" cm="1">
        <f t="array" aca="1" ref="J237" ca="1">OFFSET(INDIRECT(INDEX(DbaseIndices!J:J,B237)),0,I237-2000+1)</f>
        <v>186.26839999999999</v>
      </c>
    </row>
    <row r="238" spans="1:10" x14ac:dyDescent="0.25">
      <c r="A238" s="197">
        <f>IF(I237=DbaseIndices!$N$3,A237+1,A237)</f>
        <v>40</v>
      </c>
      <c r="B238" s="197">
        <f>MATCH(A238,DbaseIndices!A:A,0)</f>
        <v>64</v>
      </c>
      <c r="C238" s="197" t="str" cm="1">
        <f t="array" ref="C238">INDEX(DbaseIndices!F:F,$B238)</f>
        <v>1 Energy</v>
      </c>
      <c r="D238" s="197" t="str" cm="1">
        <f t="array" ref="D238">INDEX(DbaseIndices!G:G,$B238)</f>
        <v>1A Fuel Combustion Activities</v>
      </c>
      <c r="E238" s="197" t="str" cm="1">
        <f t="array" ref="E238">INDEX(DbaseIndices!H:H,$B238)</f>
        <v>1A2 Manufacturing Industries and Construction</v>
      </c>
      <c r="F238" s="197" t="str" cm="1">
        <f t="array" ref="F238">INDEX(DbaseIndices!I:I,$B238)</f>
        <v>1A2 Manufacturing Industries and Construction</v>
      </c>
      <c r="G238" s="197" t="str" cm="1">
        <f t="array" ref="G238">INDEX(DbaseIndices!D:D,$B238)</f>
        <v>Residual Fuel Oil (HFO)</v>
      </c>
      <c r="H238" s="197" t="str" cm="1">
        <f t="array" ref="H238">INDEX(DbaseIndices!E:E,$B238)</f>
        <v>FlowIn</v>
      </c>
      <c r="I238" s="197">
        <f>IF(I237=DbaseIndices!$N$3,DbaseIndices!$N$2,I237+1)</f>
        <v>2014</v>
      </c>
      <c r="J238" s="404" cm="1">
        <f t="array" aca="1" ref="J238" ca="1">OFFSET(INDIRECT(INDEX(DbaseIndices!J:J,B238)),0,I238-2000+1)</f>
        <v>186.32899999999998</v>
      </c>
    </row>
    <row r="239" spans="1:10" x14ac:dyDescent="0.25">
      <c r="A239" s="197">
        <f>IF(I238=DbaseIndices!$N$3,A238+1,A238)</f>
        <v>40</v>
      </c>
      <c r="B239" s="197">
        <f>MATCH(A239,DbaseIndices!A:A,0)</f>
        <v>64</v>
      </c>
      <c r="C239" s="197" t="str" cm="1">
        <f t="array" ref="C239">INDEX(DbaseIndices!F:F,$B239)</f>
        <v>1 Energy</v>
      </c>
      <c r="D239" s="197" t="str" cm="1">
        <f t="array" ref="D239">INDEX(DbaseIndices!G:G,$B239)</f>
        <v>1A Fuel Combustion Activities</v>
      </c>
      <c r="E239" s="197" t="str" cm="1">
        <f t="array" ref="E239">INDEX(DbaseIndices!H:H,$B239)</f>
        <v>1A2 Manufacturing Industries and Construction</v>
      </c>
      <c r="F239" s="197" t="str" cm="1">
        <f t="array" ref="F239">INDEX(DbaseIndices!I:I,$B239)</f>
        <v>1A2 Manufacturing Industries and Construction</v>
      </c>
      <c r="G239" s="197" t="str" cm="1">
        <f t="array" ref="G239">INDEX(DbaseIndices!D:D,$B239)</f>
        <v>Residual Fuel Oil (HFO)</v>
      </c>
      <c r="H239" s="197" t="str" cm="1">
        <f t="array" ref="H239">INDEX(DbaseIndices!E:E,$B239)</f>
        <v>FlowIn</v>
      </c>
      <c r="I239" s="197">
        <f>IF(I238=DbaseIndices!$N$3,DbaseIndices!$N$2,I238+1)</f>
        <v>2015</v>
      </c>
      <c r="J239" s="404" cm="1">
        <f t="array" aca="1" ref="J239" ca="1">OFFSET(INDIRECT(INDEX(DbaseIndices!J:J,B239)),0,I239-2000+1)</f>
        <v>186.3896</v>
      </c>
    </row>
    <row r="240" spans="1:10" x14ac:dyDescent="0.25">
      <c r="A240" s="197">
        <f>IF(I239=DbaseIndices!$N$3,A239+1,A239)</f>
        <v>40</v>
      </c>
      <c r="B240" s="197">
        <f>MATCH(A240,DbaseIndices!A:A,0)</f>
        <v>64</v>
      </c>
      <c r="C240" s="197" t="str" cm="1">
        <f t="array" ref="C240">INDEX(DbaseIndices!F:F,$B240)</f>
        <v>1 Energy</v>
      </c>
      <c r="D240" s="197" t="str" cm="1">
        <f t="array" ref="D240">INDEX(DbaseIndices!G:G,$B240)</f>
        <v>1A Fuel Combustion Activities</v>
      </c>
      <c r="E240" s="197" t="str" cm="1">
        <f t="array" ref="E240">INDEX(DbaseIndices!H:H,$B240)</f>
        <v>1A2 Manufacturing Industries and Construction</v>
      </c>
      <c r="F240" s="197" t="str" cm="1">
        <f t="array" ref="F240">INDEX(DbaseIndices!I:I,$B240)</f>
        <v>1A2 Manufacturing Industries and Construction</v>
      </c>
      <c r="G240" s="197" t="str" cm="1">
        <f t="array" ref="G240">INDEX(DbaseIndices!D:D,$B240)</f>
        <v>Residual Fuel Oil (HFO)</v>
      </c>
      <c r="H240" s="197" t="str" cm="1">
        <f t="array" ref="H240">INDEX(DbaseIndices!E:E,$B240)</f>
        <v>FlowIn</v>
      </c>
      <c r="I240" s="197">
        <f>IF(I239=DbaseIndices!$N$3,DbaseIndices!$N$2,I239+1)</f>
        <v>2016</v>
      </c>
      <c r="J240" s="404" cm="1">
        <f t="array" aca="1" ref="J240" ca="1">OFFSET(INDIRECT(INDEX(DbaseIndices!J:J,B240)),0,I240-2000+1)</f>
        <v>186</v>
      </c>
    </row>
    <row r="241" spans="1:10" x14ac:dyDescent="0.25">
      <c r="A241" s="197">
        <f>IF(I240=DbaseIndices!$N$3,A240+1,A240)</f>
        <v>40</v>
      </c>
      <c r="B241" s="197">
        <f>MATCH(A241,DbaseIndices!A:A,0)</f>
        <v>64</v>
      </c>
      <c r="C241" s="197" t="str" cm="1">
        <f t="array" ref="C241">INDEX(DbaseIndices!F:F,$B241)</f>
        <v>1 Energy</v>
      </c>
      <c r="D241" s="197" t="str" cm="1">
        <f t="array" ref="D241">INDEX(DbaseIndices!G:G,$B241)</f>
        <v>1A Fuel Combustion Activities</v>
      </c>
      <c r="E241" s="197" t="str" cm="1">
        <f t="array" ref="E241">INDEX(DbaseIndices!H:H,$B241)</f>
        <v>1A2 Manufacturing Industries and Construction</v>
      </c>
      <c r="F241" s="197" t="str" cm="1">
        <f t="array" ref="F241">INDEX(DbaseIndices!I:I,$B241)</f>
        <v>1A2 Manufacturing Industries and Construction</v>
      </c>
      <c r="G241" s="197" t="str" cm="1">
        <f t="array" ref="G241">INDEX(DbaseIndices!D:D,$B241)</f>
        <v>Residual Fuel Oil (HFO)</v>
      </c>
      <c r="H241" s="197" t="str" cm="1">
        <f t="array" ref="H241">INDEX(DbaseIndices!E:E,$B241)</f>
        <v>FlowIn</v>
      </c>
      <c r="I241" s="197">
        <f>IF(I240=DbaseIndices!$N$3,DbaseIndices!$N$2,I240+1)</f>
        <v>2017</v>
      </c>
      <c r="J241" s="404" cm="1">
        <f t="array" aca="1" ref="J241" ca="1">OFFSET(INDIRECT(INDEX(DbaseIndices!J:J,B241)),0,I241-2000+1)</f>
        <v>187</v>
      </c>
    </row>
    <row r="242" spans="1:10" x14ac:dyDescent="0.25">
      <c r="A242" s="197">
        <f>IF(I241=DbaseIndices!$N$3,A241+1,A241)</f>
        <v>41</v>
      </c>
      <c r="B242" s="197">
        <f>MATCH(A242,DbaseIndices!A:A,0)</f>
        <v>65</v>
      </c>
      <c r="C242" s="197" t="str" cm="1">
        <f t="array" ref="C242">INDEX(DbaseIndices!F:F,$B242)</f>
        <v>1 Energy</v>
      </c>
      <c r="D242" s="197" t="str" cm="1">
        <f t="array" ref="D242">INDEX(DbaseIndices!G:G,$B242)</f>
        <v>1A Fuel Combustion Activities</v>
      </c>
      <c r="E242" s="197" t="str" cm="1">
        <f t="array" ref="E242">INDEX(DbaseIndices!H:H,$B242)</f>
        <v>1A2 Manufacturing Industries and Construction</v>
      </c>
      <c r="F242" s="197" t="str" cm="1">
        <f t="array" ref="F242">INDEX(DbaseIndices!I:I,$B242)</f>
        <v>1A2 Manufacturing Industries and Construction</v>
      </c>
      <c r="G242" s="197" t="str" cm="1">
        <f t="array" ref="G242">INDEX(DbaseIndices!D:D,$B242)</f>
        <v>LPG</v>
      </c>
      <c r="H242" s="197" t="str" cm="1">
        <f t="array" ref="H242">INDEX(DbaseIndices!E:E,$B242)</f>
        <v>FlowIn</v>
      </c>
      <c r="I242" s="197">
        <f>IF(I241=DbaseIndices!$N$3,DbaseIndices!$N$2,I241+1)</f>
        <v>2012</v>
      </c>
      <c r="J242" s="404" cm="1">
        <f t="array" aca="1" ref="J242" ca="1">OFFSET(INDIRECT(INDEX(DbaseIndices!J:J,B242)),0,I242-2000+1)</f>
        <v>126.10944000000001</v>
      </c>
    </row>
    <row r="243" spans="1:10" x14ac:dyDescent="0.25">
      <c r="A243" s="197">
        <f>IF(I242=DbaseIndices!$N$3,A242+1,A242)</f>
        <v>41</v>
      </c>
      <c r="B243" s="197">
        <f>MATCH(A243,DbaseIndices!A:A,0)</f>
        <v>65</v>
      </c>
      <c r="C243" s="197" t="str" cm="1">
        <f t="array" ref="C243">INDEX(DbaseIndices!F:F,$B243)</f>
        <v>1 Energy</v>
      </c>
      <c r="D243" s="197" t="str" cm="1">
        <f t="array" ref="D243">INDEX(DbaseIndices!G:G,$B243)</f>
        <v>1A Fuel Combustion Activities</v>
      </c>
      <c r="E243" s="197" t="str" cm="1">
        <f t="array" ref="E243">INDEX(DbaseIndices!H:H,$B243)</f>
        <v>1A2 Manufacturing Industries and Construction</v>
      </c>
      <c r="F243" s="197" t="str" cm="1">
        <f t="array" ref="F243">INDEX(DbaseIndices!I:I,$B243)</f>
        <v>1A2 Manufacturing Industries and Construction</v>
      </c>
      <c r="G243" s="197" t="str" cm="1">
        <f t="array" ref="G243">INDEX(DbaseIndices!D:D,$B243)</f>
        <v>LPG</v>
      </c>
      <c r="H243" s="197" t="str" cm="1">
        <f t="array" ref="H243">INDEX(DbaseIndices!E:E,$B243)</f>
        <v>FlowIn</v>
      </c>
      <c r="I243" s="197">
        <f>IF(I242=DbaseIndices!$N$3,DbaseIndices!$N$2,I242+1)</f>
        <v>2013</v>
      </c>
      <c r="J243" s="404" cm="1">
        <f t="array" aca="1" ref="J243" ca="1">OFFSET(INDIRECT(INDEX(DbaseIndices!J:J,B243)),0,I243-2000+1)</f>
        <v>124.2758</v>
      </c>
    </row>
    <row r="244" spans="1:10" x14ac:dyDescent="0.25">
      <c r="A244" s="197">
        <f>IF(I243=DbaseIndices!$N$3,A243+1,A243)</f>
        <v>41</v>
      </c>
      <c r="B244" s="197">
        <f>MATCH(A244,DbaseIndices!A:A,0)</f>
        <v>65</v>
      </c>
      <c r="C244" s="197" t="str" cm="1">
        <f t="array" ref="C244">INDEX(DbaseIndices!F:F,$B244)</f>
        <v>1 Energy</v>
      </c>
      <c r="D244" s="197" t="str" cm="1">
        <f t="array" ref="D244">INDEX(DbaseIndices!G:G,$B244)</f>
        <v>1A Fuel Combustion Activities</v>
      </c>
      <c r="E244" s="197" t="str" cm="1">
        <f t="array" ref="E244">INDEX(DbaseIndices!H:H,$B244)</f>
        <v>1A2 Manufacturing Industries and Construction</v>
      </c>
      <c r="F244" s="197" t="str" cm="1">
        <f t="array" ref="F244">INDEX(DbaseIndices!I:I,$B244)</f>
        <v>1A2 Manufacturing Industries and Construction</v>
      </c>
      <c r="G244" s="197" t="str" cm="1">
        <f t="array" ref="G244">INDEX(DbaseIndices!D:D,$B244)</f>
        <v>LPG</v>
      </c>
      <c r="H244" s="197" t="str" cm="1">
        <f t="array" ref="H244">INDEX(DbaseIndices!E:E,$B244)</f>
        <v>FlowIn</v>
      </c>
      <c r="I244" s="197">
        <f>IF(I243=DbaseIndices!$N$3,DbaseIndices!$N$2,I243+1)</f>
        <v>2014</v>
      </c>
      <c r="J244" s="404" cm="1">
        <f t="array" aca="1" ref="J244" ca="1">OFFSET(INDIRECT(INDEX(DbaseIndices!J:J,B244)),0,I244-2000+1)</f>
        <v>125.60050000000001</v>
      </c>
    </row>
    <row r="245" spans="1:10" x14ac:dyDescent="0.25">
      <c r="A245" s="197">
        <f>IF(I244=DbaseIndices!$N$3,A244+1,A244)</f>
        <v>41</v>
      </c>
      <c r="B245" s="197">
        <f>MATCH(A245,DbaseIndices!A:A,0)</f>
        <v>65</v>
      </c>
      <c r="C245" s="197" t="str" cm="1">
        <f t="array" ref="C245">INDEX(DbaseIndices!F:F,$B245)</f>
        <v>1 Energy</v>
      </c>
      <c r="D245" s="197" t="str" cm="1">
        <f t="array" ref="D245">INDEX(DbaseIndices!G:G,$B245)</f>
        <v>1A Fuel Combustion Activities</v>
      </c>
      <c r="E245" s="197" t="str" cm="1">
        <f t="array" ref="E245">INDEX(DbaseIndices!H:H,$B245)</f>
        <v>1A2 Manufacturing Industries and Construction</v>
      </c>
      <c r="F245" s="197" t="str" cm="1">
        <f t="array" ref="F245">INDEX(DbaseIndices!I:I,$B245)</f>
        <v>1A2 Manufacturing Industries and Construction</v>
      </c>
      <c r="G245" s="197" t="str" cm="1">
        <f t="array" ref="G245">INDEX(DbaseIndices!D:D,$B245)</f>
        <v>LPG</v>
      </c>
      <c r="H245" s="197" t="str" cm="1">
        <f t="array" ref="H245">INDEX(DbaseIndices!E:E,$B245)</f>
        <v>FlowIn</v>
      </c>
      <c r="I245" s="197">
        <f>IF(I244=DbaseIndices!$N$3,DbaseIndices!$N$2,I244+1)</f>
        <v>2015</v>
      </c>
      <c r="J245" s="404" cm="1">
        <f t="array" aca="1" ref="J245" ca="1">OFFSET(INDIRECT(INDEX(DbaseIndices!J:J,B245)),0,I245-2000+1)</f>
        <v>126.9252</v>
      </c>
    </row>
    <row r="246" spans="1:10" x14ac:dyDescent="0.25">
      <c r="A246" s="197">
        <f>IF(I245=DbaseIndices!$N$3,A245+1,A245)</f>
        <v>41</v>
      </c>
      <c r="B246" s="197">
        <f>MATCH(A246,DbaseIndices!A:A,0)</f>
        <v>65</v>
      </c>
      <c r="C246" s="197" t="str" cm="1">
        <f t="array" ref="C246">INDEX(DbaseIndices!F:F,$B246)</f>
        <v>1 Energy</v>
      </c>
      <c r="D246" s="197" t="str" cm="1">
        <f t="array" ref="D246">INDEX(DbaseIndices!G:G,$B246)</f>
        <v>1A Fuel Combustion Activities</v>
      </c>
      <c r="E246" s="197" t="str" cm="1">
        <f t="array" ref="E246">INDEX(DbaseIndices!H:H,$B246)</f>
        <v>1A2 Manufacturing Industries and Construction</v>
      </c>
      <c r="F246" s="197" t="str" cm="1">
        <f t="array" ref="F246">INDEX(DbaseIndices!I:I,$B246)</f>
        <v>1A2 Manufacturing Industries and Construction</v>
      </c>
      <c r="G246" s="197" t="str" cm="1">
        <f t="array" ref="G246">INDEX(DbaseIndices!D:D,$B246)</f>
        <v>LPG</v>
      </c>
      <c r="H246" s="197" t="str" cm="1">
        <f t="array" ref="H246">INDEX(DbaseIndices!E:E,$B246)</f>
        <v>FlowIn</v>
      </c>
      <c r="I246" s="197">
        <f>IF(I245=DbaseIndices!$N$3,DbaseIndices!$N$2,I245+1)</f>
        <v>2016</v>
      </c>
      <c r="J246" s="404" cm="1">
        <f t="array" aca="1" ref="J246" ca="1">OFFSET(INDIRECT(INDEX(DbaseIndices!J:J,B246)),0,I246-2000+1)</f>
        <v>128</v>
      </c>
    </row>
    <row r="247" spans="1:10" x14ac:dyDescent="0.25">
      <c r="A247" s="197">
        <f>IF(I246=DbaseIndices!$N$3,A246+1,A246)</f>
        <v>41</v>
      </c>
      <c r="B247" s="197">
        <f>MATCH(A247,DbaseIndices!A:A,0)</f>
        <v>65</v>
      </c>
      <c r="C247" s="197" t="str" cm="1">
        <f t="array" ref="C247">INDEX(DbaseIndices!F:F,$B247)</f>
        <v>1 Energy</v>
      </c>
      <c r="D247" s="197" t="str" cm="1">
        <f t="array" ref="D247">INDEX(DbaseIndices!G:G,$B247)</f>
        <v>1A Fuel Combustion Activities</v>
      </c>
      <c r="E247" s="197" t="str" cm="1">
        <f t="array" ref="E247">INDEX(DbaseIndices!H:H,$B247)</f>
        <v>1A2 Manufacturing Industries and Construction</v>
      </c>
      <c r="F247" s="197" t="str" cm="1">
        <f t="array" ref="F247">INDEX(DbaseIndices!I:I,$B247)</f>
        <v>1A2 Manufacturing Industries and Construction</v>
      </c>
      <c r="G247" s="197" t="str" cm="1">
        <f t="array" ref="G247">INDEX(DbaseIndices!D:D,$B247)</f>
        <v>LPG</v>
      </c>
      <c r="H247" s="197" t="str" cm="1">
        <f t="array" ref="H247">INDEX(DbaseIndices!E:E,$B247)</f>
        <v>FlowIn</v>
      </c>
      <c r="I247" s="197">
        <f>IF(I246=DbaseIndices!$N$3,DbaseIndices!$N$2,I246+1)</f>
        <v>2017</v>
      </c>
      <c r="J247" s="404" cm="1">
        <f t="array" aca="1" ref="J247" ca="1">OFFSET(INDIRECT(INDEX(DbaseIndices!J:J,B247)),0,I247-2000+1)</f>
        <v>130</v>
      </c>
    </row>
    <row r="248" spans="1:10" x14ac:dyDescent="0.25">
      <c r="A248" s="197">
        <f>IF(I247=DbaseIndices!$N$3,A247+1,A247)</f>
        <v>42</v>
      </c>
      <c r="B248" s="197">
        <f>MATCH(A248,DbaseIndices!A:A,0)</f>
        <v>66</v>
      </c>
      <c r="C248" s="197" t="str" cm="1">
        <f t="array" ref="C248">INDEX(DbaseIndices!F:F,$B248)</f>
        <v>1 Energy</v>
      </c>
      <c r="D248" s="197" t="str" cm="1">
        <f t="array" ref="D248">INDEX(DbaseIndices!G:G,$B248)</f>
        <v>1A Fuel Combustion Activities</v>
      </c>
      <c r="E248" s="197" t="str" cm="1">
        <f t="array" ref="E248">INDEX(DbaseIndices!H:H,$B248)</f>
        <v>1A2 Manufacturing Industries and Construction</v>
      </c>
      <c r="F248" s="197" t="str" cm="1">
        <f t="array" ref="F248">INDEX(DbaseIndices!I:I,$B248)</f>
        <v>1A2 Manufacturing Industries and Construction</v>
      </c>
      <c r="G248" s="197" t="str" cm="1">
        <f t="array" ref="G248">INDEX(DbaseIndices!D:D,$B248)</f>
        <v>Bitumen</v>
      </c>
      <c r="H248" s="197" t="str" cm="1">
        <f t="array" ref="H248">INDEX(DbaseIndices!E:E,$B248)</f>
        <v>FlowIn</v>
      </c>
      <c r="I248" s="197">
        <f>IF(I247=DbaseIndices!$N$3,DbaseIndices!$N$2,I247+1)</f>
        <v>2012</v>
      </c>
      <c r="J248" s="404" cm="1">
        <f t="array" aca="1" ref="J248" ca="1">OFFSET(INDIRECT(INDEX(DbaseIndices!J:J,B248)),0,I248-2000+1)</f>
        <v>9806.8933199999992</v>
      </c>
    </row>
    <row r="249" spans="1:10" x14ac:dyDescent="0.25">
      <c r="A249" s="197">
        <f>IF(I248=DbaseIndices!$N$3,A248+1,A248)</f>
        <v>42</v>
      </c>
      <c r="B249" s="197">
        <f>MATCH(A249,DbaseIndices!A:A,0)</f>
        <v>66</v>
      </c>
      <c r="C249" s="197" t="str" cm="1">
        <f t="array" ref="C249">INDEX(DbaseIndices!F:F,$B249)</f>
        <v>1 Energy</v>
      </c>
      <c r="D249" s="197" t="str" cm="1">
        <f t="array" ref="D249">INDEX(DbaseIndices!G:G,$B249)</f>
        <v>1A Fuel Combustion Activities</v>
      </c>
      <c r="E249" s="197" t="str" cm="1">
        <f t="array" ref="E249">INDEX(DbaseIndices!H:H,$B249)</f>
        <v>1A2 Manufacturing Industries and Construction</v>
      </c>
      <c r="F249" s="197" t="str" cm="1">
        <f t="array" ref="F249">INDEX(DbaseIndices!I:I,$B249)</f>
        <v>1A2 Manufacturing Industries and Construction</v>
      </c>
      <c r="G249" s="197" t="str" cm="1">
        <f t="array" ref="G249">INDEX(DbaseIndices!D:D,$B249)</f>
        <v>Bitumen</v>
      </c>
      <c r="H249" s="197" t="str" cm="1">
        <f t="array" ref="H249">INDEX(DbaseIndices!E:E,$B249)</f>
        <v>FlowIn</v>
      </c>
      <c r="I249" s="197">
        <f>IF(I248=DbaseIndices!$N$3,DbaseIndices!$N$2,I248+1)</f>
        <v>2013</v>
      </c>
      <c r="J249" s="404" cm="1">
        <f t="array" aca="1" ref="J249" ca="1">OFFSET(INDIRECT(INDEX(DbaseIndices!J:J,B249)),0,I249-2000+1)</f>
        <v>9094.94</v>
      </c>
    </row>
    <row r="250" spans="1:10" x14ac:dyDescent="0.25">
      <c r="A250" s="197">
        <f>IF(I249=DbaseIndices!$N$3,A249+1,A249)</f>
        <v>42</v>
      </c>
      <c r="B250" s="197">
        <f>MATCH(A250,DbaseIndices!A:A,0)</f>
        <v>66</v>
      </c>
      <c r="C250" s="197" t="str" cm="1">
        <f t="array" ref="C250">INDEX(DbaseIndices!F:F,$B250)</f>
        <v>1 Energy</v>
      </c>
      <c r="D250" s="197" t="str" cm="1">
        <f t="array" ref="D250">INDEX(DbaseIndices!G:G,$B250)</f>
        <v>1A Fuel Combustion Activities</v>
      </c>
      <c r="E250" s="197" t="str" cm="1">
        <f t="array" ref="E250">INDEX(DbaseIndices!H:H,$B250)</f>
        <v>1A2 Manufacturing Industries and Construction</v>
      </c>
      <c r="F250" s="197" t="str" cm="1">
        <f t="array" ref="F250">INDEX(DbaseIndices!I:I,$B250)</f>
        <v>1A2 Manufacturing Industries and Construction</v>
      </c>
      <c r="G250" s="197" t="str" cm="1">
        <f t="array" ref="G250">INDEX(DbaseIndices!D:D,$B250)</f>
        <v>Bitumen</v>
      </c>
      <c r="H250" s="197" t="str" cm="1">
        <f t="array" ref="H250">INDEX(DbaseIndices!E:E,$B250)</f>
        <v>FlowIn</v>
      </c>
      <c r="I250" s="197">
        <f>IF(I249=DbaseIndices!$N$3,DbaseIndices!$N$2,I249+1)</f>
        <v>2014</v>
      </c>
      <c r="J250" s="404" cm="1">
        <f t="array" aca="1" ref="J250" ca="1">OFFSET(INDIRECT(INDEX(DbaseIndices!J:J,B250)),0,I250-2000+1)</f>
        <v>9384.2000000000007</v>
      </c>
    </row>
    <row r="251" spans="1:10" x14ac:dyDescent="0.25">
      <c r="A251" s="197">
        <f>IF(I250=DbaseIndices!$N$3,A250+1,A250)</f>
        <v>42</v>
      </c>
      <c r="B251" s="197">
        <f>MATCH(A251,DbaseIndices!A:A,0)</f>
        <v>66</v>
      </c>
      <c r="C251" s="197" t="str" cm="1">
        <f t="array" ref="C251">INDEX(DbaseIndices!F:F,$B251)</f>
        <v>1 Energy</v>
      </c>
      <c r="D251" s="197" t="str" cm="1">
        <f t="array" ref="D251">INDEX(DbaseIndices!G:G,$B251)</f>
        <v>1A Fuel Combustion Activities</v>
      </c>
      <c r="E251" s="197" t="str" cm="1">
        <f t="array" ref="E251">INDEX(DbaseIndices!H:H,$B251)</f>
        <v>1A2 Manufacturing Industries and Construction</v>
      </c>
      <c r="F251" s="197" t="str" cm="1">
        <f t="array" ref="F251">INDEX(DbaseIndices!I:I,$B251)</f>
        <v>1A2 Manufacturing Industries and Construction</v>
      </c>
      <c r="G251" s="197" t="str" cm="1">
        <f t="array" ref="G251">INDEX(DbaseIndices!D:D,$B251)</f>
        <v>Bitumen</v>
      </c>
      <c r="H251" s="197" t="str" cm="1">
        <f t="array" ref="H251">INDEX(DbaseIndices!E:E,$B251)</f>
        <v>FlowIn</v>
      </c>
      <c r="I251" s="197">
        <f>IF(I250=DbaseIndices!$N$3,DbaseIndices!$N$2,I250+1)</f>
        <v>2015</v>
      </c>
      <c r="J251" s="404" cm="1">
        <f t="array" aca="1" ref="J251" ca="1">OFFSET(INDIRECT(INDEX(DbaseIndices!J:J,B251)),0,I251-2000+1)</f>
        <v>9673.4599999999991</v>
      </c>
    </row>
    <row r="252" spans="1:10" x14ac:dyDescent="0.25">
      <c r="A252" s="197">
        <f>IF(I251=DbaseIndices!$N$3,A251+1,A251)</f>
        <v>42</v>
      </c>
      <c r="B252" s="197">
        <f>MATCH(A252,DbaseIndices!A:A,0)</f>
        <v>66</v>
      </c>
      <c r="C252" s="197" t="str" cm="1">
        <f t="array" ref="C252">INDEX(DbaseIndices!F:F,$B252)</f>
        <v>1 Energy</v>
      </c>
      <c r="D252" s="197" t="str" cm="1">
        <f t="array" ref="D252">INDEX(DbaseIndices!G:G,$B252)</f>
        <v>1A Fuel Combustion Activities</v>
      </c>
      <c r="E252" s="197" t="str" cm="1">
        <f t="array" ref="E252">INDEX(DbaseIndices!H:H,$B252)</f>
        <v>1A2 Manufacturing Industries and Construction</v>
      </c>
      <c r="F252" s="197" t="str" cm="1">
        <f t="array" ref="F252">INDEX(DbaseIndices!I:I,$B252)</f>
        <v>1A2 Manufacturing Industries and Construction</v>
      </c>
      <c r="G252" s="197" t="str" cm="1">
        <f t="array" ref="G252">INDEX(DbaseIndices!D:D,$B252)</f>
        <v>Bitumen</v>
      </c>
      <c r="H252" s="197" t="str" cm="1">
        <f t="array" ref="H252">INDEX(DbaseIndices!E:E,$B252)</f>
        <v>FlowIn</v>
      </c>
      <c r="I252" s="197">
        <f>IF(I251=DbaseIndices!$N$3,DbaseIndices!$N$2,I251+1)</f>
        <v>2016</v>
      </c>
      <c r="J252" s="404" cm="1">
        <f t="array" aca="1" ref="J252" ca="1">OFFSET(INDIRECT(INDEX(DbaseIndices!J:J,B252)),0,I252-2000+1)</f>
        <v>9963</v>
      </c>
    </row>
    <row r="253" spans="1:10" x14ac:dyDescent="0.25">
      <c r="A253" s="197">
        <f>IF(I252=DbaseIndices!$N$3,A252+1,A252)</f>
        <v>42</v>
      </c>
      <c r="B253" s="197">
        <f>MATCH(A253,DbaseIndices!A:A,0)</f>
        <v>66</v>
      </c>
      <c r="C253" s="197" t="str" cm="1">
        <f t="array" ref="C253">INDEX(DbaseIndices!F:F,$B253)</f>
        <v>1 Energy</v>
      </c>
      <c r="D253" s="197" t="str" cm="1">
        <f t="array" ref="D253">INDEX(DbaseIndices!G:G,$B253)</f>
        <v>1A Fuel Combustion Activities</v>
      </c>
      <c r="E253" s="197" t="str" cm="1">
        <f t="array" ref="E253">INDEX(DbaseIndices!H:H,$B253)</f>
        <v>1A2 Manufacturing Industries and Construction</v>
      </c>
      <c r="F253" s="197" t="str" cm="1">
        <f t="array" ref="F253">INDEX(DbaseIndices!I:I,$B253)</f>
        <v>1A2 Manufacturing Industries and Construction</v>
      </c>
      <c r="G253" s="197" t="str" cm="1">
        <f t="array" ref="G253">INDEX(DbaseIndices!D:D,$B253)</f>
        <v>Bitumen</v>
      </c>
      <c r="H253" s="197" t="str" cm="1">
        <f t="array" ref="H253">INDEX(DbaseIndices!E:E,$B253)</f>
        <v>FlowIn</v>
      </c>
      <c r="I253" s="197">
        <f>IF(I252=DbaseIndices!$N$3,DbaseIndices!$N$2,I252+1)</f>
        <v>2017</v>
      </c>
      <c r="J253" s="404" cm="1">
        <f t="array" aca="1" ref="J253" ca="1">OFFSET(INDIRECT(INDEX(DbaseIndices!J:J,B253)),0,I253-2000+1)</f>
        <v>10252</v>
      </c>
    </row>
    <row r="254" spans="1:10" x14ac:dyDescent="0.25">
      <c r="A254" s="197">
        <f>IF(I253=DbaseIndices!$N$3,A253+1,A253)</f>
        <v>43</v>
      </c>
      <c r="B254" s="197">
        <f>MATCH(A254,DbaseIndices!A:A,0)</f>
        <v>67</v>
      </c>
      <c r="C254" s="197" t="str" cm="1">
        <f t="array" ref="C254">INDEX(DbaseIndices!F:F,$B254)</f>
        <v>1 Energy</v>
      </c>
      <c r="D254" s="197" t="str" cm="1">
        <f t="array" ref="D254">INDEX(DbaseIndices!G:G,$B254)</f>
        <v>1A Fuel Combustion Activities</v>
      </c>
      <c r="E254" s="197" t="str" cm="1">
        <f t="array" ref="E254">INDEX(DbaseIndices!H:H,$B254)</f>
        <v>1A2 Manufacturing Industries and Construction</v>
      </c>
      <c r="F254" s="197" t="str" cm="1">
        <f t="array" ref="F254">INDEX(DbaseIndices!I:I,$B254)</f>
        <v>1A2 Manufacturing Industries and Construction</v>
      </c>
      <c r="G254" s="197" t="str" cm="1">
        <f t="array" ref="G254">INDEX(DbaseIndices!D:D,$B254)</f>
        <v>Coal</v>
      </c>
      <c r="H254" s="197" t="str" cm="1">
        <f t="array" ref="H254">INDEX(DbaseIndices!E:E,$B254)</f>
        <v>FlowIn</v>
      </c>
      <c r="I254" s="197">
        <f>IF(I253=DbaseIndices!$N$3,DbaseIndices!$N$2,I253+1)</f>
        <v>2012</v>
      </c>
      <c r="J254" s="404" cm="1">
        <f t="array" aca="1" ref="J254" ca="1">OFFSET(INDIRECT(INDEX(DbaseIndices!J:J,B254)),0,I254-2000+1)</f>
        <v>171401.96969999996</v>
      </c>
    </row>
    <row r="255" spans="1:10" x14ac:dyDescent="0.25">
      <c r="A255" s="197">
        <f>IF(I254=DbaseIndices!$N$3,A254+1,A254)</f>
        <v>43</v>
      </c>
      <c r="B255" s="197">
        <f>MATCH(A255,DbaseIndices!A:A,0)</f>
        <v>67</v>
      </c>
      <c r="C255" s="197" t="str" cm="1">
        <f t="array" ref="C255">INDEX(DbaseIndices!F:F,$B255)</f>
        <v>1 Energy</v>
      </c>
      <c r="D255" s="197" t="str" cm="1">
        <f t="array" ref="D255">INDEX(DbaseIndices!G:G,$B255)</f>
        <v>1A Fuel Combustion Activities</v>
      </c>
      <c r="E255" s="197" t="str" cm="1">
        <f t="array" ref="E255">INDEX(DbaseIndices!H:H,$B255)</f>
        <v>1A2 Manufacturing Industries and Construction</v>
      </c>
      <c r="F255" s="197" t="str" cm="1">
        <f t="array" ref="F255">INDEX(DbaseIndices!I:I,$B255)</f>
        <v>1A2 Manufacturing Industries and Construction</v>
      </c>
      <c r="G255" s="197" t="str" cm="1">
        <f t="array" ref="G255">INDEX(DbaseIndices!D:D,$B255)</f>
        <v>Coal</v>
      </c>
      <c r="H255" s="197" t="str" cm="1">
        <f t="array" ref="H255">INDEX(DbaseIndices!E:E,$B255)</f>
        <v>FlowIn</v>
      </c>
      <c r="I255" s="197">
        <f>IF(I254=DbaseIndices!$N$3,DbaseIndices!$N$2,I254+1)</f>
        <v>2013</v>
      </c>
      <c r="J255" s="404" cm="1">
        <f t="array" aca="1" ref="J255" ca="1">OFFSET(INDIRECT(INDEX(DbaseIndices!J:J,B255)),0,I255-2000+1)</f>
        <v>29870.00298899999</v>
      </c>
    </row>
    <row r="256" spans="1:10" x14ac:dyDescent="0.25">
      <c r="A256" s="197">
        <f>IF(I255=DbaseIndices!$N$3,A255+1,A255)</f>
        <v>43</v>
      </c>
      <c r="B256" s="197">
        <f>MATCH(A256,DbaseIndices!A:A,0)</f>
        <v>67</v>
      </c>
      <c r="C256" s="197" t="str" cm="1">
        <f t="array" ref="C256">INDEX(DbaseIndices!F:F,$B256)</f>
        <v>1 Energy</v>
      </c>
      <c r="D256" s="197" t="str" cm="1">
        <f t="array" ref="D256">INDEX(DbaseIndices!G:G,$B256)</f>
        <v>1A Fuel Combustion Activities</v>
      </c>
      <c r="E256" s="197" t="str" cm="1">
        <f t="array" ref="E256">INDEX(DbaseIndices!H:H,$B256)</f>
        <v>1A2 Manufacturing Industries and Construction</v>
      </c>
      <c r="F256" s="197" t="str" cm="1">
        <f t="array" ref="F256">INDEX(DbaseIndices!I:I,$B256)</f>
        <v>1A2 Manufacturing Industries and Construction</v>
      </c>
      <c r="G256" s="197" t="str" cm="1">
        <f t="array" ref="G256">INDEX(DbaseIndices!D:D,$B256)</f>
        <v>Coal</v>
      </c>
      <c r="H256" s="197" t="str" cm="1">
        <f t="array" ref="H256">INDEX(DbaseIndices!E:E,$B256)</f>
        <v>FlowIn</v>
      </c>
      <c r="I256" s="197">
        <f>IF(I255=DbaseIndices!$N$3,DbaseIndices!$N$2,I255+1)</f>
        <v>2014</v>
      </c>
      <c r="J256" s="404" cm="1">
        <f t="array" aca="1" ref="J256" ca="1">OFFSET(INDIRECT(INDEX(DbaseIndices!J:J,B256)),0,I256-2000+1)</f>
        <v>134188.58434950004</v>
      </c>
    </row>
    <row r="257" spans="1:10" x14ac:dyDescent="0.25">
      <c r="A257" s="197">
        <f>IF(I256=DbaseIndices!$N$3,A256+1,A256)</f>
        <v>43</v>
      </c>
      <c r="B257" s="197">
        <f>MATCH(A257,DbaseIndices!A:A,0)</f>
        <v>67</v>
      </c>
      <c r="C257" s="197" t="str" cm="1">
        <f t="array" ref="C257">INDEX(DbaseIndices!F:F,$B257)</f>
        <v>1 Energy</v>
      </c>
      <c r="D257" s="197" t="str" cm="1">
        <f t="array" ref="D257">INDEX(DbaseIndices!G:G,$B257)</f>
        <v>1A Fuel Combustion Activities</v>
      </c>
      <c r="E257" s="197" t="str" cm="1">
        <f t="array" ref="E257">INDEX(DbaseIndices!H:H,$B257)</f>
        <v>1A2 Manufacturing Industries and Construction</v>
      </c>
      <c r="F257" s="197" t="str" cm="1">
        <f t="array" ref="F257">INDEX(DbaseIndices!I:I,$B257)</f>
        <v>1A2 Manufacturing Industries and Construction</v>
      </c>
      <c r="G257" s="197" t="str" cm="1">
        <f t="array" ref="G257">INDEX(DbaseIndices!D:D,$B257)</f>
        <v>Coal</v>
      </c>
      <c r="H257" s="197" t="str" cm="1">
        <f t="array" ref="H257">INDEX(DbaseIndices!E:E,$B257)</f>
        <v>FlowIn</v>
      </c>
      <c r="I257" s="197">
        <f>IF(I256=DbaseIndices!$N$3,DbaseIndices!$N$2,I256+1)</f>
        <v>2015</v>
      </c>
      <c r="J257" s="404" cm="1">
        <f t="array" aca="1" ref="J257" ca="1">OFFSET(INDIRECT(INDEX(DbaseIndices!J:J,B257)),0,I257-2000+1)</f>
        <v>236466.50760000007</v>
      </c>
    </row>
    <row r="258" spans="1:10" x14ac:dyDescent="0.25">
      <c r="A258" s="197">
        <f>IF(I257=DbaseIndices!$N$3,A257+1,A257)</f>
        <v>43</v>
      </c>
      <c r="B258" s="197">
        <f>MATCH(A258,DbaseIndices!A:A,0)</f>
        <v>67</v>
      </c>
      <c r="C258" s="197" t="str" cm="1">
        <f t="array" ref="C258">INDEX(DbaseIndices!F:F,$B258)</f>
        <v>1 Energy</v>
      </c>
      <c r="D258" s="197" t="str" cm="1">
        <f t="array" ref="D258">INDEX(DbaseIndices!G:G,$B258)</f>
        <v>1A Fuel Combustion Activities</v>
      </c>
      <c r="E258" s="197" t="str" cm="1">
        <f t="array" ref="E258">INDEX(DbaseIndices!H:H,$B258)</f>
        <v>1A2 Manufacturing Industries and Construction</v>
      </c>
      <c r="F258" s="197" t="str" cm="1">
        <f t="array" ref="F258">INDEX(DbaseIndices!I:I,$B258)</f>
        <v>1A2 Manufacturing Industries and Construction</v>
      </c>
      <c r="G258" s="197" t="str" cm="1">
        <f t="array" ref="G258">INDEX(DbaseIndices!D:D,$B258)</f>
        <v>Coal</v>
      </c>
      <c r="H258" s="197" t="str" cm="1">
        <f t="array" ref="H258">INDEX(DbaseIndices!E:E,$B258)</f>
        <v>FlowIn</v>
      </c>
      <c r="I258" s="197">
        <f>IF(I257=DbaseIndices!$N$3,DbaseIndices!$N$2,I257+1)</f>
        <v>2016</v>
      </c>
      <c r="J258" s="404" cm="1">
        <f t="array" aca="1" ref="J258" ca="1">OFFSET(INDIRECT(INDEX(DbaseIndices!J:J,B258)),0,I258-2000+1)</f>
        <v>352753.52531400003</v>
      </c>
    </row>
    <row r="259" spans="1:10" x14ac:dyDescent="0.25">
      <c r="A259" s="197">
        <f>IF(I258=DbaseIndices!$N$3,A258+1,A258)</f>
        <v>43</v>
      </c>
      <c r="B259" s="197">
        <f>MATCH(A259,DbaseIndices!A:A,0)</f>
        <v>67</v>
      </c>
      <c r="C259" s="197" t="str" cm="1">
        <f t="array" ref="C259">INDEX(DbaseIndices!F:F,$B259)</f>
        <v>1 Energy</v>
      </c>
      <c r="D259" s="197" t="str" cm="1">
        <f t="array" ref="D259">INDEX(DbaseIndices!G:G,$B259)</f>
        <v>1A Fuel Combustion Activities</v>
      </c>
      <c r="E259" s="197" t="str" cm="1">
        <f t="array" ref="E259">INDEX(DbaseIndices!H:H,$B259)</f>
        <v>1A2 Manufacturing Industries and Construction</v>
      </c>
      <c r="F259" s="197" t="str" cm="1">
        <f t="array" ref="F259">INDEX(DbaseIndices!I:I,$B259)</f>
        <v>1A2 Manufacturing Industries and Construction</v>
      </c>
      <c r="G259" s="197" t="str" cm="1">
        <f t="array" ref="G259">INDEX(DbaseIndices!D:D,$B259)</f>
        <v>Coal</v>
      </c>
      <c r="H259" s="197" t="str" cm="1">
        <f t="array" ref="H259">INDEX(DbaseIndices!E:E,$B259)</f>
        <v>FlowIn</v>
      </c>
      <c r="I259" s="197">
        <f>IF(I258=DbaseIndices!$N$3,DbaseIndices!$N$2,I258+1)</f>
        <v>2017</v>
      </c>
      <c r="J259" s="404" cm="1">
        <f t="array" aca="1" ref="J259" ca="1">OFFSET(INDIRECT(INDEX(DbaseIndices!J:J,B259)),0,I259-2000+1)</f>
        <v>206062.32281401631</v>
      </c>
    </row>
    <row r="260" spans="1:10" x14ac:dyDescent="0.25">
      <c r="A260" s="197">
        <f>IF(I259=DbaseIndices!$N$3,A259+1,A259)</f>
        <v>44</v>
      </c>
      <c r="B260" s="197">
        <f>MATCH(A260,DbaseIndices!A:A,0)</f>
        <v>68</v>
      </c>
      <c r="C260" s="197" t="str" cm="1">
        <f t="array" ref="C260">INDEX(DbaseIndices!F:F,$B260)</f>
        <v>1 Energy</v>
      </c>
      <c r="D260" s="197" t="str" cm="1">
        <f t="array" ref="D260">INDEX(DbaseIndices!G:G,$B260)</f>
        <v>1A Fuel Combustion Activities</v>
      </c>
      <c r="E260" s="197" t="str" cm="1">
        <f t="array" ref="E260">INDEX(DbaseIndices!H:H,$B260)</f>
        <v>1A2 Manufacturing Industries and Construction</v>
      </c>
      <c r="F260" s="197" t="str" cm="1">
        <f t="array" ref="F260">INDEX(DbaseIndices!I:I,$B260)</f>
        <v>1A2 Manufacturing Industries and Construction</v>
      </c>
      <c r="G260" s="197" t="str" cm="1">
        <f t="array" ref="G260">INDEX(DbaseIndices!D:D,$B260)</f>
        <v>Gas</v>
      </c>
      <c r="H260" s="197" t="str" cm="1">
        <f t="array" ref="H260">INDEX(DbaseIndices!E:E,$B260)</f>
        <v>FlowIn</v>
      </c>
      <c r="I260" s="197">
        <f>IF(I259=DbaseIndices!$N$3,DbaseIndices!$N$2,I259+1)</f>
        <v>2012</v>
      </c>
      <c r="J260" s="404" cm="1">
        <f t="array" aca="1" ref="J260" ca="1">OFFSET(INDIRECT(INDEX(DbaseIndices!J:J,B260)),0,I260-2000+1)</f>
        <v>44518.175999999999</v>
      </c>
    </row>
    <row r="261" spans="1:10" x14ac:dyDescent="0.25">
      <c r="A261" s="197">
        <f>IF(I260=DbaseIndices!$N$3,A260+1,A260)</f>
        <v>44</v>
      </c>
      <c r="B261" s="197">
        <f>MATCH(A261,DbaseIndices!A:A,0)</f>
        <v>68</v>
      </c>
      <c r="C261" s="197" t="str" cm="1">
        <f t="array" ref="C261">INDEX(DbaseIndices!F:F,$B261)</f>
        <v>1 Energy</v>
      </c>
      <c r="D261" s="197" t="str" cm="1">
        <f t="array" ref="D261">INDEX(DbaseIndices!G:G,$B261)</f>
        <v>1A Fuel Combustion Activities</v>
      </c>
      <c r="E261" s="197" t="str" cm="1">
        <f t="array" ref="E261">INDEX(DbaseIndices!H:H,$B261)</f>
        <v>1A2 Manufacturing Industries and Construction</v>
      </c>
      <c r="F261" s="197" t="str" cm="1">
        <f t="array" ref="F261">INDEX(DbaseIndices!I:I,$B261)</f>
        <v>1A2 Manufacturing Industries and Construction</v>
      </c>
      <c r="G261" s="197" t="str" cm="1">
        <f t="array" ref="G261">INDEX(DbaseIndices!D:D,$B261)</f>
        <v>Gas</v>
      </c>
      <c r="H261" s="197" t="str" cm="1">
        <f t="array" ref="H261">INDEX(DbaseIndices!E:E,$B261)</f>
        <v>FlowIn</v>
      </c>
      <c r="I261" s="197">
        <f>IF(I260=DbaseIndices!$N$3,DbaseIndices!$N$2,I260+1)</f>
        <v>2013</v>
      </c>
      <c r="J261" s="404" cm="1">
        <f t="array" aca="1" ref="J261" ca="1">OFFSET(INDIRECT(INDEX(DbaseIndices!J:J,B261)),0,I261-2000+1)</f>
        <v>62379.199999999997</v>
      </c>
    </row>
    <row r="262" spans="1:10" x14ac:dyDescent="0.25">
      <c r="A262" s="197">
        <f>IF(I261=DbaseIndices!$N$3,A261+1,A261)</f>
        <v>44</v>
      </c>
      <c r="B262" s="197">
        <f>MATCH(A262,DbaseIndices!A:A,0)</f>
        <v>68</v>
      </c>
      <c r="C262" s="197" t="str" cm="1">
        <f t="array" ref="C262">INDEX(DbaseIndices!F:F,$B262)</f>
        <v>1 Energy</v>
      </c>
      <c r="D262" s="197" t="str" cm="1">
        <f t="array" ref="D262">INDEX(DbaseIndices!G:G,$B262)</f>
        <v>1A Fuel Combustion Activities</v>
      </c>
      <c r="E262" s="197" t="str" cm="1">
        <f t="array" ref="E262">INDEX(DbaseIndices!H:H,$B262)</f>
        <v>1A2 Manufacturing Industries and Construction</v>
      </c>
      <c r="F262" s="197" t="str" cm="1">
        <f t="array" ref="F262">INDEX(DbaseIndices!I:I,$B262)</f>
        <v>1A2 Manufacturing Industries and Construction</v>
      </c>
      <c r="G262" s="197" t="str" cm="1">
        <f t="array" ref="G262">INDEX(DbaseIndices!D:D,$B262)</f>
        <v>Gas</v>
      </c>
      <c r="H262" s="197" t="str" cm="1">
        <f t="array" ref="H262">INDEX(DbaseIndices!E:E,$B262)</f>
        <v>FlowIn</v>
      </c>
      <c r="I262" s="197">
        <f>IF(I261=DbaseIndices!$N$3,DbaseIndices!$N$2,I261+1)</f>
        <v>2014</v>
      </c>
      <c r="J262" s="404" cm="1">
        <f t="array" aca="1" ref="J262" ca="1">OFFSET(INDIRECT(INDEX(DbaseIndices!J:J,B262)),0,I262-2000+1)</f>
        <v>63798.5</v>
      </c>
    </row>
    <row r="263" spans="1:10" x14ac:dyDescent="0.25">
      <c r="A263" s="197">
        <f>IF(I262=DbaseIndices!$N$3,A262+1,A262)</f>
        <v>44</v>
      </c>
      <c r="B263" s="197">
        <f>MATCH(A263,DbaseIndices!A:A,0)</f>
        <v>68</v>
      </c>
      <c r="C263" s="197" t="str" cm="1">
        <f t="array" ref="C263">INDEX(DbaseIndices!F:F,$B263)</f>
        <v>1 Energy</v>
      </c>
      <c r="D263" s="197" t="str" cm="1">
        <f t="array" ref="D263">INDEX(DbaseIndices!G:G,$B263)</f>
        <v>1A Fuel Combustion Activities</v>
      </c>
      <c r="E263" s="197" t="str" cm="1">
        <f t="array" ref="E263">INDEX(DbaseIndices!H:H,$B263)</f>
        <v>1A2 Manufacturing Industries and Construction</v>
      </c>
      <c r="F263" s="197" t="str" cm="1">
        <f t="array" ref="F263">INDEX(DbaseIndices!I:I,$B263)</f>
        <v>1A2 Manufacturing Industries and Construction</v>
      </c>
      <c r="G263" s="197" t="str" cm="1">
        <f t="array" ref="G263">INDEX(DbaseIndices!D:D,$B263)</f>
        <v>Gas</v>
      </c>
      <c r="H263" s="197" t="str" cm="1">
        <f t="array" ref="H263">INDEX(DbaseIndices!E:E,$B263)</f>
        <v>FlowIn</v>
      </c>
      <c r="I263" s="197">
        <f>IF(I262=DbaseIndices!$N$3,DbaseIndices!$N$2,I262+1)</f>
        <v>2015</v>
      </c>
      <c r="J263" s="404" cm="1">
        <f t="array" aca="1" ref="J263" ca="1">OFFSET(INDIRECT(INDEX(DbaseIndices!J:J,B263)),0,I263-2000+1)</f>
        <v>65217.8</v>
      </c>
    </row>
    <row r="264" spans="1:10" x14ac:dyDescent="0.25">
      <c r="A264" s="197">
        <f>IF(I263=DbaseIndices!$N$3,A263+1,A263)</f>
        <v>44</v>
      </c>
      <c r="B264" s="197">
        <f>MATCH(A264,DbaseIndices!A:A,0)</f>
        <v>68</v>
      </c>
      <c r="C264" s="197" t="str" cm="1">
        <f t="array" ref="C264">INDEX(DbaseIndices!F:F,$B264)</f>
        <v>1 Energy</v>
      </c>
      <c r="D264" s="197" t="str" cm="1">
        <f t="array" ref="D264">INDEX(DbaseIndices!G:G,$B264)</f>
        <v>1A Fuel Combustion Activities</v>
      </c>
      <c r="E264" s="197" t="str" cm="1">
        <f t="array" ref="E264">INDEX(DbaseIndices!H:H,$B264)</f>
        <v>1A2 Manufacturing Industries and Construction</v>
      </c>
      <c r="F264" s="197" t="str" cm="1">
        <f t="array" ref="F264">INDEX(DbaseIndices!I:I,$B264)</f>
        <v>1A2 Manufacturing Industries and Construction</v>
      </c>
      <c r="G264" s="197" t="str" cm="1">
        <f t="array" ref="G264">INDEX(DbaseIndices!D:D,$B264)</f>
        <v>Gas</v>
      </c>
      <c r="H264" s="197" t="str" cm="1">
        <f t="array" ref="H264">INDEX(DbaseIndices!E:E,$B264)</f>
        <v>FlowIn</v>
      </c>
      <c r="I264" s="197">
        <f>IF(I263=DbaseIndices!$N$3,DbaseIndices!$N$2,I263+1)</f>
        <v>2016</v>
      </c>
      <c r="J264" s="404" cm="1">
        <f t="array" aca="1" ref="J264" ca="1">OFFSET(INDIRECT(INDEX(DbaseIndices!J:J,B264)),0,I264-2000+1)</f>
        <v>66637</v>
      </c>
    </row>
    <row r="265" spans="1:10" x14ac:dyDescent="0.25">
      <c r="A265" s="197">
        <f>IF(I264=DbaseIndices!$N$3,A264+1,A264)</f>
        <v>44</v>
      </c>
      <c r="B265" s="197">
        <f>MATCH(A265,DbaseIndices!A:A,0)</f>
        <v>68</v>
      </c>
      <c r="C265" s="197" t="str" cm="1">
        <f t="array" ref="C265">INDEX(DbaseIndices!F:F,$B265)</f>
        <v>1 Energy</v>
      </c>
      <c r="D265" s="197" t="str" cm="1">
        <f t="array" ref="D265">INDEX(DbaseIndices!G:G,$B265)</f>
        <v>1A Fuel Combustion Activities</v>
      </c>
      <c r="E265" s="197" t="str" cm="1">
        <f t="array" ref="E265">INDEX(DbaseIndices!H:H,$B265)</f>
        <v>1A2 Manufacturing Industries and Construction</v>
      </c>
      <c r="F265" s="197" t="str" cm="1">
        <f t="array" ref="F265">INDEX(DbaseIndices!I:I,$B265)</f>
        <v>1A2 Manufacturing Industries and Construction</v>
      </c>
      <c r="G265" s="197" t="str" cm="1">
        <f t="array" ref="G265">INDEX(DbaseIndices!D:D,$B265)</f>
        <v>Gas</v>
      </c>
      <c r="H265" s="197" t="str" cm="1">
        <f t="array" ref="H265">INDEX(DbaseIndices!E:E,$B265)</f>
        <v>FlowIn</v>
      </c>
      <c r="I265" s="197">
        <f>IF(I264=DbaseIndices!$N$3,DbaseIndices!$N$2,I264+1)</f>
        <v>2017</v>
      </c>
      <c r="J265" s="404" cm="1">
        <f t="array" aca="1" ref="J265" ca="1">OFFSET(INDIRECT(INDEX(DbaseIndices!J:J,B265)),0,I265-2000+1)</f>
        <v>68056</v>
      </c>
    </row>
    <row r="266" spans="1:10" x14ac:dyDescent="0.25">
      <c r="A266" s="197">
        <f>IF(I265=DbaseIndices!$N$3,A265+1,A265)</f>
        <v>45</v>
      </c>
      <c r="B266" s="197">
        <f>MATCH(A266,DbaseIndices!A:A,0)</f>
        <v>70</v>
      </c>
      <c r="C266" s="197" t="str" cm="1">
        <f t="array" ref="C266">INDEX(DbaseIndices!F:F,$B266)</f>
        <v>1 Energy</v>
      </c>
      <c r="D266" s="197" t="str" cm="1">
        <f t="array" ref="D266">INDEX(DbaseIndices!G:G,$B266)</f>
        <v>1A Fuel Combustion Activities</v>
      </c>
      <c r="E266" s="197" t="str" cm="1">
        <f t="array" ref="E266">INDEX(DbaseIndices!H:H,$B266)</f>
        <v>1A2 Manufacturing Industries and Construction</v>
      </c>
      <c r="F266" s="197" t="str" cm="1">
        <f t="array" ref="F266">INDEX(DbaseIndices!I:I,$B266)</f>
        <v>1A2 Manufacturing Industries and Construction</v>
      </c>
      <c r="G266" s="197" t="str" cm="1">
        <f t="array" ref="G266">INDEX(DbaseIndices!D:D,$B266)</f>
        <v>Kerosene</v>
      </c>
      <c r="H266" s="197" t="str" cm="1">
        <f t="array" ref="H266">INDEX(DbaseIndices!E:E,$B266)</f>
        <v>CO2</v>
      </c>
      <c r="I266" s="197">
        <f>IF(I265=DbaseIndices!$N$3,DbaseIndices!$N$2,I265+1)</f>
        <v>2012</v>
      </c>
      <c r="J266" s="404" cm="1">
        <f t="array" aca="1" ref="J266" ca="1">OFFSET(INDIRECT(INDEX(DbaseIndices!J:J,B266)),0,I266-2000+1)</f>
        <v>27.507501999999999</v>
      </c>
    </row>
    <row r="267" spans="1:10" x14ac:dyDescent="0.25">
      <c r="A267" s="197">
        <f>IF(I266=DbaseIndices!$N$3,A266+1,A266)</f>
        <v>45</v>
      </c>
      <c r="B267" s="197">
        <f>MATCH(A267,DbaseIndices!A:A,0)</f>
        <v>70</v>
      </c>
      <c r="C267" s="197" t="str" cm="1">
        <f t="array" ref="C267">INDEX(DbaseIndices!F:F,$B267)</f>
        <v>1 Energy</v>
      </c>
      <c r="D267" s="197" t="str" cm="1">
        <f t="array" ref="D267">INDEX(DbaseIndices!G:G,$B267)</f>
        <v>1A Fuel Combustion Activities</v>
      </c>
      <c r="E267" s="197" t="str" cm="1">
        <f t="array" ref="E267">INDEX(DbaseIndices!H:H,$B267)</f>
        <v>1A2 Manufacturing Industries and Construction</v>
      </c>
      <c r="F267" s="197" t="str" cm="1">
        <f t="array" ref="F267">INDEX(DbaseIndices!I:I,$B267)</f>
        <v>1A2 Manufacturing Industries and Construction</v>
      </c>
      <c r="G267" s="197" t="str" cm="1">
        <f t="array" ref="G267">INDEX(DbaseIndices!D:D,$B267)</f>
        <v>Kerosene</v>
      </c>
      <c r="H267" s="197" t="str" cm="1">
        <f t="array" ref="H267">INDEX(DbaseIndices!E:E,$B267)</f>
        <v>CO2</v>
      </c>
      <c r="I267" s="197">
        <f>IF(I266=DbaseIndices!$N$3,DbaseIndices!$N$2,I266+1)</f>
        <v>2013</v>
      </c>
      <c r="J267" s="404" cm="1">
        <f t="array" aca="1" ref="J267" ca="1">OFFSET(INDIRECT(INDEX(DbaseIndices!J:J,B267)),0,I267-2000+1)</f>
        <v>27.965217400000004</v>
      </c>
    </row>
    <row r="268" spans="1:10" x14ac:dyDescent="0.25">
      <c r="A268" s="197">
        <f>IF(I267=DbaseIndices!$N$3,A267+1,A267)</f>
        <v>45</v>
      </c>
      <c r="B268" s="197">
        <f>MATCH(A268,DbaseIndices!A:A,0)</f>
        <v>70</v>
      </c>
      <c r="C268" s="197" t="str" cm="1">
        <f t="array" ref="C268">INDEX(DbaseIndices!F:F,$B268)</f>
        <v>1 Energy</v>
      </c>
      <c r="D268" s="197" t="str" cm="1">
        <f t="array" ref="D268">INDEX(DbaseIndices!G:G,$B268)</f>
        <v>1A Fuel Combustion Activities</v>
      </c>
      <c r="E268" s="197" t="str" cm="1">
        <f t="array" ref="E268">INDEX(DbaseIndices!H:H,$B268)</f>
        <v>1A2 Manufacturing Industries and Construction</v>
      </c>
      <c r="F268" s="197" t="str" cm="1">
        <f t="array" ref="F268">INDEX(DbaseIndices!I:I,$B268)</f>
        <v>1A2 Manufacturing Industries and Construction</v>
      </c>
      <c r="G268" s="197" t="str" cm="1">
        <f t="array" ref="G268">INDEX(DbaseIndices!D:D,$B268)</f>
        <v>Kerosene</v>
      </c>
      <c r="H268" s="197" t="str" cm="1">
        <f t="array" ref="H268">INDEX(DbaseIndices!E:E,$B268)</f>
        <v>CO2</v>
      </c>
      <c r="I268" s="197">
        <f>IF(I267=DbaseIndices!$N$3,DbaseIndices!$N$2,I267+1)</f>
        <v>2014</v>
      </c>
      <c r="J268" s="404" cm="1">
        <f t="array" aca="1" ref="J268" ca="1">OFFSET(INDIRECT(INDEX(DbaseIndices!J:J,B268)),0,I268-2000+1)</f>
        <v>26.265070000000001</v>
      </c>
    </row>
    <row r="269" spans="1:10" x14ac:dyDescent="0.25">
      <c r="A269" s="197">
        <f>IF(I268=DbaseIndices!$N$3,A268+1,A268)</f>
        <v>45</v>
      </c>
      <c r="B269" s="197">
        <f>MATCH(A269,DbaseIndices!A:A,0)</f>
        <v>70</v>
      </c>
      <c r="C269" s="197" t="str" cm="1">
        <f t="array" ref="C269">INDEX(DbaseIndices!F:F,$B269)</f>
        <v>1 Energy</v>
      </c>
      <c r="D269" s="197" t="str" cm="1">
        <f t="array" ref="D269">INDEX(DbaseIndices!G:G,$B269)</f>
        <v>1A Fuel Combustion Activities</v>
      </c>
      <c r="E269" s="197" t="str" cm="1">
        <f t="array" ref="E269">INDEX(DbaseIndices!H:H,$B269)</f>
        <v>1A2 Manufacturing Industries and Construction</v>
      </c>
      <c r="F269" s="197" t="str" cm="1">
        <f t="array" ref="F269">INDEX(DbaseIndices!I:I,$B269)</f>
        <v>1A2 Manufacturing Industries and Construction</v>
      </c>
      <c r="G269" s="197" t="str" cm="1">
        <f t="array" ref="G269">INDEX(DbaseIndices!D:D,$B269)</f>
        <v>Kerosene</v>
      </c>
      <c r="H269" s="197" t="str" cm="1">
        <f t="array" ref="H269">INDEX(DbaseIndices!E:E,$B269)</f>
        <v>CO2</v>
      </c>
      <c r="I269" s="197">
        <f>IF(I268=DbaseIndices!$N$3,DbaseIndices!$N$2,I268+1)</f>
        <v>2015</v>
      </c>
      <c r="J269" s="404" cm="1">
        <f t="array" aca="1" ref="J269" ca="1">OFFSET(INDIRECT(INDEX(DbaseIndices!J:J,B269)),0,I269-2000+1)</f>
        <v>24.564922600000003</v>
      </c>
    </row>
    <row r="270" spans="1:10" x14ac:dyDescent="0.25">
      <c r="A270" s="197">
        <f>IF(I269=DbaseIndices!$N$3,A269+1,A269)</f>
        <v>45</v>
      </c>
      <c r="B270" s="197">
        <f>MATCH(A270,DbaseIndices!A:A,0)</f>
        <v>70</v>
      </c>
      <c r="C270" s="197" t="str" cm="1">
        <f t="array" ref="C270">INDEX(DbaseIndices!F:F,$B270)</f>
        <v>1 Energy</v>
      </c>
      <c r="D270" s="197" t="str" cm="1">
        <f t="array" ref="D270">INDEX(DbaseIndices!G:G,$B270)</f>
        <v>1A Fuel Combustion Activities</v>
      </c>
      <c r="E270" s="197" t="str" cm="1">
        <f t="array" ref="E270">INDEX(DbaseIndices!H:H,$B270)</f>
        <v>1A2 Manufacturing Industries and Construction</v>
      </c>
      <c r="F270" s="197" t="str" cm="1">
        <f t="array" ref="F270">INDEX(DbaseIndices!I:I,$B270)</f>
        <v>1A2 Manufacturing Industries and Construction</v>
      </c>
      <c r="G270" s="197" t="str" cm="1">
        <f t="array" ref="G270">INDEX(DbaseIndices!D:D,$B270)</f>
        <v>Kerosene</v>
      </c>
      <c r="H270" s="197" t="str" cm="1">
        <f t="array" ref="H270">INDEX(DbaseIndices!E:E,$B270)</f>
        <v>CO2</v>
      </c>
      <c r="I270" s="197">
        <f>IF(I269=DbaseIndices!$N$3,DbaseIndices!$N$2,I269+1)</f>
        <v>2016</v>
      </c>
      <c r="J270" s="404" cm="1">
        <f t="array" aca="1" ref="J270" ca="1">OFFSET(INDIRECT(INDEX(DbaseIndices!J:J,B270)),0,I270-2000+1)</f>
        <v>22.8642</v>
      </c>
    </row>
    <row r="271" spans="1:10" x14ac:dyDescent="0.25">
      <c r="A271" s="197">
        <f>IF(I270=DbaseIndices!$N$3,A270+1,A270)</f>
        <v>45</v>
      </c>
      <c r="B271" s="197">
        <f>MATCH(A271,DbaseIndices!A:A,0)</f>
        <v>70</v>
      </c>
      <c r="C271" s="197" t="str" cm="1">
        <f t="array" ref="C271">INDEX(DbaseIndices!F:F,$B271)</f>
        <v>1 Energy</v>
      </c>
      <c r="D271" s="197" t="str" cm="1">
        <f t="array" ref="D271">INDEX(DbaseIndices!G:G,$B271)</f>
        <v>1A Fuel Combustion Activities</v>
      </c>
      <c r="E271" s="197" t="str" cm="1">
        <f t="array" ref="E271">INDEX(DbaseIndices!H:H,$B271)</f>
        <v>1A2 Manufacturing Industries and Construction</v>
      </c>
      <c r="F271" s="197" t="str" cm="1">
        <f t="array" ref="F271">INDEX(DbaseIndices!I:I,$B271)</f>
        <v>1A2 Manufacturing Industries and Construction</v>
      </c>
      <c r="G271" s="197" t="str" cm="1">
        <f t="array" ref="G271">INDEX(DbaseIndices!D:D,$B271)</f>
        <v>Kerosene</v>
      </c>
      <c r="H271" s="197" t="str" cm="1">
        <f t="array" ref="H271">INDEX(DbaseIndices!E:E,$B271)</f>
        <v>CO2</v>
      </c>
      <c r="I271" s="197">
        <f>IF(I270=DbaseIndices!$N$3,DbaseIndices!$N$2,I270+1)</f>
        <v>2017</v>
      </c>
      <c r="J271" s="404" cm="1">
        <f t="array" aca="1" ref="J271" ca="1">OFFSET(INDIRECT(INDEX(DbaseIndices!J:J,B271)),0,I271-2000+1)</f>
        <v>21.1386</v>
      </c>
    </row>
    <row r="272" spans="1:10" x14ac:dyDescent="0.25">
      <c r="A272" s="197">
        <f>IF(I271=DbaseIndices!$N$3,A271+1,A271)</f>
        <v>46</v>
      </c>
      <c r="B272" s="197">
        <f>MATCH(A272,DbaseIndices!A:A,0)</f>
        <v>71</v>
      </c>
      <c r="C272" s="197" t="str" cm="1">
        <f t="array" ref="C272">INDEX(DbaseIndices!F:F,$B272)</f>
        <v>1 Energy</v>
      </c>
      <c r="D272" s="197" t="str" cm="1">
        <f t="array" ref="D272">INDEX(DbaseIndices!G:G,$B272)</f>
        <v>1A Fuel Combustion Activities</v>
      </c>
      <c r="E272" s="197" t="str" cm="1">
        <f t="array" ref="E272">INDEX(DbaseIndices!H:H,$B272)</f>
        <v>1A2 Manufacturing Industries and Construction</v>
      </c>
      <c r="F272" s="197" t="str" cm="1">
        <f t="array" ref="F272">INDEX(DbaseIndices!I:I,$B272)</f>
        <v>1A2 Manufacturing Industries and Construction</v>
      </c>
      <c r="G272" s="197" t="str" cm="1">
        <f t="array" ref="G272">INDEX(DbaseIndices!D:D,$B272)</f>
        <v>Diesel</v>
      </c>
      <c r="H272" s="197" t="str" cm="1">
        <f t="array" ref="H272">INDEX(DbaseIndices!E:E,$B272)</f>
        <v>CO2</v>
      </c>
      <c r="I272" s="197">
        <f>IF(I271=DbaseIndices!$N$3,DbaseIndices!$N$2,I271+1)</f>
        <v>2012</v>
      </c>
      <c r="J272" s="404" cm="1">
        <f t="array" aca="1" ref="J272" ca="1">OFFSET(INDIRECT(INDEX(DbaseIndices!J:J,B272)),0,I272-2000+1)</f>
        <v>3865.3635439453124</v>
      </c>
    </row>
    <row r="273" spans="1:10" x14ac:dyDescent="0.25">
      <c r="A273" s="197">
        <f>IF(I272=DbaseIndices!$N$3,A272+1,A272)</f>
        <v>46</v>
      </c>
      <c r="B273" s="197">
        <f>MATCH(A273,DbaseIndices!A:A,0)</f>
        <v>71</v>
      </c>
      <c r="C273" s="197" t="str" cm="1">
        <f t="array" ref="C273">INDEX(DbaseIndices!F:F,$B273)</f>
        <v>1 Energy</v>
      </c>
      <c r="D273" s="197" t="str" cm="1">
        <f t="array" ref="D273">INDEX(DbaseIndices!G:G,$B273)</f>
        <v>1A Fuel Combustion Activities</v>
      </c>
      <c r="E273" s="197" t="str" cm="1">
        <f t="array" ref="E273">INDEX(DbaseIndices!H:H,$B273)</f>
        <v>1A2 Manufacturing Industries and Construction</v>
      </c>
      <c r="F273" s="197" t="str" cm="1">
        <f t="array" ref="F273">INDEX(DbaseIndices!I:I,$B273)</f>
        <v>1A2 Manufacturing Industries and Construction</v>
      </c>
      <c r="G273" s="197" t="str" cm="1">
        <f t="array" ref="G273">INDEX(DbaseIndices!D:D,$B273)</f>
        <v>Diesel</v>
      </c>
      <c r="H273" s="197" t="str" cm="1">
        <f t="array" ref="H273">INDEX(DbaseIndices!E:E,$B273)</f>
        <v>CO2</v>
      </c>
      <c r="I273" s="197">
        <f>IF(I272=DbaseIndices!$N$3,DbaseIndices!$N$2,I272+1)</f>
        <v>2013</v>
      </c>
      <c r="J273" s="404" cm="1">
        <f t="array" aca="1" ref="J273" ca="1">OFFSET(INDIRECT(INDEX(DbaseIndices!J:J,B273)),0,I273-2000+1)</f>
        <v>3952.9622989746094</v>
      </c>
    </row>
    <row r="274" spans="1:10" x14ac:dyDescent="0.25">
      <c r="A274" s="197">
        <f>IF(I273=DbaseIndices!$N$3,A273+1,A273)</f>
        <v>46</v>
      </c>
      <c r="B274" s="197">
        <f>MATCH(A274,DbaseIndices!A:A,0)</f>
        <v>71</v>
      </c>
      <c r="C274" s="197" t="str" cm="1">
        <f t="array" ref="C274">INDEX(DbaseIndices!F:F,$B274)</f>
        <v>1 Energy</v>
      </c>
      <c r="D274" s="197" t="str" cm="1">
        <f t="array" ref="D274">INDEX(DbaseIndices!G:G,$B274)</f>
        <v>1A Fuel Combustion Activities</v>
      </c>
      <c r="E274" s="197" t="str" cm="1">
        <f t="array" ref="E274">INDEX(DbaseIndices!H:H,$B274)</f>
        <v>1A2 Manufacturing Industries and Construction</v>
      </c>
      <c r="F274" s="197" t="str" cm="1">
        <f t="array" ref="F274">INDEX(DbaseIndices!I:I,$B274)</f>
        <v>1A2 Manufacturing Industries and Construction</v>
      </c>
      <c r="G274" s="197" t="str" cm="1">
        <f t="array" ref="G274">INDEX(DbaseIndices!D:D,$B274)</f>
        <v>Diesel</v>
      </c>
      <c r="H274" s="197" t="str" cm="1">
        <f t="array" ref="H274">INDEX(DbaseIndices!E:E,$B274)</f>
        <v>CO2</v>
      </c>
      <c r="I274" s="197">
        <f>IF(I273=DbaseIndices!$N$3,DbaseIndices!$N$2,I273+1)</f>
        <v>2014</v>
      </c>
      <c r="J274" s="404" cm="1">
        <f t="array" aca="1" ref="J274" ca="1">OFFSET(INDIRECT(INDEX(DbaseIndices!J:J,B274)),0,I274-2000+1)</f>
        <v>4629.3605223632812</v>
      </c>
    </row>
    <row r="275" spans="1:10" x14ac:dyDescent="0.25">
      <c r="A275" s="197">
        <f>IF(I274=DbaseIndices!$N$3,A274+1,A274)</f>
        <v>46</v>
      </c>
      <c r="B275" s="197">
        <f>MATCH(A275,DbaseIndices!A:A,0)</f>
        <v>71</v>
      </c>
      <c r="C275" s="197" t="str" cm="1">
        <f t="array" ref="C275">INDEX(DbaseIndices!F:F,$B275)</f>
        <v>1 Energy</v>
      </c>
      <c r="D275" s="197" t="str" cm="1">
        <f t="array" ref="D275">INDEX(DbaseIndices!G:G,$B275)</f>
        <v>1A Fuel Combustion Activities</v>
      </c>
      <c r="E275" s="197" t="str" cm="1">
        <f t="array" ref="E275">INDEX(DbaseIndices!H:H,$B275)</f>
        <v>1A2 Manufacturing Industries and Construction</v>
      </c>
      <c r="F275" s="197" t="str" cm="1">
        <f t="array" ref="F275">INDEX(DbaseIndices!I:I,$B275)</f>
        <v>1A2 Manufacturing Industries and Construction</v>
      </c>
      <c r="G275" s="197" t="str" cm="1">
        <f t="array" ref="G275">INDEX(DbaseIndices!D:D,$B275)</f>
        <v>Diesel</v>
      </c>
      <c r="H275" s="197" t="str" cm="1">
        <f t="array" ref="H275">INDEX(DbaseIndices!E:E,$B275)</f>
        <v>CO2</v>
      </c>
      <c r="I275" s="197">
        <f>IF(I274=DbaseIndices!$N$3,DbaseIndices!$N$2,I274+1)</f>
        <v>2015</v>
      </c>
      <c r="J275" s="404" cm="1">
        <f t="array" aca="1" ref="J275" ca="1">OFFSET(INDIRECT(INDEX(DbaseIndices!J:J,B275)),0,I275-2000+1)</f>
        <v>5457.6295902832035</v>
      </c>
    </row>
    <row r="276" spans="1:10" x14ac:dyDescent="0.25">
      <c r="A276" s="197">
        <f>IF(I275=DbaseIndices!$N$3,A275+1,A275)</f>
        <v>46</v>
      </c>
      <c r="B276" s="197">
        <f>MATCH(A276,DbaseIndices!A:A,0)</f>
        <v>71</v>
      </c>
      <c r="C276" s="197" t="str" cm="1">
        <f t="array" ref="C276">INDEX(DbaseIndices!F:F,$B276)</f>
        <v>1 Energy</v>
      </c>
      <c r="D276" s="197" t="str" cm="1">
        <f t="array" ref="D276">INDEX(DbaseIndices!G:G,$B276)</f>
        <v>1A Fuel Combustion Activities</v>
      </c>
      <c r="E276" s="197" t="str" cm="1">
        <f t="array" ref="E276">INDEX(DbaseIndices!H:H,$B276)</f>
        <v>1A2 Manufacturing Industries and Construction</v>
      </c>
      <c r="F276" s="197" t="str" cm="1">
        <f t="array" ref="F276">INDEX(DbaseIndices!I:I,$B276)</f>
        <v>1A2 Manufacturing Industries and Construction</v>
      </c>
      <c r="G276" s="197" t="str" cm="1">
        <f t="array" ref="G276">INDEX(DbaseIndices!D:D,$B276)</f>
        <v>Diesel</v>
      </c>
      <c r="H276" s="197" t="str" cm="1">
        <f t="array" ref="H276">INDEX(DbaseIndices!E:E,$B276)</f>
        <v>CO2</v>
      </c>
      <c r="I276" s="197">
        <f>IF(I275=DbaseIndices!$N$3,DbaseIndices!$N$2,I275+1)</f>
        <v>2016</v>
      </c>
      <c r="J276" s="404" cm="1">
        <f t="array" aca="1" ref="J276" ca="1">OFFSET(INDIRECT(INDEX(DbaseIndices!J:J,B276)),0,I276-2000+1)</f>
        <v>3481.2582027516514</v>
      </c>
    </row>
    <row r="277" spans="1:10" x14ac:dyDescent="0.25">
      <c r="A277" s="197">
        <f>IF(I276=DbaseIndices!$N$3,A276+1,A276)</f>
        <v>46</v>
      </c>
      <c r="B277" s="197">
        <f>MATCH(A277,DbaseIndices!A:A,0)</f>
        <v>71</v>
      </c>
      <c r="C277" s="197" t="str" cm="1">
        <f t="array" ref="C277">INDEX(DbaseIndices!F:F,$B277)</f>
        <v>1 Energy</v>
      </c>
      <c r="D277" s="197" t="str" cm="1">
        <f t="array" ref="D277">INDEX(DbaseIndices!G:G,$B277)</f>
        <v>1A Fuel Combustion Activities</v>
      </c>
      <c r="E277" s="197" t="str" cm="1">
        <f t="array" ref="E277">INDEX(DbaseIndices!H:H,$B277)</f>
        <v>1A2 Manufacturing Industries and Construction</v>
      </c>
      <c r="F277" s="197" t="str" cm="1">
        <f t="array" ref="F277">INDEX(DbaseIndices!I:I,$B277)</f>
        <v>1A2 Manufacturing Industries and Construction</v>
      </c>
      <c r="G277" s="197" t="str" cm="1">
        <f t="array" ref="G277">INDEX(DbaseIndices!D:D,$B277)</f>
        <v>Diesel</v>
      </c>
      <c r="H277" s="197" t="str" cm="1">
        <f t="array" ref="H277">INDEX(DbaseIndices!E:E,$B277)</f>
        <v>CO2</v>
      </c>
      <c r="I277" s="197">
        <f>IF(I276=DbaseIndices!$N$3,DbaseIndices!$N$2,I276+1)</f>
        <v>2017</v>
      </c>
      <c r="J277" s="404" cm="1">
        <f t="array" aca="1" ref="J277" ca="1">OFFSET(INDIRECT(INDEX(DbaseIndices!J:J,B277)),0,I277-2000+1)</f>
        <v>4122.6964735902784</v>
      </c>
    </row>
    <row r="278" spans="1:10" x14ac:dyDescent="0.25">
      <c r="A278" s="197">
        <f>IF(I277=DbaseIndices!$N$3,A277+1,A277)</f>
        <v>47</v>
      </c>
      <c r="B278" s="197">
        <f>MATCH(A278,DbaseIndices!A:A,0)</f>
        <v>72</v>
      </c>
      <c r="C278" s="197" t="str" cm="1">
        <f t="array" ref="C278">INDEX(DbaseIndices!F:F,$B278)</f>
        <v>1 Energy</v>
      </c>
      <c r="D278" s="197" t="str" cm="1">
        <f t="array" ref="D278">INDEX(DbaseIndices!G:G,$B278)</f>
        <v>1A Fuel Combustion Activities</v>
      </c>
      <c r="E278" s="197" t="str" cm="1">
        <f t="array" ref="E278">INDEX(DbaseIndices!H:H,$B278)</f>
        <v>1A2 Manufacturing Industries and Construction</v>
      </c>
      <c r="F278" s="197" t="str" cm="1">
        <f t="array" ref="F278">INDEX(DbaseIndices!I:I,$B278)</f>
        <v>1A2 Manufacturing Industries and Construction</v>
      </c>
      <c r="G278" s="197" t="str" cm="1">
        <f t="array" ref="G278">INDEX(DbaseIndices!D:D,$B278)</f>
        <v>Residual Fuel Oil (HFO)</v>
      </c>
      <c r="H278" s="197" t="str" cm="1">
        <f t="array" ref="H278">INDEX(DbaseIndices!E:E,$B278)</f>
        <v>CO2</v>
      </c>
      <c r="I278" s="197">
        <f>IF(I277=DbaseIndices!$N$3,DbaseIndices!$N$2,I277+1)</f>
        <v>2012</v>
      </c>
      <c r="J278" s="404" cm="1">
        <f t="array" aca="1" ref="J278" ca="1">OFFSET(INDIRECT(INDEX(DbaseIndices!J:J,B278)),0,I278-2000+1)</f>
        <v>15.362500607999998</v>
      </c>
    </row>
    <row r="279" spans="1:10" x14ac:dyDescent="0.25">
      <c r="A279" s="197">
        <f>IF(I278=DbaseIndices!$N$3,A278+1,A278)</f>
        <v>47</v>
      </c>
      <c r="B279" s="197">
        <f>MATCH(A279,DbaseIndices!A:A,0)</f>
        <v>72</v>
      </c>
      <c r="C279" s="197" t="str" cm="1">
        <f t="array" ref="C279">INDEX(DbaseIndices!F:F,$B279)</f>
        <v>1 Energy</v>
      </c>
      <c r="D279" s="197" t="str" cm="1">
        <f t="array" ref="D279">INDEX(DbaseIndices!G:G,$B279)</f>
        <v>1A Fuel Combustion Activities</v>
      </c>
      <c r="E279" s="197" t="str" cm="1">
        <f t="array" ref="E279">INDEX(DbaseIndices!H:H,$B279)</f>
        <v>1A2 Manufacturing Industries and Construction</v>
      </c>
      <c r="F279" s="197" t="str" cm="1">
        <f t="array" ref="F279">INDEX(DbaseIndices!I:I,$B279)</f>
        <v>1A2 Manufacturing Industries and Construction</v>
      </c>
      <c r="G279" s="197" t="str" cm="1">
        <f t="array" ref="G279">INDEX(DbaseIndices!D:D,$B279)</f>
        <v>Residual Fuel Oil (HFO)</v>
      </c>
      <c r="H279" s="197" t="str" cm="1">
        <f t="array" ref="H279">INDEX(DbaseIndices!E:E,$B279)</f>
        <v>CO2</v>
      </c>
      <c r="I279" s="197">
        <f>IF(I278=DbaseIndices!$N$3,DbaseIndices!$N$2,I278+1)</f>
        <v>2013</v>
      </c>
      <c r="J279" s="404" cm="1">
        <f t="array" aca="1" ref="J279" ca="1">OFFSET(INDIRECT(INDEX(DbaseIndices!J:J,B279)),0,I279-2000+1)</f>
        <v>14.417174159999998</v>
      </c>
    </row>
    <row r="280" spans="1:10" x14ac:dyDescent="0.25">
      <c r="A280" s="197">
        <f>IF(I279=DbaseIndices!$N$3,A279+1,A279)</f>
        <v>47</v>
      </c>
      <c r="B280" s="197">
        <f>MATCH(A280,DbaseIndices!A:A,0)</f>
        <v>72</v>
      </c>
      <c r="C280" s="197" t="str" cm="1">
        <f t="array" ref="C280">INDEX(DbaseIndices!F:F,$B280)</f>
        <v>1 Energy</v>
      </c>
      <c r="D280" s="197" t="str" cm="1">
        <f t="array" ref="D280">INDEX(DbaseIndices!G:G,$B280)</f>
        <v>1A Fuel Combustion Activities</v>
      </c>
      <c r="E280" s="197" t="str" cm="1">
        <f t="array" ref="E280">INDEX(DbaseIndices!H:H,$B280)</f>
        <v>1A2 Manufacturing Industries and Construction</v>
      </c>
      <c r="F280" s="197" t="str" cm="1">
        <f t="array" ref="F280">INDEX(DbaseIndices!I:I,$B280)</f>
        <v>1A2 Manufacturing Industries and Construction</v>
      </c>
      <c r="G280" s="197" t="str" cm="1">
        <f t="array" ref="G280">INDEX(DbaseIndices!D:D,$B280)</f>
        <v>Residual Fuel Oil (HFO)</v>
      </c>
      <c r="H280" s="197" t="str" cm="1">
        <f t="array" ref="H280">INDEX(DbaseIndices!E:E,$B280)</f>
        <v>CO2</v>
      </c>
      <c r="I280" s="197">
        <f>IF(I279=DbaseIndices!$N$3,DbaseIndices!$N$2,I279+1)</f>
        <v>2014</v>
      </c>
      <c r="J280" s="404" cm="1">
        <f t="array" aca="1" ref="J280" ca="1">OFFSET(INDIRECT(INDEX(DbaseIndices!J:J,B280)),0,I280-2000+1)</f>
        <v>14.421864599999997</v>
      </c>
    </row>
    <row r="281" spans="1:10" x14ac:dyDescent="0.25">
      <c r="A281" s="197">
        <f>IF(I280=DbaseIndices!$N$3,A280+1,A280)</f>
        <v>47</v>
      </c>
      <c r="B281" s="197">
        <f>MATCH(A281,DbaseIndices!A:A,0)</f>
        <v>72</v>
      </c>
      <c r="C281" s="197" t="str" cm="1">
        <f t="array" ref="C281">INDEX(DbaseIndices!F:F,$B281)</f>
        <v>1 Energy</v>
      </c>
      <c r="D281" s="197" t="str" cm="1">
        <f t="array" ref="D281">INDEX(DbaseIndices!G:G,$B281)</f>
        <v>1A Fuel Combustion Activities</v>
      </c>
      <c r="E281" s="197" t="str" cm="1">
        <f t="array" ref="E281">INDEX(DbaseIndices!H:H,$B281)</f>
        <v>1A2 Manufacturing Industries and Construction</v>
      </c>
      <c r="F281" s="197" t="str" cm="1">
        <f t="array" ref="F281">INDEX(DbaseIndices!I:I,$B281)</f>
        <v>1A2 Manufacturing Industries and Construction</v>
      </c>
      <c r="G281" s="197" t="str" cm="1">
        <f t="array" ref="G281">INDEX(DbaseIndices!D:D,$B281)</f>
        <v>Residual Fuel Oil (HFO)</v>
      </c>
      <c r="H281" s="197" t="str" cm="1">
        <f t="array" ref="H281">INDEX(DbaseIndices!E:E,$B281)</f>
        <v>CO2</v>
      </c>
      <c r="I281" s="197">
        <f>IF(I280=DbaseIndices!$N$3,DbaseIndices!$N$2,I280+1)</f>
        <v>2015</v>
      </c>
      <c r="J281" s="404" cm="1">
        <f t="array" aca="1" ref="J281" ca="1">OFFSET(INDIRECT(INDEX(DbaseIndices!J:J,B281)),0,I281-2000+1)</f>
        <v>14.42655504</v>
      </c>
    </row>
    <row r="282" spans="1:10" x14ac:dyDescent="0.25">
      <c r="A282" s="197">
        <f>IF(I281=DbaseIndices!$N$3,A281+1,A281)</f>
        <v>47</v>
      </c>
      <c r="B282" s="197">
        <f>MATCH(A282,DbaseIndices!A:A,0)</f>
        <v>72</v>
      </c>
      <c r="C282" s="197" t="str" cm="1">
        <f t="array" ref="C282">INDEX(DbaseIndices!F:F,$B282)</f>
        <v>1 Energy</v>
      </c>
      <c r="D282" s="197" t="str" cm="1">
        <f t="array" ref="D282">INDEX(DbaseIndices!G:G,$B282)</f>
        <v>1A Fuel Combustion Activities</v>
      </c>
      <c r="E282" s="197" t="str" cm="1">
        <f t="array" ref="E282">INDEX(DbaseIndices!H:H,$B282)</f>
        <v>1A2 Manufacturing Industries and Construction</v>
      </c>
      <c r="F282" s="197" t="str" cm="1">
        <f t="array" ref="F282">INDEX(DbaseIndices!I:I,$B282)</f>
        <v>1A2 Manufacturing Industries and Construction</v>
      </c>
      <c r="G282" s="197" t="str" cm="1">
        <f t="array" ref="G282">INDEX(DbaseIndices!D:D,$B282)</f>
        <v>Residual Fuel Oil (HFO)</v>
      </c>
      <c r="H282" s="197" t="str" cm="1">
        <f t="array" ref="H282">INDEX(DbaseIndices!E:E,$B282)</f>
        <v>CO2</v>
      </c>
      <c r="I282" s="197">
        <f>IF(I281=DbaseIndices!$N$3,DbaseIndices!$N$2,I281+1)</f>
        <v>2016</v>
      </c>
      <c r="J282" s="404" cm="1">
        <f t="array" aca="1" ref="J282" ca="1">OFFSET(INDIRECT(INDEX(DbaseIndices!J:J,B282)),0,I282-2000+1)</f>
        <v>14.3964</v>
      </c>
    </row>
    <row r="283" spans="1:10" x14ac:dyDescent="0.25">
      <c r="A283" s="197">
        <f>IF(I282=DbaseIndices!$N$3,A282+1,A282)</f>
        <v>47</v>
      </c>
      <c r="B283" s="197">
        <f>MATCH(A283,DbaseIndices!A:A,0)</f>
        <v>72</v>
      </c>
      <c r="C283" s="197" t="str" cm="1">
        <f t="array" ref="C283">INDEX(DbaseIndices!F:F,$B283)</f>
        <v>1 Energy</v>
      </c>
      <c r="D283" s="197" t="str" cm="1">
        <f t="array" ref="D283">INDEX(DbaseIndices!G:G,$B283)</f>
        <v>1A Fuel Combustion Activities</v>
      </c>
      <c r="E283" s="197" t="str" cm="1">
        <f t="array" ref="E283">INDEX(DbaseIndices!H:H,$B283)</f>
        <v>1A2 Manufacturing Industries and Construction</v>
      </c>
      <c r="F283" s="197" t="str" cm="1">
        <f t="array" ref="F283">INDEX(DbaseIndices!I:I,$B283)</f>
        <v>1A2 Manufacturing Industries and Construction</v>
      </c>
      <c r="G283" s="197" t="str" cm="1">
        <f t="array" ref="G283">INDEX(DbaseIndices!D:D,$B283)</f>
        <v>Residual Fuel Oil (HFO)</v>
      </c>
      <c r="H283" s="197" t="str" cm="1">
        <f t="array" ref="H283">INDEX(DbaseIndices!E:E,$B283)</f>
        <v>CO2</v>
      </c>
      <c r="I283" s="197">
        <f>IF(I282=DbaseIndices!$N$3,DbaseIndices!$N$2,I282+1)</f>
        <v>2017</v>
      </c>
      <c r="J283" s="404" cm="1">
        <f t="array" aca="1" ref="J283" ca="1">OFFSET(INDIRECT(INDEX(DbaseIndices!J:J,B283)),0,I283-2000+1)</f>
        <v>14.473800000000001</v>
      </c>
    </row>
    <row r="284" spans="1:10" x14ac:dyDescent="0.25">
      <c r="A284" s="197">
        <f>IF(I283=DbaseIndices!$N$3,A283+1,A283)</f>
        <v>48</v>
      </c>
      <c r="B284" s="197">
        <f>MATCH(A284,DbaseIndices!A:A,0)</f>
        <v>73</v>
      </c>
      <c r="C284" s="197" t="str" cm="1">
        <f t="array" ref="C284">INDEX(DbaseIndices!F:F,$B284)</f>
        <v>1 Energy</v>
      </c>
      <c r="D284" s="197" t="str" cm="1">
        <f t="array" ref="D284">INDEX(DbaseIndices!G:G,$B284)</f>
        <v>1A Fuel Combustion Activities</v>
      </c>
      <c r="E284" s="197" t="str" cm="1">
        <f t="array" ref="E284">INDEX(DbaseIndices!H:H,$B284)</f>
        <v>1A2 Manufacturing Industries and Construction</v>
      </c>
      <c r="F284" s="197" t="str" cm="1">
        <f t="array" ref="F284">INDEX(DbaseIndices!I:I,$B284)</f>
        <v>1A2 Manufacturing Industries and Construction</v>
      </c>
      <c r="G284" s="197" t="str" cm="1">
        <f t="array" ref="G284">INDEX(DbaseIndices!D:D,$B284)</f>
        <v>LPG</v>
      </c>
      <c r="H284" s="197" t="str" cm="1">
        <f t="array" ref="H284">INDEX(DbaseIndices!E:E,$B284)</f>
        <v>CO2</v>
      </c>
      <c r="I284" s="197">
        <f>IF(I283=DbaseIndices!$N$3,DbaseIndices!$N$2,I283+1)</f>
        <v>2012</v>
      </c>
      <c r="J284" s="404" cm="1">
        <f t="array" aca="1" ref="J284" ca="1">OFFSET(INDIRECT(INDEX(DbaseIndices!J:J,B284)),0,I284-2000+1)</f>
        <v>7.957505664000001</v>
      </c>
    </row>
    <row r="285" spans="1:10" x14ac:dyDescent="0.25">
      <c r="A285" s="197">
        <f>IF(I284=DbaseIndices!$N$3,A284+1,A284)</f>
        <v>48</v>
      </c>
      <c r="B285" s="197">
        <f>MATCH(A285,DbaseIndices!A:A,0)</f>
        <v>73</v>
      </c>
      <c r="C285" s="197" t="str" cm="1">
        <f t="array" ref="C285">INDEX(DbaseIndices!F:F,$B285)</f>
        <v>1 Energy</v>
      </c>
      <c r="D285" s="197" t="str" cm="1">
        <f t="array" ref="D285">INDEX(DbaseIndices!G:G,$B285)</f>
        <v>1A Fuel Combustion Activities</v>
      </c>
      <c r="E285" s="197" t="str" cm="1">
        <f t="array" ref="E285">INDEX(DbaseIndices!H:H,$B285)</f>
        <v>1A2 Manufacturing Industries and Construction</v>
      </c>
      <c r="F285" s="197" t="str" cm="1">
        <f t="array" ref="F285">INDEX(DbaseIndices!I:I,$B285)</f>
        <v>1A2 Manufacturing Industries and Construction</v>
      </c>
      <c r="G285" s="197" t="str" cm="1">
        <f t="array" ref="G285">INDEX(DbaseIndices!D:D,$B285)</f>
        <v>LPG</v>
      </c>
      <c r="H285" s="197" t="str" cm="1">
        <f t="array" ref="H285">INDEX(DbaseIndices!E:E,$B285)</f>
        <v>CO2</v>
      </c>
      <c r="I285" s="197">
        <f>IF(I284=DbaseIndices!$N$3,DbaseIndices!$N$2,I284+1)</f>
        <v>2013</v>
      </c>
      <c r="J285" s="404" cm="1">
        <f t="array" aca="1" ref="J285" ca="1">OFFSET(INDIRECT(INDEX(DbaseIndices!J:J,B285)),0,I285-2000+1)</f>
        <v>7.8418029800000006</v>
      </c>
    </row>
    <row r="286" spans="1:10" x14ac:dyDescent="0.25">
      <c r="A286" s="197">
        <f>IF(I285=DbaseIndices!$N$3,A285+1,A285)</f>
        <v>48</v>
      </c>
      <c r="B286" s="197">
        <f>MATCH(A286,DbaseIndices!A:A,0)</f>
        <v>73</v>
      </c>
      <c r="C286" s="197" t="str" cm="1">
        <f t="array" ref="C286">INDEX(DbaseIndices!F:F,$B286)</f>
        <v>1 Energy</v>
      </c>
      <c r="D286" s="197" t="str" cm="1">
        <f t="array" ref="D286">INDEX(DbaseIndices!G:G,$B286)</f>
        <v>1A Fuel Combustion Activities</v>
      </c>
      <c r="E286" s="197" t="str" cm="1">
        <f t="array" ref="E286">INDEX(DbaseIndices!H:H,$B286)</f>
        <v>1A2 Manufacturing Industries and Construction</v>
      </c>
      <c r="F286" s="197" t="str" cm="1">
        <f t="array" ref="F286">INDEX(DbaseIndices!I:I,$B286)</f>
        <v>1A2 Manufacturing Industries and Construction</v>
      </c>
      <c r="G286" s="197" t="str" cm="1">
        <f t="array" ref="G286">INDEX(DbaseIndices!D:D,$B286)</f>
        <v>LPG</v>
      </c>
      <c r="H286" s="197" t="str" cm="1">
        <f t="array" ref="H286">INDEX(DbaseIndices!E:E,$B286)</f>
        <v>CO2</v>
      </c>
      <c r="I286" s="197">
        <f>IF(I285=DbaseIndices!$N$3,DbaseIndices!$N$2,I285+1)</f>
        <v>2014</v>
      </c>
      <c r="J286" s="404" cm="1">
        <f t="array" aca="1" ref="J286" ca="1">OFFSET(INDIRECT(INDEX(DbaseIndices!J:J,B286)),0,I286-2000+1)</f>
        <v>7.9253915500000005</v>
      </c>
    </row>
    <row r="287" spans="1:10" x14ac:dyDescent="0.25">
      <c r="A287" s="197">
        <f>IF(I286=DbaseIndices!$N$3,A286+1,A286)</f>
        <v>48</v>
      </c>
      <c r="B287" s="197">
        <f>MATCH(A287,DbaseIndices!A:A,0)</f>
        <v>73</v>
      </c>
      <c r="C287" s="197" t="str" cm="1">
        <f t="array" ref="C287">INDEX(DbaseIndices!F:F,$B287)</f>
        <v>1 Energy</v>
      </c>
      <c r="D287" s="197" t="str" cm="1">
        <f t="array" ref="D287">INDEX(DbaseIndices!G:G,$B287)</f>
        <v>1A Fuel Combustion Activities</v>
      </c>
      <c r="E287" s="197" t="str" cm="1">
        <f t="array" ref="E287">INDEX(DbaseIndices!H:H,$B287)</f>
        <v>1A2 Manufacturing Industries and Construction</v>
      </c>
      <c r="F287" s="197" t="str" cm="1">
        <f t="array" ref="F287">INDEX(DbaseIndices!I:I,$B287)</f>
        <v>1A2 Manufacturing Industries and Construction</v>
      </c>
      <c r="G287" s="197" t="str" cm="1">
        <f t="array" ref="G287">INDEX(DbaseIndices!D:D,$B287)</f>
        <v>LPG</v>
      </c>
      <c r="H287" s="197" t="str" cm="1">
        <f t="array" ref="H287">INDEX(DbaseIndices!E:E,$B287)</f>
        <v>CO2</v>
      </c>
      <c r="I287" s="197">
        <f>IF(I286=DbaseIndices!$N$3,DbaseIndices!$N$2,I286+1)</f>
        <v>2015</v>
      </c>
      <c r="J287" s="404" cm="1">
        <f t="array" aca="1" ref="J287" ca="1">OFFSET(INDIRECT(INDEX(DbaseIndices!J:J,B287)),0,I287-2000+1)</f>
        <v>8.0089801200000004</v>
      </c>
    </row>
    <row r="288" spans="1:10" x14ac:dyDescent="0.25">
      <c r="A288" s="197">
        <f>IF(I287=DbaseIndices!$N$3,A287+1,A287)</f>
        <v>48</v>
      </c>
      <c r="B288" s="197">
        <f>MATCH(A288,DbaseIndices!A:A,0)</f>
        <v>73</v>
      </c>
      <c r="C288" s="197" t="str" cm="1">
        <f t="array" ref="C288">INDEX(DbaseIndices!F:F,$B288)</f>
        <v>1 Energy</v>
      </c>
      <c r="D288" s="197" t="str" cm="1">
        <f t="array" ref="D288">INDEX(DbaseIndices!G:G,$B288)</f>
        <v>1A Fuel Combustion Activities</v>
      </c>
      <c r="E288" s="197" t="str" cm="1">
        <f t="array" ref="E288">INDEX(DbaseIndices!H:H,$B288)</f>
        <v>1A2 Manufacturing Industries and Construction</v>
      </c>
      <c r="F288" s="197" t="str" cm="1">
        <f t="array" ref="F288">INDEX(DbaseIndices!I:I,$B288)</f>
        <v>1A2 Manufacturing Industries and Construction</v>
      </c>
      <c r="G288" s="197" t="str" cm="1">
        <f t="array" ref="G288">INDEX(DbaseIndices!D:D,$B288)</f>
        <v>LPG</v>
      </c>
      <c r="H288" s="197" t="str" cm="1">
        <f t="array" ref="H288">INDEX(DbaseIndices!E:E,$B288)</f>
        <v>CO2</v>
      </c>
      <c r="I288" s="197">
        <f>IF(I287=DbaseIndices!$N$3,DbaseIndices!$N$2,I287+1)</f>
        <v>2016</v>
      </c>
      <c r="J288" s="404" cm="1">
        <f t="array" aca="1" ref="J288" ca="1">OFFSET(INDIRECT(INDEX(DbaseIndices!J:J,B288)),0,I288-2000+1)</f>
        <v>8.0768000000000004</v>
      </c>
    </row>
    <row r="289" spans="1:10" x14ac:dyDescent="0.25">
      <c r="A289" s="197">
        <f>IF(I288=DbaseIndices!$N$3,A288+1,A288)</f>
        <v>48</v>
      </c>
      <c r="B289" s="197">
        <f>MATCH(A289,DbaseIndices!A:A,0)</f>
        <v>73</v>
      </c>
      <c r="C289" s="197" t="str" cm="1">
        <f t="array" ref="C289">INDEX(DbaseIndices!F:F,$B289)</f>
        <v>1 Energy</v>
      </c>
      <c r="D289" s="197" t="str" cm="1">
        <f t="array" ref="D289">INDEX(DbaseIndices!G:G,$B289)</f>
        <v>1A Fuel Combustion Activities</v>
      </c>
      <c r="E289" s="197" t="str" cm="1">
        <f t="array" ref="E289">INDEX(DbaseIndices!H:H,$B289)</f>
        <v>1A2 Manufacturing Industries and Construction</v>
      </c>
      <c r="F289" s="197" t="str" cm="1">
        <f t="array" ref="F289">INDEX(DbaseIndices!I:I,$B289)</f>
        <v>1A2 Manufacturing Industries and Construction</v>
      </c>
      <c r="G289" s="197" t="str" cm="1">
        <f t="array" ref="G289">INDEX(DbaseIndices!D:D,$B289)</f>
        <v>LPG</v>
      </c>
      <c r="H289" s="197" t="str" cm="1">
        <f t="array" ref="H289">INDEX(DbaseIndices!E:E,$B289)</f>
        <v>CO2</v>
      </c>
      <c r="I289" s="197">
        <f>IF(I288=DbaseIndices!$N$3,DbaseIndices!$N$2,I288+1)</f>
        <v>2017</v>
      </c>
      <c r="J289" s="404" cm="1">
        <f t="array" aca="1" ref="J289" ca="1">OFFSET(INDIRECT(INDEX(DbaseIndices!J:J,B289)),0,I289-2000+1)</f>
        <v>8.2029999999999994</v>
      </c>
    </row>
    <row r="290" spans="1:10" x14ac:dyDescent="0.25">
      <c r="A290" s="197">
        <f>IF(I289=DbaseIndices!$N$3,A289+1,A289)</f>
        <v>49</v>
      </c>
      <c r="B290" s="197">
        <f>MATCH(A290,DbaseIndices!A:A,0)</f>
        <v>74</v>
      </c>
      <c r="C290" s="197" t="str" cm="1">
        <f t="array" ref="C290">INDEX(DbaseIndices!F:F,$B290)</f>
        <v>1 Energy</v>
      </c>
      <c r="D290" s="197" t="str" cm="1">
        <f t="array" ref="D290">INDEX(DbaseIndices!G:G,$B290)</f>
        <v>1A Fuel Combustion Activities</v>
      </c>
      <c r="E290" s="197" t="str" cm="1">
        <f t="array" ref="E290">INDEX(DbaseIndices!H:H,$B290)</f>
        <v>1A2 Manufacturing Industries and Construction</v>
      </c>
      <c r="F290" s="197" t="str" cm="1">
        <f t="array" ref="F290">INDEX(DbaseIndices!I:I,$B290)</f>
        <v>1A2 Manufacturing Industries and Construction</v>
      </c>
      <c r="G290" s="197" t="str" cm="1">
        <f t="array" ref="G290">INDEX(DbaseIndices!D:D,$B290)</f>
        <v>Bitumen</v>
      </c>
      <c r="H290" s="197" t="str" cm="1">
        <f t="array" ref="H290">INDEX(DbaseIndices!E:E,$B290)</f>
        <v>CO2</v>
      </c>
      <c r="I290" s="197">
        <f>IF(I289=DbaseIndices!$N$3,DbaseIndices!$N$2,I289+1)</f>
        <v>2012</v>
      </c>
      <c r="J290" s="404" cm="1">
        <f t="array" aca="1" ref="J290" ca="1">OFFSET(INDIRECT(INDEX(DbaseIndices!J:J,B290)),0,I290-2000+1)</f>
        <v>791.4162909239999</v>
      </c>
    </row>
    <row r="291" spans="1:10" x14ac:dyDescent="0.25">
      <c r="A291" s="197">
        <f>IF(I290=DbaseIndices!$N$3,A290+1,A290)</f>
        <v>49</v>
      </c>
      <c r="B291" s="197">
        <f>MATCH(A291,DbaseIndices!A:A,0)</f>
        <v>74</v>
      </c>
      <c r="C291" s="197" t="str" cm="1">
        <f t="array" ref="C291">INDEX(DbaseIndices!F:F,$B291)</f>
        <v>1 Energy</v>
      </c>
      <c r="D291" s="197" t="str" cm="1">
        <f t="array" ref="D291">INDEX(DbaseIndices!G:G,$B291)</f>
        <v>1A Fuel Combustion Activities</v>
      </c>
      <c r="E291" s="197" t="str" cm="1">
        <f t="array" ref="E291">INDEX(DbaseIndices!H:H,$B291)</f>
        <v>1A2 Manufacturing Industries and Construction</v>
      </c>
      <c r="F291" s="197" t="str" cm="1">
        <f t="array" ref="F291">INDEX(DbaseIndices!I:I,$B291)</f>
        <v>1A2 Manufacturing Industries and Construction</v>
      </c>
      <c r="G291" s="197" t="str" cm="1">
        <f t="array" ref="G291">INDEX(DbaseIndices!D:D,$B291)</f>
        <v>Bitumen</v>
      </c>
      <c r="H291" s="197" t="str" cm="1">
        <f t="array" ref="H291">INDEX(DbaseIndices!E:E,$B291)</f>
        <v>CO2</v>
      </c>
      <c r="I291" s="197">
        <f>IF(I290=DbaseIndices!$N$3,DbaseIndices!$N$2,I290+1)</f>
        <v>2013</v>
      </c>
      <c r="J291" s="404" cm="1">
        <f t="array" aca="1" ref="J291" ca="1">OFFSET(INDIRECT(INDEX(DbaseIndices!J:J,B291)),0,I291-2000+1)</f>
        <v>733.96165800000006</v>
      </c>
    </row>
    <row r="292" spans="1:10" x14ac:dyDescent="0.25">
      <c r="A292" s="197">
        <f>IF(I291=DbaseIndices!$N$3,A291+1,A291)</f>
        <v>49</v>
      </c>
      <c r="B292" s="197">
        <f>MATCH(A292,DbaseIndices!A:A,0)</f>
        <v>74</v>
      </c>
      <c r="C292" s="197" t="str" cm="1">
        <f t="array" ref="C292">INDEX(DbaseIndices!F:F,$B292)</f>
        <v>1 Energy</v>
      </c>
      <c r="D292" s="197" t="str" cm="1">
        <f t="array" ref="D292">INDEX(DbaseIndices!G:G,$B292)</f>
        <v>1A Fuel Combustion Activities</v>
      </c>
      <c r="E292" s="197" t="str" cm="1">
        <f t="array" ref="E292">INDEX(DbaseIndices!H:H,$B292)</f>
        <v>1A2 Manufacturing Industries and Construction</v>
      </c>
      <c r="F292" s="197" t="str" cm="1">
        <f t="array" ref="F292">INDEX(DbaseIndices!I:I,$B292)</f>
        <v>1A2 Manufacturing Industries and Construction</v>
      </c>
      <c r="G292" s="197" t="str" cm="1">
        <f t="array" ref="G292">INDEX(DbaseIndices!D:D,$B292)</f>
        <v>Bitumen</v>
      </c>
      <c r="H292" s="197" t="str" cm="1">
        <f t="array" ref="H292">INDEX(DbaseIndices!E:E,$B292)</f>
        <v>CO2</v>
      </c>
      <c r="I292" s="197">
        <f>IF(I291=DbaseIndices!$N$3,DbaseIndices!$N$2,I291+1)</f>
        <v>2014</v>
      </c>
      <c r="J292" s="404" cm="1">
        <f t="array" aca="1" ref="J292" ca="1">OFFSET(INDIRECT(INDEX(DbaseIndices!J:J,B292)),0,I292-2000+1)</f>
        <v>757.30493999999999</v>
      </c>
    </row>
    <row r="293" spans="1:10" x14ac:dyDescent="0.25">
      <c r="A293" s="197">
        <f>IF(I292=DbaseIndices!$N$3,A292+1,A292)</f>
        <v>49</v>
      </c>
      <c r="B293" s="197">
        <f>MATCH(A293,DbaseIndices!A:A,0)</f>
        <v>74</v>
      </c>
      <c r="C293" s="197" t="str" cm="1">
        <f t="array" ref="C293">INDEX(DbaseIndices!F:F,$B293)</f>
        <v>1 Energy</v>
      </c>
      <c r="D293" s="197" t="str" cm="1">
        <f t="array" ref="D293">INDEX(DbaseIndices!G:G,$B293)</f>
        <v>1A Fuel Combustion Activities</v>
      </c>
      <c r="E293" s="197" t="str" cm="1">
        <f t="array" ref="E293">INDEX(DbaseIndices!H:H,$B293)</f>
        <v>1A2 Manufacturing Industries and Construction</v>
      </c>
      <c r="F293" s="197" t="str" cm="1">
        <f t="array" ref="F293">INDEX(DbaseIndices!I:I,$B293)</f>
        <v>1A2 Manufacturing Industries and Construction</v>
      </c>
      <c r="G293" s="197" t="str" cm="1">
        <f t="array" ref="G293">INDEX(DbaseIndices!D:D,$B293)</f>
        <v>Bitumen</v>
      </c>
      <c r="H293" s="197" t="str" cm="1">
        <f t="array" ref="H293">INDEX(DbaseIndices!E:E,$B293)</f>
        <v>CO2</v>
      </c>
      <c r="I293" s="197">
        <f>IF(I292=DbaseIndices!$N$3,DbaseIndices!$N$2,I292+1)</f>
        <v>2015</v>
      </c>
      <c r="J293" s="404" cm="1">
        <f t="array" aca="1" ref="J293" ca="1">OFFSET(INDIRECT(INDEX(DbaseIndices!J:J,B293)),0,I293-2000+1)</f>
        <v>780.64822199999992</v>
      </c>
    </row>
    <row r="294" spans="1:10" x14ac:dyDescent="0.25">
      <c r="A294" s="197">
        <f>IF(I293=DbaseIndices!$N$3,A293+1,A293)</f>
        <v>49</v>
      </c>
      <c r="B294" s="197">
        <f>MATCH(A294,DbaseIndices!A:A,0)</f>
        <v>74</v>
      </c>
      <c r="C294" s="197" t="str" cm="1">
        <f t="array" ref="C294">INDEX(DbaseIndices!F:F,$B294)</f>
        <v>1 Energy</v>
      </c>
      <c r="D294" s="197" t="str" cm="1">
        <f t="array" ref="D294">INDEX(DbaseIndices!G:G,$B294)</f>
        <v>1A Fuel Combustion Activities</v>
      </c>
      <c r="E294" s="197" t="str" cm="1">
        <f t="array" ref="E294">INDEX(DbaseIndices!H:H,$B294)</f>
        <v>1A2 Manufacturing Industries and Construction</v>
      </c>
      <c r="F294" s="197" t="str" cm="1">
        <f t="array" ref="F294">INDEX(DbaseIndices!I:I,$B294)</f>
        <v>1A2 Manufacturing Industries and Construction</v>
      </c>
      <c r="G294" s="197" t="str" cm="1">
        <f t="array" ref="G294">INDEX(DbaseIndices!D:D,$B294)</f>
        <v>Bitumen</v>
      </c>
      <c r="H294" s="197" t="str" cm="1">
        <f t="array" ref="H294">INDEX(DbaseIndices!E:E,$B294)</f>
        <v>CO2</v>
      </c>
      <c r="I294" s="197">
        <f>IF(I293=DbaseIndices!$N$3,DbaseIndices!$N$2,I293+1)</f>
        <v>2016</v>
      </c>
      <c r="J294" s="404" cm="1">
        <f t="array" aca="1" ref="J294" ca="1">OFFSET(INDIRECT(INDEX(DbaseIndices!J:J,B294)),0,I294-2000+1)</f>
        <v>804.01409999999998</v>
      </c>
    </row>
    <row r="295" spans="1:10" x14ac:dyDescent="0.25">
      <c r="A295" s="197">
        <f>IF(I294=DbaseIndices!$N$3,A294+1,A294)</f>
        <v>49</v>
      </c>
      <c r="B295" s="197">
        <f>MATCH(A295,DbaseIndices!A:A,0)</f>
        <v>74</v>
      </c>
      <c r="C295" s="197" t="str" cm="1">
        <f t="array" ref="C295">INDEX(DbaseIndices!F:F,$B295)</f>
        <v>1 Energy</v>
      </c>
      <c r="D295" s="197" t="str" cm="1">
        <f t="array" ref="D295">INDEX(DbaseIndices!G:G,$B295)</f>
        <v>1A Fuel Combustion Activities</v>
      </c>
      <c r="E295" s="197" t="str" cm="1">
        <f t="array" ref="E295">INDEX(DbaseIndices!H:H,$B295)</f>
        <v>1A2 Manufacturing Industries and Construction</v>
      </c>
      <c r="F295" s="197" t="str" cm="1">
        <f t="array" ref="F295">INDEX(DbaseIndices!I:I,$B295)</f>
        <v>1A2 Manufacturing Industries and Construction</v>
      </c>
      <c r="G295" s="197" t="str" cm="1">
        <f t="array" ref="G295">INDEX(DbaseIndices!D:D,$B295)</f>
        <v>Bitumen</v>
      </c>
      <c r="H295" s="197" t="str" cm="1">
        <f t="array" ref="H295">INDEX(DbaseIndices!E:E,$B295)</f>
        <v>CO2</v>
      </c>
      <c r="I295" s="197">
        <f>IF(I294=DbaseIndices!$N$3,DbaseIndices!$N$2,I294+1)</f>
        <v>2017</v>
      </c>
      <c r="J295" s="404" cm="1">
        <f t="array" aca="1" ref="J295" ca="1">OFFSET(INDIRECT(INDEX(DbaseIndices!J:J,B295)),0,I295-2000+1)</f>
        <v>827.33640000000003</v>
      </c>
    </row>
    <row r="296" spans="1:10" x14ac:dyDescent="0.25">
      <c r="A296" s="197">
        <f>IF(I295=DbaseIndices!$N$3,A295+1,A295)</f>
        <v>50</v>
      </c>
      <c r="B296" s="197">
        <f>MATCH(A296,DbaseIndices!A:A,0)</f>
        <v>75</v>
      </c>
      <c r="C296" s="197" t="str" cm="1">
        <f t="array" ref="C296">INDEX(DbaseIndices!F:F,$B296)</f>
        <v>1 Energy</v>
      </c>
      <c r="D296" s="197" t="str" cm="1">
        <f t="array" ref="D296">INDEX(DbaseIndices!G:G,$B296)</f>
        <v>1A Fuel Combustion Activities</v>
      </c>
      <c r="E296" s="197" t="str" cm="1">
        <f t="array" ref="E296">INDEX(DbaseIndices!H:H,$B296)</f>
        <v>1A2 Manufacturing Industries and Construction</v>
      </c>
      <c r="F296" s="197" t="str" cm="1">
        <f t="array" ref="F296">INDEX(DbaseIndices!I:I,$B296)</f>
        <v>1A2 Manufacturing Industries and Construction</v>
      </c>
      <c r="G296" s="197" t="str" cm="1">
        <f t="array" ref="G296">INDEX(DbaseIndices!D:D,$B296)</f>
        <v>Coal</v>
      </c>
      <c r="H296" s="197" t="str" cm="1">
        <f t="array" ref="H296">INDEX(DbaseIndices!E:E,$B296)</f>
        <v>CO2</v>
      </c>
      <c r="I296" s="197">
        <f>IF(I295=DbaseIndices!$N$3,DbaseIndices!$N$2,I295+1)</f>
        <v>2012</v>
      </c>
      <c r="J296" s="404" cm="1">
        <f t="array" aca="1" ref="J296" ca="1">OFFSET(INDIRECT(INDEX(DbaseIndices!J:J,B296)),0,I296-2000+1)</f>
        <v>16497.439583624997</v>
      </c>
    </row>
    <row r="297" spans="1:10" x14ac:dyDescent="0.25">
      <c r="A297" s="197">
        <f>IF(I296=DbaseIndices!$N$3,A296+1,A296)</f>
        <v>50</v>
      </c>
      <c r="B297" s="197">
        <f>MATCH(A297,DbaseIndices!A:A,0)</f>
        <v>75</v>
      </c>
      <c r="C297" s="197" t="str" cm="1">
        <f t="array" ref="C297">INDEX(DbaseIndices!F:F,$B297)</f>
        <v>1 Energy</v>
      </c>
      <c r="D297" s="197" t="str" cm="1">
        <f t="array" ref="D297">INDEX(DbaseIndices!G:G,$B297)</f>
        <v>1A Fuel Combustion Activities</v>
      </c>
      <c r="E297" s="197" t="str" cm="1">
        <f t="array" ref="E297">INDEX(DbaseIndices!H:H,$B297)</f>
        <v>1A2 Manufacturing Industries and Construction</v>
      </c>
      <c r="F297" s="197" t="str" cm="1">
        <f t="array" ref="F297">INDEX(DbaseIndices!I:I,$B297)</f>
        <v>1A2 Manufacturing Industries and Construction</v>
      </c>
      <c r="G297" s="197" t="str" cm="1">
        <f t="array" ref="G297">INDEX(DbaseIndices!D:D,$B297)</f>
        <v>Coal</v>
      </c>
      <c r="H297" s="197" t="str" cm="1">
        <f t="array" ref="H297">INDEX(DbaseIndices!E:E,$B297)</f>
        <v>CO2</v>
      </c>
      <c r="I297" s="197">
        <f>IF(I296=DbaseIndices!$N$3,DbaseIndices!$N$2,I296+1)</f>
        <v>2013</v>
      </c>
      <c r="J297" s="404" cm="1">
        <f t="array" aca="1" ref="J297" ca="1">OFFSET(INDIRECT(INDEX(DbaseIndices!J:J,B297)),0,I297-2000+1)</f>
        <v>2874.9877876912487</v>
      </c>
    </row>
    <row r="298" spans="1:10" x14ac:dyDescent="0.25">
      <c r="A298" s="197">
        <f>IF(I297=DbaseIndices!$N$3,A297+1,A297)</f>
        <v>50</v>
      </c>
      <c r="B298" s="197">
        <f>MATCH(A298,DbaseIndices!A:A,0)</f>
        <v>75</v>
      </c>
      <c r="C298" s="197" t="str" cm="1">
        <f t="array" ref="C298">INDEX(DbaseIndices!F:F,$B298)</f>
        <v>1 Energy</v>
      </c>
      <c r="D298" s="197" t="str" cm="1">
        <f t="array" ref="D298">INDEX(DbaseIndices!G:G,$B298)</f>
        <v>1A Fuel Combustion Activities</v>
      </c>
      <c r="E298" s="197" t="str" cm="1">
        <f t="array" ref="E298">INDEX(DbaseIndices!H:H,$B298)</f>
        <v>1A2 Manufacturing Industries and Construction</v>
      </c>
      <c r="F298" s="197" t="str" cm="1">
        <f t="array" ref="F298">INDEX(DbaseIndices!I:I,$B298)</f>
        <v>1A2 Manufacturing Industries and Construction</v>
      </c>
      <c r="G298" s="197" t="str" cm="1">
        <f t="array" ref="G298">INDEX(DbaseIndices!D:D,$B298)</f>
        <v>Coal</v>
      </c>
      <c r="H298" s="197" t="str" cm="1">
        <f t="array" ref="H298">INDEX(DbaseIndices!E:E,$B298)</f>
        <v>CO2</v>
      </c>
      <c r="I298" s="197">
        <f>IF(I297=DbaseIndices!$N$3,DbaseIndices!$N$2,I297+1)</f>
        <v>2014</v>
      </c>
      <c r="J298" s="404" cm="1">
        <f t="array" aca="1" ref="J298" ca="1">OFFSET(INDIRECT(INDEX(DbaseIndices!J:J,B298)),0,I298-2000+1)</f>
        <v>12915.651243639379</v>
      </c>
    </row>
    <row r="299" spans="1:10" x14ac:dyDescent="0.25">
      <c r="A299" s="197">
        <f>IF(I298=DbaseIndices!$N$3,A298+1,A298)</f>
        <v>50</v>
      </c>
      <c r="B299" s="197">
        <f>MATCH(A299,DbaseIndices!A:A,0)</f>
        <v>75</v>
      </c>
      <c r="C299" s="197" t="str" cm="1">
        <f t="array" ref="C299">INDEX(DbaseIndices!F:F,$B299)</f>
        <v>1 Energy</v>
      </c>
      <c r="D299" s="197" t="str" cm="1">
        <f t="array" ref="D299">INDEX(DbaseIndices!G:G,$B299)</f>
        <v>1A Fuel Combustion Activities</v>
      </c>
      <c r="E299" s="197" t="str" cm="1">
        <f t="array" ref="E299">INDEX(DbaseIndices!H:H,$B299)</f>
        <v>1A2 Manufacturing Industries and Construction</v>
      </c>
      <c r="F299" s="197" t="str" cm="1">
        <f t="array" ref="F299">INDEX(DbaseIndices!I:I,$B299)</f>
        <v>1A2 Manufacturing Industries and Construction</v>
      </c>
      <c r="G299" s="197" t="str" cm="1">
        <f t="array" ref="G299">INDEX(DbaseIndices!D:D,$B299)</f>
        <v>Coal</v>
      </c>
      <c r="H299" s="197" t="str" cm="1">
        <f t="array" ref="H299">INDEX(DbaseIndices!E:E,$B299)</f>
        <v>CO2</v>
      </c>
      <c r="I299" s="197">
        <f>IF(I298=DbaseIndices!$N$3,DbaseIndices!$N$2,I298+1)</f>
        <v>2015</v>
      </c>
      <c r="J299" s="404" cm="1">
        <f t="array" aca="1" ref="J299" ca="1">OFFSET(INDIRECT(INDEX(DbaseIndices!J:J,B299)),0,I299-2000+1)</f>
        <v>22759.901356500006</v>
      </c>
    </row>
    <row r="300" spans="1:10" x14ac:dyDescent="0.25">
      <c r="A300" s="197">
        <f>IF(I299=DbaseIndices!$N$3,A299+1,A299)</f>
        <v>50</v>
      </c>
      <c r="B300" s="197">
        <f>MATCH(A300,DbaseIndices!A:A,0)</f>
        <v>75</v>
      </c>
      <c r="C300" s="197" t="str" cm="1">
        <f t="array" ref="C300">INDEX(DbaseIndices!F:F,$B300)</f>
        <v>1 Energy</v>
      </c>
      <c r="D300" s="197" t="str" cm="1">
        <f t="array" ref="D300">INDEX(DbaseIndices!G:G,$B300)</f>
        <v>1A Fuel Combustion Activities</v>
      </c>
      <c r="E300" s="197" t="str" cm="1">
        <f t="array" ref="E300">INDEX(DbaseIndices!H:H,$B300)</f>
        <v>1A2 Manufacturing Industries and Construction</v>
      </c>
      <c r="F300" s="197" t="str" cm="1">
        <f t="array" ref="F300">INDEX(DbaseIndices!I:I,$B300)</f>
        <v>1A2 Manufacturing Industries and Construction</v>
      </c>
      <c r="G300" s="197" t="str" cm="1">
        <f t="array" ref="G300">INDEX(DbaseIndices!D:D,$B300)</f>
        <v>Coal</v>
      </c>
      <c r="H300" s="197" t="str" cm="1">
        <f t="array" ref="H300">INDEX(DbaseIndices!E:E,$B300)</f>
        <v>CO2</v>
      </c>
      <c r="I300" s="197">
        <f>IF(I299=DbaseIndices!$N$3,DbaseIndices!$N$2,I299+1)</f>
        <v>2016</v>
      </c>
      <c r="J300" s="404" cm="1">
        <f t="array" aca="1" ref="J300" ca="1">OFFSET(INDIRECT(INDEX(DbaseIndices!J:J,B300)),0,I300-2000+1)</f>
        <v>33952.526811472504</v>
      </c>
    </row>
    <row r="301" spans="1:10" x14ac:dyDescent="0.25">
      <c r="A301" s="197">
        <f>IF(I300=DbaseIndices!$N$3,A300+1,A300)</f>
        <v>50</v>
      </c>
      <c r="B301" s="197">
        <f>MATCH(A301,DbaseIndices!A:A,0)</f>
        <v>75</v>
      </c>
      <c r="C301" s="197" t="str" cm="1">
        <f t="array" ref="C301">INDEX(DbaseIndices!F:F,$B301)</f>
        <v>1 Energy</v>
      </c>
      <c r="D301" s="197" t="str" cm="1">
        <f t="array" ref="D301">INDEX(DbaseIndices!G:G,$B301)</f>
        <v>1A Fuel Combustion Activities</v>
      </c>
      <c r="E301" s="197" t="str" cm="1">
        <f t="array" ref="E301">INDEX(DbaseIndices!H:H,$B301)</f>
        <v>1A2 Manufacturing Industries and Construction</v>
      </c>
      <c r="F301" s="197" t="str" cm="1">
        <f t="array" ref="F301">INDEX(DbaseIndices!I:I,$B301)</f>
        <v>1A2 Manufacturing Industries and Construction</v>
      </c>
      <c r="G301" s="197" t="str" cm="1">
        <f t="array" ref="G301">INDEX(DbaseIndices!D:D,$B301)</f>
        <v>Coal</v>
      </c>
      <c r="H301" s="197" t="str" cm="1">
        <f t="array" ref="H301">INDEX(DbaseIndices!E:E,$B301)</f>
        <v>CO2</v>
      </c>
      <c r="I301" s="197">
        <f>IF(I300=DbaseIndices!$N$3,DbaseIndices!$N$2,I300+1)</f>
        <v>2017</v>
      </c>
      <c r="J301" s="404" cm="1">
        <f t="array" aca="1" ref="J301" ca="1">OFFSET(INDIRECT(INDEX(DbaseIndices!J:J,B301)),0,I301-2000+1)</f>
        <v>19833.498570849071</v>
      </c>
    </row>
    <row r="302" spans="1:10" x14ac:dyDescent="0.25">
      <c r="A302" s="197">
        <f>IF(I301=DbaseIndices!$N$3,A301+1,A301)</f>
        <v>51</v>
      </c>
      <c r="B302" s="197">
        <f>MATCH(A302,DbaseIndices!A:A,0)</f>
        <v>76</v>
      </c>
      <c r="C302" s="197" t="str" cm="1">
        <f t="array" ref="C302">INDEX(DbaseIndices!F:F,$B302)</f>
        <v>1 Energy</v>
      </c>
      <c r="D302" s="197" t="str" cm="1">
        <f t="array" ref="D302">INDEX(DbaseIndices!G:G,$B302)</f>
        <v>1A Fuel Combustion Activities</v>
      </c>
      <c r="E302" s="197" t="str" cm="1">
        <f t="array" ref="E302">INDEX(DbaseIndices!H:H,$B302)</f>
        <v>1A2 Manufacturing Industries and Construction</v>
      </c>
      <c r="F302" s="197" t="str" cm="1">
        <f t="array" ref="F302">INDEX(DbaseIndices!I:I,$B302)</f>
        <v>1A2 Manufacturing Industries and Construction</v>
      </c>
      <c r="G302" s="197" t="str" cm="1">
        <f t="array" ref="G302">INDEX(DbaseIndices!D:D,$B302)</f>
        <v>Gas</v>
      </c>
      <c r="H302" s="197" t="str" cm="1">
        <f t="array" ref="H302">INDEX(DbaseIndices!E:E,$B302)</f>
        <v>CO2</v>
      </c>
      <c r="I302" s="197">
        <f>IF(I301=DbaseIndices!$N$3,DbaseIndices!$N$2,I301+1)</f>
        <v>2012</v>
      </c>
      <c r="J302" s="404" cm="1">
        <f t="array" aca="1" ref="J302" ca="1">OFFSET(INDIRECT(INDEX(DbaseIndices!J:J,B302)),0,I302-2000+1)</f>
        <v>2497.4696736000001</v>
      </c>
    </row>
    <row r="303" spans="1:10" x14ac:dyDescent="0.25">
      <c r="A303" s="197">
        <f>IF(I302=DbaseIndices!$N$3,A302+1,A302)</f>
        <v>51</v>
      </c>
      <c r="B303" s="197">
        <f>MATCH(A303,DbaseIndices!A:A,0)</f>
        <v>76</v>
      </c>
      <c r="C303" s="197" t="str" cm="1">
        <f t="array" ref="C303">INDEX(DbaseIndices!F:F,$B303)</f>
        <v>1 Energy</v>
      </c>
      <c r="D303" s="197" t="str" cm="1">
        <f t="array" ref="D303">INDEX(DbaseIndices!G:G,$B303)</f>
        <v>1A Fuel Combustion Activities</v>
      </c>
      <c r="E303" s="197" t="str" cm="1">
        <f t="array" ref="E303">INDEX(DbaseIndices!H:H,$B303)</f>
        <v>1A2 Manufacturing Industries and Construction</v>
      </c>
      <c r="F303" s="197" t="str" cm="1">
        <f t="array" ref="F303">INDEX(DbaseIndices!I:I,$B303)</f>
        <v>1A2 Manufacturing Industries and Construction</v>
      </c>
      <c r="G303" s="197" t="str" cm="1">
        <f t="array" ref="G303">INDEX(DbaseIndices!D:D,$B303)</f>
        <v>Gas</v>
      </c>
      <c r="H303" s="197" t="str" cm="1">
        <f t="array" ref="H303">INDEX(DbaseIndices!E:E,$B303)</f>
        <v>CO2</v>
      </c>
      <c r="I303" s="197">
        <f>IF(I302=DbaseIndices!$N$3,DbaseIndices!$N$2,I302+1)</f>
        <v>2013</v>
      </c>
      <c r="J303" s="404" cm="1">
        <f t="array" aca="1" ref="J303" ca="1">OFFSET(INDIRECT(INDEX(DbaseIndices!J:J,B303)),0,I303-2000+1)</f>
        <v>3499.4731200000001</v>
      </c>
    </row>
    <row r="304" spans="1:10" x14ac:dyDescent="0.25">
      <c r="A304" s="197">
        <f>IF(I303=DbaseIndices!$N$3,A303+1,A303)</f>
        <v>51</v>
      </c>
      <c r="B304" s="197">
        <f>MATCH(A304,DbaseIndices!A:A,0)</f>
        <v>76</v>
      </c>
      <c r="C304" s="197" t="str" cm="1">
        <f t="array" ref="C304">INDEX(DbaseIndices!F:F,$B304)</f>
        <v>1 Energy</v>
      </c>
      <c r="D304" s="197" t="str" cm="1">
        <f t="array" ref="D304">INDEX(DbaseIndices!G:G,$B304)</f>
        <v>1A Fuel Combustion Activities</v>
      </c>
      <c r="E304" s="197" t="str" cm="1">
        <f t="array" ref="E304">INDEX(DbaseIndices!H:H,$B304)</f>
        <v>1A2 Manufacturing Industries and Construction</v>
      </c>
      <c r="F304" s="197" t="str" cm="1">
        <f t="array" ref="F304">INDEX(DbaseIndices!I:I,$B304)</f>
        <v>1A2 Manufacturing Industries and Construction</v>
      </c>
      <c r="G304" s="197" t="str" cm="1">
        <f t="array" ref="G304">INDEX(DbaseIndices!D:D,$B304)</f>
        <v>Gas</v>
      </c>
      <c r="H304" s="197" t="str" cm="1">
        <f t="array" ref="H304">INDEX(DbaseIndices!E:E,$B304)</f>
        <v>CO2</v>
      </c>
      <c r="I304" s="197">
        <f>IF(I303=DbaseIndices!$N$3,DbaseIndices!$N$2,I303+1)</f>
        <v>2014</v>
      </c>
      <c r="J304" s="404" cm="1">
        <f t="array" aca="1" ref="J304" ca="1">OFFSET(INDIRECT(INDEX(DbaseIndices!J:J,B304)),0,I304-2000+1)</f>
        <v>3579.0958500000002</v>
      </c>
    </row>
    <row r="305" spans="1:10" x14ac:dyDescent="0.25">
      <c r="A305" s="197">
        <f>IF(I304=DbaseIndices!$N$3,A304+1,A304)</f>
        <v>51</v>
      </c>
      <c r="B305" s="197">
        <f>MATCH(A305,DbaseIndices!A:A,0)</f>
        <v>76</v>
      </c>
      <c r="C305" s="197" t="str" cm="1">
        <f t="array" ref="C305">INDEX(DbaseIndices!F:F,$B305)</f>
        <v>1 Energy</v>
      </c>
      <c r="D305" s="197" t="str" cm="1">
        <f t="array" ref="D305">INDEX(DbaseIndices!G:G,$B305)</f>
        <v>1A Fuel Combustion Activities</v>
      </c>
      <c r="E305" s="197" t="str" cm="1">
        <f t="array" ref="E305">INDEX(DbaseIndices!H:H,$B305)</f>
        <v>1A2 Manufacturing Industries and Construction</v>
      </c>
      <c r="F305" s="197" t="str" cm="1">
        <f t="array" ref="F305">INDEX(DbaseIndices!I:I,$B305)</f>
        <v>1A2 Manufacturing Industries and Construction</v>
      </c>
      <c r="G305" s="197" t="str" cm="1">
        <f t="array" ref="G305">INDEX(DbaseIndices!D:D,$B305)</f>
        <v>Gas</v>
      </c>
      <c r="H305" s="197" t="str" cm="1">
        <f t="array" ref="H305">INDEX(DbaseIndices!E:E,$B305)</f>
        <v>CO2</v>
      </c>
      <c r="I305" s="197">
        <f>IF(I304=DbaseIndices!$N$3,DbaseIndices!$N$2,I304+1)</f>
        <v>2015</v>
      </c>
      <c r="J305" s="404" cm="1">
        <f t="array" aca="1" ref="J305" ca="1">OFFSET(INDIRECT(INDEX(DbaseIndices!J:J,B305)),0,I305-2000+1)</f>
        <v>3658.7185800000002</v>
      </c>
    </row>
    <row r="306" spans="1:10" x14ac:dyDescent="0.25">
      <c r="A306" s="197">
        <f>IF(I305=DbaseIndices!$N$3,A305+1,A305)</f>
        <v>51</v>
      </c>
      <c r="B306" s="197">
        <f>MATCH(A306,DbaseIndices!A:A,0)</f>
        <v>76</v>
      </c>
      <c r="C306" s="197" t="str" cm="1">
        <f t="array" ref="C306">INDEX(DbaseIndices!F:F,$B306)</f>
        <v>1 Energy</v>
      </c>
      <c r="D306" s="197" t="str" cm="1">
        <f t="array" ref="D306">INDEX(DbaseIndices!G:G,$B306)</f>
        <v>1A Fuel Combustion Activities</v>
      </c>
      <c r="E306" s="197" t="str" cm="1">
        <f t="array" ref="E306">INDEX(DbaseIndices!H:H,$B306)</f>
        <v>1A2 Manufacturing Industries and Construction</v>
      </c>
      <c r="F306" s="197" t="str" cm="1">
        <f t="array" ref="F306">INDEX(DbaseIndices!I:I,$B306)</f>
        <v>1A2 Manufacturing Industries and Construction</v>
      </c>
      <c r="G306" s="197" t="str" cm="1">
        <f t="array" ref="G306">INDEX(DbaseIndices!D:D,$B306)</f>
        <v>Gas</v>
      </c>
      <c r="H306" s="197" t="str" cm="1">
        <f t="array" ref="H306">INDEX(DbaseIndices!E:E,$B306)</f>
        <v>CO2</v>
      </c>
      <c r="I306" s="197">
        <f>IF(I305=DbaseIndices!$N$3,DbaseIndices!$N$2,I305+1)</f>
        <v>2016</v>
      </c>
      <c r="J306" s="404" cm="1">
        <f t="array" aca="1" ref="J306" ca="1">OFFSET(INDIRECT(INDEX(DbaseIndices!J:J,B306)),0,I306-2000+1)</f>
        <v>3738.3357000000001</v>
      </c>
    </row>
    <row r="307" spans="1:10" x14ac:dyDescent="0.25">
      <c r="A307" s="197">
        <f>IF(I306=DbaseIndices!$N$3,A306+1,A306)</f>
        <v>51</v>
      </c>
      <c r="B307" s="197">
        <f>MATCH(A307,DbaseIndices!A:A,0)</f>
        <v>76</v>
      </c>
      <c r="C307" s="197" t="str" cm="1">
        <f t="array" ref="C307">INDEX(DbaseIndices!F:F,$B307)</f>
        <v>1 Energy</v>
      </c>
      <c r="D307" s="197" t="str" cm="1">
        <f t="array" ref="D307">INDEX(DbaseIndices!G:G,$B307)</f>
        <v>1A Fuel Combustion Activities</v>
      </c>
      <c r="E307" s="197" t="str" cm="1">
        <f t="array" ref="E307">INDEX(DbaseIndices!H:H,$B307)</f>
        <v>1A2 Manufacturing Industries and Construction</v>
      </c>
      <c r="F307" s="197" t="str" cm="1">
        <f t="array" ref="F307">INDEX(DbaseIndices!I:I,$B307)</f>
        <v>1A2 Manufacturing Industries and Construction</v>
      </c>
      <c r="G307" s="197" t="str" cm="1">
        <f t="array" ref="G307">INDEX(DbaseIndices!D:D,$B307)</f>
        <v>Gas</v>
      </c>
      <c r="H307" s="197" t="str" cm="1">
        <f t="array" ref="H307">INDEX(DbaseIndices!E:E,$B307)</f>
        <v>CO2</v>
      </c>
      <c r="I307" s="197">
        <f>IF(I306=DbaseIndices!$N$3,DbaseIndices!$N$2,I306+1)</f>
        <v>2017</v>
      </c>
      <c r="J307" s="404" cm="1">
        <f t="array" aca="1" ref="J307" ca="1">OFFSET(INDIRECT(INDEX(DbaseIndices!J:J,B307)),0,I307-2000+1)</f>
        <v>3817.9416000000001</v>
      </c>
    </row>
    <row r="308" spans="1:10" x14ac:dyDescent="0.25">
      <c r="A308" s="197">
        <f>IF(I307=DbaseIndices!$N$3,A307+1,A307)</f>
        <v>52</v>
      </c>
      <c r="B308" s="197">
        <f>MATCH(A308,DbaseIndices!A:A,0)</f>
        <v>81</v>
      </c>
      <c r="C308" s="197" t="str" cm="1">
        <f t="array" ref="C308">INDEX(DbaseIndices!F:F,$B308)</f>
        <v>1 Energy</v>
      </c>
      <c r="D308" s="197" t="str" cm="1">
        <f t="array" ref="D308">INDEX(DbaseIndices!G:G,$B308)</f>
        <v>1A Fuel Combustion Activities</v>
      </c>
      <c r="E308" s="197" t="str" cm="1">
        <f t="array" ref="E308">INDEX(DbaseIndices!H:H,$B308)</f>
        <v>1A2 Manufacturing Industries and Construction</v>
      </c>
      <c r="F308" s="197" t="str" cm="1">
        <f t="array" ref="F308">INDEX(DbaseIndices!I:I,$B308)</f>
        <v>1A2 Manufacturing Industries and Construction</v>
      </c>
      <c r="G308" s="197" t="str" cm="1">
        <f t="array" ref="G308">INDEX(DbaseIndices!D:D,$B308)</f>
        <v>Kerosene</v>
      </c>
      <c r="H308" s="197" t="str" cm="1">
        <f t="array" ref="H308">INDEX(DbaseIndices!E:E,$B308)</f>
        <v>CH4</v>
      </c>
      <c r="I308" s="197">
        <f>IF(I307=DbaseIndices!$N$3,DbaseIndices!$N$2,I307+1)</f>
        <v>2012</v>
      </c>
      <c r="J308" s="404" cm="1">
        <f t="array" aca="1" ref="J308" ca="1">OFFSET(INDIRECT(INDEX(DbaseIndices!J:J,B308)),0,I308-2000+1)</f>
        <v>1.14774E-3</v>
      </c>
    </row>
    <row r="309" spans="1:10" x14ac:dyDescent="0.25">
      <c r="A309" s="197">
        <f>IF(I308=DbaseIndices!$N$3,A308+1,A308)</f>
        <v>52</v>
      </c>
      <c r="B309" s="197">
        <f>MATCH(A309,DbaseIndices!A:A,0)</f>
        <v>81</v>
      </c>
      <c r="C309" s="197" t="str" cm="1">
        <f t="array" ref="C309">INDEX(DbaseIndices!F:F,$B309)</f>
        <v>1 Energy</v>
      </c>
      <c r="D309" s="197" t="str" cm="1">
        <f t="array" ref="D309">INDEX(DbaseIndices!G:G,$B309)</f>
        <v>1A Fuel Combustion Activities</v>
      </c>
      <c r="E309" s="197" t="str" cm="1">
        <f t="array" ref="E309">INDEX(DbaseIndices!H:H,$B309)</f>
        <v>1A2 Manufacturing Industries and Construction</v>
      </c>
      <c r="F309" s="197" t="str" cm="1">
        <f t="array" ref="F309">INDEX(DbaseIndices!I:I,$B309)</f>
        <v>1A2 Manufacturing Industries and Construction</v>
      </c>
      <c r="G309" s="197" t="str" cm="1">
        <f t="array" ref="G309">INDEX(DbaseIndices!D:D,$B309)</f>
        <v>Kerosene</v>
      </c>
      <c r="H309" s="197" t="str" cm="1">
        <f t="array" ref="H309">INDEX(DbaseIndices!E:E,$B309)</f>
        <v>CH4</v>
      </c>
      <c r="I309" s="197">
        <f>IF(I308=DbaseIndices!$N$3,DbaseIndices!$N$2,I308+1)</f>
        <v>2013</v>
      </c>
      <c r="J309" s="404" cm="1">
        <f t="array" aca="1" ref="J309" ca="1">OFFSET(INDIRECT(INDEX(DbaseIndices!J:J,B309)),0,I309-2000+1)</f>
        <v>1.1668380000000001E-3</v>
      </c>
    </row>
    <row r="310" spans="1:10" x14ac:dyDescent="0.25">
      <c r="A310" s="197">
        <f>IF(I309=DbaseIndices!$N$3,A309+1,A309)</f>
        <v>52</v>
      </c>
      <c r="B310" s="197">
        <f>MATCH(A310,DbaseIndices!A:A,0)</f>
        <v>81</v>
      </c>
      <c r="C310" s="197" t="str" cm="1">
        <f t="array" ref="C310">INDEX(DbaseIndices!F:F,$B310)</f>
        <v>1 Energy</v>
      </c>
      <c r="D310" s="197" t="str" cm="1">
        <f t="array" ref="D310">INDEX(DbaseIndices!G:G,$B310)</f>
        <v>1A Fuel Combustion Activities</v>
      </c>
      <c r="E310" s="197" t="str" cm="1">
        <f t="array" ref="E310">INDEX(DbaseIndices!H:H,$B310)</f>
        <v>1A2 Manufacturing Industries and Construction</v>
      </c>
      <c r="F310" s="197" t="str" cm="1">
        <f t="array" ref="F310">INDEX(DbaseIndices!I:I,$B310)</f>
        <v>1A2 Manufacturing Industries and Construction</v>
      </c>
      <c r="G310" s="197" t="str" cm="1">
        <f t="array" ref="G310">INDEX(DbaseIndices!D:D,$B310)</f>
        <v>Kerosene</v>
      </c>
      <c r="H310" s="197" t="str" cm="1">
        <f t="array" ref="H310">INDEX(DbaseIndices!E:E,$B310)</f>
        <v>CH4</v>
      </c>
      <c r="I310" s="197">
        <f>IF(I309=DbaseIndices!$N$3,DbaseIndices!$N$2,I309+1)</f>
        <v>2014</v>
      </c>
      <c r="J310" s="404" cm="1">
        <f t="array" aca="1" ref="J310" ca="1">OFFSET(INDIRECT(INDEX(DbaseIndices!J:J,B310)),0,I310-2000+1)</f>
        <v>1.0959000000000001E-3</v>
      </c>
    </row>
    <row r="311" spans="1:10" x14ac:dyDescent="0.25">
      <c r="A311" s="197">
        <f>IF(I310=DbaseIndices!$N$3,A310+1,A310)</f>
        <v>52</v>
      </c>
      <c r="B311" s="197">
        <f>MATCH(A311,DbaseIndices!A:A,0)</f>
        <v>81</v>
      </c>
      <c r="C311" s="197" t="str" cm="1">
        <f t="array" ref="C311">INDEX(DbaseIndices!F:F,$B311)</f>
        <v>1 Energy</v>
      </c>
      <c r="D311" s="197" t="str" cm="1">
        <f t="array" ref="D311">INDEX(DbaseIndices!G:G,$B311)</f>
        <v>1A Fuel Combustion Activities</v>
      </c>
      <c r="E311" s="197" t="str" cm="1">
        <f t="array" ref="E311">INDEX(DbaseIndices!H:H,$B311)</f>
        <v>1A2 Manufacturing Industries and Construction</v>
      </c>
      <c r="F311" s="197" t="str" cm="1">
        <f t="array" ref="F311">INDEX(DbaseIndices!I:I,$B311)</f>
        <v>1A2 Manufacturing Industries and Construction</v>
      </c>
      <c r="G311" s="197" t="str" cm="1">
        <f t="array" ref="G311">INDEX(DbaseIndices!D:D,$B311)</f>
        <v>Kerosene</v>
      </c>
      <c r="H311" s="197" t="str" cm="1">
        <f t="array" ref="H311">INDEX(DbaseIndices!E:E,$B311)</f>
        <v>CH4</v>
      </c>
      <c r="I311" s="197">
        <f>IF(I310=DbaseIndices!$N$3,DbaseIndices!$N$2,I310+1)</f>
        <v>2015</v>
      </c>
      <c r="J311" s="404" cm="1">
        <f t="array" aca="1" ref="J311" ca="1">OFFSET(INDIRECT(INDEX(DbaseIndices!J:J,B311)),0,I311-2000+1)</f>
        <v>1.0249619999999999E-3</v>
      </c>
    </row>
    <row r="312" spans="1:10" x14ac:dyDescent="0.25">
      <c r="A312" s="197">
        <f>IF(I311=DbaseIndices!$N$3,A311+1,A311)</f>
        <v>52</v>
      </c>
      <c r="B312" s="197">
        <f>MATCH(A312,DbaseIndices!A:A,0)</f>
        <v>81</v>
      </c>
      <c r="C312" s="197" t="str" cm="1">
        <f t="array" ref="C312">INDEX(DbaseIndices!F:F,$B312)</f>
        <v>1 Energy</v>
      </c>
      <c r="D312" s="197" t="str" cm="1">
        <f t="array" ref="D312">INDEX(DbaseIndices!G:G,$B312)</f>
        <v>1A Fuel Combustion Activities</v>
      </c>
      <c r="E312" s="197" t="str" cm="1">
        <f t="array" ref="E312">INDEX(DbaseIndices!H:H,$B312)</f>
        <v>1A2 Manufacturing Industries and Construction</v>
      </c>
      <c r="F312" s="197" t="str" cm="1">
        <f t="array" ref="F312">INDEX(DbaseIndices!I:I,$B312)</f>
        <v>1A2 Manufacturing Industries and Construction</v>
      </c>
      <c r="G312" s="197" t="str" cm="1">
        <f t="array" ref="G312">INDEX(DbaseIndices!D:D,$B312)</f>
        <v>Kerosene</v>
      </c>
      <c r="H312" s="197" t="str" cm="1">
        <f t="array" ref="H312">INDEX(DbaseIndices!E:E,$B312)</f>
        <v>CH4</v>
      </c>
      <c r="I312" s="197">
        <f>IF(I311=DbaseIndices!$N$3,DbaseIndices!$N$2,I311+1)</f>
        <v>2016</v>
      </c>
      <c r="J312" s="404" cm="1">
        <f t="array" aca="1" ref="J312" ca="1">OFFSET(INDIRECT(INDEX(DbaseIndices!J:J,B312)),0,I312-2000+1)</f>
        <v>9.5399999999999999E-4</v>
      </c>
    </row>
    <row r="313" spans="1:10" x14ac:dyDescent="0.25">
      <c r="A313" s="197">
        <f>IF(I312=DbaseIndices!$N$3,A312+1,A312)</f>
        <v>52</v>
      </c>
      <c r="B313" s="197">
        <f>MATCH(A313,DbaseIndices!A:A,0)</f>
        <v>81</v>
      </c>
      <c r="C313" s="197" t="str" cm="1">
        <f t="array" ref="C313">INDEX(DbaseIndices!F:F,$B313)</f>
        <v>1 Energy</v>
      </c>
      <c r="D313" s="197" t="str" cm="1">
        <f t="array" ref="D313">INDEX(DbaseIndices!G:G,$B313)</f>
        <v>1A Fuel Combustion Activities</v>
      </c>
      <c r="E313" s="197" t="str" cm="1">
        <f t="array" ref="E313">INDEX(DbaseIndices!H:H,$B313)</f>
        <v>1A2 Manufacturing Industries and Construction</v>
      </c>
      <c r="F313" s="197" t="str" cm="1">
        <f t="array" ref="F313">INDEX(DbaseIndices!I:I,$B313)</f>
        <v>1A2 Manufacturing Industries and Construction</v>
      </c>
      <c r="G313" s="197" t="str" cm="1">
        <f t="array" ref="G313">INDEX(DbaseIndices!D:D,$B313)</f>
        <v>Kerosene</v>
      </c>
      <c r="H313" s="197" t="str" cm="1">
        <f t="array" ref="H313">INDEX(DbaseIndices!E:E,$B313)</f>
        <v>CH4</v>
      </c>
      <c r="I313" s="197">
        <f>IF(I312=DbaseIndices!$N$3,DbaseIndices!$N$2,I312+1)</f>
        <v>2017</v>
      </c>
      <c r="J313" s="404" cm="1">
        <f t="array" aca="1" ref="J313" ca="1">OFFSET(INDIRECT(INDEX(DbaseIndices!J:J,B313)),0,I313-2000+1)</f>
        <v>8.8199999999999997E-4</v>
      </c>
    </row>
    <row r="314" spans="1:10" x14ac:dyDescent="0.25">
      <c r="A314" s="197">
        <f>IF(I313=DbaseIndices!$N$3,A313+1,A313)</f>
        <v>53</v>
      </c>
      <c r="B314" s="197">
        <f>MATCH(A314,DbaseIndices!A:A,0)</f>
        <v>82</v>
      </c>
      <c r="C314" s="197" t="str" cm="1">
        <f t="array" ref="C314">INDEX(DbaseIndices!F:F,$B314)</f>
        <v>1 Energy</v>
      </c>
      <c r="D314" s="197" t="str" cm="1">
        <f t="array" ref="D314">INDEX(DbaseIndices!G:G,$B314)</f>
        <v>1A Fuel Combustion Activities</v>
      </c>
      <c r="E314" s="197" t="str" cm="1">
        <f t="array" ref="E314">INDEX(DbaseIndices!H:H,$B314)</f>
        <v>1A2 Manufacturing Industries and Construction</v>
      </c>
      <c r="F314" s="197" t="str" cm="1">
        <f t="array" ref="F314">INDEX(DbaseIndices!I:I,$B314)</f>
        <v>1A2 Manufacturing Industries and Construction</v>
      </c>
      <c r="G314" s="197" t="str" cm="1">
        <f t="array" ref="G314">INDEX(DbaseIndices!D:D,$B314)</f>
        <v>Diesel</v>
      </c>
      <c r="H314" s="197" t="str" cm="1">
        <f t="array" ref="H314">INDEX(DbaseIndices!E:E,$B314)</f>
        <v>CH4</v>
      </c>
      <c r="I314" s="197">
        <f>IF(I313=DbaseIndices!$N$3,DbaseIndices!$N$2,I313+1)</f>
        <v>2012</v>
      </c>
      <c r="J314" s="404" cm="1">
        <f t="array" aca="1" ref="J314" ca="1">OFFSET(INDIRECT(INDEX(DbaseIndices!J:J,B314)),0,I314-2000+1)</f>
        <v>0.15649245117187499</v>
      </c>
    </row>
    <row r="315" spans="1:10" x14ac:dyDescent="0.25">
      <c r="A315" s="197">
        <f>IF(I314=DbaseIndices!$N$3,A314+1,A314)</f>
        <v>53</v>
      </c>
      <c r="B315" s="197">
        <f>MATCH(A315,DbaseIndices!A:A,0)</f>
        <v>82</v>
      </c>
      <c r="C315" s="197" t="str" cm="1">
        <f t="array" ref="C315">INDEX(DbaseIndices!F:F,$B315)</f>
        <v>1 Energy</v>
      </c>
      <c r="D315" s="197" t="str" cm="1">
        <f t="array" ref="D315">INDEX(DbaseIndices!G:G,$B315)</f>
        <v>1A Fuel Combustion Activities</v>
      </c>
      <c r="E315" s="197" t="str" cm="1">
        <f t="array" ref="E315">INDEX(DbaseIndices!H:H,$B315)</f>
        <v>1A2 Manufacturing Industries and Construction</v>
      </c>
      <c r="F315" s="197" t="str" cm="1">
        <f t="array" ref="F315">INDEX(DbaseIndices!I:I,$B315)</f>
        <v>1A2 Manufacturing Industries and Construction</v>
      </c>
      <c r="G315" s="197" t="str" cm="1">
        <f t="array" ref="G315">INDEX(DbaseIndices!D:D,$B315)</f>
        <v>Diesel</v>
      </c>
      <c r="H315" s="197" t="str" cm="1">
        <f t="array" ref="H315">INDEX(DbaseIndices!E:E,$B315)</f>
        <v>CH4</v>
      </c>
      <c r="I315" s="197">
        <f>IF(I314=DbaseIndices!$N$3,DbaseIndices!$N$2,I314+1)</f>
        <v>2013</v>
      </c>
      <c r="J315" s="404" cm="1">
        <f t="array" aca="1" ref="J315" ca="1">OFFSET(INDIRECT(INDEX(DbaseIndices!J:J,B315)),0,I315-2000+1)</f>
        <v>0.16003895947265626</v>
      </c>
    </row>
    <row r="316" spans="1:10" x14ac:dyDescent="0.25">
      <c r="A316" s="197">
        <f>IF(I315=DbaseIndices!$N$3,A315+1,A315)</f>
        <v>53</v>
      </c>
      <c r="B316" s="197">
        <f>MATCH(A316,DbaseIndices!A:A,0)</f>
        <v>82</v>
      </c>
      <c r="C316" s="197" t="str" cm="1">
        <f t="array" ref="C316">INDEX(DbaseIndices!F:F,$B316)</f>
        <v>1 Energy</v>
      </c>
      <c r="D316" s="197" t="str" cm="1">
        <f t="array" ref="D316">INDEX(DbaseIndices!G:G,$B316)</f>
        <v>1A Fuel Combustion Activities</v>
      </c>
      <c r="E316" s="197" t="str" cm="1">
        <f t="array" ref="E316">INDEX(DbaseIndices!H:H,$B316)</f>
        <v>1A2 Manufacturing Industries and Construction</v>
      </c>
      <c r="F316" s="197" t="str" cm="1">
        <f t="array" ref="F316">INDEX(DbaseIndices!I:I,$B316)</f>
        <v>1A2 Manufacturing Industries and Construction</v>
      </c>
      <c r="G316" s="197" t="str" cm="1">
        <f t="array" ref="G316">INDEX(DbaseIndices!D:D,$B316)</f>
        <v>Diesel</v>
      </c>
      <c r="H316" s="197" t="str" cm="1">
        <f t="array" ref="H316">INDEX(DbaseIndices!E:E,$B316)</f>
        <v>CH4</v>
      </c>
      <c r="I316" s="197">
        <f>IF(I315=DbaseIndices!$N$3,DbaseIndices!$N$2,I315+1)</f>
        <v>2014</v>
      </c>
      <c r="J316" s="404" cm="1">
        <f t="array" aca="1" ref="J316" ca="1">OFFSET(INDIRECT(INDEX(DbaseIndices!J:J,B316)),0,I316-2000+1)</f>
        <v>0.18742350292968751</v>
      </c>
    </row>
    <row r="317" spans="1:10" x14ac:dyDescent="0.25">
      <c r="A317" s="197">
        <f>IF(I316=DbaseIndices!$N$3,A316+1,A316)</f>
        <v>53</v>
      </c>
      <c r="B317" s="197">
        <f>MATCH(A317,DbaseIndices!A:A,0)</f>
        <v>82</v>
      </c>
      <c r="C317" s="197" t="str" cm="1">
        <f t="array" ref="C317">INDEX(DbaseIndices!F:F,$B317)</f>
        <v>1 Energy</v>
      </c>
      <c r="D317" s="197" t="str" cm="1">
        <f t="array" ref="D317">INDEX(DbaseIndices!G:G,$B317)</f>
        <v>1A Fuel Combustion Activities</v>
      </c>
      <c r="E317" s="197" t="str" cm="1">
        <f t="array" ref="E317">INDEX(DbaseIndices!H:H,$B317)</f>
        <v>1A2 Manufacturing Industries and Construction</v>
      </c>
      <c r="F317" s="197" t="str" cm="1">
        <f t="array" ref="F317">INDEX(DbaseIndices!I:I,$B317)</f>
        <v>1A2 Manufacturing Industries and Construction</v>
      </c>
      <c r="G317" s="197" t="str" cm="1">
        <f t="array" ref="G317">INDEX(DbaseIndices!D:D,$B317)</f>
        <v>Diesel</v>
      </c>
      <c r="H317" s="197" t="str" cm="1">
        <f t="array" ref="H317">INDEX(DbaseIndices!E:E,$B317)</f>
        <v>CH4</v>
      </c>
      <c r="I317" s="197">
        <f>IF(I316=DbaseIndices!$N$3,DbaseIndices!$N$2,I316+1)</f>
        <v>2015</v>
      </c>
      <c r="J317" s="404" cm="1">
        <f t="array" aca="1" ref="J317" ca="1">OFFSET(INDIRECT(INDEX(DbaseIndices!J:J,B317)),0,I317-2000+1)</f>
        <v>0.22095666357421875</v>
      </c>
    </row>
    <row r="318" spans="1:10" x14ac:dyDescent="0.25">
      <c r="A318" s="197">
        <f>IF(I317=DbaseIndices!$N$3,A317+1,A317)</f>
        <v>53</v>
      </c>
      <c r="B318" s="197">
        <f>MATCH(A318,DbaseIndices!A:A,0)</f>
        <v>82</v>
      </c>
      <c r="C318" s="197" t="str" cm="1">
        <f t="array" ref="C318">INDEX(DbaseIndices!F:F,$B318)</f>
        <v>1 Energy</v>
      </c>
      <c r="D318" s="197" t="str" cm="1">
        <f t="array" ref="D318">INDEX(DbaseIndices!G:G,$B318)</f>
        <v>1A Fuel Combustion Activities</v>
      </c>
      <c r="E318" s="197" t="str" cm="1">
        <f t="array" ref="E318">INDEX(DbaseIndices!H:H,$B318)</f>
        <v>1A2 Manufacturing Industries and Construction</v>
      </c>
      <c r="F318" s="197" t="str" cm="1">
        <f t="array" ref="F318">INDEX(DbaseIndices!I:I,$B318)</f>
        <v>1A2 Manufacturing Industries and Construction</v>
      </c>
      <c r="G318" s="197" t="str" cm="1">
        <f t="array" ref="G318">INDEX(DbaseIndices!D:D,$B318)</f>
        <v>Diesel</v>
      </c>
      <c r="H318" s="197" t="str" cm="1">
        <f t="array" ref="H318">INDEX(DbaseIndices!E:E,$B318)</f>
        <v>CH4</v>
      </c>
      <c r="I318" s="197">
        <f>IF(I317=DbaseIndices!$N$3,DbaseIndices!$N$2,I317+1)</f>
        <v>2016</v>
      </c>
      <c r="J318" s="404" cm="1">
        <f t="array" aca="1" ref="J318" ca="1">OFFSET(INDIRECT(INDEX(DbaseIndices!J:J,B318)),0,I318-2000+1)</f>
        <v>0.14094162764176726</v>
      </c>
    </row>
    <row r="319" spans="1:10" x14ac:dyDescent="0.25">
      <c r="A319" s="197">
        <f>IF(I318=DbaseIndices!$N$3,A318+1,A318)</f>
        <v>53</v>
      </c>
      <c r="B319" s="197">
        <f>MATCH(A319,DbaseIndices!A:A,0)</f>
        <v>82</v>
      </c>
      <c r="C319" s="197" t="str" cm="1">
        <f t="array" ref="C319">INDEX(DbaseIndices!F:F,$B319)</f>
        <v>1 Energy</v>
      </c>
      <c r="D319" s="197" t="str" cm="1">
        <f t="array" ref="D319">INDEX(DbaseIndices!G:G,$B319)</f>
        <v>1A Fuel Combustion Activities</v>
      </c>
      <c r="E319" s="197" t="str" cm="1">
        <f t="array" ref="E319">INDEX(DbaseIndices!H:H,$B319)</f>
        <v>1A2 Manufacturing Industries and Construction</v>
      </c>
      <c r="F319" s="197" t="str" cm="1">
        <f t="array" ref="F319">INDEX(DbaseIndices!I:I,$B319)</f>
        <v>1A2 Manufacturing Industries and Construction</v>
      </c>
      <c r="G319" s="197" t="str" cm="1">
        <f t="array" ref="G319">INDEX(DbaseIndices!D:D,$B319)</f>
        <v>Diesel</v>
      </c>
      <c r="H319" s="197" t="str" cm="1">
        <f t="array" ref="H319">INDEX(DbaseIndices!E:E,$B319)</f>
        <v>CH4</v>
      </c>
      <c r="I319" s="197">
        <f>IF(I318=DbaseIndices!$N$3,DbaseIndices!$N$2,I318+1)</f>
        <v>2017</v>
      </c>
      <c r="J319" s="404" cm="1">
        <f t="array" aca="1" ref="J319" ca="1">OFFSET(INDIRECT(INDEX(DbaseIndices!J:J,B319)),0,I319-2000+1)</f>
        <v>0.16691078840446472</v>
      </c>
    </row>
    <row r="320" spans="1:10" x14ac:dyDescent="0.25">
      <c r="A320" s="197">
        <f>IF(I319=DbaseIndices!$N$3,A319+1,A319)</f>
        <v>54</v>
      </c>
      <c r="B320" s="197">
        <f>MATCH(A320,DbaseIndices!A:A,0)</f>
        <v>83</v>
      </c>
      <c r="C320" s="197" t="str" cm="1">
        <f t="array" ref="C320">INDEX(DbaseIndices!F:F,$B320)</f>
        <v>1 Energy</v>
      </c>
      <c r="D320" s="197" t="str" cm="1">
        <f t="array" ref="D320">INDEX(DbaseIndices!G:G,$B320)</f>
        <v>1A Fuel Combustion Activities</v>
      </c>
      <c r="E320" s="197" t="str" cm="1">
        <f t="array" ref="E320">INDEX(DbaseIndices!H:H,$B320)</f>
        <v>1A2 Manufacturing Industries and Construction</v>
      </c>
      <c r="F320" s="197" t="str" cm="1">
        <f t="array" ref="F320">INDEX(DbaseIndices!I:I,$B320)</f>
        <v>1A2 Manufacturing Industries and Construction</v>
      </c>
      <c r="G320" s="197" t="str" cm="1">
        <f t="array" ref="G320">INDEX(DbaseIndices!D:D,$B320)</f>
        <v>Residual Fuel Oil (HFO)</v>
      </c>
      <c r="H320" s="197" t="str" cm="1">
        <f t="array" ref="H320">INDEX(DbaseIndices!E:E,$B320)</f>
        <v>CH4</v>
      </c>
      <c r="I320" s="197">
        <f>IF(I319=DbaseIndices!$N$3,DbaseIndices!$N$2,I319+1)</f>
        <v>2012</v>
      </c>
      <c r="J320" s="404" cm="1">
        <f t="array" aca="1" ref="J320" ca="1">OFFSET(INDIRECT(INDEX(DbaseIndices!J:J,B320)),0,I320-2000+1)</f>
        <v>5.9544576E-4</v>
      </c>
    </row>
    <row r="321" spans="1:10" x14ac:dyDescent="0.25">
      <c r="A321" s="197">
        <f>IF(I320=DbaseIndices!$N$3,A320+1,A320)</f>
        <v>54</v>
      </c>
      <c r="B321" s="197">
        <f>MATCH(A321,DbaseIndices!A:A,0)</f>
        <v>83</v>
      </c>
      <c r="C321" s="197" t="str" cm="1">
        <f t="array" ref="C321">INDEX(DbaseIndices!F:F,$B321)</f>
        <v>1 Energy</v>
      </c>
      <c r="D321" s="197" t="str" cm="1">
        <f t="array" ref="D321">INDEX(DbaseIndices!G:G,$B321)</f>
        <v>1A Fuel Combustion Activities</v>
      </c>
      <c r="E321" s="197" t="str" cm="1">
        <f t="array" ref="E321">INDEX(DbaseIndices!H:H,$B321)</f>
        <v>1A2 Manufacturing Industries and Construction</v>
      </c>
      <c r="F321" s="197" t="str" cm="1">
        <f t="array" ref="F321">INDEX(DbaseIndices!I:I,$B321)</f>
        <v>1A2 Manufacturing Industries and Construction</v>
      </c>
      <c r="G321" s="197" t="str" cm="1">
        <f t="array" ref="G321">INDEX(DbaseIndices!D:D,$B321)</f>
        <v>Residual Fuel Oil (HFO)</v>
      </c>
      <c r="H321" s="197" t="str" cm="1">
        <f t="array" ref="H321">INDEX(DbaseIndices!E:E,$B321)</f>
        <v>CH4</v>
      </c>
      <c r="I321" s="197">
        <f>IF(I320=DbaseIndices!$N$3,DbaseIndices!$N$2,I320+1)</f>
        <v>2013</v>
      </c>
      <c r="J321" s="404" cm="1">
        <f t="array" aca="1" ref="J321" ca="1">OFFSET(INDIRECT(INDEX(DbaseIndices!J:J,B321)),0,I321-2000+1)</f>
        <v>5.5880519999999996E-4</v>
      </c>
    </row>
    <row r="322" spans="1:10" x14ac:dyDescent="0.25">
      <c r="A322" s="197">
        <f>IF(I321=DbaseIndices!$N$3,A321+1,A321)</f>
        <v>54</v>
      </c>
      <c r="B322" s="197">
        <f>MATCH(A322,DbaseIndices!A:A,0)</f>
        <v>83</v>
      </c>
      <c r="C322" s="197" t="str" cm="1">
        <f t="array" ref="C322">INDEX(DbaseIndices!F:F,$B322)</f>
        <v>1 Energy</v>
      </c>
      <c r="D322" s="197" t="str" cm="1">
        <f t="array" ref="D322">INDEX(DbaseIndices!G:G,$B322)</f>
        <v>1A Fuel Combustion Activities</v>
      </c>
      <c r="E322" s="197" t="str" cm="1">
        <f t="array" ref="E322">INDEX(DbaseIndices!H:H,$B322)</f>
        <v>1A2 Manufacturing Industries and Construction</v>
      </c>
      <c r="F322" s="197" t="str" cm="1">
        <f t="array" ref="F322">INDEX(DbaseIndices!I:I,$B322)</f>
        <v>1A2 Manufacturing Industries and Construction</v>
      </c>
      <c r="G322" s="197" t="str" cm="1">
        <f t="array" ref="G322">INDEX(DbaseIndices!D:D,$B322)</f>
        <v>Residual Fuel Oil (HFO)</v>
      </c>
      <c r="H322" s="197" t="str" cm="1">
        <f t="array" ref="H322">INDEX(DbaseIndices!E:E,$B322)</f>
        <v>CH4</v>
      </c>
      <c r="I322" s="197">
        <f>IF(I321=DbaseIndices!$N$3,DbaseIndices!$N$2,I321+1)</f>
        <v>2014</v>
      </c>
      <c r="J322" s="404" cm="1">
        <f t="array" aca="1" ref="J322" ca="1">OFFSET(INDIRECT(INDEX(DbaseIndices!J:J,B322)),0,I322-2000+1)</f>
        <v>5.5898699999999994E-4</v>
      </c>
    </row>
    <row r="323" spans="1:10" x14ac:dyDescent="0.25">
      <c r="A323" s="197">
        <f>IF(I322=DbaseIndices!$N$3,A322+1,A322)</f>
        <v>54</v>
      </c>
      <c r="B323" s="197">
        <f>MATCH(A323,DbaseIndices!A:A,0)</f>
        <v>83</v>
      </c>
      <c r="C323" s="197" t="str" cm="1">
        <f t="array" ref="C323">INDEX(DbaseIndices!F:F,$B323)</f>
        <v>1 Energy</v>
      </c>
      <c r="D323" s="197" t="str" cm="1">
        <f t="array" ref="D323">INDEX(DbaseIndices!G:G,$B323)</f>
        <v>1A Fuel Combustion Activities</v>
      </c>
      <c r="E323" s="197" t="str" cm="1">
        <f t="array" ref="E323">INDEX(DbaseIndices!H:H,$B323)</f>
        <v>1A2 Manufacturing Industries and Construction</v>
      </c>
      <c r="F323" s="197" t="str" cm="1">
        <f t="array" ref="F323">INDEX(DbaseIndices!I:I,$B323)</f>
        <v>1A2 Manufacturing Industries and Construction</v>
      </c>
      <c r="G323" s="197" t="str" cm="1">
        <f t="array" ref="G323">INDEX(DbaseIndices!D:D,$B323)</f>
        <v>Residual Fuel Oil (HFO)</v>
      </c>
      <c r="H323" s="197" t="str" cm="1">
        <f t="array" ref="H323">INDEX(DbaseIndices!E:E,$B323)</f>
        <v>CH4</v>
      </c>
      <c r="I323" s="197">
        <f>IF(I322=DbaseIndices!$N$3,DbaseIndices!$N$2,I322+1)</f>
        <v>2015</v>
      </c>
      <c r="J323" s="404" cm="1">
        <f t="array" aca="1" ref="J323" ca="1">OFFSET(INDIRECT(INDEX(DbaseIndices!J:J,B323)),0,I323-2000+1)</f>
        <v>5.5916880000000003E-4</v>
      </c>
    </row>
    <row r="324" spans="1:10" x14ac:dyDescent="0.25">
      <c r="A324" s="197">
        <f>IF(I323=DbaseIndices!$N$3,A323+1,A323)</f>
        <v>54</v>
      </c>
      <c r="B324" s="197">
        <f>MATCH(A324,DbaseIndices!A:A,0)</f>
        <v>83</v>
      </c>
      <c r="C324" s="197" t="str" cm="1">
        <f t="array" ref="C324">INDEX(DbaseIndices!F:F,$B324)</f>
        <v>1 Energy</v>
      </c>
      <c r="D324" s="197" t="str" cm="1">
        <f t="array" ref="D324">INDEX(DbaseIndices!G:G,$B324)</f>
        <v>1A Fuel Combustion Activities</v>
      </c>
      <c r="E324" s="197" t="str" cm="1">
        <f t="array" ref="E324">INDEX(DbaseIndices!H:H,$B324)</f>
        <v>1A2 Manufacturing Industries and Construction</v>
      </c>
      <c r="F324" s="197" t="str" cm="1">
        <f t="array" ref="F324">INDEX(DbaseIndices!I:I,$B324)</f>
        <v>1A2 Manufacturing Industries and Construction</v>
      </c>
      <c r="G324" s="197" t="str" cm="1">
        <f t="array" ref="G324">INDEX(DbaseIndices!D:D,$B324)</f>
        <v>Residual Fuel Oil (HFO)</v>
      </c>
      <c r="H324" s="197" t="str" cm="1">
        <f t="array" ref="H324">INDEX(DbaseIndices!E:E,$B324)</f>
        <v>CH4</v>
      </c>
      <c r="I324" s="197">
        <f>IF(I323=DbaseIndices!$N$3,DbaseIndices!$N$2,I323+1)</f>
        <v>2016</v>
      </c>
      <c r="J324" s="404" cm="1">
        <f t="array" aca="1" ref="J324" ca="1">OFFSET(INDIRECT(INDEX(DbaseIndices!J:J,B324)),0,I324-2000+1)</f>
        <v>5.5800000000000001E-4</v>
      </c>
    </row>
    <row r="325" spans="1:10" x14ac:dyDescent="0.25">
      <c r="A325" s="197">
        <f>IF(I324=DbaseIndices!$N$3,A324+1,A324)</f>
        <v>54</v>
      </c>
      <c r="B325" s="197">
        <f>MATCH(A325,DbaseIndices!A:A,0)</f>
        <v>83</v>
      </c>
      <c r="C325" s="197" t="str" cm="1">
        <f t="array" ref="C325">INDEX(DbaseIndices!F:F,$B325)</f>
        <v>1 Energy</v>
      </c>
      <c r="D325" s="197" t="str" cm="1">
        <f t="array" ref="D325">INDEX(DbaseIndices!G:G,$B325)</f>
        <v>1A Fuel Combustion Activities</v>
      </c>
      <c r="E325" s="197" t="str" cm="1">
        <f t="array" ref="E325">INDEX(DbaseIndices!H:H,$B325)</f>
        <v>1A2 Manufacturing Industries and Construction</v>
      </c>
      <c r="F325" s="197" t="str" cm="1">
        <f t="array" ref="F325">INDEX(DbaseIndices!I:I,$B325)</f>
        <v>1A2 Manufacturing Industries and Construction</v>
      </c>
      <c r="G325" s="197" t="str" cm="1">
        <f t="array" ref="G325">INDEX(DbaseIndices!D:D,$B325)</f>
        <v>Residual Fuel Oil (HFO)</v>
      </c>
      <c r="H325" s="197" t="str" cm="1">
        <f t="array" ref="H325">INDEX(DbaseIndices!E:E,$B325)</f>
        <v>CH4</v>
      </c>
      <c r="I325" s="197">
        <f>IF(I324=DbaseIndices!$N$3,DbaseIndices!$N$2,I324+1)</f>
        <v>2017</v>
      </c>
      <c r="J325" s="404" cm="1">
        <f t="array" aca="1" ref="J325" ca="1">OFFSET(INDIRECT(INDEX(DbaseIndices!J:J,B325)),0,I325-2000+1)</f>
        <v>5.6099999999999998E-4</v>
      </c>
    </row>
    <row r="326" spans="1:10" x14ac:dyDescent="0.25">
      <c r="A326" s="197">
        <f>IF(I325=DbaseIndices!$N$3,A325+1,A325)</f>
        <v>55</v>
      </c>
      <c r="B326" s="197">
        <f>MATCH(A326,DbaseIndices!A:A,0)</f>
        <v>84</v>
      </c>
      <c r="C326" s="197" t="str" cm="1">
        <f t="array" ref="C326">INDEX(DbaseIndices!F:F,$B326)</f>
        <v>1 Energy</v>
      </c>
      <c r="D326" s="197" t="str" cm="1">
        <f t="array" ref="D326">INDEX(DbaseIndices!G:G,$B326)</f>
        <v>1A Fuel Combustion Activities</v>
      </c>
      <c r="E326" s="197" t="str" cm="1">
        <f t="array" ref="E326">INDEX(DbaseIndices!H:H,$B326)</f>
        <v>1A2 Manufacturing Industries and Construction</v>
      </c>
      <c r="F326" s="197" t="str" cm="1">
        <f t="array" ref="F326">INDEX(DbaseIndices!I:I,$B326)</f>
        <v>1A2 Manufacturing Industries and Construction</v>
      </c>
      <c r="G326" s="197" t="str" cm="1">
        <f t="array" ref="G326">INDEX(DbaseIndices!D:D,$B326)</f>
        <v>LPG</v>
      </c>
      <c r="H326" s="197" t="str" cm="1">
        <f t="array" ref="H326">INDEX(DbaseIndices!E:E,$B326)</f>
        <v>CH4</v>
      </c>
      <c r="I326" s="197">
        <f>IF(I325=DbaseIndices!$N$3,DbaseIndices!$N$2,I325+1)</f>
        <v>2012</v>
      </c>
      <c r="J326" s="404" cm="1">
        <f t="array" aca="1" ref="J326" ca="1">OFFSET(INDIRECT(INDEX(DbaseIndices!J:J,B326)),0,I326-2000+1)</f>
        <v>1.2610944000000001E-4</v>
      </c>
    </row>
    <row r="327" spans="1:10" x14ac:dyDescent="0.25">
      <c r="A327" s="197">
        <f>IF(I326=DbaseIndices!$N$3,A326+1,A326)</f>
        <v>55</v>
      </c>
      <c r="B327" s="197">
        <f>MATCH(A327,DbaseIndices!A:A,0)</f>
        <v>84</v>
      </c>
      <c r="C327" s="197" t="str" cm="1">
        <f t="array" ref="C327">INDEX(DbaseIndices!F:F,$B327)</f>
        <v>1 Energy</v>
      </c>
      <c r="D327" s="197" t="str" cm="1">
        <f t="array" ref="D327">INDEX(DbaseIndices!G:G,$B327)</f>
        <v>1A Fuel Combustion Activities</v>
      </c>
      <c r="E327" s="197" t="str" cm="1">
        <f t="array" ref="E327">INDEX(DbaseIndices!H:H,$B327)</f>
        <v>1A2 Manufacturing Industries and Construction</v>
      </c>
      <c r="F327" s="197" t="str" cm="1">
        <f t="array" ref="F327">INDEX(DbaseIndices!I:I,$B327)</f>
        <v>1A2 Manufacturing Industries and Construction</v>
      </c>
      <c r="G327" s="197" t="str" cm="1">
        <f t="array" ref="G327">INDEX(DbaseIndices!D:D,$B327)</f>
        <v>LPG</v>
      </c>
      <c r="H327" s="197" t="str" cm="1">
        <f t="array" ref="H327">INDEX(DbaseIndices!E:E,$B327)</f>
        <v>CH4</v>
      </c>
      <c r="I327" s="197">
        <f>IF(I326=DbaseIndices!$N$3,DbaseIndices!$N$2,I326+1)</f>
        <v>2013</v>
      </c>
      <c r="J327" s="404" cm="1">
        <f t="array" aca="1" ref="J327" ca="1">OFFSET(INDIRECT(INDEX(DbaseIndices!J:J,B327)),0,I327-2000+1)</f>
        <v>1.242758E-4</v>
      </c>
    </row>
    <row r="328" spans="1:10" x14ac:dyDescent="0.25">
      <c r="A328" s="197">
        <f>IF(I327=DbaseIndices!$N$3,A327+1,A327)</f>
        <v>55</v>
      </c>
      <c r="B328" s="197">
        <f>MATCH(A328,DbaseIndices!A:A,0)</f>
        <v>84</v>
      </c>
      <c r="C328" s="197" t="str" cm="1">
        <f t="array" ref="C328">INDEX(DbaseIndices!F:F,$B328)</f>
        <v>1 Energy</v>
      </c>
      <c r="D328" s="197" t="str" cm="1">
        <f t="array" ref="D328">INDEX(DbaseIndices!G:G,$B328)</f>
        <v>1A Fuel Combustion Activities</v>
      </c>
      <c r="E328" s="197" t="str" cm="1">
        <f t="array" ref="E328">INDEX(DbaseIndices!H:H,$B328)</f>
        <v>1A2 Manufacturing Industries and Construction</v>
      </c>
      <c r="F328" s="197" t="str" cm="1">
        <f t="array" ref="F328">INDEX(DbaseIndices!I:I,$B328)</f>
        <v>1A2 Manufacturing Industries and Construction</v>
      </c>
      <c r="G328" s="197" t="str" cm="1">
        <f t="array" ref="G328">INDEX(DbaseIndices!D:D,$B328)</f>
        <v>LPG</v>
      </c>
      <c r="H328" s="197" t="str" cm="1">
        <f t="array" ref="H328">INDEX(DbaseIndices!E:E,$B328)</f>
        <v>CH4</v>
      </c>
      <c r="I328" s="197">
        <f>IF(I327=DbaseIndices!$N$3,DbaseIndices!$N$2,I327+1)</f>
        <v>2014</v>
      </c>
      <c r="J328" s="404" cm="1">
        <f t="array" aca="1" ref="J328" ca="1">OFFSET(INDIRECT(INDEX(DbaseIndices!J:J,B328)),0,I328-2000+1)</f>
        <v>1.256005E-4</v>
      </c>
    </row>
    <row r="329" spans="1:10" x14ac:dyDescent="0.25">
      <c r="A329" s="197">
        <f>IF(I328=DbaseIndices!$N$3,A328+1,A328)</f>
        <v>55</v>
      </c>
      <c r="B329" s="197">
        <f>MATCH(A329,DbaseIndices!A:A,0)</f>
        <v>84</v>
      </c>
      <c r="C329" s="197" t="str" cm="1">
        <f t="array" ref="C329">INDEX(DbaseIndices!F:F,$B329)</f>
        <v>1 Energy</v>
      </c>
      <c r="D329" s="197" t="str" cm="1">
        <f t="array" ref="D329">INDEX(DbaseIndices!G:G,$B329)</f>
        <v>1A Fuel Combustion Activities</v>
      </c>
      <c r="E329" s="197" t="str" cm="1">
        <f t="array" ref="E329">INDEX(DbaseIndices!H:H,$B329)</f>
        <v>1A2 Manufacturing Industries and Construction</v>
      </c>
      <c r="F329" s="197" t="str" cm="1">
        <f t="array" ref="F329">INDEX(DbaseIndices!I:I,$B329)</f>
        <v>1A2 Manufacturing Industries and Construction</v>
      </c>
      <c r="G329" s="197" t="str" cm="1">
        <f t="array" ref="G329">INDEX(DbaseIndices!D:D,$B329)</f>
        <v>LPG</v>
      </c>
      <c r="H329" s="197" t="str" cm="1">
        <f t="array" ref="H329">INDEX(DbaseIndices!E:E,$B329)</f>
        <v>CH4</v>
      </c>
      <c r="I329" s="197">
        <f>IF(I328=DbaseIndices!$N$3,DbaseIndices!$N$2,I328+1)</f>
        <v>2015</v>
      </c>
      <c r="J329" s="404" cm="1">
        <f t="array" aca="1" ref="J329" ca="1">OFFSET(INDIRECT(INDEX(DbaseIndices!J:J,B329)),0,I329-2000+1)</f>
        <v>1.269252E-4</v>
      </c>
    </row>
    <row r="330" spans="1:10" x14ac:dyDescent="0.25">
      <c r="A330" s="197">
        <f>IF(I329=DbaseIndices!$N$3,A329+1,A329)</f>
        <v>55</v>
      </c>
      <c r="B330" s="197">
        <f>MATCH(A330,DbaseIndices!A:A,0)</f>
        <v>84</v>
      </c>
      <c r="C330" s="197" t="str" cm="1">
        <f t="array" ref="C330">INDEX(DbaseIndices!F:F,$B330)</f>
        <v>1 Energy</v>
      </c>
      <c r="D330" s="197" t="str" cm="1">
        <f t="array" ref="D330">INDEX(DbaseIndices!G:G,$B330)</f>
        <v>1A Fuel Combustion Activities</v>
      </c>
      <c r="E330" s="197" t="str" cm="1">
        <f t="array" ref="E330">INDEX(DbaseIndices!H:H,$B330)</f>
        <v>1A2 Manufacturing Industries and Construction</v>
      </c>
      <c r="F330" s="197" t="str" cm="1">
        <f t="array" ref="F330">INDEX(DbaseIndices!I:I,$B330)</f>
        <v>1A2 Manufacturing Industries and Construction</v>
      </c>
      <c r="G330" s="197" t="str" cm="1">
        <f t="array" ref="G330">INDEX(DbaseIndices!D:D,$B330)</f>
        <v>LPG</v>
      </c>
      <c r="H330" s="197" t="str" cm="1">
        <f t="array" ref="H330">INDEX(DbaseIndices!E:E,$B330)</f>
        <v>CH4</v>
      </c>
      <c r="I330" s="197">
        <f>IF(I329=DbaseIndices!$N$3,DbaseIndices!$N$2,I329+1)</f>
        <v>2016</v>
      </c>
      <c r="J330" s="404" cm="1">
        <f t="array" aca="1" ref="J330" ca="1">OFFSET(INDIRECT(INDEX(DbaseIndices!J:J,B330)),0,I330-2000+1)</f>
        <v>1.2799999999999999E-4</v>
      </c>
    </row>
    <row r="331" spans="1:10" x14ac:dyDescent="0.25">
      <c r="A331" s="197">
        <f>IF(I330=DbaseIndices!$N$3,A330+1,A330)</f>
        <v>55</v>
      </c>
      <c r="B331" s="197">
        <f>MATCH(A331,DbaseIndices!A:A,0)</f>
        <v>84</v>
      </c>
      <c r="C331" s="197" t="str" cm="1">
        <f t="array" ref="C331">INDEX(DbaseIndices!F:F,$B331)</f>
        <v>1 Energy</v>
      </c>
      <c r="D331" s="197" t="str" cm="1">
        <f t="array" ref="D331">INDEX(DbaseIndices!G:G,$B331)</f>
        <v>1A Fuel Combustion Activities</v>
      </c>
      <c r="E331" s="197" t="str" cm="1">
        <f t="array" ref="E331">INDEX(DbaseIndices!H:H,$B331)</f>
        <v>1A2 Manufacturing Industries and Construction</v>
      </c>
      <c r="F331" s="197" t="str" cm="1">
        <f t="array" ref="F331">INDEX(DbaseIndices!I:I,$B331)</f>
        <v>1A2 Manufacturing Industries and Construction</v>
      </c>
      <c r="G331" s="197" t="str" cm="1">
        <f t="array" ref="G331">INDEX(DbaseIndices!D:D,$B331)</f>
        <v>LPG</v>
      </c>
      <c r="H331" s="197" t="str" cm="1">
        <f t="array" ref="H331">INDEX(DbaseIndices!E:E,$B331)</f>
        <v>CH4</v>
      </c>
      <c r="I331" s="197">
        <f>IF(I330=DbaseIndices!$N$3,DbaseIndices!$N$2,I330+1)</f>
        <v>2017</v>
      </c>
      <c r="J331" s="404" cm="1">
        <f t="array" aca="1" ref="J331" ca="1">OFFSET(INDIRECT(INDEX(DbaseIndices!J:J,B331)),0,I331-2000+1)</f>
        <v>1.2999999999999999E-4</v>
      </c>
    </row>
    <row r="332" spans="1:10" x14ac:dyDescent="0.25">
      <c r="A332" s="197">
        <f>IF(I331=DbaseIndices!$N$3,A331+1,A331)</f>
        <v>56</v>
      </c>
      <c r="B332" s="197">
        <f>MATCH(A332,DbaseIndices!A:A,0)</f>
        <v>85</v>
      </c>
      <c r="C332" s="197" t="str" cm="1">
        <f t="array" ref="C332">INDEX(DbaseIndices!F:F,$B332)</f>
        <v>1 Energy</v>
      </c>
      <c r="D332" s="197" t="str" cm="1">
        <f t="array" ref="D332">INDEX(DbaseIndices!G:G,$B332)</f>
        <v>1A Fuel Combustion Activities</v>
      </c>
      <c r="E332" s="197" t="str" cm="1">
        <f t="array" ref="E332">INDEX(DbaseIndices!H:H,$B332)</f>
        <v>1A2 Manufacturing Industries and Construction</v>
      </c>
      <c r="F332" s="197" t="str" cm="1">
        <f t="array" ref="F332">INDEX(DbaseIndices!I:I,$B332)</f>
        <v>1A2 Manufacturing Industries and Construction</v>
      </c>
      <c r="G332" s="197" t="str" cm="1">
        <f t="array" ref="G332">INDEX(DbaseIndices!D:D,$B332)</f>
        <v>Bitumen</v>
      </c>
      <c r="H332" s="197" t="str" cm="1">
        <f t="array" ref="H332">INDEX(DbaseIndices!E:E,$B332)</f>
        <v>CH4</v>
      </c>
      <c r="I332" s="197">
        <f>IF(I331=DbaseIndices!$N$3,DbaseIndices!$N$2,I331+1)</f>
        <v>2012</v>
      </c>
      <c r="J332" s="404" cm="1">
        <f t="array" aca="1" ref="J332" ca="1">OFFSET(INDIRECT(INDEX(DbaseIndices!J:J,B332)),0,I332-2000+1)</f>
        <v>2.9420679959999998E-2</v>
      </c>
    </row>
    <row r="333" spans="1:10" x14ac:dyDescent="0.25">
      <c r="A333" s="197">
        <f>IF(I332=DbaseIndices!$N$3,A332+1,A332)</f>
        <v>56</v>
      </c>
      <c r="B333" s="197">
        <f>MATCH(A333,DbaseIndices!A:A,0)</f>
        <v>85</v>
      </c>
      <c r="C333" s="197" t="str" cm="1">
        <f t="array" ref="C333">INDEX(DbaseIndices!F:F,$B333)</f>
        <v>1 Energy</v>
      </c>
      <c r="D333" s="197" t="str" cm="1">
        <f t="array" ref="D333">INDEX(DbaseIndices!G:G,$B333)</f>
        <v>1A Fuel Combustion Activities</v>
      </c>
      <c r="E333" s="197" t="str" cm="1">
        <f t="array" ref="E333">INDEX(DbaseIndices!H:H,$B333)</f>
        <v>1A2 Manufacturing Industries and Construction</v>
      </c>
      <c r="F333" s="197" t="str" cm="1">
        <f t="array" ref="F333">INDEX(DbaseIndices!I:I,$B333)</f>
        <v>1A2 Manufacturing Industries and Construction</v>
      </c>
      <c r="G333" s="197" t="str" cm="1">
        <f t="array" ref="G333">INDEX(DbaseIndices!D:D,$B333)</f>
        <v>Bitumen</v>
      </c>
      <c r="H333" s="197" t="str" cm="1">
        <f t="array" ref="H333">INDEX(DbaseIndices!E:E,$B333)</f>
        <v>CH4</v>
      </c>
      <c r="I333" s="197">
        <f>IF(I332=DbaseIndices!$N$3,DbaseIndices!$N$2,I332+1)</f>
        <v>2013</v>
      </c>
      <c r="J333" s="404" cm="1">
        <f t="array" aca="1" ref="J333" ca="1">OFFSET(INDIRECT(INDEX(DbaseIndices!J:J,B333)),0,I333-2000+1)</f>
        <v>2.7284820000000001E-2</v>
      </c>
    </row>
    <row r="334" spans="1:10" x14ac:dyDescent="0.25">
      <c r="A334" s="197">
        <f>IF(I333=DbaseIndices!$N$3,A333+1,A333)</f>
        <v>56</v>
      </c>
      <c r="B334" s="197">
        <f>MATCH(A334,DbaseIndices!A:A,0)</f>
        <v>85</v>
      </c>
      <c r="C334" s="197" t="str" cm="1">
        <f t="array" ref="C334">INDEX(DbaseIndices!F:F,$B334)</f>
        <v>1 Energy</v>
      </c>
      <c r="D334" s="197" t="str" cm="1">
        <f t="array" ref="D334">INDEX(DbaseIndices!G:G,$B334)</f>
        <v>1A Fuel Combustion Activities</v>
      </c>
      <c r="E334" s="197" t="str" cm="1">
        <f t="array" ref="E334">INDEX(DbaseIndices!H:H,$B334)</f>
        <v>1A2 Manufacturing Industries and Construction</v>
      </c>
      <c r="F334" s="197" t="str" cm="1">
        <f t="array" ref="F334">INDEX(DbaseIndices!I:I,$B334)</f>
        <v>1A2 Manufacturing Industries and Construction</v>
      </c>
      <c r="G334" s="197" t="str" cm="1">
        <f t="array" ref="G334">INDEX(DbaseIndices!D:D,$B334)</f>
        <v>Bitumen</v>
      </c>
      <c r="H334" s="197" t="str" cm="1">
        <f t="array" ref="H334">INDEX(DbaseIndices!E:E,$B334)</f>
        <v>CH4</v>
      </c>
      <c r="I334" s="197">
        <f>IF(I333=DbaseIndices!$N$3,DbaseIndices!$N$2,I333+1)</f>
        <v>2014</v>
      </c>
      <c r="J334" s="404" cm="1">
        <f t="array" aca="1" ref="J334" ca="1">OFFSET(INDIRECT(INDEX(DbaseIndices!J:J,B334)),0,I334-2000+1)</f>
        <v>2.8152600000000003E-2</v>
      </c>
    </row>
    <row r="335" spans="1:10" x14ac:dyDescent="0.25">
      <c r="A335" s="197">
        <f>IF(I334=DbaseIndices!$N$3,A334+1,A334)</f>
        <v>56</v>
      </c>
      <c r="B335" s="197">
        <f>MATCH(A335,DbaseIndices!A:A,0)</f>
        <v>85</v>
      </c>
      <c r="C335" s="197" t="str" cm="1">
        <f t="array" ref="C335">INDEX(DbaseIndices!F:F,$B335)</f>
        <v>1 Energy</v>
      </c>
      <c r="D335" s="197" t="str" cm="1">
        <f t="array" ref="D335">INDEX(DbaseIndices!G:G,$B335)</f>
        <v>1A Fuel Combustion Activities</v>
      </c>
      <c r="E335" s="197" t="str" cm="1">
        <f t="array" ref="E335">INDEX(DbaseIndices!H:H,$B335)</f>
        <v>1A2 Manufacturing Industries and Construction</v>
      </c>
      <c r="F335" s="197" t="str" cm="1">
        <f t="array" ref="F335">INDEX(DbaseIndices!I:I,$B335)</f>
        <v>1A2 Manufacturing Industries and Construction</v>
      </c>
      <c r="G335" s="197" t="str" cm="1">
        <f t="array" ref="G335">INDEX(DbaseIndices!D:D,$B335)</f>
        <v>Bitumen</v>
      </c>
      <c r="H335" s="197" t="str" cm="1">
        <f t="array" ref="H335">INDEX(DbaseIndices!E:E,$B335)</f>
        <v>CH4</v>
      </c>
      <c r="I335" s="197">
        <f>IF(I334=DbaseIndices!$N$3,DbaseIndices!$N$2,I334+1)</f>
        <v>2015</v>
      </c>
      <c r="J335" s="404" cm="1">
        <f t="array" aca="1" ref="J335" ca="1">OFFSET(INDIRECT(INDEX(DbaseIndices!J:J,B335)),0,I335-2000+1)</f>
        <v>2.9020379999999998E-2</v>
      </c>
    </row>
    <row r="336" spans="1:10" x14ac:dyDescent="0.25">
      <c r="A336" s="197">
        <f>IF(I335=DbaseIndices!$N$3,A335+1,A335)</f>
        <v>56</v>
      </c>
      <c r="B336" s="197">
        <f>MATCH(A336,DbaseIndices!A:A,0)</f>
        <v>85</v>
      </c>
      <c r="C336" s="197" t="str" cm="1">
        <f t="array" ref="C336">INDEX(DbaseIndices!F:F,$B336)</f>
        <v>1 Energy</v>
      </c>
      <c r="D336" s="197" t="str" cm="1">
        <f t="array" ref="D336">INDEX(DbaseIndices!G:G,$B336)</f>
        <v>1A Fuel Combustion Activities</v>
      </c>
      <c r="E336" s="197" t="str" cm="1">
        <f t="array" ref="E336">INDEX(DbaseIndices!H:H,$B336)</f>
        <v>1A2 Manufacturing Industries and Construction</v>
      </c>
      <c r="F336" s="197" t="str" cm="1">
        <f t="array" ref="F336">INDEX(DbaseIndices!I:I,$B336)</f>
        <v>1A2 Manufacturing Industries and Construction</v>
      </c>
      <c r="G336" s="197" t="str" cm="1">
        <f t="array" ref="G336">INDEX(DbaseIndices!D:D,$B336)</f>
        <v>Bitumen</v>
      </c>
      <c r="H336" s="197" t="str" cm="1">
        <f t="array" ref="H336">INDEX(DbaseIndices!E:E,$B336)</f>
        <v>CH4</v>
      </c>
      <c r="I336" s="197">
        <f>IF(I335=DbaseIndices!$N$3,DbaseIndices!$N$2,I335+1)</f>
        <v>2016</v>
      </c>
      <c r="J336" s="404" cm="1">
        <f t="array" aca="1" ref="J336" ca="1">OFFSET(INDIRECT(INDEX(DbaseIndices!J:J,B336)),0,I336-2000+1)</f>
        <v>2.9888999999999999E-2</v>
      </c>
    </row>
    <row r="337" spans="1:10" x14ac:dyDescent="0.25">
      <c r="A337" s="197">
        <f>IF(I336=DbaseIndices!$N$3,A336+1,A336)</f>
        <v>56</v>
      </c>
      <c r="B337" s="197">
        <f>MATCH(A337,DbaseIndices!A:A,0)</f>
        <v>85</v>
      </c>
      <c r="C337" s="197" t="str" cm="1">
        <f t="array" ref="C337">INDEX(DbaseIndices!F:F,$B337)</f>
        <v>1 Energy</v>
      </c>
      <c r="D337" s="197" t="str" cm="1">
        <f t="array" ref="D337">INDEX(DbaseIndices!G:G,$B337)</f>
        <v>1A Fuel Combustion Activities</v>
      </c>
      <c r="E337" s="197" t="str" cm="1">
        <f t="array" ref="E337">INDEX(DbaseIndices!H:H,$B337)</f>
        <v>1A2 Manufacturing Industries and Construction</v>
      </c>
      <c r="F337" s="197" t="str" cm="1">
        <f t="array" ref="F337">INDEX(DbaseIndices!I:I,$B337)</f>
        <v>1A2 Manufacturing Industries and Construction</v>
      </c>
      <c r="G337" s="197" t="str" cm="1">
        <f t="array" ref="G337">INDEX(DbaseIndices!D:D,$B337)</f>
        <v>Bitumen</v>
      </c>
      <c r="H337" s="197" t="str" cm="1">
        <f t="array" ref="H337">INDEX(DbaseIndices!E:E,$B337)</f>
        <v>CH4</v>
      </c>
      <c r="I337" s="197">
        <f>IF(I336=DbaseIndices!$N$3,DbaseIndices!$N$2,I336+1)</f>
        <v>2017</v>
      </c>
      <c r="J337" s="404" cm="1">
        <f t="array" aca="1" ref="J337" ca="1">OFFSET(INDIRECT(INDEX(DbaseIndices!J:J,B337)),0,I337-2000+1)</f>
        <v>3.0755999999999999E-2</v>
      </c>
    </row>
    <row r="338" spans="1:10" x14ac:dyDescent="0.25">
      <c r="A338" s="197">
        <f>IF(I337=DbaseIndices!$N$3,A337+1,A337)</f>
        <v>57</v>
      </c>
      <c r="B338" s="197">
        <f>MATCH(A338,DbaseIndices!A:A,0)</f>
        <v>86</v>
      </c>
      <c r="C338" s="197" t="str" cm="1">
        <f t="array" ref="C338">INDEX(DbaseIndices!F:F,$B338)</f>
        <v>1 Energy</v>
      </c>
      <c r="D338" s="197" t="str" cm="1">
        <f t="array" ref="D338">INDEX(DbaseIndices!G:G,$B338)</f>
        <v>1A Fuel Combustion Activities</v>
      </c>
      <c r="E338" s="197" t="str" cm="1">
        <f t="array" ref="E338">INDEX(DbaseIndices!H:H,$B338)</f>
        <v>1A2 Manufacturing Industries and Construction</v>
      </c>
      <c r="F338" s="197" t="str" cm="1">
        <f t="array" ref="F338">INDEX(DbaseIndices!I:I,$B338)</f>
        <v>1A2 Manufacturing Industries and Construction</v>
      </c>
      <c r="G338" s="197" t="str" cm="1">
        <f t="array" ref="G338">INDEX(DbaseIndices!D:D,$B338)</f>
        <v>Coal</v>
      </c>
      <c r="H338" s="197" t="str" cm="1">
        <f t="array" ref="H338">INDEX(DbaseIndices!E:E,$B338)</f>
        <v>CH4</v>
      </c>
      <c r="I338" s="197">
        <f>IF(I337=DbaseIndices!$N$3,DbaseIndices!$N$2,I337+1)</f>
        <v>2012</v>
      </c>
      <c r="J338" s="404" cm="1">
        <f t="array" aca="1" ref="J338" ca="1">OFFSET(INDIRECT(INDEX(DbaseIndices!J:J,B338)),0,I338-2000+1)</f>
        <v>0.17140196969999996</v>
      </c>
    </row>
    <row r="339" spans="1:10" x14ac:dyDescent="0.25">
      <c r="A339" s="197">
        <f>IF(I338=DbaseIndices!$N$3,A338+1,A338)</f>
        <v>57</v>
      </c>
      <c r="B339" s="197">
        <f>MATCH(A339,DbaseIndices!A:A,0)</f>
        <v>86</v>
      </c>
      <c r="C339" s="197" t="str" cm="1">
        <f t="array" ref="C339">INDEX(DbaseIndices!F:F,$B339)</f>
        <v>1 Energy</v>
      </c>
      <c r="D339" s="197" t="str" cm="1">
        <f t="array" ref="D339">INDEX(DbaseIndices!G:G,$B339)</f>
        <v>1A Fuel Combustion Activities</v>
      </c>
      <c r="E339" s="197" t="str" cm="1">
        <f t="array" ref="E339">INDEX(DbaseIndices!H:H,$B339)</f>
        <v>1A2 Manufacturing Industries and Construction</v>
      </c>
      <c r="F339" s="197" t="str" cm="1">
        <f t="array" ref="F339">INDEX(DbaseIndices!I:I,$B339)</f>
        <v>1A2 Manufacturing Industries and Construction</v>
      </c>
      <c r="G339" s="197" t="str" cm="1">
        <f t="array" ref="G339">INDEX(DbaseIndices!D:D,$B339)</f>
        <v>Coal</v>
      </c>
      <c r="H339" s="197" t="str" cm="1">
        <f t="array" ref="H339">INDEX(DbaseIndices!E:E,$B339)</f>
        <v>CH4</v>
      </c>
      <c r="I339" s="197">
        <f>IF(I338=DbaseIndices!$N$3,DbaseIndices!$N$2,I338+1)</f>
        <v>2013</v>
      </c>
      <c r="J339" s="404" cm="1">
        <f t="array" aca="1" ref="J339" ca="1">OFFSET(INDIRECT(INDEX(DbaseIndices!J:J,B339)),0,I339-2000+1)</f>
        <v>2.9870002988999989E-2</v>
      </c>
    </row>
    <row r="340" spans="1:10" x14ac:dyDescent="0.25">
      <c r="A340" s="197">
        <f>IF(I339=DbaseIndices!$N$3,A339+1,A339)</f>
        <v>57</v>
      </c>
      <c r="B340" s="197">
        <f>MATCH(A340,DbaseIndices!A:A,0)</f>
        <v>86</v>
      </c>
      <c r="C340" s="197" t="str" cm="1">
        <f t="array" ref="C340">INDEX(DbaseIndices!F:F,$B340)</f>
        <v>1 Energy</v>
      </c>
      <c r="D340" s="197" t="str" cm="1">
        <f t="array" ref="D340">INDEX(DbaseIndices!G:G,$B340)</f>
        <v>1A Fuel Combustion Activities</v>
      </c>
      <c r="E340" s="197" t="str" cm="1">
        <f t="array" ref="E340">INDEX(DbaseIndices!H:H,$B340)</f>
        <v>1A2 Manufacturing Industries and Construction</v>
      </c>
      <c r="F340" s="197" t="str" cm="1">
        <f t="array" ref="F340">INDEX(DbaseIndices!I:I,$B340)</f>
        <v>1A2 Manufacturing Industries and Construction</v>
      </c>
      <c r="G340" s="197" t="str" cm="1">
        <f t="array" ref="G340">INDEX(DbaseIndices!D:D,$B340)</f>
        <v>Coal</v>
      </c>
      <c r="H340" s="197" t="str" cm="1">
        <f t="array" ref="H340">INDEX(DbaseIndices!E:E,$B340)</f>
        <v>CH4</v>
      </c>
      <c r="I340" s="197">
        <f>IF(I339=DbaseIndices!$N$3,DbaseIndices!$N$2,I339+1)</f>
        <v>2014</v>
      </c>
      <c r="J340" s="404" cm="1">
        <f t="array" aca="1" ref="J340" ca="1">OFFSET(INDIRECT(INDEX(DbaseIndices!J:J,B340)),0,I340-2000+1)</f>
        <v>0.13418858434950004</v>
      </c>
    </row>
    <row r="341" spans="1:10" x14ac:dyDescent="0.25">
      <c r="A341" s="197">
        <f>IF(I340=DbaseIndices!$N$3,A340+1,A340)</f>
        <v>57</v>
      </c>
      <c r="B341" s="197">
        <f>MATCH(A341,DbaseIndices!A:A,0)</f>
        <v>86</v>
      </c>
      <c r="C341" s="197" t="str" cm="1">
        <f t="array" ref="C341">INDEX(DbaseIndices!F:F,$B341)</f>
        <v>1 Energy</v>
      </c>
      <c r="D341" s="197" t="str" cm="1">
        <f t="array" ref="D341">INDEX(DbaseIndices!G:G,$B341)</f>
        <v>1A Fuel Combustion Activities</v>
      </c>
      <c r="E341" s="197" t="str" cm="1">
        <f t="array" ref="E341">INDEX(DbaseIndices!H:H,$B341)</f>
        <v>1A2 Manufacturing Industries and Construction</v>
      </c>
      <c r="F341" s="197" t="str" cm="1">
        <f t="array" ref="F341">INDEX(DbaseIndices!I:I,$B341)</f>
        <v>1A2 Manufacturing Industries and Construction</v>
      </c>
      <c r="G341" s="197" t="str" cm="1">
        <f t="array" ref="G341">INDEX(DbaseIndices!D:D,$B341)</f>
        <v>Coal</v>
      </c>
      <c r="H341" s="197" t="str" cm="1">
        <f t="array" ref="H341">INDEX(DbaseIndices!E:E,$B341)</f>
        <v>CH4</v>
      </c>
      <c r="I341" s="197">
        <f>IF(I340=DbaseIndices!$N$3,DbaseIndices!$N$2,I340+1)</f>
        <v>2015</v>
      </c>
      <c r="J341" s="404" cm="1">
        <f t="array" aca="1" ref="J341" ca="1">OFFSET(INDIRECT(INDEX(DbaseIndices!J:J,B341)),0,I341-2000+1)</f>
        <v>0.23646650760000007</v>
      </c>
    </row>
    <row r="342" spans="1:10" x14ac:dyDescent="0.25">
      <c r="A342" s="197">
        <f>IF(I341=DbaseIndices!$N$3,A341+1,A341)</f>
        <v>57</v>
      </c>
      <c r="B342" s="197">
        <f>MATCH(A342,DbaseIndices!A:A,0)</f>
        <v>86</v>
      </c>
      <c r="C342" s="197" t="str" cm="1">
        <f t="array" ref="C342">INDEX(DbaseIndices!F:F,$B342)</f>
        <v>1 Energy</v>
      </c>
      <c r="D342" s="197" t="str" cm="1">
        <f t="array" ref="D342">INDEX(DbaseIndices!G:G,$B342)</f>
        <v>1A Fuel Combustion Activities</v>
      </c>
      <c r="E342" s="197" t="str" cm="1">
        <f t="array" ref="E342">INDEX(DbaseIndices!H:H,$B342)</f>
        <v>1A2 Manufacturing Industries and Construction</v>
      </c>
      <c r="F342" s="197" t="str" cm="1">
        <f t="array" ref="F342">INDEX(DbaseIndices!I:I,$B342)</f>
        <v>1A2 Manufacturing Industries and Construction</v>
      </c>
      <c r="G342" s="197" t="str" cm="1">
        <f t="array" ref="G342">INDEX(DbaseIndices!D:D,$B342)</f>
        <v>Coal</v>
      </c>
      <c r="H342" s="197" t="str" cm="1">
        <f t="array" ref="H342">INDEX(DbaseIndices!E:E,$B342)</f>
        <v>CH4</v>
      </c>
      <c r="I342" s="197">
        <f>IF(I341=DbaseIndices!$N$3,DbaseIndices!$N$2,I341+1)</f>
        <v>2016</v>
      </c>
      <c r="J342" s="404" cm="1">
        <f t="array" aca="1" ref="J342" ca="1">OFFSET(INDIRECT(INDEX(DbaseIndices!J:J,B342)),0,I342-2000+1)</f>
        <v>0.352753525314</v>
      </c>
    </row>
    <row r="343" spans="1:10" x14ac:dyDescent="0.25">
      <c r="A343" s="197">
        <f>IF(I342=DbaseIndices!$N$3,A342+1,A342)</f>
        <v>57</v>
      </c>
      <c r="B343" s="197">
        <f>MATCH(A343,DbaseIndices!A:A,0)</f>
        <v>86</v>
      </c>
      <c r="C343" s="197" t="str" cm="1">
        <f t="array" ref="C343">INDEX(DbaseIndices!F:F,$B343)</f>
        <v>1 Energy</v>
      </c>
      <c r="D343" s="197" t="str" cm="1">
        <f t="array" ref="D343">INDEX(DbaseIndices!G:G,$B343)</f>
        <v>1A Fuel Combustion Activities</v>
      </c>
      <c r="E343" s="197" t="str" cm="1">
        <f t="array" ref="E343">INDEX(DbaseIndices!H:H,$B343)</f>
        <v>1A2 Manufacturing Industries and Construction</v>
      </c>
      <c r="F343" s="197" t="str" cm="1">
        <f t="array" ref="F343">INDEX(DbaseIndices!I:I,$B343)</f>
        <v>1A2 Manufacturing Industries and Construction</v>
      </c>
      <c r="G343" s="197" t="str" cm="1">
        <f t="array" ref="G343">INDEX(DbaseIndices!D:D,$B343)</f>
        <v>Coal</v>
      </c>
      <c r="H343" s="197" t="str" cm="1">
        <f t="array" ref="H343">INDEX(DbaseIndices!E:E,$B343)</f>
        <v>CH4</v>
      </c>
      <c r="I343" s="197">
        <f>IF(I342=DbaseIndices!$N$3,DbaseIndices!$N$2,I342+1)</f>
        <v>2017</v>
      </c>
      <c r="J343" s="404" cm="1">
        <f t="array" aca="1" ref="J343" ca="1">OFFSET(INDIRECT(INDEX(DbaseIndices!J:J,B343)),0,I343-2000+1)</f>
        <v>0.20606232281401632</v>
      </c>
    </row>
    <row r="344" spans="1:10" x14ac:dyDescent="0.25">
      <c r="A344" s="197">
        <f>IF(I343=DbaseIndices!$N$3,A343+1,A343)</f>
        <v>58</v>
      </c>
      <c r="B344" s="197">
        <f>MATCH(A344,DbaseIndices!A:A,0)</f>
        <v>87</v>
      </c>
      <c r="C344" s="197" t="str" cm="1">
        <f t="array" ref="C344">INDEX(DbaseIndices!F:F,$B344)</f>
        <v>1 Energy</v>
      </c>
      <c r="D344" s="197" t="str" cm="1">
        <f t="array" ref="D344">INDEX(DbaseIndices!G:G,$B344)</f>
        <v>1A Fuel Combustion Activities</v>
      </c>
      <c r="E344" s="197" t="str" cm="1">
        <f t="array" ref="E344">INDEX(DbaseIndices!H:H,$B344)</f>
        <v>1A2 Manufacturing Industries and Construction</v>
      </c>
      <c r="F344" s="197" t="str" cm="1">
        <f t="array" ref="F344">INDEX(DbaseIndices!I:I,$B344)</f>
        <v>1A2 Manufacturing Industries and Construction</v>
      </c>
      <c r="G344" s="197" t="str" cm="1">
        <f t="array" ref="G344">INDEX(DbaseIndices!D:D,$B344)</f>
        <v>Gas</v>
      </c>
      <c r="H344" s="197" t="str" cm="1">
        <f t="array" ref="H344">INDEX(DbaseIndices!E:E,$B344)</f>
        <v>CH4</v>
      </c>
      <c r="I344" s="197">
        <f>IF(I343=DbaseIndices!$N$3,DbaseIndices!$N$2,I343+1)</f>
        <v>2012</v>
      </c>
      <c r="J344" s="404" cm="1">
        <f t="array" aca="1" ref="J344" ca="1">OFFSET(INDIRECT(INDEX(DbaseIndices!J:J,B344)),0,I344-2000+1)</f>
        <v>4.4518176E-2</v>
      </c>
    </row>
    <row r="345" spans="1:10" x14ac:dyDescent="0.25">
      <c r="A345" s="197">
        <f>IF(I344=DbaseIndices!$N$3,A344+1,A344)</f>
        <v>58</v>
      </c>
      <c r="B345" s="197">
        <f>MATCH(A345,DbaseIndices!A:A,0)</f>
        <v>87</v>
      </c>
      <c r="C345" s="197" t="str" cm="1">
        <f t="array" ref="C345">INDEX(DbaseIndices!F:F,$B345)</f>
        <v>1 Energy</v>
      </c>
      <c r="D345" s="197" t="str" cm="1">
        <f t="array" ref="D345">INDEX(DbaseIndices!G:G,$B345)</f>
        <v>1A Fuel Combustion Activities</v>
      </c>
      <c r="E345" s="197" t="str" cm="1">
        <f t="array" ref="E345">INDEX(DbaseIndices!H:H,$B345)</f>
        <v>1A2 Manufacturing Industries and Construction</v>
      </c>
      <c r="F345" s="197" t="str" cm="1">
        <f t="array" ref="F345">INDEX(DbaseIndices!I:I,$B345)</f>
        <v>1A2 Manufacturing Industries and Construction</v>
      </c>
      <c r="G345" s="197" t="str" cm="1">
        <f t="array" ref="G345">INDEX(DbaseIndices!D:D,$B345)</f>
        <v>Gas</v>
      </c>
      <c r="H345" s="197" t="str" cm="1">
        <f t="array" ref="H345">INDEX(DbaseIndices!E:E,$B345)</f>
        <v>CH4</v>
      </c>
      <c r="I345" s="197">
        <f>IF(I344=DbaseIndices!$N$3,DbaseIndices!$N$2,I344+1)</f>
        <v>2013</v>
      </c>
      <c r="J345" s="404" cm="1">
        <f t="array" aca="1" ref="J345" ca="1">OFFSET(INDIRECT(INDEX(DbaseIndices!J:J,B345)),0,I345-2000+1)</f>
        <v>6.2379199999999996E-2</v>
      </c>
    </row>
    <row r="346" spans="1:10" x14ac:dyDescent="0.25">
      <c r="A346" s="197">
        <f>IF(I345=DbaseIndices!$N$3,A345+1,A345)</f>
        <v>58</v>
      </c>
      <c r="B346" s="197">
        <f>MATCH(A346,DbaseIndices!A:A,0)</f>
        <v>87</v>
      </c>
      <c r="C346" s="197" t="str" cm="1">
        <f t="array" ref="C346">INDEX(DbaseIndices!F:F,$B346)</f>
        <v>1 Energy</v>
      </c>
      <c r="D346" s="197" t="str" cm="1">
        <f t="array" ref="D346">INDEX(DbaseIndices!G:G,$B346)</f>
        <v>1A Fuel Combustion Activities</v>
      </c>
      <c r="E346" s="197" t="str" cm="1">
        <f t="array" ref="E346">INDEX(DbaseIndices!H:H,$B346)</f>
        <v>1A2 Manufacturing Industries and Construction</v>
      </c>
      <c r="F346" s="197" t="str" cm="1">
        <f t="array" ref="F346">INDEX(DbaseIndices!I:I,$B346)</f>
        <v>1A2 Manufacturing Industries and Construction</v>
      </c>
      <c r="G346" s="197" t="str" cm="1">
        <f t="array" ref="G346">INDEX(DbaseIndices!D:D,$B346)</f>
        <v>Gas</v>
      </c>
      <c r="H346" s="197" t="str" cm="1">
        <f t="array" ref="H346">INDEX(DbaseIndices!E:E,$B346)</f>
        <v>CH4</v>
      </c>
      <c r="I346" s="197">
        <f>IF(I345=DbaseIndices!$N$3,DbaseIndices!$N$2,I345+1)</f>
        <v>2014</v>
      </c>
      <c r="J346" s="404" cm="1">
        <f t="array" aca="1" ref="J346" ca="1">OFFSET(INDIRECT(INDEX(DbaseIndices!J:J,B346)),0,I346-2000+1)</f>
        <v>6.3798499999999994E-2</v>
      </c>
    </row>
    <row r="347" spans="1:10" x14ac:dyDescent="0.25">
      <c r="A347" s="197">
        <f>IF(I346=DbaseIndices!$N$3,A346+1,A346)</f>
        <v>58</v>
      </c>
      <c r="B347" s="197">
        <f>MATCH(A347,DbaseIndices!A:A,0)</f>
        <v>87</v>
      </c>
      <c r="C347" s="197" t="str" cm="1">
        <f t="array" ref="C347">INDEX(DbaseIndices!F:F,$B347)</f>
        <v>1 Energy</v>
      </c>
      <c r="D347" s="197" t="str" cm="1">
        <f t="array" ref="D347">INDEX(DbaseIndices!G:G,$B347)</f>
        <v>1A Fuel Combustion Activities</v>
      </c>
      <c r="E347" s="197" t="str" cm="1">
        <f t="array" ref="E347">INDEX(DbaseIndices!H:H,$B347)</f>
        <v>1A2 Manufacturing Industries and Construction</v>
      </c>
      <c r="F347" s="197" t="str" cm="1">
        <f t="array" ref="F347">INDEX(DbaseIndices!I:I,$B347)</f>
        <v>1A2 Manufacturing Industries and Construction</v>
      </c>
      <c r="G347" s="197" t="str" cm="1">
        <f t="array" ref="G347">INDEX(DbaseIndices!D:D,$B347)</f>
        <v>Gas</v>
      </c>
      <c r="H347" s="197" t="str" cm="1">
        <f t="array" ref="H347">INDEX(DbaseIndices!E:E,$B347)</f>
        <v>CH4</v>
      </c>
      <c r="I347" s="197">
        <f>IF(I346=DbaseIndices!$N$3,DbaseIndices!$N$2,I346+1)</f>
        <v>2015</v>
      </c>
      <c r="J347" s="404" cm="1">
        <f t="array" aca="1" ref="J347" ca="1">OFFSET(INDIRECT(INDEX(DbaseIndices!J:J,B347)),0,I347-2000+1)</f>
        <v>6.5217800000000006E-2</v>
      </c>
    </row>
    <row r="348" spans="1:10" x14ac:dyDescent="0.25">
      <c r="A348" s="197">
        <f>IF(I347=DbaseIndices!$N$3,A347+1,A347)</f>
        <v>58</v>
      </c>
      <c r="B348" s="197">
        <f>MATCH(A348,DbaseIndices!A:A,0)</f>
        <v>87</v>
      </c>
      <c r="C348" s="197" t="str" cm="1">
        <f t="array" ref="C348">INDEX(DbaseIndices!F:F,$B348)</f>
        <v>1 Energy</v>
      </c>
      <c r="D348" s="197" t="str" cm="1">
        <f t="array" ref="D348">INDEX(DbaseIndices!G:G,$B348)</f>
        <v>1A Fuel Combustion Activities</v>
      </c>
      <c r="E348" s="197" t="str" cm="1">
        <f t="array" ref="E348">INDEX(DbaseIndices!H:H,$B348)</f>
        <v>1A2 Manufacturing Industries and Construction</v>
      </c>
      <c r="F348" s="197" t="str" cm="1">
        <f t="array" ref="F348">INDEX(DbaseIndices!I:I,$B348)</f>
        <v>1A2 Manufacturing Industries and Construction</v>
      </c>
      <c r="G348" s="197" t="str" cm="1">
        <f t="array" ref="G348">INDEX(DbaseIndices!D:D,$B348)</f>
        <v>Gas</v>
      </c>
      <c r="H348" s="197" t="str" cm="1">
        <f t="array" ref="H348">INDEX(DbaseIndices!E:E,$B348)</f>
        <v>CH4</v>
      </c>
      <c r="I348" s="197">
        <f>IF(I347=DbaseIndices!$N$3,DbaseIndices!$N$2,I347+1)</f>
        <v>2016</v>
      </c>
      <c r="J348" s="404" cm="1">
        <f t="array" aca="1" ref="J348" ca="1">OFFSET(INDIRECT(INDEX(DbaseIndices!J:J,B348)),0,I348-2000+1)</f>
        <v>6.6637000000000002E-2</v>
      </c>
    </row>
    <row r="349" spans="1:10" x14ac:dyDescent="0.25">
      <c r="A349" s="197">
        <f>IF(I348=DbaseIndices!$N$3,A348+1,A348)</f>
        <v>58</v>
      </c>
      <c r="B349" s="197">
        <f>MATCH(A349,DbaseIndices!A:A,0)</f>
        <v>87</v>
      </c>
      <c r="C349" s="197" t="str" cm="1">
        <f t="array" ref="C349">INDEX(DbaseIndices!F:F,$B349)</f>
        <v>1 Energy</v>
      </c>
      <c r="D349" s="197" t="str" cm="1">
        <f t="array" ref="D349">INDEX(DbaseIndices!G:G,$B349)</f>
        <v>1A Fuel Combustion Activities</v>
      </c>
      <c r="E349" s="197" t="str" cm="1">
        <f t="array" ref="E349">INDEX(DbaseIndices!H:H,$B349)</f>
        <v>1A2 Manufacturing Industries and Construction</v>
      </c>
      <c r="F349" s="197" t="str" cm="1">
        <f t="array" ref="F349">INDEX(DbaseIndices!I:I,$B349)</f>
        <v>1A2 Manufacturing Industries and Construction</v>
      </c>
      <c r="G349" s="197" t="str" cm="1">
        <f t="array" ref="G349">INDEX(DbaseIndices!D:D,$B349)</f>
        <v>Gas</v>
      </c>
      <c r="H349" s="197" t="str" cm="1">
        <f t="array" ref="H349">INDEX(DbaseIndices!E:E,$B349)</f>
        <v>CH4</v>
      </c>
      <c r="I349" s="197">
        <f>IF(I348=DbaseIndices!$N$3,DbaseIndices!$N$2,I348+1)</f>
        <v>2017</v>
      </c>
      <c r="J349" s="404" cm="1">
        <f t="array" aca="1" ref="J349" ca="1">OFFSET(INDIRECT(INDEX(DbaseIndices!J:J,B349)),0,I349-2000+1)</f>
        <v>6.8056000000000005E-2</v>
      </c>
    </row>
    <row r="350" spans="1:10" x14ac:dyDescent="0.25">
      <c r="A350" s="197">
        <f>IF(I349=DbaseIndices!$N$3,A349+1,A349)</f>
        <v>59</v>
      </c>
      <c r="B350" s="197">
        <f>MATCH(A350,DbaseIndices!A:A,0)</f>
        <v>93</v>
      </c>
      <c r="C350" s="197" t="str" cm="1">
        <f t="array" ref="C350">INDEX(DbaseIndices!F:F,$B350)</f>
        <v>1 Energy</v>
      </c>
      <c r="D350" s="197" t="str" cm="1">
        <f t="array" ref="D350">INDEX(DbaseIndices!G:G,$B350)</f>
        <v>1A Fuel Combustion Activities</v>
      </c>
      <c r="E350" s="197" t="str" cm="1">
        <f t="array" ref="E350">INDEX(DbaseIndices!H:H,$B350)</f>
        <v>1A2 Manufacturing Industries and Construction</v>
      </c>
      <c r="F350" s="197" t="str" cm="1">
        <f t="array" ref="F350">INDEX(DbaseIndices!I:I,$B350)</f>
        <v>1A2 Manufacturing Industries and Construction</v>
      </c>
      <c r="G350" s="197" t="str" cm="1">
        <f t="array" ref="G350">INDEX(DbaseIndices!D:D,$B350)</f>
        <v>Kerosene</v>
      </c>
      <c r="H350" s="197" t="str" cm="1">
        <f t="array" ref="H350">INDEX(DbaseIndices!E:E,$B350)</f>
        <v>N2O</v>
      </c>
      <c r="I350" s="197">
        <f>IF(I349=DbaseIndices!$N$3,DbaseIndices!$N$2,I349+1)</f>
        <v>2012</v>
      </c>
      <c r="J350" s="404" cm="1">
        <f t="array" aca="1" ref="J350" ca="1">OFFSET(INDIRECT(INDEX(DbaseIndices!J:J,B350)),0,I350-2000+1)</f>
        <v>2.2954799999999996E-4</v>
      </c>
    </row>
    <row r="351" spans="1:10" x14ac:dyDescent="0.25">
      <c r="A351" s="197">
        <f>IF(I350=DbaseIndices!$N$3,A350+1,A350)</f>
        <v>59</v>
      </c>
      <c r="B351" s="197">
        <f>MATCH(A351,DbaseIndices!A:A,0)</f>
        <v>93</v>
      </c>
      <c r="C351" s="197" t="str" cm="1">
        <f t="array" ref="C351">INDEX(DbaseIndices!F:F,$B351)</f>
        <v>1 Energy</v>
      </c>
      <c r="D351" s="197" t="str" cm="1">
        <f t="array" ref="D351">INDEX(DbaseIndices!G:G,$B351)</f>
        <v>1A Fuel Combustion Activities</v>
      </c>
      <c r="E351" s="197" t="str" cm="1">
        <f t="array" ref="E351">INDEX(DbaseIndices!H:H,$B351)</f>
        <v>1A2 Manufacturing Industries and Construction</v>
      </c>
      <c r="F351" s="197" t="str" cm="1">
        <f t="array" ref="F351">INDEX(DbaseIndices!I:I,$B351)</f>
        <v>1A2 Manufacturing Industries and Construction</v>
      </c>
      <c r="G351" s="197" t="str" cm="1">
        <f t="array" ref="G351">INDEX(DbaseIndices!D:D,$B351)</f>
        <v>Kerosene</v>
      </c>
      <c r="H351" s="197" t="str" cm="1">
        <f t="array" ref="H351">INDEX(DbaseIndices!E:E,$B351)</f>
        <v>N2O</v>
      </c>
      <c r="I351" s="197">
        <f>IF(I350=DbaseIndices!$N$3,DbaseIndices!$N$2,I350+1)</f>
        <v>2013</v>
      </c>
      <c r="J351" s="404" cm="1">
        <f t="array" aca="1" ref="J351" ca="1">OFFSET(INDIRECT(INDEX(DbaseIndices!J:J,B351)),0,I351-2000+1)</f>
        <v>2.3336760000000002E-4</v>
      </c>
    </row>
    <row r="352" spans="1:10" x14ac:dyDescent="0.25">
      <c r="A352" s="197">
        <f>IF(I351=DbaseIndices!$N$3,A351+1,A351)</f>
        <v>59</v>
      </c>
      <c r="B352" s="197">
        <f>MATCH(A352,DbaseIndices!A:A,0)</f>
        <v>93</v>
      </c>
      <c r="C352" s="197" t="str" cm="1">
        <f t="array" ref="C352">INDEX(DbaseIndices!F:F,$B352)</f>
        <v>1 Energy</v>
      </c>
      <c r="D352" s="197" t="str" cm="1">
        <f t="array" ref="D352">INDEX(DbaseIndices!G:G,$B352)</f>
        <v>1A Fuel Combustion Activities</v>
      </c>
      <c r="E352" s="197" t="str" cm="1">
        <f t="array" ref="E352">INDEX(DbaseIndices!H:H,$B352)</f>
        <v>1A2 Manufacturing Industries and Construction</v>
      </c>
      <c r="F352" s="197" t="str" cm="1">
        <f t="array" ref="F352">INDEX(DbaseIndices!I:I,$B352)</f>
        <v>1A2 Manufacturing Industries and Construction</v>
      </c>
      <c r="G352" s="197" t="str" cm="1">
        <f t="array" ref="G352">INDEX(DbaseIndices!D:D,$B352)</f>
        <v>Kerosene</v>
      </c>
      <c r="H352" s="197" t="str" cm="1">
        <f t="array" ref="H352">INDEX(DbaseIndices!E:E,$B352)</f>
        <v>N2O</v>
      </c>
      <c r="I352" s="197">
        <f>IF(I351=DbaseIndices!$N$3,DbaseIndices!$N$2,I351+1)</f>
        <v>2014</v>
      </c>
      <c r="J352" s="404" cm="1">
        <f t="array" aca="1" ref="J352" ca="1">OFFSET(INDIRECT(INDEX(DbaseIndices!J:J,B352)),0,I352-2000+1)</f>
        <v>2.1918E-4</v>
      </c>
    </row>
    <row r="353" spans="1:10" x14ac:dyDescent="0.25">
      <c r="A353" s="197">
        <f>IF(I352=DbaseIndices!$N$3,A352+1,A352)</f>
        <v>59</v>
      </c>
      <c r="B353" s="197">
        <f>MATCH(A353,DbaseIndices!A:A,0)</f>
        <v>93</v>
      </c>
      <c r="C353" s="197" t="str" cm="1">
        <f t="array" ref="C353">INDEX(DbaseIndices!F:F,$B353)</f>
        <v>1 Energy</v>
      </c>
      <c r="D353" s="197" t="str" cm="1">
        <f t="array" ref="D353">INDEX(DbaseIndices!G:G,$B353)</f>
        <v>1A Fuel Combustion Activities</v>
      </c>
      <c r="E353" s="197" t="str" cm="1">
        <f t="array" ref="E353">INDEX(DbaseIndices!H:H,$B353)</f>
        <v>1A2 Manufacturing Industries and Construction</v>
      </c>
      <c r="F353" s="197" t="str" cm="1">
        <f t="array" ref="F353">INDEX(DbaseIndices!I:I,$B353)</f>
        <v>1A2 Manufacturing Industries and Construction</v>
      </c>
      <c r="G353" s="197" t="str" cm="1">
        <f t="array" ref="G353">INDEX(DbaseIndices!D:D,$B353)</f>
        <v>Kerosene</v>
      </c>
      <c r="H353" s="197" t="str" cm="1">
        <f t="array" ref="H353">INDEX(DbaseIndices!E:E,$B353)</f>
        <v>N2O</v>
      </c>
      <c r="I353" s="197">
        <f>IF(I352=DbaseIndices!$N$3,DbaseIndices!$N$2,I352+1)</f>
        <v>2015</v>
      </c>
      <c r="J353" s="404" cm="1">
        <f t="array" aca="1" ref="J353" ca="1">OFFSET(INDIRECT(INDEX(DbaseIndices!J:J,B353)),0,I353-2000+1)</f>
        <v>2.0499240000000001E-4</v>
      </c>
    </row>
    <row r="354" spans="1:10" x14ac:dyDescent="0.25">
      <c r="A354" s="197">
        <f>IF(I353=DbaseIndices!$N$3,A353+1,A353)</f>
        <v>59</v>
      </c>
      <c r="B354" s="197">
        <f>MATCH(A354,DbaseIndices!A:A,0)</f>
        <v>93</v>
      </c>
      <c r="C354" s="197" t="str" cm="1">
        <f t="array" ref="C354">INDEX(DbaseIndices!F:F,$B354)</f>
        <v>1 Energy</v>
      </c>
      <c r="D354" s="197" t="str" cm="1">
        <f t="array" ref="D354">INDEX(DbaseIndices!G:G,$B354)</f>
        <v>1A Fuel Combustion Activities</v>
      </c>
      <c r="E354" s="197" t="str" cm="1">
        <f t="array" ref="E354">INDEX(DbaseIndices!H:H,$B354)</f>
        <v>1A2 Manufacturing Industries and Construction</v>
      </c>
      <c r="F354" s="197" t="str" cm="1">
        <f t="array" ref="F354">INDEX(DbaseIndices!I:I,$B354)</f>
        <v>1A2 Manufacturing Industries and Construction</v>
      </c>
      <c r="G354" s="197" t="str" cm="1">
        <f t="array" ref="G354">INDEX(DbaseIndices!D:D,$B354)</f>
        <v>Kerosene</v>
      </c>
      <c r="H354" s="197" t="str" cm="1">
        <f t="array" ref="H354">INDEX(DbaseIndices!E:E,$B354)</f>
        <v>N2O</v>
      </c>
      <c r="I354" s="197">
        <f>IF(I353=DbaseIndices!$N$3,DbaseIndices!$N$2,I353+1)</f>
        <v>2016</v>
      </c>
      <c r="J354" s="404" cm="1">
        <f t="array" aca="1" ref="J354" ca="1">OFFSET(INDIRECT(INDEX(DbaseIndices!J:J,B354)),0,I354-2000+1)</f>
        <v>1.9079999999999998E-4</v>
      </c>
    </row>
    <row r="355" spans="1:10" x14ac:dyDescent="0.25">
      <c r="A355" s="197">
        <f>IF(I354=DbaseIndices!$N$3,A354+1,A354)</f>
        <v>59</v>
      </c>
      <c r="B355" s="197">
        <f>MATCH(A355,DbaseIndices!A:A,0)</f>
        <v>93</v>
      </c>
      <c r="C355" s="197" t="str" cm="1">
        <f t="array" ref="C355">INDEX(DbaseIndices!F:F,$B355)</f>
        <v>1 Energy</v>
      </c>
      <c r="D355" s="197" t="str" cm="1">
        <f t="array" ref="D355">INDEX(DbaseIndices!G:G,$B355)</f>
        <v>1A Fuel Combustion Activities</v>
      </c>
      <c r="E355" s="197" t="str" cm="1">
        <f t="array" ref="E355">INDEX(DbaseIndices!H:H,$B355)</f>
        <v>1A2 Manufacturing Industries and Construction</v>
      </c>
      <c r="F355" s="197" t="str" cm="1">
        <f t="array" ref="F355">INDEX(DbaseIndices!I:I,$B355)</f>
        <v>1A2 Manufacturing Industries and Construction</v>
      </c>
      <c r="G355" s="197" t="str" cm="1">
        <f t="array" ref="G355">INDEX(DbaseIndices!D:D,$B355)</f>
        <v>Kerosene</v>
      </c>
      <c r="H355" s="197" t="str" cm="1">
        <f t="array" ref="H355">INDEX(DbaseIndices!E:E,$B355)</f>
        <v>N2O</v>
      </c>
      <c r="I355" s="197">
        <f>IF(I354=DbaseIndices!$N$3,DbaseIndices!$N$2,I354+1)</f>
        <v>2017</v>
      </c>
      <c r="J355" s="404" cm="1">
        <f t="array" aca="1" ref="J355" ca="1">OFFSET(INDIRECT(INDEX(DbaseIndices!J:J,B355)),0,I355-2000+1)</f>
        <v>1.7640000000000001E-4</v>
      </c>
    </row>
    <row r="356" spans="1:10" x14ac:dyDescent="0.25">
      <c r="A356" s="197">
        <f>IF(I355=DbaseIndices!$N$3,A355+1,A355)</f>
        <v>60</v>
      </c>
      <c r="B356" s="197">
        <f>MATCH(A356,DbaseIndices!A:A,0)</f>
        <v>94</v>
      </c>
      <c r="C356" s="197" t="str" cm="1">
        <f t="array" ref="C356">INDEX(DbaseIndices!F:F,$B356)</f>
        <v>1 Energy</v>
      </c>
      <c r="D356" s="197" t="str" cm="1">
        <f t="array" ref="D356">INDEX(DbaseIndices!G:G,$B356)</f>
        <v>1A Fuel Combustion Activities</v>
      </c>
      <c r="E356" s="197" t="str" cm="1">
        <f t="array" ref="E356">INDEX(DbaseIndices!H:H,$B356)</f>
        <v>1A2 Manufacturing Industries and Construction</v>
      </c>
      <c r="F356" s="197" t="str" cm="1">
        <f t="array" ref="F356">INDEX(DbaseIndices!I:I,$B356)</f>
        <v>1A2 Manufacturing Industries and Construction</v>
      </c>
      <c r="G356" s="197" t="str" cm="1">
        <f t="array" ref="G356">INDEX(DbaseIndices!D:D,$B356)</f>
        <v>Diesel</v>
      </c>
      <c r="H356" s="197" t="str" cm="1">
        <f t="array" ref="H356">INDEX(DbaseIndices!E:E,$B356)</f>
        <v>N2O</v>
      </c>
      <c r="I356" s="197">
        <f>IF(I355=DbaseIndices!$N$3,DbaseIndices!$N$2,I355+1)</f>
        <v>2012</v>
      </c>
      <c r="J356" s="404" cm="1">
        <f t="array" aca="1" ref="J356" ca="1">OFFSET(INDIRECT(INDEX(DbaseIndices!J:J,B356)),0,I356-2000+1)</f>
        <v>3.1298490234374997E-2</v>
      </c>
    </row>
    <row r="357" spans="1:10" x14ac:dyDescent="0.25">
      <c r="A357" s="197">
        <f>IF(I356=DbaseIndices!$N$3,A356+1,A356)</f>
        <v>60</v>
      </c>
      <c r="B357" s="197">
        <f>MATCH(A357,DbaseIndices!A:A,0)</f>
        <v>94</v>
      </c>
      <c r="C357" s="197" t="str" cm="1">
        <f t="array" ref="C357">INDEX(DbaseIndices!F:F,$B357)</f>
        <v>1 Energy</v>
      </c>
      <c r="D357" s="197" t="str" cm="1">
        <f t="array" ref="D357">INDEX(DbaseIndices!G:G,$B357)</f>
        <v>1A Fuel Combustion Activities</v>
      </c>
      <c r="E357" s="197" t="str" cm="1">
        <f t="array" ref="E357">INDEX(DbaseIndices!H:H,$B357)</f>
        <v>1A2 Manufacturing Industries and Construction</v>
      </c>
      <c r="F357" s="197" t="str" cm="1">
        <f t="array" ref="F357">INDEX(DbaseIndices!I:I,$B357)</f>
        <v>1A2 Manufacturing Industries and Construction</v>
      </c>
      <c r="G357" s="197" t="str" cm="1">
        <f t="array" ref="G357">INDEX(DbaseIndices!D:D,$B357)</f>
        <v>Diesel</v>
      </c>
      <c r="H357" s="197" t="str" cm="1">
        <f t="array" ref="H357">INDEX(DbaseIndices!E:E,$B357)</f>
        <v>N2O</v>
      </c>
      <c r="I357" s="197">
        <f>IF(I356=DbaseIndices!$N$3,DbaseIndices!$N$2,I356+1)</f>
        <v>2013</v>
      </c>
      <c r="J357" s="404" cm="1">
        <f t="array" aca="1" ref="J357" ca="1">OFFSET(INDIRECT(INDEX(DbaseIndices!J:J,B357)),0,I357-2000+1)</f>
        <v>3.2007791894531248E-2</v>
      </c>
    </row>
    <row r="358" spans="1:10" x14ac:dyDescent="0.25">
      <c r="A358" s="197">
        <f>IF(I357=DbaseIndices!$N$3,A357+1,A357)</f>
        <v>60</v>
      </c>
      <c r="B358" s="197">
        <f>MATCH(A358,DbaseIndices!A:A,0)</f>
        <v>94</v>
      </c>
      <c r="C358" s="197" t="str" cm="1">
        <f t="array" ref="C358">INDEX(DbaseIndices!F:F,$B358)</f>
        <v>1 Energy</v>
      </c>
      <c r="D358" s="197" t="str" cm="1">
        <f t="array" ref="D358">INDEX(DbaseIndices!G:G,$B358)</f>
        <v>1A Fuel Combustion Activities</v>
      </c>
      <c r="E358" s="197" t="str" cm="1">
        <f t="array" ref="E358">INDEX(DbaseIndices!H:H,$B358)</f>
        <v>1A2 Manufacturing Industries and Construction</v>
      </c>
      <c r="F358" s="197" t="str" cm="1">
        <f t="array" ref="F358">INDEX(DbaseIndices!I:I,$B358)</f>
        <v>1A2 Manufacturing Industries and Construction</v>
      </c>
      <c r="G358" s="197" t="str" cm="1">
        <f t="array" ref="G358">INDEX(DbaseIndices!D:D,$B358)</f>
        <v>Diesel</v>
      </c>
      <c r="H358" s="197" t="str" cm="1">
        <f t="array" ref="H358">INDEX(DbaseIndices!E:E,$B358)</f>
        <v>N2O</v>
      </c>
      <c r="I358" s="197">
        <f>IF(I357=DbaseIndices!$N$3,DbaseIndices!$N$2,I357+1)</f>
        <v>2014</v>
      </c>
      <c r="J358" s="404" cm="1">
        <f t="array" aca="1" ref="J358" ca="1">OFFSET(INDIRECT(INDEX(DbaseIndices!J:J,B358)),0,I358-2000+1)</f>
        <v>3.7484700585937496E-2</v>
      </c>
    </row>
    <row r="359" spans="1:10" x14ac:dyDescent="0.25">
      <c r="A359" s="197">
        <f>IF(I358=DbaseIndices!$N$3,A358+1,A358)</f>
        <v>60</v>
      </c>
      <c r="B359" s="197">
        <f>MATCH(A359,DbaseIndices!A:A,0)</f>
        <v>94</v>
      </c>
      <c r="C359" s="197" t="str" cm="1">
        <f t="array" ref="C359">INDEX(DbaseIndices!F:F,$B359)</f>
        <v>1 Energy</v>
      </c>
      <c r="D359" s="197" t="str" cm="1">
        <f t="array" ref="D359">INDEX(DbaseIndices!G:G,$B359)</f>
        <v>1A Fuel Combustion Activities</v>
      </c>
      <c r="E359" s="197" t="str" cm="1">
        <f t="array" ref="E359">INDEX(DbaseIndices!H:H,$B359)</f>
        <v>1A2 Manufacturing Industries and Construction</v>
      </c>
      <c r="F359" s="197" t="str" cm="1">
        <f t="array" ref="F359">INDEX(DbaseIndices!I:I,$B359)</f>
        <v>1A2 Manufacturing Industries and Construction</v>
      </c>
      <c r="G359" s="197" t="str" cm="1">
        <f t="array" ref="G359">INDEX(DbaseIndices!D:D,$B359)</f>
        <v>Diesel</v>
      </c>
      <c r="H359" s="197" t="str" cm="1">
        <f t="array" ref="H359">INDEX(DbaseIndices!E:E,$B359)</f>
        <v>N2O</v>
      </c>
      <c r="I359" s="197">
        <f>IF(I358=DbaseIndices!$N$3,DbaseIndices!$N$2,I358+1)</f>
        <v>2015</v>
      </c>
      <c r="J359" s="404" cm="1">
        <f t="array" aca="1" ref="J359" ca="1">OFFSET(INDIRECT(INDEX(DbaseIndices!J:J,B359)),0,I359-2000+1)</f>
        <v>4.4191332714843747E-2</v>
      </c>
    </row>
    <row r="360" spans="1:10" x14ac:dyDescent="0.25">
      <c r="A360" s="197">
        <f>IF(I359=DbaseIndices!$N$3,A359+1,A359)</f>
        <v>60</v>
      </c>
      <c r="B360" s="197">
        <f>MATCH(A360,DbaseIndices!A:A,0)</f>
        <v>94</v>
      </c>
      <c r="C360" s="197" t="str" cm="1">
        <f t="array" ref="C360">INDEX(DbaseIndices!F:F,$B360)</f>
        <v>1 Energy</v>
      </c>
      <c r="D360" s="197" t="str" cm="1">
        <f t="array" ref="D360">INDEX(DbaseIndices!G:G,$B360)</f>
        <v>1A Fuel Combustion Activities</v>
      </c>
      <c r="E360" s="197" t="str" cm="1">
        <f t="array" ref="E360">INDEX(DbaseIndices!H:H,$B360)</f>
        <v>1A2 Manufacturing Industries and Construction</v>
      </c>
      <c r="F360" s="197" t="str" cm="1">
        <f t="array" ref="F360">INDEX(DbaseIndices!I:I,$B360)</f>
        <v>1A2 Manufacturing Industries and Construction</v>
      </c>
      <c r="G360" s="197" t="str" cm="1">
        <f t="array" ref="G360">INDEX(DbaseIndices!D:D,$B360)</f>
        <v>Diesel</v>
      </c>
      <c r="H360" s="197" t="str" cm="1">
        <f t="array" ref="H360">INDEX(DbaseIndices!E:E,$B360)</f>
        <v>N2O</v>
      </c>
      <c r="I360" s="197">
        <f>IF(I359=DbaseIndices!$N$3,DbaseIndices!$N$2,I359+1)</f>
        <v>2016</v>
      </c>
      <c r="J360" s="404" cm="1">
        <f t="array" aca="1" ref="J360" ca="1">OFFSET(INDIRECT(INDEX(DbaseIndices!J:J,B360)),0,I360-2000+1)</f>
        <v>2.8188325528353451E-2</v>
      </c>
    </row>
    <row r="361" spans="1:10" x14ac:dyDescent="0.25">
      <c r="A361" s="197">
        <f>IF(I360=DbaseIndices!$N$3,A360+1,A360)</f>
        <v>60</v>
      </c>
      <c r="B361" s="197">
        <f>MATCH(A361,DbaseIndices!A:A,0)</f>
        <v>94</v>
      </c>
      <c r="C361" s="197" t="str" cm="1">
        <f t="array" ref="C361">INDEX(DbaseIndices!F:F,$B361)</f>
        <v>1 Energy</v>
      </c>
      <c r="D361" s="197" t="str" cm="1">
        <f t="array" ref="D361">INDEX(DbaseIndices!G:G,$B361)</f>
        <v>1A Fuel Combustion Activities</v>
      </c>
      <c r="E361" s="197" t="str" cm="1">
        <f t="array" ref="E361">INDEX(DbaseIndices!H:H,$B361)</f>
        <v>1A2 Manufacturing Industries and Construction</v>
      </c>
      <c r="F361" s="197" t="str" cm="1">
        <f t="array" ref="F361">INDEX(DbaseIndices!I:I,$B361)</f>
        <v>1A2 Manufacturing Industries and Construction</v>
      </c>
      <c r="G361" s="197" t="str" cm="1">
        <f t="array" ref="G361">INDEX(DbaseIndices!D:D,$B361)</f>
        <v>Diesel</v>
      </c>
      <c r="H361" s="197" t="str" cm="1">
        <f t="array" ref="H361">INDEX(DbaseIndices!E:E,$B361)</f>
        <v>N2O</v>
      </c>
      <c r="I361" s="197">
        <f>IF(I360=DbaseIndices!$N$3,DbaseIndices!$N$2,I360+1)</f>
        <v>2017</v>
      </c>
      <c r="J361" s="404" cm="1">
        <f t="array" aca="1" ref="J361" ca="1">OFFSET(INDIRECT(INDEX(DbaseIndices!J:J,B361)),0,I361-2000+1)</f>
        <v>3.3382157680892949E-2</v>
      </c>
    </row>
    <row r="362" spans="1:10" x14ac:dyDescent="0.25">
      <c r="A362" s="197">
        <f>IF(I361=DbaseIndices!$N$3,A361+1,A361)</f>
        <v>61</v>
      </c>
      <c r="B362" s="197">
        <f>MATCH(A362,DbaseIndices!A:A,0)</f>
        <v>95</v>
      </c>
      <c r="C362" s="197" t="str" cm="1">
        <f t="array" ref="C362">INDEX(DbaseIndices!F:F,$B362)</f>
        <v>1 Energy</v>
      </c>
      <c r="D362" s="197" t="str" cm="1">
        <f t="array" ref="D362">INDEX(DbaseIndices!G:G,$B362)</f>
        <v>1A Fuel Combustion Activities</v>
      </c>
      <c r="E362" s="197" t="str" cm="1">
        <f t="array" ref="E362">INDEX(DbaseIndices!H:H,$B362)</f>
        <v>1A2 Manufacturing Industries and Construction</v>
      </c>
      <c r="F362" s="197" t="str" cm="1">
        <f t="array" ref="F362">INDEX(DbaseIndices!I:I,$B362)</f>
        <v>1A2 Manufacturing Industries and Construction</v>
      </c>
      <c r="G362" s="197" t="str" cm="1">
        <f t="array" ref="G362">INDEX(DbaseIndices!D:D,$B362)</f>
        <v>Residual Fuel Oil (HFO)</v>
      </c>
      <c r="H362" s="197" t="str" cm="1">
        <f t="array" ref="H362">INDEX(DbaseIndices!E:E,$B362)</f>
        <v>N2O</v>
      </c>
      <c r="I362" s="197">
        <f>IF(I361=DbaseIndices!$N$3,DbaseIndices!$N$2,I361+1)</f>
        <v>2012</v>
      </c>
      <c r="J362" s="404" cm="1">
        <f t="array" aca="1" ref="J362" ca="1">OFFSET(INDIRECT(INDEX(DbaseIndices!J:J,B362)),0,I362-2000+1)</f>
        <v>1.1908915199999999E-4</v>
      </c>
    </row>
    <row r="363" spans="1:10" x14ac:dyDescent="0.25">
      <c r="A363" s="197">
        <f>IF(I362=DbaseIndices!$N$3,A362+1,A362)</f>
        <v>61</v>
      </c>
      <c r="B363" s="197">
        <f>MATCH(A363,DbaseIndices!A:A,0)</f>
        <v>95</v>
      </c>
      <c r="C363" s="197" t="str" cm="1">
        <f t="array" ref="C363">INDEX(DbaseIndices!F:F,$B363)</f>
        <v>1 Energy</v>
      </c>
      <c r="D363" s="197" t="str" cm="1">
        <f t="array" ref="D363">INDEX(DbaseIndices!G:G,$B363)</f>
        <v>1A Fuel Combustion Activities</v>
      </c>
      <c r="E363" s="197" t="str" cm="1">
        <f t="array" ref="E363">INDEX(DbaseIndices!H:H,$B363)</f>
        <v>1A2 Manufacturing Industries and Construction</v>
      </c>
      <c r="F363" s="197" t="str" cm="1">
        <f t="array" ref="F363">INDEX(DbaseIndices!I:I,$B363)</f>
        <v>1A2 Manufacturing Industries and Construction</v>
      </c>
      <c r="G363" s="197" t="str" cm="1">
        <f t="array" ref="G363">INDEX(DbaseIndices!D:D,$B363)</f>
        <v>Residual Fuel Oil (HFO)</v>
      </c>
      <c r="H363" s="197" t="str" cm="1">
        <f t="array" ref="H363">INDEX(DbaseIndices!E:E,$B363)</f>
        <v>N2O</v>
      </c>
      <c r="I363" s="197">
        <f>IF(I362=DbaseIndices!$N$3,DbaseIndices!$N$2,I362+1)</f>
        <v>2013</v>
      </c>
      <c r="J363" s="404" cm="1">
        <f t="array" aca="1" ref="J363" ca="1">OFFSET(INDIRECT(INDEX(DbaseIndices!J:J,B363)),0,I363-2000+1)</f>
        <v>1.1176103999999999E-4</v>
      </c>
    </row>
    <row r="364" spans="1:10" x14ac:dyDescent="0.25">
      <c r="A364" s="197">
        <f>IF(I363=DbaseIndices!$N$3,A363+1,A363)</f>
        <v>61</v>
      </c>
      <c r="B364" s="197">
        <f>MATCH(A364,DbaseIndices!A:A,0)</f>
        <v>95</v>
      </c>
      <c r="C364" s="197" t="str" cm="1">
        <f t="array" ref="C364">INDEX(DbaseIndices!F:F,$B364)</f>
        <v>1 Energy</v>
      </c>
      <c r="D364" s="197" t="str" cm="1">
        <f t="array" ref="D364">INDEX(DbaseIndices!G:G,$B364)</f>
        <v>1A Fuel Combustion Activities</v>
      </c>
      <c r="E364" s="197" t="str" cm="1">
        <f t="array" ref="E364">INDEX(DbaseIndices!H:H,$B364)</f>
        <v>1A2 Manufacturing Industries and Construction</v>
      </c>
      <c r="F364" s="197" t="str" cm="1">
        <f t="array" ref="F364">INDEX(DbaseIndices!I:I,$B364)</f>
        <v>1A2 Manufacturing Industries and Construction</v>
      </c>
      <c r="G364" s="197" t="str" cm="1">
        <f t="array" ref="G364">INDEX(DbaseIndices!D:D,$B364)</f>
        <v>Residual Fuel Oil (HFO)</v>
      </c>
      <c r="H364" s="197" t="str" cm="1">
        <f t="array" ref="H364">INDEX(DbaseIndices!E:E,$B364)</f>
        <v>N2O</v>
      </c>
      <c r="I364" s="197">
        <f>IF(I363=DbaseIndices!$N$3,DbaseIndices!$N$2,I363+1)</f>
        <v>2014</v>
      </c>
      <c r="J364" s="404" cm="1">
        <f t="array" aca="1" ref="J364" ca="1">OFFSET(INDIRECT(INDEX(DbaseIndices!J:J,B364)),0,I364-2000+1)</f>
        <v>1.1179739999999999E-4</v>
      </c>
    </row>
    <row r="365" spans="1:10" x14ac:dyDescent="0.25">
      <c r="A365" s="197">
        <f>IF(I364=DbaseIndices!$N$3,A364+1,A364)</f>
        <v>61</v>
      </c>
      <c r="B365" s="197">
        <f>MATCH(A365,DbaseIndices!A:A,0)</f>
        <v>95</v>
      </c>
      <c r="C365" s="197" t="str" cm="1">
        <f t="array" ref="C365">INDEX(DbaseIndices!F:F,$B365)</f>
        <v>1 Energy</v>
      </c>
      <c r="D365" s="197" t="str" cm="1">
        <f t="array" ref="D365">INDEX(DbaseIndices!G:G,$B365)</f>
        <v>1A Fuel Combustion Activities</v>
      </c>
      <c r="E365" s="197" t="str" cm="1">
        <f t="array" ref="E365">INDEX(DbaseIndices!H:H,$B365)</f>
        <v>1A2 Manufacturing Industries and Construction</v>
      </c>
      <c r="F365" s="197" t="str" cm="1">
        <f t="array" ref="F365">INDEX(DbaseIndices!I:I,$B365)</f>
        <v>1A2 Manufacturing Industries and Construction</v>
      </c>
      <c r="G365" s="197" t="str" cm="1">
        <f t="array" ref="G365">INDEX(DbaseIndices!D:D,$B365)</f>
        <v>Residual Fuel Oil (HFO)</v>
      </c>
      <c r="H365" s="197" t="str" cm="1">
        <f t="array" ref="H365">INDEX(DbaseIndices!E:E,$B365)</f>
        <v>N2O</v>
      </c>
      <c r="I365" s="197">
        <f>IF(I364=DbaseIndices!$N$3,DbaseIndices!$N$2,I364+1)</f>
        <v>2015</v>
      </c>
      <c r="J365" s="404" cm="1">
        <f t="array" aca="1" ref="J365" ca="1">OFFSET(INDIRECT(INDEX(DbaseIndices!J:J,B365)),0,I365-2000+1)</f>
        <v>1.1183376E-4</v>
      </c>
    </row>
    <row r="366" spans="1:10" x14ac:dyDescent="0.25">
      <c r="A366" s="197">
        <f>IF(I365=DbaseIndices!$N$3,A365+1,A365)</f>
        <v>61</v>
      </c>
      <c r="B366" s="197">
        <f>MATCH(A366,DbaseIndices!A:A,0)</f>
        <v>95</v>
      </c>
      <c r="C366" s="197" t="str" cm="1">
        <f t="array" ref="C366">INDEX(DbaseIndices!F:F,$B366)</f>
        <v>1 Energy</v>
      </c>
      <c r="D366" s="197" t="str" cm="1">
        <f t="array" ref="D366">INDEX(DbaseIndices!G:G,$B366)</f>
        <v>1A Fuel Combustion Activities</v>
      </c>
      <c r="E366" s="197" t="str" cm="1">
        <f t="array" ref="E366">INDEX(DbaseIndices!H:H,$B366)</f>
        <v>1A2 Manufacturing Industries and Construction</v>
      </c>
      <c r="F366" s="197" t="str" cm="1">
        <f t="array" ref="F366">INDEX(DbaseIndices!I:I,$B366)</f>
        <v>1A2 Manufacturing Industries and Construction</v>
      </c>
      <c r="G366" s="197" t="str" cm="1">
        <f t="array" ref="G366">INDEX(DbaseIndices!D:D,$B366)</f>
        <v>Residual Fuel Oil (HFO)</v>
      </c>
      <c r="H366" s="197" t="str" cm="1">
        <f t="array" ref="H366">INDEX(DbaseIndices!E:E,$B366)</f>
        <v>N2O</v>
      </c>
      <c r="I366" s="197">
        <f>IF(I365=DbaseIndices!$N$3,DbaseIndices!$N$2,I365+1)</f>
        <v>2016</v>
      </c>
      <c r="J366" s="404" cm="1">
        <f t="array" aca="1" ref="J366" ca="1">OFFSET(INDIRECT(INDEX(DbaseIndices!J:J,B366)),0,I366-2000+1)</f>
        <v>1.1159999999999999E-4</v>
      </c>
    </row>
    <row r="367" spans="1:10" x14ac:dyDescent="0.25">
      <c r="A367" s="197">
        <f>IF(I366=DbaseIndices!$N$3,A366+1,A366)</f>
        <v>61</v>
      </c>
      <c r="B367" s="197">
        <f>MATCH(A367,DbaseIndices!A:A,0)</f>
        <v>95</v>
      </c>
      <c r="C367" s="197" t="str" cm="1">
        <f t="array" ref="C367">INDEX(DbaseIndices!F:F,$B367)</f>
        <v>1 Energy</v>
      </c>
      <c r="D367" s="197" t="str" cm="1">
        <f t="array" ref="D367">INDEX(DbaseIndices!G:G,$B367)</f>
        <v>1A Fuel Combustion Activities</v>
      </c>
      <c r="E367" s="197" t="str" cm="1">
        <f t="array" ref="E367">INDEX(DbaseIndices!H:H,$B367)</f>
        <v>1A2 Manufacturing Industries and Construction</v>
      </c>
      <c r="F367" s="197" t="str" cm="1">
        <f t="array" ref="F367">INDEX(DbaseIndices!I:I,$B367)</f>
        <v>1A2 Manufacturing Industries and Construction</v>
      </c>
      <c r="G367" s="197" t="str" cm="1">
        <f t="array" ref="G367">INDEX(DbaseIndices!D:D,$B367)</f>
        <v>Residual Fuel Oil (HFO)</v>
      </c>
      <c r="H367" s="197" t="str" cm="1">
        <f t="array" ref="H367">INDEX(DbaseIndices!E:E,$B367)</f>
        <v>N2O</v>
      </c>
      <c r="I367" s="197">
        <f>IF(I366=DbaseIndices!$N$3,DbaseIndices!$N$2,I366+1)</f>
        <v>2017</v>
      </c>
      <c r="J367" s="404" cm="1">
        <f t="array" aca="1" ref="J367" ca="1">OFFSET(INDIRECT(INDEX(DbaseIndices!J:J,B367)),0,I367-2000+1)</f>
        <v>1.122E-4</v>
      </c>
    </row>
    <row r="368" spans="1:10" x14ac:dyDescent="0.25">
      <c r="A368" s="197">
        <f>IF(I367=DbaseIndices!$N$3,A367+1,A367)</f>
        <v>62</v>
      </c>
      <c r="B368" s="197">
        <f>MATCH(A368,DbaseIndices!A:A,0)</f>
        <v>96</v>
      </c>
      <c r="C368" s="197" t="str" cm="1">
        <f t="array" ref="C368">INDEX(DbaseIndices!F:F,$B368)</f>
        <v>1 Energy</v>
      </c>
      <c r="D368" s="197" t="str" cm="1">
        <f t="array" ref="D368">INDEX(DbaseIndices!G:G,$B368)</f>
        <v>1A Fuel Combustion Activities</v>
      </c>
      <c r="E368" s="197" t="str" cm="1">
        <f t="array" ref="E368">INDEX(DbaseIndices!H:H,$B368)</f>
        <v>1A2 Manufacturing Industries and Construction</v>
      </c>
      <c r="F368" s="197" t="str" cm="1">
        <f t="array" ref="F368">INDEX(DbaseIndices!I:I,$B368)</f>
        <v>1A2 Manufacturing Industries and Construction</v>
      </c>
      <c r="G368" s="197" t="str" cm="1">
        <f t="array" ref="G368">INDEX(DbaseIndices!D:D,$B368)</f>
        <v>LPG</v>
      </c>
      <c r="H368" s="197" t="str" cm="1">
        <f t="array" ref="H368">INDEX(DbaseIndices!E:E,$B368)</f>
        <v>N2O</v>
      </c>
      <c r="I368" s="197">
        <f>IF(I367=DbaseIndices!$N$3,DbaseIndices!$N$2,I367+1)</f>
        <v>2012</v>
      </c>
      <c r="J368" s="404" cm="1">
        <f t="array" aca="1" ref="J368" ca="1">OFFSET(INDIRECT(INDEX(DbaseIndices!J:J,B368)),0,I368-2000+1)</f>
        <v>1.2610944000000002E-5</v>
      </c>
    </row>
    <row r="369" spans="1:10" x14ac:dyDescent="0.25">
      <c r="A369" s="197">
        <f>IF(I368=DbaseIndices!$N$3,A368+1,A368)</f>
        <v>62</v>
      </c>
      <c r="B369" s="197">
        <f>MATCH(A369,DbaseIndices!A:A,0)</f>
        <v>96</v>
      </c>
      <c r="C369" s="197" t="str" cm="1">
        <f t="array" ref="C369">INDEX(DbaseIndices!F:F,$B369)</f>
        <v>1 Energy</v>
      </c>
      <c r="D369" s="197" t="str" cm="1">
        <f t="array" ref="D369">INDEX(DbaseIndices!G:G,$B369)</f>
        <v>1A Fuel Combustion Activities</v>
      </c>
      <c r="E369" s="197" t="str" cm="1">
        <f t="array" ref="E369">INDEX(DbaseIndices!H:H,$B369)</f>
        <v>1A2 Manufacturing Industries and Construction</v>
      </c>
      <c r="F369" s="197" t="str" cm="1">
        <f t="array" ref="F369">INDEX(DbaseIndices!I:I,$B369)</f>
        <v>1A2 Manufacturing Industries and Construction</v>
      </c>
      <c r="G369" s="197" t="str" cm="1">
        <f t="array" ref="G369">INDEX(DbaseIndices!D:D,$B369)</f>
        <v>LPG</v>
      </c>
      <c r="H369" s="197" t="str" cm="1">
        <f t="array" ref="H369">INDEX(DbaseIndices!E:E,$B369)</f>
        <v>N2O</v>
      </c>
      <c r="I369" s="197">
        <f>IF(I368=DbaseIndices!$N$3,DbaseIndices!$N$2,I368+1)</f>
        <v>2013</v>
      </c>
      <c r="J369" s="404" cm="1">
        <f t="array" aca="1" ref="J369" ca="1">OFFSET(INDIRECT(INDEX(DbaseIndices!J:J,B369)),0,I369-2000+1)</f>
        <v>1.2427580000000001E-5</v>
      </c>
    </row>
    <row r="370" spans="1:10" x14ac:dyDescent="0.25">
      <c r="A370" s="197">
        <f>IF(I369=DbaseIndices!$N$3,A369+1,A369)</f>
        <v>62</v>
      </c>
      <c r="B370" s="197">
        <f>MATCH(A370,DbaseIndices!A:A,0)</f>
        <v>96</v>
      </c>
      <c r="C370" s="197" t="str" cm="1">
        <f t="array" ref="C370">INDEX(DbaseIndices!F:F,$B370)</f>
        <v>1 Energy</v>
      </c>
      <c r="D370" s="197" t="str" cm="1">
        <f t="array" ref="D370">INDEX(DbaseIndices!G:G,$B370)</f>
        <v>1A Fuel Combustion Activities</v>
      </c>
      <c r="E370" s="197" t="str" cm="1">
        <f t="array" ref="E370">INDEX(DbaseIndices!H:H,$B370)</f>
        <v>1A2 Manufacturing Industries and Construction</v>
      </c>
      <c r="F370" s="197" t="str" cm="1">
        <f t="array" ref="F370">INDEX(DbaseIndices!I:I,$B370)</f>
        <v>1A2 Manufacturing Industries and Construction</v>
      </c>
      <c r="G370" s="197" t="str" cm="1">
        <f t="array" ref="G370">INDEX(DbaseIndices!D:D,$B370)</f>
        <v>LPG</v>
      </c>
      <c r="H370" s="197" t="str" cm="1">
        <f t="array" ref="H370">INDEX(DbaseIndices!E:E,$B370)</f>
        <v>N2O</v>
      </c>
      <c r="I370" s="197">
        <f>IF(I369=DbaseIndices!$N$3,DbaseIndices!$N$2,I369+1)</f>
        <v>2014</v>
      </c>
      <c r="J370" s="404" cm="1">
        <f t="array" aca="1" ref="J370" ca="1">OFFSET(INDIRECT(INDEX(DbaseIndices!J:J,B370)),0,I370-2000+1)</f>
        <v>1.2560050000000002E-5</v>
      </c>
    </row>
    <row r="371" spans="1:10" x14ac:dyDescent="0.25">
      <c r="A371" s="197">
        <f>IF(I370=DbaseIndices!$N$3,A370+1,A370)</f>
        <v>62</v>
      </c>
      <c r="B371" s="197">
        <f>MATCH(A371,DbaseIndices!A:A,0)</f>
        <v>96</v>
      </c>
      <c r="C371" s="197" t="str" cm="1">
        <f t="array" ref="C371">INDEX(DbaseIndices!F:F,$B371)</f>
        <v>1 Energy</v>
      </c>
      <c r="D371" s="197" t="str" cm="1">
        <f t="array" ref="D371">INDEX(DbaseIndices!G:G,$B371)</f>
        <v>1A Fuel Combustion Activities</v>
      </c>
      <c r="E371" s="197" t="str" cm="1">
        <f t="array" ref="E371">INDEX(DbaseIndices!H:H,$B371)</f>
        <v>1A2 Manufacturing Industries and Construction</v>
      </c>
      <c r="F371" s="197" t="str" cm="1">
        <f t="array" ref="F371">INDEX(DbaseIndices!I:I,$B371)</f>
        <v>1A2 Manufacturing Industries and Construction</v>
      </c>
      <c r="G371" s="197" t="str" cm="1">
        <f t="array" ref="G371">INDEX(DbaseIndices!D:D,$B371)</f>
        <v>LPG</v>
      </c>
      <c r="H371" s="197" t="str" cm="1">
        <f t="array" ref="H371">INDEX(DbaseIndices!E:E,$B371)</f>
        <v>N2O</v>
      </c>
      <c r="I371" s="197">
        <f>IF(I370=DbaseIndices!$N$3,DbaseIndices!$N$2,I370+1)</f>
        <v>2015</v>
      </c>
      <c r="J371" s="404" cm="1">
        <f t="array" aca="1" ref="J371" ca="1">OFFSET(INDIRECT(INDEX(DbaseIndices!J:J,B371)),0,I371-2000+1)</f>
        <v>1.2692520000000002E-5</v>
      </c>
    </row>
    <row r="372" spans="1:10" x14ac:dyDescent="0.25">
      <c r="A372" s="197">
        <f>IF(I371=DbaseIndices!$N$3,A371+1,A371)</f>
        <v>62</v>
      </c>
      <c r="B372" s="197">
        <f>MATCH(A372,DbaseIndices!A:A,0)</f>
        <v>96</v>
      </c>
      <c r="C372" s="197" t="str" cm="1">
        <f t="array" ref="C372">INDEX(DbaseIndices!F:F,$B372)</f>
        <v>1 Energy</v>
      </c>
      <c r="D372" s="197" t="str" cm="1">
        <f t="array" ref="D372">INDEX(DbaseIndices!G:G,$B372)</f>
        <v>1A Fuel Combustion Activities</v>
      </c>
      <c r="E372" s="197" t="str" cm="1">
        <f t="array" ref="E372">INDEX(DbaseIndices!H:H,$B372)</f>
        <v>1A2 Manufacturing Industries and Construction</v>
      </c>
      <c r="F372" s="197" t="str" cm="1">
        <f t="array" ref="F372">INDEX(DbaseIndices!I:I,$B372)</f>
        <v>1A2 Manufacturing Industries and Construction</v>
      </c>
      <c r="G372" s="197" t="str" cm="1">
        <f t="array" ref="G372">INDEX(DbaseIndices!D:D,$B372)</f>
        <v>LPG</v>
      </c>
      <c r="H372" s="197" t="str" cm="1">
        <f t="array" ref="H372">INDEX(DbaseIndices!E:E,$B372)</f>
        <v>N2O</v>
      </c>
      <c r="I372" s="197">
        <f>IF(I371=DbaseIndices!$N$3,DbaseIndices!$N$2,I371+1)</f>
        <v>2016</v>
      </c>
      <c r="J372" s="404" cm="1">
        <f t="array" aca="1" ref="J372" ca="1">OFFSET(INDIRECT(INDEX(DbaseIndices!J:J,B372)),0,I372-2000+1)</f>
        <v>1.2800000000000001E-5</v>
      </c>
    </row>
    <row r="373" spans="1:10" x14ac:dyDescent="0.25">
      <c r="A373" s="197">
        <f>IF(I372=DbaseIndices!$N$3,A372+1,A372)</f>
        <v>62</v>
      </c>
      <c r="B373" s="197">
        <f>MATCH(A373,DbaseIndices!A:A,0)</f>
        <v>96</v>
      </c>
      <c r="C373" s="197" t="str" cm="1">
        <f t="array" ref="C373">INDEX(DbaseIndices!F:F,$B373)</f>
        <v>1 Energy</v>
      </c>
      <c r="D373" s="197" t="str" cm="1">
        <f t="array" ref="D373">INDEX(DbaseIndices!G:G,$B373)</f>
        <v>1A Fuel Combustion Activities</v>
      </c>
      <c r="E373" s="197" t="str" cm="1">
        <f t="array" ref="E373">INDEX(DbaseIndices!H:H,$B373)</f>
        <v>1A2 Manufacturing Industries and Construction</v>
      </c>
      <c r="F373" s="197" t="str" cm="1">
        <f t="array" ref="F373">INDEX(DbaseIndices!I:I,$B373)</f>
        <v>1A2 Manufacturing Industries and Construction</v>
      </c>
      <c r="G373" s="197" t="str" cm="1">
        <f t="array" ref="G373">INDEX(DbaseIndices!D:D,$B373)</f>
        <v>LPG</v>
      </c>
      <c r="H373" s="197" t="str" cm="1">
        <f t="array" ref="H373">INDEX(DbaseIndices!E:E,$B373)</f>
        <v>N2O</v>
      </c>
      <c r="I373" s="197">
        <f>IF(I372=DbaseIndices!$N$3,DbaseIndices!$N$2,I372+1)</f>
        <v>2017</v>
      </c>
      <c r="J373" s="404" cm="1">
        <f t="array" aca="1" ref="J373" ca="1">OFFSET(INDIRECT(INDEX(DbaseIndices!J:J,B373)),0,I373-2000+1)</f>
        <v>1.2999999999999999E-5</v>
      </c>
    </row>
    <row r="374" spans="1:10" x14ac:dyDescent="0.25">
      <c r="A374" s="197">
        <f>IF(I373=DbaseIndices!$N$3,A373+1,A373)</f>
        <v>63</v>
      </c>
      <c r="B374" s="197">
        <f>MATCH(A374,DbaseIndices!A:A,0)</f>
        <v>97</v>
      </c>
      <c r="C374" s="197" t="str" cm="1">
        <f t="array" ref="C374">INDEX(DbaseIndices!F:F,$B374)</f>
        <v>1 Energy</v>
      </c>
      <c r="D374" s="197" t="str" cm="1">
        <f t="array" ref="D374">INDEX(DbaseIndices!G:G,$B374)</f>
        <v>1A Fuel Combustion Activities</v>
      </c>
      <c r="E374" s="197" t="str" cm="1">
        <f t="array" ref="E374">INDEX(DbaseIndices!H:H,$B374)</f>
        <v>1A2 Manufacturing Industries and Construction</v>
      </c>
      <c r="F374" s="197" t="str" cm="1">
        <f t="array" ref="F374">INDEX(DbaseIndices!I:I,$B374)</f>
        <v>1A2 Manufacturing Industries and Construction</v>
      </c>
      <c r="G374" s="197" t="str" cm="1">
        <f t="array" ref="G374">INDEX(DbaseIndices!D:D,$B374)</f>
        <v>Bitumen</v>
      </c>
      <c r="H374" s="197" t="str" cm="1">
        <f t="array" ref="H374">INDEX(DbaseIndices!E:E,$B374)</f>
        <v>N2O</v>
      </c>
      <c r="I374" s="197">
        <f>IF(I373=DbaseIndices!$N$3,DbaseIndices!$N$2,I373+1)</f>
        <v>2012</v>
      </c>
      <c r="J374" s="404" cm="1">
        <f t="array" aca="1" ref="J374" ca="1">OFFSET(INDIRECT(INDEX(DbaseIndices!J:J,B374)),0,I374-2000+1)</f>
        <v>5.8841359919999999E-3</v>
      </c>
    </row>
    <row r="375" spans="1:10" x14ac:dyDescent="0.25">
      <c r="A375" s="197">
        <f>IF(I374=DbaseIndices!$N$3,A374+1,A374)</f>
        <v>63</v>
      </c>
      <c r="B375" s="197">
        <f>MATCH(A375,DbaseIndices!A:A,0)</f>
        <v>97</v>
      </c>
      <c r="C375" s="197" t="str" cm="1">
        <f t="array" ref="C375">INDEX(DbaseIndices!F:F,$B375)</f>
        <v>1 Energy</v>
      </c>
      <c r="D375" s="197" t="str" cm="1">
        <f t="array" ref="D375">INDEX(DbaseIndices!G:G,$B375)</f>
        <v>1A Fuel Combustion Activities</v>
      </c>
      <c r="E375" s="197" t="str" cm="1">
        <f t="array" ref="E375">INDEX(DbaseIndices!H:H,$B375)</f>
        <v>1A2 Manufacturing Industries and Construction</v>
      </c>
      <c r="F375" s="197" t="str" cm="1">
        <f t="array" ref="F375">INDEX(DbaseIndices!I:I,$B375)</f>
        <v>1A2 Manufacturing Industries and Construction</v>
      </c>
      <c r="G375" s="197" t="str" cm="1">
        <f t="array" ref="G375">INDEX(DbaseIndices!D:D,$B375)</f>
        <v>Bitumen</v>
      </c>
      <c r="H375" s="197" t="str" cm="1">
        <f t="array" ref="H375">INDEX(DbaseIndices!E:E,$B375)</f>
        <v>N2O</v>
      </c>
      <c r="I375" s="197">
        <f>IF(I374=DbaseIndices!$N$3,DbaseIndices!$N$2,I374+1)</f>
        <v>2013</v>
      </c>
      <c r="J375" s="404" cm="1">
        <f t="array" aca="1" ref="J375" ca="1">OFFSET(INDIRECT(INDEX(DbaseIndices!J:J,B375)),0,I375-2000+1)</f>
        <v>5.4569639999999999E-3</v>
      </c>
    </row>
    <row r="376" spans="1:10" x14ac:dyDescent="0.25">
      <c r="A376" s="197">
        <f>IF(I375=DbaseIndices!$N$3,A375+1,A375)</f>
        <v>63</v>
      </c>
      <c r="B376" s="197">
        <f>MATCH(A376,DbaseIndices!A:A,0)</f>
        <v>97</v>
      </c>
      <c r="C376" s="197" t="str" cm="1">
        <f t="array" ref="C376">INDEX(DbaseIndices!F:F,$B376)</f>
        <v>1 Energy</v>
      </c>
      <c r="D376" s="197" t="str" cm="1">
        <f t="array" ref="D376">INDEX(DbaseIndices!G:G,$B376)</f>
        <v>1A Fuel Combustion Activities</v>
      </c>
      <c r="E376" s="197" t="str" cm="1">
        <f t="array" ref="E376">INDEX(DbaseIndices!H:H,$B376)</f>
        <v>1A2 Manufacturing Industries and Construction</v>
      </c>
      <c r="F376" s="197" t="str" cm="1">
        <f t="array" ref="F376">INDEX(DbaseIndices!I:I,$B376)</f>
        <v>1A2 Manufacturing Industries and Construction</v>
      </c>
      <c r="G376" s="197" t="str" cm="1">
        <f t="array" ref="G376">INDEX(DbaseIndices!D:D,$B376)</f>
        <v>Bitumen</v>
      </c>
      <c r="H376" s="197" t="str" cm="1">
        <f t="array" ref="H376">INDEX(DbaseIndices!E:E,$B376)</f>
        <v>N2O</v>
      </c>
      <c r="I376" s="197">
        <f>IF(I375=DbaseIndices!$N$3,DbaseIndices!$N$2,I375+1)</f>
        <v>2014</v>
      </c>
      <c r="J376" s="404" cm="1">
        <f t="array" aca="1" ref="J376" ca="1">OFFSET(INDIRECT(INDEX(DbaseIndices!J:J,B376)),0,I376-2000+1)</f>
        <v>5.6305200000000008E-3</v>
      </c>
    </row>
    <row r="377" spans="1:10" x14ac:dyDescent="0.25">
      <c r="A377" s="197">
        <f>IF(I376=DbaseIndices!$N$3,A376+1,A376)</f>
        <v>63</v>
      </c>
      <c r="B377" s="197">
        <f>MATCH(A377,DbaseIndices!A:A,0)</f>
        <v>97</v>
      </c>
      <c r="C377" s="197" t="str" cm="1">
        <f t="array" ref="C377">INDEX(DbaseIndices!F:F,$B377)</f>
        <v>1 Energy</v>
      </c>
      <c r="D377" s="197" t="str" cm="1">
        <f t="array" ref="D377">INDEX(DbaseIndices!G:G,$B377)</f>
        <v>1A Fuel Combustion Activities</v>
      </c>
      <c r="E377" s="197" t="str" cm="1">
        <f t="array" ref="E377">INDEX(DbaseIndices!H:H,$B377)</f>
        <v>1A2 Manufacturing Industries and Construction</v>
      </c>
      <c r="F377" s="197" t="str" cm="1">
        <f t="array" ref="F377">INDEX(DbaseIndices!I:I,$B377)</f>
        <v>1A2 Manufacturing Industries and Construction</v>
      </c>
      <c r="G377" s="197" t="str" cm="1">
        <f t="array" ref="G377">INDEX(DbaseIndices!D:D,$B377)</f>
        <v>Bitumen</v>
      </c>
      <c r="H377" s="197" t="str" cm="1">
        <f t="array" ref="H377">INDEX(DbaseIndices!E:E,$B377)</f>
        <v>N2O</v>
      </c>
      <c r="I377" s="197">
        <f>IF(I376=DbaseIndices!$N$3,DbaseIndices!$N$2,I376+1)</f>
        <v>2015</v>
      </c>
      <c r="J377" s="404" cm="1">
        <f t="array" aca="1" ref="J377" ca="1">OFFSET(INDIRECT(INDEX(DbaseIndices!J:J,B377)),0,I377-2000+1)</f>
        <v>5.8040759999999992E-3</v>
      </c>
    </row>
    <row r="378" spans="1:10" x14ac:dyDescent="0.25">
      <c r="A378" s="197">
        <f>IF(I377=DbaseIndices!$N$3,A377+1,A377)</f>
        <v>63</v>
      </c>
      <c r="B378" s="197">
        <f>MATCH(A378,DbaseIndices!A:A,0)</f>
        <v>97</v>
      </c>
      <c r="C378" s="197" t="str" cm="1">
        <f t="array" ref="C378">INDEX(DbaseIndices!F:F,$B378)</f>
        <v>1 Energy</v>
      </c>
      <c r="D378" s="197" t="str" cm="1">
        <f t="array" ref="D378">INDEX(DbaseIndices!G:G,$B378)</f>
        <v>1A Fuel Combustion Activities</v>
      </c>
      <c r="E378" s="197" t="str" cm="1">
        <f t="array" ref="E378">INDEX(DbaseIndices!H:H,$B378)</f>
        <v>1A2 Manufacturing Industries and Construction</v>
      </c>
      <c r="F378" s="197" t="str" cm="1">
        <f t="array" ref="F378">INDEX(DbaseIndices!I:I,$B378)</f>
        <v>1A2 Manufacturing Industries and Construction</v>
      </c>
      <c r="G378" s="197" t="str" cm="1">
        <f t="array" ref="G378">INDEX(DbaseIndices!D:D,$B378)</f>
        <v>Bitumen</v>
      </c>
      <c r="H378" s="197" t="str" cm="1">
        <f t="array" ref="H378">INDEX(DbaseIndices!E:E,$B378)</f>
        <v>N2O</v>
      </c>
      <c r="I378" s="197">
        <f>IF(I377=DbaseIndices!$N$3,DbaseIndices!$N$2,I377+1)</f>
        <v>2016</v>
      </c>
      <c r="J378" s="404" cm="1">
        <f t="array" aca="1" ref="J378" ca="1">OFFSET(INDIRECT(INDEX(DbaseIndices!J:J,B378)),0,I378-2000+1)</f>
        <v>5.9778000000000001E-3</v>
      </c>
    </row>
    <row r="379" spans="1:10" x14ac:dyDescent="0.25">
      <c r="A379" s="197">
        <f>IF(I378=DbaseIndices!$N$3,A378+1,A378)</f>
        <v>63</v>
      </c>
      <c r="B379" s="197">
        <f>MATCH(A379,DbaseIndices!A:A,0)</f>
        <v>97</v>
      </c>
      <c r="C379" s="197" t="str" cm="1">
        <f t="array" ref="C379">INDEX(DbaseIndices!F:F,$B379)</f>
        <v>1 Energy</v>
      </c>
      <c r="D379" s="197" t="str" cm="1">
        <f t="array" ref="D379">INDEX(DbaseIndices!G:G,$B379)</f>
        <v>1A Fuel Combustion Activities</v>
      </c>
      <c r="E379" s="197" t="str" cm="1">
        <f t="array" ref="E379">INDEX(DbaseIndices!H:H,$B379)</f>
        <v>1A2 Manufacturing Industries and Construction</v>
      </c>
      <c r="F379" s="197" t="str" cm="1">
        <f t="array" ref="F379">INDEX(DbaseIndices!I:I,$B379)</f>
        <v>1A2 Manufacturing Industries and Construction</v>
      </c>
      <c r="G379" s="197" t="str" cm="1">
        <f t="array" ref="G379">INDEX(DbaseIndices!D:D,$B379)</f>
        <v>Bitumen</v>
      </c>
      <c r="H379" s="197" t="str" cm="1">
        <f t="array" ref="H379">INDEX(DbaseIndices!E:E,$B379)</f>
        <v>N2O</v>
      </c>
      <c r="I379" s="197">
        <f>IF(I378=DbaseIndices!$N$3,DbaseIndices!$N$2,I378+1)</f>
        <v>2017</v>
      </c>
      <c r="J379" s="404" cm="1">
        <f t="array" aca="1" ref="J379" ca="1">OFFSET(INDIRECT(INDEX(DbaseIndices!J:J,B379)),0,I379-2000+1)</f>
        <v>6.1511999999999999E-3</v>
      </c>
    </row>
    <row r="380" spans="1:10" x14ac:dyDescent="0.25">
      <c r="A380" s="197">
        <f>IF(I379=DbaseIndices!$N$3,A379+1,A379)</f>
        <v>64</v>
      </c>
      <c r="B380" s="197">
        <f>MATCH(A380,DbaseIndices!A:A,0)</f>
        <v>98</v>
      </c>
      <c r="C380" s="197" t="str" cm="1">
        <f t="array" ref="C380">INDEX(DbaseIndices!F:F,$B380)</f>
        <v>1 Energy</v>
      </c>
      <c r="D380" s="197" t="str" cm="1">
        <f t="array" ref="D380">INDEX(DbaseIndices!G:G,$B380)</f>
        <v>1A Fuel Combustion Activities</v>
      </c>
      <c r="E380" s="197" t="str" cm="1">
        <f t="array" ref="E380">INDEX(DbaseIndices!H:H,$B380)</f>
        <v>1A2 Manufacturing Industries and Construction</v>
      </c>
      <c r="F380" s="197" t="str" cm="1">
        <f t="array" ref="F380">INDEX(DbaseIndices!I:I,$B380)</f>
        <v>1A2 Manufacturing Industries and Construction</v>
      </c>
      <c r="G380" s="197" t="str" cm="1">
        <f t="array" ref="G380">INDEX(DbaseIndices!D:D,$B380)</f>
        <v>Coal</v>
      </c>
      <c r="H380" s="197" t="str" cm="1">
        <f t="array" ref="H380">INDEX(DbaseIndices!E:E,$B380)</f>
        <v>N2O</v>
      </c>
      <c r="I380" s="197">
        <f>IF(I379=DbaseIndices!$N$3,DbaseIndices!$N$2,I379+1)</f>
        <v>2012</v>
      </c>
      <c r="J380" s="404" cm="1">
        <f t="array" aca="1" ref="J380" ca="1">OFFSET(INDIRECT(INDEX(DbaseIndices!J:J,B380)),0,I380-2000+1)</f>
        <v>0.25710295454999993</v>
      </c>
    </row>
    <row r="381" spans="1:10" x14ac:dyDescent="0.25">
      <c r="A381" s="197">
        <f>IF(I380=DbaseIndices!$N$3,A380+1,A380)</f>
        <v>64</v>
      </c>
      <c r="B381" s="197">
        <f>MATCH(A381,DbaseIndices!A:A,0)</f>
        <v>98</v>
      </c>
      <c r="C381" s="197" t="str" cm="1">
        <f t="array" ref="C381">INDEX(DbaseIndices!F:F,$B381)</f>
        <v>1 Energy</v>
      </c>
      <c r="D381" s="197" t="str" cm="1">
        <f t="array" ref="D381">INDEX(DbaseIndices!G:G,$B381)</f>
        <v>1A Fuel Combustion Activities</v>
      </c>
      <c r="E381" s="197" t="str" cm="1">
        <f t="array" ref="E381">INDEX(DbaseIndices!H:H,$B381)</f>
        <v>1A2 Manufacturing Industries and Construction</v>
      </c>
      <c r="F381" s="197" t="str" cm="1">
        <f t="array" ref="F381">INDEX(DbaseIndices!I:I,$B381)</f>
        <v>1A2 Manufacturing Industries and Construction</v>
      </c>
      <c r="G381" s="197" t="str" cm="1">
        <f t="array" ref="G381">INDEX(DbaseIndices!D:D,$B381)</f>
        <v>Coal</v>
      </c>
      <c r="H381" s="197" t="str" cm="1">
        <f t="array" ref="H381">INDEX(DbaseIndices!E:E,$B381)</f>
        <v>N2O</v>
      </c>
      <c r="I381" s="197">
        <f>IF(I380=DbaseIndices!$N$3,DbaseIndices!$N$2,I380+1)</f>
        <v>2013</v>
      </c>
      <c r="J381" s="404" cm="1">
        <f t="array" aca="1" ref="J381" ca="1">OFFSET(INDIRECT(INDEX(DbaseIndices!J:J,B381)),0,I381-2000+1)</f>
        <v>4.4805004483499986E-2</v>
      </c>
    </row>
    <row r="382" spans="1:10" x14ac:dyDescent="0.25">
      <c r="A382" s="197">
        <f>IF(I381=DbaseIndices!$N$3,A381+1,A381)</f>
        <v>64</v>
      </c>
      <c r="B382" s="197">
        <f>MATCH(A382,DbaseIndices!A:A,0)</f>
        <v>98</v>
      </c>
      <c r="C382" s="197" t="str" cm="1">
        <f t="array" ref="C382">INDEX(DbaseIndices!F:F,$B382)</f>
        <v>1 Energy</v>
      </c>
      <c r="D382" s="197" t="str" cm="1">
        <f t="array" ref="D382">INDEX(DbaseIndices!G:G,$B382)</f>
        <v>1A Fuel Combustion Activities</v>
      </c>
      <c r="E382" s="197" t="str" cm="1">
        <f t="array" ref="E382">INDEX(DbaseIndices!H:H,$B382)</f>
        <v>1A2 Manufacturing Industries and Construction</v>
      </c>
      <c r="F382" s="197" t="str" cm="1">
        <f t="array" ref="F382">INDEX(DbaseIndices!I:I,$B382)</f>
        <v>1A2 Manufacturing Industries and Construction</v>
      </c>
      <c r="G382" s="197" t="str" cm="1">
        <f t="array" ref="G382">INDEX(DbaseIndices!D:D,$B382)</f>
        <v>Coal</v>
      </c>
      <c r="H382" s="197" t="str" cm="1">
        <f t="array" ref="H382">INDEX(DbaseIndices!E:E,$B382)</f>
        <v>N2O</v>
      </c>
      <c r="I382" s="197">
        <f>IF(I381=DbaseIndices!$N$3,DbaseIndices!$N$2,I381+1)</f>
        <v>2014</v>
      </c>
      <c r="J382" s="404" cm="1">
        <f t="array" aca="1" ref="J382" ca="1">OFFSET(INDIRECT(INDEX(DbaseIndices!J:J,B382)),0,I382-2000+1)</f>
        <v>0.20128287652425009</v>
      </c>
    </row>
    <row r="383" spans="1:10" x14ac:dyDescent="0.25">
      <c r="A383" s="197">
        <f>IF(I382=DbaseIndices!$N$3,A382+1,A382)</f>
        <v>64</v>
      </c>
      <c r="B383" s="197">
        <f>MATCH(A383,DbaseIndices!A:A,0)</f>
        <v>98</v>
      </c>
      <c r="C383" s="197" t="str" cm="1">
        <f t="array" ref="C383">INDEX(DbaseIndices!F:F,$B383)</f>
        <v>1 Energy</v>
      </c>
      <c r="D383" s="197" t="str" cm="1">
        <f t="array" ref="D383">INDEX(DbaseIndices!G:G,$B383)</f>
        <v>1A Fuel Combustion Activities</v>
      </c>
      <c r="E383" s="197" t="str" cm="1">
        <f t="array" ref="E383">INDEX(DbaseIndices!H:H,$B383)</f>
        <v>1A2 Manufacturing Industries and Construction</v>
      </c>
      <c r="F383" s="197" t="str" cm="1">
        <f t="array" ref="F383">INDEX(DbaseIndices!I:I,$B383)</f>
        <v>1A2 Manufacturing Industries and Construction</v>
      </c>
      <c r="G383" s="197" t="str" cm="1">
        <f t="array" ref="G383">INDEX(DbaseIndices!D:D,$B383)</f>
        <v>Coal</v>
      </c>
      <c r="H383" s="197" t="str" cm="1">
        <f t="array" ref="H383">INDEX(DbaseIndices!E:E,$B383)</f>
        <v>N2O</v>
      </c>
      <c r="I383" s="197">
        <f>IF(I382=DbaseIndices!$N$3,DbaseIndices!$N$2,I382+1)</f>
        <v>2015</v>
      </c>
      <c r="J383" s="404" cm="1">
        <f t="array" aca="1" ref="J383" ca="1">OFFSET(INDIRECT(INDEX(DbaseIndices!J:J,B383)),0,I383-2000+1)</f>
        <v>0.35469976140000009</v>
      </c>
    </row>
    <row r="384" spans="1:10" x14ac:dyDescent="0.25">
      <c r="A384" s="197">
        <f>IF(I383=DbaseIndices!$N$3,A383+1,A383)</f>
        <v>64</v>
      </c>
      <c r="B384" s="197">
        <f>MATCH(A384,DbaseIndices!A:A,0)</f>
        <v>98</v>
      </c>
      <c r="C384" s="197" t="str" cm="1">
        <f t="array" ref="C384">INDEX(DbaseIndices!F:F,$B384)</f>
        <v>1 Energy</v>
      </c>
      <c r="D384" s="197" t="str" cm="1">
        <f t="array" ref="D384">INDEX(DbaseIndices!G:G,$B384)</f>
        <v>1A Fuel Combustion Activities</v>
      </c>
      <c r="E384" s="197" t="str" cm="1">
        <f t="array" ref="E384">INDEX(DbaseIndices!H:H,$B384)</f>
        <v>1A2 Manufacturing Industries and Construction</v>
      </c>
      <c r="F384" s="197" t="str" cm="1">
        <f t="array" ref="F384">INDEX(DbaseIndices!I:I,$B384)</f>
        <v>1A2 Manufacturing Industries and Construction</v>
      </c>
      <c r="G384" s="197" t="str" cm="1">
        <f t="array" ref="G384">INDEX(DbaseIndices!D:D,$B384)</f>
        <v>Coal</v>
      </c>
      <c r="H384" s="197" t="str" cm="1">
        <f t="array" ref="H384">INDEX(DbaseIndices!E:E,$B384)</f>
        <v>N2O</v>
      </c>
      <c r="I384" s="197">
        <f>IF(I383=DbaseIndices!$N$3,DbaseIndices!$N$2,I383+1)</f>
        <v>2016</v>
      </c>
      <c r="J384" s="404" cm="1">
        <f t="array" aca="1" ref="J384" ca="1">OFFSET(INDIRECT(INDEX(DbaseIndices!J:J,B384)),0,I384-2000+1)</f>
        <v>0.52913028797100004</v>
      </c>
    </row>
    <row r="385" spans="1:10" x14ac:dyDescent="0.25">
      <c r="A385" s="197">
        <f>IF(I384=DbaseIndices!$N$3,A384+1,A384)</f>
        <v>64</v>
      </c>
      <c r="B385" s="197">
        <f>MATCH(A385,DbaseIndices!A:A,0)</f>
        <v>98</v>
      </c>
      <c r="C385" s="197" t="str" cm="1">
        <f t="array" ref="C385">INDEX(DbaseIndices!F:F,$B385)</f>
        <v>1 Energy</v>
      </c>
      <c r="D385" s="197" t="str" cm="1">
        <f t="array" ref="D385">INDEX(DbaseIndices!G:G,$B385)</f>
        <v>1A Fuel Combustion Activities</v>
      </c>
      <c r="E385" s="197" t="str" cm="1">
        <f t="array" ref="E385">INDEX(DbaseIndices!H:H,$B385)</f>
        <v>1A2 Manufacturing Industries and Construction</v>
      </c>
      <c r="F385" s="197" t="str" cm="1">
        <f t="array" ref="F385">INDEX(DbaseIndices!I:I,$B385)</f>
        <v>1A2 Manufacturing Industries and Construction</v>
      </c>
      <c r="G385" s="197" t="str" cm="1">
        <f t="array" ref="G385">INDEX(DbaseIndices!D:D,$B385)</f>
        <v>Coal</v>
      </c>
      <c r="H385" s="197" t="str" cm="1">
        <f t="array" ref="H385">INDEX(DbaseIndices!E:E,$B385)</f>
        <v>N2O</v>
      </c>
      <c r="I385" s="197">
        <f>IF(I384=DbaseIndices!$N$3,DbaseIndices!$N$2,I384+1)</f>
        <v>2017</v>
      </c>
      <c r="J385" s="404" cm="1">
        <f t="array" aca="1" ref="J385" ca="1">OFFSET(INDIRECT(INDEX(DbaseIndices!J:J,B385)),0,I385-2000+1)</f>
        <v>0.30909348422102445</v>
      </c>
    </row>
    <row r="386" spans="1:10" x14ac:dyDescent="0.25">
      <c r="A386" s="197">
        <f>IF(I385=DbaseIndices!$N$3,A385+1,A385)</f>
        <v>65</v>
      </c>
      <c r="B386" s="197">
        <f>MATCH(A386,DbaseIndices!A:A,0)</f>
        <v>99</v>
      </c>
      <c r="C386" s="197" t="str" cm="1">
        <f t="array" ref="C386">INDEX(DbaseIndices!F:F,$B386)</f>
        <v>1 Energy</v>
      </c>
      <c r="D386" s="197" t="str" cm="1">
        <f t="array" ref="D386">INDEX(DbaseIndices!G:G,$B386)</f>
        <v>1A Fuel Combustion Activities</v>
      </c>
      <c r="E386" s="197" t="str" cm="1">
        <f t="array" ref="E386">INDEX(DbaseIndices!H:H,$B386)</f>
        <v>1A2 Manufacturing Industries and Construction</v>
      </c>
      <c r="F386" s="197" t="str" cm="1">
        <f t="array" ref="F386">INDEX(DbaseIndices!I:I,$B386)</f>
        <v>1A2 Manufacturing Industries and Construction</v>
      </c>
      <c r="G386" s="197" t="str" cm="1">
        <f t="array" ref="G386">INDEX(DbaseIndices!D:D,$B386)</f>
        <v>Gas</v>
      </c>
      <c r="H386" s="197" t="str" cm="1">
        <f t="array" ref="H386">INDEX(DbaseIndices!E:E,$B386)</f>
        <v>N2O</v>
      </c>
      <c r="I386" s="197">
        <f>IF(I385=DbaseIndices!$N$3,DbaseIndices!$N$2,I385+1)</f>
        <v>2012</v>
      </c>
      <c r="J386" s="404" cm="1">
        <f t="array" aca="1" ref="J386" ca="1">OFFSET(INDIRECT(INDEX(DbaseIndices!J:J,B386)),0,I386-2000+1)</f>
        <v>4.4518176000000005E-3</v>
      </c>
    </row>
    <row r="387" spans="1:10" x14ac:dyDescent="0.25">
      <c r="A387" s="197">
        <f>IF(I386=DbaseIndices!$N$3,A386+1,A386)</f>
        <v>65</v>
      </c>
      <c r="B387" s="197">
        <f>MATCH(A387,DbaseIndices!A:A,0)</f>
        <v>99</v>
      </c>
      <c r="C387" s="197" t="str" cm="1">
        <f t="array" ref="C387">INDEX(DbaseIndices!F:F,$B387)</f>
        <v>1 Energy</v>
      </c>
      <c r="D387" s="197" t="str" cm="1">
        <f t="array" ref="D387">INDEX(DbaseIndices!G:G,$B387)</f>
        <v>1A Fuel Combustion Activities</v>
      </c>
      <c r="E387" s="197" t="str" cm="1">
        <f t="array" ref="E387">INDEX(DbaseIndices!H:H,$B387)</f>
        <v>1A2 Manufacturing Industries and Construction</v>
      </c>
      <c r="F387" s="197" t="str" cm="1">
        <f t="array" ref="F387">INDEX(DbaseIndices!I:I,$B387)</f>
        <v>1A2 Manufacturing Industries and Construction</v>
      </c>
      <c r="G387" s="197" t="str" cm="1">
        <f t="array" ref="G387">INDEX(DbaseIndices!D:D,$B387)</f>
        <v>Gas</v>
      </c>
      <c r="H387" s="197" t="str" cm="1">
        <f t="array" ref="H387">INDEX(DbaseIndices!E:E,$B387)</f>
        <v>N2O</v>
      </c>
      <c r="I387" s="197">
        <f>IF(I386=DbaseIndices!$N$3,DbaseIndices!$N$2,I386+1)</f>
        <v>2013</v>
      </c>
      <c r="J387" s="404" cm="1">
        <f t="array" aca="1" ref="J387" ca="1">OFFSET(INDIRECT(INDEX(DbaseIndices!J:J,B387)),0,I387-2000+1)</f>
        <v>6.2379200000000001E-3</v>
      </c>
    </row>
    <row r="388" spans="1:10" x14ac:dyDescent="0.25">
      <c r="A388" s="197">
        <f>IF(I387=DbaseIndices!$N$3,A387+1,A387)</f>
        <v>65</v>
      </c>
      <c r="B388" s="197">
        <f>MATCH(A388,DbaseIndices!A:A,0)</f>
        <v>99</v>
      </c>
      <c r="C388" s="197" t="str" cm="1">
        <f t="array" ref="C388">INDEX(DbaseIndices!F:F,$B388)</f>
        <v>1 Energy</v>
      </c>
      <c r="D388" s="197" t="str" cm="1">
        <f t="array" ref="D388">INDEX(DbaseIndices!G:G,$B388)</f>
        <v>1A Fuel Combustion Activities</v>
      </c>
      <c r="E388" s="197" t="str" cm="1">
        <f t="array" ref="E388">INDEX(DbaseIndices!H:H,$B388)</f>
        <v>1A2 Manufacturing Industries and Construction</v>
      </c>
      <c r="F388" s="197" t="str" cm="1">
        <f t="array" ref="F388">INDEX(DbaseIndices!I:I,$B388)</f>
        <v>1A2 Manufacturing Industries and Construction</v>
      </c>
      <c r="G388" s="197" t="str" cm="1">
        <f t="array" ref="G388">INDEX(DbaseIndices!D:D,$B388)</f>
        <v>Gas</v>
      </c>
      <c r="H388" s="197" t="str" cm="1">
        <f t="array" ref="H388">INDEX(DbaseIndices!E:E,$B388)</f>
        <v>N2O</v>
      </c>
      <c r="I388" s="197">
        <f>IF(I387=DbaseIndices!$N$3,DbaseIndices!$N$2,I387+1)</f>
        <v>2014</v>
      </c>
      <c r="J388" s="404" cm="1">
        <f t="array" aca="1" ref="J388" ca="1">OFFSET(INDIRECT(INDEX(DbaseIndices!J:J,B388)),0,I388-2000+1)</f>
        <v>6.3798500000000003E-3</v>
      </c>
    </row>
    <row r="389" spans="1:10" x14ac:dyDescent="0.25">
      <c r="A389" s="197">
        <f>IF(I388=DbaseIndices!$N$3,A388+1,A388)</f>
        <v>65</v>
      </c>
      <c r="B389" s="197">
        <f>MATCH(A389,DbaseIndices!A:A,0)</f>
        <v>99</v>
      </c>
      <c r="C389" s="197" t="str" cm="1">
        <f t="array" ref="C389">INDEX(DbaseIndices!F:F,$B389)</f>
        <v>1 Energy</v>
      </c>
      <c r="D389" s="197" t="str" cm="1">
        <f t="array" ref="D389">INDEX(DbaseIndices!G:G,$B389)</f>
        <v>1A Fuel Combustion Activities</v>
      </c>
      <c r="E389" s="197" t="str" cm="1">
        <f t="array" ref="E389">INDEX(DbaseIndices!H:H,$B389)</f>
        <v>1A2 Manufacturing Industries and Construction</v>
      </c>
      <c r="F389" s="197" t="str" cm="1">
        <f t="array" ref="F389">INDEX(DbaseIndices!I:I,$B389)</f>
        <v>1A2 Manufacturing Industries and Construction</v>
      </c>
      <c r="G389" s="197" t="str" cm="1">
        <f t="array" ref="G389">INDEX(DbaseIndices!D:D,$B389)</f>
        <v>Gas</v>
      </c>
      <c r="H389" s="197" t="str" cm="1">
        <f t="array" ref="H389">INDEX(DbaseIndices!E:E,$B389)</f>
        <v>N2O</v>
      </c>
      <c r="I389" s="197">
        <f>IF(I388=DbaseIndices!$N$3,DbaseIndices!$N$2,I388+1)</f>
        <v>2015</v>
      </c>
      <c r="J389" s="404" cm="1">
        <f t="array" aca="1" ref="J389" ca="1">OFFSET(INDIRECT(INDEX(DbaseIndices!J:J,B389)),0,I389-2000+1)</f>
        <v>6.5217800000000005E-3</v>
      </c>
    </row>
    <row r="390" spans="1:10" x14ac:dyDescent="0.25">
      <c r="A390" s="197">
        <f>IF(I389=DbaseIndices!$N$3,A389+1,A389)</f>
        <v>65</v>
      </c>
      <c r="B390" s="197">
        <f>MATCH(A390,DbaseIndices!A:A,0)</f>
        <v>99</v>
      </c>
      <c r="C390" s="197" t="str" cm="1">
        <f t="array" ref="C390">INDEX(DbaseIndices!F:F,$B390)</f>
        <v>1 Energy</v>
      </c>
      <c r="D390" s="197" t="str" cm="1">
        <f t="array" ref="D390">INDEX(DbaseIndices!G:G,$B390)</f>
        <v>1A Fuel Combustion Activities</v>
      </c>
      <c r="E390" s="197" t="str" cm="1">
        <f t="array" ref="E390">INDEX(DbaseIndices!H:H,$B390)</f>
        <v>1A2 Manufacturing Industries and Construction</v>
      </c>
      <c r="F390" s="197" t="str" cm="1">
        <f t="array" ref="F390">INDEX(DbaseIndices!I:I,$B390)</f>
        <v>1A2 Manufacturing Industries and Construction</v>
      </c>
      <c r="G390" s="197" t="str" cm="1">
        <f t="array" ref="G390">INDEX(DbaseIndices!D:D,$B390)</f>
        <v>Gas</v>
      </c>
      <c r="H390" s="197" t="str" cm="1">
        <f t="array" ref="H390">INDEX(DbaseIndices!E:E,$B390)</f>
        <v>N2O</v>
      </c>
      <c r="I390" s="197">
        <f>IF(I389=DbaseIndices!$N$3,DbaseIndices!$N$2,I389+1)</f>
        <v>2016</v>
      </c>
      <c r="J390" s="404" cm="1">
        <f t="array" aca="1" ref="J390" ca="1">OFFSET(INDIRECT(INDEX(DbaseIndices!J:J,B390)),0,I390-2000+1)</f>
        <v>6.6637000000000007E-3</v>
      </c>
    </row>
    <row r="391" spans="1:10" x14ac:dyDescent="0.25">
      <c r="A391" s="197">
        <f>IF(I390=DbaseIndices!$N$3,A390+1,A390)</f>
        <v>65</v>
      </c>
      <c r="B391" s="197">
        <f>MATCH(A391,DbaseIndices!A:A,0)</f>
        <v>99</v>
      </c>
      <c r="C391" s="197" t="str" cm="1">
        <f t="array" ref="C391">INDEX(DbaseIndices!F:F,$B391)</f>
        <v>1 Energy</v>
      </c>
      <c r="D391" s="197" t="str" cm="1">
        <f t="array" ref="D391">INDEX(DbaseIndices!G:G,$B391)</f>
        <v>1A Fuel Combustion Activities</v>
      </c>
      <c r="E391" s="197" t="str" cm="1">
        <f t="array" ref="E391">INDEX(DbaseIndices!H:H,$B391)</f>
        <v>1A2 Manufacturing Industries and Construction</v>
      </c>
      <c r="F391" s="197" t="str" cm="1">
        <f t="array" ref="F391">INDEX(DbaseIndices!I:I,$B391)</f>
        <v>1A2 Manufacturing Industries and Construction</v>
      </c>
      <c r="G391" s="197" t="str" cm="1">
        <f t="array" ref="G391">INDEX(DbaseIndices!D:D,$B391)</f>
        <v>Gas</v>
      </c>
      <c r="H391" s="197" t="str" cm="1">
        <f t="array" ref="H391">INDEX(DbaseIndices!E:E,$B391)</f>
        <v>N2O</v>
      </c>
      <c r="I391" s="197">
        <f>IF(I390=DbaseIndices!$N$3,DbaseIndices!$N$2,I390+1)</f>
        <v>2017</v>
      </c>
      <c r="J391" s="404" cm="1">
        <f t="array" aca="1" ref="J391" ca="1">OFFSET(INDIRECT(INDEX(DbaseIndices!J:J,B391)),0,I391-2000+1)</f>
        <v>6.8056000000000002E-3</v>
      </c>
    </row>
    <row r="392" spans="1:10" x14ac:dyDescent="0.25">
      <c r="A392" s="197">
        <f>IF(I391=DbaseIndices!$N$3,A391+1,A391)</f>
        <v>66</v>
      </c>
      <c r="B392" s="197">
        <f>MATCH(A392,DbaseIndices!A:A,0)</f>
        <v>103</v>
      </c>
      <c r="C392" s="197" t="str" cm="1">
        <f t="array" ref="C392">INDEX(DbaseIndices!F:F,$B392)</f>
        <v>1 Energy</v>
      </c>
      <c r="D392" s="197" t="str" cm="1">
        <f t="array" ref="D392">INDEX(DbaseIndices!G:G,$B392)</f>
        <v>1A Fuel Combustion Activities</v>
      </c>
      <c r="E392" s="197" t="str" cm="1">
        <f t="array" ref="E392">INDEX(DbaseIndices!H:H,$B392)</f>
        <v>1A3 Transport</v>
      </c>
      <c r="F392" s="197" t="str" cm="1">
        <f t="array" ref="F392">INDEX(DbaseIndices!I:I,$B392)</f>
        <v>1A3a Transport - Aviation</v>
      </c>
      <c r="G392" s="197" t="str" cm="1">
        <f t="array" ref="G392">INDEX(DbaseIndices!D:D,$B392)</f>
        <v>Kerosene</v>
      </c>
      <c r="H392" s="197" t="str" cm="1">
        <f t="array" ref="H392">INDEX(DbaseIndices!E:E,$B392)</f>
        <v>FlowIn</v>
      </c>
      <c r="I392" s="197">
        <f>IF(I391=DbaseIndices!$N$3,DbaseIndices!$N$2,I391+1)</f>
        <v>2012</v>
      </c>
      <c r="J392" s="404" cm="1">
        <f t="array" aca="1" ref="J392" ca="1">OFFSET(INDIRECT(INDEX(DbaseIndices!J:J,B392)),0,I392-2000+1)</f>
        <v>61626</v>
      </c>
    </row>
    <row r="393" spans="1:10" x14ac:dyDescent="0.25">
      <c r="A393" s="197">
        <f>IF(I392=DbaseIndices!$N$3,A392+1,A392)</f>
        <v>66</v>
      </c>
      <c r="B393" s="197">
        <f>MATCH(A393,DbaseIndices!A:A,0)</f>
        <v>103</v>
      </c>
      <c r="C393" s="197" t="str" cm="1">
        <f t="array" ref="C393">INDEX(DbaseIndices!F:F,$B393)</f>
        <v>1 Energy</v>
      </c>
      <c r="D393" s="197" t="str" cm="1">
        <f t="array" ref="D393">INDEX(DbaseIndices!G:G,$B393)</f>
        <v>1A Fuel Combustion Activities</v>
      </c>
      <c r="E393" s="197" t="str" cm="1">
        <f t="array" ref="E393">INDEX(DbaseIndices!H:H,$B393)</f>
        <v>1A3 Transport</v>
      </c>
      <c r="F393" s="197" t="str" cm="1">
        <f t="array" ref="F393">INDEX(DbaseIndices!I:I,$B393)</f>
        <v>1A3a Transport - Aviation</v>
      </c>
      <c r="G393" s="197" t="str" cm="1">
        <f t="array" ref="G393">INDEX(DbaseIndices!D:D,$B393)</f>
        <v>Kerosene</v>
      </c>
      <c r="H393" s="197" t="str" cm="1">
        <f t="array" ref="H393">INDEX(DbaseIndices!E:E,$B393)</f>
        <v>FlowIn</v>
      </c>
      <c r="I393" s="197">
        <f>IF(I392=DbaseIndices!$N$3,DbaseIndices!$N$2,I392+1)</f>
        <v>2013</v>
      </c>
      <c r="J393" s="404" cm="1">
        <f t="array" aca="1" ref="J393" ca="1">OFFSET(INDIRECT(INDEX(DbaseIndices!J:J,B393)),0,I393-2000+1)</f>
        <v>64965</v>
      </c>
    </row>
    <row r="394" spans="1:10" x14ac:dyDescent="0.25">
      <c r="A394" s="197">
        <f>IF(I393=DbaseIndices!$N$3,A393+1,A393)</f>
        <v>66</v>
      </c>
      <c r="B394" s="197">
        <f>MATCH(A394,DbaseIndices!A:A,0)</f>
        <v>103</v>
      </c>
      <c r="C394" s="197" t="str" cm="1">
        <f t="array" ref="C394">INDEX(DbaseIndices!F:F,$B394)</f>
        <v>1 Energy</v>
      </c>
      <c r="D394" s="197" t="str" cm="1">
        <f t="array" ref="D394">INDEX(DbaseIndices!G:G,$B394)</f>
        <v>1A Fuel Combustion Activities</v>
      </c>
      <c r="E394" s="197" t="str" cm="1">
        <f t="array" ref="E394">INDEX(DbaseIndices!H:H,$B394)</f>
        <v>1A3 Transport</v>
      </c>
      <c r="F394" s="197" t="str" cm="1">
        <f t="array" ref="F394">INDEX(DbaseIndices!I:I,$B394)</f>
        <v>1A3a Transport - Aviation</v>
      </c>
      <c r="G394" s="197" t="str" cm="1">
        <f t="array" ref="G394">INDEX(DbaseIndices!D:D,$B394)</f>
        <v>Kerosene</v>
      </c>
      <c r="H394" s="197" t="str" cm="1">
        <f t="array" ref="H394">INDEX(DbaseIndices!E:E,$B394)</f>
        <v>FlowIn</v>
      </c>
      <c r="I394" s="197">
        <f>IF(I393=DbaseIndices!$N$3,DbaseIndices!$N$2,I393+1)</f>
        <v>2014</v>
      </c>
      <c r="J394" s="404" cm="1">
        <f t="array" aca="1" ref="J394" ca="1">OFFSET(INDIRECT(INDEX(DbaseIndices!J:J,B394)),0,I394-2000+1)</f>
        <v>65390</v>
      </c>
    </row>
    <row r="395" spans="1:10" x14ac:dyDescent="0.25">
      <c r="A395" s="197">
        <f>IF(I394=DbaseIndices!$N$3,A394+1,A394)</f>
        <v>66</v>
      </c>
      <c r="B395" s="197">
        <f>MATCH(A395,DbaseIndices!A:A,0)</f>
        <v>103</v>
      </c>
      <c r="C395" s="197" t="str" cm="1">
        <f t="array" ref="C395">INDEX(DbaseIndices!F:F,$B395)</f>
        <v>1 Energy</v>
      </c>
      <c r="D395" s="197" t="str" cm="1">
        <f t="array" ref="D395">INDEX(DbaseIndices!G:G,$B395)</f>
        <v>1A Fuel Combustion Activities</v>
      </c>
      <c r="E395" s="197" t="str" cm="1">
        <f t="array" ref="E395">INDEX(DbaseIndices!H:H,$B395)</f>
        <v>1A3 Transport</v>
      </c>
      <c r="F395" s="197" t="str" cm="1">
        <f t="array" ref="F395">INDEX(DbaseIndices!I:I,$B395)</f>
        <v>1A3a Transport - Aviation</v>
      </c>
      <c r="G395" s="197" t="str" cm="1">
        <f t="array" ref="G395">INDEX(DbaseIndices!D:D,$B395)</f>
        <v>Kerosene</v>
      </c>
      <c r="H395" s="197" t="str" cm="1">
        <f t="array" ref="H395">INDEX(DbaseIndices!E:E,$B395)</f>
        <v>FlowIn</v>
      </c>
      <c r="I395" s="197">
        <f>IF(I394=DbaseIndices!$N$3,DbaseIndices!$N$2,I394+1)</f>
        <v>2015</v>
      </c>
      <c r="J395" s="404" cm="1">
        <f t="array" aca="1" ref="J395" ca="1">OFFSET(INDIRECT(INDEX(DbaseIndices!J:J,B395)),0,I395-2000+1)</f>
        <v>66170</v>
      </c>
    </row>
    <row r="396" spans="1:10" x14ac:dyDescent="0.25">
      <c r="A396" s="197">
        <f>IF(I395=DbaseIndices!$N$3,A395+1,A395)</f>
        <v>66</v>
      </c>
      <c r="B396" s="197">
        <f>MATCH(A396,DbaseIndices!A:A,0)</f>
        <v>103</v>
      </c>
      <c r="C396" s="197" t="str" cm="1">
        <f t="array" ref="C396">INDEX(DbaseIndices!F:F,$B396)</f>
        <v>1 Energy</v>
      </c>
      <c r="D396" s="197" t="str" cm="1">
        <f t="array" ref="D396">INDEX(DbaseIndices!G:G,$B396)</f>
        <v>1A Fuel Combustion Activities</v>
      </c>
      <c r="E396" s="197" t="str" cm="1">
        <f t="array" ref="E396">INDEX(DbaseIndices!H:H,$B396)</f>
        <v>1A3 Transport</v>
      </c>
      <c r="F396" s="197" t="str" cm="1">
        <f t="array" ref="F396">INDEX(DbaseIndices!I:I,$B396)</f>
        <v>1A3a Transport - Aviation</v>
      </c>
      <c r="G396" s="197" t="str" cm="1">
        <f t="array" ref="G396">INDEX(DbaseIndices!D:D,$B396)</f>
        <v>Kerosene</v>
      </c>
      <c r="H396" s="197" t="str" cm="1">
        <f t="array" ref="H396">INDEX(DbaseIndices!E:E,$B396)</f>
        <v>FlowIn</v>
      </c>
      <c r="I396" s="197">
        <f>IF(I395=DbaseIndices!$N$3,DbaseIndices!$N$2,I395+1)</f>
        <v>2016</v>
      </c>
      <c r="J396" s="404" cm="1">
        <f t="array" aca="1" ref="J396" ca="1">OFFSET(INDIRECT(INDEX(DbaseIndices!J:J,B396)),0,I396-2000+1)</f>
        <v>66813</v>
      </c>
    </row>
    <row r="397" spans="1:10" x14ac:dyDescent="0.25">
      <c r="A397" s="197">
        <f>IF(I396=DbaseIndices!$N$3,A396+1,A396)</f>
        <v>66</v>
      </c>
      <c r="B397" s="197">
        <f>MATCH(A397,DbaseIndices!A:A,0)</f>
        <v>103</v>
      </c>
      <c r="C397" s="197" t="str" cm="1">
        <f t="array" ref="C397">INDEX(DbaseIndices!F:F,$B397)</f>
        <v>1 Energy</v>
      </c>
      <c r="D397" s="197" t="str" cm="1">
        <f t="array" ref="D397">INDEX(DbaseIndices!G:G,$B397)</f>
        <v>1A Fuel Combustion Activities</v>
      </c>
      <c r="E397" s="197" t="str" cm="1">
        <f t="array" ref="E397">INDEX(DbaseIndices!H:H,$B397)</f>
        <v>1A3 Transport</v>
      </c>
      <c r="F397" s="197" t="str" cm="1">
        <f t="array" ref="F397">INDEX(DbaseIndices!I:I,$B397)</f>
        <v>1A3a Transport - Aviation</v>
      </c>
      <c r="G397" s="197" t="str" cm="1">
        <f t="array" ref="G397">INDEX(DbaseIndices!D:D,$B397)</f>
        <v>Kerosene</v>
      </c>
      <c r="H397" s="197" t="str" cm="1">
        <f t="array" ref="H397">INDEX(DbaseIndices!E:E,$B397)</f>
        <v>FlowIn</v>
      </c>
      <c r="I397" s="197">
        <f>IF(I396=DbaseIndices!$N$3,DbaseIndices!$N$2,I396+1)</f>
        <v>2017</v>
      </c>
      <c r="J397" s="404" cm="1">
        <f t="array" aca="1" ref="J397" ca="1">OFFSET(INDIRECT(INDEX(DbaseIndices!J:J,B397)),0,I397-2000+1)</f>
        <v>68939</v>
      </c>
    </row>
    <row r="398" spans="1:10" x14ac:dyDescent="0.25">
      <c r="A398" s="197">
        <f>IF(I397=DbaseIndices!$N$3,A397+1,A397)</f>
        <v>67</v>
      </c>
      <c r="B398" s="197">
        <f>MATCH(A398,DbaseIndices!A:A,0)</f>
        <v>104</v>
      </c>
      <c r="C398" s="197" t="str" cm="1">
        <f t="array" ref="C398">INDEX(DbaseIndices!F:F,$B398)</f>
        <v>1 Energy</v>
      </c>
      <c r="D398" s="197" t="str" cm="1">
        <f t="array" ref="D398">INDEX(DbaseIndices!G:G,$B398)</f>
        <v>1A Fuel Combustion Activities</v>
      </c>
      <c r="E398" s="197" t="str" cm="1">
        <f t="array" ref="E398">INDEX(DbaseIndices!H:H,$B398)</f>
        <v>1A3 Transport</v>
      </c>
      <c r="F398" s="197" t="str" cm="1">
        <f t="array" ref="F398">INDEX(DbaseIndices!I:I,$B398)</f>
        <v>1A3a Transport - Aviation</v>
      </c>
      <c r="G398" s="197" t="str" cm="1">
        <f t="array" ref="G398">INDEX(DbaseIndices!D:D,$B398)</f>
        <v>Aviation gasoline</v>
      </c>
      <c r="H398" s="197" t="str" cm="1">
        <f t="array" ref="H398">INDEX(DbaseIndices!E:E,$B398)</f>
        <v>FlowIn</v>
      </c>
      <c r="I398" s="197">
        <f>IF(I397=DbaseIndices!$N$3,DbaseIndices!$N$2,I397+1)</f>
        <v>2012</v>
      </c>
      <c r="J398" s="404" cm="1">
        <f t="array" aca="1" ref="J398" ca="1">OFFSET(INDIRECT(INDEX(DbaseIndices!J:J,B398)),0,I398-2000+1)</f>
        <v>1080</v>
      </c>
    </row>
    <row r="399" spans="1:10" x14ac:dyDescent="0.25">
      <c r="A399" s="197">
        <f>IF(I398=DbaseIndices!$N$3,A398+1,A398)</f>
        <v>67</v>
      </c>
      <c r="B399" s="197">
        <f>MATCH(A399,DbaseIndices!A:A,0)</f>
        <v>104</v>
      </c>
      <c r="C399" s="197" t="str" cm="1">
        <f t="array" ref="C399">INDEX(DbaseIndices!F:F,$B399)</f>
        <v>1 Energy</v>
      </c>
      <c r="D399" s="197" t="str" cm="1">
        <f t="array" ref="D399">INDEX(DbaseIndices!G:G,$B399)</f>
        <v>1A Fuel Combustion Activities</v>
      </c>
      <c r="E399" s="197" t="str" cm="1">
        <f t="array" ref="E399">INDEX(DbaseIndices!H:H,$B399)</f>
        <v>1A3 Transport</v>
      </c>
      <c r="F399" s="197" t="str" cm="1">
        <f t="array" ref="F399">INDEX(DbaseIndices!I:I,$B399)</f>
        <v>1A3a Transport - Aviation</v>
      </c>
      <c r="G399" s="197" t="str" cm="1">
        <f t="array" ref="G399">INDEX(DbaseIndices!D:D,$B399)</f>
        <v>Aviation gasoline</v>
      </c>
      <c r="H399" s="197" t="str" cm="1">
        <f t="array" ref="H399">INDEX(DbaseIndices!E:E,$B399)</f>
        <v>FlowIn</v>
      </c>
      <c r="I399" s="197">
        <f>IF(I398=DbaseIndices!$N$3,DbaseIndices!$N$2,I398+1)</f>
        <v>2013</v>
      </c>
      <c r="J399" s="404" cm="1">
        <f t="array" aca="1" ref="J399" ca="1">OFFSET(INDIRECT(INDEX(DbaseIndices!J:J,B399)),0,I399-2000+1)</f>
        <v>816.67160000000001</v>
      </c>
    </row>
    <row r="400" spans="1:10" x14ac:dyDescent="0.25">
      <c r="A400" s="197">
        <f>IF(I399=DbaseIndices!$N$3,A399+1,A399)</f>
        <v>67</v>
      </c>
      <c r="B400" s="197">
        <f>MATCH(A400,DbaseIndices!A:A,0)</f>
        <v>104</v>
      </c>
      <c r="C400" s="197" t="str" cm="1">
        <f t="array" ref="C400">INDEX(DbaseIndices!F:F,$B400)</f>
        <v>1 Energy</v>
      </c>
      <c r="D400" s="197" t="str" cm="1">
        <f t="array" ref="D400">INDEX(DbaseIndices!G:G,$B400)</f>
        <v>1A Fuel Combustion Activities</v>
      </c>
      <c r="E400" s="197" t="str" cm="1">
        <f t="array" ref="E400">INDEX(DbaseIndices!H:H,$B400)</f>
        <v>1A3 Transport</v>
      </c>
      <c r="F400" s="197" t="str" cm="1">
        <f t="array" ref="F400">INDEX(DbaseIndices!I:I,$B400)</f>
        <v>1A3a Transport - Aviation</v>
      </c>
      <c r="G400" s="197" t="str" cm="1">
        <f t="array" ref="G400">INDEX(DbaseIndices!D:D,$B400)</f>
        <v>Aviation gasoline</v>
      </c>
      <c r="H400" s="197" t="str" cm="1">
        <f t="array" ref="H400">INDEX(DbaseIndices!E:E,$B400)</f>
        <v>FlowIn</v>
      </c>
      <c r="I400" s="197">
        <f>IF(I399=DbaseIndices!$N$3,DbaseIndices!$N$2,I399+1)</f>
        <v>2014</v>
      </c>
      <c r="J400" s="404" cm="1">
        <f t="array" aca="1" ref="J400" ca="1">OFFSET(INDIRECT(INDEX(DbaseIndices!J:J,B400)),0,I400-2000+1)</f>
        <v>817.99599999999998</v>
      </c>
    </row>
    <row r="401" spans="1:10" x14ac:dyDescent="0.25">
      <c r="A401" s="197">
        <f>IF(I400=DbaseIndices!$N$3,A400+1,A400)</f>
        <v>67</v>
      </c>
      <c r="B401" s="197">
        <f>MATCH(A401,DbaseIndices!A:A,0)</f>
        <v>104</v>
      </c>
      <c r="C401" s="197" t="str" cm="1">
        <f t="array" ref="C401">INDEX(DbaseIndices!F:F,$B401)</f>
        <v>1 Energy</v>
      </c>
      <c r="D401" s="197" t="str" cm="1">
        <f t="array" ref="D401">INDEX(DbaseIndices!G:G,$B401)</f>
        <v>1A Fuel Combustion Activities</v>
      </c>
      <c r="E401" s="197" t="str" cm="1">
        <f t="array" ref="E401">INDEX(DbaseIndices!H:H,$B401)</f>
        <v>1A3 Transport</v>
      </c>
      <c r="F401" s="197" t="str" cm="1">
        <f t="array" ref="F401">INDEX(DbaseIndices!I:I,$B401)</f>
        <v>1A3a Transport - Aviation</v>
      </c>
      <c r="G401" s="197" t="str" cm="1">
        <f t="array" ref="G401">INDEX(DbaseIndices!D:D,$B401)</f>
        <v>Aviation gasoline</v>
      </c>
      <c r="H401" s="197" t="str" cm="1">
        <f t="array" ref="H401">INDEX(DbaseIndices!E:E,$B401)</f>
        <v>FlowIn</v>
      </c>
      <c r="I401" s="197">
        <f>IF(I400=DbaseIndices!$N$3,DbaseIndices!$N$2,I400+1)</f>
        <v>2015</v>
      </c>
      <c r="J401" s="404" cm="1">
        <f t="array" aca="1" ref="J401" ca="1">OFFSET(INDIRECT(INDEX(DbaseIndices!J:J,B401)),0,I401-2000+1)</f>
        <v>819.32039999999995</v>
      </c>
    </row>
    <row r="402" spans="1:10" x14ac:dyDescent="0.25">
      <c r="A402" s="197">
        <f>IF(I401=DbaseIndices!$N$3,A401+1,A401)</f>
        <v>67</v>
      </c>
      <c r="B402" s="197">
        <f>MATCH(A402,DbaseIndices!A:A,0)</f>
        <v>104</v>
      </c>
      <c r="C402" s="197" t="str" cm="1">
        <f t="array" ref="C402">INDEX(DbaseIndices!F:F,$B402)</f>
        <v>1 Energy</v>
      </c>
      <c r="D402" s="197" t="str" cm="1">
        <f t="array" ref="D402">INDEX(DbaseIndices!G:G,$B402)</f>
        <v>1A Fuel Combustion Activities</v>
      </c>
      <c r="E402" s="197" t="str" cm="1">
        <f t="array" ref="E402">INDEX(DbaseIndices!H:H,$B402)</f>
        <v>1A3 Transport</v>
      </c>
      <c r="F402" s="197" t="str" cm="1">
        <f t="array" ref="F402">INDEX(DbaseIndices!I:I,$B402)</f>
        <v>1A3a Transport - Aviation</v>
      </c>
      <c r="G402" s="197" t="str" cm="1">
        <f t="array" ref="G402">INDEX(DbaseIndices!D:D,$B402)</f>
        <v>Aviation gasoline</v>
      </c>
      <c r="H402" s="197" t="str" cm="1">
        <f t="array" ref="H402">INDEX(DbaseIndices!E:E,$B402)</f>
        <v>FlowIn</v>
      </c>
      <c r="I402" s="197">
        <f>IF(I401=DbaseIndices!$N$3,DbaseIndices!$N$2,I401+1)</f>
        <v>2016</v>
      </c>
      <c r="J402" s="404" cm="1">
        <f t="array" aca="1" ref="J402" ca="1">OFFSET(INDIRECT(INDEX(DbaseIndices!J:J,B402)),0,I402-2000+1)</f>
        <v>821</v>
      </c>
    </row>
    <row r="403" spans="1:10" x14ac:dyDescent="0.25">
      <c r="A403" s="197">
        <f>IF(I402=DbaseIndices!$N$3,A402+1,A402)</f>
        <v>67</v>
      </c>
      <c r="B403" s="197">
        <f>MATCH(A403,DbaseIndices!A:A,0)</f>
        <v>104</v>
      </c>
      <c r="C403" s="197" t="str" cm="1">
        <f t="array" ref="C403">INDEX(DbaseIndices!F:F,$B403)</f>
        <v>1 Energy</v>
      </c>
      <c r="D403" s="197" t="str" cm="1">
        <f t="array" ref="D403">INDEX(DbaseIndices!G:G,$B403)</f>
        <v>1A Fuel Combustion Activities</v>
      </c>
      <c r="E403" s="197" t="str" cm="1">
        <f t="array" ref="E403">INDEX(DbaseIndices!H:H,$B403)</f>
        <v>1A3 Transport</v>
      </c>
      <c r="F403" s="197" t="str" cm="1">
        <f t="array" ref="F403">INDEX(DbaseIndices!I:I,$B403)</f>
        <v>1A3a Transport - Aviation</v>
      </c>
      <c r="G403" s="197" t="str" cm="1">
        <f t="array" ref="G403">INDEX(DbaseIndices!D:D,$B403)</f>
        <v>Aviation gasoline</v>
      </c>
      <c r="H403" s="197" t="str" cm="1">
        <f t="array" ref="H403">INDEX(DbaseIndices!E:E,$B403)</f>
        <v>FlowIn</v>
      </c>
      <c r="I403" s="197">
        <f>IF(I402=DbaseIndices!$N$3,DbaseIndices!$N$2,I402+1)</f>
        <v>2017</v>
      </c>
      <c r="J403" s="404" cm="1">
        <f t="array" aca="1" ref="J403" ca="1">OFFSET(INDIRECT(INDEX(DbaseIndices!J:J,B403)),0,I403-2000+1)</f>
        <v>822</v>
      </c>
    </row>
    <row r="404" spans="1:10" x14ac:dyDescent="0.25">
      <c r="A404" s="197">
        <f>IF(I403=DbaseIndices!$N$3,A403+1,A403)</f>
        <v>68</v>
      </c>
      <c r="B404" s="197">
        <f>MATCH(A404,DbaseIndices!A:A,0)</f>
        <v>105</v>
      </c>
      <c r="C404" s="197" t="str" cm="1">
        <f t="array" ref="C404">INDEX(DbaseIndices!F:F,$B404)</f>
        <v>1 Energy</v>
      </c>
      <c r="D404" s="197" t="str" cm="1">
        <f t="array" ref="D404">INDEX(DbaseIndices!G:G,$B404)</f>
        <v>1A Fuel Combustion Activities</v>
      </c>
      <c r="E404" s="197" t="str" cm="1">
        <f t="array" ref="E404">INDEX(DbaseIndices!H:H,$B404)</f>
        <v>1A3 Transport</v>
      </c>
      <c r="F404" s="197" t="str" cm="1">
        <f t="array" ref="F404">INDEX(DbaseIndices!I:I,$B404)</f>
        <v>1A3a Transport - Aviation</v>
      </c>
      <c r="G404" s="197" t="str" cm="1">
        <f t="array" ref="G404">INDEX(DbaseIndices!D:D,$B404)</f>
        <v>Kerosene</v>
      </c>
      <c r="H404" s="197" t="str" cm="1">
        <f t="array" ref="H404">INDEX(DbaseIndices!E:E,$B404)</f>
        <v>FlowIn</v>
      </c>
      <c r="I404" s="197">
        <f>IF(I403=DbaseIndices!$N$3,DbaseIndices!$N$2,I403+1)</f>
        <v>2012</v>
      </c>
      <c r="J404" s="404" cm="1">
        <f t="array" aca="1" ref="J404" ca="1">OFFSET(INDIRECT(INDEX(DbaseIndices!J:J,B404)),0,I404-2000+1)</f>
        <v>19998</v>
      </c>
    </row>
    <row r="405" spans="1:10" x14ac:dyDescent="0.25">
      <c r="A405" s="197">
        <f>IF(I404=DbaseIndices!$N$3,A404+1,A404)</f>
        <v>68</v>
      </c>
      <c r="B405" s="197">
        <f>MATCH(A405,DbaseIndices!A:A,0)</f>
        <v>105</v>
      </c>
      <c r="C405" s="197" t="str" cm="1">
        <f t="array" ref="C405">INDEX(DbaseIndices!F:F,$B405)</f>
        <v>1 Energy</v>
      </c>
      <c r="D405" s="197" t="str" cm="1">
        <f t="array" ref="D405">INDEX(DbaseIndices!G:G,$B405)</f>
        <v>1A Fuel Combustion Activities</v>
      </c>
      <c r="E405" s="197" t="str" cm="1">
        <f t="array" ref="E405">INDEX(DbaseIndices!H:H,$B405)</f>
        <v>1A3 Transport</v>
      </c>
      <c r="F405" s="197" t="str" cm="1">
        <f t="array" ref="F405">INDEX(DbaseIndices!I:I,$B405)</f>
        <v>1A3a Transport - Aviation</v>
      </c>
      <c r="G405" s="197" t="str" cm="1">
        <f t="array" ref="G405">INDEX(DbaseIndices!D:D,$B405)</f>
        <v>Kerosene</v>
      </c>
      <c r="H405" s="197" t="str" cm="1">
        <f t="array" ref="H405">INDEX(DbaseIndices!E:E,$B405)</f>
        <v>FlowIn</v>
      </c>
      <c r="I405" s="197">
        <f>IF(I404=DbaseIndices!$N$3,DbaseIndices!$N$2,I404+1)</f>
        <v>2013</v>
      </c>
      <c r="J405" s="404" cm="1">
        <f t="array" aca="1" ref="J405" ca="1">OFFSET(INDIRECT(INDEX(DbaseIndices!J:J,B405)),0,I405-2000+1)</f>
        <v>17984</v>
      </c>
    </row>
    <row r="406" spans="1:10" x14ac:dyDescent="0.25">
      <c r="A406" s="197">
        <f>IF(I405=DbaseIndices!$N$3,A405+1,A405)</f>
        <v>68</v>
      </c>
      <c r="B406" s="197">
        <f>MATCH(A406,DbaseIndices!A:A,0)</f>
        <v>105</v>
      </c>
      <c r="C406" s="197" t="str" cm="1">
        <f t="array" ref="C406">INDEX(DbaseIndices!F:F,$B406)</f>
        <v>1 Energy</v>
      </c>
      <c r="D406" s="197" t="str" cm="1">
        <f t="array" ref="D406">INDEX(DbaseIndices!G:G,$B406)</f>
        <v>1A Fuel Combustion Activities</v>
      </c>
      <c r="E406" s="197" t="str" cm="1">
        <f t="array" ref="E406">INDEX(DbaseIndices!H:H,$B406)</f>
        <v>1A3 Transport</v>
      </c>
      <c r="F406" s="197" t="str" cm="1">
        <f t="array" ref="F406">INDEX(DbaseIndices!I:I,$B406)</f>
        <v>1A3a Transport - Aviation</v>
      </c>
      <c r="G406" s="197" t="str" cm="1">
        <f t="array" ref="G406">INDEX(DbaseIndices!D:D,$B406)</f>
        <v>Kerosene</v>
      </c>
      <c r="H406" s="197" t="str" cm="1">
        <f t="array" ref="H406">INDEX(DbaseIndices!E:E,$B406)</f>
        <v>FlowIn</v>
      </c>
      <c r="I406" s="197">
        <f>IF(I405=DbaseIndices!$N$3,DbaseIndices!$N$2,I405+1)</f>
        <v>2014</v>
      </c>
      <c r="J406" s="404" cm="1">
        <f t="array" aca="1" ref="J406" ca="1">OFFSET(INDIRECT(INDEX(DbaseIndices!J:J,B406)),0,I406-2000+1)</f>
        <v>18991</v>
      </c>
    </row>
    <row r="407" spans="1:10" x14ac:dyDescent="0.25">
      <c r="A407" s="197">
        <f>IF(I406=DbaseIndices!$N$3,A406+1,A406)</f>
        <v>68</v>
      </c>
      <c r="B407" s="197">
        <f>MATCH(A407,DbaseIndices!A:A,0)</f>
        <v>105</v>
      </c>
      <c r="C407" s="197" t="str" cm="1">
        <f t="array" ref="C407">INDEX(DbaseIndices!F:F,$B407)</f>
        <v>1 Energy</v>
      </c>
      <c r="D407" s="197" t="str" cm="1">
        <f t="array" ref="D407">INDEX(DbaseIndices!G:G,$B407)</f>
        <v>1A Fuel Combustion Activities</v>
      </c>
      <c r="E407" s="197" t="str" cm="1">
        <f t="array" ref="E407">INDEX(DbaseIndices!H:H,$B407)</f>
        <v>1A3 Transport</v>
      </c>
      <c r="F407" s="197" t="str" cm="1">
        <f t="array" ref="F407">INDEX(DbaseIndices!I:I,$B407)</f>
        <v>1A3a Transport - Aviation</v>
      </c>
      <c r="G407" s="197" t="str" cm="1">
        <f t="array" ref="G407">INDEX(DbaseIndices!D:D,$B407)</f>
        <v>Kerosene</v>
      </c>
      <c r="H407" s="197" t="str" cm="1">
        <f t="array" ref="H407">INDEX(DbaseIndices!E:E,$B407)</f>
        <v>FlowIn</v>
      </c>
      <c r="I407" s="197">
        <f>IF(I406=DbaseIndices!$N$3,DbaseIndices!$N$2,I406+1)</f>
        <v>2015</v>
      </c>
      <c r="J407" s="404" cm="1">
        <f t="array" aca="1" ref="J407" ca="1">OFFSET(INDIRECT(INDEX(DbaseIndices!J:J,B407)),0,I407-2000+1)</f>
        <v>20176</v>
      </c>
    </row>
    <row r="408" spans="1:10" x14ac:dyDescent="0.25">
      <c r="A408" s="197">
        <f>IF(I407=DbaseIndices!$N$3,A407+1,A407)</f>
        <v>68</v>
      </c>
      <c r="B408" s="197">
        <f>MATCH(A408,DbaseIndices!A:A,0)</f>
        <v>105</v>
      </c>
      <c r="C408" s="197" t="str" cm="1">
        <f t="array" ref="C408">INDEX(DbaseIndices!F:F,$B408)</f>
        <v>1 Energy</v>
      </c>
      <c r="D408" s="197" t="str" cm="1">
        <f t="array" ref="D408">INDEX(DbaseIndices!G:G,$B408)</f>
        <v>1A Fuel Combustion Activities</v>
      </c>
      <c r="E408" s="197" t="str" cm="1">
        <f t="array" ref="E408">INDEX(DbaseIndices!H:H,$B408)</f>
        <v>1A3 Transport</v>
      </c>
      <c r="F408" s="197" t="str" cm="1">
        <f t="array" ref="F408">INDEX(DbaseIndices!I:I,$B408)</f>
        <v>1A3a Transport - Aviation</v>
      </c>
      <c r="G408" s="197" t="str" cm="1">
        <f t="array" ref="G408">INDEX(DbaseIndices!D:D,$B408)</f>
        <v>Kerosene</v>
      </c>
      <c r="H408" s="197" t="str" cm="1">
        <f t="array" ref="H408">INDEX(DbaseIndices!E:E,$B408)</f>
        <v>FlowIn</v>
      </c>
      <c r="I408" s="197">
        <f>IF(I407=DbaseIndices!$N$3,DbaseIndices!$N$2,I407+1)</f>
        <v>2016</v>
      </c>
      <c r="J408" s="404" cm="1">
        <f t="array" aca="1" ref="J408" ca="1">OFFSET(INDIRECT(INDEX(DbaseIndices!J:J,B408)),0,I408-2000+1)</f>
        <v>20673</v>
      </c>
    </row>
    <row r="409" spans="1:10" x14ac:dyDescent="0.25">
      <c r="A409" s="197">
        <f>IF(I408=DbaseIndices!$N$3,A408+1,A408)</f>
        <v>68</v>
      </c>
      <c r="B409" s="197">
        <f>MATCH(A409,DbaseIndices!A:A,0)</f>
        <v>105</v>
      </c>
      <c r="C409" s="197" t="str" cm="1">
        <f t="array" ref="C409">INDEX(DbaseIndices!F:F,$B409)</f>
        <v>1 Energy</v>
      </c>
      <c r="D409" s="197" t="str" cm="1">
        <f t="array" ref="D409">INDEX(DbaseIndices!G:G,$B409)</f>
        <v>1A Fuel Combustion Activities</v>
      </c>
      <c r="E409" s="197" t="str" cm="1">
        <f t="array" ref="E409">INDEX(DbaseIndices!H:H,$B409)</f>
        <v>1A3 Transport</v>
      </c>
      <c r="F409" s="197" t="str" cm="1">
        <f t="array" ref="F409">INDEX(DbaseIndices!I:I,$B409)</f>
        <v>1A3a Transport - Aviation</v>
      </c>
      <c r="G409" s="197" t="str" cm="1">
        <f t="array" ref="G409">INDEX(DbaseIndices!D:D,$B409)</f>
        <v>Kerosene</v>
      </c>
      <c r="H409" s="197" t="str" cm="1">
        <f t="array" ref="H409">INDEX(DbaseIndices!E:E,$B409)</f>
        <v>FlowIn</v>
      </c>
      <c r="I409" s="197">
        <f>IF(I408=DbaseIndices!$N$3,DbaseIndices!$N$2,I408+1)</f>
        <v>2017</v>
      </c>
      <c r="J409" s="404" cm="1">
        <f t="array" aca="1" ref="J409" ca="1">OFFSET(INDIRECT(INDEX(DbaseIndices!J:J,B409)),0,I409-2000+1)</f>
        <v>20483</v>
      </c>
    </row>
    <row r="410" spans="1:10" x14ac:dyDescent="0.25">
      <c r="A410" s="197">
        <f>IF(I409=DbaseIndices!$N$3,A409+1,A409)</f>
        <v>69</v>
      </c>
      <c r="B410" s="197">
        <f>MATCH(A410,DbaseIndices!A:A,0)</f>
        <v>107</v>
      </c>
      <c r="C410" s="197" t="str" cm="1">
        <f t="array" ref="C410">INDEX(DbaseIndices!F:F,$B410)</f>
        <v>1 Energy</v>
      </c>
      <c r="D410" s="197" t="str" cm="1">
        <f t="array" ref="D410">INDEX(DbaseIndices!G:G,$B410)</f>
        <v>1A Fuel Combustion Activities</v>
      </c>
      <c r="E410" s="197" t="str" cm="1">
        <f t="array" ref="E410">INDEX(DbaseIndices!H:H,$B410)</f>
        <v>1A3 Transport</v>
      </c>
      <c r="F410" s="197" t="str" cm="1">
        <f t="array" ref="F410">INDEX(DbaseIndices!I:I,$B410)</f>
        <v>1A3b Transport - Road</v>
      </c>
      <c r="G410" s="197" t="str" cm="1">
        <f t="array" ref="G410">INDEX(DbaseIndices!D:D,$B410)</f>
        <v>Motor gasoline</v>
      </c>
      <c r="H410" s="197" t="str" cm="1">
        <f t="array" ref="H410">INDEX(DbaseIndices!E:E,$B410)</f>
        <v>FlowIn</v>
      </c>
      <c r="I410" s="197">
        <f>IF(I409=DbaseIndices!$N$3,DbaseIndices!$N$2,I409+1)</f>
        <v>2012</v>
      </c>
      <c r="J410" s="404" cm="1">
        <f t="array" aca="1" ref="J410" ca="1">OFFSET(INDIRECT(INDEX(DbaseIndices!J:J,B410)),0,I410-2000+1)</f>
        <v>330918.88</v>
      </c>
    </row>
    <row r="411" spans="1:10" x14ac:dyDescent="0.25">
      <c r="A411" s="197">
        <f>IF(I410=DbaseIndices!$N$3,A410+1,A410)</f>
        <v>69</v>
      </c>
      <c r="B411" s="197">
        <f>MATCH(A411,DbaseIndices!A:A,0)</f>
        <v>107</v>
      </c>
      <c r="C411" s="197" t="str" cm="1">
        <f t="array" ref="C411">INDEX(DbaseIndices!F:F,$B411)</f>
        <v>1 Energy</v>
      </c>
      <c r="D411" s="197" t="str" cm="1">
        <f t="array" ref="D411">INDEX(DbaseIndices!G:G,$B411)</f>
        <v>1A Fuel Combustion Activities</v>
      </c>
      <c r="E411" s="197" t="str" cm="1">
        <f t="array" ref="E411">INDEX(DbaseIndices!H:H,$B411)</f>
        <v>1A3 Transport</v>
      </c>
      <c r="F411" s="197" t="str" cm="1">
        <f t="array" ref="F411">INDEX(DbaseIndices!I:I,$B411)</f>
        <v>1A3b Transport - Road</v>
      </c>
      <c r="G411" s="197" t="str" cm="1">
        <f t="array" ref="G411">INDEX(DbaseIndices!D:D,$B411)</f>
        <v>Motor gasoline</v>
      </c>
      <c r="H411" s="197" t="str" cm="1">
        <f t="array" ref="H411">INDEX(DbaseIndices!E:E,$B411)</f>
        <v>FlowIn</v>
      </c>
      <c r="I411" s="197">
        <f>IF(I410=DbaseIndices!$N$3,DbaseIndices!$N$2,I410+1)</f>
        <v>2013</v>
      </c>
      <c r="J411" s="404" cm="1">
        <f t="array" aca="1" ref="J411" ca="1">OFFSET(INDIRECT(INDEX(DbaseIndices!J:J,B411)),0,I411-2000+1)</f>
        <v>370221.04</v>
      </c>
    </row>
    <row r="412" spans="1:10" x14ac:dyDescent="0.25">
      <c r="A412" s="197">
        <f>IF(I411=DbaseIndices!$N$3,A411+1,A411)</f>
        <v>69</v>
      </c>
      <c r="B412" s="197">
        <f>MATCH(A412,DbaseIndices!A:A,0)</f>
        <v>107</v>
      </c>
      <c r="C412" s="197" t="str" cm="1">
        <f t="array" ref="C412">INDEX(DbaseIndices!F:F,$B412)</f>
        <v>1 Energy</v>
      </c>
      <c r="D412" s="197" t="str" cm="1">
        <f t="array" ref="D412">INDEX(DbaseIndices!G:G,$B412)</f>
        <v>1A Fuel Combustion Activities</v>
      </c>
      <c r="E412" s="197" t="str" cm="1">
        <f t="array" ref="E412">INDEX(DbaseIndices!H:H,$B412)</f>
        <v>1A3 Transport</v>
      </c>
      <c r="F412" s="197" t="str" cm="1">
        <f t="array" ref="F412">INDEX(DbaseIndices!I:I,$B412)</f>
        <v>1A3b Transport - Road</v>
      </c>
      <c r="G412" s="197" t="str" cm="1">
        <f t="array" ref="G412">INDEX(DbaseIndices!D:D,$B412)</f>
        <v>Motor gasoline</v>
      </c>
      <c r="H412" s="197" t="str" cm="1">
        <f t="array" ref="H412">INDEX(DbaseIndices!E:E,$B412)</f>
        <v>FlowIn</v>
      </c>
      <c r="I412" s="197">
        <f>IF(I411=DbaseIndices!$N$3,DbaseIndices!$N$2,I411+1)</f>
        <v>2014</v>
      </c>
      <c r="J412" s="404" cm="1">
        <f t="array" aca="1" ref="J412" ca="1">OFFSET(INDIRECT(INDEX(DbaseIndices!J:J,B412)),0,I412-2000+1)</f>
        <v>367081.75</v>
      </c>
    </row>
    <row r="413" spans="1:10" x14ac:dyDescent="0.25">
      <c r="A413" s="197">
        <f>IF(I412=DbaseIndices!$N$3,A412+1,A412)</f>
        <v>69</v>
      </c>
      <c r="B413" s="197">
        <f>MATCH(A413,DbaseIndices!A:A,0)</f>
        <v>107</v>
      </c>
      <c r="C413" s="197" t="str" cm="1">
        <f t="array" ref="C413">INDEX(DbaseIndices!F:F,$B413)</f>
        <v>1 Energy</v>
      </c>
      <c r="D413" s="197" t="str" cm="1">
        <f t="array" ref="D413">INDEX(DbaseIndices!G:G,$B413)</f>
        <v>1A Fuel Combustion Activities</v>
      </c>
      <c r="E413" s="197" t="str" cm="1">
        <f t="array" ref="E413">INDEX(DbaseIndices!H:H,$B413)</f>
        <v>1A3 Transport</v>
      </c>
      <c r="F413" s="197" t="str" cm="1">
        <f t="array" ref="F413">INDEX(DbaseIndices!I:I,$B413)</f>
        <v>1A3b Transport - Road</v>
      </c>
      <c r="G413" s="197" t="str" cm="1">
        <f t="array" ref="G413">INDEX(DbaseIndices!D:D,$B413)</f>
        <v>Motor gasoline</v>
      </c>
      <c r="H413" s="197" t="str" cm="1">
        <f t="array" ref="H413">INDEX(DbaseIndices!E:E,$B413)</f>
        <v>FlowIn</v>
      </c>
      <c r="I413" s="197">
        <f>IF(I412=DbaseIndices!$N$3,DbaseIndices!$N$2,I412+1)</f>
        <v>2015</v>
      </c>
      <c r="J413" s="404" cm="1">
        <f t="array" aca="1" ref="J413" ca="1">OFFSET(INDIRECT(INDEX(DbaseIndices!J:J,B413)),0,I413-2000+1)</f>
        <v>390906.79554653168</v>
      </c>
    </row>
    <row r="414" spans="1:10" x14ac:dyDescent="0.25">
      <c r="A414" s="197">
        <f>IF(I413=DbaseIndices!$N$3,A413+1,A413)</f>
        <v>69</v>
      </c>
      <c r="B414" s="197">
        <f>MATCH(A414,DbaseIndices!A:A,0)</f>
        <v>107</v>
      </c>
      <c r="C414" s="197" t="str" cm="1">
        <f t="array" ref="C414">INDEX(DbaseIndices!F:F,$B414)</f>
        <v>1 Energy</v>
      </c>
      <c r="D414" s="197" t="str" cm="1">
        <f t="array" ref="D414">INDEX(DbaseIndices!G:G,$B414)</f>
        <v>1A Fuel Combustion Activities</v>
      </c>
      <c r="E414" s="197" t="str" cm="1">
        <f t="array" ref="E414">INDEX(DbaseIndices!H:H,$B414)</f>
        <v>1A3 Transport</v>
      </c>
      <c r="F414" s="197" t="str" cm="1">
        <f t="array" ref="F414">INDEX(DbaseIndices!I:I,$B414)</f>
        <v>1A3b Transport - Road</v>
      </c>
      <c r="G414" s="197" t="str" cm="1">
        <f t="array" ref="G414">INDEX(DbaseIndices!D:D,$B414)</f>
        <v>Motor gasoline</v>
      </c>
      <c r="H414" s="197" t="str" cm="1">
        <f t="array" ref="H414">INDEX(DbaseIndices!E:E,$B414)</f>
        <v>FlowIn</v>
      </c>
      <c r="I414" s="197">
        <f>IF(I413=DbaseIndices!$N$3,DbaseIndices!$N$2,I413+1)</f>
        <v>2016</v>
      </c>
      <c r="J414" s="404" cm="1">
        <f t="array" aca="1" ref="J414" ca="1">OFFSET(INDIRECT(INDEX(DbaseIndices!J:J,B414)),0,I414-2000+1)</f>
        <v>318940.04916189611</v>
      </c>
    </row>
    <row r="415" spans="1:10" x14ac:dyDescent="0.25">
      <c r="A415" s="197">
        <f>IF(I414=DbaseIndices!$N$3,A414+1,A414)</f>
        <v>69</v>
      </c>
      <c r="B415" s="197">
        <f>MATCH(A415,DbaseIndices!A:A,0)</f>
        <v>107</v>
      </c>
      <c r="C415" s="197" t="str" cm="1">
        <f t="array" ref="C415">INDEX(DbaseIndices!F:F,$B415)</f>
        <v>1 Energy</v>
      </c>
      <c r="D415" s="197" t="str" cm="1">
        <f t="array" ref="D415">INDEX(DbaseIndices!G:G,$B415)</f>
        <v>1A Fuel Combustion Activities</v>
      </c>
      <c r="E415" s="197" t="str" cm="1">
        <f t="array" ref="E415">INDEX(DbaseIndices!H:H,$B415)</f>
        <v>1A3 Transport</v>
      </c>
      <c r="F415" s="197" t="str" cm="1">
        <f t="array" ref="F415">INDEX(DbaseIndices!I:I,$B415)</f>
        <v>1A3b Transport - Road</v>
      </c>
      <c r="G415" s="197" t="str" cm="1">
        <f t="array" ref="G415">INDEX(DbaseIndices!D:D,$B415)</f>
        <v>Motor gasoline</v>
      </c>
      <c r="H415" s="197" t="str" cm="1">
        <f t="array" ref="H415">INDEX(DbaseIndices!E:E,$B415)</f>
        <v>FlowIn</v>
      </c>
      <c r="I415" s="197">
        <f>IF(I414=DbaseIndices!$N$3,DbaseIndices!$N$2,I414+1)</f>
        <v>2017</v>
      </c>
      <c r="J415" s="404" cm="1">
        <f t="array" aca="1" ref="J415" ca="1">OFFSET(INDIRECT(INDEX(DbaseIndices!J:J,B415)),0,I415-2000+1)</f>
        <v>312774.21138198674</v>
      </c>
    </row>
    <row r="416" spans="1:10" x14ac:dyDescent="0.25">
      <c r="A416" s="197">
        <f>IF(I415=DbaseIndices!$N$3,A415+1,A415)</f>
        <v>70</v>
      </c>
      <c r="B416" s="197">
        <f>MATCH(A416,DbaseIndices!A:A,0)</f>
        <v>108</v>
      </c>
      <c r="C416" s="197" t="str" cm="1">
        <f t="array" ref="C416">INDEX(DbaseIndices!F:F,$B416)</f>
        <v>1 Energy</v>
      </c>
      <c r="D416" s="197" t="str" cm="1">
        <f t="array" ref="D416">INDEX(DbaseIndices!G:G,$B416)</f>
        <v>1A Fuel Combustion Activities</v>
      </c>
      <c r="E416" s="197" t="str" cm="1">
        <f t="array" ref="E416">INDEX(DbaseIndices!H:H,$B416)</f>
        <v>1A3 Transport</v>
      </c>
      <c r="F416" s="197" t="str" cm="1">
        <f t="array" ref="F416">INDEX(DbaseIndices!I:I,$B416)</f>
        <v>1A3b Transport - Road</v>
      </c>
      <c r="G416" s="197" t="str" cm="1">
        <f t="array" ref="G416">INDEX(DbaseIndices!D:D,$B416)</f>
        <v>Kerosene</v>
      </c>
      <c r="H416" s="197" t="str" cm="1">
        <f t="array" ref="H416">INDEX(DbaseIndices!E:E,$B416)</f>
        <v>FlowIn</v>
      </c>
      <c r="I416" s="197">
        <f>IF(I415=DbaseIndices!$N$3,DbaseIndices!$N$2,I415+1)</f>
        <v>2012</v>
      </c>
      <c r="J416" s="404" cm="1">
        <f t="array" aca="1" ref="J416" ca="1">OFFSET(INDIRECT(INDEX(DbaseIndices!J:J,B416)),0,I416-2000+1)</f>
        <v>173.03050000000002</v>
      </c>
    </row>
    <row r="417" spans="1:10" x14ac:dyDescent="0.25">
      <c r="A417" s="197">
        <f>IF(I416=DbaseIndices!$N$3,A416+1,A416)</f>
        <v>70</v>
      </c>
      <c r="B417" s="197">
        <f>MATCH(A417,DbaseIndices!A:A,0)</f>
        <v>108</v>
      </c>
      <c r="C417" s="197" t="str" cm="1">
        <f t="array" ref="C417">INDEX(DbaseIndices!F:F,$B417)</f>
        <v>1 Energy</v>
      </c>
      <c r="D417" s="197" t="str" cm="1">
        <f t="array" ref="D417">INDEX(DbaseIndices!G:G,$B417)</f>
        <v>1A Fuel Combustion Activities</v>
      </c>
      <c r="E417" s="197" t="str" cm="1">
        <f t="array" ref="E417">INDEX(DbaseIndices!H:H,$B417)</f>
        <v>1A3 Transport</v>
      </c>
      <c r="F417" s="197" t="str" cm="1">
        <f t="array" ref="F417">INDEX(DbaseIndices!I:I,$B417)</f>
        <v>1A3b Transport - Road</v>
      </c>
      <c r="G417" s="197" t="str" cm="1">
        <f t="array" ref="G417">INDEX(DbaseIndices!D:D,$B417)</f>
        <v>Kerosene</v>
      </c>
      <c r="H417" s="197" t="str" cm="1">
        <f t="array" ref="H417">INDEX(DbaseIndices!E:E,$B417)</f>
        <v>FlowIn</v>
      </c>
      <c r="I417" s="197">
        <f>IF(I416=DbaseIndices!$N$3,DbaseIndices!$N$2,I416+1)</f>
        <v>2013</v>
      </c>
      <c r="J417" s="404" cm="1">
        <f t="array" aca="1" ref="J417" ca="1">OFFSET(INDIRECT(INDEX(DbaseIndices!J:J,B417)),0,I417-2000+1)</f>
        <v>173.21599999999995</v>
      </c>
    </row>
    <row r="418" spans="1:10" x14ac:dyDescent="0.25">
      <c r="A418" s="197">
        <f>IF(I417=DbaseIndices!$N$3,A417+1,A417)</f>
        <v>70</v>
      </c>
      <c r="B418" s="197">
        <f>MATCH(A418,DbaseIndices!A:A,0)</f>
        <v>108</v>
      </c>
      <c r="C418" s="197" t="str" cm="1">
        <f t="array" ref="C418">INDEX(DbaseIndices!F:F,$B418)</f>
        <v>1 Energy</v>
      </c>
      <c r="D418" s="197" t="str" cm="1">
        <f t="array" ref="D418">INDEX(DbaseIndices!G:G,$B418)</f>
        <v>1A Fuel Combustion Activities</v>
      </c>
      <c r="E418" s="197" t="str" cm="1">
        <f t="array" ref="E418">INDEX(DbaseIndices!H:H,$B418)</f>
        <v>1A3 Transport</v>
      </c>
      <c r="F418" s="197" t="str" cm="1">
        <f t="array" ref="F418">INDEX(DbaseIndices!I:I,$B418)</f>
        <v>1A3b Transport - Road</v>
      </c>
      <c r="G418" s="197" t="str" cm="1">
        <f t="array" ref="G418">INDEX(DbaseIndices!D:D,$B418)</f>
        <v>Kerosene</v>
      </c>
      <c r="H418" s="197" t="str" cm="1">
        <f t="array" ref="H418">INDEX(DbaseIndices!E:E,$B418)</f>
        <v>FlowIn</v>
      </c>
      <c r="I418" s="197">
        <f>IF(I417=DbaseIndices!$N$3,DbaseIndices!$N$2,I417+1)</f>
        <v>2014</v>
      </c>
      <c r="J418" s="404" cm="1">
        <f t="array" aca="1" ref="J418" ca="1">OFFSET(INDIRECT(INDEX(DbaseIndices!J:J,B418)),0,I418-2000+1)</f>
        <v>162.26499999999996</v>
      </c>
    </row>
    <row r="419" spans="1:10" x14ac:dyDescent="0.25">
      <c r="A419" s="197">
        <f>IF(I418=DbaseIndices!$N$3,A418+1,A418)</f>
        <v>70</v>
      </c>
      <c r="B419" s="197">
        <f>MATCH(A419,DbaseIndices!A:A,0)</f>
        <v>108</v>
      </c>
      <c r="C419" s="197" t="str" cm="1">
        <f t="array" ref="C419">INDEX(DbaseIndices!F:F,$B419)</f>
        <v>1 Energy</v>
      </c>
      <c r="D419" s="197" t="str" cm="1">
        <f t="array" ref="D419">INDEX(DbaseIndices!G:G,$B419)</f>
        <v>1A Fuel Combustion Activities</v>
      </c>
      <c r="E419" s="197" t="str" cm="1">
        <f t="array" ref="E419">INDEX(DbaseIndices!H:H,$B419)</f>
        <v>1A3 Transport</v>
      </c>
      <c r="F419" s="197" t="str" cm="1">
        <f t="array" ref="F419">INDEX(DbaseIndices!I:I,$B419)</f>
        <v>1A3b Transport - Road</v>
      </c>
      <c r="G419" s="197" t="str" cm="1">
        <f t="array" ref="G419">INDEX(DbaseIndices!D:D,$B419)</f>
        <v>Kerosene</v>
      </c>
      <c r="H419" s="197" t="str" cm="1">
        <f t="array" ref="H419">INDEX(DbaseIndices!E:E,$B419)</f>
        <v>FlowIn</v>
      </c>
      <c r="I419" s="197">
        <f>IF(I418=DbaseIndices!$N$3,DbaseIndices!$N$2,I418+1)</f>
        <v>2015</v>
      </c>
      <c r="J419" s="404" cm="1">
        <f t="array" aca="1" ref="J419" ca="1">OFFSET(INDIRECT(INDEX(DbaseIndices!J:J,B419)),0,I419-2000+1)</f>
        <v>151.31399999999996</v>
      </c>
    </row>
    <row r="420" spans="1:10" x14ac:dyDescent="0.25">
      <c r="A420" s="197">
        <f>IF(I419=DbaseIndices!$N$3,A419+1,A419)</f>
        <v>70</v>
      </c>
      <c r="B420" s="197">
        <f>MATCH(A420,DbaseIndices!A:A,0)</f>
        <v>108</v>
      </c>
      <c r="C420" s="197" t="str" cm="1">
        <f t="array" ref="C420">INDEX(DbaseIndices!F:F,$B420)</f>
        <v>1 Energy</v>
      </c>
      <c r="D420" s="197" t="str" cm="1">
        <f t="array" ref="D420">INDEX(DbaseIndices!G:G,$B420)</f>
        <v>1A Fuel Combustion Activities</v>
      </c>
      <c r="E420" s="197" t="str" cm="1">
        <f t="array" ref="E420">INDEX(DbaseIndices!H:H,$B420)</f>
        <v>1A3 Transport</v>
      </c>
      <c r="F420" s="197" t="str" cm="1">
        <f t="array" ref="F420">INDEX(DbaseIndices!I:I,$B420)</f>
        <v>1A3b Transport - Road</v>
      </c>
      <c r="G420" s="197" t="str" cm="1">
        <f t="array" ref="G420">INDEX(DbaseIndices!D:D,$B420)</f>
        <v>Kerosene</v>
      </c>
      <c r="H420" s="197" t="str" cm="1">
        <f t="array" ref="H420">INDEX(DbaseIndices!E:E,$B420)</f>
        <v>FlowIn</v>
      </c>
      <c r="I420" s="197">
        <f>IF(I419=DbaseIndices!$N$3,DbaseIndices!$N$2,I419+1)</f>
        <v>2016</v>
      </c>
      <c r="J420" s="404" cm="1">
        <f t="array" aca="1" ref="J420" ca="1">OFFSET(INDIRECT(INDEX(DbaseIndices!J:J,B420)),0,I420-2000+1)</f>
        <v>140</v>
      </c>
    </row>
    <row r="421" spans="1:10" x14ac:dyDescent="0.25">
      <c r="A421" s="197">
        <f>IF(I420=DbaseIndices!$N$3,A420+1,A420)</f>
        <v>70</v>
      </c>
      <c r="B421" s="197">
        <f>MATCH(A421,DbaseIndices!A:A,0)</f>
        <v>108</v>
      </c>
      <c r="C421" s="197" t="str" cm="1">
        <f t="array" ref="C421">INDEX(DbaseIndices!F:F,$B421)</f>
        <v>1 Energy</v>
      </c>
      <c r="D421" s="197" t="str" cm="1">
        <f t="array" ref="D421">INDEX(DbaseIndices!G:G,$B421)</f>
        <v>1A Fuel Combustion Activities</v>
      </c>
      <c r="E421" s="197" t="str" cm="1">
        <f t="array" ref="E421">INDEX(DbaseIndices!H:H,$B421)</f>
        <v>1A3 Transport</v>
      </c>
      <c r="F421" s="197" t="str" cm="1">
        <f t="array" ref="F421">INDEX(DbaseIndices!I:I,$B421)</f>
        <v>1A3b Transport - Road</v>
      </c>
      <c r="G421" s="197" t="str" cm="1">
        <f t="array" ref="G421">INDEX(DbaseIndices!D:D,$B421)</f>
        <v>Kerosene</v>
      </c>
      <c r="H421" s="197" t="str" cm="1">
        <f t="array" ref="H421">INDEX(DbaseIndices!E:E,$B421)</f>
        <v>FlowIn</v>
      </c>
      <c r="I421" s="197">
        <f>IF(I420=DbaseIndices!$N$3,DbaseIndices!$N$2,I420+1)</f>
        <v>2017</v>
      </c>
      <c r="J421" s="404" cm="1">
        <f t="array" aca="1" ref="J421" ca="1">OFFSET(INDIRECT(INDEX(DbaseIndices!J:J,B421)),0,I421-2000+1)</f>
        <v>129</v>
      </c>
    </row>
    <row r="422" spans="1:10" x14ac:dyDescent="0.25">
      <c r="A422" s="197">
        <f>IF(I421=DbaseIndices!$N$3,A421+1,A421)</f>
        <v>71</v>
      </c>
      <c r="B422" s="197">
        <f>MATCH(A422,DbaseIndices!A:A,0)</f>
        <v>109</v>
      </c>
      <c r="C422" s="197" t="str" cm="1">
        <f t="array" ref="C422">INDEX(DbaseIndices!F:F,$B422)</f>
        <v>1 Energy</v>
      </c>
      <c r="D422" s="197" t="str" cm="1">
        <f t="array" ref="D422">INDEX(DbaseIndices!G:G,$B422)</f>
        <v>1A Fuel Combustion Activities</v>
      </c>
      <c r="E422" s="197" t="str" cm="1">
        <f t="array" ref="E422">INDEX(DbaseIndices!H:H,$B422)</f>
        <v>1A3 Transport</v>
      </c>
      <c r="F422" s="197" t="str" cm="1">
        <f t="array" ref="F422">INDEX(DbaseIndices!I:I,$B422)</f>
        <v>1A3b Transport - Road</v>
      </c>
      <c r="G422" s="197" t="str" cm="1">
        <f t="array" ref="G422">INDEX(DbaseIndices!D:D,$B422)</f>
        <v>Diesel</v>
      </c>
      <c r="H422" s="197" t="str" cm="1">
        <f t="array" ref="H422">INDEX(DbaseIndices!E:E,$B422)</f>
        <v>FlowIn</v>
      </c>
      <c r="I422" s="197">
        <f>IF(I421=DbaseIndices!$N$3,DbaseIndices!$N$2,I421+1)</f>
        <v>2012</v>
      </c>
      <c r="J422" s="404" cm="1">
        <f t="array" aca="1" ref="J422" ca="1">OFFSET(INDIRECT(INDEX(DbaseIndices!J:J,B422)),0,I422-2000+1)</f>
        <v>287318.94</v>
      </c>
    </row>
    <row r="423" spans="1:10" x14ac:dyDescent="0.25">
      <c r="A423" s="197">
        <f>IF(I422=DbaseIndices!$N$3,A422+1,A422)</f>
        <v>71</v>
      </c>
      <c r="B423" s="197">
        <f>MATCH(A423,DbaseIndices!A:A,0)</f>
        <v>109</v>
      </c>
      <c r="C423" s="197" t="str" cm="1">
        <f t="array" ref="C423">INDEX(DbaseIndices!F:F,$B423)</f>
        <v>1 Energy</v>
      </c>
      <c r="D423" s="197" t="str" cm="1">
        <f t="array" ref="D423">INDEX(DbaseIndices!G:G,$B423)</f>
        <v>1A Fuel Combustion Activities</v>
      </c>
      <c r="E423" s="197" t="str" cm="1">
        <f t="array" ref="E423">INDEX(DbaseIndices!H:H,$B423)</f>
        <v>1A3 Transport</v>
      </c>
      <c r="F423" s="197" t="str" cm="1">
        <f t="array" ref="F423">INDEX(DbaseIndices!I:I,$B423)</f>
        <v>1A3b Transport - Road</v>
      </c>
      <c r="G423" s="197" t="str" cm="1">
        <f t="array" ref="G423">INDEX(DbaseIndices!D:D,$B423)</f>
        <v>Diesel</v>
      </c>
      <c r="H423" s="197" t="str" cm="1">
        <f t="array" ref="H423">INDEX(DbaseIndices!E:E,$B423)</f>
        <v>FlowIn</v>
      </c>
      <c r="I423" s="197">
        <f>IF(I422=DbaseIndices!$N$3,DbaseIndices!$N$2,I422+1)</f>
        <v>2013</v>
      </c>
      <c r="J423" s="404" cm="1">
        <f t="array" aca="1" ref="J423" ca="1">OFFSET(INDIRECT(INDEX(DbaseIndices!J:J,B423)),0,I423-2000+1)</f>
        <v>342074.54000000004</v>
      </c>
    </row>
    <row r="424" spans="1:10" x14ac:dyDescent="0.25">
      <c r="A424" s="197">
        <f>IF(I423=DbaseIndices!$N$3,A423+1,A423)</f>
        <v>71</v>
      </c>
      <c r="B424" s="197">
        <f>MATCH(A424,DbaseIndices!A:A,0)</f>
        <v>109</v>
      </c>
      <c r="C424" s="197" t="str" cm="1">
        <f t="array" ref="C424">INDEX(DbaseIndices!F:F,$B424)</f>
        <v>1 Energy</v>
      </c>
      <c r="D424" s="197" t="str" cm="1">
        <f t="array" ref="D424">INDEX(DbaseIndices!G:G,$B424)</f>
        <v>1A Fuel Combustion Activities</v>
      </c>
      <c r="E424" s="197" t="str" cm="1">
        <f t="array" ref="E424">INDEX(DbaseIndices!H:H,$B424)</f>
        <v>1A3 Transport</v>
      </c>
      <c r="F424" s="197" t="str" cm="1">
        <f t="array" ref="F424">INDEX(DbaseIndices!I:I,$B424)</f>
        <v>1A3b Transport - Road</v>
      </c>
      <c r="G424" s="197" t="str" cm="1">
        <f t="array" ref="G424">INDEX(DbaseIndices!D:D,$B424)</f>
        <v>Diesel</v>
      </c>
      <c r="H424" s="197" t="str" cm="1">
        <f t="array" ref="H424">INDEX(DbaseIndices!E:E,$B424)</f>
        <v>FlowIn</v>
      </c>
      <c r="I424" s="197">
        <f>IF(I423=DbaseIndices!$N$3,DbaseIndices!$N$2,I423+1)</f>
        <v>2014</v>
      </c>
      <c r="J424" s="404" cm="1">
        <f t="array" aca="1" ref="J424" ca="1">OFFSET(INDIRECT(INDEX(DbaseIndices!J:J,B424)),0,I424-2000+1)</f>
        <v>365310.5</v>
      </c>
    </row>
    <row r="425" spans="1:10" x14ac:dyDescent="0.25">
      <c r="A425" s="197">
        <f>IF(I424=DbaseIndices!$N$3,A424+1,A424)</f>
        <v>71</v>
      </c>
      <c r="B425" s="197">
        <f>MATCH(A425,DbaseIndices!A:A,0)</f>
        <v>109</v>
      </c>
      <c r="C425" s="197" t="str" cm="1">
        <f t="array" ref="C425">INDEX(DbaseIndices!F:F,$B425)</f>
        <v>1 Energy</v>
      </c>
      <c r="D425" s="197" t="str" cm="1">
        <f t="array" ref="D425">INDEX(DbaseIndices!G:G,$B425)</f>
        <v>1A Fuel Combustion Activities</v>
      </c>
      <c r="E425" s="197" t="str" cm="1">
        <f t="array" ref="E425">INDEX(DbaseIndices!H:H,$B425)</f>
        <v>1A3 Transport</v>
      </c>
      <c r="F425" s="197" t="str" cm="1">
        <f t="array" ref="F425">INDEX(DbaseIndices!I:I,$B425)</f>
        <v>1A3b Transport - Road</v>
      </c>
      <c r="G425" s="197" t="str" cm="1">
        <f t="array" ref="G425">INDEX(DbaseIndices!D:D,$B425)</f>
        <v>Diesel</v>
      </c>
      <c r="H425" s="197" t="str" cm="1">
        <f t="array" ref="H425">INDEX(DbaseIndices!E:E,$B425)</f>
        <v>FlowIn</v>
      </c>
      <c r="I425" s="197">
        <f>IF(I424=DbaseIndices!$N$3,DbaseIndices!$N$2,I424+1)</f>
        <v>2015</v>
      </c>
      <c r="J425" s="404" cm="1">
        <f t="array" aca="1" ref="J425" ca="1">OFFSET(INDIRECT(INDEX(DbaseIndices!J:J,B425)),0,I425-2000+1)</f>
        <v>359221.3125</v>
      </c>
    </row>
    <row r="426" spans="1:10" x14ac:dyDescent="0.25">
      <c r="A426" s="197">
        <f>IF(I425=DbaseIndices!$N$3,A425+1,A425)</f>
        <v>71</v>
      </c>
      <c r="B426" s="197">
        <f>MATCH(A426,DbaseIndices!A:A,0)</f>
        <v>109</v>
      </c>
      <c r="C426" s="197" t="str" cm="1">
        <f t="array" ref="C426">INDEX(DbaseIndices!F:F,$B426)</f>
        <v>1 Energy</v>
      </c>
      <c r="D426" s="197" t="str" cm="1">
        <f t="array" ref="D426">INDEX(DbaseIndices!G:G,$B426)</f>
        <v>1A Fuel Combustion Activities</v>
      </c>
      <c r="E426" s="197" t="str" cm="1">
        <f t="array" ref="E426">INDEX(DbaseIndices!H:H,$B426)</f>
        <v>1A3 Transport</v>
      </c>
      <c r="F426" s="197" t="str" cm="1">
        <f t="array" ref="F426">INDEX(DbaseIndices!I:I,$B426)</f>
        <v>1A3b Transport - Road</v>
      </c>
      <c r="G426" s="197" t="str" cm="1">
        <f t="array" ref="G426">INDEX(DbaseIndices!D:D,$B426)</f>
        <v>Diesel</v>
      </c>
      <c r="H426" s="197" t="str" cm="1">
        <f t="array" ref="H426">INDEX(DbaseIndices!E:E,$B426)</f>
        <v>FlowIn</v>
      </c>
      <c r="I426" s="197">
        <f>IF(I425=DbaseIndices!$N$3,DbaseIndices!$N$2,I425+1)</f>
        <v>2016</v>
      </c>
      <c r="J426" s="404" cm="1">
        <f t="array" aca="1" ref="J426" ca="1">OFFSET(INDIRECT(INDEX(DbaseIndices!J:J,B426)),0,I426-2000+1)</f>
        <v>359221.3125</v>
      </c>
    </row>
    <row r="427" spans="1:10" x14ac:dyDescent="0.25">
      <c r="A427" s="197">
        <f>IF(I426=DbaseIndices!$N$3,A426+1,A426)</f>
        <v>71</v>
      </c>
      <c r="B427" s="197">
        <f>MATCH(A427,DbaseIndices!A:A,0)</f>
        <v>109</v>
      </c>
      <c r="C427" s="197" t="str" cm="1">
        <f t="array" ref="C427">INDEX(DbaseIndices!F:F,$B427)</f>
        <v>1 Energy</v>
      </c>
      <c r="D427" s="197" t="str" cm="1">
        <f t="array" ref="D427">INDEX(DbaseIndices!G:G,$B427)</f>
        <v>1A Fuel Combustion Activities</v>
      </c>
      <c r="E427" s="197" t="str" cm="1">
        <f t="array" ref="E427">INDEX(DbaseIndices!H:H,$B427)</f>
        <v>1A3 Transport</v>
      </c>
      <c r="F427" s="197" t="str" cm="1">
        <f t="array" ref="F427">INDEX(DbaseIndices!I:I,$B427)</f>
        <v>1A3b Transport - Road</v>
      </c>
      <c r="G427" s="197" t="str" cm="1">
        <f t="array" ref="G427">INDEX(DbaseIndices!D:D,$B427)</f>
        <v>Diesel</v>
      </c>
      <c r="H427" s="197" t="str" cm="1">
        <f t="array" ref="H427">INDEX(DbaseIndices!E:E,$B427)</f>
        <v>FlowIn</v>
      </c>
      <c r="I427" s="197">
        <f>IF(I426=DbaseIndices!$N$3,DbaseIndices!$N$2,I426+1)</f>
        <v>2017</v>
      </c>
      <c r="J427" s="404" cm="1">
        <f t="array" aca="1" ref="J427" ca="1">OFFSET(INDIRECT(INDEX(DbaseIndices!J:J,B427)),0,I427-2000+1)</f>
        <v>398292.49076747888</v>
      </c>
    </row>
    <row r="428" spans="1:10" x14ac:dyDescent="0.25">
      <c r="A428" s="197">
        <f>IF(I427=DbaseIndices!$N$3,A427+1,A427)</f>
        <v>72</v>
      </c>
      <c r="B428" s="197">
        <f>MATCH(A428,DbaseIndices!A:A,0)</f>
        <v>110</v>
      </c>
      <c r="C428" s="197" t="str" cm="1">
        <f t="array" ref="C428">INDEX(DbaseIndices!F:F,$B428)</f>
        <v>1 Energy</v>
      </c>
      <c r="D428" s="197" t="str" cm="1">
        <f t="array" ref="D428">INDEX(DbaseIndices!G:G,$B428)</f>
        <v>1A Fuel Combustion Activities</v>
      </c>
      <c r="E428" s="197" t="str" cm="1">
        <f t="array" ref="E428">INDEX(DbaseIndices!H:H,$B428)</f>
        <v>1A3 Transport</v>
      </c>
      <c r="F428" s="197" t="str" cm="1">
        <f t="array" ref="F428">INDEX(DbaseIndices!I:I,$B428)</f>
        <v>1A3b Transport - Road</v>
      </c>
      <c r="G428" s="197" t="str" cm="1">
        <f t="array" ref="G428">INDEX(DbaseIndices!D:D,$B428)</f>
        <v>Gas</v>
      </c>
      <c r="H428" s="197" t="str" cm="1">
        <f t="array" ref="H428">INDEX(DbaseIndices!E:E,$B428)</f>
        <v>FlowIn</v>
      </c>
      <c r="I428" s="197">
        <f>IF(I427=DbaseIndices!$N$3,DbaseIndices!$N$2,I427+1)</f>
        <v>2012</v>
      </c>
      <c r="J428" s="404" cm="1">
        <f t="array" aca="1" ref="J428" ca="1">OFFSET(INDIRECT(INDEX(DbaseIndices!J:J,B428)),0,I428-2000+1)</f>
        <v>180</v>
      </c>
    </row>
    <row r="429" spans="1:10" x14ac:dyDescent="0.25">
      <c r="A429" s="197">
        <f>IF(I428=DbaseIndices!$N$3,A428+1,A428)</f>
        <v>72</v>
      </c>
      <c r="B429" s="197">
        <f>MATCH(A429,DbaseIndices!A:A,0)</f>
        <v>110</v>
      </c>
      <c r="C429" s="197" t="str" cm="1">
        <f t="array" ref="C429">INDEX(DbaseIndices!F:F,$B429)</f>
        <v>1 Energy</v>
      </c>
      <c r="D429" s="197" t="str" cm="1">
        <f t="array" ref="D429">INDEX(DbaseIndices!G:G,$B429)</f>
        <v>1A Fuel Combustion Activities</v>
      </c>
      <c r="E429" s="197" t="str" cm="1">
        <f t="array" ref="E429">INDEX(DbaseIndices!H:H,$B429)</f>
        <v>1A3 Transport</v>
      </c>
      <c r="F429" s="197" t="str" cm="1">
        <f t="array" ref="F429">INDEX(DbaseIndices!I:I,$B429)</f>
        <v>1A3b Transport - Road</v>
      </c>
      <c r="G429" s="197" t="str" cm="1">
        <f t="array" ref="G429">INDEX(DbaseIndices!D:D,$B429)</f>
        <v>Gas</v>
      </c>
      <c r="H429" s="197" t="str" cm="1">
        <f t="array" ref="H429">INDEX(DbaseIndices!E:E,$B429)</f>
        <v>FlowIn</v>
      </c>
      <c r="I429" s="197">
        <f>IF(I428=DbaseIndices!$N$3,DbaseIndices!$N$2,I428+1)</f>
        <v>2013</v>
      </c>
      <c r="J429" s="404" cm="1">
        <f t="array" aca="1" ref="J429" ca="1">OFFSET(INDIRECT(INDEX(DbaseIndices!J:J,B429)),0,I429-2000+1)</f>
        <v>340</v>
      </c>
    </row>
    <row r="430" spans="1:10" x14ac:dyDescent="0.25">
      <c r="A430" s="197">
        <f>IF(I429=DbaseIndices!$N$3,A429+1,A429)</f>
        <v>72</v>
      </c>
      <c r="B430" s="197">
        <f>MATCH(A430,DbaseIndices!A:A,0)</f>
        <v>110</v>
      </c>
      <c r="C430" s="197" t="str" cm="1">
        <f t="array" ref="C430">INDEX(DbaseIndices!F:F,$B430)</f>
        <v>1 Energy</v>
      </c>
      <c r="D430" s="197" t="str" cm="1">
        <f t="array" ref="D430">INDEX(DbaseIndices!G:G,$B430)</f>
        <v>1A Fuel Combustion Activities</v>
      </c>
      <c r="E430" s="197" t="str" cm="1">
        <f t="array" ref="E430">INDEX(DbaseIndices!H:H,$B430)</f>
        <v>1A3 Transport</v>
      </c>
      <c r="F430" s="197" t="str" cm="1">
        <f t="array" ref="F430">INDEX(DbaseIndices!I:I,$B430)</f>
        <v>1A3b Transport - Road</v>
      </c>
      <c r="G430" s="197" t="str" cm="1">
        <f t="array" ref="G430">INDEX(DbaseIndices!D:D,$B430)</f>
        <v>Gas</v>
      </c>
      <c r="H430" s="197" t="str" cm="1">
        <f t="array" ref="H430">INDEX(DbaseIndices!E:E,$B430)</f>
        <v>FlowIn</v>
      </c>
      <c r="I430" s="197">
        <f>IF(I429=DbaseIndices!$N$3,DbaseIndices!$N$2,I429+1)</f>
        <v>2014</v>
      </c>
      <c r="J430" s="404" cm="1">
        <f t="array" aca="1" ref="J430" ca="1">OFFSET(INDIRECT(INDEX(DbaseIndices!J:J,B430)),0,I430-2000+1)</f>
        <v>550</v>
      </c>
    </row>
    <row r="431" spans="1:10" x14ac:dyDescent="0.25">
      <c r="A431" s="197">
        <f>IF(I430=DbaseIndices!$N$3,A430+1,A430)</f>
        <v>72</v>
      </c>
      <c r="B431" s="197">
        <f>MATCH(A431,DbaseIndices!A:A,0)</f>
        <v>110</v>
      </c>
      <c r="C431" s="197" t="str" cm="1">
        <f t="array" ref="C431">INDEX(DbaseIndices!F:F,$B431)</f>
        <v>1 Energy</v>
      </c>
      <c r="D431" s="197" t="str" cm="1">
        <f t="array" ref="D431">INDEX(DbaseIndices!G:G,$B431)</f>
        <v>1A Fuel Combustion Activities</v>
      </c>
      <c r="E431" s="197" t="str" cm="1">
        <f t="array" ref="E431">INDEX(DbaseIndices!H:H,$B431)</f>
        <v>1A3 Transport</v>
      </c>
      <c r="F431" s="197" t="str" cm="1">
        <f t="array" ref="F431">INDEX(DbaseIndices!I:I,$B431)</f>
        <v>1A3b Transport - Road</v>
      </c>
      <c r="G431" s="197" t="str" cm="1">
        <f t="array" ref="G431">INDEX(DbaseIndices!D:D,$B431)</f>
        <v>Gas</v>
      </c>
      <c r="H431" s="197" t="str" cm="1">
        <f t="array" ref="H431">INDEX(DbaseIndices!E:E,$B431)</f>
        <v>FlowIn</v>
      </c>
      <c r="I431" s="197">
        <f>IF(I430=DbaseIndices!$N$3,DbaseIndices!$N$2,I430+1)</f>
        <v>2015</v>
      </c>
      <c r="J431" s="404" cm="1">
        <f t="array" aca="1" ref="J431" ca="1">OFFSET(INDIRECT(INDEX(DbaseIndices!J:J,B431)),0,I431-2000+1)</f>
        <v>760</v>
      </c>
    </row>
    <row r="432" spans="1:10" x14ac:dyDescent="0.25">
      <c r="A432" s="197">
        <f>IF(I431=DbaseIndices!$N$3,A431+1,A431)</f>
        <v>72</v>
      </c>
      <c r="B432" s="197">
        <f>MATCH(A432,DbaseIndices!A:A,0)</f>
        <v>110</v>
      </c>
      <c r="C432" s="197" t="str" cm="1">
        <f t="array" ref="C432">INDEX(DbaseIndices!F:F,$B432)</f>
        <v>1 Energy</v>
      </c>
      <c r="D432" s="197" t="str" cm="1">
        <f t="array" ref="D432">INDEX(DbaseIndices!G:G,$B432)</f>
        <v>1A Fuel Combustion Activities</v>
      </c>
      <c r="E432" s="197" t="str" cm="1">
        <f t="array" ref="E432">INDEX(DbaseIndices!H:H,$B432)</f>
        <v>1A3 Transport</v>
      </c>
      <c r="F432" s="197" t="str" cm="1">
        <f t="array" ref="F432">INDEX(DbaseIndices!I:I,$B432)</f>
        <v>1A3b Transport - Road</v>
      </c>
      <c r="G432" s="197" t="str" cm="1">
        <f t="array" ref="G432">INDEX(DbaseIndices!D:D,$B432)</f>
        <v>Gas</v>
      </c>
      <c r="H432" s="197" t="str" cm="1">
        <f t="array" ref="H432">INDEX(DbaseIndices!E:E,$B432)</f>
        <v>FlowIn</v>
      </c>
      <c r="I432" s="197">
        <f>IF(I431=DbaseIndices!$N$3,DbaseIndices!$N$2,I431+1)</f>
        <v>2016</v>
      </c>
      <c r="J432" s="404" cm="1">
        <f t="array" aca="1" ref="J432" ca="1">OFFSET(INDIRECT(INDEX(DbaseIndices!J:J,B432)),0,I432-2000+1)</f>
        <v>949.99999999999977</v>
      </c>
    </row>
    <row r="433" spans="1:10" x14ac:dyDescent="0.25">
      <c r="A433" s="197">
        <f>IF(I432=DbaseIndices!$N$3,A432+1,A432)</f>
        <v>72</v>
      </c>
      <c r="B433" s="197">
        <f>MATCH(A433,DbaseIndices!A:A,0)</f>
        <v>110</v>
      </c>
      <c r="C433" s="197" t="str" cm="1">
        <f t="array" ref="C433">INDEX(DbaseIndices!F:F,$B433)</f>
        <v>1 Energy</v>
      </c>
      <c r="D433" s="197" t="str" cm="1">
        <f t="array" ref="D433">INDEX(DbaseIndices!G:G,$B433)</f>
        <v>1A Fuel Combustion Activities</v>
      </c>
      <c r="E433" s="197" t="str" cm="1">
        <f t="array" ref="E433">INDEX(DbaseIndices!H:H,$B433)</f>
        <v>1A3 Transport</v>
      </c>
      <c r="F433" s="197" t="str" cm="1">
        <f t="array" ref="F433">INDEX(DbaseIndices!I:I,$B433)</f>
        <v>1A3b Transport - Road</v>
      </c>
      <c r="G433" s="197" t="str" cm="1">
        <f t="array" ref="G433">INDEX(DbaseIndices!D:D,$B433)</f>
        <v>Gas</v>
      </c>
      <c r="H433" s="197" t="str" cm="1">
        <f t="array" ref="H433">INDEX(DbaseIndices!E:E,$B433)</f>
        <v>FlowIn</v>
      </c>
      <c r="I433" s="197">
        <f>IF(I432=DbaseIndices!$N$3,DbaseIndices!$N$2,I432+1)</f>
        <v>2017</v>
      </c>
      <c r="J433" s="404" cm="1">
        <f t="array" aca="1" ref="J433" ca="1">OFFSET(INDIRECT(INDEX(DbaseIndices!J:J,B433)),0,I433-2000+1)</f>
        <v>1259.9999999999998</v>
      </c>
    </row>
    <row r="434" spans="1:10" x14ac:dyDescent="0.25">
      <c r="A434" s="197">
        <f>IF(I433=DbaseIndices!$N$3,A433+1,A433)</f>
        <v>73</v>
      </c>
      <c r="B434" s="197">
        <f>MATCH(A434,DbaseIndices!A:A,0)</f>
        <v>111</v>
      </c>
      <c r="C434" s="197" t="str" cm="1">
        <f t="array" ref="C434">INDEX(DbaseIndices!F:F,$B434)</f>
        <v>1 Energy</v>
      </c>
      <c r="D434" s="197" t="str" cm="1">
        <f t="array" ref="D434">INDEX(DbaseIndices!G:G,$B434)</f>
        <v>1A Fuel Combustion Activities</v>
      </c>
      <c r="E434" s="197" t="str" cm="1">
        <f t="array" ref="E434">INDEX(DbaseIndices!H:H,$B434)</f>
        <v>1A3 Transport</v>
      </c>
      <c r="F434" s="197" t="str" cm="1">
        <f t="array" ref="F434">INDEX(DbaseIndices!I:I,$B434)</f>
        <v>1A3b Transport - Road</v>
      </c>
      <c r="G434" s="197" t="str" cm="1">
        <f t="array" ref="G434">INDEX(DbaseIndices!D:D,$B434)</f>
        <v>Residual Fuel Oil (HFO)</v>
      </c>
      <c r="H434" s="197" t="str" cm="1">
        <f t="array" ref="H434">INDEX(DbaseIndices!E:E,$B434)</f>
        <v>FlowIn</v>
      </c>
      <c r="I434" s="197">
        <f>IF(I433=DbaseIndices!$N$3,DbaseIndices!$N$2,I433+1)</f>
        <v>2012</v>
      </c>
      <c r="J434" s="404" cm="1">
        <f t="array" aca="1" ref="J434" ca="1">OFFSET(INDIRECT(INDEX(DbaseIndices!J:J,B434)),0,I434-2000+1)</f>
        <v>116.01740800000056</v>
      </c>
    </row>
    <row r="435" spans="1:10" x14ac:dyDescent="0.25">
      <c r="A435" s="197">
        <f>IF(I434=DbaseIndices!$N$3,A434+1,A434)</f>
        <v>73</v>
      </c>
      <c r="B435" s="197">
        <f>MATCH(A435,DbaseIndices!A:A,0)</f>
        <v>111</v>
      </c>
      <c r="C435" s="197" t="str" cm="1">
        <f t="array" ref="C435">INDEX(DbaseIndices!F:F,$B435)</f>
        <v>1 Energy</v>
      </c>
      <c r="D435" s="197" t="str" cm="1">
        <f t="array" ref="D435">INDEX(DbaseIndices!G:G,$B435)</f>
        <v>1A Fuel Combustion Activities</v>
      </c>
      <c r="E435" s="197" t="str" cm="1">
        <f t="array" ref="E435">INDEX(DbaseIndices!H:H,$B435)</f>
        <v>1A3 Transport</v>
      </c>
      <c r="F435" s="197" t="str" cm="1">
        <f t="array" ref="F435">INDEX(DbaseIndices!I:I,$B435)</f>
        <v>1A3b Transport - Road</v>
      </c>
      <c r="G435" s="197" t="str" cm="1">
        <f t="array" ref="G435">INDEX(DbaseIndices!D:D,$B435)</f>
        <v>Residual Fuel Oil (HFO)</v>
      </c>
      <c r="H435" s="197" t="str" cm="1">
        <f t="array" ref="H435">INDEX(DbaseIndices!E:E,$B435)</f>
        <v>FlowIn</v>
      </c>
      <c r="I435" s="197">
        <f>IF(I434=DbaseIndices!$N$3,DbaseIndices!$N$2,I434+1)</f>
        <v>2013</v>
      </c>
      <c r="J435" s="404" cm="1">
        <f t="array" aca="1" ref="J435" ca="1">OFFSET(INDIRECT(INDEX(DbaseIndices!J:J,B435)),0,I435-2000+1)</f>
        <v>108.842</v>
      </c>
    </row>
    <row r="436" spans="1:10" x14ac:dyDescent="0.25">
      <c r="A436" s="197">
        <f>IF(I435=DbaseIndices!$N$3,A435+1,A435)</f>
        <v>73</v>
      </c>
      <c r="B436" s="197">
        <f>MATCH(A436,DbaseIndices!A:A,0)</f>
        <v>111</v>
      </c>
      <c r="C436" s="197" t="str" cm="1">
        <f t="array" ref="C436">INDEX(DbaseIndices!F:F,$B436)</f>
        <v>1 Energy</v>
      </c>
      <c r="D436" s="197" t="str" cm="1">
        <f t="array" ref="D436">INDEX(DbaseIndices!G:G,$B436)</f>
        <v>1A Fuel Combustion Activities</v>
      </c>
      <c r="E436" s="197" t="str" cm="1">
        <f t="array" ref="E436">INDEX(DbaseIndices!H:H,$B436)</f>
        <v>1A3 Transport</v>
      </c>
      <c r="F436" s="197" t="str" cm="1">
        <f t="array" ref="F436">INDEX(DbaseIndices!I:I,$B436)</f>
        <v>1A3b Transport - Road</v>
      </c>
      <c r="G436" s="197" t="str" cm="1">
        <f t="array" ref="G436">INDEX(DbaseIndices!D:D,$B436)</f>
        <v>Residual Fuel Oil (HFO)</v>
      </c>
      <c r="H436" s="197" t="str" cm="1">
        <f t="array" ref="H436">INDEX(DbaseIndices!E:E,$B436)</f>
        <v>FlowIn</v>
      </c>
      <c r="I436" s="197">
        <f>IF(I435=DbaseIndices!$N$3,DbaseIndices!$N$2,I435+1)</f>
        <v>2014</v>
      </c>
      <c r="J436" s="404" cm="1">
        <f t="array" aca="1" ref="J436" ca="1">OFFSET(INDIRECT(INDEX(DbaseIndices!J:J,B436)),0,I436-2000+1)</f>
        <v>108.87</v>
      </c>
    </row>
    <row r="437" spans="1:10" x14ac:dyDescent="0.25">
      <c r="A437" s="197">
        <f>IF(I436=DbaseIndices!$N$3,A436+1,A436)</f>
        <v>73</v>
      </c>
      <c r="B437" s="197">
        <f>MATCH(A437,DbaseIndices!A:A,0)</f>
        <v>111</v>
      </c>
      <c r="C437" s="197" t="str" cm="1">
        <f t="array" ref="C437">INDEX(DbaseIndices!F:F,$B437)</f>
        <v>1 Energy</v>
      </c>
      <c r="D437" s="197" t="str" cm="1">
        <f t="array" ref="D437">INDEX(DbaseIndices!G:G,$B437)</f>
        <v>1A Fuel Combustion Activities</v>
      </c>
      <c r="E437" s="197" t="str" cm="1">
        <f t="array" ref="E437">INDEX(DbaseIndices!H:H,$B437)</f>
        <v>1A3 Transport</v>
      </c>
      <c r="F437" s="197" t="str" cm="1">
        <f t="array" ref="F437">INDEX(DbaseIndices!I:I,$B437)</f>
        <v>1A3b Transport - Road</v>
      </c>
      <c r="G437" s="197" t="str" cm="1">
        <f t="array" ref="G437">INDEX(DbaseIndices!D:D,$B437)</f>
        <v>Residual Fuel Oil (HFO)</v>
      </c>
      <c r="H437" s="197" t="str" cm="1">
        <f t="array" ref="H437">INDEX(DbaseIndices!E:E,$B437)</f>
        <v>FlowIn</v>
      </c>
      <c r="I437" s="197">
        <f>IF(I436=DbaseIndices!$N$3,DbaseIndices!$N$2,I436+1)</f>
        <v>2015</v>
      </c>
      <c r="J437" s="404" cm="1">
        <f t="array" aca="1" ref="J437" ca="1">OFFSET(INDIRECT(INDEX(DbaseIndices!J:J,B437)),0,I437-2000+1)</f>
        <v>108.898</v>
      </c>
    </row>
    <row r="438" spans="1:10" x14ac:dyDescent="0.25">
      <c r="A438" s="197">
        <f>IF(I437=DbaseIndices!$N$3,A437+1,A437)</f>
        <v>73</v>
      </c>
      <c r="B438" s="197">
        <f>MATCH(A438,DbaseIndices!A:A,0)</f>
        <v>111</v>
      </c>
      <c r="C438" s="197" t="str" cm="1">
        <f t="array" ref="C438">INDEX(DbaseIndices!F:F,$B438)</f>
        <v>1 Energy</v>
      </c>
      <c r="D438" s="197" t="str" cm="1">
        <f t="array" ref="D438">INDEX(DbaseIndices!G:G,$B438)</f>
        <v>1A Fuel Combustion Activities</v>
      </c>
      <c r="E438" s="197" t="str" cm="1">
        <f t="array" ref="E438">INDEX(DbaseIndices!H:H,$B438)</f>
        <v>1A3 Transport</v>
      </c>
      <c r="F438" s="197" t="str" cm="1">
        <f t="array" ref="F438">INDEX(DbaseIndices!I:I,$B438)</f>
        <v>1A3b Transport - Road</v>
      </c>
      <c r="G438" s="197" t="str" cm="1">
        <f t="array" ref="G438">INDEX(DbaseIndices!D:D,$B438)</f>
        <v>Residual Fuel Oil (HFO)</v>
      </c>
      <c r="H438" s="197" t="str" cm="1">
        <f t="array" ref="H438">INDEX(DbaseIndices!E:E,$B438)</f>
        <v>FlowIn</v>
      </c>
      <c r="I438" s="197">
        <f>IF(I437=DbaseIndices!$N$3,DbaseIndices!$N$2,I437+1)</f>
        <v>2016</v>
      </c>
      <c r="J438" s="404" cm="1">
        <f t="array" aca="1" ref="J438" ca="1">OFFSET(INDIRECT(INDEX(DbaseIndices!J:J,B438)),0,I438-2000+1)</f>
        <v>109</v>
      </c>
    </row>
    <row r="439" spans="1:10" x14ac:dyDescent="0.25">
      <c r="A439" s="197">
        <f>IF(I438=DbaseIndices!$N$3,A438+1,A438)</f>
        <v>73</v>
      </c>
      <c r="B439" s="197">
        <f>MATCH(A439,DbaseIndices!A:A,0)</f>
        <v>111</v>
      </c>
      <c r="C439" s="197" t="str" cm="1">
        <f t="array" ref="C439">INDEX(DbaseIndices!F:F,$B439)</f>
        <v>1 Energy</v>
      </c>
      <c r="D439" s="197" t="str" cm="1">
        <f t="array" ref="D439">INDEX(DbaseIndices!G:G,$B439)</f>
        <v>1A Fuel Combustion Activities</v>
      </c>
      <c r="E439" s="197" t="str" cm="1">
        <f t="array" ref="E439">INDEX(DbaseIndices!H:H,$B439)</f>
        <v>1A3 Transport</v>
      </c>
      <c r="F439" s="197" t="str" cm="1">
        <f t="array" ref="F439">INDEX(DbaseIndices!I:I,$B439)</f>
        <v>1A3b Transport - Road</v>
      </c>
      <c r="G439" s="197" t="str" cm="1">
        <f t="array" ref="G439">INDEX(DbaseIndices!D:D,$B439)</f>
        <v>Residual Fuel Oil (HFO)</v>
      </c>
      <c r="H439" s="197" t="str" cm="1">
        <f t="array" ref="H439">INDEX(DbaseIndices!E:E,$B439)</f>
        <v>FlowIn</v>
      </c>
      <c r="I439" s="197">
        <f>IF(I438=DbaseIndices!$N$3,DbaseIndices!$N$2,I438+1)</f>
        <v>2017</v>
      </c>
      <c r="J439" s="404" cm="1">
        <f t="array" aca="1" ref="J439" ca="1">OFFSET(INDIRECT(INDEX(DbaseIndices!J:J,B439)),0,I439-2000+1)</f>
        <v>109</v>
      </c>
    </row>
    <row r="440" spans="1:10" x14ac:dyDescent="0.25">
      <c r="A440" s="197">
        <f>IF(I439=DbaseIndices!$N$3,A439+1,A439)</f>
        <v>74</v>
      </c>
      <c r="B440" s="197">
        <f>MATCH(A440,DbaseIndices!A:A,0)</f>
        <v>112</v>
      </c>
      <c r="C440" s="197" t="str" cm="1">
        <f t="array" ref="C440">INDEX(DbaseIndices!F:F,$B440)</f>
        <v>1 Energy</v>
      </c>
      <c r="D440" s="197" t="str" cm="1">
        <f t="array" ref="D440">INDEX(DbaseIndices!G:G,$B440)</f>
        <v>1A Fuel Combustion Activities</v>
      </c>
      <c r="E440" s="197" t="str" cm="1">
        <f t="array" ref="E440">INDEX(DbaseIndices!H:H,$B440)</f>
        <v>1A3 Transport</v>
      </c>
      <c r="F440" s="197" t="str" cm="1">
        <f t="array" ref="F440">INDEX(DbaseIndices!I:I,$B440)</f>
        <v>1A3b Transport - Road</v>
      </c>
      <c r="G440" s="197" t="str" cm="1">
        <f t="array" ref="G440">INDEX(DbaseIndices!D:D,$B440)</f>
        <v>LPG</v>
      </c>
      <c r="H440" s="197" t="str" cm="1">
        <f t="array" ref="H440">INDEX(DbaseIndices!E:E,$B440)</f>
        <v>FlowIn</v>
      </c>
      <c r="I440" s="197">
        <f>IF(I439=DbaseIndices!$N$3,DbaseIndices!$N$2,I439+1)</f>
        <v>2012</v>
      </c>
      <c r="J440" s="404" cm="1">
        <f t="array" aca="1" ref="J440" ca="1">OFFSET(INDIRECT(INDEX(DbaseIndices!J:J,B440)),0,I440-2000+1)</f>
        <v>0</v>
      </c>
    </row>
    <row r="441" spans="1:10" x14ac:dyDescent="0.25">
      <c r="A441" s="197">
        <f>IF(I440=DbaseIndices!$N$3,A440+1,A440)</f>
        <v>74</v>
      </c>
      <c r="B441" s="197">
        <f>MATCH(A441,DbaseIndices!A:A,0)</f>
        <v>112</v>
      </c>
      <c r="C441" s="197" t="str" cm="1">
        <f t="array" ref="C441">INDEX(DbaseIndices!F:F,$B441)</f>
        <v>1 Energy</v>
      </c>
      <c r="D441" s="197" t="str" cm="1">
        <f t="array" ref="D441">INDEX(DbaseIndices!G:G,$B441)</f>
        <v>1A Fuel Combustion Activities</v>
      </c>
      <c r="E441" s="197" t="str" cm="1">
        <f t="array" ref="E441">INDEX(DbaseIndices!H:H,$B441)</f>
        <v>1A3 Transport</v>
      </c>
      <c r="F441" s="197" t="str" cm="1">
        <f t="array" ref="F441">INDEX(DbaseIndices!I:I,$B441)</f>
        <v>1A3b Transport - Road</v>
      </c>
      <c r="G441" s="197" t="str" cm="1">
        <f t="array" ref="G441">INDEX(DbaseIndices!D:D,$B441)</f>
        <v>LPG</v>
      </c>
      <c r="H441" s="197" t="str" cm="1">
        <f t="array" ref="H441">INDEX(DbaseIndices!E:E,$B441)</f>
        <v>FlowIn</v>
      </c>
      <c r="I441" s="197">
        <f>IF(I440=DbaseIndices!$N$3,DbaseIndices!$N$2,I440+1)</f>
        <v>2013</v>
      </c>
      <c r="J441" s="404" cm="1">
        <f t="array" aca="1" ref="J441" ca="1">OFFSET(INDIRECT(INDEX(DbaseIndices!J:J,B441)),0,I441-2000+1)</f>
        <v>0</v>
      </c>
    </row>
    <row r="442" spans="1:10" x14ac:dyDescent="0.25">
      <c r="A442" s="197">
        <f>IF(I441=DbaseIndices!$N$3,A441+1,A441)</f>
        <v>74</v>
      </c>
      <c r="B442" s="197">
        <f>MATCH(A442,DbaseIndices!A:A,0)</f>
        <v>112</v>
      </c>
      <c r="C442" s="197" t="str" cm="1">
        <f t="array" ref="C442">INDEX(DbaseIndices!F:F,$B442)</f>
        <v>1 Energy</v>
      </c>
      <c r="D442" s="197" t="str" cm="1">
        <f t="array" ref="D442">INDEX(DbaseIndices!G:G,$B442)</f>
        <v>1A Fuel Combustion Activities</v>
      </c>
      <c r="E442" s="197" t="str" cm="1">
        <f t="array" ref="E442">INDEX(DbaseIndices!H:H,$B442)</f>
        <v>1A3 Transport</v>
      </c>
      <c r="F442" s="197" t="str" cm="1">
        <f t="array" ref="F442">INDEX(DbaseIndices!I:I,$B442)</f>
        <v>1A3b Transport - Road</v>
      </c>
      <c r="G442" s="197" t="str" cm="1">
        <f t="array" ref="G442">INDEX(DbaseIndices!D:D,$B442)</f>
        <v>LPG</v>
      </c>
      <c r="H442" s="197" t="str" cm="1">
        <f t="array" ref="H442">INDEX(DbaseIndices!E:E,$B442)</f>
        <v>FlowIn</v>
      </c>
      <c r="I442" s="197">
        <f>IF(I441=DbaseIndices!$N$3,DbaseIndices!$N$2,I441+1)</f>
        <v>2014</v>
      </c>
      <c r="J442" s="404" cm="1">
        <f t="array" aca="1" ref="J442" ca="1">OFFSET(INDIRECT(INDEX(DbaseIndices!J:J,B442)),0,I442-2000+1)</f>
        <v>0</v>
      </c>
    </row>
    <row r="443" spans="1:10" x14ac:dyDescent="0.25">
      <c r="A443" s="197">
        <f>IF(I442=DbaseIndices!$N$3,A442+1,A442)</f>
        <v>74</v>
      </c>
      <c r="B443" s="197">
        <f>MATCH(A443,DbaseIndices!A:A,0)</f>
        <v>112</v>
      </c>
      <c r="C443" s="197" t="str" cm="1">
        <f t="array" ref="C443">INDEX(DbaseIndices!F:F,$B443)</f>
        <v>1 Energy</v>
      </c>
      <c r="D443" s="197" t="str" cm="1">
        <f t="array" ref="D443">INDEX(DbaseIndices!G:G,$B443)</f>
        <v>1A Fuel Combustion Activities</v>
      </c>
      <c r="E443" s="197" t="str" cm="1">
        <f t="array" ref="E443">INDEX(DbaseIndices!H:H,$B443)</f>
        <v>1A3 Transport</v>
      </c>
      <c r="F443" s="197" t="str" cm="1">
        <f t="array" ref="F443">INDEX(DbaseIndices!I:I,$B443)</f>
        <v>1A3b Transport - Road</v>
      </c>
      <c r="G443" s="197" t="str" cm="1">
        <f t="array" ref="G443">INDEX(DbaseIndices!D:D,$B443)</f>
        <v>LPG</v>
      </c>
      <c r="H443" s="197" t="str" cm="1">
        <f t="array" ref="H443">INDEX(DbaseIndices!E:E,$B443)</f>
        <v>FlowIn</v>
      </c>
      <c r="I443" s="197">
        <f>IF(I442=DbaseIndices!$N$3,DbaseIndices!$N$2,I442+1)</f>
        <v>2015</v>
      </c>
      <c r="J443" s="404" cm="1">
        <f t="array" aca="1" ref="J443" ca="1">OFFSET(INDIRECT(INDEX(DbaseIndices!J:J,B443)),0,I443-2000+1)</f>
        <v>0</v>
      </c>
    </row>
    <row r="444" spans="1:10" x14ac:dyDescent="0.25">
      <c r="A444" s="197">
        <f>IF(I443=DbaseIndices!$N$3,A443+1,A443)</f>
        <v>74</v>
      </c>
      <c r="B444" s="197">
        <f>MATCH(A444,DbaseIndices!A:A,0)</f>
        <v>112</v>
      </c>
      <c r="C444" s="197" t="str" cm="1">
        <f t="array" ref="C444">INDEX(DbaseIndices!F:F,$B444)</f>
        <v>1 Energy</v>
      </c>
      <c r="D444" s="197" t="str" cm="1">
        <f t="array" ref="D444">INDEX(DbaseIndices!G:G,$B444)</f>
        <v>1A Fuel Combustion Activities</v>
      </c>
      <c r="E444" s="197" t="str" cm="1">
        <f t="array" ref="E444">INDEX(DbaseIndices!H:H,$B444)</f>
        <v>1A3 Transport</v>
      </c>
      <c r="F444" s="197" t="str" cm="1">
        <f t="array" ref="F444">INDEX(DbaseIndices!I:I,$B444)</f>
        <v>1A3b Transport - Road</v>
      </c>
      <c r="G444" s="197" t="str" cm="1">
        <f t="array" ref="G444">INDEX(DbaseIndices!D:D,$B444)</f>
        <v>LPG</v>
      </c>
      <c r="H444" s="197" t="str" cm="1">
        <f t="array" ref="H444">INDEX(DbaseIndices!E:E,$B444)</f>
        <v>FlowIn</v>
      </c>
      <c r="I444" s="197">
        <f>IF(I443=DbaseIndices!$N$3,DbaseIndices!$N$2,I443+1)</f>
        <v>2016</v>
      </c>
      <c r="J444" s="404" cm="1">
        <f t="array" aca="1" ref="J444" ca="1">OFFSET(INDIRECT(INDEX(DbaseIndices!J:J,B444)),0,I444-2000+1)</f>
        <v>0</v>
      </c>
    </row>
    <row r="445" spans="1:10" x14ac:dyDescent="0.25">
      <c r="A445" s="197">
        <f>IF(I444=DbaseIndices!$N$3,A444+1,A444)</f>
        <v>74</v>
      </c>
      <c r="B445" s="197">
        <f>MATCH(A445,DbaseIndices!A:A,0)</f>
        <v>112</v>
      </c>
      <c r="C445" s="197" t="str" cm="1">
        <f t="array" ref="C445">INDEX(DbaseIndices!F:F,$B445)</f>
        <v>1 Energy</v>
      </c>
      <c r="D445" s="197" t="str" cm="1">
        <f t="array" ref="D445">INDEX(DbaseIndices!G:G,$B445)</f>
        <v>1A Fuel Combustion Activities</v>
      </c>
      <c r="E445" s="197" t="str" cm="1">
        <f t="array" ref="E445">INDEX(DbaseIndices!H:H,$B445)</f>
        <v>1A3 Transport</v>
      </c>
      <c r="F445" s="197" t="str" cm="1">
        <f t="array" ref="F445">INDEX(DbaseIndices!I:I,$B445)</f>
        <v>1A3b Transport - Road</v>
      </c>
      <c r="G445" s="197" t="str" cm="1">
        <f t="array" ref="G445">INDEX(DbaseIndices!D:D,$B445)</f>
        <v>LPG</v>
      </c>
      <c r="H445" s="197" t="str" cm="1">
        <f t="array" ref="H445">INDEX(DbaseIndices!E:E,$B445)</f>
        <v>FlowIn</v>
      </c>
      <c r="I445" s="197">
        <f>IF(I444=DbaseIndices!$N$3,DbaseIndices!$N$2,I444+1)</f>
        <v>2017</v>
      </c>
      <c r="J445" s="404" cm="1">
        <f t="array" aca="1" ref="J445" ca="1">OFFSET(INDIRECT(INDEX(DbaseIndices!J:J,B445)),0,I445-2000+1)</f>
        <v>0</v>
      </c>
    </row>
    <row r="446" spans="1:10" x14ac:dyDescent="0.25">
      <c r="A446" s="197">
        <f>IF(I445=DbaseIndices!$N$3,A445+1,A445)</f>
        <v>75</v>
      </c>
      <c r="B446" s="197">
        <f>MATCH(A446,DbaseIndices!A:A,0)</f>
        <v>114</v>
      </c>
      <c r="C446" s="197" t="str" cm="1">
        <f t="array" ref="C446">INDEX(DbaseIndices!F:F,$B446)</f>
        <v>1 Energy</v>
      </c>
      <c r="D446" s="197" t="str" cm="1">
        <f t="array" ref="D446">INDEX(DbaseIndices!G:G,$B446)</f>
        <v>1A Fuel Combustion Activities</v>
      </c>
      <c r="E446" s="197" t="str" cm="1">
        <f t="array" ref="E446">INDEX(DbaseIndices!H:H,$B446)</f>
        <v>1A3 Transport</v>
      </c>
      <c r="F446" s="197" t="str" cm="1">
        <f t="array" ref="F446">INDEX(DbaseIndices!I:I,$B446)</f>
        <v>1A3c Transport - Railways</v>
      </c>
      <c r="G446" s="197" t="str" cm="1">
        <f t="array" ref="G446">INDEX(DbaseIndices!D:D,$B446)</f>
        <v>Diesel</v>
      </c>
      <c r="H446" s="197" t="str" cm="1">
        <f t="array" ref="H446">INDEX(DbaseIndices!E:E,$B446)</f>
        <v>FlowIn</v>
      </c>
      <c r="I446" s="197">
        <f>IF(I445=DbaseIndices!$N$3,DbaseIndices!$N$2,I445+1)</f>
        <v>2012</v>
      </c>
      <c r="J446" s="404" cm="1">
        <f t="array" aca="1" ref="J446" ca="1">OFFSET(INDIRECT(INDEX(DbaseIndices!J:J,B446)),0,I446-2000+1)</f>
        <v>5876</v>
      </c>
    </row>
    <row r="447" spans="1:10" x14ac:dyDescent="0.25">
      <c r="A447" s="197">
        <f>IF(I446=DbaseIndices!$N$3,A446+1,A446)</f>
        <v>75</v>
      </c>
      <c r="B447" s="197">
        <f>MATCH(A447,DbaseIndices!A:A,0)</f>
        <v>114</v>
      </c>
      <c r="C447" s="197" t="str" cm="1">
        <f t="array" ref="C447">INDEX(DbaseIndices!F:F,$B447)</f>
        <v>1 Energy</v>
      </c>
      <c r="D447" s="197" t="str" cm="1">
        <f t="array" ref="D447">INDEX(DbaseIndices!G:G,$B447)</f>
        <v>1A Fuel Combustion Activities</v>
      </c>
      <c r="E447" s="197" t="str" cm="1">
        <f t="array" ref="E447">INDEX(DbaseIndices!H:H,$B447)</f>
        <v>1A3 Transport</v>
      </c>
      <c r="F447" s="197" t="str" cm="1">
        <f t="array" ref="F447">INDEX(DbaseIndices!I:I,$B447)</f>
        <v>1A3c Transport - Railways</v>
      </c>
      <c r="G447" s="197" t="str" cm="1">
        <f t="array" ref="G447">INDEX(DbaseIndices!D:D,$B447)</f>
        <v>Diesel</v>
      </c>
      <c r="H447" s="197" t="str" cm="1">
        <f t="array" ref="H447">INDEX(DbaseIndices!E:E,$B447)</f>
        <v>FlowIn</v>
      </c>
      <c r="I447" s="197">
        <f>IF(I446=DbaseIndices!$N$3,DbaseIndices!$N$2,I446+1)</f>
        <v>2013</v>
      </c>
      <c r="J447" s="404" cm="1">
        <f t="array" aca="1" ref="J447" ca="1">OFFSET(INDIRECT(INDEX(DbaseIndices!J:J,B447)),0,I447-2000+1)</f>
        <v>5777.3399999999992</v>
      </c>
    </row>
    <row r="448" spans="1:10" x14ac:dyDescent="0.25">
      <c r="A448" s="197">
        <f>IF(I447=DbaseIndices!$N$3,A447+1,A447)</f>
        <v>75</v>
      </c>
      <c r="B448" s="197">
        <f>MATCH(A448,DbaseIndices!A:A,0)</f>
        <v>114</v>
      </c>
      <c r="C448" s="197" t="str" cm="1">
        <f t="array" ref="C448">INDEX(DbaseIndices!F:F,$B448)</f>
        <v>1 Energy</v>
      </c>
      <c r="D448" s="197" t="str" cm="1">
        <f t="array" ref="D448">INDEX(DbaseIndices!G:G,$B448)</f>
        <v>1A Fuel Combustion Activities</v>
      </c>
      <c r="E448" s="197" t="str" cm="1">
        <f t="array" ref="E448">INDEX(DbaseIndices!H:H,$B448)</f>
        <v>1A3 Transport</v>
      </c>
      <c r="F448" s="197" t="str" cm="1">
        <f t="array" ref="F448">INDEX(DbaseIndices!I:I,$B448)</f>
        <v>1A3c Transport - Railways</v>
      </c>
      <c r="G448" s="197" t="str" cm="1">
        <f t="array" ref="G448">INDEX(DbaseIndices!D:D,$B448)</f>
        <v>Diesel</v>
      </c>
      <c r="H448" s="197" t="str" cm="1">
        <f t="array" ref="H448">INDEX(DbaseIndices!E:E,$B448)</f>
        <v>FlowIn</v>
      </c>
      <c r="I448" s="197">
        <f>IF(I447=DbaseIndices!$N$3,DbaseIndices!$N$2,I447+1)</f>
        <v>2014</v>
      </c>
      <c r="J448" s="404" cm="1">
        <f t="array" aca="1" ref="J448" ca="1">OFFSET(INDIRECT(INDEX(DbaseIndices!J:J,B448)),0,I448-2000+1)</f>
        <v>6914.87</v>
      </c>
    </row>
    <row r="449" spans="1:10" x14ac:dyDescent="0.25">
      <c r="A449" s="197">
        <f>IF(I448=DbaseIndices!$N$3,A448+1,A448)</f>
        <v>75</v>
      </c>
      <c r="B449" s="197">
        <f>MATCH(A449,DbaseIndices!A:A,0)</f>
        <v>114</v>
      </c>
      <c r="C449" s="197" t="str" cm="1">
        <f t="array" ref="C449">INDEX(DbaseIndices!F:F,$B449)</f>
        <v>1 Energy</v>
      </c>
      <c r="D449" s="197" t="str" cm="1">
        <f t="array" ref="D449">INDEX(DbaseIndices!G:G,$B449)</f>
        <v>1A Fuel Combustion Activities</v>
      </c>
      <c r="E449" s="197" t="str" cm="1">
        <f t="array" ref="E449">INDEX(DbaseIndices!H:H,$B449)</f>
        <v>1A3 Transport</v>
      </c>
      <c r="F449" s="197" t="str" cm="1">
        <f t="array" ref="F449">INDEX(DbaseIndices!I:I,$B449)</f>
        <v>1A3c Transport - Railways</v>
      </c>
      <c r="G449" s="197" t="str" cm="1">
        <f t="array" ref="G449">INDEX(DbaseIndices!D:D,$B449)</f>
        <v>Diesel</v>
      </c>
      <c r="H449" s="197" t="str" cm="1">
        <f t="array" ref="H449">INDEX(DbaseIndices!E:E,$B449)</f>
        <v>FlowIn</v>
      </c>
      <c r="I449" s="197">
        <f>IF(I448=DbaseIndices!$N$3,DbaseIndices!$N$2,I448+1)</f>
        <v>2015</v>
      </c>
      <c r="J449" s="404" cm="1">
        <f t="array" aca="1" ref="J449" ca="1">OFFSET(INDIRECT(INDEX(DbaseIndices!J:J,B449)),0,I449-2000+1)</f>
        <v>6648.79</v>
      </c>
    </row>
    <row r="450" spans="1:10" x14ac:dyDescent="0.25">
      <c r="A450" s="197">
        <f>IF(I449=DbaseIndices!$N$3,A449+1,A449)</f>
        <v>75</v>
      </c>
      <c r="B450" s="197">
        <f>MATCH(A450,DbaseIndices!A:A,0)</f>
        <v>114</v>
      </c>
      <c r="C450" s="197" t="str" cm="1">
        <f t="array" ref="C450">INDEX(DbaseIndices!F:F,$B450)</f>
        <v>1 Energy</v>
      </c>
      <c r="D450" s="197" t="str" cm="1">
        <f t="array" ref="D450">INDEX(DbaseIndices!G:G,$B450)</f>
        <v>1A Fuel Combustion Activities</v>
      </c>
      <c r="E450" s="197" t="str" cm="1">
        <f t="array" ref="E450">INDEX(DbaseIndices!H:H,$B450)</f>
        <v>1A3 Transport</v>
      </c>
      <c r="F450" s="197" t="str" cm="1">
        <f t="array" ref="F450">INDEX(DbaseIndices!I:I,$B450)</f>
        <v>1A3c Transport - Railways</v>
      </c>
      <c r="G450" s="197" t="str" cm="1">
        <f t="array" ref="G450">INDEX(DbaseIndices!D:D,$B450)</f>
        <v>Diesel</v>
      </c>
      <c r="H450" s="197" t="str" cm="1">
        <f t="array" ref="H450">INDEX(DbaseIndices!E:E,$B450)</f>
        <v>FlowIn</v>
      </c>
      <c r="I450" s="197">
        <f>IF(I449=DbaseIndices!$N$3,DbaseIndices!$N$2,I449+1)</f>
        <v>2016</v>
      </c>
      <c r="J450" s="404" cm="1">
        <f t="array" aca="1" ref="J450" ca="1">OFFSET(INDIRECT(INDEX(DbaseIndices!J:J,B450)),0,I450-2000+1)</f>
        <v>5401</v>
      </c>
    </row>
    <row r="451" spans="1:10" x14ac:dyDescent="0.25">
      <c r="A451" s="197">
        <f>IF(I450=DbaseIndices!$N$3,A450+1,A450)</f>
        <v>75</v>
      </c>
      <c r="B451" s="197">
        <f>MATCH(A451,DbaseIndices!A:A,0)</f>
        <v>114</v>
      </c>
      <c r="C451" s="197" t="str" cm="1">
        <f t="array" ref="C451">INDEX(DbaseIndices!F:F,$B451)</f>
        <v>1 Energy</v>
      </c>
      <c r="D451" s="197" t="str" cm="1">
        <f t="array" ref="D451">INDEX(DbaseIndices!G:G,$B451)</f>
        <v>1A Fuel Combustion Activities</v>
      </c>
      <c r="E451" s="197" t="str" cm="1">
        <f t="array" ref="E451">INDEX(DbaseIndices!H:H,$B451)</f>
        <v>1A3 Transport</v>
      </c>
      <c r="F451" s="197" t="str" cm="1">
        <f t="array" ref="F451">INDEX(DbaseIndices!I:I,$B451)</f>
        <v>1A3c Transport - Railways</v>
      </c>
      <c r="G451" s="197" t="str" cm="1">
        <f t="array" ref="G451">INDEX(DbaseIndices!D:D,$B451)</f>
        <v>Diesel</v>
      </c>
      <c r="H451" s="197" t="str" cm="1">
        <f t="array" ref="H451">INDEX(DbaseIndices!E:E,$B451)</f>
        <v>FlowIn</v>
      </c>
      <c r="I451" s="197">
        <f>IF(I450=DbaseIndices!$N$3,DbaseIndices!$N$2,I450+1)</f>
        <v>2017</v>
      </c>
      <c r="J451" s="404" cm="1">
        <f t="array" aca="1" ref="J451" ca="1">OFFSET(INDIRECT(INDEX(DbaseIndices!J:J,B451)),0,I451-2000+1)</f>
        <v>5275</v>
      </c>
    </row>
    <row r="452" spans="1:10" x14ac:dyDescent="0.25">
      <c r="A452" s="197">
        <f>IF(I451=DbaseIndices!$N$3,A451+1,A451)</f>
        <v>76</v>
      </c>
      <c r="B452" s="197">
        <f>MATCH(A452,DbaseIndices!A:A,0)</f>
        <v>115</v>
      </c>
      <c r="C452" s="197" t="str" cm="1">
        <f t="array" ref="C452">INDEX(DbaseIndices!F:F,$B452)</f>
        <v>1 Energy</v>
      </c>
      <c r="D452" s="197" t="str" cm="1">
        <f t="array" ref="D452">INDEX(DbaseIndices!G:G,$B452)</f>
        <v>1A Fuel Combustion Activities</v>
      </c>
      <c r="E452" s="197" t="str" cm="1">
        <f t="array" ref="E452">INDEX(DbaseIndices!H:H,$B452)</f>
        <v>1A3 Transport</v>
      </c>
      <c r="F452" s="197" t="str" cm="1">
        <f t="array" ref="F452">INDEX(DbaseIndices!I:I,$B452)</f>
        <v>1A3c Transport - Railways</v>
      </c>
      <c r="G452" s="197" t="str" cm="1">
        <f t="array" ref="G452">INDEX(DbaseIndices!D:D,$B452)</f>
        <v>Residual Fuel Oil (HFO)</v>
      </c>
      <c r="H452" s="197" t="str" cm="1">
        <f t="array" ref="H452">INDEX(DbaseIndices!E:E,$B452)</f>
        <v>FlowIn</v>
      </c>
      <c r="I452" s="197">
        <f>IF(I451=DbaseIndices!$N$3,DbaseIndices!$N$2,I451+1)</f>
        <v>2012</v>
      </c>
      <c r="J452" s="404" cm="1">
        <f t="array" aca="1" ref="J452" ca="1">OFFSET(INDIRECT(INDEX(DbaseIndices!J:J,B452)),0,I452-2000+1)</f>
        <v>276</v>
      </c>
    </row>
    <row r="453" spans="1:10" x14ac:dyDescent="0.25">
      <c r="A453" s="197">
        <f>IF(I452=DbaseIndices!$N$3,A452+1,A452)</f>
        <v>76</v>
      </c>
      <c r="B453" s="197">
        <f>MATCH(A453,DbaseIndices!A:A,0)</f>
        <v>115</v>
      </c>
      <c r="C453" s="197" t="str" cm="1">
        <f t="array" ref="C453">INDEX(DbaseIndices!F:F,$B453)</f>
        <v>1 Energy</v>
      </c>
      <c r="D453" s="197" t="str" cm="1">
        <f t="array" ref="D453">INDEX(DbaseIndices!G:G,$B453)</f>
        <v>1A Fuel Combustion Activities</v>
      </c>
      <c r="E453" s="197" t="str" cm="1">
        <f t="array" ref="E453">INDEX(DbaseIndices!H:H,$B453)</f>
        <v>1A3 Transport</v>
      </c>
      <c r="F453" s="197" t="str" cm="1">
        <f t="array" ref="F453">INDEX(DbaseIndices!I:I,$B453)</f>
        <v>1A3c Transport - Railways</v>
      </c>
      <c r="G453" s="197" t="str" cm="1">
        <f t="array" ref="G453">INDEX(DbaseIndices!D:D,$B453)</f>
        <v>Residual Fuel Oil (HFO)</v>
      </c>
      <c r="H453" s="197" t="str" cm="1">
        <f t="array" ref="H453">INDEX(DbaseIndices!E:E,$B453)</f>
        <v>FlowIn</v>
      </c>
      <c r="I453" s="197">
        <f>IF(I452=DbaseIndices!$N$3,DbaseIndices!$N$2,I452+1)</f>
        <v>2013</v>
      </c>
      <c r="J453" s="404" cm="1">
        <f t="array" aca="1" ref="J453" ca="1">OFFSET(INDIRECT(INDEX(DbaseIndices!J:J,B453)),0,I453-2000+1)</f>
        <v>691.0874875716147</v>
      </c>
    </row>
    <row r="454" spans="1:10" x14ac:dyDescent="0.25">
      <c r="A454" s="197">
        <f>IF(I453=DbaseIndices!$N$3,A453+1,A453)</f>
        <v>76</v>
      </c>
      <c r="B454" s="197">
        <f>MATCH(A454,DbaseIndices!A:A,0)</f>
        <v>115</v>
      </c>
      <c r="C454" s="197" t="str" cm="1">
        <f t="array" ref="C454">INDEX(DbaseIndices!F:F,$B454)</f>
        <v>1 Energy</v>
      </c>
      <c r="D454" s="197" t="str" cm="1">
        <f t="array" ref="D454">INDEX(DbaseIndices!G:G,$B454)</f>
        <v>1A Fuel Combustion Activities</v>
      </c>
      <c r="E454" s="197" t="str" cm="1">
        <f t="array" ref="E454">INDEX(DbaseIndices!H:H,$B454)</f>
        <v>1A3 Transport</v>
      </c>
      <c r="F454" s="197" t="str" cm="1">
        <f t="array" ref="F454">INDEX(DbaseIndices!I:I,$B454)</f>
        <v>1A3c Transport - Railways</v>
      </c>
      <c r="G454" s="197" t="str" cm="1">
        <f t="array" ref="G454">INDEX(DbaseIndices!D:D,$B454)</f>
        <v>Residual Fuel Oil (HFO)</v>
      </c>
      <c r="H454" s="197" t="str" cm="1">
        <f t="array" ref="H454">INDEX(DbaseIndices!E:E,$B454)</f>
        <v>FlowIn</v>
      </c>
      <c r="I454" s="197">
        <f>IF(I453=DbaseIndices!$N$3,DbaseIndices!$N$2,I453+1)</f>
        <v>2014</v>
      </c>
      <c r="J454" s="404" cm="1">
        <f t="array" aca="1" ref="J454" ca="1">OFFSET(INDIRECT(INDEX(DbaseIndices!J:J,B454)),0,I454-2000+1)</f>
        <v>649.55377893646983</v>
      </c>
    </row>
    <row r="455" spans="1:10" x14ac:dyDescent="0.25">
      <c r="A455" s="197">
        <f>IF(I454=DbaseIndices!$N$3,A454+1,A454)</f>
        <v>76</v>
      </c>
      <c r="B455" s="197">
        <f>MATCH(A455,DbaseIndices!A:A,0)</f>
        <v>115</v>
      </c>
      <c r="C455" s="197" t="str" cm="1">
        <f t="array" ref="C455">INDEX(DbaseIndices!F:F,$B455)</f>
        <v>1 Energy</v>
      </c>
      <c r="D455" s="197" t="str" cm="1">
        <f t="array" ref="D455">INDEX(DbaseIndices!G:G,$B455)</f>
        <v>1A Fuel Combustion Activities</v>
      </c>
      <c r="E455" s="197" t="str" cm="1">
        <f t="array" ref="E455">INDEX(DbaseIndices!H:H,$B455)</f>
        <v>1A3 Transport</v>
      </c>
      <c r="F455" s="197" t="str" cm="1">
        <f t="array" ref="F455">INDEX(DbaseIndices!I:I,$B455)</f>
        <v>1A3c Transport - Railways</v>
      </c>
      <c r="G455" s="197" t="str" cm="1">
        <f t="array" ref="G455">INDEX(DbaseIndices!D:D,$B455)</f>
        <v>Residual Fuel Oil (HFO)</v>
      </c>
      <c r="H455" s="197" t="str" cm="1">
        <f t="array" ref="H455">INDEX(DbaseIndices!E:E,$B455)</f>
        <v>FlowIn</v>
      </c>
      <c r="I455" s="197">
        <f>IF(I454=DbaseIndices!$N$3,DbaseIndices!$N$2,I454+1)</f>
        <v>2015</v>
      </c>
      <c r="J455" s="404" cm="1">
        <f t="array" aca="1" ref="J455" ca="1">OFFSET(INDIRECT(INDEX(DbaseIndices!J:J,B455)),0,I455-2000+1)</f>
        <v>610.70158921165194</v>
      </c>
    </row>
    <row r="456" spans="1:10" x14ac:dyDescent="0.25">
      <c r="A456" s="197">
        <f>IF(I455=DbaseIndices!$N$3,A455+1,A455)</f>
        <v>76</v>
      </c>
      <c r="B456" s="197">
        <f>MATCH(A456,DbaseIndices!A:A,0)</f>
        <v>115</v>
      </c>
      <c r="C456" s="197" t="str" cm="1">
        <f t="array" ref="C456">INDEX(DbaseIndices!F:F,$B456)</f>
        <v>1 Energy</v>
      </c>
      <c r="D456" s="197" t="str" cm="1">
        <f t="array" ref="D456">INDEX(DbaseIndices!G:G,$B456)</f>
        <v>1A Fuel Combustion Activities</v>
      </c>
      <c r="E456" s="197" t="str" cm="1">
        <f t="array" ref="E456">INDEX(DbaseIndices!H:H,$B456)</f>
        <v>1A3 Transport</v>
      </c>
      <c r="F456" s="197" t="str" cm="1">
        <f t="array" ref="F456">INDEX(DbaseIndices!I:I,$B456)</f>
        <v>1A3c Transport - Railways</v>
      </c>
      <c r="G456" s="197" t="str" cm="1">
        <f t="array" ref="G456">INDEX(DbaseIndices!D:D,$B456)</f>
        <v>Residual Fuel Oil (HFO)</v>
      </c>
      <c r="H456" s="197" t="str" cm="1">
        <f t="array" ref="H456">INDEX(DbaseIndices!E:E,$B456)</f>
        <v>FlowIn</v>
      </c>
      <c r="I456" s="197">
        <f>IF(I455=DbaseIndices!$N$3,DbaseIndices!$N$2,I455+1)</f>
        <v>2016</v>
      </c>
      <c r="J456" s="404" cm="1">
        <f t="array" aca="1" ref="J456" ca="1">OFFSET(INDIRECT(INDEX(DbaseIndices!J:J,B456)),0,I456-2000+1)</f>
        <v>574</v>
      </c>
    </row>
    <row r="457" spans="1:10" x14ac:dyDescent="0.25">
      <c r="A457" s="197">
        <f>IF(I456=DbaseIndices!$N$3,A456+1,A456)</f>
        <v>76</v>
      </c>
      <c r="B457" s="197">
        <f>MATCH(A457,DbaseIndices!A:A,0)</f>
        <v>115</v>
      </c>
      <c r="C457" s="197" t="str" cm="1">
        <f t="array" ref="C457">INDEX(DbaseIndices!F:F,$B457)</f>
        <v>1 Energy</v>
      </c>
      <c r="D457" s="197" t="str" cm="1">
        <f t="array" ref="D457">INDEX(DbaseIndices!G:G,$B457)</f>
        <v>1A Fuel Combustion Activities</v>
      </c>
      <c r="E457" s="197" t="str" cm="1">
        <f t="array" ref="E457">INDEX(DbaseIndices!H:H,$B457)</f>
        <v>1A3 Transport</v>
      </c>
      <c r="F457" s="197" t="str" cm="1">
        <f t="array" ref="F457">INDEX(DbaseIndices!I:I,$B457)</f>
        <v>1A3c Transport - Railways</v>
      </c>
      <c r="G457" s="197" t="str" cm="1">
        <f t="array" ref="G457">INDEX(DbaseIndices!D:D,$B457)</f>
        <v>Residual Fuel Oil (HFO)</v>
      </c>
      <c r="H457" s="197" t="str" cm="1">
        <f t="array" ref="H457">INDEX(DbaseIndices!E:E,$B457)</f>
        <v>FlowIn</v>
      </c>
      <c r="I457" s="197">
        <f>IF(I456=DbaseIndices!$N$3,DbaseIndices!$N$2,I456+1)</f>
        <v>2017</v>
      </c>
      <c r="J457" s="404" cm="1">
        <f t="array" aca="1" ref="J457" ca="1">OFFSET(INDIRECT(INDEX(DbaseIndices!J:J,B457)),0,I457-2000+1)</f>
        <v>540</v>
      </c>
    </row>
    <row r="458" spans="1:10" x14ac:dyDescent="0.25">
      <c r="A458" s="197">
        <f>IF(I457=DbaseIndices!$N$3,A457+1,A457)</f>
        <v>77</v>
      </c>
      <c r="B458" s="197">
        <f>MATCH(A458,DbaseIndices!A:A,0)</f>
        <v>117</v>
      </c>
      <c r="C458" s="197" t="str" cm="1">
        <f t="array" ref="C458">INDEX(DbaseIndices!F:F,$B458)</f>
        <v>1 Energy</v>
      </c>
      <c r="D458" s="197" t="str" cm="1">
        <f t="array" ref="D458">INDEX(DbaseIndices!G:G,$B458)</f>
        <v>1A Fuel Combustion Activities</v>
      </c>
      <c r="E458" s="197" t="str" cm="1">
        <f t="array" ref="E458">INDEX(DbaseIndices!H:H,$B458)</f>
        <v>1A3 Transport</v>
      </c>
      <c r="F458" s="197" t="str" cm="1">
        <f t="array" ref="F458">INDEX(DbaseIndices!I:I,$B458)</f>
        <v>1A3d Transport - Water borne navigation</v>
      </c>
      <c r="G458" s="197" t="str" cm="1">
        <f t="array" ref="G458">INDEX(DbaseIndices!D:D,$B458)</f>
        <v>Residual Fuel Oil (HFO)</v>
      </c>
      <c r="H458" s="197" t="str" cm="1">
        <f t="array" ref="H458">INDEX(DbaseIndices!E:E,$B458)</f>
        <v>FlowIn</v>
      </c>
      <c r="I458" s="197">
        <f>IF(I457=DbaseIndices!$N$3,DbaseIndices!$N$2,I457+1)</f>
        <v>2012</v>
      </c>
      <c r="J458" s="404" cm="1">
        <f t="array" aca="1" ref="J458" ca="1">OFFSET(INDIRECT(INDEX(DbaseIndices!J:J,B458)),0,I458-2000+1)</f>
        <v>25719.751109345158</v>
      </c>
    </row>
    <row r="459" spans="1:10" x14ac:dyDescent="0.25">
      <c r="A459" s="197">
        <f>IF(I458=DbaseIndices!$N$3,A458+1,A458)</f>
        <v>77</v>
      </c>
      <c r="B459" s="197">
        <f>MATCH(A459,DbaseIndices!A:A,0)</f>
        <v>117</v>
      </c>
      <c r="C459" s="197" t="str" cm="1">
        <f t="array" ref="C459">INDEX(DbaseIndices!F:F,$B459)</f>
        <v>1 Energy</v>
      </c>
      <c r="D459" s="197" t="str" cm="1">
        <f t="array" ref="D459">INDEX(DbaseIndices!G:G,$B459)</f>
        <v>1A Fuel Combustion Activities</v>
      </c>
      <c r="E459" s="197" t="str" cm="1">
        <f t="array" ref="E459">INDEX(DbaseIndices!H:H,$B459)</f>
        <v>1A3 Transport</v>
      </c>
      <c r="F459" s="197" t="str" cm="1">
        <f t="array" ref="F459">INDEX(DbaseIndices!I:I,$B459)</f>
        <v>1A3d Transport - Water borne navigation</v>
      </c>
      <c r="G459" s="197" t="str" cm="1">
        <f t="array" ref="G459">INDEX(DbaseIndices!D:D,$B459)</f>
        <v>Residual Fuel Oil (HFO)</v>
      </c>
      <c r="H459" s="197" t="str" cm="1">
        <f t="array" ref="H459">INDEX(DbaseIndices!E:E,$B459)</f>
        <v>FlowIn</v>
      </c>
      <c r="I459" s="197">
        <f>IF(I458=DbaseIndices!$N$3,DbaseIndices!$N$2,I458+1)</f>
        <v>2013</v>
      </c>
      <c r="J459" s="404" cm="1">
        <f t="array" aca="1" ref="J459" ca="1">OFFSET(INDIRECT(INDEX(DbaseIndices!J:J,B459)),0,I459-2000+1)</f>
        <v>23694.673222839891</v>
      </c>
    </row>
    <row r="460" spans="1:10" x14ac:dyDescent="0.25">
      <c r="A460" s="197">
        <f>IF(I459=DbaseIndices!$N$3,A459+1,A459)</f>
        <v>77</v>
      </c>
      <c r="B460" s="197">
        <f>MATCH(A460,DbaseIndices!A:A,0)</f>
        <v>117</v>
      </c>
      <c r="C460" s="197" t="str" cm="1">
        <f t="array" ref="C460">INDEX(DbaseIndices!F:F,$B460)</f>
        <v>1 Energy</v>
      </c>
      <c r="D460" s="197" t="str" cm="1">
        <f t="array" ref="D460">INDEX(DbaseIndices!G:G,$B460)</f>
        <v>1A Fuel Combustion Activities</v>
      </c>
      <c r="E460" s="197" t="str" cm="1">
        <f t="array" ref="E460">INDEX(DbaseIndices!H:H,$B460)</f>
        <v>1A3 Transport</v>
      </c>
      <c r="F460" s="197" t="str" cm="1">
        <f t="array" ref="F460">INDEX(DbaseIndices!I:I,$B460)</f>
        <v>1A3d Transport - Water borne navigation</v>
      </c>
      <c r="G460" s="197" t="str" cm="1">
        <f t="array" ref="G460">INDEX(DbaseIndices!D:D,$B460)</f>
        <v>Residual Fuel Oil (HFO)</v>
      </c>
      <c r="H460" s="197" t="str" cm="1">
        <f t="array" ref="H460">INDEX(DbaseIndices!E:E,$B460)</f>
        <v>FlowIn</v>
      </c>
      <c r="I460" s="197">
        <f>IF(I459=DbaseIndices!$N$3,DbaseIndices!$N$2,I459+1)</f>
        <v>2014</v>
      </c>
      <c r="J460" s="404" cm="1">
        <f t="array" aca="1" ref="J460" ca="1">OFFSET(INDIRECT(INDEX(DbaseIndices!J:J,B460)),0,I460-2000+1)</f>
        <v>22418.593469711828</v>
      </c>
    </row>
    <row r="461" spans="1:10" x14ac:dyDescent="0.25">
      <c r="A461" s="197">
        <f>IF(I460=DbaseIndices!$N$3,A460+1,A460)</f>
        <v>77</v>
      </c>
      <c r="B461" s="197">
        <f>MATCH(A461,DbaseIndices!A:A,0)</f>
        <v>117</v>
      </c>
      <c r="C461" s="197" t="str" cm="1">
        <f t="array" ref="C461">INDEX(DbaseIndices!F:F,$B461)</f>
        <v>1 Energy</v>
      </c>
      <c r="D461" s="197" t="str" cm="1">
        <f t="array" ref="D461">INDEX(DbaseIndices!G:G,$B461)</f>
        <v>1A Fuel Combustion Activities</v>
      </c>
      <c r="E461" s="197" t="str" cm="1">
        <f t="array" ref="E461">INDEX(DbaseIndices!H:H,$B461)</f>
        <v>1A3 Transport</v>
      </c>
      <c r="F461" s="197" t="str" cm="1">
        <f t="array" ref="F461">INDEX(DbaseIndices!I:I,$B461)</f>
        <v>1A3d Transport - Water borne navigation</v>
      </c>
      <c r="G461" s="197" t="str" cm="1">
        <f t="array" ref="G461">INDEX(DbaseIndices!D:D,$B461)</f>
        <v>Residual Fuel Oil (HFO)</v>
      </c>
      <c r="H461" s="197" t="str" cm="1">
        <f t="array" ref="H461">INDEX(DbaseIndices!E:E,$B461)</f>
        <v>FlowIn</v>
      </c>
      <c r="I461" s="197">
        <f>IF(I460=DbaseIndices!$N$3,DbaseIndices!$N$2,I460+1)</f>
        <v>2015</v>
      </c>
      <c r="J461" s="404" cm="1">
        <f t="array" aca="1" ref="J461" ca="1">OFFSET(INDIRECT(INDEX(DbaseIndices!J:J,B461)),0,I461-2000+1)</f>
        <v>22341.638036993703</v>
      </c>
    </row>
    <row r="462" spans="1:10" x14ac:dyDescent="0.25">
      <c r="A462" s="197">
        <f>IF(I461=DbaseIndices!$N$3,A461+1,A461)</f>
        <v>77</v>
      </c>
      <c r="B462" s="197">
        <f>MATCH(A462,DbaseIndices!A:A,0)</f>
        <v>117</v>
      </c>
      <c r="C462" s="197" t="str" cm="1">
        <f t="array" ref="C462">INDEX(DbaseIndices!F:F,$B462)</f>
        <v>1 Energy</v>
      </c>
      <c r="D462" s="197" t="str" cm="1">
        <f t="array" ref="D462">INDEX(DbaseIndices!G:G,$B462)</f>
        <v>1A Fuel Combustion Activities</v>
      </c>
      <c r="E462" s="197" t="str" cm="1">
        <f t="array" ref="E462">INDEX(DbaseIndices!H:H,$B462)</f>
        <v>1A3 Transport</v>
      </c>
      <c r="F462" s="197" t="str" cm="1">
        <f t="array" ref="F462">INDEX(DbaseIndices!I:I,$B462)</f>
        <v>1A3d Transport - Water borne navigation</v>
      </c>
      <c r="G462" s="197" t="str" cm="1">
        <f t="array" ref="G462">INDEX(DbaseIndices!D:D,$B462)</f>
        <v>Residual Fuel Oil (HFO)</v>
      </c>
      <c r="H462" s="197" t="str" cm="1">
        <f t="array" ref="H462">INDEX(DbaseIndices!E:E,$B462)</f>
        <v>FlowIn</v>
      </c>
      <c r="I462" s="197">
        <f>IF(I461=DbaseIndices!$N$3,DbaseIndices!$N$2,I461+1)</f>
        <v>2016</v>
      </c>
      <c r="J462" s="404" cm="1">
        <f t="array" aca="1" ref="J462" ca="1">OFFSET(INDIRECT(INDEX(DbaseIndices!J:J,B462)),0,I462-2000+1)</f>
        <v>21738.243299606427</v>
      </c>
    </row>
    <row r="463" spans="1:10" x14ac:dyDescent="0.25">
      <c r="A463" s="197">
        <f>IF(I462=DbaseIndices!$N$3,A462+1,A462)</f>
        <v>77</v>
      </c>
      <c r="B463" s="197">
        <f>MATCH(A463,DbaseIndices!A:A,0)</f>
        <v>117</v>
      </c>
      <c r="C463" s="197" t="str" cm="1">
        <f t="array" ref="C463">INDEX(DbaseIndices!F:F,$B463)</f>
        <v>1 Energy</v>
      </c>
      <c r="D463" s="197" t="str" cm="1">
        <f t="array" ref="D463">INDEX(DbaseIndices!G:G,$B463)</f>
        <v>1A Fuel Combustion Activities</v>
      </c>
      <c r="E463" s="197" t="str" cm="1">
        <f t="array" ref="E463">INDEX(DbaseIndices!H:H,$B463)</f>
        <v>1A3 Transport</v>
      </c>
      <c r="F463" s="197" t="str" cm="1">
        <f t="array" ref="F463">INDEX(DbaseIndices!I:I,$B463)</f>
        <v>1A3d Transport - Water borne navigation</v>
      </c>
      <c r="G463" s="197" t="str" cm="1">
        <f t="array" ref="G463">INDEX(DbaseIndices!D:D,$B463)</f>
        <v>Residual Fuel Oil (HFO)</v>
      </c>
      <c r="H463" s="197" t="str" cm="1">
        <f t="array" ref="H463">INDEX(DbaseIndices!E:E,$B463)</f>
        <v>FlowIn</v>
      </c>
      <c r="I463" s="197">
        <f>IF(I462=DbaseIndices!$N$3,DbaseIndices!$N$2,I462+1)</f>
        <v>2017</v>
      </c>
      <c r="J463" s="404" cm="1">
        <f t="array" aca="1" ref="J463" ca="1">OFFSET(INDIRECT(INDEX(DbaseIndices!J:J,B463)),0,I463-2000+1)</f>
        <v>20862.198347467594</v>
      </c>
    </row>
    <row r="464" spans="1:10" x14ac:dyDescent="0.25">
      <c r="A464" s="197">
        <f>IF(I463=DbaseIndices!$N$3,A463+1,A463)</f>
        <v>78</v>
      </c>
      <c r="B464" s="197">
        <f>MATCH(A464,DbaseIndices!A:A,0)</f>
        <v>118</v>
      </c>
      <c r="C464" s="197" t="str" cm="1">
        <f t="array" ref="C464">INDEX(DbaseIndices!F:F,$B464)</f>
        <v>1 Energy</v>
      </c>
      <c r="D464" s="197" t="str" cm="1">
        <f t="array" ref="D464">INDEX(DbaseIndices!G:G,$B464)</f>
        <v>1A Fuel Combustion Activities</v>
      </c>
      <c r="E464" s="197" t="str" cm="1">
        <f t="array" ref="E464">INDEX(DbaseIndices!H:H,$B464)</f>
        <v>1A3 Transport</v>
      </c>
      <c r="F464" s="197" t="str" cm="1">
        <f t="array" ref="F464">INDEX(DbaseIndices!I:I,$B464)</f>
        <v>1A3d Transport - Water borne navigation</v>
      </c>
      <c r="G464" s="197" t="str" cm="1">
        <f t="array" ref="G464">INDEX(DbaseIndices!D:D,$B464)</f>
        <v>Diesel</v>
      </c>
      <c r="H464" s="197" t="str" cm="1">
        <f t="array" ref="H464">INDEX(DbaseIndices!E:E,$B464)</f>
        <v>FlowIn</v>
      </c>
      <c r="I464" s="197">
        <f>IF(I463=DbaseIndices!$N$3,DbaseIndices!$N$2,I463+1)</f>
        <v>2012</v>
      </c>
      <c r="J464" s="404" cm="1">
        <f t="array" aca="1" ref="J464" ca="1">OFFSET(INDIRECT(INDEX(DbaseIndices!J:J,B464)),0,I464-2000+1)</f>
        <v>22166.423904300002</v>
      </c>
    </row>
    <row r="465" spans="1:10" x14ac:dyDescent="0.25">
      <c r="A465" s="197">
        <f>IF(I464=DbaseIndices!$N$3,A464+1,A464)</f>
        <v>78</v>
      </c>
      <c r="B465" s="197">
        <f>MATCH(A465,DbaseIndices!A:A,0)</f>
        <v>118</v>
      </c>
      <c r="C465" s="197" t="str" cm="1">
        <f t="array" ref="C465">INDEX(DbaseIndices!F:F,$B465)</f>
        <v>1 Energy</v>
      </c>
      <c r="D465" s="197" t="str" cm="1">
        <f t="array" ref="D465">INDEX(DbaseIndices!G:G,$B465)</f>
        <v>1A Fuel Combustion Activities</v>
      </c>
      <c r="E465" s="197" t="str" cm="1">
        <f t="array" ref="E465">INDEX(DbaseIndices!H:H,$B465)</f>
        <v>1A3 Transport</v>
      </c>
      <c r="F465" s="197" t="str" cm="1">
        <f t="array" ref="F465">INDEX(DbaseIndices!I:I,$B465)</f>
        <v>1A3d Transport - Water borne navigation</v>
      </c>
      <c r="G465" s="197" t="str" cm="1">
        <f t="array" ref="G465">INDEX(DbaseIndices!D:D,$B465)</f>
        <v>Diesel</v>
      </c>
      <c r="H465" s="197" t="str" cm="1">
        <f t="array" ref="H465">INDEX(DbaseIndices!E:E,$B465)</f>
        <v>FlowIn</v>
      </c>
      <c r="I465" s="197">
        <f>IF(I464=DbaseIndices!$N$3,DbaseIndices!$N$2,I464+1)</f>
        <v>2013</v>
      </c>
      <c r="J465" s="404" cm="1">
        <f t="array" aca="1" ref="J465" ca="1">OFFSET(INDIRECT(INDEX(DbaseIndices!J:J,B465)),0,I465-2000+1)</f>
        <v>2489.0025912000001</v>
      </c>
    </row>
    <row r="466" spans="1:10" x14ac:dyDescent="0.25">
      <c r="A466" s="197">
        <f>IF(I465=DbaseIndices!$N$3,A465+1,A465)</f>
        <v>78</v>
      </c>
      <c r="B466" s="197">
        <f>MATCH(A466,DbaseIndices!A:A,0)</f>
        <v>118</v>
      </c>
      <c r="C466" s="197" t="str" cm="1">
        <f t="array" ref="C466">INDEX(DbaseIndices!F:F,$B466)</f>
        <v>1 Energy</v>
      </c>
      <c r="D466" s="197" t="str" cm="1">
        <f t="array" ref="D466">INDEX(DbaseIndices!G:G,$B466)</f>
        <v>1A Fuel Combustion Activities</v>
      </c>
      <c r="E466" s="197" t="str" cm="1">
        <f t="array" ref="E466">INDEX(DbaseIndices!H:H,$B466)</f>
        <v>1A3 Transport</v>
      </c>
      <c r="F466" s="197" t="str" cm="1">
        <f t="array" ref="F466">INDEX(DbaseIndices!I:I,$B466)</f>
        <v>1A3d Transport - Water borne navigation</v>
      </c>
      <c r="G466" s="197" t="str" cm="1">
        <f t="array" ref="G466">INDEX(DbaseIndices!D:D,$B466)</f>
        <v>Diesel</v>
      </c>
      <c r="H466" s="197" t="str" cm="1">
        <f t="array" ref="H466">INDEX(DbaseIndices!E:E,$B466)</f>
        <v>FlowIn</v>
      </c>
      <c r="I466" s="197">
        <f>IF(I465=DbaseIndices!$N$3,DbaseIndices!$N$2,I465+1)</f>
        <v>2014</v>
      </c>
      <c r="J466" s="404" cm="1">
        <f t="array" aca="1" ref="J466" ca="1">OFFSET(INDIRECT(INDEX(DbaseIndices!J:J,B466)),0,I466-2000+1)</f>
        <v>236.6772</v>
      </c>
    </row>
    <row r="467" spans="1:10" x14ac:dyDescent="0.25">
      <c r="A467" s="197">
        <f>IF(I466=DbaseIndices!$N$3,A466+1,A466)</f>
        <v>78</v>
      </c>
      <c r="B467" s="197">
        <f>MATCH(A467,DbaseIndices!A:A,0)</f>
        <v>118</v>
      </c>
      <c r="C467" s="197" t="str" cm="1">
        <f t="array" ref="C467">INDEX(DbaseIndices!F:F,$B467)</f>
        <v>1 Energy</v>
      </c>
      <c r="D467" s="197" t="str" cm="1">
        <f t="array" ref="D467">INDEX(DbaseIndices!G:G,$B467)</f>
        <v>1A Fuel Combustion Activities</v>
      </c>
      <c r="E467" s="197" t="str" cm="1">
        <f t="array" ref="E467">INDEX(DbaseIndices!H:H,$B467)</f>
        <v>1A3 Transport</v>
      </c>
      <c r="F467" s="197" t="str" cm="1">
        <f t="array" ref="F467">INDEX(DbaseIndices!I:I,$B467)</f>
        <v>1A3d Transport - Water borne navigation</v>
      </c>
      <c r="G467" s="197" t="str" cm="1">
        <f t="array" ref="G467">INDEX(DbaseIndices!D:D,$B467)</f>
        <v>Diesel</v>
      </c>
      <c r="H467" s="197" t="str" cm="1">
        <f t="array" ref="H467">INDEX(DbaseIndices!E:E,$B467)</f>
        <v>FlowIn</v>
      </c>
      <c r="I467" s="197">
        <f>IF(I466=DbaseIndices!$N$3,DbaseIndices!$N$2,I466+1)</f>
        <v>2015</v>
      </c>
      <c r="J467" s="404" cm="1">
        <f t="array" aca="1" ref="J467" ca="1">OFFSET(INDIRECT(INDEX(DbaseIndices!J:J,B467)),0,I467-2000+1)</f>
        <v>385.08915869999998</v>
      </c>
    </row>
    <row r="468" spans="1:10" x14ac:dyDescent="0.25">
      <c r="A468" s="197">
        <f>IF(I467=DbaseIndices!$N$3,A467+1,A467)</f>
        <v>78</v>
      </c>
      <c r="B468" s="197">
        <f>MATCH(A468,DbaseIndices!A:A,0)</f>
        <v>118</v>
      </c>
      <c r="C468" s="197" t="str" cm="1">
        <f t="array" ref="C468">INDEX(DbaseIndices!F:F,$B468)</f>
        <v>1 Energy</v>
      </c>
      <c r="D468" s="197" t="str" cm="1">
        <f t="array" ref="D468">INDEX(DbaseIndices!G:G,$B468)</f>
        <v>1A Fuel Combustion Activities</v>
      </c>
      <c r="E468" s="197" t="str" cm="1">
        <f t="array" ref="E468">INDEX(DbaseIndices!H:H,$B468)</f>
        <v>1A3 Transport</v>
      </c>
      <c r="F468" s="197" t="str" cm="1">
        <f t="array" ref="F468">INDEX(DbaseIndices!I:I,$B468)</f>
        <v>1A3d Transport - Water borne navigation</v>
      </c>
      <c r="G468" s="197" t="str" cm="1">
        <f t="array" ref="G468">INDEX(DbaseIndices!D:D,$B468)</f>
        <v>Diesel</v>
      </c>
      <c r="H468" s="197" t="str" cm="1">
        <f t="array" ref="H468">INDEX(DbaseIndices!E:E,$B468)</f>
        <v>FlowIn</v>
      </c>
      <c r="I468" s="197">
        <f>IF(I467=DbaseIndices!$N$3,DbaseIndices!$N$2,I467+1)</f>
        <v>2016</v>
      </c>
      <c r="J468" s="404" cm="1">
        <f t="array" aca="1" ref="J468" ca="1">OFFSET(INDIRECT(INDEX(DbaseIndices!J:J,B468)),0,I468-2000+1)</f>
        <v>20.993099999999998</v>
      </c>
    </row>
    <row r="469" spans="1:10" x14ac:dyDescent="0.25">
      <c r="A469" s="197">
        <f>IF(I468=DbaseIndices!$N$3,A468+1,A468)</f>
        <v>78</v>
      </c>
      <c r="B469" s="197">
        <f>MATCH(A469,DbaseIndices!A:A,0)</f>
        <v>118</v>
      </c>
      <c r="C469" s="197" t="str" cm="1">
        <f t="array" ref="C469">INDEX(DbaseIndices!F:F,$B469)</f>
        <v>1 Energy</v>
      </c>
      <c r="D469" s="197" t="str" cm="1">
        <f t="array" ref="D469">INDEX(DbaseIndices!G:G,$B469)</f>
        <v>1A Fuel Combustion Activities</v>
      </c>
      <c r="E469" s="197" t="str" cm="1">
        <f t="array" ref="E469">INDEX(DbaseIndices!H:H,$B469)</f>
        <v>1A3 Transport</v>
      </c>
      <c r="F469" s="197" t="str" cm="1">
        <f t="array" ref="F469">INDEX(DbaseIndices!I:I,$B469)</f>
        <v>1A3d Transport - Water borne navigation</v>
      </c>
      <c r="G469" s="197" t="str" cm="1">
        <f t="array" ref="G469">INDEX(DbaseIndices!D:D,$B469)</f>
        <v>Diesel</v>
      </c>
      <c r="H469" s="197" t="str" cm="1">
        <f t="array" ref="H469">INDEX(DbaseIndices!E:E,$B469)</f>
        <v>FlowIn</v>
      </c>
      <c r="I469" s="197">
        <f>IF(I468=DbaseIndices!$N$3,DbaseIndices!$N$2,I468+1)</f>
        <v>2017</v>
      </c>
      <c r="J469" s="404" cm="1">
        <f t="array" aca="1" ref="J469" ca="1">OFFSET(INDIRECT(INDEX(DbaseIndices!J:J,B469)),0,I469-2000+1)</f>
        <v>805.37159646719999</v>
      </c>
    </row>
    <row r="470" spans="1:10" x14ac:dyDescent="0.25">
      <c r="A470" s="197">
        <f>IF(I469=DbaseIndices!$N$3,A469+1,A469)</f>
        <v>79</v>
      </c>
      <c r="B470" s="197">
        <f>MATCH(A470,DbaseIndices!A:A,0)</f>
        <v>119</v>
      </c>
      <c r="C470" s="197" t="str" cm="1">
        <f t="array" ref="C470">INDEX(DbaseIndices!F:F,$B470)</f>
        <v>1 Energy</v>
      </c>
      <c r="D470" s="197" t="str" cm="1">
        <f t="array" ref="D470">INDEX(DbaseIndices!G:G,$B470)</f>
        <v>1A Fuel Combustion Activities</v>
      </c>
      <c r="E470" s="197" t="str" cm="1">
        <f t="array" ref="E470">INDEX(DbaseIndices!H:H,$B470)</f>
        <v>1A3 Transport</v>
      </c>
      <c r="F470" s="197" t="str" cm="1">
        <f t="array" ref="F470">INDEX(DbaseIndices!I:I,$B470)</f>
        <v>1A3d Transport - Water borne navigation</v>
      </c>
      <c r="G470" s="197" t="str" cm="1">
        <f t="array" ref="G470">INDEX(DbaseIndices!D:D,$B470)</f>
        <v>Residual Fuel Oil (HFO)</v>
      </c>
      <c r="H470" s="197" t="str" cm="1">
        <f t="array" ref="H470">INDEX(DbaseIndices!E:E,$B470)</f>
        <v>FlowIn</v>
      </c>
      <c r="I470" s="197">
        <f>IF(I469=DbaseIndices!$N$3,DbaseIndices!$N$2,I469+1)</f>
        <v>2012</v>
      </c>
      <c r="J470" s="404" cm="1">
        <f t="array" aca="1" ref="J470" ca="1">OFFSET(INDIRECT(INDEX(DbaseIndices!J:J,B470)),0,I470-2000+1)</f>
        <v>4636.6593104875874</v>
      </c>
    </row>
    <row r="471" spans="1:10" x14ac:dyDescent="0.25">
      <c r="A471" s="197">
        <f>IF(I470=DbaseIndices!$N$3,A470+1,A470)</f>
        <v>79</v>
      </c>
      <c r="B471" s="197">
        <f>MATCH(A471,DbaseIndices!A:A,0)</f>
        <v>119</v>
      </c>
      <c r="C471" s="197" t="str" cm="1">
        <f t="array" ref="C471">INDEX(DbaseIndices!F:F,$B471)</f>
        <v>1 Energy</v>
      </c>
      <c r="D471" s="197" t="str" cm="1">
        <f t="array" ref="D471">INDEX(DbaseIndices!G:G,$B471)</f>
        <v>1A Fuel Combustion Activities</v>
      </c>
      <c r="E471" s="197" t="str" cm="1">
        <f t="array" ref="E471">INDEX(DbaseIndices!H:H,$B471)</f>
        <v>1A3 Transport</v>
      </c>
      <c r="F471" s="197" t="str" cm="1">
        <f t="array" ref="F471">INDEX(DbaseIndices!I:I,$B471)</f>
        <v>1A3d Transport - Water borne navigation</v>
      </c>
      <c r="G471" s="197" t="str" cm="1">
        <f t="array" ref="G471">INDEX(DbaseIndices!D:D,$B471)</f>
        <v>Residual Fuel Oil (HFO)</v>
      </c>
      <c r="H471" s="197" t="str" cm="1">
        <f t="array" ref="H471">INDEX(DbaseIndices!E:E,$B471)</f>
        <v>FlowIn</v>
      </c>
      <c r="I471" s="197">
        <f>IF(I470=DbaseIndices!$N$3,DbaseIndices!$N$2,I470+1)</f>
        <v>2013</v>
      </c>
      <c r="J471" s="404" cm="1">
        <f t="array" aca="1" ref="J471" ca="1">OFFSET(INDIRECT(INDEX(DbaseIndices!J:J,B471)),0,I471-2000+1)</f>
        <v>4640.8437689453704</v>
      </c>
    </row>
    <row r="472" spans="1:10" x14ac:dyDescent="0.25">
      <c r="A472" s="197">
        <f>IF(I471=DbaseIndices!$N$3,A471+1,A471)</f>
        <v>79</v>
      </c>
      <c r="B472" s="197">
        <f>MATCH(A472,DbaseIndices!A:A,0)</f>
        <v>119</v>
      </c>
      <c r="C472" s="197" t="str" cm="1">
        <f t="array" ref="C472">INDEX(DbaseIndices!F:F,$B472)</f>
        <v>1 Energy</v>
      </c>
      <c r="D472" s="197" t="str" cm="1">
        <f t="array" ref="D472">INDEX(DbaseIndices!G:G,$B472)</f>
        <v>1A Fuel Combustion Activities</v>
      </c>
      <c r="E472" s="197" t="str" cm="1">
        <f t="array" ref="E472">INDEX(DbaseIndices!H:H,$B472)</f>
        <v>1A3 Transport</v>
      </c>
      <c r="F472" s="197" t="str" cm="1">
        <f t="array" ref="F472">INDEX(DbaseIndices!I:I,$B472)</f>
        <v>1A3d Transport - Water borne navigation</v>
      </c>
      <c r="G472" s="197" t="str" cm="1">
        <f t="array" ref="G472">INDEX(DbaseIndices!D:D,$B472)</f>
        <v>Residual Fuel Oil (HFO)</v>
      </c>
      <c r="H472" s="197" t="str" cm="1">
        <f t="array" ref="H472">INDEX(DbaseIndices!E:E,$B472)</f>
        <v>FlowIn</v>
      </c>
      <c r="I472" s="197">
        <f>IF(I471=DbaseIndices!$N$3,DbaseIndices!$N$2,I471+1)</f>
        <v>2014</v>
      </c>
      <c r="J472" s="404" cm="1">
        <f t="array" aca="1" ref="J472" ca="1">OFFSET(INDIRECT(INDEX(DbaseIndices!J:J,B472)),0,I472-2000+1)</f>
        <v>4659.2559150741035</v>
      </c>
    </row>
    <row r="473" spans="1:10" x14ac:dyDescent="0.25">
      <c r="A473" s="197">
        <f>IF(I472=DbaseIndices!$N$3,A472+1,A472)</f>
        <v>79</v>
      </c>
      <c r="B473" s="197">
        <f>MATCH(A473,DbaseIndices!A:A,0)</f>
        <v>119</v>
      </c>
      <c r="C473" s="197" t="str" cm="1">
        <f t="array" ref="C473">INDEX(DbaseIndices!F:F,$B473)</f>
        <v>1 Energy</v>
      </c>
      <c r="D473" s="197" t="str" cm="1">
        <f t="array" ref="D473">INDEX(DbaseIndices!G:G,$B473)</f>
        <v>1A Fuel Combustion Activities</v>
      </c>
      <c r="E473" s="197" t="str" cm="1">
        <f t="array" ref="E473">INDEX(DbaseIndices!H:H,$B473)</f>
        <v>1A3 Transport</v>
      </c>
      <c r="F473" s="197" t="str" cm="1">
        <f t="array" ref="F473">INDEX(DbaseIndices!I:I,$B473)</f>
        <v>1A3d Transport - Water borne navigation</v>
      </c>
      <c r="G473" s="197" t="str" cm="1">
        <f t="array" ref="G473">INDEX(DbaseIndices!D:D,$B473)</f>
        <v>Residual Fuel Oil (HFO)</v>
      </c>
      <c r="H473" s="197" t="str" cm="1">
        <f t="array" ref="H473">INDEX(DbaseIndices!E:E,$B473)</f>
        <v>FlowIn</v>
      </c>
      <c r="I473" s="197">
        <f>IF(I472=DbaseIndices!$N$3,DbaseIndices!$N$2,I472+1)</f>
        <v>2015</v>
      </c>
      <c r="J473" s="404" cm="1">
        <f t="array" aca="1" ref="J473" ca="1">OFFSET(INDIRECT(INDEX(DbaseIndices!J:J,B473)),0,I473-2000+1)</f>
        <v>4624.739509477422</v>
      </c>
    </row>
    <row r="474" spans="1:10" x14ac:dyDescent="0.25">
      <c r="A474" s="197">
        <f>IF(I473=DbaseIndices!$N$3,A473+1,A473)</f>
        <v>79</v>
      </c>
      <c r="B474" s="197">
        <f>MATCH(A474,DbaseIndices!A:A,0)</f>
        <v>119</v>
      </c>
      <c r="C474" s="197" t="str" cm="1">
        <f t="array" ref="C474">INDEX(DbaseIndices!F:F,$B474)</f>
        <v>1 Energy</v>
      </c>
      <c r="D474" s="197" t="str" cm="1">
        <f t="array" ref="D474">INDEX(DbaseIndices!G:G,$B474)</f>
        <v>1A Fuel Combustion Activities</v>
      </c>
      <c r="E474" s="197" t="str" cm="1">
        <f t="array" ref="E474">INDEX(DbaseIndices!H:H,$B474)</f>
        <v>1A3 Transport</v>
      </c>
      <c r="F474" s="197" t="str" cm="1">
        <f t="array" ref="F474">INDEX(DbaseIndices!I:I,$B474)</f>
        <v>1A3d Transport - Water borne navigation</v>
      </c>
      <c r="G474" s="197" t="str" cm="1">
        <f t="array" ref="G474">INDEX(DbaseIndices!D:D,$B474)</f>
        <v>Residual Fuel Oil (HFO)</v>
      </c>
      <c r="H474" s="197" t="str" cm="1">
        <f t="array" ref="H474">INDEX(DbaseIndices!E:E,$B474)</f>
        <v>FlowIn</v>
      </c>
      <c r="I474" s="197">
        <f>IF(I473=DbaseIndices!$N$3,DbaseIndices!$N$2,I473+1)</f>
        <v>2016</v>
      </c>
      <c r="J474" s="404" cm="1">
        <f t="array" aca="1" ref="J474" ca="1">OFFSET(INDIRECT(INDEX(DbaseIndices!J:J,B474)),0,I474-2000+1)</f>
        <v>4570.9733507765841</v>
      </c>
    </row>
    <row r="475" spans="1:10" x14ac:dyDescent="0.25">
      <c r="A475" s="197">
        <f>IF(I474=DbaseIndices!$N$3,A474+1,A474)</f>
        <v>79</v>
      </c>
      <c r="B475" s="197">
        <f>MATCH(A475,DbaseIndices!A:A,0)</f>
        <v>119</v>
      </c>
      <c r="C475" s="197" t="str" cm="1">
        <f t="array" ref="C475">INDEX(DbaseIndices!F:F,$B475)</f>
        <v>1 Energy</v>
      </c>
      <c r="D475" s="197" t="str" cm="1">
        <f t="array" ref="D475">INDEX(DbaseIndices!G:G,$B475)</f>
        <v>1A Fuel Combustion Activities</v>
      </c>
      <c r="E475" s="197" t="str" cm="1">
        <f t="array" ref="E475">INDEX(DbaseIndices!H:H,$B475)</f>
        <v>1A3 Transport</v>
      </c>
      <c r="F475" s="197" t="str" cm="1">
        <f t="array" ref="F475">INDEX(DbaseIndices!I:I,$B475)</f>
        <v>1A3d Transport - Water borne navigation</v>
      </c>
      <c r="G475" s="197" t="str" cm="1">
        <f t="array" ref="G475">INDEX(DbaseIndices!D:D,$B475)</f>
        <v>Residual Fuel Oil (HFO)</v>
      </c>
      <c r="H475" s="197" t="str" cm="1">
        <f t="array" ref="H475">INDEX(DbaseIndices!E:E,$B475)</f>
        <v>FlowIn</v>
      </c>
      <c r="I475" s="197">
        <f>IF(I474=DbaseIndices!$N$3,DbaseIndices!$N$2,I474+1)</f>
        <v>2017</v>
      </c>
      <c r="J475" s="404" cm="1">
        <f t="array" aca="1" ref="J475" ca="1">OFFSET(INDIRECT(INDEX(DbaseIndices!J:J,B475)),0,I475-2000+1)</f>
        <v>4595.0263768572504</v>
      </c>
    </row>
    <row r="476" spans="1:10" x14ac:dyDescent="0.25">
      <c r="A476" s="197">
        <f>IF(I475=DbaseIndices!$N$3,A475+1,A475)</f>
        <v>80</v>
      </c>
      <c r="B476" s="197">
        <f>MATCH(A476,DbaseIndices!A:A,0)</f>
        <v>121</v>
      </c>
      <c r="C476" s="197" t="str" cm="1">
        <f t="array" ref="C476">INDEX(DbaseIndices!F:F,$B476)</f>
        <v>1 Energy</v>
      </c>
      <c r="D476" s="197" t="str" cm="1">
        <f t="array" ref="D476">INDEX(DbaseIndices!G:G,$B476)</f>
        <v>1A Fuel Combustion Activities</v>
      </c>
      <c r="E476" s="197" cm="1">
        <f t="array" ref="E476">INDEX(DbaseIndices!H:H,$B476)</f>
        <v>0</v>
      </c>
      <c r="F476" s="197" cm="1">
        <f t="array" ref="F476">INDEX(DbaseIndices!I:I,$B476)</f>
        <v>0</v>
      </c>
      <c r="G476" s="197" t="str" cm="1">
        <f t="array" ref="G476">INDEX(DbaseIndices!D:D,$B476)</f>
        <v>Kerosene</v>
      </c>
      <c r="H476" s="197" t="str" cm="1">
        <f t="array" ref="H476">INDEX(DbaseIndices!E:E,$B476)</f>
        <v>CO2</v>
      </c>
      <c r="I476" s="197">
        <f>IF(I475=DbaseIndices!$N$3,DbaseIndices!$N$2,I475+1)</f>
        <v>2012</v>
      </c>
      <c r="J476" s="404" cm="1">
        <f t="array" aca="1" ref="J476" ca="1">OFFSET(INDIRECT(INDEX(DbaseIndices!J:J,B476)),0,I476-2000+1)</f>
        <v>4406.259</v>
      </c>
    </row>
    <row r="477" spans="1:10" x14ac:dyDescent="0.25">
      <c r="A477" s="197">
        <f>IF(I476=DbaseIndices!$N$3,A476+1,A476)</f>
        <v>80</v>
      </c>
      <c r="B477" s="197">
        <f>MATCH(A477,DbaseIndices!A:A,0)</f>
        <v>121</v>
      </c>
      <c r="C477" s="197" t="str" cm="1">
        <f t="array" ref="C477">INDEX(DbaseIndices!F:F,$B477)</f>
        <v>1 Energy</v>
      </c>
      <c r="D477" s="197" t="str" cm="1">
        <f t="array" ref="D477">INDEX(DbaseIndices!G:G,$B477)</f>
        <v>1A Fuel Combustion Activities</v>
      </c>
      <c r="E477" s="197" cm="1">
        <f t="array" ref="E477">INDEX(DbaseIndices!H:H,$B477)</f>
        <v>0</v>
      </c>
      <c r="F477" s="197" cm="1">
        <f t="array" ref="F477">INDEX(DbaseIndices!I:I,$B477)</f>
        <v>0</v>
      </c>
      <c r="G477" s="197" t="str" cm="1">
        <f t="array" ref="G477">INDEX(DbaseIndices!D:D,$B477)</f>
        <v>Kerosene</v>
      </c>
      <c r="H477" s="197" t="str" cm="1">
        <f t="array" ref="H477">INDEX(DbaseIndices!E:E,$B477)</f>
        <v>CO2</v>
      </c>
      <c r="I477" s="197">
        <f>IF(I476=DbaseIndices!$N$3,DbaseIndices!$N$2,I476+1)</f>
        <v>2013</v>
      </c>
      <c r="J477" s="404" cm="1">
        <f t="array" aca="1" ref="J477" ca="1">OFFSET(INDIRECT(INDEX(DbaseIndices!J:J,B477)),0,I477-2000+1)</f>
        <v>4644.9975000000004</v>
      </c>
    </row>
    <row r="478" spans="1:10" x14ac:dyDescent="0.25">
      <c r="A478" s="197">
        <f>IF(I477=DbaseIndices!$N$3,A477+1,A477)</f>
        <v>80</v>
      </c>
      <c r="B478" s="197">
        <f>MATCH(A478,DbaseIndices!A:A,0)</f>
        <v>121</v>
      </c>
      <c r="C478" s="197" t="str" cm="1">
        <f t="array" ref="C478">INDEX(DbaseIndices!F:F,$B478)</f>
        <v>1 Energy</v>
      </c>
      <c r="D478" s="197" t="str" cm="1">
        <f t="array" ref="D478">INDEX(DbaseIndices!G:G,$B478)</f>
        <v>1A Fuel Combustion Activities</v>
      </c>
      <c r="E478" s="197" cm="1">
        <f t="array" ref="E478">INDEX(DbaseIndices!H:H,$B478)</f>
        <v>0</v>
      </c>
      <c r="F478" s="197" cm="1">
        <f t="array" ref="F478">INDEX(DbaseIndices!I:I,$B478)</f>
        <v>0</v>
      </c>
      <c r="G478" s="197" t="str" cm="1">
        <f t="array" ref="G478">INDEX(DbaseIndices!D:D,$B478)</f>
        <v>Kerosene</v>
      </c>
      <c r="H478" s="197" t="str" cm="1">
        <f t="array" ref="H478">INDEX(DbaseIndices!E:E,$B478)</f>
        <v>CO2</v>
      </c>
      <c r="I478" s="197">
        <f>IF(I477=DbaseIndices!$N$3,DbaseIndices!$N$2,I477+1)</f>
        <v>2014</v>
      </c>
      <c r="J478" s="404" cm="1">
        <f t="array" aca="1" ref="J478" ca="1">OFFSET(INDIRECT(INDEX(DbaseIndices!J:J,B478)),0,I478-2000+1)</f>
        <v>4675.3850000000002</v>
      </c>
    </row>
    <row r="479" spans="1:10" x14ac:dyDescent="0.25">
      <c r="A479" s="197">
        <f>IF(I478=DbaseIndices!$N$3,A478+1,A478)</f>
        <v>80</v>
      </c>
      <c r="B479" s="197">
        <f>MATCH(A479,DbaseIndices!A:A,0)</f>
        <v>121</v>
      </c>
      <c r="C479" s="197" t="str" cm="1">
        <f t="array" ref="C479">INDEX(DbaseIndices!F:F,$B479)</f>
        <v>1 Energy</v>
      </c>
      <c r="D479" s="197" t="str" cm="1">
        <f t="array" ref="D479">INDEX(DbaseIndices!G:G,$B479)</f>
        <v>1A Fuel Combustion Activities</v>
      </c>
      <c r="E479" s="197" cm="1">
        <f t="array" ref="E479">INDEX(DbaseIndices!H:H,$B479)</f>
        <v>0</v>
      </c>
      <c r="F479" s="197" cm="1">
        <f t="array" ref="F479">INDEX(DbaseIndices!I:I,$B479)</f>
        <v>0</v>
      </c>
      <c r="G479" s="197" t="str" cm="1">
        <f t="array" ref="G479">INDEX(DbaseIndices!D:D,$B479)</f>
        <v>Kerosene</v>
      </c>
      <c r="H479" s="197" t="str" cm="1">
        <f t="array" ref="H479">INDEX(DbaseIndices!E:E,$B479)</f>
        <v>CO2</v>
      </c>
      <c r="I479" s="197">
        <f>IF(I478=DbaseIndices!$N$3,DbaseIndices!$N$2,I478+1)</f>
        <v>2015</v>
      </c>
      <c r="J479" s="404" cm="1">
        <f t="array" aca="1" ref="J479" ca="1">OFFSET(INDIRECT(INDEX(DbaseIndices!J:J,B479)),0,I479-2000+1)</f>
        <v>4731.1549999999997</v>
      </c>
    </row>
    <row r="480" spans="1:10" x14ac:dyDescent="0.25">
      <c r="A480" s="197">
        <f>IF(I479=DbaseIndices!$N$3,A479+1,A479)</f>
        <v>80</v>
      </c>
      <c r="B480" s="197">
        <f>MATCH(A480,DbaseIndices!A:A,0)</f>
        <v>121</v>
      </c>
      <c r="C480" s="197" t="str" cm="1">
        <f t="array" ref="C480">INDEX(DbaseIndices!F:F,$B480)</f>
        <v>1 Energy</v>
      </c>
      <c r="D480" s="197" t="str" cm="1">
        <f t="array" ref="D480">INDEX(DbaseIndices!G:G,$B480)</f>
        <v>1A Fuel Combustion Activities</v>
      </c>
      <c r="E480" s="197" cm="1">
        <f t="array" ref="E480">INDEX(DbaseIndices!H:H,$B480)</f>
        <v>0</v>
      </c>
      <c r="F480" s="197" cm="1">
        <f t="array" ref="F480">INDEX(DbaseIndices!I:I,$B480)</f>
        <v>0</v>
      </c>
      <c r="G480" s="197" t="str" cm="1">
        <f t="array" ref="G480">INDEX(DbaseIndices!D:D,$B480)</f>
        <v>Kerosene</v>
      </c>
      <c r="H480" s="197" t="str" cm="1">
        <f t="array" ref="H480">INDEX(DbaseIndices!E:E,$B480)</f>
        <v>CO2</v>
      </c>
      <c r="I480" s="197">
        <f>IF(I479=DbaseIndices!$N$3,DbaseIndices!$N$2,I479+1)</f>
        <v>2016</v>
      </c>
      <c r="J480" s="404" cm="1">
        <f t="array" aca="1" ref="J480" ca="1">OFFSET(INDIRECT(INDEX(DbaseIndices!J:J,B480)),0,I480-2000+1)</f>
        <v>4777.1295</v>
      </c>
    </row>
    <row r="481" spans="1:10" x14ac:dyDescent="0.25">
      <c r="A481" s="197">
        <f>IF(I480=DbaseIndices!$N$3,A480+1,A480)</f>
        <v>80</v>
      </c>
      <c r="B481" s="197">
        <f>MATCH(A481,DbaseIndices!A:A,0)</f>
        <v>121</v>
      </c>
      <c r="C481" s="197" t="str" cm="1">
        <f t="array" ref="C481">INDEX(DbaseIndices!F:F,$B481)</f>
        <v>1 Energy</v>
      </c>
      <c r="D481" s="197" t="str" cm="1">
        <f t="array" ref="D481">INDEX(DbaseIndices!G:G,$B481)</f>
        <v>1A Fuel Combustion Activities</v>
      </c>
      <c r="E481" s="197" cm="1">
        <f t="array" ref="E481">INDEX(DbaseIndices!H:H,$B481)</f>
        <v>0</v>
      </c>
      <c r="F481" s="197" cm="1">
        <f t="array" ref="F481">INDEX(DbaseIndices!I:I,$B481)</f>
        <v>0</v>
      </c>
      <c r="G481" s="197" t="str" cm="1">
        <f t="array" ref="G481">INDEX(DbaseIndices!D:D,$B481)</f>
        <v>Kerosene</v>
      </c>
      <c r="H481" s="197" t="str" cm="1">
        <f t="array" ref="H481">INDEX(DbaseIndices!E:E,$B481)</f>
        <v>CO2</v>
      </c>
      <c r="I481" s="197">
        <f>IF(I480=DbaseIndices!$N$3,DbaseIndices!$N$2,I480+1)</f>
        <v>2017</v>
      </c>
      <c r="J481" s="404" cm="1">
        <f t="array" aca="1" ref="J481" ca="1">OFFSET(INDIRECT(INDEX(DbaseIndices!J:J,B481)),0,I481-2000+1)</f>
        <v>4929.1385</v>
      </c>
    </row>
    <row r="482" spans="1:10" x14ac:dyDescent="0.25">
      <c r="A482" s="197">
        <f>IF(I481=DbaseIndices!$N$3,A481+1,A481)</f>
        <v>81</v>
      </c>
      <c r="B482" s="197">
        <f>MATCH(A482,DbaseIndices!A:A,0)</f>
        <v>122</v>
      </c>
      <c r="C482" s="197" t="str" cm="1">
        <f t="array" ref="C482">INDEX(DbaseIndices!F:F,$B482)</f>
        <v>1 Energy</v>
      </c>
      <c r="D482" s="197" t="str" cm="1">
        <f t="array" ref="D482">INDEX(DbaseIndices!G:G,$B482)</f>
        <v>1A Fuel Combustion Activities</v>
      </c>
      <c r="E482" s="197" t="str" cm="1">
        <f t="array" ref="E482">INDEX(DbaseIndices!H:H,$B482)</f>
        <v>1A3 Transport</v>
      </c>
      <c r="F482" s="197" t="str" cm="1">
        <f t="array" ref="F482">INDEX(DbaseIndices!I:I,$B482)</f>
        <v>1A3a Transport - Aviation</v>
      </c>
      <c r="G482" s="197" t="str" cm="1">
        <f t="array" ref="G482">INDEX(DbaseIndices!D:D,$B482)</f>
        <v>Residual Fuel Oil (HFO)</v>
      </c>
      <c r="H482" s="197" t="str" cm="1">
        <f t="array" ref="H482">INDEX(DbaseIndices!E:E,$B482)</f>
        <v>CO2</v>
      </c>
      <c r="I482" s="197">
        <f>IF(I481=DbaseIndices!$N$3,DbaseIndices!$N$2,I481+1)</f>
        <v>2012</v>
      </c>
      <c r="J482" s="404" cm="1">
        <f t="array" aca="1" ref="J482" ca="1">OFFSET(INDIRECT(INDEX(DbaseIndices!J:J,B482)),0,I482-2000+1)</f>
        <v>75.599999999999994</v>
      </c>
    </row>
    <row r="483" spans="1:10" x14ac:dyDescent="0.25">
      <c r="A483" s="197">
        <f>IF(I482=DbaseIndices!$N$3,A482+1,A482)</f>
        <v>81</v>
      </c>
      <c r="B483" s="197">
        <f>MATCH(A483,DbaseIndices!A:A,0)</f>
        <v>122</v>
      </c>
      <c r="C483" s="197" t="str" cm="1">
        <f t="array" ref="C483">INDEX(DbaseIndices!F:F,$B483)</f>
        <v>1 Energy</v>
      </c>
      <c r="D483" s="197" t="str" cm="1">
        <f t="array" ref="D483">INDEX(DbaseIndices!G:G,$B483)</f>
        <v>1A Fuel Combustion Activities</v>
      </c>
      <c r="E483" s="197" t="str" cm="1">
        <f t="array" ref="E483">INDEX(DbaseIndices!H:H,$B483)</f>
        <v>1A3 Transport</v>
      </c>
      <c r="F483" s="197" t="str" cm="1">
        <f t="array" ref="F483">INDEX(DbaseIndices!I:I,$B483)</f>
        <v>1A3a Transport - Aviation</v>
      </c>
      <c r="G483" s="197" t="str" cm="1">
        <f t="array" ref="G483">INDEX(DbaseIndices!D:D,$B483)</f>
        <v>Residual Fuel Oil (HFO)</v>
      </c>
      <c r="H483" s="197" t="str" cm="1">
        <f t="array" ref="H483">INDEX(DbaseIndices!E:E,$B483)</f>
        <v>CO2</v>
      </c>
      <c r="I483" s="197">
        <f>IF(I482=DbaseIndices!$N$3,DbaseIndices!$N$2,I482+1)</f>
        <v>2013</v>
      </c>
      <c r="J483" s="404" cm="1">
        <f t="array" aca="1" ref="J483" ca="1">OFFSET(INDIRECT(INDEX(DbaseIndices!J:J,B483)),0,I483-2000+1)</f>
        <v>57.167012</v>
      </c>
    </row>
    <row r="484" spans="1:10" x14ac:dyDescent="0.25">
      <c r="A484" s="197">
        <f>IF(I483=DbaseIndices!$N$3,A483+1,A483)</f>
        <v>81</v>
      </c>
      <c r="B484" s="197">
        <f>MATCH(A484,DbaseIndices!A:A,0)</f>
        <v>122</v>
      </c>
      <c r="C484" s="197" t="str" cm="1">
        <f t="array" ref="C484">INDEX(DbaseIndices!F:F,$B484)</f>
        <v>1 Energy</v>
      </c>
      <c r="D484" s="197" t="str" cm="1">
        <f t="array" ref="D484">INDEX(DbaseIndices!G:G,$B484)</f>
        <v>1A Fuel Combustion Activities</v>
      </c>
      <c r="E484" s="197" t="str" cm="1">
        <f t="array" ref="E484">INDEX(DbaseIndices!H:H,$B484)</f>
        <v>1A3 Transport</v>
      </c>
      <c r="F484" s="197" t="str" cm="1">
        <f t="array" ref="F484">INDEX(DbaseIndices!I:I,$B484)</f>
        <v>1A3a Transport - Aviation</v>
      </c>
      <c r="G484" s="197" t="str" cm="1">
        <f t="array" ref="G484">INDEX(DbaseIndices!D:D,$B484)</f>
        <v>Residual Fuel Oil (HFO)</v>
      </c>
      <c r="H484" s="197" t="str" cm="1">
        <f t="array" ref="H484">INDEX(DbaseIndices!E:E,$B484)</f>
        <v>CO2</v>
      </c>
      <c r="I484" s="197">
        <f>IF(I483=DbaseIndices!$N$3,DbaseIndices!$N$2,I483+1)</f>
        <v>2014</v>
      </c>
      <c r="J484" s="404" cm="1">
        <f t="array" aca="1" ref="J484" ca="1">OFFSET(INDIRECT(INDEX(DbaseIndices!J:J,B484)),0,I484-2000+1)</f>
        <v>57.259720000000002</v>
      </c>
    </row>
    <row r="485" spans="1:10" x14ac:dyDescent="0.25">
      <c r="A485" s="197">
        <f>IF(I484=DbaseIndices!$N$3,A484+1,A484)</f>
        <v>81</v>
      </c>
      <c r="B485" s="197">
        <f>MATCH(A485,DbaseIndices!A:A,0)</f>
        <v>122</v>
      </c>
      <c r="C485" s="197" t="str" cm="1">
        <f t="array" ref="C485">INDEX(DbaseIndices!F:F,$B485)</f>
        <v>1 Energy</v>
      </c>
      <c r="D485" s="197" t="str" cm="1">
        <f t="array" ref="D485">INDEX(DbaseIndices!G:G,$B485)</f>
        <v>1A Fuel Combustion Activities</v>
      </c>
      <c r="E485" s="197" t="str" cm="1">
        <f t="array" ref="E485">INDEX(DbaseIndices!H:H,$B485)</f>
        <v>1A3 Transport</v>
      </c>
      <c r="F485" s="197" t="str" cm="1">
        <f t="array" ref="F485">INDEX(DbaseIndices!I:I,$B485)</f>
        <v>1A3a Transport - Aviation</v>
      </c>
      <c r="G485" s="197" t="str" cm="1">
        <f t="array" ref="G485">INDEX(DbaseIndices!D:D,$B485)</f>
        <v>Residual Fuel Oil (HFO)</v>
      </c>
      <c r="H485" s="197" t="str" cm="1">
        <f t="array" ref="H485">INDEX(DbaseIndices!E:E,$B485)</f>
        <v>CO2</v>
      </c>
      <c r="I485" s="197">
        <f>IF(I484=DbaseIndices!$N$3,DbaseIndices!$N$2,I484+1)</f>
        <v>2015</v>
      </c>
      <c r="J485" s="404" cm="1">
        <f t="array" aca="1" ref="J485" ca="1">OFFSET(INDIRECT(INDEX(DbaseIndices!J:J,B485)),0,I485-2000+1)</f>
        <v>57.352428000000003</v>
      </c>
    </row>
    <row r="486" spans="1:10" x14ac:dyDescent="0.25">
      <c r="A486" s="197">
        <f>IF(I485=DbaseIndices!$N$3,A485+1,A485)</f>
        <v>81</v>
      </c>
      <c r="B486" s="197">
        <f>MATCH(A486,DbaseIndices!A:A,0)</f>
        <v>122</v>
      </c>
      <c r="C486" s="197" t="str" cm="1">
        <f t="array" ref="C486">INDEX(DbaseIndices!F:F,$B486)</f>
        <v>1 Energy</v>
      </c>
      <c r="D486" s="197" t="str" cm="1">
        <f t="array" ref="D486">INDEX(DbaseIndices!G:G,$B486)</f>
        <v>1A Fuel Combustion Activities</v>
      </c>
      <c r="E486" s="197" t="str" cm="1">
        <f t="array" ref="E486">INDEX(DbaseIndices!H:H,$B486)</f>
        <v>1A3 Transport</v>
      </c>
      <c r="F486" s="197" t="str" cm="1">
        <f t="array" ref="F486">INDEX(DbaseIndices!I:I,$B486)</f>
        <v>1A3a Transport - Aviation</v>
      </c>
      <c r="G486" s="197" t="str" cm="1">
        <f t="array" ref="G486">INDEX(DbaseIndices!D:D,$B486)</f>
        <v>Residual Fuel Oil (HFO)</v>
      </c>
      <c r="H486" s="197" t="str" cm="1">
        <f t="array" ref="H486">INDEX(DbaseIndices!E:E,$B486)</f>
        <v>CO2</v>
      </c>
      <c r="I486" s="197">
        <f>IF(I485=DbaseIndices!$N$3,DbaseIndices!$N$2,I485+1)</f>
        <v>2016</v>
      </c>
      <c r="J486" s="404" cm="1">
        <f t="array" aca="1" ref="J486" ca="1">OFFSET(INDIRECT(INDEX(DbaseIndices!J:J,B486)),0,I486-2000+1)</f>
        <v>57.47</v>
      </c>
    </row>
    <row r="487" spans="1:10" x14ac:dyDescent="0.25">
      <c r="A487" s="197">
        <f>IF(I486=DbaseIndices!$N$3,A486+1,A486)</f>
        <v>81</v>
      </c>
      <c r="B487" s="197">
        <f>MATCH(A487,DbaseIndices!A:A,0)</f>
        <v>122</v>
      </c>
      <c r="C487" s="197" t="str" cm="1">
        <f t="array" ref="C487">INDEX(DbaseIndices!F:F,$B487)</f>
        <v>1 Energy</v>
      </c>
      <c r="D487" s="197" t="str" cm="1">
        <f t="array" ref="D487">INDEX(DbaseIndices!G:G,$B487)</f>
        <v>1A Fuel Combustion Activities</v>
      </c>
      <c r="E487" s="197" t="str" cm="1">
        <f t="array" ref="E487">INDEX(DbaseIndices!H:H,$B487)</f>
        <v>1A3 Transport</v>
      </c>
      <c r="F487" s="197" t="str" cm="1">
        <f t="array" ref="F487">INDEX(DbaseIndices!I:I,$B487)</f>
        <v>1A3a Transport - Aviation</v>
      </c>
      <c r="G487" s="197" t="str" cm="1">
        <f t="array" ref="G487">INDEX(DbaseIndices!D:D,$B487)</f>
        <v>Residual Fuel Oil (HFO)</v>
      </c>
      <c r="H487" s="197" t="str" cm="1">
        <f t="array" ref="H487">INDEX(DbaseIndices!E:E,$B487)</f>
        <v>CO2</v>
      </c>
      <c r="I487" s="197">
        <f>IF(I486=DbaseIndices!$N$3,DbaseIndices!$N$2,I486+1)</f>
        <v>2017</v>
      </c>
      <c r="J487" s="404" cm="1">
        <f t="array" aca="1" ref="J487" ca="1">OFFSET(INDIRECT(INDEX(DbaseIndices!J:J,B487)),0,I487-2000+1)</f>
        <v>57.54</v>
      </c>
    </row>
    <row r="488" spans="1:10" x14ac:dyDescent="0.25">
      <c r="A488" s="197">
        <f>IF(I487=DbaseIndices!$N$3,A487+1,A487)</f>
        <v>82</v>
      </c>
      <c r="B488" s="197">
        <f>MATCH(A488,DbaseIndices!A:A,0)</f>
        <v>123</v>
      </c>
      <c r="C488" s="197" t="str" cm="1">
        <f t="array" ref="C488">INDEX(DbaseIndices!F:F,$B488)</f>
        <v>1 Energy</v>
      </c>
      <c r="D488" s="197" t="str" cm="1">
        <f t="array" ref="D488">INDEX(DbaseIndices!G:G,$B488)</f>
        <v>1A Fuel Combustion Activities</v>
      </c>
      <c r="E488" s="197" t="str" cm="1">
        <f t="array" ref="E488">INDEX(DbaseIndices!H:H,$B488)</f>
        <v>1A3 Transport</v>
      </c>
      <c r="F488" s="197" t="str" cm="1">
        <f t="array" ref="F488">INDEX(DbaseIndices!I:I,$B488)</f>
        <v>1A3a Transport - Aviation</v>
      </c>
      <c r="G488" s="197" t="str" cm="1">
        <f t="array" ref="G488">INDEX(DbaseIndices!D:D,$B488)</f>
        <v>Kerosene</v>
      </c>
      <c r="H488" s="197" t="str" cm="1">
        <f t="array" ref="H488">INDEX(DbaseIndices!E:E,$B488)</f>
        <v>CO2</v>
      </c>
      <c r="I488" s="197">
        <f>IF(I487=DbaseIndices!$N$3,DbaseIndices!$N$2,I487+1)</f>
        <v>2012</v>
      </c>
      <c r="J488" s="404" cm="1">
        <f t="array" aca="1" ref="J488" ca="1">OFFSET(INDIRECT(INDEX(DbaseIndices!J:J,B488)),0,I488-2000+1)</f>
        <v>1429.857</v>
      </c>
    </row>
    <row r="489" spans="1:10" x14ac:dyDescent="0.25">
      <c r="A489" s="197">
        <f>IF(I488=DbaseIndices!$N$3,A488+1,A488)</f>
        <v>82</v>
      </c>
      <c r="B489" s="197">
        <f>MATCH(A489,DbaseIndices!A:A,0)</f>
        <v>123</v>
      </c>
      <c r="C489" s="197" t="str" cm="1">
        <f t="array" ref="C489">INDEX(DbaseIndices!F:F,$B489)</f>
        <v>1 Energy</v>
      </c>
      <c r="D489" s="197" t="str" cm="1">
        <f t="array" ref="D489">INDEX(DbaseIndices!G:G,$B489)</f>
        <v>1A Fuel Combustion Activities</v>
      </c>
      <c r="E489" s="197" t="str" cm="1">
        <f t="array" ref="E489">INDEX(DbaseIndices!H:H,$B489)</f>
        <v>1A3 Transport</v>
      </c>
      <c r="F489" s="197" t="str" cm="1">
        <f t="array" ref="F489">INDEX(DbaseIndices!I:I,$B489)</f>
        <v>1A3a Transport - Aviation</v>
      </c>
      <c r="G489" s="197" t="str" cm="1">
        <f t="array" ref="G489">INDEX(DbaseIndices!D:D,$B489)</f>
        <v>Kerosene</v>
      </c>
      <c r="H489" s="197" t="str" cm="1">
        <f t="array" ref="H489">INDEX(DbaseIndices!E:E,$B489)</f>
        <v>CO2</v>
      </c>
      <c r="I489" s="197">
        <f>IF(I488=DbaseIndices!$N$3,DbaseIndices!$N$2,I488+1)</f>
        <v>2013</v>
      </c>
      <c r="J489" s="404" cm="1">
        <f t="array" aca="1" ref="J489" ca="1">OFFSET(INDIRECT(INDEX(DbaseIndices!J:J,B489)),0,I489-2000+1)</f>
        <v>1285.856</v>
      </c>
    </row>
    <row r="490" spans="1:10" x14ac:dyDescent="0.25">
      <c r="A490" s="197">
        <f>IF(I489=DbaseIndices!$N$3,A489+1,A489)</f>
        <v>82</v>
      </c>
      <c r="B490" s="197">
        <f>MATCH(A490,DbaseIndices!A:A,0)</f>
        <v>123</v>
      </c>
      <c r="C490" s="197" t="str" cm="1">
        <f t="array" ref="C490">INDEX(DbaseIndices!F:F,$B490)</f>
        <v>1 Energy</v>
      </c>
      <c r="D490" s="197" t="str" cm="1">
        <f t="array" ref="D490">INDEX(DbaseIndices!G:G,$B490)</f>
        <v>1A Fuel Combustion Activities</v>
      </c>
      <c r="E490" s="197" t="str" cm="1">
        <f t="array" ref="E490">INDEX(DbaseIndices!H:H,$B490)</f>
        <v>1A3 Transport</v>
      </c>
      <c r="F490" s="197" t="str" cm="1">
        <f t="array" ref="F490">INDEX(DbaseIndices!I:I,$B490)</f>
        <v>1A3a Transport - Aviation</v>
      </c>
      <c r="G490" s="197" t="str" cm="1">
        <f t="array" ref="G490">INDEX(DbaseIndices!D:D,$B490)</f>
        <v>Kerosene</v>
      </c>
      <c r="H490" s="197" t="str" cm="1">
        <f t="array" ref="H490">INDEX(DbaseIndices!E:E,$B490)</f>
        <v>CO2</v>
      </c>
      <c r="I490" s="197">
        <f>IF(I489=DbaseIndices!$N$3,DbaseIndices!$N$2,I489+1)</f>
        <v>2014</v>
      </c>
      <c r="J490" s="404" cm="1">
        <f t="array" aca="1" ref="J490" ca="1">OFFSET(INDIRECT(INDEX(DbaseIndices!J:J,B490)),0,I490-2000+1)</f>
        <v>1357.8565000000001</v>
      </c>
    </row>
    <row r="491" spans="1:10" x14ac:dyDescent="0.25">
      <c r="A491" s="197">
        <f>IF(I490=DbaseIndices!$N$3,A490+1,A490)</f>
        <v>82</v>
      </c>
      <c r="B491" s="197">
        <f>MATCH(A491,DbaseIndices!A:A,0)</f>
        <v>123</v>
      </c>
      <c r="C491" s="197" t="str" cm="1">
        <f t="array" ref="C491">INDEX(DbaseIndices!F:F,$B491)</f>
        <v>1 Energy</v>
      </c>
      <c r="D491" s="197" t="str" cm="1">
        <f t="array" ref="D491">INDEX(DbaseIndices!G:G,$B491)</f>
        <v>1A Fuel Combustion Activities</v>
      </c>
      <c r="E491" s="197" t="str" cm="1">
        <f t="array" ref="E491">INDEX(DbaseIndices!H:H,$B491)</f>
        <v>1A3 Transport</v>
      </c>
      <c r="F491" s="197" t="str" cm="1">
        <f t="array" ref="F491">INDEX(DbaseIndices!I:I,$B491)</f>
        <v>1A3a Transport - Aviation</v>
      </c>
      <c r="G491" s="197" t="str" cm="1">
        <f t="array" ref="G491">INDEX(DbaseIndices!D:D,$B491)</f>
        <v>Kerosene</v>
      </c>
      <c r="H491" s="197" t="str" cm="1">
        <f t="array" ref="H491">INDEX(DbaseIndices!E:E,$B491)</f>
        <v>CO2</v>
      </c>
      <c r="I491" s="197">
        <f>IF(I490=DbaseIndices!$N$3,DbaseIndices!$N$2,I490+1)</f>
        <v>2015</v>
      </c>
      <c r="J491" s="404" cm="1">
        <f t="array" aca="1" ref="J491" ca="1">OFFSET(INDIRECT(INDEX(DbaseIndices!J:J,B491)),0,I491-2000+1)</f>
        <v>1442.5840000000001</v>
      </c>
    </row>
    <row r="492" spans="1:10" x14ac:dyDescent="0.25">
      <c r="A492" s="197">
        <f>IF(I491=DbaseIndices!$N$3,A491+1,A491)</f>
        <v>82</v>
      </c>
      <c r="B492" s="197">
        <f>MATCH(A492,DbaseIndices!A:A,0)</f>
        <v>123</v>
      </c>
      <c r="C492" s="197" t="str" cm="1">
        <f t="array" ref="C492">INDEX(DbaseIndices!F:F,$B492)</f>
        <v>1 Energy</v>
      </c>
      <c r="D492" s="197" t="str" cm="1">
        <f t="array" ref="D492">INDEX(DbaseIndices!G:G,$B492)</f>
        <v>1A Fuel Combustion Activities</v>
      </c>
      <c r="E492" s="197" t="str" cm="1">
        <f t="array" ref="E492">INDEX(DbaseIndices!H:H,$B492)</f>
        <v>1A3 Transport</v>
      </c>
      <c r="F492" s="197" t="str" cm="1">
        <f t="array" ref="F492">INDEX(DbaseIndices!I:I,$B492)</f>
        <v>1A3a Transport - Aviation</v>
      </c>
      <c r="G492" s="197" t="str" cm="1">
        <f t="array" ref="G492">INDEX(DbaseIndices!D:D,$B492)</f>
        <v>Kerosene</v>
      </c>
      <c r="H492" s="197" t="str" cm="1">
        <f t="array" ref="H492">INDEX(DbaseIndices!E:E,$B492)</f>
        <v>CO2</v>
      </c>
      <c r="I492" s="197">
        <f>IF(I491=DbaseIndices!$N$3,DbaseIndices!$N$2,I491+1)</f>
        <v>2016</v>
      </c>
      <c r="J492" s="404" cm="1">
        <f t="array" aca="1" ref="J492" ca="1">OFFSET(INDIRECT(INDEX(DbaseIndices!J:J,B492)),0,I492-2000+1)</f>
        <v>1478.1195</v>
      </c>
    </row>
    <row r="493" spans="1:10" x14ac:dyDescent="0.25">
      <c r="A493" s="197">
        <f>IF(I492=DbaseIndices!$N$3,A492+1,A492)</f>
        <v>82</v>
      </c>
      <c r="B493" s="197">
        <f>MATCH(A493,DbaseIndices!A:A,0)</f>
        <v>123</v>
      </c>
      <c r="C493" s="197" t="str" cm="1">
        <f t="array" ref="C493">INDEX(DbaseIndices!F:F,$B493)</f>
        <v>1 Energy</v>
      </c>
      <c r="D493" s="197" t="str" cm="1">
        <f t="array" ref="D493">INDEX(DbaseIndices!G:G,$B493)</f>
        <v>1A Fuel Combustion Activities</v>
      </c>
      <c r="E493" s="197" t="str" cm="1">
        <f t="array" ref="E493">INDEX(DbaseIndices!H:H,$B493)</f>
        <v>1A3 Transport</v>
      </c>
      <c r="F493" s="197" t="str" cm="1">
        <f t="array" ref="F493">INDEX(DbaseIndices!I:I,$B493)</f>
        <v>1A3a Transport - Aviation</v>
      </c>
      <c r="G493" s="197" t="str" cm="1">
        <f t="array" ref="G493">INDEX(DbaseIndices!D:D,$B493)</f>
        <v>Kerosene</v>
      </c>
      <c r="H493" s="197" t="str" cm="1">
        <f t="array" ref="H493">INDEX(DbaseIndices!E:E,$B493)</f>
        <v>CO2</v>
      </c>
      <c r="I493" s="197">
        <f>IF(I492=DbaseIndices!$N$3,DbaseIndices!$N$2,I492+1)</f>
        <v>2017</v>
      </c>
      <c r="J493" s="404" cm="1">
        <f t="array" aca="1" ref="J493" ca="1">OFFSET(INDIRECT(INDEX(DbaseIndices!J:J,B493)),0,I493-2000+1)</f>
        <v>1464.5345</v>
      </c>
    </row>
    <row r="494" spans="1:10" x14ac:dyDescent="0.25">
      <c r="A494" s="197">
        <f>IF(I493=DbaseIndices!$N$3,A493+1,A493)</f>
        <v>83</v>
      </c>
      <c r="B494" s="197">
        <f>MATCH(A494,DbaseIndices!A:A,0)</f>
        <v>125</v>
      </c>
      <c r="C494" s="197" t="str" cm="1">
        <f t="array" ref="C494">INDEX(DbaseIndices!F:F,$B494)</f>
        <v>1 Energy</v>
      </c>
      <c r="D494" s="197" t="str" cm="1">
        <f t="array" ref="D494">INDEX(DbaseIndices!G:G,$B494)</f>
        <v>1A Fuel Combustion Activities</v>
      </c>
      <c r="E494" s="197" t="str" cm="1">
        <f t="array" ref="E494">INDEX(DbaseIndices!H:H,$B494)</f>
        <v>1A3 Transport</v>
      </c>
      <c r="F494" s="197" t="str" cm="1">
        <f t="array" ref="F494">INDEX(DbaseIndices!I:I,$B494)</f>
        <v>1A3b Transport - Road</v>
      </c>
      <c r="G494" s="197" t="str" cm="1">
        <f t="array" ref="G494">INDEX(DbaseIndices!D:D,$B494)</f>
        <v>Motor gasoline</v>
      </c>
      <c r="H494" s="197" t="str" cm="1">
        <f t="array" ref="H494">INDEX(DbaseIndices!E:E,$B494)</f>
        <v>CO2</v>
      </c>
      <c r="I494" s="197">
        <f>IF(I493=DbaseIndices!$N$3,DbaseIndices!$N$2,I493+1)</f>
        <v>2012</v>
      </c>
      <c r="J494" s="404" cm="1">
        <f t="array" aca="1" ref="J494" ca="1">OFFSET(INDIRECT(INDEX(DbaseIndices!J:J,B494)),0,I494-2000+1)</f>
        <v>22932.678383999999</v>
      </c>
    </row>
    <row r="495" spans="1:10" x14ac:dyDescent="0.25">
      <c r="A495" s="197">
        <f>IF(I494=DbaseIndices!$N$3,A494+1,A494)</f>
        <v>83</v>
      </c>
      <c r="B495" s="197">
        <f>MATCH(A495,DbaseIndices!A:A,0)</f>
        <v>125</v>
      </c>
      <c r="C495" s="197" t="str" cm="1">
        <f t="array" ref="C495">INDEX(DbaseIndices!F:F,$B495)</f>
        <v>1 Energy</v>
      </c>
      <c r="D495" s="197" t="str" cm="1">
        <f t="array" ref="D495">INDEX(DbaseIndices!G:G,$B495)</f>
        <v>1A Fuel Combustion Activities</v>
      </c>
      <c r="E495" s="197" t="str" cm="1">
        <f t="array" ref="E495">INDEX(DbaseIndices!H:H,$B495)</f>
        <v>1A3 Transport</v>
      </c>
      <c r="F495" s="197" t="str" cm="1">
        <f t="array" ref="F495">INDEX(DbaseIndices!I:I,$B495)</f>
        <v>1A3b Transport - Road</v>
      </c>
      <c r="G495" s="197" t="str" cm="1">
        <f t="array" ref="G495">INDEX(DbaseIndices!D:D,$B495)</f>
        <v>Motor gasoline</v>
      </c>
      <c r="H495" s="197" t="str" cm="1">
        <f t="array" ref="H495">INDEX(DbaseIndices!E:E,$B495)</f>
        <v>CO2</v>
      </c>
      <c r="I495" s="197">
        <f>IF(I494=DbaseIndices!$N$3,DbaseIndices!$N$2,I494+1)</f>
        <v>2013</v>
      </c>
      <c r="J495" s="404" cm="1">
        <f t="array" aca="1" ref="J495" ca="1">OFFSET(INDIRECT(INDEX(DbaseIndices!J:J,B495)),0,I495-2000+1)</f>
        <v>25656.318071999998</v>
      </c>
    </row>
    <row r="496" spans="1:10" x14ac:dyDescent="0.25">
      <c r="A496" s="197">
        <f>IF(I495=DbaseIndices!$N$3,A495+1,A495)</f>
        <v>83</v>
      </c>
      <c r="B496" s="197">
        <f>MATCH(A496,DbaseIndices!A:A,0)</f>
        <v>125</v>
      </c>
      <c r="C496" s="197" t="str" cm="1">
        <f t="array" ref="C496">INDEX(DbaseIndices!F:F,$B496)</f>
        <v>1 Energy</v>
      </c>
      <c r="D496" s="197" t="str" cm="1">
        <f t="array" ref="D496">INDEX(DbaseIndices!G:G,$B496)</f>
        <v>1A Fuel Combustion Activities</v>
      </c>
      <c r="E496" s="197" t="str" cm="1">
        <f t="array" ref="E496">INDEX(DbaseIndices!H:H,$B496)</f>
        <v>1A3 Transport</v>
      </c>
      <c r="F496" s="197" t="str" cm="1">
        <f t="array" ref="F496">INDEX(DbaseIndices!I:I,$B496)</f>
        <v>1A3b Transport - Road</v>
      </c>
      <c r="G496" s="197" t="str" cm="1">
        <f t="array" ref="G496">INDEX(DbaseIndices!D:D,$B496)</f>
        <v>Motor gasoline</v>
      </c>
      <c r="H496" s="197" t="str" cm="1">
        <f t="array" ref="H496">INDEX(DbaseIndices!E:E,$B496)</f>
        <v>CO2</v>
      </c>
      <c r="I496" s="197">
        <f>IF(I495=DbaseIndices!$N$3,DbaseIndices!$N$2,I495+1)</f>
        <v>2014</v>
      </c>
      <c r="J496" s="404" cm="1">
        <f t="array" aca="1" ref="J496" ca="1">OFFSET(INDIRECT(INDEX(DbaseIndices!J:J,B496)),0,I496-2000+1)</f>
        <v>25438.765275000002</v>
      </c>
    </row>
    <row r="497" spans="1:10" x14ac:dyDescent="0.25">
      <c r="A497" s="197">
        <f>IF(I496=DbaseIndices!$N$3,A496+1,A496)</f>
        <v>83</v>
      </c>
      <c r="B497" s="197">
        <f>MATCH(A497,DbaseIndices!A:A,0)</f>
        <v>125</v>
      </c>
      <c r="C497" s="197" t="str" cm="1">
        <f t="array" ref="C497">INDEX(DbaseIndices!F:F,$B497)</f>
        <v>1 Energy</v>
      </c>
      <c r="D497" s="197" t="str" cm="1">
        <f t="array" ref="D497">INDEX(DbaseIndices!G:G,$B497)</f>
        <v>1A Fuel Combustion Activities</v>
      </c>
      <c r="E497" s="197" t="str" cm="1">
        <f t="array" ref="E497">INDEX(DbaseIndices!H:H,$B497)</f>
        <v>1A3 Transport</v>
      </c>
      <c r="F497" s="197" t="str" cm="1">
        <f t="array" ref="F497">INDEX(DbaseIndices!I:I,$B497)</f>
        <v>1A3b Transport - Road</v>
      </c>
      <c r="G497" s="197" t="str" cm="1">
        <f t="array" ref="G497">INDEX(DbaseIndices!D:D,$B497)</f>
        <v>Motor gasoline</v>
      </c>
      <c r="H497" s="197" t="str" cm="1">
        <f t="array" ref="H497">INDEX(DbaseIndices!E:E,$B497)</f>
        <v>CO2</v>
      </c>
      <c r="I497" s="197">
        <f>IF(I496=DbaseIndices!$N$3,DbaseIndices!$N$2,I496+1)</f>
        <v>2015</v>
      </c>
      <c r="J497" s="404" cm="1">
        <f t="array" aca="1" ref="J497" ca="1">OFFSET(INDIRECT(INDEX(DbaseIndices!J:J,B497)),0,I497-2000+1)</f>
        <v>27089.840931374645</v>
      </c>
    </row>
    <row r="498" spans="1:10" x14ac:dyDescent="0.25">
      <c r="A498" s="197">
        <f>IF(I497=DbaseIndices!$N$3,A497+1,A497)</f>
        <v>83</v>
      </c>
      <c r="B498" s="197">
        <f>MATCH(A498,DbaseIndices!A:A,0)</f>
        <v>125</v>
      </c>
      <c r="C498" s="197" t="str" cm="1">
        <f t="array" ref="C498">INDEX(DbaseIndices!F:F,$B498)</f>
        <v>1 Energy</v>
      </c>
      <c r="D498" s="197" t="str" cm="1">
        <f t="array" ref="D498">INDEX(DbaseIndices!G:G,$B498)</f>
        <v>1A Fuel Combustion Activities</v>
      </c>
      <c r="E498" s="197" t="str" cm="1">
        <f t="array" ref="E498">INDEX(DbaseIndices!H:H,$B498)</f>
        <v>1A3 Transport</v>
      </c>
      <c r="F498" s="197" t="str" cm="1">
        <f t="array" ref="F498">INDEX(DbaseIndices!I:I,$B498)</f>
        <v>1A3b Transport - Road</v>
      </c>
      <c r="G498" s="197" t="str" cm="1">
        <f t="array" ref="G498">INDEX(DbaseIndices!D:D,$B498)</f>
        <v>Motor gasoline</v>
      </c>
      <c r="H498" s="197" t="str" cm="1">
        <f t="array" ref="H498">INDEX(DbaseIndices!E:E,$B498)</f>
        <v>CO2</v>
      </c>
      <c r="I498" s="197">
        <f>IF(I497=DbaseIndices!$N$3,DbaseIndices!$N$2,I497+1)</f>
        <v>2016</v>
      </c>
      <c r="J498" s="404" cm="1">
        <f t="array" aca="1" ref="J498" ca="1">OFFSET(INDIRECT(INDEX(DbaseIndices!J:J,B498)),0,I498-2000+1)</f>
        <v>22102.545406919398</v>
      </c>
    </row>
    <row r="499" spans="1:10" x14ac:dyDescent="0.25">
      <c r="A499" s="197">
        <f>IF(I498=DbaseIndices!$N$3,A498+1,A498)</f>
        <v>83</v>
      </c>
      <c r="B499" s="197">
        <f>MATCH(A499,DbaseIndices!A:A,0)</f>
        <v>125</v>
      </c>
      <c r="C499" s="197" t="str" cm="1">
        <f t="array" ref="C499">INDEX(DbaseIndices!F:F,$B499)</f>
        <v>1 Energy</v>
      </c>
      <c r="D499" s="197" t="str" cm="1">
        <f t="array" ref="D499">INDEX(DbaseIndices!G:G,$B499)</f>
        <v>1A Fuel Combustion Activities</v>
      </c>
      <c r="E499" s="197" t="str" cm="1">
        <f t="array" ref="E499">INDEX(DbaseIndices!H:H,$B499)</f>
        <v>1A3 Transport</v>
      </c>
      <c r="F499" s="197" t="str" cm="1">
        <f t="array" ref="F499">INDEX(DbaseIndices!I:I,$B499)</f>
        <v>1A3b Transport - Road</v>
      </c>
      <c r="G499" s="197" t="str" cm="1">
        <f t="array" ref="G499">INDEX(DbaseIndices!D:D,$B499)</f>
        <v>Motor gasoline</v>
      </c>
      <c r="H499" s="197" t="str" cm="1">
        <f t="array" ref="H499">INDEX(DbaseIndices!E:E,$B499)</f>
        <v>CO2</v>
      </c>
      <c r="I499" s="197">
        <f>IF(I498=DbaseIndices!$N$3,DbaseIndices!$N$2,I498+1)</f>
        <v>2017</v>
      </c>
      <c r="J499" s="404" cm="1">
        <f t="array" aca="1" ref="J499" ca="1">OFFSET(INDIRECT(INDEX(DbaseIndices!J:J,B499)),0,I499-2000+1)</f>
        <v>21675.252848771685</v>
      </c>
    </row>
    <row r="500" spans="1:10" x14ac:dyDescent="0.25">
      <c r="A500" s="197">
        <f>IF(I499=DbaseIndices!$N$3,A499+1,A499)</f>
        <v>84</v>
      </c>
      <c r="B500" s="197">
        <f>MATCH(A500,DbaseIndices!A:A,0)</f>
        <v>126</v>
      </c>
      <c r="C500" s="197" t="str" cm="1">
        <f t="array" ref="C500">INDEX(DbaseIndices!F:F,$B500)</f>
        <v>1 Energy</v>
      </c>
      <c r="D500" s="197" t="str" cm="1">
        <f t="array" ref="D500">INDEX(DbaseIndices!G:G,$B500)</f>
        <v>1A Fuel Combustion Activities</v>
      </c>
      <c r="E500" s="197" t="str" cm="1">
        <f t="array" ref="E500">INDEX(DbaseIndices!H:H,$B500)</f>
        <v>1A3 Transport</v>
      </c>
      <c r="F500" s="197" t="str" cm="1">
        <f t="array" ref="F500">INDEX(DbaseIndices!I:I,$B500)</f>
        <v>1A3b Transport - Road</v>
      </c>
      <c r="G500" s="197" t="str" cm="1">
        <f t="array" ref="G500">INDEX(DbaseIndices!D:D,$B500)</f>
        <v>Kerosene</v>
      </c>
      <c r="H500" s="197" t="str" cm="1">
        <f t="array" ref="H500">INDEX(DbaseIndices!E:E,$B500)</f>
        <v>CO2</v>
      </c>
      <c r="I500" s="197">
        <f>IF(I499=DbaseIndices!$N$3,DbaseIndices!$N$2,I499+1)</f>
        <v>2012</v>
      </c>
      <c r="J500" s="404" cm="1">
        <f t="array" aca="1" ref="J500" ca="1">OFFSET(INDIRECT(INDEX(DbaseIndices!J:J,B500)),0,I500-2000+1)</f>
        <v>12.44089295</v>
      </c>
    </row>
    <row r="501" spans="1:10" x14ac:dyDescent="0.25">
      <c r="A501" s="197">
        <f>IF(I500=DbaseIndices!$N$3,A500+1,A500)</f>
        <v>84</v>
      </c>
      <c r="B501" s="197">
        <f>MATCH(A501,DbaseIndices!A:A,0)</f>
        <v>126</v>
      </c>
      <c r="C501" s="197" t="str" cm="1">
        <f t="array" ref="C501">INDEX(DbaseIndices!F:F,$B501)</f>
        <v>1 Energy</v>
      </c>
      <c r="D501" s="197" t="str" cm="1">
        <f t="array" ref="D501">INDEX(DbaseIndices!G:G,$B501)</f>
        <v>1A Fuel Combustion Activities</v>
      </c>
      <c r="E501" s="197" t="str" cm="1">
        <f t="array" ref="E501">INDEX(DbaseIndices!H:H,$B501)</f>
        <v>1A3 Transport</v>
      </c>
      <c r="F501" s="197" t="str" cm="1">
        <f t="array" ref="F501">INDEX(DbaseIndices!I:I,$B501)</f>
        <v>1A3b Transport - Road</v>
      </c>
      <c r="G501" s="197" t="str" cm="1">
        <f t="array" ref="G501">INDEX(DbaseIndices!D:D,$B501)</f>
        <v>Kerosene</v>
      </c>
      <c r="H501" s="197" t="str" cm="1">
        <f t="array" ref="H501">INDEX(DbaseIndices!E:E,$B501)</f>
        <v>CO2</v>
      </c>
      <c r="I501" s="197">
        <f>IF(I500=DbaseIndices!$N$3,DbaseIndices!$N$2,I500+1)</f>
        <v>2013</v>
      </c>
      <c r="J501" s="404" cm="1">
        <f t="array" aca="1" ref="J501" ca="1">OFFSET(INDIRECT(INDEX(DbaseIndices!J:J,B501)),0,I501-2000+1)</f>
        <v>12.454230399999997</v>
      </c>
    </row>
    <row r="502" spans="1:10" x14ac:dyDescent="0.25">
      <c r="A502" s="197">
        <f>IF(I501=DbaseIndices!$N$3,A501+1,A501)</f>
        <v>84</v>
      </c>
      <c r="B502" s="197">
        <f>MATCH(A502,DbaseIndices!A:A,0)</f>
        <v>126</v>
      </c>
      <c r="C502" s="197" t="str" cm="1">
        <f t="array" ref="C502">INDEX(DbaseIndices!F:F,$B502)</f>
        <v>1 Energy</v>
      </c>
      <c r="D502" s="197" t="str" cm="1">
        <f t="array" ref="D502">INDEX(DbaseIndices!G:G,$B502)</f>
        <v>1A Fuel Combustion Activities</v>
      </c>
      <c r="E502" s="197" t="str" cm="1">
        <f t="array" ref="E502">INDEX(DbaseIndices!H:H,$B502)</f>
        <v>1A3 Transport</v>
      </c>
      <c r="F502" s="197" t="str" cm="1">
        <f t="array" ref="F502">INDEX(DbaseIndices!I:I,$B502)</f>
        <v>1A3b Transport - Road</v>
      </c>
      <c r="G502" s="197" t="str" cm="1">
        <f t="array" ref="G502">INDEX(DbaseIndices!D:D,$B502)</f>
        <v>Kerosene</v>
      </c>
      <c r="H502" s="197" t="str" cm="1">
        <f t="array" ref="H502">INDEX(DbaseIndices!E:E,$B502)</f>
        <v>CO2</v>
      </c>
      <c r="I502" s="197">
        <f>IF(I501=DbaseIndices!$N$3,DbaseIndices!$N$2,I501+1)</f>
        <v>2014</v>
      </c>
      <c r="J502" s="404" cm="1">
        <f t="array" aca="1" ref="J502" ca="1">OFFSET(INDIRECT(INDEX(DbaseIndices!J:J,B502)),0,I502-2000+1)</f>
        <v>11.666853499999997</v>
      </c>
    </row>
    <row r="503" spans="1:10" x14ac:dyDescent="0.25">
      <c r="A503" s="197">
        <f>IF(I502=DbaseIndices!$N$3,A502+1,A502)</f>
        <v>84</v>
      </c>
      <c r="B503" s="197">
        <f>MATCH(A503,DbaseIndices!A:A,0)</f>
        <v>126</v>
      </c>
      <c r="C503" s="197" t="str" cm="1">
        <f t="array" ref="C503">INDEX(DbaseIndices!F:F,$B503)</f>
        <v>1 Energy</v>
      </c>
      <c r="D503" s="197" t="str" cm="1">
        <f t="array" ref="D503">INDEX(DbaseIndices!G:G,$B503)</f>
        <v>1A Fuel Combustion Activities</v>
      </c>
      <c r="E503" s="197" t="str" cm="1">
        <f t="array" ref="E503">INDEX(DbaseIndices!H:H,$B503)</f>
        <v>1A3 Transport</v>
      </c>
      <c r="F503" s="197" t="str" cm="1">
        <f t="array" ref="F503">INDEX(DbaseIndices!I:I,$B503)</f>
        <v>1A3b Transport - Road</v>
      </c>
      <c r="G503" s="197" t="str" cm="1">
        <f t="array" ref="G503">INDEX(DbaseIndices!D:D,$B503)</f>
        <v>Kerosene</v>
      </c>
      <c r="H503" s="197" t="str" cm="1">
        <f t="array" ref="H503">INDEX(DbaseIndices!E:E,$B503)</f>
        <v>CO2</v>
      </c>
      <c r="I503" s="197">
        <f>IF(I502=DbaseIndices!$N$3,DbaseIndices!$N$2,I502+1)</f>
        <v>2015</v>
      </c>
      <c r="J503" s="404" cm="1">
        <f t="array" aca="1" ref="J503" ca="1">OFFSET(INDIRECT(INDEX(DbaseIndices!J:J,B503)),0,I503-2000+1)</f>
        <v>10.879476599999998</v>
      </c>
    </row>
    <row r="504" spans="1:10" x14ac:dyDescent="0.25">
      <c r="A504" s="197">
        <f>IF(I503=DbaseIndices!$N$3,A503+1,A503)</f>
        <v>84</v>
      </c>
      <c r="B504" s="197">
        <f>MATCH(A504,DbaseIndices!A:A,0)</f>
        <v>126</v>
      </c>
      <c r="C504" s="197" t="str" cm="1">
        <f t="array" ref="C504">INDEX(DbaseIndices!F:F,$B504)</f>
        <v>1 Energy</v>
      </c>
      <c r="D504" s="197" t="str" cm="1">
        <f t="array" ref="D504">INDEX(DbaseIndices!G:G,$B504)</f>
        <v>1A Fuel Combustion Activities</v>
      </c>
      <c r="E504" s="197" t="str" cm="1">
        <f t="array" ref="E504">INDEX(DbaseIndices!H:H,$B504)</f>
        <v>1A3 Transport</v>
      </c>
      <c r="F504" s="197" t="str" cm="1">
        <f t="array" ref="F504">INDEX(DbaseIndices!I:I,$B504)</f>
        <v>1A3b Transport - Road</v>
      </c>
      <c r="G504" s="197" t="str" cm="1">
        <f t="array" ref="G504">INDEX(DbaseIndices!D:D,$B504)</f>
        <v>Kerosene</v>
      </c>
      <c r="H504" s="197" t="str" cm="1">
        <f t="array" ref="H504">INDEX(DbaseIndices!E:E,$B504)</f>
        <v>CO2</v>
      </c>
      <c r="I504" s="197">
        <f>IF(I503=DbaseIndices!$N$3,DbaseIndices!$N$2,I503+1)</f>
        <v>2016</v>
      </c>
      <c r="J504" s="404" cm="1">
        <f t="array" aca="1" ref="J504" ca="1">OFFSET(INDIRECT(INDEX(DbaseIndices!J:J,B504)),0,I504-2000+1)</f>
        <v>10.066000000000001</v>
      </c>
    </row>
    <row r="505" spans="1:10" x14ac:dyDescent="0.25">
      <c r="A505" s="197">
        <f>IF(I504=DbaseIndices!$N$3,A504+1,A504)</f>
        <v>84</v>
      </c>
      <c r="B505" s="197">
        <f>MATCH(A505,DbaseIndices!A:A,0)</f>
        <v>126</v>
      </c>
      <c r="C505" s="197" t="str" cm="1">
        <f t="array" ref="C505">INDEX(DbaseIndices!F:F,$B505)</f>
        <v>1 Energy</v>
      </c>
      <c r="D505" s="197" t="str" cm="1">
        <f t="array" ref="D505">INDEX(DbaseIndices!G:G,$B505)</f>
        <v>1A Fuel Combustion Activities</v>
      </c>
      <c r="E505" s="197" t="str" cm="1">
        <f t="array" ref="E505">INDEX(DbaseIndices!H:H,$B505)</f>
        <v>1A3 Transport</v>
      </c>
      <c r="F505" s="197" t="str" cm="1">
        <f t="array" ref="F505">INDEX(DbaseIndices!I:I,$B505)</f>
        <v>1A3b Transport - Road</v>
      </c>
      <c r="G505" s="197" t="str" cm="1">
        <f t="array" ref="G505">INDEX(DbaseIndices!D:D,$B505)</f>
        <v>Kerosene</v>
      </c>
      <c r="H505" s="197" t="str" cm="1">
        <f t="array" ref="H505">INDEX(DbaseIndices!E:E,$B505)</f>
        <v>CO2</v>
      </c>
      <c r="I505" s="197">
        <f>IF(I504=DbaseIndices!$N$3,DbaseIndices!$N$2,I504+1)</f>
        <v>2017</v>
      </c>
      <c r="J505" s="404" cm="1">
        <f t="array" aca="1" ref="J505" ca="1">OFFSET(INDIRECT(INDEX(DbaseIndices!J:J,B505)),0,I505-2000+1)</f>
        <v>9.2751000000000001</v>
      </c>
    </row>
    <row r="506" spans="1:10" x14ac:dyDescent="0.25">
      <c r="A506" s="197">
        <f>IF(I505=DbaseIndices!$N$3,A505+1,A505)</f>
        <v>85</v>
      </c>
      <c r="B506" s="197">
        <f>MATCH(A506,DbaseIndices!A:A,0)</f>
        <v>127</v>
      </c>
      <c r="C506" s="197" t="str" cm="1">
        <f t="array" ref="C506">INDEX(DbaseIndices!F:F,$B506)</f>
        <v>1 Energy</v>
      </c>
      <c r="D506" s="197" t="str" cm="1">
        <f t="array" ref="D506">INDEX(DbaseIndices!G:G,$B506)</f>
        <v>1A Fuel Combustion Activities</v>
      </c>
      <c r="E506" s="197" t="str" cm="1">
        <f t="array" ref="E506">INDEX(DbaseIndices!H:H,$B506)</f>
        <v>1A3 Transport</v>
      </c>
      <c r="F506" s="197" t="str" cm="1">
        <f t="array" ref="F506">INDEX(DbaseIndices!I:I,$B506)</f>
        <v>1A3b Transport - Road</v>
      </c>
      <c r="G506" s="197" t="str" cm="1">
        <f t="array" ref="G506">INDEX(DbaseIndices!D:D,$B506)</f>
        <v>Diesel</v>
      </c>
      <c r="H506" s="197" t="str" cm="1">
        <f t="array" ref="H506">INDEX(DbaseIndices!E:E,$B506)</f>
        <v>CO2</v>
      </c>
      <c r="I506" s="197">
        <f>IF(I505=DbaseIndices!$N$3,DbaseIndices!$N$2,I505+1)</f>
        <v>2012</v>
      </c>
      <c r="J506" s="404" cm="1">
        <f t="array" aca="1" ref="J506" ca="1">OFFSET(INDIRECT(INDEX(DbaseIndices!J:J,B506)),0,I506-2000+1)</f>
        <v>21290.333454</v>
      </c>
    </row>
    <row r="507" spans="1:10" x14ac:dyDescent="0.25">
      <c r="A507" s="197">
        <f>IF(I506=DbaseIndices!$N$3,A506+1,A506)</f>
        <v>85</v>
      </c>
      <c r="B507" s="197">
        <f>MATCH(A507,DbaseIndices!A:A,0)</f>
        <v>127</v>
      </c>
      <c r="C507" s="197" t="str" cm="1">
        <f t="array" ref="C507">INDEX(DbaseIndices!F:F,$B507)</f>
        <v>1 Energy</v>
      </c>
      <c r="D507" s="197" t="str" cm="1">
        <f t="array" ref="D507">INDEX(DbaseIndices!G:G,$B507)</f>
        <v>1A Fuel Combustion Activities</v>
      </c>
      <c r="E507" s="197" t="str" cm="1">
        <f t="array" ref="E507">INDEX(DbaseIndices!H:H,$B507)</f>
        <v>1A3 Transport</v>
      </c>
      <c r="F507" s="197" t="str" cm="1">
        <f t="array" ref="F507">INDEX(DbaseIndices!I:I,$B507)</f>
        <v>1A3b Transport - Road</v>
      </c>
      <c r="G507" s="197" t="str" cm="1">
        <f t="array" ref="G507">INDEX(DbaseIndices!D:D,$B507)</f>
        <v>Diesel</v>
      </c>
      <c r="H507" s="197" t="str" cm="1">
        <f t="array" ref="H507">INDEX(DbaseIndices!E:E,$B507)</f>
        <v>CO2</v>
      </c>
      <c r="I507" s="197">
        <f>IF(I506=DbaseIndices!$N$3,DbaseIndices!$N$2,I506+1)</f>
        <v>2013</v>
      </c>
      <c r="J507" s="404" cm="1">
        <f t="array" aca="1" ref="J507" ca="1">OFFSET(INDIRECT(INDEX(DbaseIndices!J:J,B507)),0,I507-2000+1)</f>
        <v>25347.723414000004</v>
      </c>
    </row>
    <row r="508" spans="1:10" x14ac:dyDescent="0.25">
      <c r="A508" s="197">
        <f>IF(I507=DbaseIndices!$N$3,A507+1,A507)</f>
        <v>85</v>
      </c>
      <c r="B508" s="197">
        <f>MATCH(A508,DbaseIndices!A:A,0)</f>
        <v>127</v>
      </c>
      <c r="C508" s="197" t="str" cm="1">
        <f t="array" ref="C508">INDEX(DbaseIndices!F:F,$B508)</f>
        <v>1 Energy</v>
      </c>
      <c r="D508" s="197" t="str" cm="1">
        <f t="array" ref="D508">INDEX(DbaseIndices!G:G,$B508)</f>
        <v>1A Fuel Combustion Activities</v>
      </c>
      <c r="E508" s="197" t="str" cm="1">
        <f t="array" ref="E508">INDEX(DbaseIndices!H:H,$B508)</f>
        <v>1A3 Transport</v>
      </c>
      <c r="F508" s="197" t="str" cm="1">
        <f t="array" ref="F508">INDEX(DbaseIndices!I:I,$B508)</f>
        <v>1A3b Transport - Road</v>
      </c>
      <c r="G508" s="197" t="str" cm="1">
        <f t="array" ref="G508">INDEX(DbaseIndices!D:D,$B508)</f>
        <v>Diesel</v>
      </c>
      <c r="H508" s="197" t="str" cm="1">
        <f t="array" ref="H508">INDEX(DbaseIndices!E:E,$B508)</f>
        <v>CO2</v>
      </c>
      <c r="I508" s="197">
        <f>IF(I507=DbaseIndices!$N$3,DbaseIndices!$N$2,I507+1)</f>
        <v>2014</v>
      </c>
      <c r="J508" s="404" cm="1">
        <f t="array" aca="1" ref="J508" ca="1">OFFSET(INDIRECT(INDEX(DbaseIndices!J:J,B508)),0,I508-2000+1)</f>
        <v>27069.50805</v>
      </c>
    </row>
    <row r="509" spans="1:10" x14ac:dyDescent="0.25">
      <c r="A509" s="197">
        <f>IF(I508=DbaseIndices!$N$3,A508+1,A508)</f>
        <v>85</v>
      </c>
      <c r="B509" s="197">
        <f>MATCH(A509,DbaseIndices!A:A,0)</f>
        <v>127</v>
      </c>
      <c r="C509" s="197" t="str" cm="1">
        <f t="array" ref="C509">INDEX(DbaseIndices!F:F,$B509)</f>
        <v>1 Energy</v>
      </c>
      <c r="D509" s="197" t="str" cm="1">
        <f t="array" ref="D509">INDEX(DbaseIndices!G:G,$B509)</f>
        <v>1A Fuel Combustion Activities</v>
      </c>
      <c r="E509" s="197" t="str" cm="1">
        <f t="array" ref="E509">INDEX(DbaseIndices!H:H,$B509)</f>
        <v>1A3 Transport</v>
      </c>
      <c r="F509" s="197" t="str" cm="1">
        <f t="array" ref="F509">INDEX(DbaseIndices!I:I,$B509)</f>
        <v>1A3b Transport - Road</v>
      </c>
      <c r="G509" s="197" t="str" cm="1">
        <f t="array" ref="G509">INDEX(DbaseIndices!D:D,$B509)</f>
        <v>Diesel</v>
      </c>
      <c r="H509" s="197" t="str" cm="1">
        <f t="array" ref="H509">INDEX(DbaseIndices!E:E,$B509)</f>
        <v>CO2</v>
      </c>
      <c r="I509" s="197">
        <f>IF(I508=DbaseIndices!$N$3,DbaseIndices!$N$2,I508+1)</f>
        <v>2015</v>
      </c>
      <c r="J509" s="404" cm="1">
        <f t="array" aca="1" ref="J509" ca="1">OFFSET(INDIRECT(INDEX(DbaseIndices!J:J,B509)),0,I509-2000+1)</f>
        <v>26618.29925625</v>
      </c>
    </row>
    <row r="510" spans="1:10" x14ac:dyDescent="0.25">
      <c r="A510" s="197">
        <f>IF(I509=DbaseIndices!$N$3,A509+1,A509)</f>
        <v>85</v>
      </c>
      <c r="B510" s="197">
        <f>MATCH(A510,DbaseIndices!A:A,0)</f>
        <v>127</v>
      </c>
      <c r="C510" s="197" t="str" cm="1">
        <f t="array" ref="C510">INDEX(DbaseIndices!F:F,$B510)</f>
        <v>1 Energy</v>
      </c>
      <c r="D510" s="197" t="str" cm="1">
        <f t="array" ref="D510">INDEX(DbaseIndices!G:G,$B510)</f>
        <v>1A Fuel Combustion Activities</v>
      </c>
      <c r="E510" s="197" t="str" cm="1">
        <f t="array" ref="E510">INDEX(DbaseIndices!H:H,$B510)</f>
        <v>1A3 Transport</v>
      </c>
      <c r="F510" s="197" t="str" cm="1">
        <f t="array" ref="F510">INDEX(DbaseIndices!I:I,$B510)</f>
        <v>1A3b Transport - Road</v>
      </c>
      <c r="G510" s="197" t="str" cm="1">
        <f t="array" ref="G510">INDEX(DbaseIndices!D:D,$B510)</f>
        <v>Diesel</v>
      </c>
      <c r="H510" s="197" t="str" cm="1">
        <f t="array" ref="H510">INDEX(DbaseIndices!E:E,$B510)</f>
        <v>CO2</v>
      </c>
      <c r="I510" s="197">
        <f>IF(I509=DbaseIndices!$N$3,DbaseIndices!$N$2,I509+1)</f>
        <v>2016</v>
      </c>
      <c r="J510" s="404" cm="1">
        <f t="array" aca="1" ref="J510" ca="1">OFFSET(INDIRECT(INDEX(DbaseIndices!J:J,B510)),0,I510-2000+1)</f>
        <v>26618.29925625</v>
      </c>
    </row>
    <row r="511" spans="1:10" x14ac:dyDescent="0.25">
      <c r="A511" s="197">
        <f>IF(I510=DbaseIndices!$N$3,A510+1,A510)</f>
        <v>85</v>
      </c>
      <c r="B511" s="197">
        <f>MATCH(A511,DbaseIndices!A:A,0)</f>
        <v>127</v>
      </c>
      <c r="C511" s="197" t="str" cm="1">
        <f t="array" ref="C511">INDEX(DbaseIndices!F:F,$B511)</f>
        <v>1 Energy</v>
      </c>
      <c r="D511" s="197" t="str" cm="1">
        <f t="array" ref="D511">INDEX(DbaseIndices!G:G,$B511)</f>
        <v>1A Fuel Combustion Activities</v>
      </c>
      <c r="E511" s="197" t="str" cm="1">
        <f t="array" ref="E511">INDEX(DbaseIndices!H:H,$B511)</f>
        <v>1A3 Transport</v>
      </c>
      <c r="F511" s="197" t="str" cm="1">
        <f t="array" ref="F511">INDEX(DbaseIndices!I:I,$B511)</f>
        <v>1A3b Transport - Road</v>
      </c>
      <c r="G511" s="197" t="str" cm="1">
        <f t="array" ref="G511">INDEX(DbaseIndices!D:D,$B511)</f>
        <v>Diesel</v>
      </c>
      <c r="H511" s="197" t="str" cm="1">
        <f t="array" ref="H511">INDEX(DbaseIndices!E:E,$B511)</f>
        <v>CO2</v>
      </c>
      <c r="I511" s="197">
        <f>IF(I510=DbaseIndices!$N$3,DbaseIndices!$N$2,I510+1)</f>
        <v>2017</v>
      </c>
      <c r="J511" s="404" cm="1">
        <f t="array" aca="1" ref="J511" ca="1">OFFSET(INDIRECT(INDEX(DbaseIndices!J:J,B511)),0,I511-2000+1)</f>
        <v>29513.473565870187</v>
      </c>
    </row>
    <row r="512" spans="1:10" x14ac:dyDescent="0.25">
      <c r="A512" s="197">
        <f>IF(I511=DbaseIndices!$N$3,A511+1,A511)</f>
        <v>86</v>
      </c>
      <c r="B512" s="197">
        <f>MATCH(A512,DbaseIndices!A:A,0)</f>
        <v>128</v>
      </c>
      <c r="C512" s="197" t="str" cm="1">
        <f t="array" ref="C512">INDEX(DbaseIndices!F:F,$B512)</f>
        <v>1 Energy</v>
      </c>
      <c r="D512" s="197" t="str" cm="1">
        <f t="array" ref="D512">INDEX(DbaseIndices!G:G,$B512)</f>
        <v>1A Fuel Combustion Activities</v>
      </c>
      <c r="E512" s="197" t="str" cm="1">
        <f t="array" ref="E512">INDEX(DbaseIndices!H:H,$B512)</f>
        <v>1A3 Transport</v>
      </c>
      <c r="F512" s="197" t="str" cm="1">
        <f t="array" ref="F512">INDEX(DbaseIndices!I:I,$B512)</f>
        <v>1A3b Transport - Road</v>
      </c>
      <c r="G512" s="197" t="str" cm="1">
        <f t="array" ref="G512">INDEX(DbaseIndices!D:D,$B512)</f>
        <v>Gas</v>
      </c>
      <c r="H512" s="197" t="str" cm="1">
        <f t="array" ref="H512">INDEX(DbaseIndices!E:E,$B512)</f>
        <v>CO2</v>
      </c>
      <c r="I512" s="197">
        <f>IF(I511=DbaseIndices!$N$3,DbaseIndices!$N$2,I511+1)</f>
        <v>2012</v>
      </c>
      <c r="J512" s="404" cm="1">
        <f t="array" aca="1" ref="J512" ca="1">OFFSET(INDIRECT(INDEX(DbaseIndices!J:J,B512)),0,I512-2000+1)</f>
        <v>10.098000000000001</v>
      </c>
    </row>
    <row r="513" spans="1:10" x14ac:dyDescent="0.25">
      <c r="A513" s="197">
        <f>IF(I512=DbaseIndices!$N$3,A512+1,A512)</f>
        <v>86</v>
      </c>
      <c r="B513" s="197">
        <f>MATCH(A513,DbaseIndices!A:A,0)</f>
        <v>128</v>
      </c>
      <c r="C513" s="197" t="str" cm="1">
        <f t="array" ref="C513">INDEX(DbaseIndices!F:F,$B513)</f>
        <v>1 Energy</v>
      </c>
      <c r="D513" s="197" t="str" cm="1">
        <f t="array" ref="D513">INDEX(DbaseIndices!G:G,$B513)</f>
        <v>1A Fuel Combustion Activities</v>
      </c>
      <c r="E513" s="197" t="str" cm="1">
        <f t="array" ref="E513">INDEX(DbaseIndices!H:H,$B513)</f>
        <v>1A3 Transport</v>
      </c>
      <c r="F513" s="197" t="str" cm="1">
        <f t="array" ref="F513">INDEX(DbaseIndices!I:I,$B513)</f>
        <v>1A3b Transport - Road</v>
      </c>
      <c r="G513" s="197" t="str" cm="1">
        <f t="array" ref="G513">INDEX(DbaseIndices!D:D,$B513)</f>
        <v>Gas</v>
      </c>
      <c r="H513" s="197" t="str" cm="1">
        <f t="array" ref="H513">INDEX(DbaseIndices!E:E,$B513)</f>
        <v>CO2</v>
      </c>
      <c r="I513" s="197">
        <f>IF(I512=DbaseIndices!$N$3,DbaseIndices!$N$2,I512+1)</f>
        <v>2013</v>
      </c>
      <c r="J513" s="404" cm="1">
        <f t="array" aca="1" ref="J513" ca="1">OFFSET(INDIRECT(INDEX(DbaseIndices!J:J,B513)),0,I513-2000+1)</f>
        <v>19.074000000000002</v>
      </c>
    </row>
    <row r="514" spans="1:10" x14ac:dyDescent="0.25">
      <c r="A514" s="197">
        <f>IF(I513=DbaseIndices!$N$3,A513+1,A513)</f>
        <v>86</v>
      </c>
      <c r="B514" s="197">
        <f>MATCH(A514,DbaseIndices!A:A,0)</f>
        <v>128</v>
      </c>
      <c r="C514" s="197" t="str" cm="1">
        <f t="array" ref="C514">INDEX(DbaseIndices!F:F,$B514)</f>
        <v>1 Energy</v>
      </c>
      <c r="D514" s="197" t="str" cm="1">
        <f t="array" ref="D514">INDEX(DbaseIndices!G:G,$B514)</f>
        <v>1A Fuel Combustion Activities</v>
      </c>
      <c r="E514" s="197" t="str" cm="1">
        <f t="array" ref="E514">INDEX(DbaseIndices!H:H,$B514)</f>
        <v>1A3 Transport</v>
      </c>
      <c r="F514" s="197" t="str" cm="1">
        <f t="array" ref="F514">INDEX(DbaseIndices!I:I,$B514)</f>
        <v>1A3b Transport - Road</v>
      </c>
      <c r="G514" s="197" t="str" cm="1">
        <f t="array" ref="G514">INDEX(DbaseIndices!D:D,$B514)</f>
        <v>Gas</v>
      </c>
      <c r="H514" s="197" t="str" cm="1">
        <f t="array" ref="H514">INDEX(DbaseIndices!E:E,$B514)</f>
        <v>CO2</v>
      </c>
      <c r="I514" s="197">
        <f>IF(I513=DbaseIndices!$N$3,DbaseIndices!$N$2,I513+1)</f>
        <v>2014</v>
      </c>
      <c r="J514" s="404" cm="1">
        <f t="array" aca="1" ref="J514" ca="1">OFFSET(INDIRECT(INDEX(DbaseIndices!J:J,B514)),0,I514-2000+1)</f>
        <v>30.855</v>
      </c>
    </row>
    <row r="515" spans="1:10" x14ac:dyDescent="0.25">
      <c r="A515" s="197">
        <f>IF(I514=DbaseIndices!$N$3,A514+1,A514)</f>
        <v>86</v>
      </c>
      <c r="B515" s="197">
        <f>MATCH(A515,DbaseIndices!A:A,0)</f>
        <v>128</v>
      </c>
      <c r="C515" s="197" t="str" cm="1">
        <f t="array" ref="C515">INDEX(DbaseIndices!F:F,$B515)</f>
        <v>1 Energy</v>
      </c>
      <c r="D515" s="197" t="str" cm="1">
        <f t="array" ref="D515">INDEX(DbaseIndices!G:G,$B515)</f>
        <v>1A Fuel Combustion Activities</v>
      </c>
      <c r="E515" s="197" t="str" cm="1">
        <f t="array" ref="E515">INDEX(DbaseIndices!H:H,$B515)</f>
        <v>1A3 Transport</v>
      </c>
      <c r="F515" s="197" t="str" cm="1">
        <f t="array" ref="F515">INDEX(DbaseIndices!I:I,$B515)</f>
        <v>1A3b Transport - Road</v>
      </c>
      <c r="G515" s="197" t="str" cm="1">
        <f t="array" ref="G515">INDEX(DbaseIndices!D:D,$B515)</f>
        <v>Gas</v>
      </c>
      <c r="H515" s="197" t="str" cm="1">
        <f t="array" ref="H515">INDEX(DbaseIndices!E:E,$B515)</f>
        <v>CO2</v>
      </c>
      <c r="I515" s="197">
        <f>IF(I514=DbaseIndices!$N$3,DbaseIndices!$N$2,I514+1)</f>
        <v>2015</v>
      </c>
      <c r="J515" s="404" cm="1">
        <f t="array" aca="1" ref="J515" ca="1">OFFSET(INDIRECT(INDEX(DbaseIndices!J:J,B515)),0,I515-2000+1)</f>
        <v>42.636000000000003</v>
      </c>
    </row>
    <row r="516" spans="1:10" x14ac:dyDescent="0.25">
      <c r="A516" s="197">
        <f>IF(I515=DbaseIndices!$N$3,A515+1,A515)</f>
        <v>86</v>
      </c>
      <c r="B516" s="197">
        <f>MATCH(A516,DbaseIndices!A:A,0)</f>
        <v>128</v>
      </c>
      <c r="C516" s="197" t="str" cm="1">
        <f t="array" ref="C516">INDEX(DbaseIndices!F:F,$B516)</f>
        <v>1 Energy</v>
      </c>
      <c r="D516" s="197" t="str" cm="1">
        <f t="array" ref="D516">INDEX(DbaseIndices!G:G,$B516)</f>
        <v>1A Fuel Combustion Activities</v>
      </c>
      <c r="E516" s="197" t="str" cm="1">
        <f t="array" ref="E516">INDEX(DbaseIndices!H:H,$B516)</f>
        <v>1A3 Transport</v>
      </c>
      <c r="F516" s="197" t="str" cm="1">
        <f t="array" ref="F516">INDEX(DbaseIndices!I:I,$B516)</f>
        <v>1A3b Transport - Road</v>
      </c>
      <c r="G516" s="197" t="str" cm="1">
        <f t="array" ref="G516">INDEX(DbaseIndices!D:D,$B516)</f>
        <v>Gas</v>
      </c>
      <c r="H516" s="197" t="str" cm="1">
        <f t="array" ref="H516">INDEX(DbaseIndices!E:E,$B516)</f>
        <v>CO2</v>
      </c>
      <c r="I516" s="197">
        <f>IF(I515=DbaseIndices!$N$3,DbaseIndices!$N$2,I515+1)</f>
        <v>2016</v>
      </c>
      <c r="J516" s="404" cm="1">
        <f t="array" aca="1" ref="J516" ca="1">OFFSET(INDIRECT(INDEX(DbaseIndices!J:J,B516)),0,I516-2000+1)</f>
        <v>53.294999999999987</v>
      </c>
    </row>
    <row r="517" spans="1:10" x14ac:dyDescent="0.25">
      <c r="A517" s="197">
        <f>IF(I516=DbaseIndices!$N$3,A516+1,A516)</f>
        <v>86</v>
      </c>
      <c r="B517" s="197">
        <f>MATCH(A517,DbaseIndices!A:A,0)</f>
        <v>128</v>
      </c>
      <c r="C517" s="197" t="str" cm="1">
        <f t="array" ref="C517">INDEX(DbaseIndices!F:F,$B517)</f>
        <v>1 Energy</v>
      </c>
      <c r="D517" s="197" t="str" cm="1">
        <f t="array" ref="D517">INDEX(DbaseIndices!G:G,$B517)</f>
        <v>1A Fuel Combustion Activities</v>
      </c>
      <c r="E517" s="197" t="str" cm="1">
        <f t="array" ref="E517">INDEX(DbaseIndices!H:H,$B517)</f>
        <v>1A3 Transport</v>
      </c>
      <c r="F517" s="197" t="str" cm="1">
        <f t="array" ref="F517">INDEX(DbaseIndices!I:I,$B517)</f>
        <v>1A3b Transport - Road</v>
      </c>
      <c r="G517" s="197" t="str" cm="1">
        <f t="array" ref="G517">INDEX(DbaseIndices!D:D,$B517)</f>
        <v>Gas</v>
      </c>
      <c r="H517" s="197" t="str" cm="1">
        <f t="array" ref="H517">INDEX(DbaseIndices!E:E,$B517)</f>
        <v>CO2</v>
      </c>
      <c r="I517" s="197">
        <f>IF(I516=DbaseIndices!$N$3,DbaseIndices!$N$2,I516+1)</f>
        <v>2017</v>
      </c>
      <c r="J517" s="404" cm="1">
        <f t="array" aca="1" ref="J517" ca="1">OFFSET(INDIRECT(INDEX(DbaseIndices!J:J,B517)),0,I517-2000+1)</f>
        <v>70.685999999999979</v>
      </c>
    </row>
    <row r="518" spans="1:10" x14ac:dyDescent="0.25">
      <c r="A518" s="197">
        <f>IF(I517=DbaseIndices!$N$3,A517+1,A517)</f>
        <v>87</v>
      </c>
      <c r="B518" s="197">
        <f>MATCH(A518,DbaseIndices!A:A,0)</f>
        <v>129</v>
      </c>
      <c r="C518" s="197" t="str" cm="1">
        <f t="array" ref="C518">INDEX(DbaseIndices!F:F,$B518)</f>
        <v>1 Energy</v>
      </c>
      <c r="D518" s="197" t="str" cm="1">
        <f t="array" ref="D518">INDEX(DbaseIndices!G:G,$B518)</f>
        <v>1A Fuel Combustion Activities</v>
      </c>
      <c r="E518" s="197" t="str" cm="1">
        <f t="array" ref="E518">INDEX(DbaseIndices!H:H,$B518)</f>
        <v>1A3 Transport</v>
      </c>
      <c r="F518" s="197" t="str" cm="1">
        <f t="array" ref="F518">INDEX(DbaseIndices!I:I,$B518)</f>
        <v>1A3b Transport - Road</v>
      </c>
      <c r="G518" s="197" t="str" cm="1">
        <f t="array" ref="G518">INDEX(DbaseIndices!D:D,$B518)</f>
        <v>Residual Fuel Oil (HFO)</v>
      </c>
      <c r="H518" s="197" t="str" cm="1">
        <f t="array" ref="H518">INDEX(DbaseIndices!E:E,$B518)</f>
        <v>CO2</v>
      </c>
      <c r="I518" s="197">
        <f>IF(I517=DbaseIndices!$N$3,DbaseIndices!$N$2,I517+1)</f>
        <v>2012</v>
      </c>
      <c r="J518" s="404" cm="1">
        <f t="array" aca="1" ref="J518" ca="1">OFFSET(INDIRECT(INDEX(DbaseIndices!J:J,B518)),0,I518-2000+1)</f>
        <v>8.9797473792000435</v>
      </c>
    </row>
    <row r="519" spans="1:10" x14ac:dyDescent="0.25">
      <c r="A519" s="197">
        <f>IF(I518=DbaseIndices!$N$3,A518+1,A518)</f>
        <v>87</v>
      </c>
      <c r="B519" s="197">
        <f>MATCH(A519,DbaseIndices!A:A,0)</f>
        <v>129</v>
      </c>
      <c r="C519" s="197" t="str" cm="1">
        <f t="array" ref="C519">INDEX(DbaseIndices!F:F,$B519)</f>
        <v>1 Energy</v>
      </c>
      <c r="D519" s="197" t="str" cm="1">
        <f t="array" ref="D519">INDEX(DbaseIndices!G:G,$B519)</f>
        <v>1A Fuel Combustion Activities</v>
      </c>
      <c r="E519" s="197" t="str" cm="1">
        <f t="array" ref="E519">INDEX(DbaseIndices!H:H,$B519)</f>
        <v>1A3 Transport</v>
      </c>
      <c r="F519" s="197" t="str" cm="1">
        <f t="array" ref="F519">INDEX(DbaseIndices!I:I,$B519)</f>
        <v>1A3b Transport - Road</v>
      </c>
      <c r="G519" s="197" t="str" cm="1">
        <f t="array" ref="G519">INDEX(DbaseIndices!D:D,$B519)</f>
        <v>Residual Fuel Oil (HFO)</v>
      </c>
      <c r="H519" s="197" t="str" cm="1">
        <f t="array" ref="H519">INDEX(DbaseIndices!E:E,$B519)</f>
        <v>CO2</v>
      </c>
      <c r="I519" s="197">
        <f>IF(I518=DbaseIndices!$N$3,DbaseIndices!$N$2,I518+1)</f>
        <v>2013</v>
      </c>
      <c r="J519" s="404" cm="1">
        <f t="array" aca="1" ref="J519" ca="1">OFFSET(INDIRECT(INDEX(DbaseIndices!J:J,B519)),0,I519-2000+1)</f>
        <v>8.4243708000000002</v>
      </c>
    </row>
    <row r="520" spans="1:10" x14ac:dyDescent="0.25">
      <c r="A520" s="197">
        <f>IF(I519=DbaseIndices!$N$3,A519+1,A519)</f>
        <v>87</v>
      </c>
      <c r="B520" s="197">
        <f>MATCH(A520,DbaseIndices!A:A,0)</f>
        <v>129</v>
      </c>
      <c r="C520" s="197" t="str" cm="1">
        <f t="array" ref="C520">INDEX(DbaseIndices!F:F,$B520)</f>
        <v>1 Energy</v>
      </c>
      <c r="D520" s="197" t="str" cm="1">
        <f t="array" ref="D520">INDEX(DbaseIndices!G:G,$B520)</f>
        <v>1A Fuel Combustion Activities</v>
      </c>
      <c r="E520" s="197" t="str" cm="1">
        <f t="array" ref="E520">INDEX(DbaseIndices!H:H,$B520)</f>
        <v>1A3 Transport</v>
      </c>
      <c r="F520" s="197" t="str" cm="1">
        <f t="array" ref="F520">INDEX(DbaseIndices!I:I,$B520)</f>
        <v>1A3b Transport - Road</v>
      </c>
      <c r="G520" s="197" t="str" cm="1">
        <f t="array" ref="G520">INDEX(DbaseIndices!D:D,$B520)</f>
        <v>Residual Fuel Oil (HFO)</v>
      </c>
      <c r="H520" s="197" t="str" cm="1">
        <f t="array" ref="H520">INDEX(DbaseIndices!E:E,$B520)</f>
        <v>CO2</v>
      </c>
      <c r="I520" s="197">
        <f>IF(I519=DbaseIndices!$N$3,DbaseIndices!$N$2,I519+1)</f>
        <v>2014</v>
      </c>
      <c r="J520" s="404" cm="1">
        <f t="array" aca="1" ref="J520" ca="1">OFFSET(INDIRECT(INDEX(DbaseIndices!J:J,B520)),0,I520-2000+1)</f>
        <v>8.4265380000000007</v>
      </c>
    </row>
    <row r="521" spans="1:10" x14ac:dyDescent="0.25">
      <c r="A521" s="197">
        <f>IF(I520=DbaseIndices!$N$3,A520+1,A520)</f>
        <v>87</v>
      </c>
      <c r="B521" s="197">
        <f>MATCH(A521,DbaseIndices!A:A,0)</f>
        <v>129</v>
      </c>
      <c r="C521" s="197" t="str" cm="1">
        <f t="array" ref="C521">INDEX(DbaseIndices!F:F,$B521)</f>
        <v>1 Energy</v>
      </c>
      <c r="D521" s="197" t="str" cm="1">
        <f t="array" ref="D521">INDEX(DbaseIndices!G:G,$B521)</f>
        <v>1A Fuel Combustion Activities</v>
      </c>
      <c r="E521" s="197" t="str" cm="1">
        <f t="array" ref="E521">INDEX(DbaseIndices!H:H,$B521)</f>
        <v>1A3 Transport</v>
      </c>
      <c r="F521" s="197" t="str" cm="1">
        <f t="array" ref="F521">INDEX(DbaseIndices!I:I,$B521)</f>
        <v>1A3b Transport - Road</v>
      </c>
      <c r="G521" s="197" t="str" cm="1">
        <f t="array" ref="G521">INDEX(DbaseIndices!D:D,$B521)</f>
        <v>Residual Fuel Oil (HFO)</v>
      </c>
      <c r="H521" s="197" t="str" cm="1">
        <f t="array" ref="H521">INDEX(DbaseIndices!E:E,$B521)</f>
        <v>CO2</v>
      </c>
      <c r="I521" s="197">
        <f>IF(I520=DbaseIndices!$N$3,DbaseIndices!$N$2,I520+1)</f>
        <v>2015</v>
      </c>
      <c r="J521" s="404" cm="1">
        <f t="array" aca="1" ref="J521" ca="1">OFFSET(INDIRECT(INDEX(DbaseIndices!J:J,B521)),0,I521-2000+1)</f>
        <v>8.4287051999999996</v>
      </c>
    </row>
    <row r="522" spans="1:10" x14ac:dyDescent="0.25">
      <c r="A522" s="197">
        <f>IF(I521=DbaseIndices!$N$3,A521+1,A521)</f>
        <v>87</v>
      </c>
      <c r="B522" s="197">
        <f>MATCH(A522,DbaseIndices!A:A,0)</f>
        <v>129</v>
      </c>
      <c r="C522" s="197" t="str" cm="1">
        <f t="array" ref="C522">INDEX(DbaseIndices!F:F,$B522)</f>
        <v>1 Energy</v>
      </c>
      <c r="D522" s="197" t="str" cm="1">
        <f t="array" ref="D522">INDEX(DbaseIndices!G:G,$B522)</f>
        <v>1A Fuel Combustion Activities</v>
      </c>
      <c r="E522" s="197" t="str" cm="1">
        <f t="array" ref="E522">INDEX(DbaseIndices!H:H,$B522)</f>
        <v>1A3 Transport</v>
      </c>
      <c r="F522" s="197" t="str" cm="1">
        <f t="array" ref="F522">INDEX(DbaseIndices!I:I,$B522)</f>
        <v>1A3b Transport - Road</v>
      </c>
      <c r="G522" s="197" t="str" cm="1">
        <f t="array" ref="G522">INDEX(DbaseIndices!D:D,$B522)</f>
        <v>Residual Fuel Oil (HFO)</v>
      </c>
      <c r="H522" s="197" t="str" cm="1">
        <f t="array" ref="H522">INDEX(DbaseIndices!E:E,$B522)</f>
        <v>CO2</v>
      </c>
      <c r="I522" s="197">
        <f>IF(I521=DbaseIndices!$N$3,DbaseIndices!$N$2,I521+1)</f>
        <v>2016</v>
      </c>
      <c r="J522" s="404" cm="1">
        <f t="array" aca="1" ref="J522" ca="1">OFFSET(INDIRECT(INDEX(DbaseIndices!J:J,B522)),0,I522-2000+1)</f>
        <v>8.4366000000000003</v>
      </c>
    </row>
    <row r="523" spans="1:10" x14ac:dyDescent="0.25">
      <c r="A523" s="197">
        <f>IF(I522=DbaseIndices!$N$3,A522+1,A522)</f>
        <v>87</v>
      </c>
      <c r="B523" s="197">
        <f>MATCH(A523,DbaseIndices!A:A,0)</f>
        <v>129</v>
      </c>
      <c r="C523" s="197" t="str" cm="1">
        <f t="array" ref="C523">INDEX(DbaseIndices!F:F,$B523)</f>
        <v>1 Energy</v>
      </c>
      <c r="D523" s="197" t="str" cm="1">
        <f t="array" ref="D523">INDEX(DbaseIndices!G:G,$B523)</f>
        <v>1A Fuel Combustion Activities</v>
      </c>
      <c r="E523" s="197" t="str" cm="1">
        <f t="array" ref="E523">INDEX(DbaseIndices!H:H,$B523)</f>
        <v>1A3 Transport</v>
      </c>
      <c r="F523" s="197" t="str" cm="1">
        <f t="array" ref="F523">INDEX(DbaseIndices!I:I,$B523)</f>
        <v>1A3b Transport - Road</v>
      </c>
      <c r="G523" s="197" t="str" cm="1">
        <f t="array" ref="G523">INDEX(DbaseIndices!D:D,$B523)</f>
        <v>Residual Fuel Oil (HFO)</v>
      </c>
      <c r="H523" s="197" t="str" cm="1">
        <f t="array" ref="H523">INDEX(DbaseIndices!E:E,$B523)</f>
        <v>CO2</v>
      </c>
      <c r="I523" s="197">
        <f>IF(I522=DbaseIndices!$N$3,DbaseIndices!$N$2,I522+1)</f>
        <v>2017</v>
      </c>
      <c r="J523" s="404" cm="1">
        <f t="array" aca="1" ref="J523" ca="1">OFFSET(INDIRECT(INDEX(DbaseIndices!J:J,B523)),0,I523-2000+1)</f>
        <v>8.4366000000000003</v>
      </c>
    </row>
    <row r="524" spans="1:10" x14ac:dyDescent="0.25">
      <c r="A524" s="197">
        <f>IF(I523=DbaseIndices!$N$3,A523+1,A523)</f>
        <v>88</v>
      </c>
      <c r="B524" s="197">
        <f>MATCH(A524,DbaseIndices!A:A,0)</f>
        <v>130</v>
      </c>
      <c r="C524" s="197" t="str" cm="1">
        <f t="array" ref="C524">INDEX(DbaseIndices!F:F,$B524)</f>
        <v>1 Energy</v>
      </c>
      <c r="D524" s="197" t="str" cm="1">
        <f t="array" ref="D524">INDEX(DbaseIndices!G:G,$B524)</f>
        <v>1A Fuel Combustion Activities</v>
      </c>
      <c r="E524" s="197" t="str" cm="1">
        <f t="array" ref="E524">INDEX(DbaseIndices!H:H,$B524)</f>
        <v>1A3 Transport</v>
      </c>
      <c r="F524" s="197" t="str" cm="1">
        <f t="array" ref="F524">INDEX(DbaseIndices!I:I,$B524)</f>
        <v>1A3b Transport - Road</v>
      </c>
      <c r="G524" s="197" t="str" cm="1">
        <f t="array" ref="G524">INDEX(DbaseIndices!D:D,$B524)</f>
        <v>LPG</v>
      </c>
      <c r="H524" s="197" t="str" cm="1">
        <f t="array" ref="H524">INDEX(DbaseIndices!E:E,$B524)</f>
        <v>CO2</v>
      </c>
      <c r="I524" s="197">
        <f>IF(I523=DbaseIndices!$N$3,DbaseIndices!$N$2,I523+1)</f>
        <v>2012</v>
      </c>
      <c r="J524" s="404" cm="1">
        <f t="array" aca="1" ref="J524" ca="1">OFFSET(INDIRECT(INDEX(DbaseIndices!J:J,B524)),0,I524-2000+1)</f>
        <v>0</v>
      </c>
    </row>
    <row r="525" spans="1:10" x14ac:dyDescent="0.25">
      <c r="A525" s="197">
        <f>IF(I524=DbaseIndices!$N$3,A524+1,A524)</f>
        <v>88</v>
      </c>
      <c r="B525" s="197">
        <f>MATCH(A525,DbaseIndices!A:A,0)</f>
        <v>130</v>
      </c>
      <c r="C525" s="197" t="str" cm="1">
        <f t="array" ref="C525">INDEX(DbaseIndices!F:F,$B525)</f>
        <v>1 Energy</v>
      </c>
      <c r="D525" s="197" t="str" cm="1">
        <f t="array" ref="D525">INDEX(DbaseIndices!G:G,$B525)</f>
        <v>1A Fuel Combustion Activities</v>
      </c>
      <c r="E525" s="197" t="str" cm="1">
        <f t="array" ref="E525">INDEX(DbaseIndices!H:H,$B525)</f>
        <v>1A3 Transport</v>
      </c>
      <c r="F525" s="197" t="str" cm="1">
        <f t="array" ref="F525">INDEX(DbaseIndices!I:I,$B525)</f>
        <v>1A3b Transport - Road</v>
      </c>
      <c r="G525" s="197" t="str" cm="1">
        <f t="array" ref="G525">INDEX(DbaseIndices!D:D,$B525)</f>
        <v>LPG</v>
      </c>
      <c r="H525" s="197" t="str" cm="1">
        <f t="array" ref="H525">INDEX(DbaseIndices!E:E,$B525)</f>
        <v>CO2</v>
      </c>
      <c r="I525" s="197">
        <f>IF(I524=DbaseIndices!$N$3,DbaseIndices!$N$2,I524+1)</f>
        <v>2013</v>
      </c>
      <c r="J525" s="404" cm="1">
        <f t="array" aca="1" ref="J525" ca="1">OFFSET(INDIRECT(INDEX(DbaseIndices!J:J,B525)),0,I525-2000+1)</f>
        <v>0</v>
      </c>
    </row>
    <row r="526" spans="1:10" x14ac:dyDescent="0.25">
      <c r="A526" s="197">
        <f>IF(I525=DbaseIndices!$N$3,A525+1,A525)</f>
        <v>88</v>
      </c>
      <c r="B526" s="197">
        <f>MATCH(A526,DbaseIndices!A:A,0)</f>
        <v>130</v>
      </c>
      <c r="C526" s="197" t="str" cm="1">
        <f t="array" ref="C526">INDEX(DbaseIndices!F:F,$B526)</f>
        <v>1 Energy</v>
      </c>
      <c r="D526" s="197" t="str" cm="1">
        <f t="array" ref="D526">INDEX(DbaseIndices!G:G,$B526)</f>
        <v>1A Fuel Combustion Activities</v>
      </c>
      <c r="E526" s="197" t="str" cm="1">
        <f t="array" ref="E526">INDEX(DbaseIndices!H:H,$B526)</f>
        <v>1A3 Transport</v>
      </c>
      <c r="F526" s="197" t="str" cm="1">
        <f t="array" ref="F526">INDEX(DbaseIndices!I:I,$B526)</f>
        <v>1A3b Transport - Road</v>
      </c>
      <c r="G526" s="197" t="str" cm="1">
        <f t="array" ref="G526">INDEX(DbaseIndices!D:D,$B526)</f>
        <v>LPG</v>
      </c>
      <c r="H526" s="197" t="str" cm="1">
        <f t="array" ref="H526">INDEX(DbaseIndices!E:E,$B526)</f>
        <v>CO2</v>
      </c>
      <c r="I526" s="197">
        <f>IF(I525=DbaseIndices!$N$3,DbaseIndices!$N$2,I525+1)</f>
        <v>2014</v>
      </c>
      <c r="J526" s="404" cm="1">
        <f t="array" aca="1" ref="J526" ca="1">OFFSET(INDIRECT(INDEX(DbaseIndices!J:J,B526)),0,I526-2000+1)</f>
        <v>0</v>
      </c>
    </row>
    <row r="527" spans="1:10" x14ac:dyDescent="0.25">
      <c r="A527" s="197">
        <f>IF(I526=DbaseIndices!$N$3,A526+1,A526)</f>
        <v>88</v>
      </c>
      <c r="B527" s="197">
        <f>MATCH(A527,DbaseIndices!A:A,0)</f>
        <v>130</v>
      </c>
      <c r="C527" s="197" t="str" cm="1">
        <f t="array" ref="C527">INDEX(DbaseIndices!F:F,$B527)</f>
        <v>1 Energy</v>
      </c>
      <c r="D527" s="197" t="str" cm="1">
        <f t="array" ref="D527">INDEX(DbaseIndices!G:G,$B527)</f>
        <v>1A Fuel Combustion Activities</v>
      </c>
      <c r="E527" s="197" t="str" cm="1">
        <f t="array" ref="E527">INDEX(DbaseIndices!H:H,$B527)</f>
        <v>1A3 Transport</v>
      </c>
      <c r="F527" s="197" t="str" cm="1">
        <f t="array" ref="F527">INDEX(DbaseIndices!I:I,$B527)</f>
        <v>1A3b Transport - Road</v>
      </c>
      <c r="G527" s="197" t="str" cm="1">
        <f t="array" ref="G527">INDEX(DbaseIndices!D:D,$B527)</f>
        <v>LPG</v>
      </c>
      <c r="H527" s="197" t="str" cm="1">
        <f t="array" ref="H527">INDEX(DbaseIndices!E:E,$B527)</f>
        <v>CO2</v>
      </c>
      <c r="I527" s="197">
        <f>IF(I526=DbaseIndices!$N$3,DbaseIndices!$N$2,I526+1)</f>
        <v>2015</v>
      </c>
      <c r="J527" s="404" cm="1">
        <f t="array" aca="1" ref="J527" ca="1">OFFSET(INDIRECT(INDEX(DbaseIndices!J:J,B527)),0,I527-2000+1)</f>
        <v>0</v>
      </c>
    </row>
    <row r="528" spans="1:10" x14ac:dyDescent="0.25">
      <c r="A528" s="197">
        <f>IF(I527=DbaseIndices!$N$3,A527+1,A527)</f>
        <v>88</v>
      </c>
      <c r="B528" s="197">
        <f>MATCH(A528,DbaseIndices!A:A,0)</f>
        <v>130</v>
      </c>
      <c r="C528" s="197" t="str" cm="1">
        <f t="array" ref="C528">INDEX(DbaseIndices!F:F,$B528)</f>
        <v>1 Energy</v>
      </c>
      <c r="D528" s="197" t="str" cm="1">
        <f t="array" ref="D528">INDEX(DbaseIndices!G:G,$B528)</f>
        <v>1A Fuel Combustion Activities</v>
      </c>
      <c r="E528" s="197" t="str" cm="1">
        <f t="array" ref="E528">INDEX(DbaseIndices!H:H,$B528)</f>
        <v>1A3 Transport</v>
      </c>
      <c r="F528" s="197" t="str" cm="1">
        <f t="array" ref="F528">INDEX(DbaseIndices!I:I,$B528)</f>
        <v>1A3b Transport - Road</v>
      </c>
      <c r="G528" s="197" t="str" cm="1">
        <f t="array" ref="G528">INDEX(DbaseIndices!D:D,$B528)</f>
        <v>LPG</v>
      </c>
      <c r="H528" s="197" t="str" cm="1">
        <f t="array" ref="H528">INDEX(DbaseIndices!E:E,$B528)</f>
        <v>CO2</v>
      </c>
      <c r="I528" s="197">
        <f>IF(I527=DbaseIndices!$N$3,DbaseIndices!$N$2,I527+1)</f>
        <v>2016</v>
      </c>
      <c r="J528" s="404" cm="1">
        <f t="array" aca="1" ref="J528" ca="1">OFFSET(INDIRECT(INDEX(DbaseIndices!J:J,B528)),0,I528-2000+1)</f>
        <v>0</v>
      </c>
    </row>
    <row r="529" spans="1:10" x14ac:dyDescent="0.25">
      <c r="A529" s="197">
        <f>IF(I528=DbaseIndices!$N$3,A528+1,A528)</f>
        <v>88</v>
      </c>
      <c r="B529" s="197">
        <f>MATCH(A529,DbaseIndices!A:A,0)</f>
        <v>130</v>
      </c>
      <c r="C529" s="197" t="str" cm="1">
        <f t="array" ref="C529">INDEX(DbaseIndices!F:F,$B529)</f>
        <v>1 Energy</v>
      </c>
      <c r="D529" s="197" t="str" cm="1">
        <f t="array" ref="D529">INDEX(DbaseIndices!G:G,$B529)</f>
        <v>1A Fuel Combustion Activities</v>
      </c>
      <c r="E529" s="197" t="str" cm="1">
        <f t="array" ref="E529">INDEX(DbaseIndices!H:H,$B529)</f>
        <v>1A3 Transport</v>
      </c>
      <c r="F529" s="197" t="str" cm="1">
        <f t="array" ref="F529">INDEX(DbaseIndices!I:I,$B529)</f>
        <v>1A3b Transport - Road</v>
      </c>
      <c r="G529" s="197" t="str" cm="1">
        <f t="array" ref="G529">INDEX(DbaseIndices!D:D,$B529)</f>
        <v>LPG</v>
      </c>
      <c r="H529" s="197" t="str" cm="1">
        <f t="array" ref="H529">INDEX(DbaseIndices!E:E,$B529)</f>
        <v>CO2</v>
      </c>
      <c r="I529" s="197">
        <f>IF(I528=DbaseIndices!$N$3,DbaseIndices!$N$2,I528+1)</f>
        <v>2017</v>
      </c>
      <c r="J529" s="404" cm="1">
        <f t="array" aca="1" ref="J529" ca="1">OFFSET(INDIRECT(INDEX(DbaseIndices!J:J,B529)),0,I529-2000+1)</f>
        <v>0</v>
      </c>
    </row>
    <row r="530" spans="1:10" x14ac:dyDescent="0.25">
      <c r="A530" s="197">
        <f>IF(I529=DbaseIndices!$N$3,A529+1,A529)</f>
        <v>89</v>
      </c>
      <c r="B530" s="197">
        <f>MATCH(A530,DbaseIndices!A:A,0)</f>
        <v>132</v>
      </c>
      <c r="C530" s="197" t="str" cm="1">
        <f t="array" ref="C530">INDEX(DbaseIndices!F:F,$B530)</f>
        <v>1 Energy</v>
      </c>
      <c r="D530" s="197" t="str" cm="1">
        <f t="array" ref="D530">INDEX(DbaseIndices!G:G,$B530)</f>
        <v>1A Fuel Combustion Activities</v>
      </c>
      <c r="E530" s="197" t="str" cm="1">
        <f t="array" ref="E530">INDEX(DbaseIndices!H:H,$B530)</f>
        <v>1A3 Transport</v>
      </c>
      <c r="F530" s="197" t="str" cm="1">
        <f t="array" ref="F530">INDEX(DbaseIndices!I:I,$B530)</f>
        <v>1A3c Transport - Railways</v>
      </c>
      <c r="G530" s="197" t="str" cm="1">
        <f t="array" ref="G530">INDEX(DbaseIndices!D:D,$B530)</f>
        <v>Diesel</v>
      </c>
      <c r="H530" s="197" t="str" cm="1">
        <f t="array" ref="H530">INDEX(DbaseIndices!E:E,$B530)</f>
        <v>CO2</v>
      </c>
      <c r="I530" s="197">
        <f>IF(I529=DbaseIndices!$N$3,DbaseIndices!$N$2,I529+1)</f>
        <v>2012</v>
      </c>
      <c r="J530" s="404" cm="1">
        <f t="array" aca="1" ref="J530" ca="1">OFFSET(INDIRECT(INDEX(DbaseIndices!J:J,B530)),0,I530-2000+1)</f>
        <v>435.41160000000002</v>
      </c>
    </row>
    <row r="531" spans="1:10" x14ac:dyDescent="0.25">
      <c r="A531" s="197">
        <f>IF(I530=DbaseIndices!$N$3,A530+1,A530)</f>
        <v>89</v>
      </c>
      <c r="B531" s="197">
        <f>MATCH(A531,DbaseIndices!A:A,0)</f>
        <v>132</v>
      </c>
      <c r="C531" s="197" t="str" cm="1">
        <f t="array" ref="C531">INDEX(DbaseIndices!F:F,$B531)</f>
        <v>1 Energy</v>
      </c>
      <c r="D531" s="197" t="str" cm="1">
        <f t="array" ref="D531">INDEX(DbaseIndices!G:G,$B531)</f>
        <v>1A Fuel Combustion Activities</v>
      </c>
      <c r="E531" s="197" t="str" cm="1">
        <f t="array" ref="E531">INDEX(DbaseIndices!H:H,$B531)</f>
        <v>1A3 Transport</v>
      </c>
      <c r="F531" s="197" t="str" cm="1">
        <f t="array" ref="F531">INDEX(DbaseIndices!I:I,$B531)</f>
        <v>1A3c Transport - Railways</v>
      </c>
      <c r="G531" s="197" t="str" cm="1">
        <f t="array" ref="G531">INDEX(DbaseIndices!D:D,$B531)</f>
        <v>Diesel</v>
      </c>
      <c r="H531" s="197" t="str" cm="1">
        <f t="array" ref="H531">INDEX(DbaseIndices!E:E,$B531)</f>
        <v>CO2</v>
      </c>
      <c r="I531" s="197">
        <f>IF(I530=DbaseIndices!$N$3,DbaseIndices!$N$2,I530+1)</f>
        <v>2013</v>
      </c>
      <c r="J531" s="404" cm="1">
        <f t="array" aca="1" ref="J531" ca="1">OFFSET(INDIRECT(INDEX(DbaseIndices!J:J,B531)),0,I531-2000+1)</f>
        <v>428.10089399999993</v>
      </c>
    </row>
    <row r="532" spans="1:10" x14ac:dyDescent="0.25">
      <c r="A532" s="197">
        <f>IF(I531=DbaseIndices!$N$3,A531+1,A531)</f>
        <v>89</v>
      </c>
      <c r="B532" s="197">
        <f>MATCH(A532,DbaseIndices!A:A,0)</f>
        <v>132</v>
      </c>
      <c r="C532" s="197" t="str" cm="1">
        <f t="array" ref="C532">INDEX(DbaseIndices!F:F,$B532)</f>
        <v>1 Energy</v>
      </c>
      <c r="D532" s="197" t="str" cm="1">
        <f t="array" ref="D532">INDEX(DbaseIndices!G:G,$B532)</f>
        <v>1A Fuel Combustion Activities</v>
      </c>
      <c r="E532" s="197" t="str" cm="1">
        <f t="array" ref="E532">INDEX(DbaseIndices!H:H,$B532)</f>
        <v>1A3 Transport</v>
      </c>
      <c r="F532" s="197" t="str" cm="1">
        <f t="array" ref="F532">INDEX(DbaseIndices!I:I,$B532)</f>
        <v>1A3c Transport - Railways</v>
      </c>
      <c r="G532" s="197" t="str" cm="1">
        <f t="array" ref="G532">INDEX(DbaseIndices!D:D,$B532)</f>
        <v>Diesel</v>
      </c>
      <c r="H532" s="197" t="str" cm="1">
        <f t="array" ref="H532">INDEX(DbaseIndices!E:E,$B532)</f>
        <v>CO2</v>
      </c>
      <c r="I532" s="197">
        <f>IF(I531=DbaseIndices!$N$3,DbaseIndices!$N$2,I531+1)</f>
        <v>2014</v>
      </c>
      <c r="J532" s="404" cm="1">
        <f t="array" aca="1" ref="J532" ca="1">OFFSET(INDIRECT(INDEX(DbaseIndices!J:J,B532)),0,I532-2000+1)</f>
        <v>512.39186700000005</v>
      </c>
    </row>
    <row r="533" spans="1:10" x14ac:dyDescent="0.25">
      <c r="A533" s="197">
        <f>IF(I532=DbaseIndices!$N$3,A532+1,A532)</f>
        <v>89</v>
      </c>
      <c r="B533" s="197">
        <f>MATCH(A533,DbaseIndices!A:A,0)</f>
        <v>132</v>
      </c>
      <c r="C533" s="197" t="str" cm="1">
        <f t="array" ref="C533">INDEX(DbaseIndices!F:F,$B533)</f>
        <v>1 Energy</v>
      </c>
      <c r="D533" s="197" t="str" cm="1">
        <f t="array" ref="D533">INDEX(DbaseIndices!G:G,$B533)</f>
        <v>1A Fuel Combustion Activities</v>
      </c>
      <c r="E533" s="197" t="str" cm="1">
        <f t="array" ref="E533">INDEX(DbaseIndices!H:H,$B533)</f>
        <v>1A3 Transport</v>
      </c>
      <c r="F533" s="197" t="str" cm="1">
        <f t="array" ref="F533">INDEX(DbaseIndices!I:I,$B533)</f>
        <v>1A3c Transport - Railways</v>
      </c>
      <c r="G533" s="197" t="str" cm="1">
        <f t="array" ref="G533">INDEX(DbaseIndices!D:D,$B533)</f>
        <v>Diesel</v>
      </c>
      <c r="H533" s="197" t="str" cm="1">
        <f t="array" ref="H533">INDEX(DbaseIndices!E:E,$B533)</f>
        <v>CO2</v>
      </c>
      <c r="I533" s="197">
        <f>IF(I532=DbaseIndices!$N$3,DbaseIndices!$N$2,I532+1)</f>
        <v>2015</v>
      </c>
      <c r="J533" s="404" cm="1">
        <f t="array" aca="1" ref="J533" ca="1">OFFSET(INDIRECT(INDEX(DbaseIndices!J:J,B533)),0,I533-2000+1)</f>
        <v>492.67533900000001</v>
      </c>
    </row>
    <row r="534" spans="1:10" x14ac:dyDescent="0.25">
      <c r="A534" s="197">
        <f>IF(I533=DbaseIndices!$N$3,A533+1,A533)</f>
        <v>89</v>
      </c>
      <c r="B534" s="197">
        <f>MATCH(A534,DbaseIndices!A:A,0)</f>
        <v>132</v>
      </c>
      <c r="C534" s="197" t="str" cm="1">
        <f t="array" ref="C534">INDEX(DbaseIndices!F:F,$B534)</f>
        <v>1 Energy</v>
      </c>
      <c r="D534" s="197" t="str" cm="1">
        <f t="array" ref="D534">INDEX(DbaseIndices!G:G,$B534)</f>
        <v>1A Fuel Combustion Activities</v>
      </c>
      <c r="E534" s="197" t="str" cm="1">
        <f t="array" ref="E534">INDEX(DbaseIndices!H:H,$B534)</f>
        <v>1A3 Transport</v>
      </c>
      <c r="F534" s="197" t="str" cm="1">
        <f t="array" ref="F534">INDEX(DbaseIndices!I:I,$B534)</f>
        <v>1A3c Transport - Railways</v>
      </c>
      <c r="G534" s="197" t="str" cm="1">
        <f t="array" ref="G534">INDEX(DbaseIndices!D:D,$B534)</f>
        <v>Diesel</v>
      </c>
      <c r="H534" s="197" t="str" cm="1">
        <f t="array" ref="H534">INDEX(DbaseIndices!E:E,$B534)</f>
        <v>CO2</v>
      </c>
      <c r="I534" s="197">
        <f>IF(I533=DbaseIndices!$N$3,DbaseIndices!$N$2,I533+1)</f>
        <v>2016</v>
      </c>
      <c r="J534" s="404" cm="1">
        <f t="array" aca="1" ref="J534" ca="1">OFFSET(INDIRECT(INDEX(DbaseIndices!J:J,B534)),0,I534-2000+1)</f>
        <v>400.21409999999997</v>
      </c>
    </row>
    <row r="535" spans="1:10" x14ac:dyDescent="0.25">
      <c r="A535" s="197">
        <f>IF(I534=DbaseIndices!$N$3,A534+1,A534)</f>
        <v>89</v>
      </c>
      <c r="B535" s="197">
        <f>MATCH(A535,DbaseIndices!A:A,0)</f>
        <v>132</v>
      </c>
      <c r="C535" s="197" t="str" cm="1">
        <f t="array" ref="C535">INDEX(DbaseIndices!F:F,$B535)</f>
        <v>1 Energy</v>
      </c>
      <c r="D535" s="197" t="str" cm="1">
        <f t="array" ref="D535">INDEX(DbaseIndices!G:G,$B535)</f>
        <v>1A Fuel Combustion Activities</v>
      </c>
      <c r="E535" s="197" t="str" cm="1">
        <f t="array" ref="E535">INDEX(DbaseIndices!H:H,$B535)</f>
        <v>1A3 Transport</v>
      </c>
      <c r="F535" s="197" t="str" cm="1">
        <f t="array" ref="F535">INDEX(DbaseIndices!I:I,$B535)</f>
        <v>1A3c Transport - Railways</v>
      </c>
      <c r="G535" s="197" t="str" cm="1">
        <f t="array" ref="G535">INDEX(DbaseIndices!D:D,$B535)</f>
        <v>Diesel</v>
      </c>
      <c r="H535" s="197" t="str" cm="1">
        <f t="array" ref="H535">INDEX(DbaseIndices!E:E,$B535)</f>
        <v>CO2</v>
      </c>
      <c r="I535" s="197">
        <f>IF(I534=DbaseIndices!$N$3,DbaseIndices!$N$2,I534+1)</f>
        <v>2017</v>
      </c>
      <c r="J535" s="404" cm="1">
        <f t="array" aca="1" ref="J535" ca="1">OFFSET(INDIRECT(INDEX(DbaseIndices!J:J,B535)),0,I535-2000+1)</f>
        <v>390.8775</v>
      </c>
    </row>
    <row r="536" spans="1:10" x14ac:dyDescent="0.25">
      <c r="A536" s="197">
        <f>IF(I535=DbaseIndices!$N$3,A535+1,A535)</f>
        <v>90</v>
      </c>
      <c r="B536" s="197">
        <f>MATCH(A536,DbaseIndices!A:A,0)</f>
        <v>133</v>
      </c>
      <c r="C536" s="197" t="str" cm="1">
        <f t="array" ref="C536">INDEX(DbaseIndices!F:F,$B536)</f>
        <v>1 Energy</v>
      </c>
      <c r="D536" s="197" t="str" cm="1">
        <f t="array" ref="D536">INDEX(DbaseIndices!G:G,$B536)</f>
        <v>1A Fuel Combustion Activities</v>
      </c>
      <c r="E536" s="197" t="str" cm="1">
        <f t="array" ref="E536">INDEX(DbaseIndices!H:H,$B536)</f>
        <v>1A3 Transport</v>
      </c>
      <c r="F536" s="197" t="str" cm="1">
        <f t="array" ref="F536">INDEX(DbaseIndices!I:I,$B536)</f>
        <v>1A3c Transport - Railways</v>
      </c>
      <c r="G536" s="197" t="str" cm="1">
        <f t="array" ref="G536">INDEX(DbaseIndices!D:D,$B536)</f>
        <v>Residual Fuel Oil (HFO)</v>
      </c>
      <c r="H536" s="197" t="str" cm="1">
        <f t="array" ref="H536">INDEX(DbaseIndices!E:E,$B536)</f>
        <v>CO2</v>
      </c>
      <c r="I536" s="197">
        <f>IF(I535=DbaseIndices!$N$3,DbaseIndices!$N$2,I535+1)</f>
        <v>2012</v>
      </c>
      <c r="J536" s="404" cm="1">
        <f t="array" aca="1" ref="J536" ca="1">OFFSET(INDIRECT(INDEX(DbaseIndices!J:J,B536)),0,I536-2000+1)</f>
        <v>26.523599999999998</v>
      </c>
    </row>
    <row r="537" spans="1:10" x14ac:dyDescent="0.25">
      <c r="A537" s="197">
        <f>IF(I536=DbaseIndices!$N$3,A536+1,A536)</f>
        <v>90</v>
      </c>
      <c r="B537" s="197">
        <f>MATCH(A537,DbaseIndices!A:A,0)</f>
        <v>133</v>
      </c>
      <c r="C537" s="197" t="str" cm="1">
        <f t="array" ref="C537">INDEX(DbaseIndices!F:F,$B537)</f>
        <v>1 Energy</v>
      </c>
      <c r="D537" s="197" t="str" cm="1">
        <f t="array" ref="D537">INDEX(DbaseIndices!G:G,$B537)</f>
        <v>1A Fuel Combustion Activities</v>
      </c>
      <c r="E537" s="197" t="str" cm="1">
        <f t="array" ref="E537">INDEX(DbaseIndices!H:H,$B537)</f>
        <v>1A3 Transport</v>
      </c>
      <c r="F537" s="197" t="str" cm="1">
        <f t="array" ref="F537">INDEX(DbaseIndices!I:I,$B537)</f>
        <v>1A3c Transport - Railways</v>
      </c>
      <c r="G537" s="197" t="str" cm="1">
        <f t="array" ref="G537">INDEX(DbaseIndices!D:D,$B537)</f>
        <v>Residual Fuel Oil (HFO)</v>
      </c>
      <c r="H537" s="197" t="str" cm="1">
        <f t="array" ref="H537">INDEX(DbaseIndices!E:E,$B537)</f>
        <v>CO2</v>
      </c>
      <c r="I537" s="197">
        <f>IF(I536=DbaseIndices!$N$3,DbaseIndices!$N$2,I536+1)</f>
        <v>2013</v>
      </c>
      <c r="J537" s="404" cm="1">
        <f t="array" aca="1" ref="J537" ca="1">OFFSET(INDIRECT(INDEX(DbaseIndices!J:J,B537)),0,I537-2000+1)</f>
        <v>66.413507555632179</v>
      </c>
    </row>
    <row r="538" spans="1:10" x14ac:dyDescent="0.25">
      <c r="A538" s="197">
        <f>IF(I537=DbaseIndices!$N$3,A537+1,A537)</f>
        <v>90</v>
      </c>
      <c r="B538" s="197">
        <f>MATCH(A538,DbaseIndices!A:A,0)</f>
        <v>133</v>
      </c>
      <c r="C538" s="197" t="str" cm="1">
        <f t="array" ref="C538">INDEX(DbaseIndices!F:F,$B538)</f>
        <v>1 Energy</v>
      </c>
      <c r="D538" s="197" t="str" cm="1">
        <f t="array" ref="D538">INDEX(DbaseIndices!G:G,$B538)</f>
        <v>1A Fuel Combustion Activities</v>
      </c>
      <c r="E538" s="197" t="str" cm="1">
        <f t="array" ref="E538">INDEX(DbaseIndices!H:H,$B538)</f>
        <v>1A3 Transport</v>
      </c>
      <c r="F538" s="197" t="str" cm="1">
        <f t="array" ref="F538">INDEX(DbaseIndices!I:I,$B538)</f>
        <v>1A3c Transport - Railways</v>
      </c>
      <c r="G538" s="197" t="str" cm="1">
        <f t="array" ref="G538">INDEX(DbaseIndices!D:D,$B538)</f>
        <v>Residual Fuel Oil (HFO)</v>
      </c>
      <c r="H538" s="197" t="str" cm="1">
        <f t="array" ref="H538">INDEX(DbaseIndices!E:E,$B538)</f>
        <v>CO2</v>
      </c>
      <c r="I538" s="197">
        <f>IF(I537=DbaseIndices!$N$3,DbaseIndices!$N$2,I537+1)</f>
        <v>2014</v>
      </c>
      <c r="J538" s="404" cm="1">
        <f t="array" aca="1" ref="J538" ca="1">OFFSET(INDIRECT(INDEX(DbaseIndices!J:J,B538)),0,I538-2000+1)</f>
        <v>62.422118155794749</v>
      </c>
    </row>
    <row r="539" spans="1:10" x14ac:dyDescent="0.25">
      <c r="A539" s="197">
        <f>IF(I538=DbaseIndices!$N$3,A538+1,A538)</f>
        <v>90</v>
      </c>
      <c r="B539" s="197">
        <f>MATCH(A539,DbaseIndices!A:A,0)</f>
        <v>133</v>
      </c>
      <c r="C539" s="197" t="str" cm="1">
        <f t="array" ref="C539">INDEX(DbaseIndices!F:F,$B539)</f>
        <v>1 Energy</v>
      </c>
      <c r="D539" s="197" t="str" cm="1">
        <f t="array" ref="D539">INDEX(DbaseIndices!G:G,$B539)</f>
        <v>1A Fuel Combustion Activities</v>
      </c>
      <c r="E539" s="197" t="str" cm="1">
        <f t="array" ref="E539">INDEX(DbaseIndices!H:H,$B539)</f>
        <v>1A3 Transport</v>
      </c>
      <c r="F539" s="197" t="str" cm="1">
        <f t="array" ref="F539">INDEX(DbaseIndices!I:I,$B539)</f>
        <v>1A3c Transport - Railways</v>
      </c>
      <c r="G539" s="197" t="str" cm="1">
        <f t="array" ref="G539">INDEX(DbaseIndices!D:D,$B539)</f>
        <v>Residual Fuel Oil (HFO)</v>
      </c>
      <c r="H539" s="197" t="str" cm="1">
        <f t="array" ref="H539">INDEX(DbaseIndices!E:E,$B539)</f>
        <v>CO2</v>
      </c>
      <c r="I539" s="197">
        <f>IF(I538=DbaseIndices!$N$3,DbaseIndices!$N$2,I538+1)</f>
        <v>2015</v>
      </c>
      <c r="J539" s="404" cm="1">
        <f t="array" aca="1" ref="J539" ca="1">OFFSET(INDIRECT(INDEX(DbaseIndices!J:J,B539)),0,I539-2000+1)</f>
        <v>58.688422723239746</v>
      </c>
    </row>
    <row r="540" spans="1:10" x14ac:dyDescent="0.25">
      <c r="A540" s="197">
        <f>IF(I539=DbaseIndices!$N$3,A539+1,A539)</f>
        <v>90</v>
      </c>
      <c r="B540" s="197">
        <f>MATCH(A540,DbaseIndices!A:A,0)</f>
        <v>133</v>
      </c>
      <c r="C540" s="197" t="str" cm="1">
        <f t="array" ref="C540">INDEX(DbaseIndices!F:F,$B540)</f>
        <v>1 Energy</v>
      </c>
      <c r="D540" s="197" t="str" cm="1">
        <f t="array" ref="D540">INDEX(DbaseIndices!G:G,$B540)</f>
        <v>1A Fuel Combustion Activities</v>
      </c>
      <c r="E540" s="197" t="str" cm="1">
        <f t="array" ref="E540">INDEX(DbaseIndices!H:H,$B540)</f>
        <v>1A3 Transport</v>
      </c>
      <c r="F540" s="197" t="str" cm="1">
        <f t="array" ref="F540">INDEX(DbaseIndices!I:I,$B540)</f>
        <v>1A3c Transport - Railways</v>
      </c>
      <c r="G540" s="197" t="str" cm="1">
        <f t="array" ref="G540">INDEX(DbaseIndices!D:D,$B540)</f>
        <v>Residual Fuel Oil (HFO)</v>
      </c>
      <c r="H540" s="197" t="str" cm="1">
        <f t="array" ref="H540">INDEX(DbaseIndices!E:E,$B540)</f>
        <v>CO2</v>
      </c>
      <c r="I540" s="197">
        <f>IF(I539=DbaseIndices!$N$3,DbaseIndices!$N$2,I539+1)</f>
        <v>2016</v>
      </c>
      <c r="J540" s="404" cm="1">
        <f t="array" aca="1" ref="J540" ca="1">OFFSET(INDIRECT(INDEX(DbaseIndices!J:J,B540)),0,I540-2000+1)</f>
        <v>55.1614</v>
      </c>
    </row>
    <row r="541" spans="1:10" x14ac:dyDescent="0.25">
      <c r="A541" s="197">
        <f>IF(I540=DbaseIndices!$N$3,A540+1,A540)</f>
        <v>90</v>
      </c>
      <c r="B541" s="197">
        <f>MATCH(A541,DbaseIndices!A:A,0)</f>
        <v>133</v>
      </c>
      <c r="C541" s="197" t="str" cm="1">
        <f t="array" ref="C541">INDEX(DbaseIndices!F:F,$B541)</f>
        <v>1 Energy</v>
      </c>
      <c r="D541" s="197" t="str" cm="1">
        <f t="array" ref="D541">INDEX(DbaseIndices!G:G,$B541)</f>
        <v>1A Fuel Combustion Activities</v>
      </c>
      <c r="E541" s="197" t="str" cm="1">
        <f t="array" ref="E541">INDEX(DbaseIndices!H:H,$B541)</f>
        <v>1A3 Transport</v>
      </c>
      <c r="F541" s="197" t="str" cm="1">
        <f t="array" ref="F541">INDEX(DbaseIndices!I:I,$B541)</f>
        <v>1A3c Transport - Railways</v>
      </c>
      <c r="G541" s="197" t="str" cm="1">
        <f t="array" ref="G541">INDEX(DbaseIndices!D:D,$B541)</f>
        <v>Residual Fuel Oil (HFO)</v>
      </c>
      <c r="H541" s="197" t="str" cm="1">
        <f t="array" ref="H541">INDEX(DbaseIndices!E:E,$B541)</f>
        <v>CO2</v>
      </c>
      <c r="I541" s="197">
        <f>IF(I540=DbaseIndices!$N$3,DbaseIndices!$N$2,I540+1)</f>
        <v>2017</v>
      </c>
      <c r="J541" s="404" cm="1">
        <f t="array" aca="1" ref="J541" ca="1">OFFSET(INDIRECT(INDEX(DbaseIndices!J:J,B541)),0,I541-2000+1)</f>
        <v>51.893999999999998</v>
      </c>
    </row>
    <row r="542" spans="1:10" x14ac:dyDescent="0.25">
      <c r="A542" s="197">
        <f>IF(I541=DbaseIndices!$N$3,A541+1,A541)</f>
        <v>91</v>
      </c>
      <c r="B542" s="197">
        <f>MATCH(A542,DbaseIndices!A:A,0)</f>
        <v>135</v>
      </c>
      <c r="C542" s="197" t="str" cm="1">
        <f t="array" ref="C542">INDEX(DbaseIndices!F:F,$B542)</f>
        <v>1 Energy</v>
      </c>
      <c r="D542" s="197" t="str" cm="1">
        <f t="array" ref="D542">INDEX(DbaseIndices!G:G,$B542)</f>
        <v>1A Fuel Combustion Activities</v>
      </c>
      <c r="E542" s="197" cm="1">
        <f t="array" ref="E542">INDEX(DbaseIndices!H:H,$B542)</f>
        <v>0</v>
      </c>
      <c r="F542" s="197" cm="1">
        <f t="array" ref="F542">INDEX(DbaseIndices!I:I,$B542)</f>
        <v>0</v>
      </c>
      <c r="G542" s="197" t="str" cm="1">
        <f t="array" ref="G542">INDEX(DbaseIndices!D:D,$B542)</f>
        <v>Residual Fuel Oil (HFO)</v>
      </c>
      <c r="H542" s="197" t="str" cm="1">
        <f t="array" ref="H542">INDEX(DbaseIndices!E:E,$B542)</f>
        <v>CO2</v>
      </c>
      <c r="I542" s="197">
        <f>IF(I541=DbaseIndices!$N$3,DbaseIndices!$N$2,I541+1)</f>
        <v>2012</v>
      </c>
      <c r="J542" s="404" cm="1">
        <f t="array" aca="1" ref="J542" ca="1">OFFSET(INDIRECT(INDEX(DbaseIndices!J:J,B542)),0,I542-2000+1)</f>
        <v>1990.708735863315</v>
      </c>
    </row>
    <row r="543" spans="1:10" x14ac:dyDescent="0.25">
      <c r="A543" s="197">
        <f>IF(I542=DbaseIndices!$N$3,A542+1,A542)</f>
        <v>91</v>
      </c>
      <c r="B543" s="197">
        <f>MATCH(A543,DbaseIndices!A:A,0)</f>
        <v>135</v>
      </c>
      <c r="C543" s="197" t="str" cm="1">
        <f t="array" ref="C543">INDEX(DbaseIndices!F:F,$B543)</f>
        <v>1 Energy</v>
      </c>
      <c r="D543" s="197" t="str" cm="1">
        <f t="array" ref="D543">INDEX(DbaseIndices!G:G,$B543)</f>
        <v>1A Fuel Combustion Activities</v>
      </c>
      <c r="E543" s="197" cm="1">
        <f t="array" ref="E543">INDEX(DbaseIndices!H:H,$B543)</f>
        <v>0</v>
      </c>
      <c r="F543" s="197" cm="1">
        <f t="array" ref="F543">INDEX(DbaseIndices!I:I,$B543)</f>
        <v>0</v>
      </c>
      <c r="G543" s="197" t="str" cm="1">
        <f t="array" ref="G543">INDEX(DbaseIndices!D:D,$B543)</f>
        <v>Residual Fuel Oil (HFO)</v>
      </c>
      <c r="H543" s="197" t="str" cm="1">
        <f t="array" ref="H543">INDEX(DbaseIndices!E:E,$B543)</f>
        <v>CO2</v>
      </c>
      <c r="I543" s="197">
        <f>IF(I542=DbaseIndices!$N$3,DbaseIndices!$N$2,I542+1)</f>
        <v>2013</v>
      </c>
      <c r="J543" s="404" cm="1">
        <f t="array" aca="1" ref="J543" ca="1">OFFSET(INDIRECT(INDEX(DbaseIndices!J:J,B543)),0,I543-2000+1)</f>
        <v>1833.9677074478075</v>
      </c>
    </row>
    <row r="544" spans="1:10" x14ac:dyDescent="0.25">
      <c r="A544" s="197">
        <f>IF(I543=DbaseIndices!$N$3,A543+1,A543)</f>
        <v>91</v>
      </c>
      <c r="B544" s="197">
        <f>MATCH(A544,DbaseIndices!A:A,0)</f>
        <v>135</v>
      </c>
      <c r="C544" s="197" t="str" cm="1">
        <f t="array" ref="C544">INDEX(DbaseIndices!F:F,$B544)</f>
        <v>1 Energy</v>
      </c>
      <c r="D544" s="197" t="str" cm="1">
        <f t="array" ref="D544">INDEX(DbaseIndices!G:G,$B544)</f>
        <v>1A Fuel Combustion Activities</v>
      </c>
      <c r="E544" s="197" cm="1">
        <f t="array" ref="E544">INDEX(DbaseIndices!H:H,$B544)</f>
        <v>0</v>
      </c>
      <c r="F544" s="197" cm="1">
        <f t="array" ref="F544">INDEX(DbaseIndices!I:I,$B544)</f>
        <v>0</v>
      </c>
      <c r="G544" s="197" t="str" cm="1">
        <f t="array" ref="G544">INDEX(DbaseIndices!D:D,$B544)</f>
        <v>Residual Fuel Oil (HFO)</v>
      </c>
      <c r="H544" s="197" t="str" cm="1">
        <f t="array" ref="H544">INDEX(DbaseIndices!E:E,$B544)</f>
        <v>CO2</v>
      </c>
      <c r="I544" s="197">
        <f>IF(I543=DbaseIndices!$N$3,DbaseIndices!$N$2,I543+1)</f>
        <v>2014</v>
      </c>
      <c r="J544" s="404" cm="1">
        <f t="array" aca="1" ref="J544" ca="1">OFFSET(INDIRECT(INDEX(DbaseIndices!J:J,B544)),0,I544-2000+1)</f>
        <v>1735.1991345556955</v>
      </c>
    </row>
    <row r="545" spans="1:10" x14ac:dyDescent="0.25">
      <c r="A545" s="197">
        <f>IF(I544=DbaseIndices!$N$3,A544+1,A544)</f>
        <v>91</v>
      </c>
      <c r="B545" s="197">
        <f>MATCH(A545,DbaseIndices!A:A,0)</f>
        <v>135</v>
      </c>
      <c r="C545" s="197" t="str" cm="1">
        <f t="array" ref="C545">INDEX(DbaseIndices!F:F,$B545)</f>
        <v>1 Energy</v>
      </c>
      <c r="D545" s="197" t="str" cm="1">
        <f t="array" ref="D545">INDEX(DbaseIndices!G:G,$B545)</f>
        <v>1A Fuel Combustion Activities</v>
      </c>
      <c r="E545" s="197" cm="1">
        <f t="array" ref="E545">INDEX(DbaseIndices!H:H,$B545)</f>
        <v>0</v>
      </c>
      <c r="F545" s="197" cm="1">
        <f t="array" ref="F545">INDEX(DbaseIndices!I:I,$B545)</f>
        <v>0</v>
      </c>
      <c r="G545" s="197" t="str" cm="1">
        <f t="array" ref="G545">INDEX(DbaseIndices!D:D,$B545)</f>
        <v>Residual Fuel Oil (HFO)</v>
      </c>
      <c r="H545" s="197" t="str" cm="1">
        <f t="array" ref="H545">INDEX(DbaseIndices!E:E,$B545)</f>
        <v>CO2</v>
      </c>
      <c r="I545" s="197">
        <f>IF(I544=DbaseIndices!$N$3,DbaseIndices!$N$2,I544+1)</f>
        <v>2015</v>
      </c>
      <c r="J545" s="404" cm="1">
        <f t="array" aca="1" ref="J545" ca="1">OFFSET(INDIRECT(INDEX(DbaseIndices!J:J,B545)),0,I545-2000+1)</f>
        <v>1729.2427840633125</v>
      </c>
    </row>
    <row r="546" spans="1:10" x14ac:dyDescent="0.25">
      <c r="A546" s="197">
        <f>IF(I545=DbaseIndices!$N$3,A545+1,A545)</f>
        <v>91</v>
      </c>
      <c r="B546" s="197">
        <f>MATCH(A546,DbaseIndices!A:A,0)</f>
        <v>135</v>
      </c>
      <c r="C546" s="197" t="str" cm="1">
        <f t="array" ref="C546">INDEX(DbaseIndices!F:F,$B546)</f>
        <v>1 Energy</v>
      </c>
      <c r="D546" s="197" t="str" cm="1">
        <f t="array" ref="D546">INDEX(DbaseIndices!G:G,$B546)</f>
        <v>1A Fuel Combustion Activities</v>
      </c>
      <c r="E546" s="197" cm="1">
        <f t="array" ref="E546">INDEX(DbaseIndices!H:H,$B546)</f>
        <v>0</v>
      </c>
      <c r="F546" s="197" cm="1">
        <f t="array" ref="F546">INDEX(DbaseIndices!I:I,$B546)</f>
        <v>0</v>
      </c>
      <c r="G546" s="197" t="str" cm="1">
        <f t="array" ref="G546">INDEX(DbaseIndices!D:D,$B546)</f>
        <v>Residual Fuel Oil (HFO)</v>
      </c>
      <c r="H546" s="197" t="str" cm="1">
        <f t="array" ref="H546">INDEX(DbaseIndices!E:E,$B546)</f>
        <v>CO2</v>
      </c>
      <c r="I546" s="197">
        <f>IF(I545=DbaseIndices!$N$3,DbaseIndices!$N$2,I545+1)</f>
        <v>2016</v>
      </c>
      <c r="J546" s="404" cm="1">
        <f t="array" aca="1" ref="J546" ca="1">OFFSET(INDIRECT(INDEX(DbaseIndices!J:J,B546)),0,I546-2000+1)</f>
        <v>1682.5400313895375</v>
      </c>
    </row>
    <row r="547" spans="1:10" x14ac:dyDescent="0.25">
      <c r="A547" s="197">
        <f>IF(I546=DbaseIndices!$N$3,A546+1,A546)</f>
        <v>91</v>
      </c>
      <c r="B547" s="197">
        <f>MATCH(A547,DbaseIndices!A:A,0)</f>
        <v>135</v>
      </c>
      <c r="C547" s="197" t="str" cm="1">
        <f t="array" ref="C547">INDEX(DbaseIndices!F:F,$B547)</f>
        <v>1 Energy</v>
      </c>
      <c r="D547" s="197" t="str" cm="1">
        <f t="array" ref="D547">INDEX(DbaseIndices!G:G,$B547)</f>
        <v>1A Fuel Combustion Activities</v>
      </c>
      <c r="E547" s="197" cm="1">
        <f t="array" ref="E547">INDEX(DbaseIndices!H:H,$B547)</f>
        <v>0</v>
      </c>
      <c r="F547" s="197" cm="1">
        <f t="array" ref="F547">INDEX(DbaseIndices!I:I,$B547)</f>
        <v>0</v>
      </c>
      <c r="G547" s="197" t="str" cm="1">
        <f t="array" ref="G547">INDEX(DbaseIndices!D:D,$B547)</f>
        <v>Residual Fuel Oil (HFO)</v>
      </c>
      <c r="H547" s="197" t="str" cm="1">
        <f t="array" ref="H547">INDEX(DbaseIndices!E:E,$B547)</f>
        <v>CO2</v>
      </c>
      <c r="I547" s="197">
        <f>IF(I546=DbaseIndices!$N$3,DbaseIndices!$N$2,I546+1)</f>
        <v>2017</v>
      </c>
      <c r="J547" s="404" cm="1">
        <f t="array" aca="1" ref="J547" ca="1">OFFSET(INDIRECT(INDEX(DbaseIndices!J:J,B547)),0,I547-2000+1)</f>
        <v>1614.7341520939917</v>
      </c>
    </row>
    <row r="548" spans="1:10" x14ac:dyDescent="0.25">
      <c r="A548" s="197">
        <f>IF(I547=DbaseIndices!$N$3,A547+1,A547)</f>
        <v>92</v>
      </c>
      <c r="B548" s="197">
        <f>MATCH(A548,DbaseIndices!A:A,0)</f>
        <v>136</v>
      </c>
      <c r="C548" s="197" t="str" cm="1">
        <f t="array" ref="C548">INDEX(DbaseIndices!F:F,$B548)</f>
        <v>1 Energy</v>
      </c>
      <c r="D548" s="197" t="str" cm="1">
        <f t="array" ref="D548">INDEX(DbaseIndices!G:G,$B548)</f>
        <v>1A Fuel Combustion Activities</v>
      </c>
      <c r="E548" s="197" cm="1">
        <f t="array" ref="E548">INDEX(DbaseIndices!H:H,$B548)</f>
        <v>0</v>
      </c>
      <c r="F548" s="197" cm="1">
        <f t="array" ref="F548">INDEX(DbaseIndices!I:I,$B548)</f>
        <v>0</v>
      </c>
      <c r="G548" s="197" t="str" cm="1">
        <f t="array" ref="G548">INDEX(DbaseIndices!D:D,$B548)</f>
        <v>Diesel</v>
      </c>
      <c r="H548" s="197" t="str" cm="1">
        <f t="array" ref="H548">INDEX(DbaseIndices!E:E,$B548)</f>
        <v>CO2</v>
      </c>
      <c r="I548" s="197">
        <f>IF(I547=DbaseIndices!$N$3,DbaseIndices!$N$2,I547+1)</f>
        <v>2012</v>
      </c>
      <c r="J548" s="404" cm="1">
        <f t="array" aca="1" ref="J548" ca="1">OFFSET(INDIRECT(INDEX(DbaseIndices!J:J,B548)),0,I548-2000+1)</f>
        <v>1642.5320113086302</v>
      </c>
    </row>
    <row r="549" spans="1:10" x14ac:dyDescent="0.25">
      <c r="A549" s="197">
        <f>IF(I548=DbaseIndices!$N$3,A548+1,A548)</f>
        <v>92</v>
      </c>
      <c r="B549" s="197">
        <f>MATCH(A549,DbaseIndices!A:A,0)</f>
        <v>136</v>
      </c>
      <c r="C549" s="197" t="str" cm="1">
        <f t="array" ref="C549">INDEX(DbaseIndices!F:F,$B549)</f>
        <v>1 Energy</v>
      </c>
      <c r="D549" s="197" t="str" cm="1">
        <f t="array" ref="D549">INDEX(DbaseIndices!G:G,$B549)</f>
        <v>1A Fuel Combustion Activities</v>
      </c>
      <c r="E549" s="197" cm="1">
        <f t="array" ref="E549">INDEX(DbaseIndices!H:H,$B549)</f>
        <v>0</v>
      </c>
      <c r="F549" s="197" cm="1">
        <f t="array" ref="F549">INDEX(DbaseIndices!I:I,$B549)</f>
        <v>0</v>
      </c>
      <c r="G549" s="197" t="str" cm="1">
        <f t="array" ref="G549">INDEX(DbaseIndices!D:D,$B549)</f>
        <v>Diesel</v>
      </c>
      <c r="H549" s="197" t="str" cm="1">
        <f t="array" ref="H549">INDEX(DbaseIndices!E:E,$B549)</f>
        <v>CO2</v>
      </c>
      <c r="I549" s="197">
        <f>IF(I548=DbaseIndices!$N$3,DbaseIndices!$N$2,I548+1)</f>
        <v>2013</v>
      </c>
      <c r="J549" s="404" cm="1">
        <f t="array" aca="1" ref="J549" ca="1">OFFSET(INDIRECT(INDEX(DbaseIndices!J:J,B549)),0,I549-2000+1)</f>
        <v>184.43509200791999</v>
      </c>
    </row>
    <row r="550" spans="1:10" x14ac:dyDescent="0.25">
      <c r="A550" s="197">
        <f>IF(I549=DbaseIndices!$N$3,A549+1,A549)</f>
        <v>92</v>
      </c>
      <c r="B550" s="197">
        <f>MATCH(A550,DbaseIndices!A:A,0)</f>
        <v>136</v>
      </c>
      <c r="C550" s="197" t="str" cm="1">
        <f t="array" ref="C550">INDEX(DbaseIndices!F:F,$B550)</f>
        <v>1 Energy</v>
      </c>
      <c r="D550" s="197" t="str" cm="1">
        <f t="array" ref="D550">INDEX(DbaseIndices!G:G,$B550)</f>
        <v>1A Fuel Combustion Activities</v>
      </c>
      <c r="E550" s="197" cm="1">
        <f t="array" ref="E550">INDEX(DbaseIndices!H:H,$B550)</f>
        <v>0</v>
      </c>
      <c r="F550" s="197" cm="1">
        <f t="array" ref="F550">INDEX(DbaseIndices!I:I,$B550)</f>
        <v>0</v>
      </c>
      <c r="G550" s="197" t="str" cm="1">
        <f t="array" ref="G550">INDEX(DbaseIndices!D:D,$B550)</f>
        <v>Diesel</v>
      </c>
      <c r="H550" s="197" t="str" cm="1">
        <f t="array" ref="H550">INDEX(DbaseIndices!E:E,$B550)</f>
        <v>CO2</v>
      </c>
      <c r="I550" s="197">
        <f>IF(I549=DbaseIndices!$N$3,DbaseIndices!$N$2,I549+1)</f>
        <v>2014</v>
      </c>
      <c r="J550" s="404" cm="1">
        <f t="array" aca="1" ref="J550" ca="1">OFFSET(INDIRECT(INDEX(DbaseIndices!J:J,B550)),0,I550-2000+1)</f>
        <v>17.537780519999998</v>
      </c>
    </row>
    <row r="551" spans="1:10" x14ac:dyDescent="0.25">
      <c r="A551" s="197">
        <f>IF(I550=DbaseIndices!$N$3,A550+1,A550)</f>
        <v>92</v>
      </c>
      <c r="B551" s="197">
        <f>MATCH(A551,DbaseIndices!A:A,0)</f>
        <v>136</v>
      </c>
      <c r="C551" s="197" t="str" cm="1">
        <f t="array" ref="C551">INDEX(DbaseIndices!F:F,$B551)</f>
        <v>1 Energy</v>
      </c>
      <c r="D551" s="197" t="str" cm="1">
        <f t="array" ref="D551">INDEX(DbaseIndices!G:G,$B551)</f>
        <v>1A Fuel Combustion Activities</v>
      </c>
      <c r="E551" s="197" cm="1">
        <f t="array" ref="E551">INDEX(DbaseIndices!H:H,$B551)</f>
        <v>0</v>
      </c>
      <c r="F551" s="197" cm="1">
        <f t="array" ref="F551">INDEX(DbaseIndices!I:I,$B551)</f>
        <v>0</v>
      </c>
      <c r="G551" s="197" t="str" cm="1">
        <f t="array" ref="G551">INDEX(DbaseIndices!D:D,$B551)</f>
        <v>Diesel</v>
      </c>
      <c r="H551" s="197" t="str" cm="1">
        <f t="array" ref="H551">INDEX(DbaseIndices!E:E,$B551)</f>
        <v>CO2</v>
      </c>
      <c r="I551" s="197">
        <f>IF(I550=DbaseIndices!$N$3,DbaseIndices!$N$2,I550+1)</f>
        <v>2015</v>
      </c>
      <c r="J551" s="404" cm="1">
        <f t="array" aca="1" ref="J551" ca="1">OFFSET(INDIRECT(INDEX(DbaseIndices!J:J,B551)),0,I551-2000+1)</f>
        <v>28.535106659669999</v>
      </c>
    </row>
    <row r="552" spans="1:10" x14ac:dyDescent="0.25">
      <c r="A552" s="197">
        <f>IF(I551=DbaseIndices!$N$3,A551+1,A551)</f>
        <v>92</v>
      </c>
      <c r="B552" s="197">
        <f>MATCH(A552,DbaseIndices!A:A,0)</f>
        <v>136</v>
      </c>
      <c r="C552" s="197" t="str" cm="1">
        <f t="array" ref="C552">INDEX(DbaseIndices!F:F,$B552)</f>
        <v>1 Energy</v>
      </c>
      <c r="D552" s="197" t="str" cm="1">
        <f t="array" ref="D552">INDEX(DbaseIndices!G:G,$B552)</f>
        <v>1A Fuel Combustion Activities</v>
      </c>
      <c r="E552" s="197" cm="1">
        <f t="array" ref="E552">INDEX(DbaseIndices!H:H,$B552)</f>
        <v>0</v>
      </c>
      <c r="F552" s="197" cm="1">
        <f t="array" ref="F552">INDEX(DbaseIndices!I:I,$B552)</f>
        <v>0</v>
      </c>
      <c r="G552" s="197" t="str" cm="1">
        <f t="array" ref="G552">INDEX(DbaseIndices!D:D,$B552)</f>
        <v>Diesel</v>
      </c>
      <c r="H552" s="197" t="str" cm="1">
        <f t="array" ref="H552">INDEX(DbaseIndices!E:E,$B552)</f>
        <v>CO2</v>
      </c>
      <c r="I552" s="197">
        <f>IF(I551=DbaseIndices!$N$3,DbaseIndices!$N$2,I551+1)</f>
        <v>2016</v>
      </c>
      <c r="J552" s="404" cm="1">
        <f t="array" aca="1" ref="J552" ca="1">OFFSET(INDIRECT(INDEX(DbaseIndices!J:J,B552)),0,I552-2000+1)</f>
        <v>1.5555887099999999</v>
      </c>
    </row>
    <row r="553" spans="1:10" x14ac:dyDescent="0.25">
      <c r="A553" s="197">
        <f>IF(I552=DbaseIndices!$N$3,A552+1,A552)</f>
        <v>92</v>
      </c>
      <c r="B553" s="197">
        <f>MATCH(A553,DbaseIndices!A:A,0)</f>
        <v>136</v>
      </c>
      <c r="C553" s="197" t="str" cm="1">
        <f t="array" ref="C553">INDEX(DbaseIndices!F:F,$B553)</f>
        <v>1 Energy</v>
      </c>
      <c r="D553" s="197" t="str" cm="1">
        <f t="array" ref="D553">INDEX(DbaseIndices!G:G,$B553)</f>
        <v>1A Fuel Combustion Activities</v>
      </c>
      <c r="E553" s="197" cm="1">
        <f t="array" ref="E553">INDEX(DbaseIndices!H:H,$B553)</f>
        <v>0</v>
      </c>
      <c r="F553" s="197" cm="1">
        <f t="array" ref="F553">INDEX(DbaseIndices!I:I,$B553)</f>
        <v>0</v>
      </c>
      <c r="G553" s="197" t="str" cm="1">
        <f t="array" ref="G553">INDEX(DbaseIndices!D:D,$B553)</f>
        <v>Diesel</v>
      </c>
      <c r="H553" s="197" t="str" cm="1">
        <f t="array" ref="H553">INDEX(DbaseIndices!E:E,$B553)</f>
        <v>CO2</v>
      </c>
      <c r="I553" s="197">
        <f>IF(I552=DbaseIndices!$N$3,DbaseIndices!$N$2,I552+1)</f>
        <v>2017</v>
      </c>
      <c r="J553" s="404" cm="1">
        <f t="array" aca="1" ref="J553" ca="1">OFFSET(INDIRECT(INDEX(DbaseIndices!J:J,B553)),0,I553-2000+1)</f>
        <v>59.67803529821952</v>
      </c>
    </row>
    <row r="554" spans="1:10" x14ac:dyDescent="0.25">
      <c r="A554" s="197">
        <f>IF(I553=DbaseIndices!$N$3,A553+1,A553)</f>
        <v>93</v>
      </c>
      <c r="B554" s="197">
        <f>MATCH(A554,DbaseIndices!A:A,0)</f>
        <v>137</v>
      </c>
      <c r="C554" s="197" t="str" cm="1">
        <f t="array" ref="C554">INDEX(DbaseIndices!F:F,$B554)</f>
        <v>1 Energy</v>
      </c>
      <c r="D554" s="197" t="str" cm="1">
        <f t="array" ref="D554">INDEX(DbaseIndices!G:G,$B554)</f>
        <v>1A Fuel Combustion Activities</v>
      </c>
      <c r="E554" s="197" t="str" cm="1">
        <f t="array" ref="E554">INDEX(DbaseIndices!H:H,$B554)</f>
        <v>1A3 Transport</v>
      </c>
      <c r="F554" s="197" t="str" cm="1">
        <f t="array" ref="F554">INDEX(DbaseIndices!I:I,$B554)</f>
        <v>1A3d Transport - Water borne navigation</v>
      </c>
      <c r="G554" s="197" t="str" cm="1">
        <f t="array" ref="G554">INDEX(DbaseIndices!D:D,$B554)</f>
        <v>Residual Fuel Oil (HFO)</v>
      </c>
      <c r="H554" s="197" t="str" cm="1">
        <f t="array" ref="H554">INDEX(DbaseIndices!E:E,$B554)</f>
        <v>CO2</v>
      </c>
      <c r="I554" s="197">
        <f>IF(I553=DbaseIndices!$N$3,DbaseIndices!$N$2,I553+1)</f>
        <v>2012</v>
      </c>
      <c r="J554" s="404" cm="1">
        <f t="array" aca="1" ref="J554" ca="1">OFFSET(INDIRECT(INDEX(DbaseIndices!J:J,B554)),0,I554-2000+1)</f>
        <v>358.87743063173929</v>
      </c>
    </row>
    <row r="555" spans="1:10" x14ac:dyDescent="0.25">
      <c r="A555" s="197">
        <f>IF(I554=DbaseIndices!$N$3,A554+1,A554)</f>
        <v>93</v>
      </c>
      <c r="B555" s="197">
        <f>MATCH(A555,DbaseIndices!A:A,0)</f>
        <v>137</v>
      </c>
      <c r="C555" s="197" t="str" cm="1">
        <f t="array" ref="C555">INDEX(DbaseIndices!F:F,$B555)</f>
        <v>1 Energy</v>
      </c>
      <c r="D555" s="197" t="str" cm="1">
        <f t="array" ref="D555">INDEX(DbaseIndices!G:G,$B555)</f>
        <v>1A Fuel Combustion Activities</v>
      </c>
      <c r="E555" s="197" t="str" cm="1">
        <f t="array" ref="E555">INDEX(DbaseIndices!H:H,$B555)</f>
        <v>1A3 Transport</v>
      </c>
      <c r="F555" s="197" t="str" cm="1">
        <f t="array" ref="F555">INDEX(DbaseIndices!I:I,$B555)</f>
        <v>1A3d Transport - Water borne navigation</v>
      </c>
      <c r="G555" s="197" t="str" cm="1">
        <f t="array" ref="G555">INDEX(DbaseIndices!D:D,$B555)</f>
        <v>Residual Fuel Oil (HFO)</v>
      </c>
      <c r="H555" s="197" t="str" cm="1">
        <f t="array" ref="H555">INDEX(DbaseIndices!E:E,$B555)</f>
        <v>CO2</v>
      </c>
      <c r="I555" s="197">
        <f>IF(I554=DbaseIndices!$N$3,DbaseIndices!$N$2,I554+1)</f>
        <v>2013</v>
      </c>
      <c r="J555" s="404" cm="1">
        <f t="array" aca="1" ref="J555" ca="1">OFFSET(INDIRECT(INDEX(DbaseIndices!J:J,B555)),0,I555-2000+1)</f>
        <v>359.20130771637167</v>
      </c>
    </row>
    <row r="556" spans="1:10" x14ac:dyDescent="0.25">
      <c r="A556" s="197">
        <f>IF(I555=DbaseIndices!$N$3,A555+1,A555)</f>
        <v>93</v>
      </c>
      <c r="B556" s="197">
        <f>MATCH(A556,DbaseIndices!A:A,0)</f>
        <v>137</v>
      </c>
      <c r="C556" s="197" t="str" cm="1">
        <f t="array" ref="C556">INDEX(DbaseIndices!F:F,$B556)</f>
        <v>1 Energy</v>
      </c>
      <c r="D556" s="197" t="str" cm="1">
        <f t="array" ref="D556">INDEX(DbaseIndices!G:G,$B556)</f>
        <v>1A Fuel Combustion Activities</v>
      </c>
      <c r="E556" s="197" t="str" cm="1">
        <f t="array" ref="E556">INDEX(DbaseIndices!H:H,$B556)</f>
        <v>1A3 Transport</v>
      </c>
      <c r="F556" s="197" t="str" cm="1">
        <f t="array" ref="F556">INDEX(DbaseIndices!I:I,$B556)</f>
        <v>1A3d Transport - Water borne navigation</v>
      </c>
      <c r="G556" s="197" t="str" cm="1">
        <f t="array" ref="G556">INDEX(DbaseIndices!D:D,$B556)</f>
        <v>Residual Fuel Oil (HFO)</v>
      </c>
      <c r="H556" s="197" t="str" cm="1">
        <f t="array" ref="H556">INDEX(DbaseIndices!E:E,$B556)</f>
        <v>CO2</v>
      </c>
      <c r="I556" s="197">
        <f>IF(I555=DbaseIndices!$N$3,DbaseIndices!$N$2,I555+1)</f>
        <v>2014</v>
      </c>
      <c r="J556" s="404" cm="1">
        <f t="array" aca="1" ref="J556" ca="1">OFFSET(INDIRECT(INDEX(DbaseIndices!J:J,B556)),0,I556-2000+1)</f>
        <v>360.6264078267356</v>
      </c>
    </row>
    <row r="557" spans="1:10" x14ac:dyDescent="0.25">
      <c r="A557" s="197">
        <f>IF(I556=DbaseIndices!$N$3,A556+1,A556)</f>
        <v>93</v>
      </c>
      <c r="B557" s="197">
        <f>MATCH(A557,DbaseIndices!A:A,0)</f>
        <v>137</v>
      </c>
      <c r="C557" s="197" t="str" cm="1">
        <f t="array" ref="C557">INDEX(DbaseIndices!F:F,$B557)</f>
        <v>1 Energy</v>
      </c>
      <c r="D557" s="197" t="str" cm="1">
        <f t="array" ref="D557">INDEX(DbaseIndices!G:G,$B557)</f>
        <v>1A Fuel Combustion Activities</v>
      </c>
      <c r="E557" s="197" t="str" cm="1">
        <f t="array" ref="E557">INDEX(DbaseIndices!H:H,$B557)</f>
        <v>1A3 Transport</v>
      </c>
      <c r="F557" s="197" t="str" cm="1">
        <f t="array" ref="F557">INDEX(DbaseIndices!I:I,$B557)</f>
        <v>1A3d Transport - Water borne navigation</v>
      </c>
      <c r="G557" s="197" t="str" cm="1">
        <f t="array" ref="G557">INDEX(DbaseIndices!D:D,$B557)</f>
        <v>Residual Fuel Oil (HFO)</v>
      </c>
      <c r="H557" s="197" t="str" cm="1">
        <f t="array" ref="H557">INDEX(DbaseIndices!E:E,$B557)</f>
        <v>CO2</v>
      </c>
      <c r="I557" s="197">
        <f>IF(I556=DbaseIndices!$N$3,DbaseIndices!$N$2,I556+1)</f>
        <v>2015</v>
      </c>
      <c r="J557" s="404" cm="1">
        <f t="array" aca="1" ref="J557" ca="1">OFFSET(INDIRECT(INDEX(DbaseIndices!J:J,B557)),0,I557-2000+1)</f>
        <v>357.95483803355245</v>
      </c>
    </row>
    <row r="558" spans="1:10" x14ac:dyDescent="0.25">
      <c r="A558" s="197">
        <f>IF(I557=DbaseIndices!$N$3,A557+1,A557)</f>
        <v>93</v>
      </c>
      <c r="B558" s="197">
        <f>MATCH(A558,DbaseIndices!A:A,0)</f>
        <v>137</v>
      </c>
      <c r="C558" s="197" t="str" cm="1">
        <f t="array" ref="C558">INDEX(DbaseIndices!F:F,$B558)</f>
        <v>1 Energy</v>
      </c>
      <c r="D558" s="197" t="str" cm="1">
        <f t="array" ref="D558">INDEX(DbaseIndices!G:G,$B558)</f>
        <v>1A Fuel Combustion Activities</v>
      </c>
      <c r="E558" s="197" t="str" cm="1">
        <f t="array" ref="E558">INDEX(DbaseIndices!H:H,$B558)</f>
        <v>1A3 Transport</v>
      </c>
      <c r="F558" s="197" t="str" cm="1">
        <f t="array" ref="F558">INDEX(DbaseIndices!I:I,$B558)</f>
        <v>1A3d Transport - Water borne navigation</v>
      </c>
      <c r="G558" s="197" t="str" cm="1">
        <f t="array" ref="G558">INDEX(DbaseIndices!D:D,$B558)</f>
        <v>Residual Fuel Oil (HFO)</v>
      </c>
      <c r="H558" s="197" t="str" cm="1">
        <f t="array" ref="H558">INDEX(DbaseIndices!E:E,$B558)</f>
        <v>CO2</v>
      </c>
      <c r="I558" s="197">
        <f>IF(I557=DbaseIndices!$N$3,DbaseIndices!$N$2,I557+1)</f>
        <v>2016</v>
      </c>
      <c r="J558" s="404" cm="1">
        <f t="array" aca="1" ref="J558" ca="1">OFFSET(INDIRECT(INDEX(DbaseIndices!J:J,B558)),0,I558-2000+1)</f>
        <v>353.79333735010761</v>
      </c>
    </row>
    <row r="559" spans="1:10" x14ac:dyDescent="0.25">
      <c r="A559" s="197">
        <f>IF(I558=DbaseIndices!$N$3,A558+1,A558)</f>
        <v>93</v>
      </c>
      <c r="B559" s="197">
        <f>MATCH(A559,DbaseIndices!A:A,0)</f>
        <v>137</v>
      </c>
      <c r="C559" s="197" t="str" cm="1">
        <f t="array" ref="C559">INDEX(DbaseIndices!F:F,$B559)</f>
        <v>1 Energy</v>
      </c>
      <c r="D559" s="197" t="str" cm="1">
        <f t="array" ref="D559">INDEX(DbaseIndices!G:G,$B559)</f>
        <v>1A Fuel Combustion Activities</v>
      </c>
      <c r="E559" s="197" t="str" cm="1">
        <f t="array" ref="E559">INDEX(DbaseIndices!H:H,$B559)</f>
        <v>1A3 Transport</v>
      </c>
      <c r="F559" s="197" t="str" cm="1">
        <f t="array" ref="F559">INDEX(DbaseIndices!I:I,$B559)</f>
        <v>1A3d Transport - Water borne navigation</v>
      </c>
      <c r="G559" s="197" t="str" cm="1">
        <f t="array" ref="G559">INDEX(DbaseIndices!D:D,$B559)</f>
        <v>Residual Fuel Oil (HFO)</v>
      </c>
      <c r="H559" s="197" t="str" cm="1">
        <f t="array" ref="H559">INDEX(DbaseIndices!E:E,$B559)</f>
        <v>CO2</v>
      </c>
      <c r="I559" s="197">
        <f>IF(I558=DbaseIndices!$N$3,DbaseIndices!$N$2,I558+1)</f>
        <v>2017</v>
      </c>
      <c r="J559" s="404" cm="1">
        <f t="array" aca="1" ref="J559" ca="1">OFFSET(INDIRECT(INDEX(DbaseIndices!J:J,B559)),0,I559-2000+1)</f>
        <v>355.65504156875113</v>
      </c>
    </row>
    <row r="560" spans="1:10" x14ac:dyDescent="0.25">
      <c r="A560" s="197">
        <f>IF(I559=DbaseIndices!$N$3,A559+1,A559)</f>
        <v>94</v>
      </c>
      <c r="B560" s="197">
        <f>MATCH(A560,DbaseIndices!A:A,0)</f>
        <v>141</v>
      </c>
      <c r="C560" s="197" t="str" cm="1">
        <f t="array" ref="C560">INDEX(DbaseIndices!F:F,$B560)</f>
        <v>1 Energy</v>
      </c>
      <c r="D560" s="197" t="str" cm="1">
        <f t="array" ref="D560">INDEX(DbaseIndices!G:G,$B560)</f>
        <v>1A Fuel Combustion Activities</v>
      </c>
      <c r="E560" s="197" cm="1">
        <f t="array" ref="E560">INDEX(DbaseIndices!H:H,$B560)</f>
        <v>0</v>
      </c>
      <c r="F560" s="197" cm="1">
        <f t="array" ref="F560">INDEX(DbaseIndices!I:I,$B560)</f>
        <v>0</v>
      </c>
      <c r="G560" s="197" t="str" cm="1">
        <f t="array" ref="G560">INDEX(DbaseIndices!D:D,$B560)</f>
        <v>Kerosene</v>
      </c>
      <c r="H560" s="197" t="str" cm="1">
        <f t="array" ref="H560">INDEX(DbaseIndices!E:E,$B560)</f>
        <v>CH4</v>
      </c>
      <c r="I560" s="197">
        <f>IF(I559=DbaseIndices!$N$3,DbaseIndices!$N$2,I559+1)</f>
        <v>2012</v>
      </c>
      <c r="J560" s="404" cm="1">
        <f t="array" aca="1" ref="J560" ca="1">OFFSET(INDIRECT(INDEX(DbaseIndices!J:J,B560)),0,I560-2000+1)</f>
        <v>0.18487799999999999</v>
      </c>
    </row>
    <row r="561" spans="1:10" x14ac:dyDescent="0.25">
      <c r="A561" s="197">
        <f>IF(I560=DbaseIndices!$N$3,A560+1,A560)</f>
        <v>94</v>
      </c>
      <c r="B561" s="197">
        <f>MATCH(A561,DbaseIndices!A:A,0)</f>
        <v>141</v>
      </c>
      <c r="C561" s="197" t="str" cm="1">
        <f t="array" ref="C561">INDEX(DbaseIndices!F:F,$B561)</f>
        <v>1 Energy</v>
      </c>
      <c r="D561" s="197" t="str" cm="1">
        <f t="array" ref="D561">INDEX(DbaseIndices!G:G,$B561)</f>
        <v>1A Fuel Combustion Activities</v>
      </c>
      <c r="E561" s="197" cm="1">
        <f t="array" ref="E561">INDEX(DbaseIndices!H:H,$B561)</f>
        <v>0</v>
      </c>
      <c r="F561" s="197" cm="1">
        <f t="array" ref="F561">INDEX(DbaseIndices!I:I,$B561)</f>
        <v>0</v>
      </c>
      <c r="G561" s="197" t="str" cm="1">
        <f t="array" ref="G561">INDEX(DbaseIndices!D:D,$B561)</f>
        <v>Kerosene</v>
      </c>
      <c r="H561" s="197" t="str" cm="1">
        <f t="array" ref="H561">INDEX(DbaseIndices!E:E,$B561)</f>
        <v>CH4</v>
      </c>
      <c r="I561" s="197">
        <f>IF(I560=DbaseIndices!$N$3,DbaseIndices!$N$2,I560+1)</f>
        <v>2013</v>
      </c>
      <c r="J561" s="404" cm="1">
        <f t="array" aca="1" ref="J561" ca="1">OFFSET(INDIRECT(INDEX(DbaseIndices!J:J,B561)),0,I561-2000+1)</f>
        <v>0.19489500000000001</v>
      </c>
    </row>
    <row r="562" spans="1:10" x14ac:dyDescent="0.25">
      <c r="A562" s="197">
        <f>IF(I561=DbaseIndices!$N$3,A561+1,A561)</f>
        <v>94</v>
      </c>
      <c r="B562" s="197">
        <f>MATCH(A562,DbaseIndices!A:A,0)</f>
        <v>141</v>
      </c>
      <c r="C562" s="197" t="str" cm="1">
        <f t="array" ref="C562">INDEX(DbaseIndices!F:F,$B562)</f>
        <v>1 Energy</v>
      </c>
      <c r="D562" s="197" t="str" cm="1">
        <f t="array" ref="D562">INDEX(DbaseIndices!G:G,$B562)</f>
        <v>1A Fuel Combustion Activities</v>
      </c>
      <c r="E562" s="197" cm="1">
        <f t="array" ref="E562">INDEX(DbaseIndices!H:H,$B562)</f>
        <v>0</v>
      </c>
      <c r="F562" s="197" cm="1">
        <f t="array" ref="F562">INDEX(DbaseIndices!I:I,$B562)</f>
        <v>0</v>
      </c>
      <c r="G562" s="197" t="str" cm="1">
        <f t="array" ref="G562">INDEX(DbaseIndices!D:D,$B562)</f>
        <v>Kerosene</v>
      </c>
      <c r="H562" s="197" t="str" cm="1">
        <f t="array" ref="H562">INDEX(DbaseIndices!E:E,$B562)</f>
        <v>CH4</v>
      </c>
      <c r="I562" s="197">
        <f>IF(I561=DbaseIndices!$N$3,DbaseIndices!$N$2,I561+1)</f>
        <v>2014</v>
      </c>
      <c r="J562" s="404" cm="1">
        <f t="array" aca="1" ref="J562" ca="1">OFFSET(INDIRECT(INDEX(DbaseIndices!J:J,B562)),0,I562-2000+1)</f>
        <v>0.19617000000000001</v>
      </c>
    </row>
    <row r="563" spans="1:10" x14ac:dyDescent="0.25">
      <c r="A563" s="197">
        <f>IF(I562=DbaseIndices!$N$3,A562+1,A562)</f>
        <v>94</v>
      </c>
      <c r="B563" s="197">
        <f>MATCH(A563,DbaseIndices!A:A,0)</f>
        <v>141</v>
      </c>
      <c r="C563" s="197" t="str" cm="1">
        <f t="array" ref="C563">INDEX(DbaseIndices!F:F,$B563)</f>
        <v>1 Energy</v>
      </c>
      <c r="D563" s="197" t="str" cm="1">
        <f t="array" ref="D563">INDEX(DbaseIndices!G:G,$B563)</f>
        <v>1A Fuel Combustion Activities</v>
      </c>
      <c r="E563" s="197" cm="1">
        <f t="array" ref="E563">INDEX(DbaseIndices!H:H,$B563)</f>
        <v>0</v>
      </c>
      <c r="F563" s="197" cm="1">
        <f t="array" ref="F563">INDEX(DbaseIndices!I:I,$B563)</f>
        <v>0</v>
      </c>
      <c r="G563" s="197" t="str" cm="1">
        <f t="array" ref="G563">INDEX(DbaseIndices!D:D,$B563)</f>
        <v>Kerosene</v>
      </c>
      <c r="H563" s="197" t="str" cm="1">
        <f t="array" ref="H563">INDEX(DbaseIndices!E:E,$B563)</f>
        <v>CH4</v>
      </c>
      <c r="I563" s="197">
        <f>IF(I562=DbaseIndices!$N$3,DbaseIndices!$N$2,I562+1)</f>
        <v>2015</v>
      </c>
      <c r="J563" s="404" cm="1">
        <f t="array" aca="1" ref="J563" ca="1">OFFSET(INDIRECT(INDEX(DbaseIndices!J:J,B563)),0,I563-2000+1)</f>
        <v>0.19850999999999999</v>
      </c>
    </row>
    <row r="564" spans="1:10" x14ac:dyDescent="0.25">
      <c r="A564" s="197">
        <f>IF(I563=DbaseIndices!$N$3,A563+1,A563)</f>
        <v>94</v>
      </c>
      <c r="B564" s="197">
        <f>MATCH(A564,DbaseIndices!A:A,0)</f>
        <v>141</v>
      </c>
      <c r="C564" s="197" t="str" cm="1">
        <f t="array" ref="C564">INDEX(DbaseIndices!F:F,$B564)</f>
        <v>1 Energy</v>
      </c>
      <c r="D564" s="197" t="str" cm="1">
        <f t="array" ref="D564">INDEX(DbaseIndices!G:G,$B564)</f>
        <v>1A Fuel Combustion Activities</v>
      </c>
      <c r="E564" s="197" cm="1">
        <f t="array" ref="E564">INDEX(DbaseIndices!H:H,$B564)</f>
        <v>0</v>
      </c>
      <c r="F564" s="197" cm="1">
        <f t="array" ref="F564">INDEX(DbaseIndices!I:I,$B564)</f>
        <v>0</v>
      </c>
      <c r="G564" s="197" t="str" cm="1">
        <f t="array" ref="G564">INDEX(DbaseIndices!D:D,$B564)</f>
        <v>Kerosene</v>
      </c>
      <c r="H564" s="197" t="str" cm="1">
        <f t="array" ref="H564">INDEX(DbaseIndices!E:E,$B564)</f>
        <v>CH4</v>
      </c>
      <c r="I564" s="197">
        <f>IF(I563=DbaseIndices!$N$3,DbaseIndices!$N$2,I563+1)</f>
        <v>2016</v>
      </c>
      <c r="J564" s="404" cm="1">
        <f t="array" aca="1" ref="J564" ca="1">OFFSET(INDIRECT(INDEX(DbaseIndices!J:J,B564)),0,I564-2000+1)</f>
        <v>0.20043900000000001</v>
      </c>
    </row>
    <row r="565" spans="1:10" x14ac:dyDescent="0.25">
      <c r="A565" s="197">
        <f>IF(I564=DbaseIndices!$N$3,A564+1,A564)</f>
        <v>94</v>
      </c>
      <c r="B565" s="197">
        <f>MATCH(A565,DbaseIndices!A:A,0)</f>
        <v>141</v>
      </c>
      <c r="C565" s="197" t="str" cm="1">
        <f t="array" ref="C565">INDEX(DbaseIndices!F:F,$B565)</f>
        <v>1 Energy</v>
      </c>
      <c r="D565" s="197" t="str" cm="1">
        <f t="array" ref="D565">INDEX(DbaseIndices!G:G,$B565)</f>
        <v>1A Fuel Combustion Activities</v>
      </c>
      <c r="E565" s="197" cm="1">
        <f t="array" ref="E565">INDEX(DbaseIndices!H:H,$B565)</f>
        <v>0</v>
      </c>
      <c r="F565" s="197" cm="1">
        <f t="array" ref="F565">INDEX(DbaseIndices!I:I,$B565)</f>
        <v>0</v>
      </c>
      <c r="G565" s="197" t="str" cm="1">
        <f t="array" ref="G565">INDEX(DbaseIndices!D:D,$B565)</f>
        <v>Kerosene</v>
      </c>
      <c r="H565" s="197" t="str" cm="1">
        <f t="array" ref="H565">INDEX(DbaseIndices!E:E,$B565)</f>
        <v>CH4</v>
      </c>
      <c r="I565" s="197">
        <f>IF(I564=DbaseIndices!$N$3,DbaseIndices!$N$2,I564+1)</f>
        <v>2017</v>
      </c>
      <c r="J565" s="404" cm="1">
        <f t="array" aca="1" ref="J565" ca="1">OFFSET(INDIRECT(INDEX(DbaseIndices!J:J,B565)),0,I565-2000+1)</f>
        <v>0.206817</v>
      </c>
    </row>
    <row r="566" spans="1:10" x14ac:dyDescent="0.25">
      <c r="A566" s="197">
        <f>IF(I565=DbaseIndices!$N$3,A565+1,A565)</f>
        <v>95</v>
      </c>
      <c r="B566" s="197">
        <f>MATCH(A566,DbaseIndices!A:A,0)</f>
        <v>142</v>
      </c>
      <c r="C566" s="197" t="str" cm="1">
        <f t="array" ref="C566">INDEX(DbaseIndices!F:F,$B566)</f>
        <v>1 Energy</v>
      </c>
      <c r="D566" s="197" t="str" cm="1">
        <f t="array" ref="D566">INDEX(DbaseIndices!G:G,$B566)</f>
        <v>1A Fuel Combustion Activities</v>
      </c>
      <c r="E566" s="197" t="str" cm="1">
        <f t="array" ref="E566">INDEX(DbaseIndices!H:H,$B566)</f>
        <v>1A3 Transport</v>
      </c>
      <c r="F566" s="197" t="str" cm="1">
        <f t="array" ref="F566">INDEX(DbaseIndices!I:I,$B566)</f>
        <v>1A3a Transport - Aviation</v>
      </c>
      <c r="G566" s="197" t="str" cm="1">
        <f t="array" ref="G566">INDEX(DbaseIndices!D:D,$B566)</f>
        <v>Residual Fuel Oil (HFO)</v>
      </c>
      <c r="H566" s="197" t="str" cm="1">
        <f t="array" ref="H566">INDEX(DbaseIndices!E:E,$B566)</f>
        <v>CH4</v>
      </c>
      <c r="I566" s="197">
        <f>IF(I565=DbaseIndices!$N$3,DbaseIndices!$N$2,I565+1)</f>
        <v>2012</v>
      </c>
      <c r="J566" s="404" cm="1">
        <f t="array" aca="1" ref="J566" ca="1">OFFSET(INDIRECT(INDEX(DbaseIndices!J:J,B566)),0,I566-2000+1)</f>
        <v>3.2399999999999998E-3</v>
      </c>
    </row>
    <row r="567" spans="1:10" x14ac:dyDescent="0.25">
      <c r="A567" s="197">
        <f>IF(I566=DbaseIndices!$N$3,A566+1,A566)</f>
        <v>95</v>
      </c>
      <c r="B567" s="197">
        <f>MATCH(A567,DbaseIndices!A:A,0)</f>
        <v>142</v>
      </c>
      <c r="C567" s="197" t="str" cm="1">
        <f t="array" ref="C567">INDEX(DbaseIndices!F:F,$B567)</f>
        <v>1 Energy</v>
      </c>
      <c r="D567" s="197" t="str" cm="1">
        <f t="array" ref="D567">INDEX(DbaseIndices!G:G,$B567)</f>
        <v>1A Fuel Combustion Activities</v>
      </c>
      <c r="E567" s="197" t="str" cm="1">
        <f t="array" ref="E567">INDEX(DbaseIndices!H:H,$B567)</f>
        <v>1A3 Transport</v>
      </c>
      <c r="F567" s="197" t="str" cm="1">
        <f t="array" ref="F567">INDEX(DbaseIndices!I:I,$B567)</f>
        <v>1A3a Transport - Aviation</v>
      </c>
      <c r="G567" s="197" t="str" cm="1">
        <f t="array" ref="G567">INDEX(DbaseIndices!D:D,$B567)</f>
        <v>Residual Fuel Oil (HFO)</v>
      </c>
      <c r="H567" s="197" t="str" cm="1">
        <f t="array" ref="H567">INDEX(DbaseIndices!E:E,$B567)</f>
        <v>CH4</v>
      </c>
      <c r="I567" s="197">
        <f>IF(I566=DbaseIndices!$N$3,DbaseIndices!$N$2,I566+1)</f>
        <v>2013</v>
      </c>
      <c r="J567" s="404" cm="1">
        <f t="array" aca="1" ref="J567" ca="1">OFFSET(INDIRECT(INDEX(DbaseIndices!J:J,B567)),0,I567-2000+1)</f>
        <v>2.4500147999999998E-3</v>
      </c>
    </row>
    <row r="568" spans="1:10" x14ac:dyDescent="0.25">
      <c r="A568" s="197">
        <f>IF(I567=DbaseIndices!$N$3,A567+1,A567)</f>
        <v>95</v>
      </c>
      <c r="B568" s="197">
        <f>MATCH(A568,DbaseIndices!A:A,0)</f>
        <v>142</v>
      </c>
      <c r="C568" s="197" t="str" cm="1">
        <f t="array" ref="C568">INDEX(DbaseIndices!F:F,$B568)</f>
        <v>1 Energy</v>
      </c>
      <c r="D568" s="197" t="str" cm="1">
        <f t="array" ref="D568">INDEX(DbaseIndices!G:G,$B568)</f>
        <v>1A Fuel Combustion Activities</v>
      </c>
      <c r="E568" s="197" t="str" cm="1">
        <f t="array" ref="E568">INDEX(DbaseIndices!H:H,$B568)</f>
        <v>1A3 Transport</v>
      </c>
      <c r="F568" s="197" t="str" cm="1">
        <f t="array" ref="F568">INDEX(DbaseIndices!I:I,$B568)</f>
        <v>1A3a Transport - Aviation</v>
      </c>
      <c r="G568" s="197" t="str" cm="1">
        <f t="array" ref="G568">INDEX(DbaseIndices!D:D,$B568)</f>
        <v>Residual Fuel Oil (HFO)</v>
      </c>
      <c r="H568" s="197" t="str" cm="1">
        <f t="array" ref="H568">INDEX(DbaseIndices!E:E,$B568)</f>
        <v>CH4</v>
      </c>
      <c r="I568" s="197">
        <f>IF(I567=DbaseIndices!$N$3,DbaseIndices!$N$2,I567+1)</f>
        <v>2014</v>
      </c>
      <c r="J568" s="404" cm="1">
        <f t="array" aca="1" ref="J568" ca="1">OFFSET(INDIRECT(INDEX(DbaseIndices!J:J,B568)),0,I568-2000+1)</f>
        <v>2.4539879999999998E-3</v>
      </c>
    </row>
    <row r="569" spans="1:10" x14ac:dyDescent="0.25">
      <c r="A569" s="197">
        <f>IF(I568=DbaseIndices!$N$3,A568+1,A568)</f>
        <v>95</v>
      </c>
      <c r="B569" s="197">
        <f>MATCH(A569,DbaseIndices!A:A,0)</f>
        <v>142</v>
      </c>
      <c r="C569" s="197" t="str" cm="1">
        <f t="array" ref="C569">INDEX(DbaseIndices!F:F,$B569)</f>
        <v>1 Energy</v>
      </c>
      <c r="D569" s="197" t="str" cm="1">
        <f t="array" ref="D569">INDEX(DbaseIndices!G:G,$B569)</f>
        <v>1A Fuel Combustion Activities</v>
      </c>
      <c r="E569" s="197" t="str" cm="1">
        <f t="array" ref="E569">INDEX(DbaseIndices!H:H,$B569)</f>
        <v>1A3 Transport</v>
      </c>
      <c r="F569" s="197" t="str" cm="1">
        <f t="array" ref="F569">INDEX(DbaseIndices!I:I,$B569)</f>
        <v>1A3a Transport - Aviation</v>
      </c>
      <c r="G569" s="197" t="str" cm="1">
        <f t="array" ref="G569">INDEX(DbaseIndices!D:D,$B569)</f>
        <v>Residual Fuel Oil (HFO)</v>
      </c>
      <c r="H569" s="197" t="str" cm="1">
        <f t="array" ref="H569">INDEX(DbaseIndices!E:E,$B569)</f>
        <v>CH4</v>
      </c>
      <c r="I569" s="197">
        <f>IF(I568=DbaseIndices!$N$3,DbaseIndices!$N$2,I568+1)</f>
        <v>2015</v>
      </c>
      <c r="J569" s="404" cm="1">
        <f t="array" aca="1" ref="J569" ca="1">OFFSET(INDIRECT(INDEX(DbaseIndices!J:J,B569)),0,I569-2000+1)</f>
        <v>2.4579611999999999E-3</v>
      </c>
    </row>
    <row r="570" spans="1:10" x14ac:dyDescent="0.25">
      <c r="A570" s="197">
        <f>IF(I569=DbaseIndices!$N$3,A569+1,A569)</f>
        <v>95</v>
      </c>
      <c r="B570" s="197">
        <f>MATCH(A570,DbaseIndices!A:A,0)</f>
        <v>142</v>
      </c>
      <c r="C570" s="197" t="str" cm="1">
        <f t="array" ref="C570">INDEX(DbaseIndices!F:F,$B570)</f>
        <v>1 Energy</v>
      </c>
      <c r="D570" s="197" t="str" cm="1">
        <f t="array" ref="D570">INDEX(DbaseIndices!G:G,$B570)</f>
        <v>1A Fuel Combustion Activities</v>
      </c>
      <c r="E570" s="197" t="str" cm="1">
        <f t="array" ref="E570">INDEX(DbaseIndices!H:H,$B570)</f>
        <v>1A3 Transport</v>
      </c>
      <c r="F570" s="197" t="str" cm="1">
        <f t="array" ref="F570">INDEX(DbaseIndices!I:I,$B570)</f>
        <v>1A3a Transport - Aviation</v>
      </c>
      <c r="G570" s="197" t="str" cm="1">
        <f t="array" ref="G570">INDEX(DbaseIndices!D:D,$B570)</f>
        <v>Residual Fuel Oil (HFO)</v>
      </c>
      <c r="H570" s="197" t="str" cm="1">
        <f t="array" ref="H570">INDEX(DbaseIndices!E:E,$B570)</f>
        <v>CH4</v>
      </c>
      <c r="I570" s="197">
        <f>IF(I569=DbaseIndices!$N$3,DbaseIndices!$N$2,I569+1)</f>
        <v>2016</v>
      </c>
      <c r="J570" s="404" cm="1">
        <f t="array" aca="1" ref="J570" ca="1">OFFSET(INDIRECT(INDEX(DbaseIndices!J:J,B570)),0,I570-2000+1)</f>
        <v>2.4629999999999999E-3</v>
      </c>
    </row>
    <row r="571" spans="1:10" x14ac:dyDescent="0.25">
      <c r="A571" s="197">
        <f>IF(I570=DbaseIndices!$N$3,A570+1,A570)</f>
        <v>95</v>
      </c>
      <c r="B571" s="197">
        <f>MATCH(A571,DbaseIndices!A:A,0)</f>
        <v>142</v>
      </c>
      <c r="C571" s="197" t="str" cm="1">
        <f t="array" ref="C571">INDEX(DbaseIndices!F:F,$B571)</f>
        <v>1 Energy</v>
      </c>
      <c r="D571" s="197" t="str" cm="1">
        <f t="array" ref="D571">INDEX(DbaseIndices!G:G,$B571)</f>
        <v>1A Fuel Combustion Activities</v>
      </c>
      <c r="E571" s="197" t="str" cm="1">
        <f t="array" ref="E571">INDEX(DbaseIndices!H:H,$B571)</f>
        <v>1A3 Transport</v>
      </c>
      <c r="F571" s="197" t="str" cm="1">
        <f t="array" ref="F571">INDEX(DbaseIndices!I:I,$B571)</f>
        <v>1A3a Transport - Aviation</v>
      </c>
      <c r="G571" s="197" t="str" cm="1">
        <f t="array" ref="G571">INDEX(DbaseIndices!D:D,$B571)</f>
        <v>Residual Fuel Oil (HFO)</v>
      </c>
      <c r="H571" s="197" t="str" cm="1">
        <f t="array" ref="H571">INDEX(DbaseIndices!E:E,$B571)</f>
        <v>CH4</v>
      </c>
      <c r="I571" s="197">
        <f>IF(I570=DbaseIndices!$N$3,DbaseIndices!$N$2,I570+1)</f>
        <v>2017</v>
      </c>
      <c r="J571" s="404" cm="1">
        <f t="array" aca="1" ref="J571" ca="1">OFFSET(INDIRECT(INDEX(DbaseIndices!J:J,B571)),0,I571-2000+1)</f>
        <v>2.4659999999999999E-3</v>
      </c>
    </row>
    <row r="572" spans="1:10" x14ac:dyDescent="0.25">
      <c r="A572" s="197">
        <f>IF(I571=DbaseIndices!$N$3,A571+1,A571)</f>
        <v>96</v>
      </c>
      <c r="B572" s="197">
        <f>MATCH(A572,DbaseIndices!A:A,0)</f>
        <v>143</v>
      </c>
      <c r="C572" s="197" t="str" cm="1">
        <f t="array" ref="C572">INDEX(DbaseIndices!F:F,$B572)</f>
        <v>1 Energy</v>
      </c>
      <c r="D572" s="197" t="str" cm="1">
        <f t="array" ref="D572">INDEX(DbaseIndices!G:G,$B572)</f>
        <v>1A Fuel Combustion Activities</v>
      </c>
      <c r="E572" s="197" t="str" cm="1">
        <f t="array" ref="E572">INDEX(DbaseIndices!H:H,$B572)</f>
        <v>1A3 Transport</v>
      </c>
      <c r="F572" s="197" t="str" cm="1">
        <f t="array" ref="F572">INDEX(DbaseIndices!I:I,$B572)</f>
        <v>1A3a Transport - Aviation</v>
      </c>
      <c r="G572" s="197" t="str" cm="1">
        <f t="array" ref="G572">INDEX(DbaseIndices!D:D,$B572)</f>
        <v>Coal</v>
      </c>
      <c r="H572" s="197" t="str" cm="1">
        <f t="array" ref="H572">INDEX(DbaseIndices!E:E,$B572)</f>
        <v>CH4</v>
      </c>
      <c r="I572" s="197">
        <f>IF(I571=DbaseIndices!$N$3,DbaseIndices!$N$2,I571+1)</f>
        <v>2012</v>
      </c>
      <c r="J572" s="404" cm="1">
        <f t="array" aca="1" ref="J572" ca="1">OFFSET(INDIRECT(INDEX(DbaseIndices!J:J,B572)),0,I572-2000+1)</f>
        <v>5.9993999999999999E-2</v>
      </c>
    </row>
    <row r="573" spans="1:10" x14ac:dyDescent="0.25">
      <c r="A573" s="197">
        <f>IF(I572=DbaseIndices!$N$3,A572+1,A572)</f>
        <v>96</v>
      </c>
      <c r="B573" s="197">
        <f>MATCH(A573,DbaseIndices!A:A,0)</f>
        <v>143</v>
      </c>
      <c r="C573" s="197" t="str" cm="1">
        <f t="array" ref="C573">INDEX(DbaseIndices!F:F,$B573)</f>
        <v>1 Energy</v>
      </c>
      <c r="D573" s="197" t="str" cm="1">
        <f t="array" ref="D573">INDEX(DbaseIndices!G:G,$B573)</f>
        <v>1A Fuel Combustion Activities</v>
      </c>
      <c r="E573" s="197" t="str" cm="1">
        <f t="array" ref="E573">INDEX(DbaseIndices!H:H,$B573)</f>
        <v>1A3 Transport</v>
      </c>
      <c r="F573" s="197" t="str" cm="1">
        <f t="array" ref="F573">INDEX(DbaseIndices!I:I,$B573)</f>
        <v>1A3a Transport - Aviation</v>
      </c>
      <c r="G573" s="197" t="str" cm="1">
        <f t="array" ref="G573">INDEX(DbaseIndices!D:D,$B573)</f>
        <v>Coal</v>
      </c>
      <c r="H573" s="197" t="str" cm="1">
        <f t="array" ref="H573">INDEX(DbaseIndices!E:E,$B573)</f>
        <v>CH4</v>
      </c>
      <c r="I573" s="197">
        <f>IF(I572=DbaseIndices!$N$3,DbaseIndices!$N$2,I572+1)</f>
        <v>2013</v>
      </c>
      <c r="J573" s="404" cm="1">
        <f t="array" aca="1" ref="J573" ca="1">OFFSET(INDIRECT(INDEX(DbaseIndices!J:J,B573)),0,I573-2000+1)</f>
        <v>5.3952E-2</v>
      </c>
    </row>
    <row r="574" spans="1:10" x14ac:dyDescent="0.25">
      <c r="A574" s="197">
        <f>IF(I573=DbaseIndices!$N$3,A573+1,A573)</f>
        <v>96</v>
      </c>
      <c r="B574" s="197">
        <f>MATCH(A574,DbaseIndices!A:A,0)</f>
        <v>143</v>
      </c>
      <c r="C574" s="197" t="str" cm="1">
        <f t="array" ref="C574">INDEX(DbaseIndices!F:F,$B574)</f>
        <v>1 Energy</v>
      </c>
      <c r="D574" s="197" t="str" cm="1">
        <f t="array" ref="D574">INDEX(DbaseIndices!G:G,$B574)</f>
        <v>1A Fuel Combustion Activities</v>
      </c>
      <c r="E574" s="197" t="str" cm="1">
        <f t="array" ref="E574">INDEX(DbaseIndices!H:H,$B574)</f>
        <v>1A3 Transport</v>
      </c>
      <c r="F574" s="197" t="str" cm="1">
        <f t="array" ref="F574">INDEX(DbaseIndices!I:I,$B574)</f>
        <v>1A3a Transport - Aviation</v>
      </c>
      <c r="G574" s="197" t="str" cm="1">
        <f t="array" ref="G574">INDEX(DbaseIndices!D:D,$B574)</f>
        <v>Coal</v>
      </c>
      <c r="H574" s="197" t="str" cm="1">
        <f t="array" ref="H574">INDEX(DbaseIndices!E:E,$B574)</f>
        <v>CH4</v>
      </c>
      <c r="I574" s="197">
        <f>IF(I573=DbaseIndices!$N$3,DbaseIndices!$N$2,I573+1)</f>
        <v>2014</v>
      </c>
      <c r="J574" s="404" cm="1">
        <f t="array" aca="1" ref="J574" ca="1">OFFSET(INDIRECT(INDEX(DbaseIndices!J:J,B574)),0,I574-2000+1)</f>
        <v>5.6973000000000003E-2</v>
      </c>
    </row>
    <row r="575" spans="1:10" x14ac:dyDescent="0.25">
      <c r="A575" s="197">
        <f>IF(I574=DbaseIndices!$N$3,A574+1,A574)</f>
        <v>96</v>
      </c>
      <c r="B575" s="197">
        <f>MATCH(A575,DbaseIndices!A:A,0)</f>
        <v>143</v>
      </c>
      <c r="C575" s="197" t="str" cm="1">
        <f t="array" ref="C575">INDEX(DbaseIndices!F:F,$B575)</f>
        <v>1 Energy</v>
      </c>
      <c r="D575" s="197" t="str" cm="1">
        <f t="array" ref="D575">INDEX(DbaseIndices!G:G,$B575)</f>
        <v>1A Fuel Combustion Activities</v>
      </c>
      <c r="E575" s="197" t="str" cm="1">
        <f t="array" ref="E575">INDEX(DbaseIndices!H:H,$B575)</f>
        <v>1A3 Transport</v>
      </c>
      <c r="F575" s="197" t="str" cm="1">
        <f t="array" ref="F575">INDEX(DbaseIndices!I:I,$B575)</f>
        <v>1A3a Transport - Aviation</v>
      </c>
      <c r="G575" s="197" t="str" cm="1">
        <f t="array" ref="G575">INDEX(DbaseIndices!D:D,$B575)</f>
        <v>Coal</v>
      </c>
      <c r="H575" s="197" t="str" cm="1">
        <f t="array" ref="H575">INDEX(DbaseIndices!E:E,$B575)</f>
        <v>CH4</v>
      </c>
      <c r="I575" s="197">
        <f>IF(I574=DbaseIndices!$N$3,DbaseIndices!$N$2,I574+1)</f>
        <v>2015</v>
      </c>
      <c r="J575" s="404" cm="1">
        <f t="array" aca="1" ref="J575" ca="1">OFFSET(INDIRECT(INDEX(DbaseIndices!J:J,B575)),0,I575-2000+1)</f>
        <v>6.0527999999999998E-2</v>
      </c>
    </row>
    <row r="576" spans="1:10" x14ac:dyDescent="0.25">
      <c r="A576" s="197">
        <f>IF(I575=DbaseIndices!$N$3,A575+1,A575)</f>
        <v>96</v>
      </c>
      <c r="B576" s="197">
        <f>MATCH(A576,DbaseIndices!A:A,0)</f>
        <v>143</v>
      </c>
      <c r="C576" s="197" t="str" cm="1">
        <f t="array" ref="C576">INDEX(DbaseIndices!F:F,$B576)</f>
        <v>1 Energy</v>
      </c>
      <c r="D576" s="197" t="str" cm="1">
        <f t="array" ref="D576">INDEX(DbaseIndices!G:G,$B576)</f>
        <v>1A Fuel Combustion Activities</v>
      </c>
      <c r="E576" s="197" t="str" cm="1">
        <f t="array" ref="E576">INDEX(DbaseIndices!H:H,$B576)</f>
        <v>1A3 Transport</v>
      </c>
      <c r="F576" s="197" t="str" cm="1">
        <f t="array" ref="F576">INDEX(DbaseIndices!I:I,$B576)</f>
        <v>1A3a Transport - Aviation</v>
      </c>
      <c r="G576" s="197" t="str" cm="1">
        <f t="array" ref="G576">INDEX(DbaseIndices!D:D,$B576)</f>
        <v>Coal</v>
      </c>
      <c r="H576" s="197" t="str" cm="1">
        <f t="array" ref="H576">INDEX(DbaseIndices!E:E,$B576)</f>
        <v>CH4</v>
      </c>
      <c r="I576" s="197">
        <f>IF(I575=DbaseIndices!$N$3,DbaseIndices!$N$2,I575+1)</f>
        <v>2016</v>
      </c>
      <c r="J576" s="404" cm="1">
        <f t="array" aca="1" ref="J576" ca="1">OFFSET(INDIRECT(INDEX(DbaseIndices!J:J,B576)),0,I576-2000+1)</f>
        <v>6.2018999999999998E-2</v>
      </c>
    </row>
    <row r="577" spans="1:10" x14ac:dyDescent="0.25">
      <c r="A577" s="197">
        <f>IF(I576=DbaseIndices!$N$3,A576+1,A576)</f>
        <v>96</v>
      </c>
      <c r="B577" s="197">
        <f>MATCH(A577,DbaseIndices!A:A,0)</f>
        <v>143</v>
      </c>
      <c r="C577" s="197" t="str" cm="1">
        <f t="array" ref="C577">INDEX(DbaseIndices!F:F,$B577)</f>
        <v>1 Energy</v>
      </c>
      <c r="D577" s="197" t="str" cm="1">
        <f t="array" ref="D577">INDEX(DbaseIndices!G:G,$B577)</f>
        <v>1A Fuel Combustion Activities</v>
      </c>
      <c r="E577" s="197" t="str" cm="1">
        <f t="array" ref="E577">INDEX(DbaseIndices!H:H,$B577)</f>
        <v>1A3 Transport</v>
      </c>
      <c r="F577" s="197" t="str" cm="1">
        <f t="array" ref="F577">INDEX(DbaseIndices!I:I,$B577)</f>
        <v>1A3a Transport - Aviation</v>
      </c>
      <c r="G577" s="197" t="str" cm="1">
        <f t="array" ref="G577">INDEX(DbaseIndices!D:D,$B577)</f>
        <v>Coal</v>
      </c>
      <c r="H577" s="197" t="str" cm="1">
        <f t="array" ref="H577">INDEX(DbaseIndices!E:E,$B577)</f>
        <v>CH4</v>
      </c>
      <c r="I577" s="197">
        <f>IF(I576=DbaseIndices!$N$3,DbaseIndices!$N$2,I576+1)</f>
        <v>2017</v>
      </c>
      <c r="J577" s="404" cm="1">
        <f t="array" aca="1" ref="J577" ca="1">OFFSET(INDIRECT(INDEX(DbaseIndices!J:J,B577)),0,I577-2000+1)</f>
        <v>6.1448999999999997E-2</v>
      </c>
    </row>
    <row r="578" spans="1:10" x14ac:dyDescent="0.25">
      <c r="A578" s="197">
        <f>IF(I577=DbaseIndices!$N$3,A577+1,A577)</f>
        <v>97</v>
      </c>
      <c r="B578" s="197">
        <f>MATCH(A578,DbaseIndices!A:A,0)</f>
        <v>145</v>
      </c>
      <c r="C578" s="197" t="str" cm="1">
        <f t="array" ref="C578">INDEX(DbaseIndices!F:F,$B578)</f>
        <v>1 Energy</v>
      </c>
      <c r="D578" s="197" t="str" cm="1">
        <f t="array" ref="D578">INDEX(DbaseIndices!G:G,$B578)</f>
        <v>1A Fuel Combustion Activities</v>
      </c>
      <c r="E578" s="197" t="str" cm="1">
        <f t="array" ref="E578">INDEX(DbaseIndices!H:H,$B578)</f>
        <v>1A3 Transport</v>
      </c>
      <c r="F578" s="197" t="str" cm="1">
        <f t="array" ref="F578">INDEX(DbaseIndices!I:I,$B578)</f>
        <v>1A3b Transport - Road</v>
      </c>
      <c r="G578" s="197" t="str" cm="1">
        <f t="array" ref="G578">INDEX(DbaseIndices!D:D,$B578)</f>
        <v>Motor gasoline</v>
      </c>
      <c r="H578" s="197" t="str" cm="1">
        <f t="array" ref="H578">INDEX(DbaseIndices!E:E,$B578)</f>
        <v>CH4</v>
      </c>
      <c r="I578" s="197">
        <f>IF(I577=DbaseIndices!$N$3,DbaseIndices!$N$2,I577+1)</f>
        <v>2012</v>
      </c>
      <c r="J578" s="404" cm="1">
        <f t="array" aca="1" ref="J578" ca="1">OFFSET(INDIRECT(INDEX(DbaseIndices!J:J,B578)),0,I578-2000+1)</f>
        <v>10.920323040000001</v>
      </c>
    </row>
    <row r="579" spans="1:10" x14ac:dyDescent="0.25">
      <c r="A579" s="197">
        <f>IF(I578=DbaseIndices!$N$3,A578+1,A578)</f>
        <v>97</v>
      </c>
      <c r="B579" s="197">
        <f>MATCH(A579,DbaseIndices!A:A,0)</f>
        <v>145</v>
      </c>
      <c r="C579" s="197" t="str" cm="1">
        <f t="array" ref="C579">INDEX(DbaseIndices!F:F,$B579)</f>
        <v>1 Energy</v>
      </c>
      <c r="D579" s="197" t="str" cm="1">
        <f t="array" ref="D579">INDEX(DbaseIndices!G:G,$B579)</f>
        <v>1A Fuel Combustion Activities</v>
      </c>
      <c r="E579" s="197" t="str" cm="1">
        <f t="array" ref="E579">INDEX(DbaseIndices!H:H,$B579)</f>
        <v>1A3 Transport</v>
      </c>
      <c r="F579" s="197" t="str" cm="1">
        <f t="array" ref="F579">INDEX(DbaseIndices!I:I,$B579)</f>
        <v>1A3b Transport - Road</v>
      </c>
      <c r="G579" s="197" t="str" cm="1">
        <f t="array" ref="G579">INDEX(DbaseIndices!D:D,$B579)</f>
        <v>Motor gasoline</v>
      </c>
      <c r="H579" s="197" t="str" cm="1">
        <f t="array" ref="H579">INDEX(DbaseIndices!E:E,$B579)</f>
        <v>CH4</v>
      </c>
      <c r="I579" s="197">
        <f>IF(I578=DbaseIndices!$N$3,DbaseIndices!$N$2,I578+1)</f>
        <v>2013</v>
      </c>
      <c r="J579" s="404" cm="1">
        <f t="array" aca="1" ref="J579" ca="1">OFFSET(INDIRECT(INDEX(DbaseIndices!J:J,B579)),0,I579-2000+1)</f>
        <v>12.217294319999999</v>
      </c>
    </row>
    <row r="580" spans="1:10" x14ac:dyDescent="0.25">
      <c r="A580" s="197">
        <f>IF(I579=DbaseIndices!$N$3,A579+1,A579)</f>
        <v>97</v>
      </c>
      <c r="B580" s="197">
        <f>MATCH(A580,DbaseIndices!A:A,0)</f>
        <v>145</v>
      </c>
      <c r="C580" s="197" t="str" cm="1">
        <f t="array" ref="C580">INDEX(DbaseIndices!F:F,$B580)</f>
        <v>1 Energy</v>
      </c>
      <c r="D580" s="197" t="str" cm="1">
        <f t="array" ref="D580">INDEX(DbaseIndices!G:G,$B580)</f>
        <v>1A Fuel Combustion Activities</v>
      </c>
      <c r="E580" s="197" t="str" cm="1">
        <f t="array" ref="E580">INDEX(DbaseIndices!H:H,$B580)</f>
        <v>1A3 Transport</v>
      </c>
      <c r="F580" s="197" t="str" cm="1">
        <f t="array" ref="F580">INDEX(DbaseIndices!I:I,$B580)</f>
        <v>1A3b Transport - Road</v>
      </c>
      <c r="G580" s="197" t="str" cm="1">
        <f t="array" ref="G580">INDEX(DbaseIndices!D:D,$B580)</f>
        <v>Motor gasoline</v>
      </c>
      <c r="H580" s="197" t="str" cm="1">
        <f t="array" ref="H580">INDEX(DbaseIndices!E:E,$B580)</f>
        <v>CH4</v>
      </c>
      <c r="I580" s="197">
        <f>IF(I579=DbaseIndices!$N$3,DbaseIndices!$N$2,I579+1)</f>
        <v>2014</v>
      </c>
      <c r="J580" s="404" cm="1">
        <f t="array" aca="1" ref="J580" ca="1">OFFSET(INDIRECT(INDEX(DbaseIndices!J:J,B580)),0,I580-2000+1)</f>
        <v>12.11369775</v>
      </c>
    </row>
    <row r="581" spans="1:10" x14ac:dyDescent="0.25">
      <c r="A581" s="197">
        <f>IF(I580=DbaseIndices!$N$3,A580+1,A580)</f>
        <v>97</v>
      </c>
      <c r="B581" s="197">
        <f>MATCH(A581,DbaseIndices!A:A,0)</f>
        <v>145</v>
      </c>
      <c r="C581" s="197" t="str" cm="1">
        <f t="array" ref="C581">INDEX(DbaseIndices!F:F,$B581)</f>
        <v>1 Energy</v>
      </c>
      <c r="D581" s="197" t="str" cm="1">
        <f t="array" ref="D581">INDEX(DbaseIndices!G:G,$B581)</f>
        <v>1A Fuel Combustion Activities</v>
      </c>
      <c r="E581" s="197" t="str" cm="1">
        <f t="array" ref="E581">INDEX(DbaseIndices!H:H,$B581)</f>
        <v>1A3 Transport</v>
      </c>
      <c r="F581" s="197" t="str" cm="1">
        <f t="array" ref="F581">INDEX(DbaseIndices!I:I,$B581)</f>
        <v>1A3b Transport - Road</v>
      </c>
      <c r="G581" s="197" t="str" cm="1">
        <f t="array" ref="G581">INDEX(DbaseIndices!D:D,$B581)</f>
        <v>Motor gasoline</v>
      </c>
      <c r="H581" s="197" t="str" cm="1">
        <f t="array" ref="H581">INDEX(DbaseIndices!E:E,$B581)</f>
        <v>CH4</v>
      </c>
      <c r="I581" s="197">
        <f>IF(I580=DbaseIndices!$N$3,DbaseIndices!$N$2,I580+1)</f>
        <v>2015</v>
      </c>
      <c r="J581" s="404" cm="1">
        <f t="array" aca="1" ref="J581" ca="1">OFFSET(INDIRECT(INDEX(DbaseIndices!J:J,B581)),0,I581-2000+1)</f>
        <v>12.899924253035545</v>
      </c>
    </row>
    <row r="582" spans="1:10" x14ac:dyDescent="0.25">
      <c r="A582" s="197">
        <f>IF(I581=DbaseIndices!$N$3,A581+1,A581)</f>
        <v>97</v>
      </c>
      <c r="B582" s="197">
        <f>MATCH(A582,DbaseIndices!A:A,0)</f>
        <v>145</v>
      </c>
      <c r="C582" s="197" t="str" cm="1">
        <f t="array" ref="C582">INDEX(DbaseIndices!F:F,$B582)</f>
        <v>1 Energy</v>
      </c>
      <c r="D582" s="197" t="str" cm="1">
        <f t="array" ref="D582">INDEX(DbaseIndices!G:G,$B582)</f>
        <v>1A Fuel Combustion Activities</v>
      </c>
      <c r="E582" s="197" t="str" cm="1">
        <f t="array" ref="E582">INDEX(DbaseIndices!H:H,$B582)</f>
        <v>1A3 Transport</v>
      </c>
      <c r="F582" s="197" t="str" cm="1">
        <f t="array" ref="F582">INDEX(DbaseIndices!I:I,$B582)</f>
        <v>1A3b Transport - Road</v>
      </c>
      <c r="G582" s="197" t="str" cm="1">
        <f t="array" ref="G582">INDEX(DbaseIndices!D:D,$B582)</f>
        <v>Motor gasoline</v>
      </c>
      <c r="H582" s="197" t="str" cm="1">
        <f t="array" ref="H582">INDEX(DbaseIndices!E:E,$B582)</f>
        <v>CH4</v>
      </c>
      <c r="I582" s="197">
        <f>IF(I581=DbaseIndices!$N$3,DbaseIndices!$N$2,I581+1)</f>
        <v>2016</v>
      </c>
      <c r="J582" s="404" cm="1">
        <f t="array" aca="1" ref="J582" ca="1">OFFSET(INDIRECT(INDEX(DbaseIndices!J:J,B582)),0,I582-2000+1)</f>
        <v>10.525021622342571</v>
      </c>
    </row>
    <row r="583" spans="1:10" x14ac:dyDescent="0.25">
      <c r="A583" s="197">
        <f>IF(I582=DbaseIndices!$N$3,A582+1,A582)</f>
        <v>97</v>
      </c>
      <c r="B583" s="197">
        <f>MATCH(A583,DbaseIndices!A:A,0)</f>
        <v>145</v>
      </c>
      <c r="C583" s="197" t="str" cm="1">
        <f t="array" ref="C583">INDEX(DbaseIndices!F:F,$B583)</f>
        <v>1 Energy</v>
      </c>
      <c r="D583" s="197" t="str" cm="1">
        <f t="array" ref="D583">INDEX(DbaseIndices!G:G,$B583)</f>
        <v>1A Fuel Combustion Activities</v>
      </c>
      <c r="E583" s="197" t="str" cm="1">
        <f t="array" ref="E583">INDEX(DbaseIndices!H:H,$B583)</f>
        <v>1A3 Transport</v>
      </c>
      <c r="F583" s="197" t="str" cm="1">
        <f t="array" ref="F583">INDEX(DbaseIndices!I:I,$B583)</f>
        <v>1A3b Transport - Road</v>
      </c>
      <c r="G583" s="197" t="str" cm="1">
        <f t="array" ref="G583">INDEX(DbaseIndices!D:D,$B583)</f>
        <v>Motor gasoline</v>
      </c>
      <c r="H583" s="197" t="str" cm="1">
        <f t="array" ref="H583">INDEX(DbaseIndices!E:E,$B583)</f>
        <v>CH4</v>
      </c>
      <c r="I583" s="197">
        <f>IF(I582=DbaseIndices!$N$3,DbaseIndices!$N$2,I582+1)</f>
        <v>2017</v>
      </c>
      <c r="J583" s="404" cm="1">
        <f t="array" aca="1" ref="J583" ca="1">OFFSET(INDIRECT(INDEX(DbaseIndices!J:J,B583)),0,I583-2000+1)</f>
        <v>10.321548975605563</v>
      </c>
    </row>
    <row r="584" spans="1:10" x14ac:dyDescent="0.25">
      <c r="A584" s="197">
        <f>IF(I583=DbaseIndices!$N$3,A583+1,A583)</f>
        <v>98</v>
      </c>
      <c r="B584" s="197">
        <f>MATCH(A584,DbaseIndices!A:A,0)</f>
        <v>146</v>
      </c>
      <c r="C584" s="197" t="str" cm="1">
        <f t="array" ref="C584">INDEX(DbaseIndices!F:F,$B584)</f>
        <v>1 Energy</v>
      </c>
      <c r="D584" s="197" t="str" cm="1">
        <f t="array" ref="D584">INDEX(DbaseIndices!G:G,$B584)</f>
        <v>1A Fuel Combustion Activities</v>
      </c>
      <c r="E584" s="197" t="str" cm="1">
        <f t="array" ref="E584">INDEX(DbaseIndices!H:H,$B584)</f>
        <v>1A3 Transport</v>
      </c>
      <c r="F584" s="197" t="str" cm="1">
        <f t="array" ref="F584">INDEX(DbaseIndices!I:I,$B584)</f>
        <v>1A3b Transport - Road</v>
      </c>
      <c r="G584" s="197" t="str" cm="1">
        <f t="array" ref="G584">INDEX(DbaseIndices!D:D,$B584)</f>
        <v>Kerosene</v>
      </c>
      <c r="H584" s="197" t="str" cm="1">
        <f t="array" ref="H584">INDEX(DbaseIndices!E:E,$B584)</f>
        <v>CH4</v>
      </c>
      <c r="I584" s="197">
        <f>IF(I583=DbaseIndices!$N$3,DbaseIndices!$N$2,I583+1)</f>
        <v>2012</v>
      </c>
      <c r="J584" s="404" cm="1">
        <f t="array" aca="1" ref="J584" ca="1">OFFSET(INDIRECT(INDEX(DbaseIndices!J:J,B584)),0,I584-2000+1)</f>
        <v>5.1909150000000002E-4</v>
      </c>
    </row>
    <row r="585" spans="1:10" x14ac:dyDescent="0.25">
      <c r="A585" s="197">
        <f>IF(I584=DbaseIndices!$N$3,A584+1,A584)</f>
        <v>98</v>
      </c>
      <c r="B585" s="197">
        <f>MATCH(A585,DbaseIndices!A:A,0)</f>
        <v>146</v>
      </c>
      <c r="C585" s="197" t="str" cm="1">
        <f t="array" ref="C585">INDEX(DbaseIndices!F:F,$B585)</f>
        <v>1 Energy</v>
      </c>
      <c r="D585" s="197" t="str" cm="1">
        <f t="array" ref="D585">INDEX(DbaseIndices!G:G,$B585)</f>
        <v>1A Fuel Combustion Activities</v>
      </c>
      <c r="E585" s="197" t="str" cm="1">
        <f t="array" ref="E585">INDEX(DbaseIndices!H:H,$B585)</f>
        <v>1A3 Transport</v>
      </c>
      <c r="F585" s="197" t="str" cm="1">
        <f t="array" ref="F585">INDEX(DbaseIndices!I:I,$B585)</f>
        <v>1A3b Transport - Road</v>
      </c>
      <c r="G585" s="197" t="str" cm="1">
        <f t="array" ref="G585">INDEX(DbaseIndices!D:D,$B585)</f>
        <v>Kerosene</v>
      </c>
      <c r="H585" s="197" t="str" cm="1">
        <f t="array" ref="H585">INDEX(DbaseIndices!E:E,$B585)</f>
        <v>CH4</v>
      </c>
      <c r="I585" s="197">
        <f>IF(I584=DbaseIndices!$N$3,DbaseIndices!$N$2,I584+1)</f>
        <v>2013</v>
      </c>
      <c r="J585" s="404" cm="1">
        <f t="array" aca="1" ref="J585" ca="1">OFFSET(INDIRECT(INDEX(DbaseIndices!J:J,B585)),0,I585-2000+1)</f>
        <v>5.1964799999999994E-4</v>
      </c>
    </row>
    <row r="586" spans="1:10" x14ac:dyDescent="0.25">
      <c r="A586" s="197">
        <f>IF(I585=DbaseIndices!$N$3,A585+1,A585)</f>
        <v>98</v>
      </c>
      <c r="B586" s="197">
        <f>MATCH(A586,DbaseIndices!A:A,0)</f>
        <v>146</v>
      </c>
      <c r="C586" s="197" t="str" cm="1">
        <f t="array" ref="C586">INDEX(DbaseIndices!F:F,$B586)</f>
        <v>1 Energy</v>
      </c>
      <c r="D586" s="197" t="str" cm="1">
        <f t="array" ref="D586">INDEX(DbaseIndices!G:G,$B586)</f>
        <v>1A Fuel Combustion Activities</v>
      </c>
      <c r="E586" s="197" t="str" cm="1">
        <f t="array" ref="E586">INDEX(DbaseIndices!H:H,$B586)</f>
        <v>1A3 Transport</v>
      </c>
      <c r="F586" s="197" t="str" cm="1">
        <f t="array" ref="F586">INDEX(DbaseIndices!I:I,$B586)</f>
        <v>1A3b Transport - Road</v>
      </c>
      <c r="G586" s="197" t="str" cm="1">
        <f t="array" ref="G586">INDEX(DbaseIndices!D:D,$B586)</f>
        <v>Kerosene</v>
      </c>
      <c r="H586" s="197" t="str" cm="1">
        <f t="array" ref="H586">INDEX(DbaseIndices!E:E,$B586)</f>
        <v>CH4</v>
      </c>
      <c r="I586" s="197">
        <f>IF(I585=DbaseIndices!$N$3,DbaseIndices!$N$2,I585+1)</f>
        <v>2014</v>
      </c>
      <c r="J586" s="404" cm="1">
        <f t="array" aca="1" ref="J586" ca="1">OFFSET(INDIRECT(INDEX(DbaseIndices!J:J,B586)),0,I586-2000+1)</f>
        <v>4.8679499999999983E-4</v>
      </c>
    </row>
    <row r="587" spans="1:10" x14ac:dyDescent="0.25">
      <c r="A587" s="197">
        <f>IF(I586=DbaseIndices!$N$3,A586+1,A586)</f>
        <v>98</v>
      </c>
      <c r="B587" s="197">
        <f>MATCH(A587,DbaseIndices!A:A,0)</f>
        <v>146</v>
      </c>
      <c r="C587" s="197" t="str" cm="1">
        <f t="array" ref="C587">INDEX(DbaseIndices!F:F,$B587)</f>
        <v>1 Energy</v>
      </c>
      <c r="D587" s="197" t="str" cm="1">
        <f t="array" ref="D587">INDEX(DbaseIndices!G:G,$B587)</f>
        <v>1A Fuel Combustion Activities</v>
      </c>
      <c r="E587" s="197" t="str" cm="1">
        <f t="array" ref="E587">INDEX(DbaseIndices!H:H,$B587)</f>
        <v>1A3 Transport</v>
      </c>
      <c r="F587" s="197" t="str" cm="1">
        <f t="array" ref="F587">INDEX(DbaseIndices!I:I,$B587)</f>
        <v>1A3b Transport - Road</v>
      </c>
      <c r="G587" s="197" t="str" cm="1">
        <f t="array" ref="G587">INDEX(DbaseIndices!D:D,$B587)</f>
        <v>Kerosene</v>
      </c>
      <c r="H587" s="197" t="str" cm="1">
        <f t="array" ref="H587">INDEX(DbaseIndices!E:E,$B587)</f>
        <v>CH4</v>
      </c>
      <c r="I587" s="197">
        <f>IF(I586=DbaseIndices!$N$3,DbaseIndices!$N$2,I586+1)</f>
        <v>2015</v>
      </c>
      <c r="J587" s="404" cm="1">
        <f t="array" aca="1" ref="J587" ca="1">OFFSET(INDIRECT(INDEX(DbaseIndices!J:J,B587)),0,I587-2000+1)</f>
        <v>4.5394199999999988E-4</v>
      </c>
    </row>
    <row r="588" spans="1:10" x14ac:dyDescent="0.25">
      <c r="A588" s="197">
        <f>IF(I587=DbaseIndices!$N$3,A587+1,A587)</f>
        <v>98</v>
      </c>
      <c r="B588" s="197">
        <f>MATCH(A588,DbaseIndices!A:A,0)</f>
        <v>146</v>
      </c>
      <c r="C588" s="197" t="str" cm="1">
        <f t="array" ref="C588">INDEX(DbaseIndices!F:F,$B588)</f>
        <v>1 Energy</v>
      </c>
      <c r="D588" s="197" t="str" cm="1">
        <f t="array" ref="D588">INDEX(DbaseIndices!G:G,$B588)</f>
        <v>1A Fuel Combustion Activities</v>
      </c>
      <c r="E588" s="197" t="str" cm="1">
        <f t="array" ref="E588">INDEX(DbaseIndices!H:H,$B588)</f>
        <v>1A3 Transport</v>
      </c>
      <c r="F588" s="197" t="str" cm="1">
        <f t="array" ref="F588">INDEX(DbaseIndices!I:I,$B588)</f>
        <v>1A3b Transport - Road</v>
      </c>
      <c r="G588" s="197" t="str" cm="1">
        <f t="array" ref="G588">INDEX(DbaseIndices!D:D,$B588)</f>
        <v>Kerosene</v>
      </c>
      <c r="H588" s="197" t="str" cm="1">
        <f t="array" ref="H588">INDEX(DbaseIndices!E:E,$B588)</f>
        <v>CH4</v>
      </c>
      <c r="I588" s="197">
        <f>IF(I587=DbaseIndices!$N$3,DbaseIndices!$N$2,I587+1)</f>
        <v>2016</v>
      </c>
      <c r="J588" s="404" cm="1">
        <f t="array" aca="1" ref="J588" ca="1">OFFSET(INDIRECT(INDEX(DbaseIndices!J:J,B588)),0,I588-2000+1)</f>
        <v>4.2000000000000002E-4</v>
      </c>
    </row>
    <row r="589" spans="1:10" x14ac:dyDescent="0.25">
      <c r="A589" s="197">
        <f>IF(I588=DbaseIndices!$N$3,A588+1,A588)</f>
        <v>98</v>
      </c>
      <c r="B589" s="197">
        <f>MATCH(A589,DbaseIndices!A:A,0)</f>
        <v>146</v>
      </c>
      <c r="C589" s="197" t="str" cm="1">
        <f t="array" ref="C589">INDEX(DbaseIndices!F:F,$B589)</f>
        <v>1 Energy</v>
      </c>
      <c r="D589" s="197" t="str" cm="1">
        <f t="array" ref="D589">INDEX(DbaseIndices!G:G,$B589)</f>
        <v>1A Fuel Combustion Activities</v>
      </c>
      <c r="E589" s="197" t="str" cm="1">
        <f t="array" ref="E589">INDEX(DbaseIndices!H:H,$B589)</f>
        <v>1A3 Transport</v>
      </c>
      <c r="F589" s="197" t="str" cm="1">
        <f t="array" ref="F589">INDEX(DbaseIndices!I:I,$B589)</f>
        <v>1A3b Transport - Road</v>
      </c>
      <c r="G589" s="197" t="str" cm="1">
        <f t="array" ref="G589">INDEX(DbaseIndices!D:D,$B589)</f>
        <v>Kerosene</v>
      </c>
      <c r="H589" s="197" t="str" cm="1">
        <f t="array" ref="H589">INDEX(DbaseIndices!E:E,$B589)</f>
        <v>CH4</v>
      </c>
      <c r="I589" s="197">
        <f>IF(I588=DbaseIndices!$N$3,DbaseIndices!$N$2,I588+1)</f>
        <v>2017</v>
      </c>
      <c r="J589" s="404" cm="1">
        <f t="array" aca="1" ref="J589" ca="1">OFFSET(INDIRECT(INDEX(DbaseIndices!J:J,B589)),0,I589-2000+1)</f>
        <v>3.8699999999999997E-4</v>
      </c>
    </row>
    <row r="590" spans="1:10" x14ac:dyDescent="0.25">
      <c r="A590" s="197">
        <f>IF(I589=DbaseIndices!$N$3,A589+1,A589)</f>
        <v>99</v>
      </c>
      <c r="B590" s="197">
        <f>MATCH(A590,DbaseIndices!A:A,0)</f>
        <v>147</v>
      </c>
      <c r="C590" s="197" t="str" cm="1">
        <f t="array" ref="C590">INDEX(DbaseIndices!F:F,$B590)</f>
        <v>1 Energy</v>
      </c>
      <c r="D590" s="197" t="str" cm="1">
        <f t="array" ref="D590">INDEX(DbaseIndices!G:G,$B590)</f>
        <v>1A Fuel Combustion Activities</v>
      </c>
      <c r="E590" s="197" t="str" cm="1">
        <f t="array" ref="E590">INDEX(DbaseIndices!H:H,$B590)</f>
        <v>1A3 Transport</v>
      </c>
      <c r="F590" s="197" t="str" cm="1">
        <f t="array" ref="F590">INDEX(DbaseIndices!I:I,$B590)</f>
        <v>1A3b Transport - Road</v>
      </c>
      <c r="G590" s="197" t="str" cm="1">
        <f t="array" ref="G590">INDEX(DbaseIndices!D:D,$B590)</f>
        <v>Diesel</v>
      </c>
      <c r="H590" s="197" t="str" cm="1">
        <f t="array" ref="H590">INDEX(DbaseIndices!E:E,$B590)</f>
        <v>CH4</v>
      </c>
      <c r="I590" s="197">
        <f>IF(I589=DbaseIndices!$N$3,DbaseIndices!$N$2,I589+1)</f>
        <v>2012</v>
      </c>
      <c r="J590" s="404" cm="1">
        <f t="array" aca="1" ref="J590" ca="1">OFFSET(INDIRECT(INDEX(DbaseIndices!J:J,B590)),0,I590-2000+1)</f>
        <v>1.120543866</v>
      </c>
    </row>
    <row r="591" spans="1:10" x14ac:dyDescent="0.25">
      <c r="A591" s="197">
        <f>IF(I590=DbaseIndices!$N$3,A590+1,A590)</f>
        <v>99</v>
      </c>
      <c r="B591" s="197">
        <f>MATCH(A591,DbaseIndices!A:A,0)</f>
        <v>147</v>
      </c>
      <c r="C591" s="197" t="str" cm="1">
        <f t="array" ref="C591">INDEX(DbaseIndices!F:F,$B591)</f>
        <v>1 Energy</v>
      </c>
      <c r="D591" s="197" t="str" cm="1">
        <f t="array" ref="D591">INDEX(DbaseIndices!G:G,$B591)</f>
        <v>1A Fuel Combustion Activities</v>
      </c>
      <c r="E591" s="197" t="str" cm="1">
        <f t="array" ref="E591">INDEX(DbaseIndices!H:H,$B591)</f>
        <v>1A3 Transport</v>
      </c>
      <c r="F591" s="197" t="str" cm="1">
        <f t="array" ref="F591">INDEX(DbaseIndices!I:I,$B591)</f>
        <v>1A3b Transport - Road</v>
      </c>
      <c r="G591" s="197" t="str" cm="1">
        <f t="array" ref="G591">INDEX(DbaseIndices!D:D,$B591)</f>
        <v>Diesel</v>
      </c>
      <c r="H591" s="197" t="str" cm="1">
        <f t="array" ref="H591">INDEX(DbaseIndices!E:E,$B591)</f>
        <v>CH4</v>
      </c>
      <c r="I591" s="197">
        <f>IF(I590=DbaseIndices!$N$3,DbaseIndices!$N$2,I590+1)</f>
        <v>2013</v>
      </c>
      <c r="J591" s="404" cm="1">
        <f t="array" aca="1" ref="J591" ca="1">OFFSET(INDIRECT(INDEX(DbaseIndices!J:J,B591)),0,I591-2000+1)</f>
        <v>1.334090706</v>
      </c>
    </row>
    <row r="592" spans="1:10" x14ac:dyDescent="0.25">
      <c r="A592" s="197">
        <f>IF(I591=DbaseIndices!$N$3,A591+1,A591)</f>
        <v>99</v>
      </c>
      <c r="B592" s="197">
        <f>MATCH(A592,DbaseIndices!A:A,0)</f>
        <v>147</v>
      </c>
      <c r="C592" s="197" t="str" cm="1">
        <f t="array" ref="C592">INDEX(DbaseIndices!F:F,$B592)</f>
        <v>1 Energy</v>
      </c>
      <c r="D592" s="197" t="str" cm="1">
        <f t="array" ref="D592">INDEX(DbaseIndices!G:G,$B592)</f>
        <v>1A Fuel Combustion Activities</v>
      </c>
      <c r="E592" s="197" t="str" cm="1">
        <f t="array" ref="E592">INDEX(DbaseIndices!H:H,$B592)</f>
        <v>1A3 Transport</v>
      </c>
      <c r="F592" s="197" t="str" cm="1">
        <f t="array" ref="F592">INDEX(DbaseIndices!I:I,$B592)</f>
        <v>1A3b Transport - Road</v>
      </c>
      <c r="G592" s="197" t="str" cm="1">
        <f t="array" ref="G592">INDEX(DbaseIndices!D:D,$B592)</f>
        <v>Diesel</v>
      </c>
      <c r="H592" s="197" t="str" cm="1">
        <f t="array" ref="H592">INDEX(DbaseIndices!E:E,$B592)</f>
        <v>CH4</v>
      </c>
      <c r="I592" s="197">
        <f>IF(I591=DbaseIndices!$N$3,DbaseIndices!$N$2,I591+1)</f>
        <v>2014</v>
      </c>
      <c r="J592" s="404" cm="1">
        <f t="array" aca="1" ref="J592" ca="1">OFFSET(INDIRECT(INDEX(DbaseIndices!J:J,B592)),0,I592-2000+1)</f>
        <v>1.4247109499999999</v>
      </c>
    </row>
    <row r="593" spans="1:10" x14ac:dyDescent="0.25">
      <c r="A593" s="197">
        <f>IF(I592=DbaseIndices!$N$3,A592+1,A592)</f>
        <v>99</v>
      </c>
      <c r="B593" s="197">
        <f>MATCH(A593,DbaseIndices!A:A,0)</f>
        <v>147</v>
      </c>
      <c r="C593" s="197" t="str" cm="1">
        <f t="array" ref="C593">INDEX(DbaseIndices!F:F,$B593)</f>
        <v>1 Energy</v>
      </c>
      <c r="D593" s="197" t="str" cm="1">
        <f t="array" ref="D593">INDEX(DbaseIndices!G:G,$B593)</f>
        <v>1A Fuel Combustion Activities</v>
      </c>
      <c r="E593" s="197" t="str" cm="1">
        <f t="array" ref="E593">INDEX(DbaseIndices!H:H,$B593)</f>
        <v>1A3 Transport</v>
      </c>
      <c r="F593" s="197" t="str" cm="1">
        <f t="array" ref="F593">INDEX(DbaseIndices!I:I,$B593)</f>
        <v>1A3b Transport - Road</v>
      </c>
      <c r="G593" s="197" t="str" cm="1">
        <f t="array" ref="G593">INDEX(DbaseIndices!D:D,$B593)</f>
        <v>Diesel</v>
      </c>
      <c r="H593" s="197" t="str" cm="1">
        <f t="array" ref="H593">INDEX(DbaseIndices!E:E,$B593)</f>
        <v>CH4</v>
      </c>
      <c r="I593" s="197">
        <f>IF(I592=DbaseIndices!$N$3,DbaseIndices!$N$2,I592+1)</f>
        <v>2015</v>
      </c>
      <c r="J593" s="404" cm="1">
        <f t="array" aca="1" ref="J593" ca="1">OFFSET(INDIRECT(INDEX(DbaseIndices!J:J,B593)),0,I593-2000+1)</f>
        <v>1.40096311875</v>
      </c>
    </row>
    <row r="594" spans="1:10" x14ac:dyDescent="0.25">
      <c r="A594" s="197">
        <f>IF(I593=DbaseIndices!$N$3,A593+1,A593)</f>
        <v>99</v>
      </c>
      <c r="B594" s="197">
        <f>MATCH(A594,DbaseIndices!A:A,0)</f>
        <v>147</v>
      </c>
      <c r="C594" s="197" t="str" cm="1">
        <f t="array" ref="C594">INDEX(DbaseIndices!F:F,$B594)</f>
        <v>1 Energy</v>
      </c>
      <c r="D594" s="197" t="str" cm="1">
        <f t="array" ref="D594">INDEX(DbaseIndices!G:G,$B594)</f>
        <v>1A Fuel Combustion Activities</v>
      </c>
      <c r="E594" s="197" t="str" cm="1">
        <f t="array" ref="E594">INDEX(DbaseIndices!H:H,$B594)</f>
        <v>1A3 Transport</v>
      </c>
      <c r="F594" s="197" t="str" cm="1">
        <f t="array" ref="F594">INDEX(DbaseIndices!I:I,$B594)</f>
        <v>1A3b Transport - Road</v>
      </c>
      <c r="G594" s="197" t="str" cm="1">
        <f t="array" ref="G594">INDEX(DbaseIndices!D:D,$B594)</f>
        <v>Diesel</v>
      </c>
      <c r="H594" s="197" t="str" cm="1">
        <f t="array" ref="H594">INDEX(DbaseIndices!E:E,$B594)</f>
        <v>CH4</v>
      </c>
      <c r="I594" s="197">
        <f>IF(I593=DbaseIndices!$N$3,DbaseIndices!$N$2,I593+1)</f>
        <v>2016</v>
      </c>
      <c r="J594" s="404" cm="1">
        <f t="array" aca="1" ref="J594" ca="1">OFFSET(INDIRECT(INDEX(DbaseIndices!J:J,B594)),0,I594-2000+1)</f>
        <v>1.40096311875</v>
      </c>
    </row>
    <row r="595" spans="1:10" x14ac:dyDescent="0.25">
      <c r="A595" s="197">
        <f>IF(I594=DbaseIndices!$N$3,A594+1,A594)</f>
        <v>99</v>
      </c>
      <c r="B595" s="197">
        <f>MATCH(A595,DbaseIndices!A:A,0)</f>
        <v>147</v>
      </c>
      <c r="C595" s="197" t="str" cm="1">
        <f t="array" ref="C595">INDEX(DbaseIndices!F:F,$B595)</f>
        <v>1 Energy</v>
      </c>
      <c r="D595" s="197" t="str" cm="1">
        <f t="array" ref="D595">INDEX(DbaseIndices!G:G,$B595)</f>
        <v>1A Fuel Combustion Activities</v>
      </c>
      <c r="E595" s="197" t="str" cm="1">
        <f t="array" ref="E595">INDEX(DbaseIndices!H:H,$B595)</f>
        <v>1A3 Transport</v>
      </c>
      <c r="F595" s="197" t="str" cm="1">
        <f t="array" ref="F595">INDEX(DbaseIndices!I:I,$B595)</f>
        <v>1A3b Transport - Road</v>
      </c>
      <c r="G595" s="197" t="str" cm="1">
        <f t="array" ref="G595">INDEX(DbaseIndices!D:D,$B595)</f>
        <v>Diesel</v>
      </c>
      <c r="H595" s="197" t="str" cm="1">
        <f t="array" ref="H595">INDEX(DbaseIndices!E:E,$B595)</f>
        <v>CH4</v>
      </c>
      <c r="I595" s="197">
        <f>IF(I594=DbaseIndices!$N$3,DbaseIndices!$N$2,I594+1)</f>
        <v>2017</v>
      </c>
      <c r="J595" s="404" cm="1">
        <f t="array" aca="1" ref="J595" ca="1">OFFSET(INDIRECT(INDEX(DbaseIndices!J:J,B595)),0,I595-2000+1)</f>
        <v>1.5533407139931674</v>
      </c>
    </row>
    <row r="596" spans="1:10" x14ac:dyDescent="0.25">
      <c r="A596" s="197">
        <f>IF(I595=DbaseIndices!$N$3,A595+1,A595)</f>
        <v>100</v>
      </c>
      <c r="B596" s="197">
        <f>MATCH(A596,DbaseIndices!A:A,0)</f>
        <v>148</v>
      </c>
      <c r="C596" s="197" t="str" cm="1">
        <f t="array" ref="C596">INDEX(DbaseIndices!F:F,$B596)</f>
        <v>1 Energy</v>
      </c>
      <c r="D596" s="197" t="str" cm="1">
        <f t="array" ref="D596">INDEX(DbaseIndices!G:G,$B596)</f>
        <v>1A Fuel Combustion Activities</v>
      </c>
      <c r="E596" s="197" t="str" cm="1">
        <f t="array" ref="E596">INDEX(DbaseIndices!H:H,$B596)</f>
        <v>1A3 Transport</v>
      </c>
      <c r="F596" s="197" t="str" cm="1">
        <f t="array" ref="F596">INDEX(DbaseIndices!I:I,$B596)</f>
        <v>1A3b Transport - Road</v>
      </c>
      <c r="G596" s="197" t="str" cm="1">
        <f t="array" ref="G596">INDEX(DbaseIndices!D:D,$B596)</f>
        <v>Gas</v>
      </c>
      <c r="H596" s="197" t="str" cm="1">
        <f t="array" ref="H596">INDEX(DbaseIndices!E:E,$B596)</f>
        <v>CH4</v>
      </c>
      <c r="I596" s="197">
        <f>IF(I595=DbaseIndices!$N$3,DbaseIndices!$N$2,I595+1)</f>
        <v>2012</v>
      </c>
      <c r="J596" s="404" cm="1">
        <f t="array" aca="1" ref="J596" ca="1">OFFSET(INDIRECT(INDEX(DbaseIndices!J:J,B596)),0,I596-2000+1)</f>
        <v>1.8000000000000001E-4</v>
      </c>
    </row>
    <row r="597" spans="1:10" x14ac:dyDescent="0.25">
      <c r="A597" s="197">
        <f>IF(I596=DbaseIndices!$N$3,A596+1,A596)</f>
        <v>100</v>
      </c>
      <c r="B597" s="197">
        <f>MATCH(A597,DbaseIndices!A:A,0)</f>
        <v>148</v>
      </c>
      <c r="C597" s="197" t="str" cm="1">
        <f t="array" ref="C597">INDEX(DbaseIndices!F:F,$B597)</f>
        <v>1 Energy</v>
      </c>
      <c r="D597" s="197" t="str" cm="1">
        <f t="array" ref="D597">INDEX(DbaseIndices!G:G,$B597)</f>
        <v>1A Fuel Combustion Activities</v>
      </c>
      <c r="E597" s="197" t="str" cm="1">
        <f t="array" ref="E597">INDEX(DbaseIndices!H:H,$B597)</f>
        <v>1A3 Transport</v>
      </c>
      <c r="F597" s="197" t="str" cm="1">
        <f t="array" ref="F597">INDEX(DbaseIndices!I:I,$B597)</f>
        <v>1A3b Transport - Road</v>
      </c>
      <c r="G597" s="197" t="str" cm="1">
        <f t="array" ref="G597">INDEX(DbaseIndices!D:D,$B597)</f>
        <v>Gas</v>
      </c>
      <c r="H597" s="197" t="str" cm="1">
        <f t="array" ref="H597">INDEX(DbaseIndices!E:E,$B597)</f>
        <v>CH4</v>
      </c>
      <c r="I597" s="197">
        <f>IF(I596=DbaseIndices!$N$3,DbaseIndices!$N$2,I596+1)</f>
        <v>2013</v>
      </c>
      <c r="J597" s="404" cm="1">
        <f t="array" aca="1" ref="J597" ca="1">OFFSET(INDIRECT(INDEX(DbaseIndices!J:J,B597)),0,I597-2000+1)</f>
        <v>3.4000000000000002E-4</v>
      </c>
    </row>
    <row r="598" spans="1:10" x14ac:dyDescent="0.25">
      <c r="A598" s="197">
        <f>IF(I597=DbaseIndices!$N$3,A597+1,A597)</f>
        <v>100</v>
      </c>
      <c r="B598" s="197">
        <f>MATCH(A598,DbaseIndices!A:A,0)</f>
        <v>148</v>
      </c>
      <c r="C598" s="197" t="str" cm="1">
        <f t="array" ref="C598">INDEX(DbaseIndices!F:F,$B598)</f>
        <v>1 Energy</v>
      </c>
      <c r="D598" s="197" t="str" cm="1">
        <f t="array" ref="D598">INDEX(DbaseIndices!G:G,$B598)</f>
        <v>1A Fuel Combustion Activities</v>
      </c>
      <c r="E598" s="197" t="str" cm="1">
        <f t="array" ref="E598">INDEX(DbaseIndices!H:H,$B598)</f>
        <v>1A3 Transport</v>
      </c>
      <c r="F598" s="197" t="str" cm="1">
        <f t="array" ref="F598">INDEX(DbaseIndices!I:I,$B598)</f>
        <v>1A3b Transport - Road</v>
      </c>
      <c r="G598" s="197" t="str" cm="1">
        <f t="array" ref="G598">INDEX(DbaseIndices!D:D,$B598)</f>
        <v>Gas</v>
      </c>
      <c r="H598" s="197" t="str" cm="1">
        <f t="array" ref="H598">INDEX(DbaseIndices!E:E,$B598)</f>
        <v>CH4</v>
      </c>
      <c r="I598" s="197">
        <f>IF(I597=DbaseIndices!$N$3,DbaseIndices!$N$2,I597+1)</f>
        <v>2014</v>
      </c>
      <c r="J598" s="404" cm="1">
        <f t="array" aca="1" ref="J598" ca="1">OFFSET(INDIRECT(INDEX(DbaseIndices!J:J,B598)),0,I598-2000+1)</f>
        <v>5.5000000000000003E-4</v>
      </c>
    </row>
    <row r="599" spans="1:10" x14ac:dyDescent="0.25">
      <c r="A599" s="197">
        <f>IF(I598=DbaseIndices!$N$3,A598+1,A598)</f>
        <v>100</v>
      </c>
      <c r="B599" s="197">
        <f>MATCH(A599,DbaseIndices!A:A,0)</f>
        <v>148</v>
      </c>
      <c r="C599" s="197" t="str" cm="1">
        <f t="array" ref="C599">INDEX(DbaseIndices!F:F,$B599)</f>
        <v>1 Energy</v>
      </c>
      <c r="D599" s="197" t="str" cm="1">
        <f t="array" ref="D599">INDEX(DbaseIndices!G:G,$B599)</f>
        <v>1A Fuel Combustion Activities</v>
      </c>
      <c r="E599" s="197" t="str" cm="1">
        <f t="array" ref="E599">INDEX(DbaseIndices!H:H,$B599)</f>
        <v>1A3 Transport</v>
      </c>
      <c r="F599" s="197" t="str" cm="1">
        <f t="array" ref="F599">INDEX(DbaseIndices!I:I,$B599)</f>
        <v>1A3b Transport - Road</v>
      </c>
      <c r="G599" s="197" t="str" cm="1">
        <f t="array" ref="G599">INDEX(DbaseIndices!D:D,$B599)</f>
        <v>Gas</v>
      </c>
      <c r="H599" s="197" t="str" cm="1">
        <f t="array" ref="H599">INDEX(DbaseIndices!E:E,$B599)</f>
        <v>CH4</v>
      </c>
      <c r="I599" s="197">
        <f>IF(I598=DbaseIndices!$N$3,DbaseIndices!$N$2,I598+1)</f>
        <v>2015</v>
      </c>
      <c r="J599" s="404" cm="1">
        <f t="array" aca="1" ref="J599" ca="1">OFFSET(INDIRECT(INDEX(DbaseIndices!J:J,B599)),0,I599-2000+1)</f>
        <v>7.6000000000000004E-4</v>
      </c>
    </row>
    <row r="600" spans="1:10" x14ac:dyDescent="0.25">
      <c r="A600" s="197">
        <f>IF(I599=DbaseIndices!$N$3,A599+1,A599)</f>
        <v>100</v>
      </c>
      <c r="B600" s="197">
        <f>MATCH(A600,DbaseIndices!A:A,0)</f>
        <v>148</v>
      </c>
      <c r="C600" s="197" t="str" cm="1">
        <f t="array" ref="C600">INDEX(DbaseIndices!F:F,$B600)</f>
        <v>1 Energy</v>
      </c>
      <c r="D600" s="197" t="str" cm="1">
        <f t="array" ref="D600">INDEX(DbaseIndices!G:G,$B600)</f>
        <v>1A Fuel Combustion Activities</v>
      </c>
      <c r="E600" s="197" t="str" cm="1">
        <f t="array" ref="E600">INDEX(DbaseIndices!H:H,$B600)</f>
        <v>1A3 Transport</v>
      </c>
      <c r="F600" s="197" t="str" cm="1">
        <f t="array" ref="F600">INDEX(DbaseIndices!I:I,$B600)</f>
        <v>1A3b Transport - Road</v>
      </c>
      <c r="G600" s="197" t="str" cm="1">
        <f t="array" ref="G600">INDEX(DbaseIndices!D:D,$B600)</f>
        <v>Gas</v>
      </c>
      <c r="H600" s="197" t="str" cm="1">
        <f t="array" ref="H600">INDEX(DbaseIndices!E:E,$B600)</f>
        <v>CH4</v>
      </c>
      <c r="I600" s="197">
        <f>IF(I599=DbaseIndices!$N$3,DbaseIndices!$N$2,I599+1)</f>
        <v>2016</v>
      </c>
      <c r="J600" s="404" cm="1">
        <f t="array" aca="1" ref="J600" ca="1">OFFSET(INDIRECT(INDEX(DbaseIndices!J:J,B600)),0,I600-2000+1)</f>
        <v>9.4999999999999978E-4</v>
      </c>
    </row>
    <row r="601" spans="1:10" x14ac:dyDescent="0.25">
      <c r="A601" s="197">
        <f>IF(I600=DbaseIndices!$N$3,A600+1,A600)</f>
        <v>100</v>
      </c>
      <c r="B601" s="197">
        <f>MATCH(A601,DbaseIndices!A:A,0)</f>
        <v>148</v>
      </c>
      <c r="C601" s="197" t="str" cm="1">
        <f t="array" ref="C601">INDEX(DbaseIndices!F:F,$B601)</f>
        <v>1 Energy</v>
      </c>
      <c r="D601" s="197" t="str" cm="1">
        <f t="array" ref="D601">INDEX(DbaseIndices!G:G,$B601)</f>
        <v>1A Fuel Combustion Activities</v>
      </c>
      <c r="E601" s="197" t="str" cm="1">
        <f t="array" ref="E601">INDEX(DbaseIndices!H:H,$B601)</f>
        <v>1A3 Transport</v>
      </c>
      <c r="F601" s="197" t="str" cm="1">
        <f t="array" ref="F601">INDEX(DbaseIndices!I:I,$B601)</f>
        <v>1A3b Transport - Road</v>
      </c>
      <c r="G601" s="197" t="str" cm="1">
        <f t="array" ref="G601">INDEX(DbaseIndices!D:D,$B601)</f>
        <v>Gas</v>
      </c>
      <c r="H601" s="197" t="str" cm="1">
        <f t="array" ref="H601">INDEX(DbaseIndices!E:E,$B601)</f>
        <v>CH4</v>
      </c>
      <c r="I601" s="197">
        <f>IF(I600=DbaseIndices!$N$3,DbaseIndices!$N$2,I600+1)</f>
        <v>2017</v>
      </c>
      <c r="J601" s="404" cm="1">
        <f t="array" aca="1" ref="J601" ca="1">OFFSET(INDIRECT(INDEX(DbaseIndices!J:J,B601)),0,I601-2000+1)</f>
        <v>1.2599999999999998E-3</v>
      </c>
    </row>
    <row r="602" spans="1:10" x14ac:dyDescent="0.25">
      <c r="A602" s="197">
        <f>IF(I601=DbaseIndices!$N$3,A601+1,A601)</f>
        <v>101</v>
      </c>
      <c r="B602" s="197">
        <f>MATCH(A602,DbaseIndices!A:A,0)</f>
        <v>149</v>
      </c>
      <c r="C602" s="197" t="str" cm="1">
        <f t="array" ref="C602">INDEX(DbaseIndices!F:F,$B602)</f>
        <v>1 Energy</v>
      </c>
      <c r="D602" s="197" t="str" cm="1">
        <f t="array" ref="D602">INDEX(DbaseIndices!G:G,$B602)</f>
        <v>1A Fuel Combustion Activities</v>
      </c>
      <c r="E602" s="197" t="str" cm="1">
        <f t="array" ref="E602">INDEX(DbaseIndices!H:H,$B602)</f>
        <v>1A3 Transport</v>
      </c>
      <c r="F602" s="197" t="str" cm="1">
        <f t="array" ref="F602">INDEX(DbaseIndices!I:I,$B602)</f>
        <v>1A3b Transport - Road</v>
      </c>
      <c r="G602" s="197" t="str" cm="1">
        <f t="array" ref="G602">INDEX(DbaseIndices!D:D,$B602)</f>
        <v>Residual Fuel Oil (HFO)</v>
      </c>
      <c r="H602" s="197" t="str" cm="1">
        <f t="array" ref="H602">INDEX(DbaseIndices!E:E,$B602)</f>
        <v>CH4</v>
      </c>
      <c r="I602" s="197">
        <f>IF(I601=DbaseIndices!$N$3,DbaseIndices!$N$2,I601+1)</f>
        <v>2012</v>
      </c>
      <c r="J602" s="404" cm="1">
        <f t="array" aca="1" ref="J602" ca="1">OFFSET(INDIRECT(INDEX(DbaseIndices!J:J,B602)),0,I602-2000+1)</f>
        <v>3.4805222400000166E-4</v>
      </c>
    </row>
    <row r="603" spans="1:10" x14ac:dyDescent="0.25">
      <c r="A603" s="197">
        <f>IF(I602=DbaseIndices!$N$3,A602+1,A602)</f>
        <v>101</v>
      </c>
      <c r="B603" s="197">
        <f>MATCH(A603,DbaseIndices!A:A,0)</f>
        <v>149</v>
      </c>
      <c r="C603" s="197" t="str" cm="1">
        <f t="array" ref="C603">INDEX(DbaseIndices!F:F,$B603)</f>
        <v>1 Energy</v>
      </c>
      <c r="D603" s="197" t="str" cm="1">
        <f t="array" ref="D603">INDEX(DbaseIndices!G:G,$B603)</f>
        <v>1A Fuel Combustion Activities</v>
      </c>
      <c r="E603" s="197" t="str" cm="1">
        <f t="array" ref="E603">INDEX(DbaseIndices!H:H,$B603)</f>
        <v>1A3 Transport</v>
      </c>
      <c r="F603" s="197" t="str" cm="1">
        <f t="array" ref="F603">INDEX(DbaseIndices!I:I,$B603)</f>
        <v>1A3b Transport - Road</v>
      </c>
      <c r="G603" s="197" t="str" cm="1">
        <f t="array" ref="G603">INDEX(DbaseIndices!D:D,$B603)</f>
        <v>Residual Fuel Oil (HFO)</v>
      </c>
      <c r="H603" s="197" t="str" cm="1">
        <f t="array" ref="H603">INDEX(DbaseIndices!E:E,$B603)</f>
        <v>CH4</v>
      </c>
      <c r="I603" s="197">
        <f>IF(I602=DbaseIndices!$N$3,DbaseIndices!$N$2,I602+1)</f>
        <v>2013</v>
      </c>
      <c r="J603" s="404" cm="1">
        <f t="array" aca="1" ref="J603" ca="1">OFFSET(INDIRECT(INDEX(DbaseIndices!J:J,B603)),0,I603-2000+1)</f>
        <v>3.26526E-4</v>
      </c>
    </row>
    <row r="604" spans="1:10" x14ac:dyDescent="0.25">
      <c r="A604" s="197">
        <f>IF(I603=DbaseIndices!$N$3,A603+1,A603)</f>
        <v>101</v>
      </c>
      <c r="B604" s="197">
        <f>MATCH(A604,DbaseIndices!A:A,0)</f>
        <v>149</v>
      </c>
      <c r="C604" s="197" t="str" cm="1">
        <f t="array" ref="C604">INDEX(DbaseIndices!F:F,$B604)</f>
        <v>1 Energy</v>
      </c>
      <c r="D604" s="197" t="str" cm="1">
        <f t="array" ref="D604">INDEX(DbaseIndices!G:G,$B604)</f>
        <v>1A Fuel Combustion Activities</v>
      </c>
      <c r="E604" s="197" t="str" cm="1">
        <f t="array" ref="E604">INDEX(DbaseIndices!H:H,$B604)</f>
        <v>1A3 Transport</v>
      </c>
      <c r="F604" s="197" t="str" cm="1">
        <f t="array" ref="F604">INDEX(DbaseIndices!I:I,$B604)</f>
        <v>1A3b Transport - Road</v>
      </c>
      <c r="G604" s="197" t="str" cm="1">
        <f t="array" ref="G604">INDEX(DbaseIndices!D:D,$B604)</f>
        <v>Residual Fuel Oil (HFO)</v>
      </c>
      <c r="H604" s="197" t="str" cm="1">
        <f t="array" ref="H604">INDEX(DbaseIndices!E:E,$B604)</f>
        <v>CH4</v>
      </c>
      <c r="I604" s="197">
        <f>IF(I603=DbaseIndices!$N$3,DbaseIndices!$N$2,I603+1)</f>
        <v>2014</v>
      </c>
      <c r="J604" s="404" cm="1">
        <f t="array" aca="1" ref="J604" ca="1">OFFSET(INDIRECT(INDEX(DbaseIndices!J:J,B604)),0,I604-2000+1)</f>
        <v>3.2661000000000002E-4</v>
      </c>
    </row>
    <row r="605" spans="1:10" x14ac:dyDescent="0.25">
      <c r="A605" s="197">
        <f>IF(I604=DbaseIndices!$N$3,A604+1,A604)</f>
        <v>101</v>
      </c>
      <c r="B605" s="197">
        <f>MATCH(A605,DbaseIndices!A:A,0)</f>
        <v>149</v>
      </c>
      <c r="C605" s="197" t="str" cm="1">
        <f t="array" ref="C605">INDEX(DbaseIndices!F:F,$B605)</f>
        <v>1 Energy</v>
      </c>
      <c r="D605" s="197" t="str" cm="1">
        <f t="array" ref="D605">INDEX(DbaseIndices!G:G,$B605)</f>
        <v>1A Fuel Combustion Activities</v>
      </c>
      <c r="E605" s="197" t="str" cm="1">
        <f t="array" ref="E605">INDEX(DbaseIndices!H:H,$B605)</f>
        <v>1A3 Transport</v>
      </c>
      <c r="F605" s="197" t="str" cm="1">
        <f t="array" ref="F605">INDEX(DbaseIndices!I:I,$B605)</f>
        <v>1A3b Transport - Road</v>
      </c>
      <c r="G605" s="197" t="str" cm="1">
        <f t="array" ref="G605">INDEX(DbaseIndices!D:D,$B605)</f>
        <v>Residual Fuel Oil (HFO)</v>
      </c>
      <c r="H605" s="197" t="str" cm="1">
        <f t="array" ref="H605">INDEX(DbaseIndices!E:E,$B605)</f>
        <v>CH4</v>
      </c>
      <c r="I605" s="197">
        <f>IF(I604=DbaseIndices!$N$3,DbaseIndices!$N$2,I604+1)</f>
        <v>2015</v>
      </c>
      <c r="J605" s="404" cm="1">
        <f t="array" aca="1" ref="J605" ca="1">OFFSET(INDIRECT(INDEX(DbaseIndices!J:J,B605)),0,I605-2000+1)</f>
        <v>3.2669399999999999E-4</v>
      </c>
    </row>
    <row r="606" spans="1:10" x14ac:dyDescent="0.25">
      <c r="A606" s="197">
        <f>IF(I605=DbaseIndices!$N$3,A605+1,A605)</f>
        <v>101</v>
      </c>
      <c r="B606" s="197">
        <f>MATCH(A606,DbaseIndices!A:A,0)</f>
        <v>149</v>
      </c>
      <c r="C606" s="197" t="str" cm="1">
        <f t="array" ref="C606">INDEX(DbaseIndices!F:F,$B606)</f>
        <v>1 Energy</v>
      </c>
      <c r="D606" s="197" t="str" cm="1">
        <f t="array" ref="D606">INDEX(DbaseIndices!G:G,$B606)</f>
        <v>1A Fuel Combustion Activities</v>
      </c>
      <c r="E606" s="197" t="str" cm="1">
        <f t="array" ref="E606">INDEX(DbaseIndices!H:H,$B606)</f>
        <v>1A3 Transport</v>
      </c>
      <c r="F606" s="197" t="str" cm="1">
        <f t="array" ref="F606">INDEX(DbaseIndices!I:I,$B606)</f>
        <v>1A3b Transport - Road</v>
      </c>
      <c r="G606" s="197" t="str" cm="1">
        <f t="array" ref="G606">INDEX(DbaseIndices!D:D,$B606)</f>
        <v>Residual Fuel Oil (HFO)</v>
      </c>
      <c r="H606" s="197" t="str" cm="1">
        <f t="array" ref="H606">INDEX(DbaseIndices!E:E,$B606)</f>
        <v>CH4</v>
      </c>
      <c r="I606" s="197">
        <f>IF(I605=DbaseIndices!$N$3,DbaseIndices!$N$2,I605+1)</f>
        <v>2016</v>
      </c>
      <c r="J606" s="404" cm="1">
        <f t="array" aca="1" ref="J606" ca="1">OFFSET(INDIRECT(INDEX(DbaseIndices!J:J,B606)),0,I606-2000+1)</f>
        <v>3.2699999999999998E-4</v>
      </c>
    </row>
    <row r="607" spans="1:10" x14ac:dyDescent="0.25">
      <c r="A607" s="197">
        <f>IF(I606=DbaseIndices!$N$3,A606+1,A606)</f>
        <v>101</v>
      </c>
      <c r="B607" s="197">
        <f>MATCH(A607,DbaseIndices!A:A,0)</f>
        <v>149</v>
      </c>
      <c r="C607" s="197" t="str" cm="1">
        <f t="array" ref="C607">INDEX(DbaseIndices!F:F,$B607)</f>
        <v>1 Energy</v>
      </c>
      <c r="D607" s="197" t="str" cm="1">
        <f t="array" ref="D607">INDEX(DbaseIndices!G:G,$B607)</f>
        <v>1A Fuel Combustion Activities</v>
      </c>
      <c r="E607" s="197" t="str" cm="1">
        <f t="array" ref="E607">INDEX(DbaseIndices!H:H,$B607)</f>
        <v>1A3 Transport</v>
      </c>
      <c r="F607" s="197" t="str" cm="1">
        <f t="array" ref="F607">INDEX(DbaseIndices!I:I,$B607)</f>
        <v>1A3b Transport - Road</v>
      </c>
      <c r="G607" s="197" t="str" cm="1">
        <f t="array" ref="G607">INDEX(DbaseIndices!D:D,$B607)</f>
        <v>Residual Fuel Oil (HFO)</v>
      </c>
      <c r="H607" s="197" t="str" cm="1">
        <f t="array" ref="H607">INDEX(DbaseIndices!E:E,$B607)</f>
        <v>CH4</v>
      </c>
      <c r="I607" s="197">
        <f>IF(I606=DbaseIndices!$N$3,DbaseIndices!$N$2,I606+1)</f>
        <v>2017</v>
      </c>
      <c r="J607" s="404" cm="1">
        <f t="array" aca="1" ref="J607" ca="1">OFFSET(INDIRECT(INDEX(DbaseIndices!J:J,B607)),0,I607-2000+1)</f>
        <v>3.2699999999999998E-4</v>
      </c>
    </row>
    <row r="608" spans="1:10" x14ac:dyDescent="0.25">
      <c r="A608" s="197">
        <f>IF(I607=DbaseIndices!$N$3,A607+1,A607)</f>
        <v>102</v>
      </c>
      <c r="B608" s="197">
        <f>MATCH(A608,DbaseIndices!A:A,0)</f>
        <v>150</v>
      </c>
      <c r="C608" s="197" t="str" cm="1">
        <f t="array" ref="C608">INDEX(DbaseIndices!F:F,$B608)</f>
        <v>1 Energy</v>
      </c>
      <c r="D608" s="197" t="str" cm="1">
        <f t="array" ref="D608">INDEX(DbaseIndices!G:G,$B608)</f>
        <v>1A Fuel Combustion Activities</v>
      </c>
      <c r="E608" s="197" t="str" cm="1">
        <f t="array" ref="E608">INDEX(DbaseIndices!H:H,$B608)</f>
        <v>1A3 Transport</v>
      </c>
      <c r="F608" s="197" t="str" cm="1">
        <f t="array" ref="F608">INDEX(DbaseIndices!I:I,$B608)</f>
        <v>1A3b Transport - Road</v>
      </c>
      <c r="G608" s="197" t="str" cm="1">
        <f t="array" ref="G608">INDEX(DbaseIndices!D:D,$B608)</f>
        <v>LPG</v>
      </c>
      <c r="H608" s="197" t="str" cm="1">
        <f t="array" ref="H608">INDEX(DbaseIndices!E:E,$B608)</f>
        <v>CH4</v>
      </c>
      <c r="I608" s="197">
        <f>IF(I607=DbaseIndices!$N$3,DbaseIndices!$N$2,I607+1)</f>
        <v>2012</v>
      </c>
      <c r="J608" s="404" cm="1">
        <f t="array" aca="1" ref="J608" ca="1">OFFSET(INDIRECT(INDEX(DbaseIndices!J:J,B608)),0,I608-2000+1)</f>
        <v>0</v>
      </c>
    </row>
    <row r="609" spans="1:10" x14ac:dyDescent="0.25">
      <c r="A609" s="197">
        <f>IF(I608=DbaseIndices!$N$3,A608+1,A608)</f>
        <v>102</v>
      </c>
      <c r="B609" s="197">
        <f>MATCH(A609,DbaseIndices!A:A,0)</f>
        <v>150</v>
      </c>
      <c r="C609" s="197" t="str" cm="1">
        <f t="array" ref="C609">INDEX(DbaseIndices!F:F,$B609)</f>
        <v>1 Energy</v>
      </c>
      <c r="D609" s="197" t="str" cm="1">
        <f t="array" ref="D609">INDEX(DbaseIndices!G:G,$B609)</f>
        <v>1A Fuel Combustion Activities</v>
      </c>
      <c r="E609" s="197" t="str" cm="1">
        <f t="array" ref="E609">INDEX(DbaseIndices!H:H,$B609)</f>
        <v>1A3 Transport</v>
      </c>
      <c r="F609" s="197" t="str" cm="1">
        <f t="array" ref="F609">INDEX(DbaseIndices!I:I,$B609)</f>
        <v>1A3b Transport - Road</v>
      </c>
      <c r="G609" s="197" t="str" cm="1">
        <f t="array" ref="G609">INDEX(DbaseIndices!D:D,$B609)</f>
        <v>LPG</v>
      </c>
      <c r="H609" s="197" t="str" cm="1">
        <f t="array" ref="H609">INDEX(DbaseIndices!E:E,$B609)</f>
        <v>CH4</v>
      </c>
      <c r="I609" s="197">
        <f>IF(I608=DbaseIndices!$N$3,DbaseIndices!$N$2,I608+1)</f>
        <v>2013</v>
      </c>
      <c r="J609" s="404" cm="1">
        <f t="array" aca="1" ref="J609" ca="1">OFFSET(INDIRECT(INDEX(DbaseIndices!J:J,B609)),0,I609-2000+1)</f>
        <v>0</v>
      </c>
    </row>
    <row r="610" spans="1:10" x14ac:dyDescent="0.25">
      <c r="A610" s="197">
        <f>IF(I609=DbaseIndices!$N$3,A609+1,A609)</f>
        <v>102</v>
      </c>
      <c r="B610" s="197">
        <f>MATCH(A610,DbaseIndices!A:A,0)</f>
        <v>150</v>
      </c>
      <c r="C610" s="197" t="str" cm="1">
        <f t="array" ref="C610">INDEX(DbaseIndices!F:F,$B610)</f>
        <v>1 Energy</v>
      </c>
      <c r="D610" s="197" t="str" cm="1">
        <f t="array" ref="D610">INDEX(DbaseIndices!G:G,$B610)</f>
        <v>1A Fuel Combustion Activities</v>
      </c>
      <c r="E610" s="197" t="str" cm="1">
        <f t="array" ref="E610">INDEX(DbaseIndices!H:H,$B610)</f>
        <v>1A3 Transport</v>
      </c>
      <c r="F610" s="197" t="str" cm="1">
        <f t="array" ref="F610">INDEX(DbaseIndices!I:I,$B610)</f>
        <v>1A3b Transport - Road</v>
      </c>
      <c r="G610" s="197" t="str" cm="1">
        <f t="array" ref="G610">INDEX(DbaseIndices!D:D,$B610)</f>
        <v>LPG</v>
      </c>
      <c r="H610" s="197" t="str" cm="1">
        <f t="array" ref="H610">INDEX(DbaseIndices!E:E,$B610)</f>
        <v>CH4</v>
      </c>
      <c r="I610" s="197">
        <f>IF(I609=DbaseIndices!$N$3,DbaseIndices!$N$2,I609+1)</f>
        <v>2014</v>
      </c>
      <c r="J610" s="404" cm="1">
        <f t="array" aca="1" ref="J610" ca="1">OFFSET(INDIRECT(INDEX(DbaseIndices!J:J,B610)),0,I610-2000+1)</f>
        <v>0</v>
      </c>
    </row>
    <row r="611" spans="1:10" x14ac:dyDescent="0.25">
      <c r="A611" s="197">
        <f>IF(I610=DbaseIndices!$N$3,A610+1,A610)</f>
        <v>102</v>
      </c>
      <c r="B611" s="197">
        <f>MATCH(A611,DbaseIndices!A:A,0)</f>
        <v>150</v>
      </c>
      <c r="C611" s="197" t="str" cm="1">
        <f t="array" ref="C611">INDEX(DbaseIndices!F:F,$B611)</f>
        <v>1 Energy</v>
      </c>
      <c r="D611" s="197" t="str" cm="1">
        <f t="array" ref="D611">INDEX(DbaseIndices!G:G,$B611)</f>
        <v>1A Fuel Combustion Activities</v>
      </c>
      <c r="E611" s="197" t="str" cm="1">
        <f t="array" ref="E611">INDEX(DbaseIndices!H:H,$B611)</f>
        <v>1A3 Transport</v>
      </c>
      <c r="F611" s="197" t="str" cm="1">
        <f t="array" ref="F611">INDEX(DbaseIndices!I:I,$B611)</f>
        <v>1A3b Transport - Road</v>
      </c>
      <c r="G611" s="197" t="str" cm="1">
        <f t="array" ref="G611">INDEX(DbaseIndices!D:D,$B611)</f>
        <v>LPG</v>
      </c>
      <c r="H611" s="197" t="str" cm="1">
        <f t="array" ref="H611">INDEX(DbaseIndices!E:E,$B611)</f>
        <v>CH4</v>
      </c>
      <c r="I611" s="197">
        <f>IF(I610=DbaseIndices!$N$3,DbaseIndices!$N$2,I610+1)</f>
        <v>2015</v>
      </c>
      <c r="J611" s="404" cm="1">
        <f t="array" aca="1" ref="J611" ca="1">OFFSET(INDIRECT(INDEX(DbaseIndices!J:J,B611)),0,I611-2000+1)</f>
        <v>0</v>
      </c>
    </row>
    <row r="612" spans="1:10" x14ac:dyDescent="0.25">
      <c r="A612" s="197">
        <f>IF(I611=DbaseIndices!$N$3,A611+1,A611)</f>
        <v>102</v>
      </c>
      <c r="B612" s="197">
        <f>MATCH(A612,DbaseIndices!A:A,0)</f>
        <v>150</v>
      </c>
      <c r="C612" s="197" t="str" cm="1">
        <f t="array" ref="C612">INDEX(DbaseIndices!F:F,$B612)</f>
        <v>1 Energy</v>
      </c>
      <c r="D612" s="197" t="str" cm="1">
        <f t="array" ref="D612">INDEX(DbaseIndices!G:G,$B612)</f>
        <v>1A Fuel Combustion Activities</v>
      </c>
      <c r="E612" s="197" t="str" cm="1">
        <f t="array" ref="E612">INDEX(DbaseIndices!H:H,$B612)</f>
        <v>1A3 Transport</v>
      </c>
      <c r="F612" s="197" t="str" cm="1">
        <f t="array" ref="F612">INDEX(DbaseIndices!I:I,$B612)</f>
        <v>1A3b Transport - Road</v>
      </c>
      <c r="G612" s="197" t="str" cm="1">
        <f t="array" ref="G612">INDEX(DbaseIndices!D:D,$B612)</f>
        <v>LPG</v>
      </c>
      <c r="H612" s="197" t="str" cm="1">
        <f t="array" ref="H612">INDEX(DbaseIndices!E:E,$B612)</f>
        <v>CH4</v>
      </c>
      <c r="I612" s="197">
        <f>IF(I611=DbaseIndices!$N$3,DbaseIndices!$N$2,I611+1)</f>
        <v>2016</v>
      </c>
      <c r="J612" s="404" cm="1">
        <f t="array" aca="1" ref="J612" ca="1">OFFSET(INDIRECT(INDEX(DbaseIndices!J:J,B612)),0,I612-2000+1)</f>
        <v>0</v>
      </c>
    </row>
    <row r="613" spans="1:10" x14ac:dyDescent="0.25">
      <c r="A613" s="197">
        <f>IF(I612=DbaseIndices!$N$3,A612+1,A612)</f>
        <v>102</v>
      </c>
      <c r="B613" s="197">
        <f>MATCH(A613,DbaseIndices!A:A,0)</f>
        <v>150</v>
      </c>
      <c r="C613" s="197" t="str" cm="1">
        <f t="array" ref="C613">INDEX(DbaseIndices!F:F,$B613)</f>
        <v>1 Energy</v>
      </c>
      <c r="D613" s="197" t="str" cm="1">
        <f t="array" ref="D613">INDEX(DbaseIndices!G:G,$B613)</f>
        <v>1A Fuel Combustion Activities</v>
      </c>
      <c r="E613" s="197" t="str" cm="1">
        <f t="array" ref="E613">INDEX(DbaseIndices!H:H,$B613)</f>
        <v>1A3 Transport</v>
      </c>
      <c r="F613" s="197" t="str" cm="1">
        <f t="array" ref="F613">INDEX(DbaseIndices!I:I,$B613)</f>
        <v>1A3b Transport - Road</v>
      </c>
      <c r="G613" s="197" t="str" cm="1">
        <f t="array" ref="G613">INDEX(DbaseIndices!D:D,$B613)</f>
        <v>LPG</v>
      </c>
      <c r="H613" s="197" t="str" cm="1">
        <f t="array" ref="H613">INDEX(DbaseIndices!E:E,$B613)</f>
        <v>CH4</v>
      </c>
      <c r="I613" s="197">
        <f>IF(I612=DbaseIndices!$N$3,DbaseIndices!$N$2,I612+1)</f>
        <v>2017</v>
      </c>
      <c r="J613" s="404" cm="1">
        <f t="array" aca="1" ref="J613" ca="1">OFFSET(INDIRECT(INDEX(DbaseIndices!J:J,B613)),0,I613-2000+1)</f>
        <v>0</v>
      </c>
    </row>
    <row r="614" spans="1:10" x14ac:dyDescent="0.25">
      <c r="A614" s="197">
        <f>IF(I613=DbaseIndices!$N$3,A613+1,A613)</f>
        <v>103</v>
      </c>
      <c r="B614" s="197">
        <f>MATCH(A614,DbaseIndices!A:A,0)</f>
        <v>152</v>
      </c>
      <c r="C614" s="197" t="str" cm="1">
        <f t="array" ref="C614">INDEX(DbaseIndices!F:F,$B614)</f>
        <v>1 Energy</v>
      </c>
      <c r="D614" s="197" t="str" cm="1">
        <f t="array" ref="D614">INDEX(DbaseIndices!G:G,$B614)</f>
        <v>1A Fuel Combustion Activities</v>
      </c>
      <c r="E614" s="197" t="str" cm="1">
        <f t="array" ref="E614">INDEX(DbaseIndices!H:H,$B614)</f>
        <v>1A3 Transport</v>
      </c>
      <c r="F614" s="197" t="str" cm="1">
        <f t="array" ref="F614">INDEX(DbaseIndices!I:I,$B614)</f>
        <v>1A3c Transport - Railways</v>
      </c>
      <c r="G614" s="197" t="str" cm="1">
        <f t="array" ref="G614">INDEX(DbaseIndices!D:D,$B614)</f>
        <v>Diesel</v>
      </c>
      <c r="H614" s="197" t="str" cm="1">
        <f t="array" ref="H614">INDEX(DbaseIndices!E:E,$B614)</f>
        <v>CH4</v>
      </c>
      <c r="I614" s="197">
        <f>IF(I613=DbaseIndices!$N$3,DbaseIndices!$N$2,I613+1)</f>
        <v>2012</v>
      </c>
      <c r="J614" s="404" cm="1">
        <f t="array" aca="1" ref="J614" ca="1">OFFSET(INDIRECT(INDEX(DbaseIndices!J:J,B614)),0,I614-2000+1)</f>
        <v>2.4385400000000002E-2</v>
      </c>
    </row>
    <row r="615" spans="1:10" x14ac:dyDescent="0.25">
      <c r="A615" s="197">
        <f>IF(I614=DbaseIndices!$N$3,A614+1,A614)</f>
        <v>103</v>
      </c>
      <c r="B615" s="197">
        <f>MATCH(A615,DbaseIndices!A:A,0)</f>
        <v>152</v>
      </c>
      <c r="C615" s="197" t="str" cm="1">
        <f t="array" ref="C615">INDEX(DbaseIndices!F:F,$B615)</f>
        <v>1 Energy</v>
      </c>
      <c r="D615" s="197" t="str" cm="1">
        <f t="array" ref="D615">INDEX(DbaseIndices!G:G,$B615)</f>
        <v>1A Fuel Combustion Activities</v>
      </c>
      <c r="E615" s="197" t="str" cm="1">
        <f t="array" ref="E615">INDEX(DbaseIndices!H:H,$B615)</f>
        <v>1A3 Transport</v>
      </c>
      <c r="F615" s="197" t="str" cm="1">
        <f t="array" ref="F615">INDEX(DbaseIndices!I:I,$B615)</f>
        <v>1A3c Transport - Railways</v>
      </c>
      <c r="G615" s="197" t="str" cm="1">
        <f t="array" ref="G615">INDEX(DbaseIndices!D:D,$B615)</f>
        <v>Diesel</v>
      </c>
      <c r="H615" s="197" t="str" cm="1">
        <f t="array" ref="H615">INDEX(DbaseIndices!E:E,$B615)</f>
        <v>CH4</v>
      </c>
      <c r="I615" s="197">
        <f>IF(I614=DbaseIndices!$N$3,DbaseIndices!$N$2,I614+1)</f>
        <v>2013</v>
      </c>
      <c r="J615" s="404" cm="1">
        <f t="array" aca="1" ref="J615" ca="1">OFFSET(INDIRECT(INDEX(DbaseIndices!J:J,B615)),0,I615-2000+1)</f>
        <v>2.3975961E-2</v>
      </c>
    </row>
    <row r="616" spans="1:10" x14ac:dyDescent="0.25">
      <c r="A616" s="197">
        <f>IF(I615=DbaseIndices!$N$3,A615+1,A615)</f>
        <v>103</v>
      </c>
      <c r="B616" s="197">
        <f>MATCH(A616,DbaseIndices!A:A,0)</f>
        <v>152</v>
      </c>
      <c r="C616" s="197" t="str" cm="1">
        <f t="array" ref="C616">INDEX(DbaseIndices!F:F,$B616)</f>
        <v>1 Energy</v>
      </c>
      <c r="D616" s="197" t="str" cm="1">
        <f t="array" ref="D616">INDEX(DbaseIndices!G:G,$B616)</f>
        <v>1A Fuel Combustion Activities</v>
      </c>
      <c r="E616" s="197" t="str" cm="1">
        <f t="array" ref="E616">INDEX(DbaseIndices!H:H,$B616)</f>
        <v>1A3 Transport</v>
      </c>
      <c r="F616" s="197" t="str" cm="1">
        <f t="array" ref="F616">INDEX(DbaseIndices!I:I,$B616)</f>
        <v>1A3c Transport - Railways</v>
      </c>
      <c r="G616" s="197" t="str" cm="1">
        <f t="array" ref="G616">INDEX(DbaseIndices!D:D,$B616)</f>
        <v>Diesel</v>
      </c>
      <c r="H616" s="197" t="str" cm="1">
        <f t="array" ref="H616">INDEX(DbaseIndices!E:E,$B616)</f>
        <v>CH4</v>
      </c>
      <c r="I616" s="197">
        <f>IF(I615=DbaseIndices!$N$3,DbaseIndices!$N$2,I615+1)</f>
        <v>2014</v>
      </c>
      <c r="J616" s="404" cm="1">
        <f t="array" aca="1" ref="J616" ca="1">OFFSET(INDIRECT(INDEX(DbaseIndices!J:J,B616)),0,I616-2000+1)</f>
        <v>2.86967105E-2</v>
      </c>
    </row>
    <row r="617" spans="1:10" x14ac:dyDescent="0.25">
      <c r="A617" s="197">
        <f>IF(I616=DbaseIndices!$N$3,A616+1,A616)</f>
        <v>103</v>
      </c>
      <c r="B617" s="197">
        <f>MATCH(A617,DbaseIndices!A:A,0)</f>
        <v>152</v>
      </c>
      <c r="C617" s="197" t="str" cm="1">
        <f t="array" ref="C617">INDEX(DbaseIndices!F:F,$B617)</f>
        <v>1 Energy</v>
      </c>
      <c r="D617" s="197" t="str" cm="1">
        <f t="array" ref="D617">INDEX(DbaseIndices!G:G,$B617)</f>
        <v>1A Fuel Combustion Activities</v>
      </c>
      <c r="E617" s="197" t="str" cm="1">
        <f t="array" ref="E617">INDEX(DbaseIndices!H:H,$B617)</f>
        <v>1A3 Transport</v>
      </c>
      <c r="F617" s="197" t="str" cm="1">
        <f t="array" ref="F617">INDEX(DbaseIndices!I:I,$B617)</f>
        <v>1A3c Transport - Railways</v>
      </c>
      <c r="G617" s="197" t="str" cm="1">
        <f t="array" ref="G617">INDEX(DbaseIndices!D:D,$B617)</f>
        <v>Diesel</v>
      </c>
      <c r="H617" s="197" t="str" cm="1">
        <f t="array" ref="H617">INDEX(DbaseIndices!E:E,$B617)</f>
        <v>CH4</v>
      </c>
      <c r="I617" s="197">
        <f>IF(I616=DbaseIndices!$N$3,DbaseIndices!$N$2,I616+1)</f>
        <v>2015</v>
      </c>
      <c r="J617" s="404" cm="1">
        <f t="array" aca="1" ref="J617" ca="1">OFFSET(INDIRECT(INDEX(DbaseIndices!J:J,B617)),0,I617-2000+1)</f>
        <v>2.75924785E-2</v>
      </c>
    </row>
    <row r="618" spans="1:10" x14ac:dyDescent="0.25">
      <c r="A618" s="197">
        <f>IF(I617=DbaseIndices!$N$3,A617+1,A617)</f>
        <v>103</v>
      </c>
      <c r="B618" s="197">
        <f>MATCH(A618,DbaseIndices!A:A,0)</f>
        <v>152</v>
      </c>
      <c r="C618" s="197" t="str" cm="1">
        <f t="array" ref="C618">INDEX(DbaseIndices!F:F,$B618)</f>
        <v>1 Energy</v>
      </c>
      <c r="D618" s="197" t="str" cm="1">
        <f t="array" ref="D618">INDEX(DbaseIndices!G:G,$B618)</f>
        <v>1A Fuel Combustion Activities</v>
      </c>
      <c r="E618" s="197" t="str" cm="1">
        <f t="array" ref="E618">INDEX(DbaseIndices!H:H,$B618)</f>
        <v>1A3 Transport</v>
      </c>
      <c r="F618" s="197" t="str" cm="1">
        <f t="array" ref="F618">INDEX(DbaseIndices!I:I,$B618)</f>
        <v>1A3c Transport - Railways</v>
      </c>
      <c r="G618" s="197" t="str" cm="1">
        <f t="array" ref="G618">INDEX(DbaseIndices!D:D,$B618)</f>
        <v>Diesel</v>
      </c>
      <c r="H618" s="197" t="str" cm="1">
        <f t="array" ref="H618">INDEX(DbaseIndices!E:E,$B618)</f>
        <v>CH4</v>
      </c>
      <c r="I618" s="197">
        <f>IF(I617=DbaseIndices!$N$3,DbaseIndices!$N$2,I617+1)</f>
        <v>2016</v>
      </c>
      <c r="J618" s="404" cm="1">
        <f t="array" aca="1" ref="J618" ca="1">OFFSET(INDIRECT(INDEX(DbaseIndices!J:J,B618)),0,I618-2000+1)</f>
        <v>2.2414150000000001E-2</v>
      </c>
    </row>
    <row r="619" spans="1:10" x14ac:dyDescent="0.25">
      <c r="A619" s="197">
        <f>IF(I618=DbaseIndices!$N$3,A618+1,A618)</f>
        <v>103</v>
      </c>
      <c r="B619" s="197">
        <f>MATCH(A619,DbaseIndices!A:A,0)</f>
        <v>152</v>
      </c>
      <c r="C619" s="197" t="str" cm="1">
        <f t="array" ref="C619">INDEX(DbaseIndices!F:F,$B619)</f>
        <v>1 Energy</v>
      </c>
      <c r="D619" s="197" t="str" cm="1">
        <f t="array" ref="D619">INDEX(DbaseIndices!G:G,$B619)</f>
        <v>1A Fuel Combustion Activities</v>
      </c>
      <c r="E619" s="197" t="str" cm="1">
        <f t="array" ref="E619">INDEX(DbaseIndices!H:H,$B619)</f>
        <v>1A3 Transport</v>
      </c>
      <c r="F619" s="197" t="str" cm="1">
        <f t="array" ref="F619">INDEX(DbaseIndices!I:I,$B619)</f>
        <v>1A3c Transport - Railways</v>
      </c>
      <c r="G619" s="197" t="str" cm="1">
        <f t="array" ref="G619">INDEX(DbaseIndices!D:D,$B619)</f>
        <v>Diesel</v>
      </c>
      <c r="H619" s="197" t="str" cm="1">
        <f t="array" ref="H619">INDEX(DbaseIndices!E:E,$B619)</f>
        <v>CH4</v>
      </c>
      <c r="I619" s="197">
        <f>IF(I618=DbaseIndices!$N$3,DbaseIndices!$N$2,I618+1)</f>
        <v>2017</v>
      </c>
      <c r="J619" s="404" cm="1">
        <f t="array" aca="1" ref="J619" ca="1">OFFSET(INDIRECT(INDEX(DbaseIndices!J:J,B619)),0,I619-2000+1)</f>
        <v>2.1891250000000004E-2</v>
      </c>
    </row>
    <row r="620" spans="1:10" x14ac:dyDescent="0.25">
      <c r="A620" s="197">
        <f>IF(I619=DbaseIndices!$N$3,A619+1,A619)</f>
        <v>104</v>
      </c>
      <c r="B620" s="197">
        <f>MATCH(A620,DbaseIndices!A:A,0)</f>
        <v>153</v>
      </c>
      <c r="C620" s="197" t="str" cm="1">
        <f t="array" ref="C620">INDEX(DbaseIndices!F:F,$B620)</f>
        <v>1 Energy</v>
      </c>
      <c r="D620" s="197" t="str" cm="1">
        <f t="array" ref="D620">INDEX(DbaseIndices!G:G,$B620)</f>
        <v>1A Fuel Combustion Activities</v>
      </c>
      <c r="E620" s="197" t="str" cm="1">
        <f t="array" ref="E620">INDEX(DbaseIndices!H:H,$B620)</f>
        <v>1A3 Transport</v>
      </c>
      <c r="F620" s="197" t="str" cm="1">
        <f t="array" ref="F620">INDEX(DbaseIndices!I:I,$B620)</f>
        <v>1A3c Transport - Railways</v>
      </c>
      <c r="G620" s="197" t="str" cm="1">
        <f t="array" ref="G620">INDEX(DbaseIndices!D:D,$B620)</f>
        <v>Residual Fuel Oil (HFO)</v>
      </c>
      <c r="H620" s="197" t="str" cm="1">
        <f t="array" ref="H620">INDEX(DbaseIndices!E:E,$B620)</f>
        <v>CH4</v>
      </c>
      <c r="I620" s="197">
        <f>IF(I619=DbaseIndices!$N$3,DbaseIndices!$N$2,I619+1)</f>
        <v>2012</v>
      </c>
      <c r="J620" s="404" cm="1">
        <f t="array" aca="1" ref="J620" ca="1">OFFSET(INDIRECT(INDEX(DbaseIndices!J:J,B620)),0,I620-2000+1)</f>
        <v>5.5199999999999997E-4</v>
      </c>
    </row>
    <row r="621" spans="1:10" x14ac:dyDescent="0.25">
      <c r="A621" s="197">
        <f>IF(I620=DbaseIndices!$N$3,A620+1,A620)</f>
        <v>104</v>
      </c>
      <c r="B621" s="197">
        <f>MATCH(A621,DbaseIndices!A:A,0)</f>
        <v>153</v>
      </c>
      <c r="C621" s="197" t="str" cm="1">
        <f t="array" ref="C621">INDEX(DbaseIndices!F:F,$B621)</f>
        <v>1 Energy</v>
      </c>
      <c r="D621" s="197" t="str" cm="1">
        <f t="array" ref="D621">INDEX(DbaseIndices!G:G,$B621)</f>
        <v>1A Fuel Combustion Activities</v>
      </c>
      <c r="E621" s="197" t="str" cm="1">
        <f t="array" ref="E621">INDEX(DbaseIndices!H:H,$B621)</f>
        <v>1A3 Transport</v>
      </c>
      <c r="F621" s="197" t="str" cm="1">
        <f t="array" ref="F621">INDEX(DbaseIndices!I:I,$B621)</f>
        <v>1A3c Transport - Railways</v>
      </c>
      <c r="G621" s="197" t="str" cm="1">
        <f t="array" ref="G621">INDEX(DbaseIndices!D:D,$B621)</f>
        <v>Residual Fuel Oil (HFO)</v>
      </c>
      <c r="H621" s="197" t="str" cm="1">
        <f t="array" ref="H621">INDEX(DbaseIndices!E:E,$B621)</f>
        <v>CH4</v>
      </c>
      <c r="I621" s="197">
        <f>IF(I620=DbaseIndices!$N$3,DbaseIndices!$N$2,I620+1)</f>
        <v>2013</v>
      </c>
      <c r="J621" s="404" cm="1">
        <f t="array" aca="1" ref="J621" ca="1">OFFSET(INDIRECT(INDEX(DbaseIndices!J:J,B621)),0,I621-2000+1)</f>
        <v>1.3821749751432293E-3</v>
      </c>
    </row>
    <row r="622" spans="1:10" x14ac:dyDescent="0.25">
      <c r="A622" s="197">
        <f>IF(I621=DbaseIndices!$N$3,A621+1,A621)</f>
        <v>104</v>
      </c>
      <c r="B622" s="197">
        <f>MATCH(A622,DbaseIndices!A:A,0)</f>
        <v>153</v>
      </c>
      <c r="C622" s="197" t="str" cm="1">
        <f t="array" ref="C622">INDEX(DbaseIndices!F:F,$B622)</f>
        <v>1 Energy</v>
      </c>
      <c r="D622" s="197" t="str" cm="1">
        <f t="array" ref="D622">INDEX(DbaseIndices!G:G,$B622)</f>
        <v>1A Fuel Combustion Activities</v>
      </c>
      <c r="E622" s="197" t="str" cm="1">
        <f t="array" ref="E622">INDEX(DbaseIndices!H:H,$B622)</f>
        <v>1A3 Transport</v>
      </c>
      <c r="F622" s="197" t="str" cm="1">
        <f t="array" ref="F622">INDEX(DbaseIndices!I:I,$B622)</f>
        <v>1A3c Transport - Railways</v>
      </c>
      <c r="G622" s="197" t="str" cm="1">
        <f t="array" ref="G622">INDEX(DbaseIndices!D:D,$B622)</f>
        <v>Residual Fuel Oil (HFO)</v>
      </c>
      <c r="H622" s="197" t="str" cm="1">
        <f t="array" ref="H622">INDEX(DbaseIndices!E:E,$B622)</f>
        <v>CH4</v>
      </c>
      <c r="I622" s="197">
        <f>IF(I621=DbaseIndices!$N$3,DbaseIndices!$N$2,I621+1)</f>
        <v>2014</v>
      </c>
      <c r="J622" s="404" cm="1">
        <f t="array" aca="1" ref="J622" ca="1">OFFSET(INDIRECT(INDEX(DbaseIndices!J:J,B622)),0,I622-2000+1)</f>
        <v>1.2991075578729396E-3</v>
      </c>
    </row>
    <row r="623" spans="1:10" x14ac:dyDescent="0.25">
      <c r="A623" s="197">
        <f>IF(I622=DbaseIndices!$N$3,A622+1,A622)</f>
        <v>104</v>
      </c>
      <c r="B623" s="197">
        <f>MATCH(A623,DbaseIndices!A:A,0)</f>
        <v>153</v>
      </c>
      <c r="C623" s="197" t="str" cm="1">
        <f t="array" ref="C623">INDEX(DbaseIndices!F:F,$B623)</f>
        <v>1 Energy</v>
      </c>
      <c r="D623" s="197" t="str" cm="1">
        <f t="array" ref="D623">INDEX(DbaseIndices!G:G,$B623)</f>
        <v>1A Fuel Combustion Activities</v>
      </c>
      <c r="E623" s="197" t="str" cm="1">
        <f t="array" ref="E623">INDEX(DbaseIndices!H:H,$B623)</f>
        <v>1A3 Transport</v>
      </c>
      <c r="F623" s="197" t="str" cm="1">
        <f t="array" ref="F623">INDEX(DbaseIndices!I:I,$B623)</f>
        <v>1A3c Transport - Railways</v>
      </c>
      <c r="G623" s="197" t="str" cm="1">
        <f t="array" ref="G623">INDEX(DbaseIndices!D:D,$B623)</f>
        <v>Residual Fuel Oil (HFO)</v>
      </c>
      <c r="H623" s="197" t="str" cm="1">
        <f t="array" ref="H623">INDEX(DbaseIndices!E:E,$B623)</f>
        <v>CH4</v>
      </c>
      <c r="I623" s="197">
        <f>IF(I622=DbaseIndices!$N$3,DbaseIndices!$N$2,I622+1)</f>
        <v>2015</v>
      </c>
      <c r="J623" s="404" cm="1">
        <f t="array" aca="1" ref="J623" ca="1">OFFSET(INDIRECT(INDEX(DbaseIndices!J:J,B623)),0,I623-2000+1)</f>
        <v>1.2214031784233039E-3</v>
      </c>
    </row>
    <row r="624" spans="1:10" x14ac:dyDescent="0.25">
      <c r="A624" s="197">
        <f>IF(I623=DbaseIndices!$N$3,A623+1,A623)</f>
        <v>104</v>
      </c>
      <c r="B624" s="197">
        <f>MATCH(A624,DbaseIndices!A:A,0)</f>
        <v>153</v>
      </c>
      <c r="C624" s="197" t="str" cm="1">
        <f t="array" ref="C624">INDEX(DbaseIndices!F:F,$B624)</f>
        <v>1 Energy</v>
      </c>
      <c r="D624" s="197" t="str" cm="1">
        <f t="array" ref="D624">INDEX(DbaseIndices!G:G,$B624)</f>
        <v>1A Fuel Combustion Activities</v>
      </c>
      <c r="E624" s="197" t="str" cm="1">
        <f t="array" ref="E624">INDEX(DbaseIndices!H:H,$B624)</f>
        <v>1A3 Transport</v>
      </c>
      <c r="F624" s="197" t="str" cm="1">
        <f t="array" ref="F624">INDEX(DbaseIndices!I:I,$B624)</f>
        <v>1A3c Transport - Railways</v>
      </c>
      <c r="G624" s="197" t="str" cm="1">
        <f t="array" ref="G624">INDEX(DbaseIndices!D:D,$B624)</f>
        <v>Residual Fuel Oil (HFO)</v>
      </c>
      <c r="H624" s="197" t="str" cm="1">
        <f t="array" ref="H624">INDEX(DbaseIndices!E:E,$B624)</f>
        <v>CH4</v>
      </c>
      <c r="I624" s="197">
        <f>IF(I623=DbaseIndices!$N$3,DbaseIndices!$N$2,I623+1)</f>
        <v>2016</v>
      </c>
      <c r="J624" s="404" cm="1">
        <f t="array" aca="1" ref="J624" ca="1">OFFSET(INDIRECT(INDEX(DbaseIndices!J:J,B624)),0,I624-2000+1)</f>
        <v>1.1479999999999999E-3</v>
      </c>
    </row>
    <row r="625" spans="1:10" x14ac:dyDescent="0.25">
      <c r="A625" s="197">
        <f>IF(I624=DbaseIndices!$N$3,A624+1,A624)</f>
        <v>104</v>
      </c>
      <c r="B625" s="197">
        <f>MATCH(A625,DbaseIndices!A:A,0)</f>
        <v>153</v>
      </c>
      <c r="C625" s="197" t="str" cm="1">
        <f t="array" ref="C625">INDEX(DbaseIndices!F:F,$B625)</f>
        <v>1 Energy</v>
      </c>
      <c r="D625" s="197" t="str" cm="1">
        <f t="array" ref="D625">INDEX(DbaseIndices!G:G,$B625)</f>
        <v>1A Fuel Combustion Activities</v>
      </c>
      <c r="E625" s="197" t="str" cm="1">
        <f t="array" ref="E625">INDEX(DbaseIndices!H:H,$B625)</f>
        <v>1A3 Transport</v>
      </c>
      <c r="F625" s="197" t="str" cm="1">
        <f t="array" ref="F625">INDEX(DbaseIndices!I:I,$B625)</f>
        <v>1A3c Transport - Railways</v>
      </c>
      <c r="G625" s="197" t="str" cm="1">
        <f t="array" ref="G625">INDEX(DbaseIndices!D:D,$B625)</f>
        <v>Residual Fuel Oil (HFO)</v>
      </c>
      <c r="H625" s="197" t="str" cm="1">
        <f t="array" ref="H625">INDEX(DbaseIndices!E:E,$B625)</f>
        <v>CH4</v>
      </c>
      <c r="I625" s="197">
        <f>IF(I624=DbaseIndices!$N$3,DbaseIndices!$N$2,I624+1)</f>
        <v>2017</v>
      </c>
      <c r="J625" s="404" cm="1">
        <f t="array" aca="1" ref="J625" ca="1">OFFSET(INDIRECT(INDEX(DbaseIndices!J:J,B625)),0,I625-2000+1)</f>
        <v>1.08E-3</v>
      </c>
    </row>
    <row r="626" spans="1:10" x14ac:dyDescent="0.25">
      <c r="A626" s="197">
        <f>IF(I625=DbaseIndices!$N$3,A625+1,A625)</f>
        <v>105</v>
      </c>
      <c r="B626" s="197">
        <f>MATCH(A626,DbaseIndices!A:A,0)</f>
        <v>155</v>
      </c>
      <c r="C626" s="197" t="str" cm="1">
        <f t="array" ref="C626">INDEX(DbaseIndices!F:F,$B626)</f>
        <v>1 Energy</v>
      </c>
      <c r="D626" s="197" t="str" cm="1">
        <f t="array" ref="D626">INDEX(DbaseIndices!G:G,$B626)</f>
        <v>1A Fuel Combustion Activities</v>
      </c>
      <c r="E626" s="197" cm="1">
        <f t="array" ref="E626">INDEX(DbaseIndices!H:H,$B626)</f>
        <v>0</v>
      </c>
      <c r="F626" s="197" cm="1">
        <f t="array" ref="F626">INDEX(DbaseIndices!I:I,$B626)</f>
        <v>0</v>
      </c>
      <c r="G626" s="197" t="str" cm="1">
        <f t="array" ref="G626">INDEX(DbaseIndices!D:D,$B626)</f>
        <v>Residual Fuel Oil (HFO)</v>
      </c>
      <c r="H626" s="197" t="str" cm="1">
        <f t="array" ref="H626">INDEX(DbaseIndices!E:E,$B626)</f>
        <v>CH4</v>
      </c>
      <c r="I626" s="197">
        <f>IF(I625=DbaseIndices!$N$3,DbaseIndices!$N$2,I625+1)</f>
        <v>2012</v>
      </c>
      <c r="J626" s="404" cm="1">
        <f t="array" aca="1" ref="J626" ca="1">OFFSET(INDIRECT(INDEX(DbaseIndices!J:J,B626)),0,I626-2000+1)</f>
        <v>0.18003825776541613</v>
      </c>
    </row>
    <row r="627" spans="1:10" x14ac:dyDescent="0.25">
      <c r="A627" s="197">
        <f>IF(I626=DbaseIndices!$N$3,A626+1,A626)</f>
        <v>105</v>
      </c>
      <c r="B627" s="197">
        <f>MATCH(A627,DbaseIndices!A:A,0)</f>
        <v>155</v>
      </c>
      <c r="C627" s="197" t="str" cm="1">
        <f t="array" ref="C627">INDEX(DbaseIndices!F:F,$B627)</f>
        <v>1 Energy</v>
      </c>
      <c r="D627" s="197" t="str" cm="1">
        <f t="array" ref="D627">INDEX(DbaseIndices!G:G,$B627)</f>
        <v>1A Fuel Combustion Activities</v>
      </c>
      <c r="E627" s="197" cm="1">
        <f t="array" ref="E627">INDEX(DbaseIndices!H:H,$B627)</f>
        <v>0</v>
      </c>
      <c r="F627" s="197" cm="1">
        <f t="array" ref="F627">INDEX(DbaseIndices!I:I,$B627)</f>
        <v>0</v>
      </c>
      <c r="G627" s="197" t="str" cm="1">
        <f t="array" ref="G627">INDEX(DbaseIndices!D:D,$B627)</f>
        <v>Residual Fuel Oil (HFO)</v>
      </c>
      <c r="H627" s="197" t="str" cm="1">
        <f t="array" ref="H627">INDEX(DbaseIndices!E:E,$B627)</f>
        <v>CH4</v>
      </c>
      <c r="I627" s="197">
        <f>IF(I626=DbaseIndices!$N$3,DbaseIndices!$N$2,I626+1)</f>
        <v>2013</v>
      </c>
      <c r="J627" s="404" cm="1">
        <f t="array" aca="1" ref="J627" ca="1">OFFSET(INDIRECT(INDEX(DbaseIndices!J:J,B627)),0,I627-2000+1)</f>
        <v>0.16586271255987922</v>
      </c>
    </row>
    <row r="628" spans="1:10" x14ac:dyDescent="0.25">
      <c r="A628" s="197">
        <f>IF(I627=DbaseIndices!$N$3,A627+1,A627)</f>
        <v>105</v>
      </c>
      <c r="B628" s="197">
        <f>MATCH(A628,DbaseIndices!A:A,0)</f>
        <v>155</v>
      </c>
      <c r="C628" s="197" t="str" cm="1">
        <f t="array" ref="C628">INDEX(DbaseIndices!F:F,$B628)</f>
        <v>1 Energy</v>
      </c>
      <c r="D628" s="197" t="str" cm="1">
        <f t="array" ref="D628">INDEX(DbaseIndices!G:G,$B628)</f>
        <v>1A Fuel Combustion Activities</v>
      </c>
      <c r="E628" s="197" cm="1">
        <f t="array" ref="E628">INDEX(DbaseIndices!H:H,$B628)</f>
        <v>0</v>
      </c>
      <c r="F628" s="197" cm="1">
        <f t="array" ref="F628">INDEX(DbaseIndices!I:I,$B628)</f>
        <v>0</v>
      </c>
      <c r="G628" s="197" t="str" cm="1">
        <f t="array" ref="G628">INDEX(DbaseIndices!D:D,$B628)</f>
        <v>Residual Fuel Oil (HFO)</v>
      </c>
      <c r="H628" s="197" t="str" cm="1">
        <f t="array" ref="H628">INDEX(DbaseIndices!E:E,$B628)</f>
        <v>CH4</v>
      </c>
      <c r="I628" s="197">
        <f>IF(I627=DbaseIndices!$N$3,DbaseIndices!$N$2,I627+1)</f>
        <v>2014</v>
      </c>
      <c r="J628" s="404" cm="1">
        <f t="array" aca="1" ref="J628" ca="1">OFFSET(INDIRECT(INDEX(DbaseIndices!J:J,B628)),0,I628-2000+1)</f>
        <v>0.15693015428798279</v>
      </c>
    </row>
    <row r="629" spans="1:10" x14ac:dyDescent="0.25">
      <c r="A629" s="197">
        <f>IF(I628=DbaseIndices!$N$3,A628+1,A628)</f>
        <v>105</v>
      </c>
      <c r="B629" s="197">
        <f>MATCH(A629,DbaseIndices!A:A,0)</f>
        <v>155</v>
      </c>
      <c r="C629" s="197" t="str" cm="1">
        <f t="array" ref="C629">INDEX(DbaseIndices!F:F,$B629)</f>
        <v>1 Energy</v>
      </c>
      <c r="D629" s="197" t="str" cm="1">
        <f t="array" ref="D629">INDEX(DbaseIndices!G:G,$B629)</f>
        <v>1A Fuel Combustion Activities</v>
      </c>
      <c r="E629" s="197" cm="1">
        <f t="array" ref="E629">INDEX(DbaseIndices!H:H,$B629)</f>
        <v>0</v>
      </c>
      <c r="F629" s="197" cm="1">
        <f t="array" ref="F629">INDEX(DbaseIndices!I:I,$B629)</f>
        <v>0</v>
      </c>
      <c r="G629" s="197" t="str" cm="1">
        <f t="array" ref="G629">INDEX(DbaseIndices!D:D,$B629)</f>
        <v>Residual Fuel Oil (HFO)</v>
      </c>
      <c r="H629" s="197" t="str" cm="1">
        <f t="array" ref="H629">INDEX(DbaseIndices!E:E,$B629)</f>
        <v>CH4</v>
      </c>
      <c r="I629" s="197">
        <f>IF(I628=DbaseIndices!$N$3,DbaseIndices!$N$2,I628+1)</f>
        <v>2015</v>
      </c>
      <c r="J629" s="404" cm="1">
        <f t="array" aca="1" ref="J629" ca="1">OFFSET(INDIRECT(INDEX(DbaseIndices!J:J,B629)),0,I629-2000+1)</f>
        <v>0.15639146625895592</v>
      </c>
    </row>
    <row r="630" spans="1:10" x14ac:dyDescent="0.25">
      <c r="A630" s="197">
        <f>IF(I629=DbaseIndices!$N$3,A629+1,A629)</f>
        <v>105</v>
      </c>
      <c r="B630" s="197">
        <f>MATCH(A630,DbaseIndices!A:A,0)</f>
        <v>155</v>
      </c>
      <c r="C630" s="197" t="str" cm="1">
        <f t="array" ref="C630">INDEX(DbaseIndices!F:F,$B630)</f>
        <v>1 Energy</v>
      </c>
      <c r="D630" s="197" t="str" cm="1">
        <f t="array" ref="D630">INDEX(DbaseIndices!G:G,$B630)</f>
        <v>1A Fuel Combustion Activities</v>
      </c>
      <c r="E630" s="197" cm="1">
        <f t="array" ref="E630">INDEX(DbaseIndices!H:H,$B630)</f>
        <v>0</v>
      </c>
      <c r="F630" s="197" cm="1">
        <f t="array" ref="F630">INDEX(DbaseIndices!I:I,$B630)</f>
        <v>0</v>
      </c>
      <c r="G630" s="197" t="str" cm="1">
        <f t="array" ref="G630">INDEX(DbaseIndices!D:D,$B630)</f>
        <v>Residual Fuel Oil (HFO)</v>
      </c>
      <c r="H630" s="197" t="str" cm="1">
        <f t="array" ref="H630">INDEX(DbaseIndices!E:E,$B630)</f>
        <v>CH4</v>
      </c>
      <c r="I630" s="197">
        <f>IF(I629=DbaseIndices!$N$3,DbaseIndices!$N$2,I629+1)</f>
        <v>2016</v>
      </c>
      <c r="J630" s="404" cm="1">
        <f t="array" aca="1" ref="J630" ca="1">OFFSET(INDIRECT(INDEX(DbaseIndices!J:J,B630)),0,I630-2000+1)</f>
        <v>0.15216770309724498</v>
      </c>
    </row>
    <row r="631" spans="1:10" x14ac:dyDescent="0.25">
      <c r="A631" s="197">
        <f>IF(I630=DbaseIndices!$N$3,A630+1,A630)</f>
        <v>105</v>
      </c>
      <c r="B631" s="197">
        <f>MATCH(A631,DbaseIndices!A:A,0)</f>
        <v>155</v>
      </c>
      <c r="C631" s="197" t="str" cm="1">
        <f t="array" ref="C631">INDEX(DbaseIndices!F:F,$B631)</f>
        <v>1 Energy</v>
      </c>
      <c r="D631" s="197" t="str" cm="1">
        <f t="array" ref="D631">INDEX(DbaseIndices!G:G,$B631)</f>
        <v>1A Fuel Combustion Activities</v>
      </c>
      <c r="E631" s="197" cm="1">
        <f t="array" ref="E631">INDEX(DbaseIndices!H:H,$B631)</f>
        <v>0</v>
      </c>
      <c r="F631" s="197" cm="1">
        <f t="array" ref="F631">INDEX(DbaseIndices!I:I,$B631)</f>
        <v>0</v>
      </c>
      <c r="G631" s="197" t="str" cm="1">
        <f t="array" ref="G631">INDEX(DbaseIndices!D:D,$B631)</f>
        <v>Residual Fuel Oil (HFO)</v>
      </c>
      <c r="H631" s="197" t="str" cm="1">
        <f t="array" ref="H631">INDEX(DbaseIndices!E:E,$B631)</f>
        <v>CH4</v>
      </c>
      <c r="I631" s="197">
        <f>IF(I630=DbaseIndices!$N$3,DbaseIndices!$N$2,I630+1)</f>
        <v>2017</v>
      </c>
      <c r="J631" s="404" cm="1">
        <f t="array" aca="1" ref="J631" ca="1">OFFSET(INDIRECT(INDEX(DbaseIndices!J:J,B631)),0,I631-2000+1)</f>
        <v>0.14603538843227318</v>
      </c>
    </row>
    <row r="632" spans="1:10" x14ac:dyDescent="0.25">
      <c r="A632" s="197">
        <f>IF(I631=DbaseIndices!$N$3,A631+1,A631)</f>
        <v>106</v>
      </c>
      <c r="B632" s="197">
        <f>MATCH(A632,DbaseIndices!A:A,0)</f>
        <v>156</v>
      </c>
      <c r="C632" s="197" t="str" cm="1">
        <f t="array" ref="C632">INDEX(DbaseIndices!F:F,$B632)</f>
        <v>1 Energy</v>
      </c>
      <c r="D632" s="197" t="str" cm="1">
        <f t="array" ref="D632">INDEX(DbaseIndices!G:G,$B632)</f>
        <v>1A Fuel Combustion Activities</v>
      </c>
      <c r="E632" s="197" cm="1">
        <f t="array" ref="E632">INDEX(DbaseIndices!H:H,$B632)</f>
        <v>0</v>
      </c>
      <c r="F632" s="197" cm="1">
        <f t="array" ref="F632">INDEX(DbaseIndices!I:I,$B632)</f>
        <v>0</v>
      </c>
      <c r="G632" s="197" t="str" cm="1">
        <f t="array" ref="G632">INDEX(DbaseIndices!D:D,$B632)</f>
        <v>Diesel</v>
      </c>
      <c r="H632" s="197" t="str" cm="1">
        <f t="array" ref="H632">INDEX(DbaseIndices!E:E,$B632)</f>
        <v>CH4</v>
      </c>
      <c r="I632" s="197">
        <f>IF(I631=DbaseIndices!$N$3,DbaseIndices!$N$2,I631+1)</f>
        <v>2012</v>
      </c>
      <c r="J632" s="404" cm="1">
        <f t="array" aca="1" ref="J632" ca="1">OFFSET(INDIRECT(INDEX(DbaseIndices!J:J,B632)),0,I632-2000+1)</f>
        <v>8.6449053226770003E-2</v>
      </c>
    </row>
    <row r="633" spans="1:10" x14ac:dyDescent="0.25">
      <c r="A633" s="197">
        <f>IF(I632=DbaseIndices!$N$3,A632+1,A632)</f>
        <v>106</v>
      </c>
      <c r="B633" s="197">
        <f>MATCH(A633,DbaseIndices!A:A,0)</f>
        <v>156</v>
      </c>
      <c r="C633" s="197" t="str" cm="1">
        <f t="array" ref="C633">INDEX(DbaseIndices!F:F,$B633)</f>
        <v>1 Energy</v>
      </c>
      <c r="D633" s="197" t="str" cm="1">
        <f t="array" ref="D633">INDEX(DbaseIndices!G:G,$B633)</f>
        <v>1A Fuel Combustion Activities</v>
      </c>
      <c r="E633" s="197" cm="1">
        <f t="array" ref="E633">INDEX(DbaseIndices!H:H,$B633)</f>
        <v>0</v>
      </c>
      <c r="F633" s="197" cm="1">
        <f t="array" ref="F633">INDEX(DbaseIndices!I:I,$B633)</f>
        <v>0</v>
      </c>
      <c r="G633" s="197" t="str" cm="1">
        <f t="array" ref="G633">INDEX(DbaseIndices!D:D,$B633)</f>
        <v>Diesel</v>
      </c>
      <c r="H633" s="197" t="str" cm="1">
        <f t="array" ref="H633">INDEX(DbaseIndices!E:E,$B633)</f>
        <v>CH4</v>
      </c>
      <c r="I633" s="197">
        <f>IF(I632=DbaseIndices!$N$3,DbaseIndices!$N$2,I632+1)</f>
        <v>2013</v>
      </c>
      <c r="J633" s="404" cm="1">
        <f t="array" aca="1" ref="J633" ca="1">OFFSET(INDIRECT(INDEX(DbaseIndices!J:J,B633)),0,I633-2000+1)</f>
        <v>9.7071101056799992E-3</v>
      </c>
    </row>
    <row r="634" spans="1:10" x14ac:dyDescent="0.25">
      <c r="A634" s="197">
        <f>IF(I633=DbaseIndices!$N$3,A633+1,A633)</f>
        <v>106</v>
      </c>
      <c r="B634" s="197">
        <f>MATCH(A634,DbaseIndices!A:A,0)</f>
        <v>156</v>
      </c>
      <c r="C634" s="197" t="str" cm="1">
        <f t="array" ref="C634">INDEX(DbaseIndices!F:F,$B634)</f>
        <v>1 Energy</v>
      </c>
      <c r="D634" s="197" t="str" cm="1">
        <f t="array" ref="D634">INDEX(DbaseIndices!G:G,$B634)</f>
        <v>1A Fuel Combustion Activities</v>
      </c>
      <c r="E634" s="197" cm="1">
        <f t="array" ref="E634">INDEX(DbaseIndices!H:H,$B634)</f>
        <v>0</v>
      </c>
      <c r="F634" s="197" cm="1">
        <f t="array" ref="F634">INDEX(DbaseIndices!I:I,$B634)</f>
        <v>0</v>
      </c>
      <c r="G634" s="197" t="str" cm="1">
        <f t="array" ref="G634">INDEX(DbaseIndices!D:D,$B634)</f>
        <v>Diesel</v>
      </c>
      <c r="H634" s="197" t="str" cm="1">
        <f t="array" ref="H634">INDEX(DbaseIndices!E:E,$B634)</f>
        <v>CH4</v>
      </c>
      <c r="I634" s="197">
        <f>IF(I633=DbaseIndices!$N$3,DbaseIndices!$N$2,I633+1)</f>
        <v>2014</v>
      </c>
      <c r="J634" s="404" cm="1">
        <f t="array" aca="1" ref="J634" ca="1">OFFSET(INDIRECT(INDEX(DbaseIndices!J:J,B634)),0,I634-2000+1)</f>
        <v>9.2304107999999999E-4</v>
      </c>
    </row>
    <row r="635" spans="1:10" x14ac:dyDescent="0.25">
      <c r="A635" s="197">
        <f>IF(I634=DbaseIndices!$N$3,A634+1,A634)</f>
        <v>106</v>
      </c>
      <c r="B635" s="197">
        <f>MATCH(A635,DbaseIndices!A:A,0)</f>
        <v>156</v>
      </c>
      <c r="C635" s="197" t="str" cm="1">
        <f t="array" ref="C635">INDEX(DbaseIndices!F:F,$B635)</f>
        <v>1 Energy</v>
      </c>
      <c r="D635" s="197" t="str" cm="1">
        <f t="array" ref="D635">INDEX(DbaseIndices!G:G,$B635)</f>
        <v>1A Fuel Combustion Activities</v>
      </c>
      <c r="E635" s="197" cm="1">
        <f t="array" ref="E635">INDEX(DbaseIndices!H:H,$B635)</f>
        <v>0</v>
      </c>
      <c r="F635" s="197" cm="1">
        <f t="array" ref="F635">INDEX(DbaseIndices!I:I,$B635)</f>
        <v>0</v>
      </c>
      <c r="G635" s="197" t="str" cm="1">
        <f t="array" ref="G635">INDEX(DbaseIndices!D:D,$B635)</f>
        <v>Diesel</v>
      </c>
      <c r="H635" s="197" t="str" cm="1">
        <f t="array" ref="H635">INDEX(DbaseIndices!E:E,$B635)</f>
        <v>CH4</v>
      </c>
      <c r="I635" s="197">
        <f>IF(I634=DbaseIndices!$N$3,DbaseIndices!$N$2,I634+1)</f>
        <v>2015</v>
      </c>
      <c r="J635" s="404" cm="1">
        <f t="array" aca="1" ref="J635" ca="1">OFFSET(INDIRECT(INDEX(DbaseIndices!J:J,B635)),0,I635-2000+1)</f>
        <v>1.5018477189299999E-3</v>
      </c>
    </row>
    <row r="636" spans="1:10" x14ac:dyDescent="0.25">
      <c r="A636" s="197">
        <f>IF(I635=DbaseIndices!$N$3,A635+1,A635)</f>
        <v>106</v>
      </c>
      <c r="B636" s="197">
        <f>MATCH(A636,DbaseIndices!A:A,0)</f>
        <v>156</v>
      </c>
      <c r="C636" s="197" t="str" cm="1">
        <f t="array" ref="C636">INDEX(DbaseIndices!F:F,$B636)</f>
        <v>1 Energy</v>
      </c>
      <c r="D636" s="197" t="str" cm="1">
        <f t="array" ref="D636">INDEX(DbaseIndices!G:G,$B636)</f>
        <v>1A Fuel Combustion Activities</v>
      </c>
      <c r="E636" s="197" cm="1">
        <f t="array" ref="E636">INDEX(DbaseIndices!H:H,$B636)</f>
        <v>0</v>
      </c>
      <c r="F636" s="197" cm="1">
        <f t="array" ref="F636">INDEX(DbaseIndices!I:I,$B636)</f>
        <v>0</v>
      </c>
      <c r="G636" s="197" t="str" cm="1">
        <f t="array" ref="G636">INDEX(DbaseIndices!D:D,$B636)</f>
        <v>Diesel</v>
      </c>
      <c r="H636" s="197" t="str" cm="1">
        <f t="array" ref="H636">INDEX(DbaseIndices!E:E,$B636)</f>
        <v>CH4</v>
      </c>
      <c r="I636" s="197">
        <f>IF(I635=DbaseIndices!$N$3,DbaseIndices!$N$2,I635+1)</f>
        <v>2016</v>
      </c>
      <c r="J636" s="404" cm="1">
        <f t="array" aca="1" ref="J636" ca="1">OFFSET(INDIRECT(INDEX(DbaseIndices!J:J,B636)),0,I636-2000+1)</f>
        <v>8.1873089999999986E-5</v>
      </c>
    </row>
    <row r="637" spans="1:10" x14ac:dyDescent="0.25">
      <c r="A637" s="197">
        <f>IF(I636=DbaseIndices!$N$3,A636+1,A636)</f>
        <v>106</v>
      </c>
      <c r="B637" s="197">
        <f>MATCH(A637,DbaseIndices!A:A,0)</f>
        <v>156</v>
      </c>
      <c r="C637" s="197" t="str" cm="1">
        <f t="array" ref="C637">INDEX(DbaseIndices!F:F,$B637)</f>
        <v>1 Energy</v>
      </c>
      <c r="D637" s="197" t="str" cm="1">
        <f t="array" ref="D637">INDEX(DbaseIndices!G:G,$B637)</f>
        <v>1A Fuel Combustion Activities</v>
      </c>
      <c r="E637" s="197" cm="1">
        <f t="array" ref="E637">INDEX(DbaseIndices!H:H,$B637)</f>
        <v>0</v>
      </c>
      <c r="F637" s="197" cm="1">
        <f t="array" ref="F637">INDEX(DbaseIndices!I:I,$B637)</f>
        <v>0</v>
      </c>
      <c r="G637" s="197" t="str" cm="1">
        <f t="array" ref="G637">INDEX(DbaseIndices!D:D,$B637)</f>
        <v>Diesel</v>
      </c>
      <c r="H637" s="197" t="str" cm="1">
        <f t="array" ref="H637">INDEX(DbaseIndices!E:E,$B637)</f>
        <v>CH4</v>
      </c>
      <c r="I637" s="197">
        <f>IF(I636=DbaseIndices!$N$3,DbaseIndices!$N$2,I636+1)</f>
        <v>2017</v>
      </c>
      <c r="J637" s="404" cm="1">
        <f t="array" aca="1" ref="J637" ca="1">OFFSET(INDIRECT(INDEX(DbaseIndices!J:J,B637)),0,I637-2000+1)</f>
        <v>3.1409492262220798E-3</v>
      </c>
    </row>
    <row r="638" spans="1:10" x14ac:dyDescent="0.25">
      <c r="A638" s="197">
        <f>IF(I637=DbaseIndices!$N$3,A637+1,A637)</f>
        <v>107</v>
      </c>
      <c r="B638" s="197">
        <f>MATCH(A638,DbaseIndices!A:A,0)</f>
        <v>157</v>
      </c>
      <c r="C638" s="197" t="str" cm="1">
        <f t="array" ref="C638">INDEX(DbaseIndices!F:F,$B638)</f>
        <v>1 Energy</v>
      </c>
      <c r="D638" s="197" t="str" cm="1">
        <f t="array" ref="D638">INDEX(DbaseIndices!G:G,$B638)</f>
        <v>1A Fuel Combustion Activities</v>
      </c>
      <c r="E638" s="197" t="str" cm="1">
        <f t="array" ref="E638">INDEX(DbaseIndices!H:H,$B638)</f>
        <v>1A3 Transport</v>
      </c>
      <c r="F638" s="197" t="str" cm="1">
        <f t="array" ref="F638">INDEX(DbaseIndices!I:I,$B638)</f>
        <v>1A3d Transport - Water borne navigation</v>
      </c>
      <c r="G638" s="197" t="str" cm="1">
        <f t="array" ref="G638">INDEX(DbaseIndices!D:D,$B638)</f>
        <v>Residual Fuel Oil (HFO)</v>
      </c>
      <c r="H638" s="197" t="str" cm="1">
        <f t="array" ref="H638">INDEX(DbaseIndices!E:E,$B638)</f>
        <v>CH4</v>
      </c>
      <c r="I638" s="197">
        <f>IF(I637=DbaseIndices!$N$3,DbaseIndices!$N$2,I637+1)</f>
        <v>2012</v>
      </c>
      <c r="J638" s="404" cm="1">
        <f t="array" aca="1" ref="J638" ca="1">OFFSET(INDIRECT(INDEX(DbaseIndices!J:J,B638)),0,I638-2000+1)</f>
        <v>3.2456615173413111E-2</v>
      </c>
    </row>
    <row r="639" spans="1:10" x14ac:dyDescent="0.25">
      <c r="A639" s="197">
        <f>IF(I638=DbaseIndices!$N$3,A638+1,A638)</f>
        <v>107</v>
      </c>
      <c r="B639" s="197">
        <f>MATCH(A639,DbaseIndices!A:A,0)</f>
        <v>157</v>
      </c>
      <c r="C639" s="197" t="str" cm="1">
        <f t="array" ref="C639">INDEX(DbaseIndices!F:F,$B639)</f>
        <v>1 Energy</v>
      </c>
      <c r="D639" s="197" t="str" cm="1">
        <f t="array" ref="D639">INDEX(DbaseIndices!G:G,$B639)</f>
        <v>1A Fuel Combustion Activities</v>
      </c>
      <c r="E639" s="197" t="str" cm="1">
        <f t="array" ref="E639">INDEX(DbaseIndices!H:H,$B639)</f>
        <v>1A3 Transport</v>
      </c>
      <c r="F639" s="197" t="str" cm="1">
        <f t="array" ref="F639">INDEX(DbaseIndices!I:I,$B639)</f>
        <v>1A3d Transport - Water borne navigation</v>
      </c>
      <c r="G639" s="197" t="str" cm="1">
        <f t="array" ref="G639">INDEX(DbaseIndices!D:D,$B639)</f>
        <v>Residual Fuel Oil (HFO)</v>
      </c>
      <c r="H639" s="197" t="str" cm="1">
        <f t="array" ref="H639">INDEX(DbaseIndices!E:E,$B639)</f>
        <v>CH4</v>
      </c>
      <c r="I639" s="197">
        <f>IF(I638=DbaseIndices!$N$3,DbaseIndices!$N$2,I638+1)</f>
        <v>2013</v>
      </c>
      <c r="J639" s="404" cm="1">
        <f t="array" aca="1" ref="J639" ca="1">OFFSET(INDIRECT(INDEX(DbaseIndices!J:J,B639)),0,I639-2000+1)</f>
        <v>3.2485906382617592E-2</v>
      </c>
    </row>
    <row r="640" spans="1:10" x14ac:dyDescent="0.25">
      <c r="A640" s="197">
        <f>IF(I639=DbaseIndices!$N$3,A639+1,A639)</f>
        <v>107</v>
      </c>
      <c r="B640" s="197">
        <f>MATCH(A640,DbaseIndices!A:A,0)</f>
        <v>157</v>
      </c>
      <c r="C640" s="197" t="str" cm="1">
        <f t="array" ref="C640">INDEX(DbaseIndices!F:F,$B640)</f>
        <v>1 Energy</v>
      </c>
      <c r="D640" s="197" t="str" cm="1">
        <f t="array" ref="D640">INDEX(DbaseIndices!G:G,$B640)</f>
        <v>1A Fuel Combustion Activities</v>
      </c>
      <c r="E640" s="197" t="str" cm="1">
        <f t="array" ref="E640">INDEX(DbaseIndices!H:H,$B640)</f>
        <v>1A3 Transport</v>
      </c>
      <c r="F640" s="197" t="str" cm="1">
        <f t="array" ref="F640">INDEX(DbaseIndices!I:I,$B640)</f>
        <v>1A3d Transport - Water borne navigation</v>
      </c>
      <c r="G640" s="197" t="str" cm="1">
        <f t="array" ref="G640">INDEX(DbaseIndices!D:D,$B640)</f>
        <v>Residual Fuel Oil (HFO)</v>
      </c>
      <c r="H640" s="197" t="str" cm="1">
        <f t="array" ref="H640">INDEX(DbaseIndices!E:E,$B640)</f>
        <v>CH4</v>
      </c>
      <c r="I640" s="197">
        <f>IF(I639=DbaseIndices!$N$3,DbaseIndices!$N$2,I639+1)</f>
        <v>2014</v>
      </c>
      <c r="J640" s="404" cm="1">
        <f t="array" aca="1" ref="J640" ca="1">OFFSET(INDIRECT(INDEX(DbaseIndices!J:J,B640)),0,I640-2000+1)</f>
        <v>3.2614791405518727E-2</v>
      </c>
    </row>
    <row r="641" spans="1:10" x14ac:dyDescent="0.25">
      <c r="A641" s="197">
        <f>IF(I640=DbaseIndices!$N$3,A640+1,A640)</f>
        <v>107</v>
      </c>
      <c r="B641" s="197">
        <f>MATCH(A641,DbaseIndices!A:A,0)</f>
        <v>157</v>
      </c>
      <c r="C641" s="197" t="str" cm="1">
        <f t="array" ref="C641">INDEX(DbaseIndices!F:F,$B641)</f>
        <v>1 Energy</v>
      </c>
      <c r="D641" s="197" t="str" cm="1">
        <f t="array" ref="D641">INDEX(DbaseIndices!G:G,$B641)</f>
        <v>1A Fuel Combustion Activities</v>
      </c>
      <c r="E641" s="197" t="str" cm="1">
        <f t="array" ref="E641">INDEX(DbaseIndices!H:H,$B641)</f>
        <v>1A3 Transport</v>
      </c>
      <c r="F641" s="197" t="str" cm="1">
        <f t="array" ref="F641">INDEX(DbaseIndices!I:I,$B641)</f>
        <v>1A3d Transport - Water borne navigation</v>
      </c>
      <c r="G641" s="197" t="str" cm="1">
        <f t="array" ref="G641">INDEX(DbaseIndices!D:D,$B641)</f>
        <v>Residual Fuel Oil (HFO)</v>
      </c>
      <c r="H641" s="197" t="str" cm="1">
        <f t="array" ref="H641">INDEX(DbaseIndices!E:E,$B641)</f>
        <v>CH4</v>
      </c>
      <c r="I641" s="197">
        <f>IF(I640=DbaseIndices!$N$3,DbaseIndices!$N$2,I640+1)</f>
        <v>2015</v>
      </c>
      <c r="J641" s="404" cm="1">
        <f t="array" aca="1" ref="J641" ca="1">OFFSET(INDIRECT(INDEX(DbaseIndices!J:J,B641)),0,I641-2000+1)</f>
        <v>3.2373176566341956E-2</v>
      </c>
    </row>
    <row r="642" spans="1:10" x14ac:dyDescent="0.25">
      <c r="A642" s="197">
        <f>IF(I641=DbaseIndices!$N$3,A641+1,A641)</f>
        <v>107</v>
      </c>
      <c r="B642" s="197">
        <f>MATCH(A642,DbaseIndices!A:A,0)</f>
        <v>157</v>
      </c>
      <c r="C642" s="197" t="str" cm="1">
        <f t="array" ref="C642">INDEX(DbaseIndices!F:F,$B642)</f>
        <v>1 Energy</v>
      </c>
      <c r="D642" s="197" t="str" cm="1">
        <f t="array" ref="D642">INDEX(DbaseIndices!G:G,$B642)</f>
        <v>1A Fuel Combustion Activities</v>
      </c>
      <c r="E642" s="197" t="str" cm="1">
        <f t="array" ref="E642">INDEX(DbaseIndices!H:H,$B642)</f>
        <v>1A3 Transport</v>
      </c>
      <c r="F642" s="197" t="str" cm="1">
        <f t="array" ref="F642">INDEX(DbaseIndices!I:I,$B642)</f>
        <v>1A3d Transport - Water borne navigation</v>
      </c>
      <c r="G642" s="197" t="str" cm="1">
        <f t="array" ref="G642">INDEX(DbaseIndices!D:D,$B642)</f>
        <v>Residual Fuel Oil (HFO)</v>
      </c>
      <c r="H642" s="197" t="str" cm="1">
        <f t="array" ref="H642">INDEX(DbaseIndices!E:E,$B642)</f>
        <v>CH4</v>
      </c>
      <c r="I642" s="197">
        <f>IF(I641=DbaseIndices!$N$3,DbaseIndices!$N$2,I641+1)</f>
        <v>2016</v>
      </c>
      <c r="J642" s="404" cm="1">
        <f t="array" aca="1" ref="J642" ca="1">OFFSET(INDIRECT(INDEX(DbaseIndices!J:J,B642)),0,I642-2000+1)</f>
        <v>3.1996813455436091E-2</v>
      </c>
    </row>
    <row r="643" spans="1:10" x14ac:dyDescent="0.25">
      <c r="A643" s="197">
        <f>IF(I642=DbaseIndices!$N$3,A642+1,A642)</f>
        <v>107</v>
      </c>
      <c r="B643" s="197">
        <f>MATCH(A643,DbaseIndices!A:A,0)</f>
        <v>157</v>
      </c>
      <c r="C643" s="197" t="str" cm="1">
        <f t="array" ref="C643">INDEX(DbaseIndices!F:F,$B643)</f>
        <v>1 Energy</v>
      </c>
      <c r="D643" s="197" t="str" cm="1">
        <f t="array" ref="D643">INDEX(DbaseIndices!G:G,$B643)</f>
        <v>1A Fuel Combustion Activities</v>
      </c>
      <c r="E643" s="197" t="str" cm="1">
        <f t="array" ref="E643">INDEX(DbaseIndices!H:H,$B643)</f>
        <v>1A3 Transport</v>
      </c>
      <c r="F643" s="197" t="str" cm="1">
        <f t="array" ref="F643">INDEX(DbaseIndices!I:I,$B643)</f>
        <v>1A3d Transport - Water borne navigation</v>
      </c>
      <c r="G643" s="197" t="str" cm="1">
        <f t="array" ref="G643">INDEX(DbaseIndices!D:D,$B643)</f>
        <v>Residual Fuel Oil (HFO)</v>
      </c>
      <c r="H643" s="197" t="str" cm="1">
        <f t="array" ref="H643">INDEX(DbaseIndices!E:E,$B643)</f>
        <v>CH4</v>
      </c>
      <c r="I643" s="197">
        <f>IF(I642=DbaseIndices!$N$3,DbaseIndices!$N$2,I642+1)</f>
        <v>2017</v>
      </c>
      <c r="J643" s="404" cm="1">
        <f t="array" aca="1" ref="J643" ca="1">OFFSET(INDIRECT(INDEX(DbaseIndices!J:J,B643)),0,I643-2000+1)</f>
        <v>3.2165184638000749E-2</v>
      </c>
    </row>
    <row r="644" spans="1:10" x14ac:dyDescent="0.25">
      <c r="A644" s="197">
        <f>IF(I643=DbaseIndices!$N$3,A643+1,A643)</f>
        <v>108</v>
      </c>
      <c r="B644" s="197">
        <f>MATCH(A644,DbaseIndices!A:A,0)</f>
        <v>161</v>
      </c>
      <c r="C644" s="197" t="str" cm="1">
        <f t="array" ref="C644">INDEX(DbaseIndices!F:F,$B644)</f>
        <v>1 Energy</v>
      </c>
      <c r="D644" s="197" t="str" cm="1">
        <f t="array" ref="D644">INDEX(DbaseIndices!G:G,$B644)</f>
        <v>1A Fuel Combustion Activities</v>
      </c>
      <c r="E644" s="197" cm="1">
        <f t="array" ref="E644">INDEX(DbaseIndices!H:H,$B644)</f>
        <v>0</v>
      </c>
      <c r="F644" s="197" cm="1">
        <f t="array" ref="F644">INDEX(DbaseIndices!I:I,$B644)</f>
        <v>0</v>
      </c>
      <c r="G644" s="197" t="str" cm="1">
        <f t="array" ref="G644">INDEX(DbaseIndices!D:D,$B644)</f>
        <v>Kerosene</v>
      </c>
      <c r="H644" s="197" t="str" cm="1">
        <f t="array" ref="H644">INDEX(DbaseIndices!E:E,$B644)</f>
        <v>N2O</v>
      </c>
      <c r="I644" s="197">
        <f>IF(I643=DbaseIndices!$N$3,DbaseIndices!$N$2,I643+1)</f>
        <v>2012</v>
      </c>
      <c r="J644" s="404" cm="1">
        <f t="array" aca="1" ref="J644" ca="1">OFFSET(INDIRECT(INDEX(DbaseIndices!J:J,B644)),0,I644-2000+1)</f>
        <v>3.6975599999999997E-2</v>
      </c>
    </row>
    <row r="645" spans="1:10" x14ac:dyDescent="0.25">
      <c r="A645" s="197">
        <f>IF(I644=DbaseIndices!$N$3,A644+1,A644)</f>
        <v>108</v>
      </c>
      <c r="B645" s="197">
        <f>MATCH(A645,DbaseIndices!A:A,0)</f>
        <v>161</v>
      </c>
      <c r="C645" s="197" t="str" cm="1">
        <f t="array" ref="C645">INDEX(DbaseIndices!F:F,$B645)</f>
        <v>1 Energy</v>
      </c>
      <c r="D645" s="197" t="str" cm="1">
        <f t="array" ref="D645">INDEX(DbaseIndices!G:G,$B645)</f>
        <v>1A Fuel Combustion Activities</v>
      </c>
      <c r="E645" s="197" cm="1">
        <f t="array" ref="E645">INDEX(DbaseIndices!H:H,$B645)</f>
        <v>0</v>
      </c>
      <c r="F645" s="197" cm="1">
        <f t="array" ref="F645">INDEX(DbaseIndices!I:I,$B645)</f>
        <v>0</v>
      </c>
      <c r="G645" s="197" t="str" cm="1">
        <f t="array" ref="G645">INDEX(DbaseIndices!D:D,$B645)</f>
        <v>Kerosene</v>
      </c>
      <c r="H645" s="197" t="str" cm="1">
        <f t="array" ref="H645">INDEX(DbaseIndices!E:E,$B645)</f>
        <v>N2O</v>
      </c>
      <c r="I645" s="197">
        <f>IF(I644=DbaseIndices!$N$3,DbaseIndices!$N$2,I644+1)</f>
        <v>2013</v>
      </c>
      <c r="J645" s="404" cm="1">
        <f t="array" aca="1" ref="J645" ca="1">OFFSET(INDIRECT(INDEX(DbaseIndices!J:J,B645)),0,I645-2000+1)</f>
        <v>3.8979E-2</v>
      </c>
    </row>
    <row r="646" spans="1:10" x14ac:dyDescent="0.25">
      <c r="A646" s="197">
        <f>IF(I645=DbaseIndices!$N$3,A645+1,A645)</f>
        <v>108</v>
      </c>
      <c r="B646" s="197">
        <f>MATCH(A646,DbaseIndices!A:A,0)</f>
        <v>161</v>
      </c>
      <c r="C646" s="197" t="str" cm="1">
        <f t="array" ref="C646">INDEX(DbaseIndices!F:F,$B646)</f>
        <v>1 Energy</v>
      </c>
      <c r="D646" s="197" t="str" cm="1">
        <f t="array" ref="D646">INDEX(DbaseIndices!G:G,$B646)</f>
        <v>1A Fuel Combustion Activities</v>
      </c>
      <c r="E646" s="197" cm="1">
        <f t="array" ref="E646">INDEX(DbaseIndices!H:H,$B646)</f>
        <v>0</v>
      </c>
      <c r="F646" s="197" cm="1">
        <f t="array" ref="F646">INDEX(DbaseIndices!I:I,$B646)</f>
        <v>0</v>
      </c>
      <c r="G646" s="197" t="str" cm="1">
        <f t="array" ref="G646">INDEX(DbaseIndices!D:D,$B646)</f>
        <v>Kerosene</v>
      </c>
      <c r="H646" s="197" t="str" cm="1">
        <f t="array" ref="H646">INDEX(DbaseIndices!E:E,$B646)</f>
        <v>N2O</v>
      </c>
      <c r="I646" s="197">
        <f>IF(I645=DbaseIndices!$N$3,DbaseIndices!$N$2,I645+1)</f>
        <v>2014</v>
      </c>
      <c r="J646" s="404" cm="1">
        <f t="array" aca="1" ref="J646" ca="1">OFFSET(INDIRECT(INDEX(DbaseIndices!J:J,B646)),0,I646-2000+1)</f>
        <v>3.9233999999999998E-2</v>
      </c>
    </row>
    <row r="647" spans="1:10" x14ac:dyDescent="0.25">
      <c r="A647" s="197">
        <f>IF(I646=DbaseIndices!$N$3,A646+1,A646)</f>
        <v>108</v>
      </c>
      <c r="B647" s="197">
        <f>MATCH(A647,DbaseIndices!A:A,0)</f>
        <v>161</v>
      </c>
      <c r="C647" s="197" t="str" cm="1">
        <f t="array" ref="C647">INDEX(DbaseIndices!F:F,$B647)</f>
        <v>1 Energy</v>
      </c>
      <c r="D647" s="197" t="str" cm="1">
        <f t="array" ref="D647">INDEX(DbaseIndices!G:G,$B647)</f>
        <v>1A Fuel Combustion Activities</v>
      </c>
      <c r="E647" s="197" cm="1">
        <f t="array" ref="E647">INDEX(DbaseIndices!H:H,$B647)</f>
        <v>0</v>
      </c>
      <c r="F647" s="197" cm="1">
        <f t="array" ref="F647">INDEX(DbaseIndices!I:I,$B647)</f>
        <v>0</v>
      </c>
      <c r="G647" s="197" t="str" cm="1">
        <f t="array" ref="G647">INDEX(DbaseIndices!D:D,$B647)</f>
        <v>Kerosene</v>
      </c>
      <c r="H647" s="197" t="str" cm="1">
        <f t="array" ref="H647">INDEX(DbaseIndices!E:E,$B647)</f>
        <v>N2O</v>
      </c>
      <c r="I647" s="197">
        <f>IF(I646=DbaseIndices!$N$3,DbaseIndices!$N$2,I646+1)</f>
        <v>2015</v>
      </c>
      <c r="J647" s="404" cm="1">
        <f t="array" aca="1" ref="J647" ca="1">OFFSET(INDIRECT(INDEX(DbaseIndices!J:J,B647)),0,I647-2000+1)</f>
        <v>3.9702000000000001E-2</v>
      </c>
    </row>
    <row r="648" spans="1:10" x14ac:dyDescent="0.25">
      <c r="A648" s="197">
        <f>IF(I647=DbaseIndices!$N$3,A647+1,A647)</f>
        <v>108</v>
      </c>
      <c r="B648" s="197">
        <f>MATCH(A648,DbaseIndices!A:A,0)</f>
        <v>161</v>
      </c>
      <c r="C648" s="197" t="str" cm="1">
        <f t="array" ref="C648">INDEX(DbaseIndices!F:F,$B648)</f>
        <v>1 Energy</v>
      </c>
      <c r="D648" s="197" t="str" cm="1">
        <f t="array" ref="D648">INDEX(DbaseIndices!G:G,$B648)</f>
        <v>1A Fuel Combustion Activities</v>
      </c>
      <c r="E648" s="197" cm="1">
        <f t="array" ref="E648">INDEX(DbaseIndices!H:H,$B648)</f>
        <v>0</v>
      </c>
      <c r="F648" s="197" cm="1">
        <f t="array" ref="F648">INDEX(DbaseIndices!I:I,$B648)</f>
        <v>0</v>
      </c>
      <c r="G648" s="197" t="str" cm="1">
        <f t="array" ref="G648">INDEX(DbaseIndices!D:D,$B648)</f>
        <v>Kerosene</v>
      </c>
      <c r="H648" s="197" t="str" cm="1">
        <f t="array" ref="H648">INDEX(DbaseIndices!E:E,$B648)</f>
        <v>N2O</v>
      </c>
      <c r="I648" s="197">
        <f>IF(I647=DbaseIndices!$N$3,DbaseIndices!$N$2,I647+1)</f>
        <v>2016</v>
      </c>
      <c r="J648" s="404" cm="1">
        <f t="array" aca="1" ref="J648" ca="1">OFFSET(INDIRECT(INDEX(DbaseIndices!J:J,B648)),0,I648-2000+1)</f>
        <v>4.0087799999999993E-2</v>
      </c>
    </row>
    <row r="649" spans="1:10" x14ac:dyDescent="0.25">
      <c r="A649" s="197">
        <f>IF(I648=DbaseIndices!$N$3,A648+1,A648)</f>
        <v>108</v>
      </c>
      <c r="B649" s="197">
        <f>MATCH(A649,DbaseIndices!A:A,0)</f>
        <v>161</v>
      </c>
      <c r="C649" s="197" t="str" cm="1">
        <f t="array" ref="C649">INDEX(DbaseIndices!F:F,$B649)</f>
        <v>1 Energy</v>
      </c>
      <c r="D649" s="197" t="str" cm="1">
        <f t="array" ref="D649">INDEX(DbaseIndices!G:G,$B649)</f>
        <v>1A Fuel Combustion Activities</v>
      </c>
      <c r="E649" s="197" cm="1">
        <f t="array" ref="E649">INDEX(DbaseIndices!H:H,$B649)</f>
        <v>0</v>
      </c>
      <c r="F649" s="197" cm="1">
        <f t="array" ref="F649">INDEX(DbaseIndices!I:I,$B649)</f>
        <v>0</v>
      </c>
      <c r="G649" s="197" t="str" cm="1">
        <f t="array" ref="G649">INDEX(DbaseIndices!D:D,$B649)</f>
        <v>Kerosene</v>
      </c>
      <c r="H649" s="197" t="str" cm="1">
        <f t="array" ref="H649">INDEX(DbaseIndices!E:E,$B649)</f>
        <v>N2O</v>
      </c>
      <c r="I649" s="197">
        <f>IF(I648=DbaseIndices!$N$3,DbaseIndices!$N$2,I648+1)</f>
        <v>2017</v>
      </c>
      <c r="J649" s="404" cm="1">
        <f t="array" aca="1" ref="J649" ca="1">OFFSET(INDIRECT(INDEX(DbaseIndices!J:J,B649)),0,I649-2000+1)</f>
        <v>4.1363400000000002E-2</v>
      </c>
    </row>
    <row r="650" spans="1:10" x14ac:dyDescent="0.25">
      <c r="A650" s="197">
        <f>IF(I649=DbaseIndices!$N$3,A649+1,A649)</f>
        <v>109</v>
      </c>
      <c r="B650" s="197">
        <f>MATCH(A650,DbaseIndices!A:A,0)</f>
        <v>162</v>
      </c>
      <c r="C650" s="197" t="str" cm="1">
        <f t="array" ref="C650">INDEX(DbaseIndices!F:F,$B650)</f>
        <v>1 Energy</v>
      </c>
      <c r="D650" s="197" t="str" cm="1">
        <f t="array" ref="D650">INDEX(DbaseIndices!G:G,$B650)</f>
        <v>1A Fuel Combustion Activities</v>
      </c>
      <c r="E650" s="197" t="str" cm="1">
        <f t="array" ref="E650">INDEX(DbaseIndices!H:H,$B650)</f>
        <v>1A3 Transport</v>
      </c>
      <c r="F650" s="197" t="str" cm="1">
        <f t="array" ref="F650">INDEX(DbaseIndices!I:I,$B650)</f>
        <v>1A3a Transport - Aviation</v>
      </c>
      <c r="G650" s="197" t="str" cm="1">
        <f t="array" ref="G650">INDEX(DbaseIndices!D:D,$B650)</f>
        <v>Residual Fuel Oil (HFO)</v>
      </c>
      <c r="H650" s="197" t="str" cm="1">
        <f t="array" ref="H650">INDEX(DbaseIndices!E:E,$B650)</f>
        <v>N2O</v>
      </c>
      <c r="I650" s="197">
        <f>IF(I649=DbaseIndices!$N$3,DbaseIndices!$N$2,I649+1)</f>
        <v>2012</v>
      </c>
      <c r="J650" s="404" cm="1">
        <f t="array" aca="1" ref="J650" ca="1">OFFSET(INDIRECT(INDEX(DbaseIndices!J:J,B650)),0,I650-2000+1)</f>
        <v>6.4800000000000003E-4</v>
      </c>
    </row>
    <row r="651" spans="1:10" x14ac:dyDescent="0.25">
      <c r="A651" s="197">
        <f>IF(I650=DbaseIndices!$N$3,A650+1,A650)</f>
        <v>109</v>
      </c>
      <c r="B651" s="197">
        <f>MATCH(A651,DbaseIndices!A:A,0)</f>
        <v>162</v>
      </c>
      <c r="C651" s="197" t="str" cm="1">
        <f t="array" ref="C651">INDEX(DbaseIndices!F:F,$B651)</f>
        <v>1 Energy</v>
      </c>
      <c r="D651" s="197" t="str" cm="1">
        <f t="array" ref="D651">INDEX(DbaseIndices!G:G,$B651)</f>
        <v>1A Fuel Combustion Activities</v>
      </c>
      <c r="E651" s="197" t="str" cm="1">
        <f t="array" ref="E651">INDEX(DbaseIndices!H:H,$B651)</f>
        <v>1A3 Transport</v>
      </c>
      <c r="F651" s="197" t="str" cm="1">
        <f t="array" ref="F651">INDEX(DbaseIndices!I:I,$B651)</f>
        <v>1A3a Transport - Aviation</v>
      </c>
      <c r="G651" s="197" t="str" cm="1">
        <f t="array" ref="G651">INDEX(DbaseIndices!D:D,$B651)</f>
        <v>Residual Fuel Oil (HFO)</v>
      </c>
      <c r="H651" s="197" t="str" cm="1">
        <f t="array" ref="H651">INDEX(DbaseIndices!E:E,$B651)</f>
        <v>N2O</v>
      </c>
      <c r="I651" s="197">
        <f>IF(I650=DbaseIndices!$N$3,DbaseIndices!$N$2,I650+1)</f>
        <v>2013</v>
      </c>
      <c r="J651" s="404" cm="1">
        <f t="array" aca="1" ref="J651" ca="1">OFFSET(INDIRECT(INDEX(DbaseIndices!J:J,B651)),0,I651-2000+1)</f>
        <v>4.9000295999999997E-4</v>
      </c>
    </row>
    <row r="652" spans="1:10" x14ac:dyDescent="0.25">
      <c r="A652" s="197">
        <f>IF(I651=DbaseIndices!$N$3,A651+1,A651)</f>
        <v>109</v>
      </c>
      <c r="B652" s="197">
        <f>MATCH(A652,DbaseIndices!A:A,0)</f>
        <v>162</v>
      </c>
      <c r="C652" s="197" t="str" cm="1">
        <f t="array" ref="C652">INDEX(DbaseIndices!F:F,$B652)</f>
        <v>1 Energy</v>
      </c>
      <c r="D652" s="197" t="str" cm="1">
        <f t="array" ref="D652">INDEX(DbaseIndices!G:G,$B652)</f>
        <v>1A Fuel Combustion Activities</v>
      </c>
      <c r="E652" s="197" t="str" cm="1">
        <f t="array" ref="E652">INDEX(DbaseIndices!H:H,$B652)</f>
        <v>1A3 Transport</v>
      </c>
      <c r="F652" s="197" t="str" cm="1">
        <f t="array" ref="F652">INDEX(DbaseIndices!I:I,$B652)</f>
        <v>1A3a Transport - Aviation</v>
      </c>
      <c r="G652" s="197" t="str" cm="1">
        <f t="array" ref="G652">INDEX(DbaseIndices!D:D,$B652)</f>
        <v>Residual Fuel Oil (HFO)</v>
      </c>
      <c r="H652" s="197" t="str" cm="1">
        <f t="array" ref="H652">INDEX(DbaseIndices!E:E,$B652)</f>
        <v>N2O</v>
      </c>
      <c r="I652" s="197">
        <f>IF(I651=DbaseIndices!$N$3,DbaseIndices!$N$2,I651+1)</f>
        <v>2014</v>
      </c>
      <c r="J652" s="404" cm="1">
        <f t="array" aca="1" ref="J652" ca="1">OFFSET(INDIRECT(INDEX(DbaseIndices!J:J,B652)),0,I652-2000+1)</f>
        <v>4.9079759999999994E-4</v>
      </c>
    </row>
    <row r="653" spans="1:10" x14ac:dyDescent="0.25">
      <c r="A653" s="197">
        <f>IF(I652=DbaseIndices!$N$3,A652+1,A652)</f>
        <v>109</v>
      </c>
      <c r="B653" s="197">
        <f>MATCH(A653,DbaseIndices!A:A,0)</f>
        <v>162</v>
      </c>
      <c r="C653" s="197" t="str" cm="1">
        <f t="array" ref="C653">INDEX(DbaseIndices!F:F,$B653)</f>
        <v>1 Energy</v>
      </c>
      <c r="D653" s="197" t="str" cm="1">
        <f t="array" ref="D653">INDEX(DbaseIndices!G:G,$B653)</f>
        <v>1A Fuel Combustion Activities</v>
      </c>
      <c r="E653" s="197" t="str" cm="1">
        <f t="array" ref="E653">INDEX(DbaseIndices!H:H,$B653)</f>
        <v>1A3 Transport</v>
      </c>
      <c r="F653" s="197" t="str" cm="1">
        <f t="array" ref="F653">INDEX(DbaseIndices!I:I,$B653)</f>
        <v>1A3a Transport - Aviation</v>
      </c>
      <c r="G653" s="197" t="str" cm="1">
        <f t="array" ref="G653">INDEX(DbaseIndices!D:D,$B653)</f>
        <v>Residual Fuel Oil (HFO)</v>
      </c>
      <c r="H653" s="197" t="str" cm="1">
        <f t="array" ref="H653">INDEX(DbaseIndices!E:E,$B653)</f>
        <v>N2O</v>
      </c>
      <c r="I653" s="197">
        <f>IF(I652=DbaseIndices!$N$3,DbaseIndices!$N$2,I652+1)</f>
        <v>2015</v>
      </c>
      <c r="J653" s="404" cm="1">
        <f t="array" aca="1" ref="J653" ca="1">OFFSET(INDIRECT(INDEX(DbaseIndices!J:J,B653)),0,I653-2000+1)</f>
        <v>4.9159223999999991E-4</v>
      </c>
    </row>
    <row r="654" spans="1:10" x14ac:dyDescent="0.25">
      <c r="A654" s="197">
        <f>IF(I653=DbaseIndices!$N$3,A653+1,A653)</f>
        <v>109</v>
      </c>
      <c r="B654" s="197">
        <f>MATCH(A654,DbaseIndices!A:A,0)</f>
        <v>162</v>
      </c>
      <c r="C654" s="197" t="str" cm="1">
        <f t="array" ref="C654">INDEX(DbaseIndices!F:F,$B654)</f>
        <v>1 Energy</v>
      </c>
      <c r="D654" s="197" t="str" cm="1">
        <f t="array" ref="D654">INDEX(DbaseIndices!G:G,$B654)</f>
        <v>1A Fuel Combustion Activities</v>
      </c>
      <c r="E654" s="197" t="str" cm="1">
        <f t="array" ref="E654">INDEX(DbaseIndices!H:H,$B654)</f>
        <v>1A3 Transport</v>
      </c>
      <c r="F654" s="197" t="str" cm="1">
        <f t="array" ref="F654">INDEX(DbaseIndices!I:I,$B654)</f>
        <v>1A3a Transport - Aviation</v>
      </c>
      <c r="G654" s="197" t="str" cm="1">
        <f t="array" ref="G654">INDEX(DbaseIndices!D:D,$B654)</f>
        <v>Residual Fuel Oil (HFO)</v>
      </c>
      <c r="H654" s="197" t="str" cm="1">
        <f t="array" ref="H654">INDEX(DbaseIndices!E:E,$B654)</f>
        <v>N2O</v>
      </c>
      <c r="I654" s="197">
        <f>IF(I653=DbaseIndices!$N$3,DbaseIndices!$N$2,I653+1)</f>
        <v>2016</v>
      </c>
      <c r="J654" s="404" cm="1">
        <f t="array" aca="1" ref="J654" ca="1">OFFSET(INDIRECT(INDEX(DbaseIndices!J:J,B654)),0,I654-2000+1)</f>
        <v>4.9259999999999994E-4</v>
      </c>
    </row>
    <row r="655" spans="1:10" x14ac:dyDescent="0.25">
      <c r="A655" s="197">
        <f>IF(I654=DbaseIndices!$N$3,A654+1,A654)</f>
        <v>109</v>
      </c>
      <c r="B655" s="197">
        <f>MATCH(A655,DbaseIndices!A:A,0)</f>
        <v>162</v>
      </c>
      <c r="C655" s="197" t="str" cm="1">
        <f t="array" ref="C655">INDEX(DbaseIndices!F:F,$B655)</f>
        <v>1 Energy</v>
      </c>
      <c r="D655" s="197" t="str" cm="1">
        <f t="array" ref="D655">INDEX(DbaseIndices!G:G,$B655)</f>
        <v>1A Fuel Combustion Activities</v>
      </c>
      <c r="E655" s="197" t="str" cm="1">
        <f t="array" ref="E655">INDEX(DbaseIndices!H:H,$B655)</f>
        <v>1A3 Transport</v>
      </c>
      <c r="F655" s="197" t="str" cm="1">
        <f t="array" ref="F655">INDEX(DbaseIndices!I:I,$B655)</f>
        <v>1A3a Transport - Aviation</v>
      </c>
      <c r="G655" s="197" t="str" cm="1">
        <f t="array" ref="G655">INDEX(DbaseIndices!D:D,$B655)</f>
        <v>Residual Fuel Oil (HFO)</v>
      </c>
      <c r="H655" s="197" t="str" cm="1">
        <f t="array" ref="H655">INDEX(DbaseIndices!E:E,$B655)</f>
        <v>N2O</v>
      </c>
      <c r="I655" s="197">
        <f>IF(I654=DbaseIndices!$N$3,DbaseIndices!$N$2,I654+1)</f>
        <v>2017</v>
      </c>
      <c r="J655" s="404" cm="1">
        <f t="array" aca="1" ref="J655" ca="1">OFFSET(INDIRECT(INDEX(DbaseIndices!J:J,B655)),0,I655-2000+1)</f>
        <v>4.9319999999999995E-4</v>
      </c>
    </row>
    <row r="656" spans="1:10" x14ac:dyDescent="0.25">
      <c r="A656" s="197">
        <f>IF(I655=DbaseIndices!$N$3,A655+1,A655)</f>
        <v>110</v>
      </c>
      <c r="B656" s="197">
        <f>MATCH(A656,DbaseIndices!A:A,0)</f>
        <v>163</v>
      </c>
      <c r="C656" s="197" t="str" cm="1">
        <f t="array" ref="C656">INDEX(DbaseIndices!F:F,$B656)</f>
        <v>1 Energy</v>
      </c>
      <c r="D656" s="197" t="str" cm="1">
        <f t="array" ref="D656">INDEX(DbaseIndices!G:G,$B656)</f>
        <v>1A Fuel Combustion Activities</v>
      </c>
      <c r="E656" s="197" t="str" cm="1">
        <f t="array" ref="E656">INDEX(DbaseIndices!H:H,$B656)</f>
        <v>1A3 Transport</v>
      </c>
      <c r="F656" s="197" t="str" cm="1">
        <f t="array" ref="F656">INDEX(DbaseIndices!I:I,$B656)</f>
        <v>1A3a Transport - Aviation</v>
      </c>
      <c r="G656" s="197" t="str" cm="1">
        <f t="array" ref="G656">INDEX(DbaseIndices!D:D,$B656)</f>
        <v>Coal</v>
      </c>
      <c r="H656" s="197" t="str" cm="1">
        <f t="array" ref="H656">INDEX(DbaseIndices!E:E,$B656)</f>
        <v>N2O</v>
      </c>
      <c r="I656" s="197">
        <f>IF(I655=DbaseIndices!$N$3,DbaseIndices!$N$2,I655+1)</f>
        <v>2012</v>
      </c>
      <c r="J656" s="404" cm="1">
        <f t="array" aca="1" ref="J656" ca="1">OFFSET(INDIRECT(INDEX(DbaseIndices!J:J,B656)),0,I656-2000+1)</f>
        <v>1.1998799999999999E-2</v>
      </c>
    </row>
    <row r="657" spans="1:10" x14ac:dyDescent="0.25">
      <c r="A657" s="197">
        <f>IF(I656=DbaseIndices!$N$3,A656+1,A656)</f>
        <v>110</v>
      </c>
      <c r="B657" s="197">
        <f>MATCH(A657,DbaseIndices!A:A,0)</f>
        <v>163</v>
      </c>
      <c r="C657" s="197" t="str" cm="1">
        <f t="array" ref="C657">INDEX(DbaseIndices!F:F,$B657)</f>
        <v>1 Energy</v>
      </c>
      <c r="D657" s="197" t="str" cm="1">
        <f t="array" ref="D657">INDEX(DbaseIndices!G:G,$B657)</f>
        <v>1A Fuel Combustion Activities</v>
      </c>
      <c r="E657" s="197" t="str" cm="1">
        <f t="array" ref="E657">INDEX(DbaseIndices!H:H,$B657)</f>
        <v>1A3 Transport</v>
      </c>
      <c r="F657" s="197" t="str" cm="1">
        <f t="array" ref="F657">INDEX(DbaseIndices!I:I,$B657)</f>
        <v>1A3a Transport - Aviation</v>
      </c>
      <c r="G657" s="197" t="str" cm="1">
        <f t="array" ref="G657">INDEX(DbaseIndices!D:D,$B657)</f>
        <v>Coal</v>
      </c>
      <c r="H657" s="197" t="str" cm="1">
        <f t="array" ref="H657">INDEX(DbaseIndices!E:E,$B657)</f>
        <v>N2O</v>
      </c>
      <c r="I657" s="197">
        <f>IF(I656=DbaseIndices!$N$3,DbaseIndices!$N$2,I656+1)</f>
        <v>2013</v>
      </c>
      <c r="J657" s="404" cm="1">
        <f t="array" aca="1" ref="J657" ca="1">OFFSET(INDIRECT(INDEX(DbaseIndices!J:J,B657)),0,I657-2000+1)</f>
        <v>1.07904E-2</v>
      </c>
    </row>
    <row r="658" spans="1:10" x14ac:dyDescent="0.25">
      <c r="A658" s="197">
        <f>IF(I657=DbaseIndices!$N$3,A657+1,A657)</f>
        <v>110</v>
      </c>
      <c r="B658" s="197">
        <f>MATCH(A658,DbaseIndices!A:A,0)</f>
        <v>163</v>
      </c>
      <c r="C658" s="197" t="str" cm="1">
        <f t="array" ref="C658">INDEX(DbaseIndices!F:F,$B658)</f>
        <v>1 Energy</v>
      </c>
      <c r="D658" s="197" t="str" cm="1">
        <f t="array" ref="D658">INDEX(DbaseIndices!G:G,$B658)</f>
        <v>1A Fuel Combustion Activities</v>
      </c>
      <c r="E658" s="197" t="str" cm="1">
        <f t="array" ref="E658">INDEX(DbaseIndices!H:H,$B658)</f>
        <v>1A3 Transport</v>
      </c>
      <c r="F658" s="197" t="str" cm="1">
        <f t="array" ref="F658">INDEX(DbaseIndices!I:I,$B658)</f>
        <v>1A3a Transport - Aviation</v>
      </c>
      <c r="G658" s="197" t="str" cm="1">
        <f t="array" ref="G658">INDEX(DbaseIndices!D:D,$B658)</f>
        <v>Coal</v>
      </c>
      <c r="H658" s="197" t="str" cm="1">
        <f t="array" ref="H658">INDEX(DbaseIndices!E:E,$B658)</f>
        <v>N2O</v>
      </c>
      <c r="I658" s="197">
        <f>IF(I657=DbaseIndices!$N$3,DbaseIndices!$N$2,I657+1)</f>
        <v>2014</v>
      </c>
      <c r="J658" s="404" cm="1">
        <f t="array" aca="1" ref="J658" ca="1">OFFSET(INDIRECT(INDEX(DbaseIndices!J:J,B658)),0,I658-2000+1)</f>
        <v>1.13946E-2</v>
      </c>
    </row>
    <row r="659" spans="1:10" x14ac:dyDescent="0.25">
      <c r="A659" s="197">
        <f>IF(I658=DbaseIndices!$N$3,A658+1,A658)</f>
        <v>110</v>
      </c>
      <c r="B659" s="197">
        <f>MATCH(A659,DbaseIndices!A:A,0)</f>
        <v>163</v>
      </c>
      <c r="C659" s="197" t="str" cm="1">
        <f t="array" ref="C659">INDEX(DbaseIndices!F:F,$B659)</f>
        <v>1 Energy</v>
      </c>
      <c r="D659" s="197" t="str" cm="1">
        <f t="array" ref="D659">INDEX(DbaseIndices!G:G,$B659)</f>
        <v>1A Fuel Combustion Activities</v>
      </c>
      <c r="E659" s="197" t="str" cm="1">
        <f t="array" ref="E659">INDEX(DbaseIndices!H:H,$B659)</f>
        <v>1A3 Transport</v>
      </c>
      <c r="F659" s="197" t="str" cm="1">
        <f t="array" ref="F659">INDEX(DbaseIndices!I:I,$B659)</f>
        <v>1A3a Transport - Aviation</v>
      </c>
      <c r="G659" s="197" t="str" cm="1">
        <f t="array" ref="G659">INDEX(DbaseIndices!D:D,$B659)</f>
        <v>Coal</v>
      </c>
      <c r="H659" s="197" t="str" cm="1">
        <f t="array" ref="H659">INDEX(DbaseIndices!E:E,$B659)</f>
        <v>N2O</v>
      </c>
      <c r="I659" s="197">
        <f>IF(I658=DbaseIndices!$N$3,DbaseIndices!$N$2,I658+1)</f>
        <v>2015</v>
      </c>
      <c r="J659" s="404" cm="1">
        <f t="array" aca="1" ref="J659" ca="1">OFFSET(INDIRECT(INDEX(DbaseIndices!J:J,B659)),0,I659-2000+1)</f>
        <v>1.2105600000000001E-2</v>
      </c>
    </row>
    <row r="660" spans="1:10" x14ac:dyDescent="0.25">
      <c r="A660" s="197">
        <f>IF(I659=DbaseIndices!$N$3,A659+1,A659)</f>
        <v>110</v>
      </c>
      <c r="B660" s="197">
        <f>MATCH(A660,DbaseIndices!A:A,0)</f>
        <v>163</v>
      </c>
      <c r="C660" s="197" t="str" cm="1">
        <f t="array" ref="C660">INDEX(DbaseIndices!F:F,$B660)</f>
        <v>1 Energy</v>
      </c>
      <c r="D660" s="197" t="str" cm="1">
        <f t="array" ref="D660">INDEX(DbaseIndices!G:G,$B660)</f>
        <v>1A Fuel Combustion Activities</v>
      </c>
      <c r="E660" s="197" t="str" cm="1">
        <f t="array" ref="E660">INDEX(DbaseIndices!H:H,$B660)</f>
        <v>1A3 Transport</v>
      </c>
      <c r="F660" s="197" t="str" cm="1">
        <f t="array" ref="F660">INDEX(DbaseIndices!I:I,$B660)</f>
        <v>1A3a Transport - Aviation</v>
      </c>
      <c r="G660" s="197" t="str" cm="1">
        <f t="array" ref="G660">INDEX(DbaseIndices!D:D,$B660)</f>
        <v>Coal</v>
      </c>
      <c r="H660" s="197" t="str" cm="1">
        <f t="array" ref="H660">INDEX(DbaseIndices!E:E,$B660)</f>
        <v>N2O</v>
      </c>
      <c r="I660" s="197">
        <f>IF(I659=DbaseIndices!$N$3,DbaseIndices!$N$2,I659+1)</f>
        <v>2016</v>
      </c>
      <c r="J660" s="404" cm="1">
        <f t="array" aca="1" ref="J660" ca="1">OFFSET(INDIRECT(INDEX(DbaseIndices!J:J,B660)),0,I660-2000+1)</f>
        <v>1.24038E-2</v>
      </c>
    </row>
    <row r="661" spans="1:10" x14ac:dyDescent="0.25">
      <c r="A661" s="197">
        <f>IF(I660=DbaseIndices!$N$3,A660+1,A660)</f>
        <v>110</v>
      </c>
      <c r="B661" s="197">
        <f>MATCH(A661,DbaseIndices!A:A,0)</f>
        <v>163</v>
      </c>
      <c r="C661" s="197" t="str" cm="1">
        <f t="array" ref="C661">INDEX(DbaseIndices!F:F,$B661)</f>
        <v>1 Energy</v>
      </c>
      <c r="D661" s="197" t="str" cm="1">
        <f t="array" ref="D661">INDEX(DbaseIndices!G:G,$B661)</f>
        <v>1A Fuel Combustion Activities</v>
      </c>
      <c r="E661" s="197" t="str" cm="1">
        <f t="array" ref="E661">INDEX(DbaseIndices!H:H,$B661)</f>
        <v>1A3 Transport</v>
      </c>
      <c r="F661" s="197" t="str" cm="1">
        <f t="array" ref="F661">INDEX(DbaseIndices!I:I,$B661)</f>
        <v>1A3a Transport - Aviation</v>
      </c>
      <c r="G661" s="197" t="str" cm="1">
        <f t="array" ref="G661">INDEX(DbaseIndices!D:D,$B661)</f>
        <v>Coal</v>
      </c>
      <c r="H661" s="197" t="str" cm="1">
        <f t="array" ref="H661">INDEX(DbaseIndices!E:E,$B661)</f>
        <v>N2O</v>
      </c>
      <c r="I661" s="197">
        <f>IF(I660=DbaseIndices!$N$3,DbaseIndices!$N$2,I660+1)</f>
        <v>2017</v>
      </c>
      <c r="J661" s="404" cm="1">
        <f t="array" aca="1" ref="J661" ca="1">OFFSET(INDIRECT(INDEX(DbaseIndices!J:J,B661)),0,I661-2000+1)</f>
        <v>1.22898E-2</v>
      </c>
    </row>
    <row r="662" spans="1:10" x14ac:dyDescent="0.25">
      <c r="A662" s="197">
        <f>IF(I661=DbaseIndices!$N$3,A661+1,A661)</f>
        <v>111</v>
      </c>
      <c r="B662" s="197">
        <f>MATCH(A662,DbaseIndices!A:A,0)</f>
        <v>165</v>
      </c>
      <c r="C662" s="197" t="str" cm="1">
        <f t="array" ref="C662">INDEX(DbaseIndices!F:F,$B662)</f>
        <v>1 Energy</v>
      </c>
      <c r="D662" s="197" t="str" cm="1">
        <f t="array" ref="D662">INDEX(DbaseIndices!G:G,$B662)</f>
        <v>1A Fuel Combustion Activities</v>
      </c>
      <c r="E662" s="197" t="str" cm="1">
        <f t="array" ref="E662">INDEX(DbaseIndices!H:H,$B662)</f>
        <v>1A3 Transport</v>
      </c>
      <c r="F662" s="197" t="str" cm="1">
        <f t="array" ref="F662">INDEX(DbaseIndices!I:I,$B662)</f>
        <v>1A3b Transport - Road</v>
      </c>
      <c r="G662" s="197" t="str" cm="1">
        <f t="array" ref="G662">INDEX(DbaseIndices!D:D,$B662)</f>
        <v>Motor gasoline</v>
      </c>
      <c r="H662" s="197" t="str" cm="1">
        <f t="array" ref="H662">INDEX(DbaseIndices!E:E,$B662)</f>
        <v>N2O</v>
      </c>
      <c r="I662" s="197">
        <f>IF(I661=DbaseIndices!$N$3,DbaseIndices!$N$2,I661+1)</f>
        <v>2012</v>
      </c>
      <c r="J662" s="404" cm="1">
        <f t="array" aca="1" ref="J662" ca="1">OFFSET(INDIRECT(INDEX(DbaseIndices!J:J,B662)),0,I662-2000+1)</f>
        <v>1.058940416</v>
      </c>
    </row>
    <row r="663" spans="1:10" x14ac:dyDescent="0.25">
      <c r="A663" s="197">
        <f>IF(I662=DbaseIndices!$N$3,A662+1,A662)</f>
        <v>111</v>
      </c>
      <c r="B663" s="197">
        <f>MATCH(A663,DbaseIndices!A:A,0)</f>
        <v>165</v>
      </c>
      <c r="C663" s="197" t="str" cm="1">
        <f t="array" ref="C663">INDEX(DbaseIndices!F:F,$B663)</f>
        <v>1 Energy</v>
      </c>
      <c r="D663" s="197" t="str" cm="1">
        <f t="array" ref="D663">INDEX(DbaseIndices!G:G,$B663)</f>
        <v>1A Fuel Combustion Activities</v>
      </c>
      <c r="E663" s="197" t="str" cm="1">
        <f t="array" ref="E663">INDEX(DbaseIndices!H:H,$B663)</f>
        <v>1A3 Transport</v>
      </c>
      <c r="F663" s="197" t="str" cm="1">
        <f t="array" ref="F663">INDEX(DbaseIndices!I:I,$B663)</f>
        <v>1A3b Transport - Road</v>
      </c>
      <c r="G663" s="197" t="str" cm="1">
        <f t="array" ref="G663">INDEX(DbaseIndices!D:D,$B663)</f>
        <v>Motor gasoline</v>
      </c>
      <c r="H663" s="197" t="str" cm="1">
        <f t="array" ref="H663">INDEX(DbaseIndices!E:E,$B663)</f>
        <v>N2O</v>
      </c>
      <c r="I663" s="197">
        <f>IF(I662=DbaseIndices!$N$3,DbaseIndices!$N$2,I662+1)</f>
        <v>2013</v>
      </c>
      <c r="J663" s="404" cm="1">
        <f t="array" aca="1" ref="J663" ca="1">OFFSET(INDIRECT(INDEX(DbaseIndices!J:J,B663)),0,I663-2000+1)</f>
        <v>1.184707328</v>
      </c>
    </row>
    <row r="664" spans="1:10" x14ac:dyDescent="0.25">
      <c r="A664" s="197">
        <f>IF(I663=DbaseIndices!$N$3,A663+1,A663)</f>
        <v>111</v>
      </c>
      <c r="B664" s="197">
        <f>MATCH(A664,DbaseIndices!A:A,0)</f>
        <v>165</v>
      </c>
      <c r="C664" s="197" t="str" cm="1">
        <f t="array" ref="C664">INDEX(DbaseIndices!F:F,$B664)</f>
        <v>1 Energy</v>
      </c>
      <c r="D664" s="197" t="str" cm="1">
        <f t="array" ref="D664">INDEX(DbaseIndices!G:G,$B664)</f>
        <v>1A Fuel Combustion Activities</v>
      </c>
      <c r="E664" s="197" t="str" cm="1">
        <f t="array" ref="E664">INDEX(DbaseIndices!H:H,$B664)</f>
        <v>1A3 Transport</v>
      </c>
      <c r="F664" s="197" t="str" cm="1">
        <f t="array" ref="F664">INDEX(DbaseIndices!I:I,$B664)</f>
        <v>1A3b Transport - Road</v>
      </c>
      <c r="G664" s="197" t="str" cm="1">
        <f t="array" ref="G664">INDEX(DbaseIndices!D:D,$B664)</f>
        <v>Motor gasoline</v>
      </c>
      <c r="H664" s="197" t="str" cm="1">
        <f t="array" ref="H664">INDEX(DbaseIndices!E:E,$B664)</f>
        <v>N2O</v>
      </c>
      <c r="I664" s="197">
        <f>IF(I663=DbaseIndices!$N$3,DbaseIndices!$N$2,I663+1)</f>
        <v>2014</v>
      </c>
      <c r="J664" s="404" cm="1">
        <f t="array" aca="1" ref="J664" ca="1">OFFSET(INDIRECT(INDEX(DbaseIndices!J:J,B664)),0,I664-2000+1)</f>
        <v>1.1746616000000001</v>
      </c>
    </row>
    <row r="665" spans="1:10" x14ac:dyDescent="0.25">
      <c r="A665" s="197">
        <f>IF(I664=DbaseIndices!$N$3,A664+1,A664)</f>
        <v>111</v>
      </c>
      <c r="B665" s="197">
        <f>MATCH(A665,DbaseIndices!A:A,0)</f>
        <v>165</v>
      </c>
      <c r="C665" s="197" t="str" cm="1">
        <f t="array" ref="C665">INDEX(DbaseIndices!F:F,$B665)</f>
        <v>1 Energy</v>
      </c>
      <c r="D665" s="197" t="str" cm="1">
        <f t="array" ref="D665">INDEX(DbaseIndices!G:G,$B665)</f>
        <v>1A Fuel Combustion Activities</v>
      </c>
      <c r="E665" s="197" t="str" cm="1">
        <f t="array" ref="E665">INDEX(DbaseIndices!H:H,$B665)</f>
        <v>1A3 Transport</v>
      </c>
      <c r="F665" s="197" t="str" cm="1">
        <f t="array" ref="F665">INDEX(DbaseIndices!I:I,$B665)</f>
        <v>1A3b Transport - Road</v>
      </c>
      <c r="G665" s="197" t="str" cm="1">
        <f t="array" ref="G665">INDEX(DbaseIndices!D:D,$B665)</f>
        <v>Motor gasoline</v>
      </c>
      <c r="H665" s="197" t="str" cm="1">
        <f t="array" ref="H665">INDEX(DbaseIndices!E:E,$B665)</f>
        <v>N2O</v>
      </c>
      <c r="I665" s="197">
        <f>IF(I664=DbaseIndices!$N$3,DbaseIndices!$N$2,I664+1)</f>
        <v>2015</v>
      </c>
      <c r="J665" s="404" cm="1">
        <f t="array" aca="1" ref="J665" ca="1">OFFSET(INDIRECT(INDEX(DbaseIndices!J:J,B665)),0,I665-2000+1)</f>
        <v>1.2509017457489016</v>
      </c>
    </row>
    <row r="666" spans="1:10" x14ac:dyDescent="0.25">
      <c r="A666" s="197">
        <f>IF(I665=DbaseIndices!$N$3,A665+1,A665)</f>
        <v>111</v>
      </c>
      <c r="B666" s="197">
        <f>MATCH(A666,DbaseIndices!A:A,0)</f>
        <v>165</v>
      </c>
      <c r="C666" s="197" t="str" cm="1">
        <f t="array" ref="C666">INDEX(DbaseIndices!F:F,$B666)</f>
        <v>1 Energy</v>
      </c>
      <c r="D666" s="197" t="str" cm="1">
        <f t="array" ref="D666">INDEX(DbaseIndices!G:G,$B666)</f>
        <v>1A Fuel Combustion Activities</v>
      </c>
      <c r="E666" s="197" t="str" cm="1">
        <f t="array" ref="E666">INDEX(DbaseIndices!H:H,$B666)</f>
        <v>1A3 Transport</v>
      </c>
      <c r="F666" s="197" t="str" cm="1">
        <f t="array" ref="F666">INDEX(DbaseIndices!I:I,$B666)</f>
        <v>1A3b Transport - Road</v>
      </c>
      <c r="G666" s="197" t="str" cm="1">
        <f t="array" ref="G666">INDEX(DbaseIndices!D:D,$B666)</f>
        <v>Motor gasoline</v>
      </c>
      <c r="H666" s="197" t="str" cm="1">
        <f t="array" ref="H666">INDEX(DbaseIndices!E:E,$B666)</f>
        <v>N2O</v>
      </c>
      <c r="I666" s="197">
        <f>IF(I665=DbaseIndices!$N$3,DbaseIndices!$N$2,I665+1)</f>
        <v>2016</v>
      </c>
      <c r="J666" s="404" cm="1">
        <f t="array" aca="1" ref="J666" ca="1">OFFSET(INDIRECT(INDEX(DbaseIndices!J:J,B666)),0,I666-2000+1)</f>
        <v>1.0206081573180676</v>
      </c>
    </row>
    <row r="667" spans="1:10" x14ac:dyDescent="0.25">
      <c r="A667" s="197">
        <f>IF(I666=DbaseIndices!$N$3,A666+1,A666)</f>
        <v>111</v>
      </c>
      <c r="B667" s="197">
        <f>MATCH(A667,DbaseIndices!A:A,0)</f>
        <v>165</v>
      </c>
      <c r="C667" s="197" t="str" cm="1">
        <f t="array" ref="C667">INDEX(DbaseIndices!F:F,$B667)</f>
        <v>1 Energy</v>
      </c>
      <c r="D667" s="197" t="str" cm="1">
        <f t="array" ref="D667">INDEX(DbaseIndices!G:G,$B667)</f>
        <v>1A Fuel Combustion Activities</v>
      </c>
      <c r="E667" s="197" t="str" cm="1">
        <f t="array" ref="E667">INDEX(DbaseIndices!H:H,$B667)</f>
        <v>1A3 Transport</v>
      </c>
      <c r="F667" s="197" t="str" cm="1">
        <f t="array" ref="F667">INDEX(DbaseIndices!I:I,$B667)</f>
        <v>1A3b Transport - Road</v>
      </c>
      <c r="G667" s="197" t="str" cm="1">
        <f t="array" ref="G667">INDEX(DbaseIndices!D:D,$B667)</f>
        <v>Motor gasoline</v>
      </c>
      <c r="H667" s="197" t="str" cm="1">
        <f t="array" ref="H667">INDEX(DbaseIndices!E:E,$B667)</f>
        <v>N2O</v>
      </c>
      <c r="I667" s="197">
        <f>IF(I666=DbaseIndices!$N$3,DbaseIndices!$N$2,I666+1)</f>
        <v>2017</v>
      </c>
      <c r="J667" s="404" cm="1">
        <f t="array" aca="1" ref="J667" ca="1">OFFSET(INDIRECT(INDEX(DbaseIndices!J:J,B667)),0,I667-2000+1)</f>
        <v>1.0008774764223576</v>
      </c>
    </row>
    <row r="668" spans="1:10" x14ac:dyDescent="0.25">
      <c r="A668" s="197">
        <f>IF(I667=DbaseIndices!$N$3,A667+1,A667)</f>
        <v>112</v>
      </c>
      <c r="B668" s="197">
        <f>MATCH(A668,DbaseIndices!A:A,0)</f>
        <v>166</v>
      </c>
      <c r="C668" s="197" t="str" cm="1">
        <f t="array" ref="C668">INDEX(DbaseIndices!F:F,$B668)</f>
        <v>1 Energy</v>
      </c>
      <c r="D668" s="197" t="str" cm="1">
        <f t="array" ref="D668">INDEX(DbaseIndices!G:G,$B668)</f>
        <v>1A Fuel Combustion Activities</v>
      </c>
      <c r="E668" s="197" t="str" cm="1">
        <f t="array" ref="E668">INDEX(DbaseIndices!H:H,$B668)</f>
        <v>1A3 Transport</v>
      </c>
      <c r="F668" s="197" t="str" cm="1">
        <f t="array" ref="F668">INDEX(DbaseIndices!I:I,$B668)</f>
        <v>1A3b Transport - Road</v>
      </c>
      <c r="G668" s="197" t="str" cm="1">
        <f t="array" ref="G668">INDEX(DbaseIndices!D:D,$B668)</f>
        <v>Kerosene</v>
      </c>
      <c r="H668" s="197" t="str" cm="1">
        <f t="array" ref="H668">INDEX(DbaseIndices!E:E,$B668)</f>
        <v>N2O</v>
      </c>
      <c r="I668" s="197">
        <f>IF(I667=DbaseIndices!$N$3,DbaseIndices!$N$2,I667+1)</f>
        <v>2012</v>
      </c>
      <c r="J668" s="404" cm="1">
        <f t="array" aca="1" ref="J668" ca="1">OFFSET(INDIRECT(INDEX(DbaseIndices!J:J,B668)),0,I668-2000+1)</f>
        <v>1.0381830000000001E-4</v>
      </c>
    </row>
    <row r="669" spans="1:10" x14ac:dyDescent="0.25">
      <c r="A669" s="197">
        <f>IF(I668=DbaseIndices!$N$3,A668+1,A668)</f>
        <v>112</v>
      </c>
      <c r="B669" s="197">
        <f>MATCH(A669,DbaseIndices!A:A,0)</f>
        <v>166</v>
      </c>
      <c r="C669" s="197" t="str" cm="1">
        <f t="array" ref="C669">INDEX(DbaseIndices!F:F,$B669)</f>
        <v>1 Energy</v>
      </c>
      <c r="D669" s="197" t="str" cm="1">
        <f t="array" ref="D669">INDEX(DbaseIndices!G:G,$B669)</f>
        <v>1A Fuel Combustion Activities</v>
      </c>
      <c r="E669" s="197" t="str" cm="1">
        <f t="array" ref="E669">INDEX(DbaseIndices!H:H,$B669)</f>
        <v>1A3 Transport</v>
      </c>
      <c r="F669" s="197" t="str" cm="1">
        <f t="array" ref="F669">INDEX(DbaseIndices!I:I,$B669)</f>
        <v>1A3b Transport - Road</v>
      </c>
      <c r="G669" s="197" t="str" cm="1">
        <f t="array" ref="G669">INDEX(DbaseIndices!D:D,$B669)</f>
        <v>Kerosene</v>
      </c>
      <c r="H669" s="197" t="str" cm="1">
        <f t="array" ref="H669">INDEX(DbaseIndices!E:E,$B669)</f>
        <v>N2O</v>
      </c>
      <c r="I669" s="197">
        <f>IF(I668=DbaseIndices!$N$3,DbaseIndices!$N$2,I668+1)</f>
        <v>2013</v>
      </c>
      <c r="J669" s="404" cm="1">
        <f t="array" aca="1" ref="J669" ca="1">OFFSET(INDIRECT(INDEX(DbaseIndices!J:J,B669)),0,I669-2000+1)</f>
        <v>1.0392959999999996E-4</v>
      </c>
    </row>
    <row r="670" spans="1:10" x14ac:dyDescent="0.25">
      <c r="A670" s="197">
        <f>IF(I669=DbaseIndices!$N$3,A669+1,A669)</f>
        <v>112</v>
      </c>
      <c r="B670" s="197">
        <f>MATCH(A670,DbaseIndices!A:A,0)</f>
        <v>166</v>
      </c>
      <c r="C670" s="197" t="str" cm="1">
        <f t="array" ref="C670">INDEX(DbaseIndices!F:F,$B670)</f>
        <v>1 Energy</v>
      </c>
      <c r="D670" s="197" t="str" cm="1">
        <f t="array" ref="D670">INDEX(DbaseIndices!G:G,$B670)</f>
        <v>1A Fuel Combustion Activities</v>
      </c>
      <c r="E670" s="197" t="str" cm="1">
        <f t="array" ref="E670">INDEX(DbaseIndices!H:H,$B670)</f>
        <v>1A3 Transport</v>
      </c>
      <c r="F670" s="197" t="str" cm="1">
        <f t="array" ref="F670">INDEX(DbaseIndices!I:I,$B670)</f>
        <v>1A3b Transport - Road</v>
      </c>
      <c r="G670" s="197" t="str" cm="1">
        <f t="array" ref="G670">INDEX(DbaseIndices!D:D,$B670)</f>
        <v>Kerosene</v>
      </c>
      <c r="H670" s="197" t="str" cm="1">
        <f t="array" ref="H670">INDEX(DbaseIndices!E:E,$B670)</f>
        <v>N2O</v>
      </c>
      <c r="I670" s="197">
        <f>IF(I669=DbaseIndices!$N$3,DbaseIndices!$N$2,I669+1)</f>
        <v>2014</v>
      </c>
      <c r="J670" s="404" cm="1">
        <f t="array" aca="1" ref="J670" ca="1">OFFSET(INDIRECT(INDEX(DbaseIndices!J:J,B670)),0,I670-2000+1)</f>
        <v>9.735899999999996E-5</v>
      </c>
    </row>
    <row r="671" spans="1:10" x14ac:dyDescent="0.25">
      <c r="A671" s="197">
        <f>IF(I670=DbaseIndices!$N$3,A670+1,A670)</f>
        <v>112</v>
      </c>
      <c r="B671" s="197">
        <f>MATCH(A671,DbaseIndices!A:A,0)</f>
        <v>166</v>
      </c>
      <c r="C671" s="197" t="str" cm="1">
        <f t="array" ref="C671">INDEX(DbaseIndices!F:F,$B671)</f>
        <v>1 Energy</v>
      </c>
      <c r="D671" s="197" t="str" cm="1">
        <f t="array" ref="D671">INDEX(DbaseIndices!G:G,$B671)</f>
        <v>1A Fuel Combustion Activities</v>
      </c>
      <c r="E671" s="197" t="str" cm="1">
        <f t="array" ref="E671">INDEX(DbaseIndices!H:H,$B671)</f>
        <v>1A3 Transport</v>
      </c>
      <c r="F671" s="197" t="str" cm="1">
        <f t="array" ref="F671">INDEX(DbaseIndices!I:I,$B671)</f>
        <v>1A3b Transport - Road</v>
      </c>
      <c r="G671" s="197" t="str" cm="1">
        <f t="array" ref="G671">INDEX(DbaseIndices!D:D,$B671)</f>
        <v>Kerosene</v>
      </c>
      <c r="H671" s="197" t="str" cm="1">
        <f t="array" ref="H671">INDEX(DbaseIndices!E:E,$B671)</f>
        <v>N2O</v>
      </c>
      <c r="I671" s="197">
        <f>IF(I670=DbaseIndices!$N$3,DbaseIndices!$N$2,I670+1)</f>
        <v>2015</v>
      </c>
      <c r="J671" s="404" cm="1">
        <f t="array" aca="1" ref="J671" ca="1">OFFSET(INDIRECT(INDEX(DbaseIndices!J:J,B671)),0,I671-2000+1)</f>
        <v>9.0788399999999986E-5</v>
      </c>
    </row>
    <row r="672" spans="1:10" x14ac:dyDescent="0.25">
      <c r="A672" s="197">
        <f>IF(I671=DbaseIndices!$N$3,A671+1,A671)</f>
        <v>112</v>
      </c>
      <c r="B672" s="197">
        <f>MATCH(A672,DbaseIndices!A:A,0)</f>
        <v>166</v>
      </c>
      <c r="C672" s="197" t="str" cm="1">
        <f t="array" ref="C672">INDEX(DbaseIndices!F:F,$B672)</f>
        <v>1 Energy</v>
      </c>
      <c r="D672" s="197" t="str" cm="1">
        <f t="array" ref="D672">INDEX(DbaseIndices!G:G,$B672)</f>
        <v>1A Fuel Combustion Activities</v>
      </c>
      <c r="E672" s="197" t="str" cm="1">
        <f t="array" ref="E672">INDEX(DbaseIndices!H:H,$B672)</f>
        <v>1A3 Transport</v>
      </c>
      <c r="F672" s="197" t="str" cm="1">
        <f t="array" ref="F672">INDEX(DbaseIndices!I:I,$B672)</f>
        <v>1A3b Transport - Road</v>
      </c>
      <c r="G672" s="197" t="str" cm="1">
        <f t="array" ref="G672">INDEX(DbaseIndices!D:D,$B672)</f>
        <v>Kerosene</v>
      </c>
      <c r="H672" s="197" t="str" cm="1">
        <f t="array" ref="H672">INDEX(DbaseIndices!E:E,$B672)</f>
        <v>N2O</v>
      </c>
      <c r="I672" s="197">
        <f>IF(I671=DbaseIndices!$N$3,DbaseIndices!$N$2,I671+1)</f>
        <v>2016</v>
      </c>
      <c r="J672" s="404" cm="1">
        <f t="array" aca="1" ref="J672" ca="1">OFFSET(INDIRECT(INDEX(DbaseIndices!J:J,B672)),0,I672-2000+1)</f>
        <v>8.3999999999999995E-5</v>
      </c>
    </row>
    <row r="673" spans="1:10" x14ac:dyDescent="0.25">
      <c r="A673" s="197">
        <f>IF(I672=DbaseIndices!$N$3,A672+1,A672)</f>
        <v>112</v>
      </c>
      <c r="B673" s="197">
        <f>MATCH(A673,DbaseIndices!A:A,0)</f>
        <v>166</v>
      </c>
      <c r="C673" s="197" t="str" cm="1">
        <f t="array" ref="C673">INDEX(DbaseIndices!F:F,$B673)</f>
        <v>1 Energy</v>
      </c>
      <c r="D673" s="197" t="str" cm="1">
        <f t="array" ref="D673">INDEX(DbaseIndices!G:G,$B673)</f>
        <v>1A Fuel Combustion Activities</v>
      </c>
      <c r="E673" s="197" t="str" cm="1">
        <f t="array" ref="E673">INDEX(DbaseIndices!H:H,$B673)</f>
        <v>1A3 Transport</v>
      </c>
      <c r="F673" s="197" t="str" cm="1">
        <f t="array" ref="F673">INDEX(DbaseIndices!I:I,$B673)</f>
        <v>1A3b Transport - Road</v>
      </c>
      <c r="G673" s="197" t="str" cm="1">
        <f t="array" ref="G673">INDEX(DbaseIndices!D:D,$B673)</f>
        <v>Kerosene</v>
      </c>
      <c r="H673" s="197" t="str" cm="1">
        <f t="array" ref="H673">INDEX(DbaseIndices!E:E,$B673)</f>
        <v>N2O</v>
      </c>
      <c r="I673" s="197">
        <f>IF(I672=DbaseIndices!$N$3,DbaseIndices!$N$2,I672+1)</f>
        <v>2017</v>
      </c>
      <c r="J673" s="404" cm="1">
        <f t="array" aca="1" ref="J673" ca="1">OFFSET(INDIRECT(INDEX(DbaseIndices!J:J,B673)),0,I673-2000+1)</f>
        <v>7.7399999999999998E-5</v>
      </c>
    </row>
    <row r="674" spans="1:10" x14ac:dyDescent="0.25">
      <c r="A674" s="197">
        <f>IF(I673=DbaseIndices!$N$3,A673+1,A673)</f>
        <v>113</v>
      </c>
      <c r="B674" s="197">
        <f>MATCH(A674,DbaseIndices!A:A,0)</f>
        <v>167</v>
      </c>
      <c r="C674" s="197" t="str" cm="1">
        <f t="array" ref="C674">INDEX(DbaseIndices!F:F,$B674)</f>
        <v>1 Energy</v>
      </c>
      <c r="D674" s="197" t="str" cm="1">
        <f t="array" ref="D674">INDEX(DbaseIndices!G:G,$B674)</f>
        <v>1A Fuel Combustion Activities</v>
      </c>
      <c r="E674" s="197" t="str" cm="1">
        <f t="array" ref="E674">INDEX(DbaseIndices!H:H,$B674)</f>
        <v>1A3 Transport</v>
      </c>
      <c r="F674" s="197" t="str" cm="1">
        <f t="array" ref="F674">INDEX(DbaseIndices!I:I,$B674)</f>
        <v>1A3b Transport - Road</v>
      </c>
      <c r="G674" s="197" t="str" cm="1">
        <f t="array" ref="G674">INDEX(DbaseIndices!D:D,$B674)</f>
        <v>Diesel</v>
      </c>
      <c r="H674" s="197" t="str" cm="1">
        <f t="array" ref="H674">INDEX(DbaseIndices!E:E,$B674)</f>
        <v>N2O</v>
      </c>
      <c r="I674" s="197">
        <f>IF(I673=DbaseIndices!$N$3,DbaseIndices!$N$2,I673+1)</f>
        <v>2012</v>
      </c>
      <c r="J674" s="404" cm="1">
        <f t="array" aca="1" ref="J674" ca="1">OFFSET(INDIRECT(INDEX(DbaseIndices!J:J,B674)),0,I674-2000+1)</f>
        <v>1.120543866</v>
      </c>
    </row>
    <row r="675" spans="1:10" x14ac:dyDescent="0.25">
      <c r="A675" s="197">
        <f>IF(I674=DbaseIndices!$N$3,A674+1,A674)</f>
        <v>113</v>
      </c>
      <c r="B675" s="197">
        <f>MATCH(A675,DbaseIndices!A:A,0)</f>
        <v>167</v>
      </c>
      <c r="C675" s="197" t="str" cm="1">
        <f t="array" ref="C675">INDEX(DbaseIndices!F:F,$B675)</f>
        <v>1 Energy</v>
      </c>
      <c r="D675" s="197" t="str" cm="1">
        <f t="array" ref="D675">INDEX(DbaseIndices!G:G,$B675)</f>
        <v>1A Fuel Combustion Activities</v>
      </c>
      <c r="E675" s="197" t="str" cm="1">
        <f t="array" ref="E675">INDEX(DbaseIndices!H:H,$B675)</f>
        <v>1A3 Transport</v>
      </c>
      <c r="F675" s="197" t="str" cm="1">
        <f t="array" ref="F675">INDEX(DbaseIndices!I:I,$B675)</f>
        <v>1A3b Transport - Road</v>
      </c>
      <c r="G675" s="197" t="str" cm="1">
        <f t="array" ref="G675">INDEX(DbaseIndices!D:D,$B675)</f>
        <v>Diesel</v>
      </c>
      <c r="H675" s="197" t="str" cm="1">
        <f t="array" ref="H675">INDEX(DbaseIndices!E:E,$B675)</f>
        <v>N2O</v>
      </c>
      <c r="I675" s="197">
        <f>IF(I674=DbaseIndices!$N$3,DbaseIndices!$N$2,I674+1)</f>
        <v>2013</v>
      </c>
      <c r="J675" s="404" cm="1">
        <f t="array" aca="1" ref="J675" ca="1">OFFSET(INDIRECT(INDEX(DbaseIndices!J:J,B675)),0,I675-2000+1)</f>
        <v>1.334090706</v>
      </c>
    </row>
    <row r="676" spans="1:10" x14ac:dyDescent="0.25">
      <c r="A676" s="197">
        <f>IF(I675=DbaseIndices!$N$3,A675+1,A675)</f>
        <v>113</v>
      </c>
      <c r="B676" s="197">
        <f>MATCH(A676,DbaseIndices!A:A,0)</f>
        <v>167</v>
      </c>
      <c r="C676" s="197" t="str" cm="1">
        <f t="array" ref="C676">INDEX(DbaseIndices!F:F,$B676)</f>
        <v>1 Energy</v>
      </c>
      <c r="D676" s="197" t="str" cm="1">
        <f t="array" ref="D676">INDEX(DbaseIndices!G:G,$B676)</f>
        <v>1A Fuel Combustion Activities</v>
      </c>
      <c r="E676" s="197" t="str" cm="1">
        <f t="array" ref="E676">INDEX(DbaseIndices!H:H,$B676)</f>
        <v>1A3 Transport</v>
      </c>
      <c r="F676" s="197" t="str" cm="1">
        <f t="array" ref="F676">INDEX(DbaseIndices!I:I,$B676)</f>
        <v>1A3b Transport - Road</v>
      </c>
      <c r="G676" s="197" t="str" cm="1">
        <f t="array" ref="G676">INDEX(DbaseIndices!D:D,$B676)</f>
        <v>Diesel</v>
      </c>
      <c r="H676" s="197" t="str" cm="1">
        <f t="array" ref="H676">INDEX(DbaseIndices!E:E,$B676)</f>
        <v>N2O</v>
      </c>
      <c r="I676" s="197">
        <f>IF(I675=DbaseIndices!$N$3,DbaseIndices!$N$2,I675+1)</f>
        <v>2014</v>
      </c>
      <c r="J676" s="404" cm="1">
        <f t="array" aca="1" ref="J676" ca="1">OFFSET(INDIRECT(INDEX(DbaseIndices!J:J,B676)),0,I676-2000+1)</f>
        <v>1.4247109499999999</v>
      </c>
    </row>
    <row r="677" spans="1:10" x14ac:dyDescent="0.25">
      <c r="A677" s="197">
        <f>IF(I676=DbaseIndices!$N$3,A676+1,A676)</f>
        <v>113</v>
      </c>
      <c r="B677" s="197">
        <f>MATCH(A677,DbaseIndices!A:A,0)</f>
        <v>167</v>
      </c>
      <c r="C677" s="197" t="str" cm="1">
        <f t="array" ref="C677">INDEX(DbaseIndices!F:F,$B677)</f>
        <v>1 Energy</v>
      </c>
      <c r="D677" s="197" t="str" cm="1">
        <f t="array" ref="D677">INDEX(DbaseIndices!G:G,$B677)</f>
        <v>1A Fuel Combustion Activities</v>
      </c>
      <c r="E677" s="197" t="str" cm="1">
        <f t="array" ref="E677">INDEX(DbaseIndices!H:H,$B677)</f>
        <v>1A3 Transport</v>
      </c>
      <c r="F677" s="197" t="str" cm="1">
        <f t="array" ref="F677">INDEX(DbaseIndices!I:I,$B677)</f>
        <v>1A3b Transport - Road</v>
      </c>
      <c r="G677" s="197" t="str" cm="1">
        <f t="array" ref="G677">INDEX(DbaseIndices!D:D,$B677)</f>
        <v>Diesel</v>
      </c>
      <c r="H677" s="197" t="str" cm="1">
        <f t="array" ref="H677">INDEX(DbaseIndices!E:E,$B677)</f>
        <v>N2O</v>
      </c>
      <c r="I677" s="197">
        <f>IF(I676=DbaseIndices!$N$3,DbaseIndices!$N$2,I676+1)</f>
        <v>2015</v>
      </c>
      <c r="J677" s="404" cm="1">
        <f t="array" aca="1" ref="J677" ca="1">OFFSET(INDIRECT(INDEX(DbaseIndices!J:J,B677)),0,I677-2000+1)</f>
        <v>1.40096311875</v>
      </c>
    </row>
    <row r="678" spans="1:10" x14ac:dyDescent="0.25">
      <c r="A678" s="197">
        <f>IF(I677=DbaseIndices!$N$3,A677+1,A677)</f>
        <v>113</v>
      </c>
      <c r="B678" s="197">
        <f>MATCH(A678,DbaseIndices!A:A,0)</f>
        <v>167</v>
      </c>
      <c r="C678" s="197" t="str" cm="1">
        <f t="array" ref="C678">INDEX(DbaseIndices!F:F,$B678)</f>
        <v>1 Energy</v>
      </c>
      <c r="D678" s="197" t="str" cm="1">
        <f t="array" ref="D678">INDEX(DbaseIndices!G:G,$B678)</f>
        <v>1A Fuel Combustion Activities</v>
      </c>
      <c r="E678" s="197" t="str" cm="1">
        <f t="array" ref="E678">INDEX(DbaseIndices!H:H,$B678)</f>
        <v>1A3 Transport</v>
      </c>
      <c r="F678" s="197" t="str" cm="1">
        <f t="array" ref="F678">INDEX(DbaseIndices!I:I,$B678)</f>
        <v>1A3b Transport - Road</v>
      </c>
      <c r="G678" s="197" t="str" cm="1">
        <f t="array" ref="G678">INDEX(DbaseIndices!D:D,$B678)</f>
        <v>Diesel</v>
      </c>
      <c r="H678" s="197" t="str" cm="1">
        <f t="array" ref="H678">INDEX(DbaseIndices!E:E,$B678)</f>
        <v>N2O</v>
      </c>
      <c r="I678" s="197">
        <f>IF(I677=DbaseIndices!$N$3,DbaseIndices!$N$2,I677+1)</f>
        <v>2016</v>
      </c>
      <c r="J678" s="404" cm="1">
        <f t="array" aca="1" ref="J678" ca="1">OFFSET(INDIRECT(INDEX(DbaseIndices!J:J,B678)),0,I678-2000+1)</f>
        <v>1.40096311875</v>
      </c>
    </row>
    <row r="679" spans="1:10" x14ac:dyDescent="0.25">
      <c r="A679" s="197">
        <f>IF(I678=DbaseIndices!$N$3,A678+1,A678)</f>
        <v>113</v>
      </c>
      <c r="B679" s="197">
        <f>MATCH(A679,DbaseIndices!A:A,0)</f>
        <v>167</v>
      </c>
      <c r="C679" s="197" t="str" cm="1">
        <f t="array" ref="C679">INDEX(DbaseIndices!F:F,$B679)</f>
        <v>1 Energy</v>
      </c>
      <c r="D679" s="197" t="str" cm="1">
        <f t="array" ref="D679">INDEX(DbaseIndices!G:G,$B679)</f>
        <v>1A Fuel Combustion Activities</v>
      </c>
      <c r="E679" s="197" t="str" cm="1">
        <f t="array" ref="E679">INDEX(DbaseIndices!H:H,$B679)</f>
        <v>1A3 Transport</v>
      </c>
      <c r="F679" s="197" t="str" cm="1">
        <f t="array" ref="F679">INDEX(DbaseIndices!I:I,$B679)</f>
        <v>1A3b Transport - Road</v>
      </c>
      <c r="G679" s="197" t="str" cm="1">
        <f t="array" ref="G679">INDEX(DbaseIndices!D:D,$B679)</f>
        <v>Diesel</v>
      </c>
      <c r="H679" s="197" t="str" cm="1">
        <f t="array" ref="H679">INDEX(DbaseIndices!E:E,$B679)</f>
        <v>N2O</v>
      </c>
      <c r="I679" s="197">
        <f>IF(I678=DbaseIndices!$N$3,DbaseIndices!$N$2,I678+1)</f>
        <v>2017</v>
      </c>
      <c r="J679" s="404" cm="1">
        <f t="array" aca="1" ref="J679" ca="1">OFFSET(INDIRECT(INDEX(DbaseIndices!J:J,B679)),0,I679-2000+1)</f>
        <v>1.5533407139931674</v>
      </c>
    </row>
    <row r="680" spans="1:10" x14ac:dyDescent="0.25">
      <c r="A680" s="197">
        <f>IF(I679=DbaseIndices!$N$3,A679+1,A679)</f>
        <v>114</v>
      </c>
      <c r="B680" s="197">
        <f>MATCH(A680,DbaseIndices!A:A,0)</f>
        <v>168</v>
      </c>
      <c r="C680" s="197" t="str" cm="1">
        <f t="array" ref="C680">INDEX(DbaseIndices!F:F,$B680)</f>
        <v>1 Energy</v>
      </c>
      <c r="D680" s="197" t="str" cm="1">
        <f t="array" ref="D680">INDEX(DbaseIndices!G:G,$B680)</f>
        <v>1A Fuel Combustion Activities</v>
      </c>
      <c r="E680" s="197" t="str" cm="1">
        <f t="array" ref="E680">INDEX(DbaseIndices!H:H,$B680)</f>
        <v>1A3 Transport</v>
      </c>
      <c r="F680" s="197" t="str" cm="1">
        <f t="array" ref="F680">INDEX(DbaseIndices!I:I,$B680)</f>
        <v>1A3b Transport - Road</v>
      </c>
      <c r="G680" s="197" t="str" cm="1">
        <f t="array" ref="G680">INDEX(DbaseIndices!D:D,$B680)</f>
        <v>Gas</v>
      </c>
      <c r="H680" s="197" t="str" cm="1">
        <f t="array" ref="H680">INDEX(DbaseIndices!E:E,$B680)</f>
        <v>N2O</v>
      </c>
      <c r="I680" s="197">
        <f>IF(I679=DbaseIndices!$N$3,DbaseIndices!$N$2,I679+1)</f>
        <v>2012</v>
      </c>
      <c r="J680" s="404" cm="1">
        <f t="array" aca="1" ref="J680" ca="1">OFFSET(INDIRECT(INDEX(DbaseIndices!J:J,B680)),0,I680-2000+1)</f>
        <v>1.8E-5</v>
      </c>
    </row>
    <row r="681" spans="1:10" x14ac:dyDescent="0.25">
      <c r="A681" s="197">
        <f>IF(I680=DbaseIndices!$N$3,A680+1,A680)</f>
        <v>114</v>
      </c>
      <c r="B681" s="197">
        <f>MATCH(A681,DbaseIndices!A:A,0)</f>
        <v>168</v>
      </c>
      <c r="C681" s="197" t="str" cm="1">
        <f t="array" ref="C681">INDEX(DbaseIndices!F:F,$B681)</f>
        <v>1 Energy</v>
      </c>
      <c r="D681" s="197" t="str" cm="1">
        <f t="array" ref="D681">INDEX(DbaseIndices!G:G,$B681)</f>
        <v>1A Fuel Combustion Activities</v>
      </c>
      <c r="E681" s="197" t="str" cm="1">
        <f t="array" ref="E681">INDEX(DbaseIndices!H:H,$B681)</f>
        <v>1A3 Transport</v>
      </c>
      <c r="F681" s="197" t="str" cm="1">
        <f t="array" ref="F681">INDEX(DbaseIndices!I:I,$B681)</f>
        <v>1A3b Transport - Road</v>
      </c>
      <c r="G681" s="197" t="str" cm="1">
        <f t="array" ref="G681">INDEX(DbaseIndices!D:D,$B681)</f>
        <v>Gas</v>
      </c>
      <c r="H681" s="197" t="str" cm="1">
        <f t="array" ref="H681">INDEX(DbaseIndices!E:E,$B681)</f>
        <v>N2O</v>
      </c>
      <c r="I681" s="197">
        <f>IF(I680=DbaseIndices!$N$3,DbaseIndices!$N$2,I680+1)</f>
        <v>2013</v>
      </c>
      <c r="J681" s="404" cm="1">
        <f t="array" aca="1" ref="J681" ca="1">OFFSET(INDIRECT(INDEX(DbaseIndices!J:J,B681)),0,I681-2000+1)</f>
        <v>3.4E-5</v>
      </c>
    </row>
    <row r="682" spans="1:10" x14ac:dyDescent="0.25">
      <c r="A682" s="197">
        <f>IF(I681=DbaseIndices!$N$3,A681+1,A681)</f>
        <v>114</v>
      </c>
      <c r="B682" s="197">
        <f>MATCH(A682,DbaseIndices!A:A,0)</f>
        <v>168</v>
      </c>
      <c r="C682" s="197" t="str" cm="1">
        <f t="array" ref="C682">INDEX(DbaseIndices!F:F,$B682)</f>
        <v>1 Energy</v>
      </c>
      <c r="D682" s="197" t="str" cm="1">
        <f t="array" ref="D682">INDEX(DbaseIndices!G:G,$B682)</f>
        <v>1A Fuel Combustion Activities</v>
      </c>
      <c r="E682" s="197" t="str" cm="1">
        <f t="array" ref="E682">INDEX(DbaseIndices!H:H,$B682)</f>
        <v>1A3 Transport</v>
      </c>
      <c r="F682" s="197" t="str" cm="1">
        <f t="array" ref="F682">INDEX(DbaseIndices!I:I,$B682)</f>
        <v>1A3b Transport - Road</v>
      </c>
      <c r="G682" s="197" t="str" cm="1">
        <f t="array" ref="G682">INDEX(DbaseIndices!D:D,$B682)</f>
        <v>Gas</v>
      </c>
      <c r="H682" s="197" t="str" cm="1">
        <f t="array" ref="H682">INDEX(DbaseIndices!E:E,$B682)</f>
        <v>N2O</v>
      </c>
      <c r="I682" s="197">
        <f>IF(I681=DbaseIndices!$N$3,DbaseIndices!$N$2,I681+1)</f>
        <v>2014</v>
      </c>
      <c r="J682" s="404" cm="1">
        <f t="array" aca="1" ref="J682" ca="1">OFFSET(INDIRECT(INDEX(DbaseIndices!J:J,B682)),0,I682-2000+1)</f>
        <v>5.5000000000000002E-5</v>
      </c>
    </row>
    <row r="683" spans="1:10" x14ac:dyDescent="0.25">
      <c r="A683" s="197">
        <f>IF(I682=DbaseIndices!$N$3,A682+1,A682)</f>
        <v>114</v>
      </c>
      <c r="B683" s="197">
        <f>MATCH(A683,DbaseIndices!A:A,0)</f>
        <v>168</v>
      </c>
      <c r="C683" s="197" t="str" cm="1">
        <f t="array" ref="C683">INDEX(DbaseIndices!F:F,$B683)</f>
        <v>1 Energy</v>
      </c>
      <c r="D683" s="197" t="str" cm="1">
        <f t="array" ref="D683">INDEX(DbaseIndices!G:G,$B683)</f>
        <v>1A Fuel Combustion Activities</v>
      </c>
      <c r="E683" s="197" t="str" cm="1">
        <f t="array" ref="E683">INDEX(DbaseIndices!H:H,$B683)</f>
        <v>1A3 Transport</v>
      </c>
      <c r="F683" s="197" t="str" cm="1">
        <f t="array" ref="F683">INDEX(DbaseIndices!I:I,$B683)</f>
        <v>1A3b Transport - Road</v>
      </c>
      <c r="G683" s="197" t="str" cm="1">
        <f t="array" ref="G683">INDEX(DbaseIndices!D:D,$B683)</f>
        <v>Gas</v>
      </c>
      <c r="H683" s="197" t="str" cm="1">
        <f t="array" ref="H683">INDEX(DbaseIndices!E:E,$B683)</f>
        <v>N2O</v>
      </c>
      <c r="I683" s="197">
        <f>IF(I682=DbaseIndices!$N$3,DbaseIndices!$N$2,I682+1)</f>
        <v>2015</v>
      </c>
      <c r="J683" s="404" cm="1">
        <f t="array" aca="1" ref="J683" ca="1">OFFSET(INDIRECT(INDEX(DbaseIndices!J:J,B683)),0,I683-2000+1)</f>
        <v>7.6000000000000004E-5</v>
      </c>
    </row>
    <row r="684" spans="1:10" x14ac:dyDescent="0.25">
      <c r="A684" s="197">
        <f>IF(I683=DbaseIndices!$N$3,A683+1,A683)</f>
        <v>114</v>
      </c>
      <c r="B684" s="197">
        <f>MATCH(A684,DbaseIndices!A:A,0)</f>
        <v>168</v>
      </c>
      <c r="C684" s="197" t="str" cm="1">
        <f t="array" ref="C684">INDEX(DbaseIndices!F:F,$B684)</f>
        <v>1 Energy</v>
      </c>
      <c r="D684" s="197" t="str" cm="1">
        <f t="array" ref="D684">INDEX(DbaseIndices!G:G,$B684)</f>
        <v>1A Fuel Combustion Activities</v>
      </c>
      <c r="E684" s="197" t="str" cm="1">
        <f t="array" ref="E684">INDEX(DbaseIndices!H:H,$B684)</f>
        <v>1A3 Transport</v>
      </c>
      <c r="F684" s="197" t="str" cm="1">
        <f t="array" ref="F684">INDEX(DbaseIndices!I:I,$B684)</f>
        <v>1A3b Transport - Road</v>
      </c>
      <c r="G684" s="197" t="str" cm="1">
        <f t="array" ref="G684">INDEX(DbaseIndices!D:D,$B684)</f>
        <v>Gas</v>
      </c>
      <c r="H684" s="197" t="str" cm="1">
        <f t="array" ref="H684">INDEX(DbaseIndices!E:E,$B684)</f>
        <v>N2O</v>
      </c>
      <c r="I684" s="197">
        <f>IF(I683=DbaseIndices!$N$3,DbaseIndices!$N$2,I683+1)</f>
        <v>2016</v>
      </c>
      <c r="J684" s="404" cm="1">
        <f t="array" aca="1" ref="J684" ca="1">OFFSET(INDIRECT(INDEX(DbaseIndices!J:J,B684)),0,I684-2000+1)</f>
        <v>9.4999999999999992E-5</v>
      </c>
    </row>
    <row r="685" spans="1:10" x14ac:dyDescent="0.25">
      <c r="A685" s="197">
        <f>IF(I684=DbaseIndices!$N$3,A684+1,A684)</f>
        <v>114</v>
      </c>
      <c r="B685" s="197">
        <f>MATCH(A685,DbaseIndices!A:A,0)</f>
        <v>168</v>
      </c>
      <c r="C685" s="197" t="str" cm="1">
        <f t="array" ref="C685">INDEX(DbaseIndices!F:F,$B685)</f>
        <v>1 Energy</v>
      </c>
      <c r="D685" s="197" t="str" cm="1">
        <f t="array" ref="D685">INDEX(DbaseIndices!G:G,$B685)</f>
        <v>1A Fuel Combustion Activities</v>
      </c>
      <c r="E685" s="197" t="str" cm="1">
        <f t="array" ref="E685">INDEX(DbaseIndices!H:H,$B685)</f>
        <v>1A3 Transport</v>
      </c>
      <c r="F685" s="197" t="str" cm="1">
        <f t="array" ref="F685">INDEX(DbaseIndices!I:I,$B685)</f>
        <v>1A3b Transport - Road</v>
      </c>
      <c r="G685" s="197" t="str" cm="1">
        <f t="array" ref="G685">INDEX(DbaseIndices!D:D,$B685)</f>
        <v>Gas</v>
      </c>
      <c r="H685" s="197" t="str" cm="1">
        <f t="array" ref="H685">INDEX(DbaseIndices!E:E,$B685)</f>
        <v>N2O</v>
      </c>
      <c r="I685" s="197">
        <f>IF(I684=DbaseIndices!$N$3,DbaseIndices!$N$2,I684+1)</f>
        <v>2017</v>
      </c>
      <c r="J685" s="404" cm="1">
        <f t="array" aca="1" ref="J685" ca="1">OFFSET(INDIRECT(INDEX(DbaseIndices!J:J,B685)),0,I685-2000+1)</f>
        <v>1.2599999999999997E-4</v>
      </c>
    </row>
    <row r="686" spans="1:10" x14ac:dyDescent="0.25">
      <c r="A686" s="197">
        <f>IF(I685=DbaseIndices!$N$3,A685+1,A685)</f>
        <v>115</v>
      </c>
      <c r="B686" s="197">
        <f>MATCH(A686,DbaseIndices!A:A,0)</f>
        <v>169</v>
      </c>
      <c r="C686" s="197" t="str" cm="1">
        <f t="array" ref="C686">INDEX(DbaseIndices!F:F,$B686)</f>
        <v>1 Energy</v>
      </c>
      <c r="D686" s="197" t="str" cm="1">
        <f t="array" ref="D686">INDEX(DbaseIndices!G:G,$B686)</f>
        <v>1A Fuel Combustion Activities</v>
      </c>
      <c r="E686" s="197" t="str" cm="1">
        <f t="array" ref="E686">INDEX(DbaseIndices!H:H,$B686)</f>
        <v>1A3 Transport</v>
      </c>
      <c r="F686" s="197" t="str" cm="1">
        <f t="array" ref="F686">INDEX(DbaseIndices!I:I,$B686)</f>
        <v>1A3b Transport - Road</v>
      </c>
      <c r="G686" s="197" t="str" cm="1">
        <f t="array" ref="G686">INDEX(DbaseIndices!D:D,$B686)</f>
        <v>Residual Fuel Oil (HFO)</v>
      </c>
      <c r="H686" s="197" t="str" cm="1">
        <f t="array" ref="H686">INDEX(DbaseIndices!E:E,$B686)</f>
        <v>N2O</v>
      </c>
      <c r="I686" s="197">
        <f>IF(I685=DbaseIndices!$N$3,DbaseIndices!$N$2,I685+1)</f>
        <v>2012</v>
      </c>
      <c r="J686" s="404" cm="1">
        <f t="array" aca="1" ref="J686" ca="1">OFFSET(INDIRECT(INDEX(DbaseIndices!J:J,B686)),0,I686-2000+1)</f>
        <v>6.9610444800000332E-5</v>
      </c>
    </row>
    <row r="687" spans="1:10" x14ac:dyDescent="0.25">
      <c r="A687" s="197">
        <f>IF(I686=DbaseIndices!$N$3,A686+1,A686)</f>
        <v>115</v>
      </c>
      <c r="B687" s="197">
        <f>MATCH(A687,DbaseIndices!A:A,0)</f>
        <v>169</v>
      </c>
      <c r="C687" s="197" t="str" cm="1">
        <f t="array" ref="C687">INDEX(DbaseIndices!F:F,$B687)</f>
        <v>1 Energy</v>
      </c>
      <c r="D687" s="197" t="str" cm="1">
        <f t="array" ref="D687">INDEX(DbaseIndices!G:G,$B687)</f>
        <v>1A Fuel Combustion Activities</v>
      </c>
      <c r="E687" s="197" t="str" cm="1">
        <f t="array" ref="E687">INDEX(DbaseIndices!H:H,$B687)</f>
        <v>1A3 Transport</v>
      </c>
      <c r="F687" s="197" t="str" cm="1">
        <f t="array" ref="F687">INDEX(DbaseIndices!I:I,$B687)</f>
        <v>1A3b Transport - Road</v>
      </c>
      <c r="G687" s="197" t="str" cm="1">
        <f t="array" ref="G687">INDEX(DbaseIndices!D:D,$B687)</f>
        <v>Residual Fuel Oil (HFO)</v>
      </c>
      <c r="H687" s="197" t="str" cm="1">
        <f t="array" ref="H687">INDEX(DbaseIndices!E:E,$B687)</f>
        <v>N2O</v>
      </c>
      <c r="I687" s="197">
        <f>IF(I686=DbaseIndices!$N$3,DbaseIndices!$N$2,I686+1)</f>
        <v>2013</v>
      </c>
      <c r="J687" s="404" cm="1">
        <f t="array" aca="1" ref="J687" ca="1">OFFSET(INDIRECT(INDEX(DbaseIndices!J:J,B687)),0,I687-2000+1)</f>
        <v>6.5305199999999999E-5</v>
      </c>
    </row>
    <row r="688" spans="1:10" x14ac:dyDescent="0.25">
      <c r="A688" s="197">
        <f>IF(I687=DbaseIndices!$N$3,A687+1,A687)</f>
        <v>115</v>
      </c>
      <c r="B688" s="197">
        <f>MATCH(A688,DbaseIndices!A:A,0)</f>
        <v>169</v>
      </c>
      <c r="C688" s="197" t="str" cm="1">
        <f t="array" ref="C688">INDEX(DbaseIndices!F:F,$B688)</f>
        <v>1 Energy</v>
      </c>
      <c r="D688" s="197" t="str" cm="1">
        <f t="array" ref="D688">INDEX(DbaseIndices!G:G,$B688)</f>
        <v>1A Fuel Combustion Activities</v>
      </c>
      <c r="E688" s="197" t="str" cm="1">
        <f t="array" ref="E688">INDEX(DbaseIndices!H:H,$B688)</f>
        <v>1A3 Transport</v>
      </c>
      <c r="F688" s="197" t="str" cm="1">
        <f t="array" ref="F688">INDEX(DbaseIndices!I:I,$B688)</f>
        <v>1A3b Transport - Road</v>
      </c>
      <c r="G688" s="197" t="str" cm="1">
        <f t="array" ref="G688">INDEX(DbaseIndices!D:D,$B688)</f>
        <v>Residual Fuel Oil (HFO)</v>
      </c>
      <c r="H688" s="197" t="str" cm="1">
        <f t="array" ref="H688">INDEX(DbaseIndices!E:E,$B688)</f>
        <v>N2O</v>
      </c>
      <c r="I688" s="197">
        <f>IF(I687=DbaseIndices!$N$3,DbaseIndices!$N$2,I687+1)</f>
        <v>2014</v>
      </c>
      <c r="J688" s="404" cm="1">
        <f t="array" aca="1" ref="J688" ca="1">OFFSET(INDIRECT(INDEX(DbaseIndices!J:J,B688)),0,I688-2000+1)</f>
        <v>6.5322000000000009E-5</v>
      </c>
    </row>
    <row r="689" spans="1:10" x14ac:dyDescent="0.25">
      <c r="A689" s="197">
        <f>IF(I688=DbaseIndices!$N$3,A688+1,A688)</f>
        <v>115</v>
      </c>
      <c r="B689" s="197">
        <f>MATCH(A689,DbaseIndices!A:A,0)</f>
        <v>169</v>
      </c>
      <c r="C689" s="197" t="str" cm="1">
        <f t="array" ref="C689">INDEX(DbaseIndices!F:F,$B689)</f>
        <v>1 Energy</v>
      </c>
      <c r="D689" s="197" t="str" cm="1">
        <f t="array" ref="D689">INDEX(DbaseIndices!G:G,$B689)</f>
        <v>1A Fuel Combustion Activities</v>
      </c>
      <c r="E689" s="197" t="str" cm="1">
        <f t="array" ref="E689">INDEX(DbaseIndices!H:H,$B689)</f>
        <v>1A3 Transport</v>
      </c>
      <c r="F689" s="197" t="str" cm="1">
        <f t="array" ref="F689">INDEX(DbaseIndices!I:I,$B689)</f>
        <v>1A3b Transport - Road</v>
      </c>
      <c r="G689" s="197" t="str" cm="1">
        <f t="array" ref="G689">INDEX(DbaseIndices!D:D,$B689)</f>
        <v>Residual Fuel Oil (HFO)</v>
      </c>
      <c r="H689" s="197" t="str" cm="1">
        <f t="array" ref="H689">INDEX(DbaseIndices!E:E,$B689)</f>
        <v>N2O</v>
      </c>
      <c r="I689" s="197">
        <f>IF(I688=DbaseIndices!$N$3,DbaseIndices!$N$2,I688+1)</f>
        <v>2015</v>
      </c>
      <c r="J689" s="404" cm="1">
        <f t="array" aca="1" ref="J689" ca="1">OFFSET(INDIRECT(INDEX(DbaseIndices!J:J,B689)),0,I689-2000+1)</f>
        <v>6.5338799999999992E-5</v>
      </c>
    </row>
    <row r="690" spans="1:10" x14ac:dyDescent="0.25">
      <c r="A690" s="197">
        <f>IF(I689=DbaseIndices!$N$3,A689+1,A689)</f>
        <v>115</v>
      </c>
      <c r="B690" s="197">
        <f>MATCH(A690,DbaseIndices!A:A,0)</f>
        <v>169</v>
      </c>
      <c r="C690" s="197" t="str" cm="1">
        <f t="array" ref="C690">INDEX(DbaseIndices!F:F,$B690)</f>
        <v>1 Energy</v>
      </c>
      <c r="D690" s="197" t="str" cm="1">
        <f t="array" ref="D690">INDEX(DbaseIndices!G:G,$B690)</f>
        <v>1A Fuel Combustion Activities</v>
      </c>
      <c r="E690" s="197" t="str" cm="1">
        <f t="array" ref="E690">INDEX(DbaseIndices!H:H,$B690)</f>
        <v>1A3 Transport</v>
      </c>
      <c r="F690" s="197" t="str" cm="1">
        <f t="array" ref="F690">INDEX(DbaseIndices!I:I,$B690)</f>
        <v>1A3b Transport - Road</v>
      </c>
      <c r="G690" s="197" t="str" cm="1">
        <f t="array" ref="G690">INDEX(DbaseIndices!D:D,$B690)</f>
        <v>Residual Fuel Oil (HFO)</v>
      </c>
      <c r="H690" s="197" t="str" cm="1">
        <f t="array" ref="H690">INDEX(DbaseIndices!E:E,$B690)</f>
        <v>N2O</v>
      </c>
      <c r="I690" s="197">
        <f>IF(I689=DbaseIndices!$N$3,DbaseIndices!$N$2,I689+1)</f>
        <v>2016</v>
      </c>
      <c r="J690" s="404" cm="1">
        <f t="array" aca="1" ref="J690" ca="1">OFFSET(INDIRECT(INDEX(DbaseIndices!J:J,B690)),0,I690-2000+1)</f>
        <v>6.539999999999999E-5</v>
      </c>
    </row>
    <row r="691" spans="1:10" x14ac:dyDescent="0.25">
      <c r="A691" s="197">
        <f>IF(I690=DbaseIndices!$N$3,A690+1,A690)</f>
        <v>115</v>
      </c>
      <c r="B691" s="197">
        <f>MATCH(A691,DbaseIndices!A:A,0)</f>
        <v>169</v>
      </c>
      <c r="C691" s="197" t="str" cm="1">
        <f t="array" ref="C691">INDEX(DbaseIndices!F:F,$B691)</f>
        <v>1 Energy</v>
      </c>
      <c r="D691" s="197" t="str" cm="1">
        <f t="array" ref="D691">INDEX(DbaseIndices!G:G,$B691)</f>
        <v>1A Fuel Combustion Activities</v>
      </c>
      <c r="E691" s="197" t="str" cm="1">
        <f t="array" ref="E691">INDEX(DbaseIndices!H:H,$B691)</f>
        <v>1A3 Transport</v>
      </c>
      <c r="F691" s="197" t="str" cm="1">
        <f t="array" ref="F691">INDEX(DbaseIndices!I:I,$B691)</f>
        <v>1A3b Transport - Road</v>
      </c>
      <c r="G691" s="197" t="str" cm="1">
        <f t="array" ref="G691">INDEX(DbaseIndices!D:D,$B691)</f>
        <v>Residual Fuel Oil (HFO)</v>
      </c>
      <c r="H691" s="197" t="str" cm="1">
        <f t="array" ref="H691">INDEX(DbaseIndices!E:E,$B691)</f>
        <v>N2O</v>
      </c>
      <c r="I691" s="197">
        <f>IF(I690=DbaseIndices!$N$3,DbaseIndices!$N$2,I690+1)</f>
        <v>2017</v>
      </c>
      <c r="J691" s="404" cm="1">
        <f t="array" aca="1" ref="J691" ca="1">OFFSET(INDIRECT(INDEX(DbaseIndices!J:J,B691)),0,I691-2000+1)</f>
        <v>6.539999999999999E-5</v>
      </c>
    </row>
    <row r="692" spans="1:10" x14ac:dyDescent="0.25">
      <c r="A692" s="197">
        <f>IF(I691=DbaseIndices!$N$3,A691+1,A691)</f>
        <v>116</v>
      </c>
      <c r="B692" s="197">
        <f>MATCH(A692,DbaseIndices!A:A,0)</f>
        <v>170</v>
      </c>
      <c r="C692" s="197" t="str" cm="1">
        <f t="array" ref="C692">INDEX(DbaseIndices!F:F,$B692)</f>
        <v>1 Energy</v>
      </c>
      <c r="D692" s="197" t="str" cm="1">
        <f t="array" ref="D692">INDEX(DbaseIndices!G:G,$B692)</f>
        <v>1A Fuel Combustion Activities</v>
      </c>
      <c r="E692" s="197" t="str" cm="1">
        <f t="array" ref="E692">INDEX(DbaseIndices!H:H,$B692)</f>
        <v>1A3 Transport</v>
      </c>
      <c r="F692" s="197" t="str" cm="1">
        <f t="array" ref="F692">INDEX(DbaseIndices!I:I,$B692)</f>
        <v>1A3b Transport - Road</v>
      </c>
      <c r="G692" s="197" t="str" cm="1">
        <f t="array" ref="G692">INDEX(DbaseIndices!D:D,$B692)</f>
        <v>LPG</v>
      </c>
      <c r="H692" s="197" t="str" cm="1">
        <f t="array" ref="H692">INDEX(DbaseIndices!E:E,$B692)</f>
        <v>N2O</v>
      </c>
      <c r="I692" s="197">
        <f>IF(I691=DbaseIndices!$N$3,DbaseIndices!$N$2,I691+1)</f>
        <v>2012</v>
      </c>
      <c r="J692" s="404" cm="1">
        <f t="array" aca="1" ref="J692" ca="1">OFFSET(INDIRECT(INDEX(DbaseIndices!J:J,B692)),0,I692-2000+1)</f>
        <v>0</v>
      </c>
    </row>
    <row r="693" spans="1:10" x14ac:dyDescent="0.25">
      <c r="A693" s="197">
        <f>IF(I692=DbaseIndices!$N$3,A692+1,A692)</f>
        <v>116</v>
      </c>
      <c r="B693" s="197">
        <f>MATCH(A693,DbaseIndices!A:A,0)</f>
        <v>170</v>
      </c>
      <c r="C693" s="197" t="str" cm="1">
        <f t="array" ref="C693">INDEX(DbaseIndices!F:F,$B693)</f>
        <v>1 Energy</v>
      </c>
      <c r="D693" s="197" t="str" cm="1">
        <f t="array" ref="D693">INDEX(DbaseIndices!G:G,$B693)</f>
        <v>1A Fuel Combustion Activities</v>
      </c>
      <c r="E693" s="197" t="str" cm="1">
        <f t="array" ref="E693">INDEX(DbaseIndices!H:H,$B693)</f>
        <v>1A3 Transport</v>
      </c>
      <c r="F693" s="197" t="str" cm="1">
        <f t="array" ref="F693">INDEX(DbaseIndices!I:I,$B693)</f>
        <v>1A3b Transport - Road</v>
      </c>
      <c r="G693" s="197" t="str" cm="1">
        <f t="array" ref="G693">INDEX(DbaseIndices!D:D,$B693)</f>
        <v>LPG</v>
      </c>
      <c r="H693" s="197" t="str" cm="1">
        <f t="array" ref="H693">INDEX(DbaseIndices!E:E,$B693)</f>
        <v>N2O</v>
      </c>
      <c r="I693" s="197">
        <f>IF(I692=DbaseIndices!$N$3,DbaseIndices!$N$2,I692+1)</f>
        <v>2013</v>
      </c>
      <c r="J693" s="404" cm="1">
        <f t="array" aca="1" ref="J693" ca="1">OFFSET(INDIRECT(INDEX(DbaseIndices!J:J,B693)),0,I693-2000+1)</f>
        <v>0</v>
      </c>
    </row>
    <row r="694" spans="1:10" x14ac:dyDescent="0.25">
      <c r="A694" s="197">
        <f>IF(I693=DbaseIndices!$N$3,A693+1,A693)</f>
        <v>116</v>
      </c>
      <c r="B694" s="197">
        <f>MATCH(A694,DbaseIndices!A:A,0)</f>
        <v>170</v>
      </c>
      <c r="C694" s="197" t="str" cm="1">
        <f t="array" ref="C694">INDEX(DbaseIndices!F:F,$B694)</f>
        <v>1 Energy</v>
      </c>
      <c r="D694" s="197" t="str" cm="1">
        <f t="array" ref="D694">INDEX(DbaseIndices!G:G,$B694)</f>
        <v>1A Fuel Combustion Activities</v>
      </c>
      <c r="E694" s="197" t="str" cm="1">
        <f t="array" ref="E694">INDEX(DbaseIndices!H:H,$B694)</f>
        <v>1A3 Transport</v>
      </c>
      <c r="F694" s="197" t="str" cm="1">
        <f t="array" ref="F694">INDEX(DbaseIndices!I:I,$B694)</f>
        <v>1A3b Transport - Road</v>
      </c>
      <c r="G694" s="197" t="str" cm="1">
        <f t="array" ref="G694">INDEX(DbaseIndices!D:D,$B694)</f>
        <v>LPG</v>
      </c>
      <c r="H694" s="197" t="str" cm="1">
        <f t="array" ref="H694">INDEX(DbaseIndices!E:E,$B694)</f>
        <v>N2O</v>
      </c>
      <c r="I694" s="197">
        <f>IF(I693=DbaseIndices!$N$3,DbaseIndices!$N$2,I693+1)</f>
        <v>2014</v>
      </c>
      <c r="J694" s="404" cm="1">
        <f t="array" aca="1" ref="J694" ca="1">OFFSET(INDIRECT(INDEX(DbaseIndices!J:J,B694)),0,I694-2000+1)</f>
        <v>0</v>
      </c>
    </row>
    <row r="695" spans="1:10" x14ac:dyDescent="0.25">
      <c r="A695" s="197">
        <f>IF(I694=DbaseIndices!$N$3,A694+1,A694)</f>
        <v>116</v>
      </c>
      <c r="B695" s="197">
        <f>MATCH(A695,DbaseIndices!A:A,0)</f>
        <v>170</v>
      </c>
      <c r="C695" s="197" t="str" cm="1">
        <f t="array" ref="C695">INDEX(DbaseIndices!F:F,$B695)</f>
        <v>1 Energy</v>
      </c>
      <c r="D695" s="197" t="str" cm="1">
        <f t="array" ref="D695">INDEX(DbaseIndices!G:G,$B695)</f>
        <v>1A Fuel Combustion Activities</v>
      </c>
      <c r="E695" s="197" t="str" cm="1">
        <f t="array" ref="E695">INDEX(DbaseIndices!H:H,$B695)</f>
        <v>1A3 Transport</v>
      </c>
      <c r="F695" s="197" t="str" cm="1">
        <f t="array" ref="F695">INDEX(DbaseIndices!I:I,$B695)</f>
        <v>1A3b Transport - Road</v>
      </c>
      <c r="G695" s="197" t="str" cm="1">
        <f t="array" ref="G695">INDEX(DbaseIndices!D:D,$B695)</f>
        <v>LPG</v>
      </c>
      <c r="H695" s="197" t="str" cm="1">
        <f t="array" ref="H695">INDEX(DbaseIndices!E:E,$B695)</f>
        <v>N2O</v>
      </c>
      <c r="I695" s="197">
        <f>IF(I694=DbaseIndices!$N$3,DbaseIndices!$N$2,I694+1)</f>
        <v>2015</v>
      </c>
      <c r="J695" s="404" cm="1">
        <f t="array" aca="1" ref="J695" ca="1">OFFSET(INDIRECT(INDEX(DbaseIndices!J:J,B695)),0,I695-2000+1)</f>
        <v>0</v>
      </c>
    </row>
    <row r="696" spans="1:10" x14ac:dyDescent="0.25">
      <c r="A696" s="197">
        <f>IF(I695=DbaseIndices!$N$3,A695+1,A695)</f>
        <v>116</v>
      </c>
      <c r="B696" s="197">
        <f>MATCH(A696,DbaseIndices!A:A,0)</f>
        <v>170</v>
      </c>
      <c r="C696" s="197" t="str" cm="1">
        <f t="array" ref="C696">INDEX(DbaseIndices!F:F,$B696)</f>
        <v>1 Energy</v>
      </c>
      <c r="D696" s="197" t="str" cm="1">
        <f t="array" ref="D696">INDEX(DbaseIndices!G:G,$B696)</f>
        <v>1A Fuel Combustion Activities</v>
      </c>
      <c r="E696" s="197" t="str" cm="1">
        <f t="array" ref="E696">INDEX(DbaseIndices!H:H,$B696)</f>
        <v>1A3 Transport</v>
      </c>
      <c r="F696" s="197" t="str" cm="1">
        <f t="array" ref="F696">INDEX(DbaseIndices!I:I,$B696)</f>
        <v>1A3b Transport - Road</v>
      </c>
      <c r="G696" s="197" t="str" cm="1">
        <f t="array" ref="G696">INDEX(DbaseIndices!D:D,$B696)</f>
        <v>LPG</v>
      </c>
      <c r="H696" s="197" t="str" cm="1">
        <f t="array" ref="H696">INDEX(DbaseIndices!E:E,$B696)</f>
        <v>N2O</v>
      </c>
      <c r="I696" s="197">
        <f>IF(I695=DbaseIndices!$N$3,DbaseIndices!$N$2,I695+1)</f>
        <v>2016</v>
      </c>
      <c r="J696" s="404" cm="1">
        <f t="array" aca="1" ref="J696" ca="1">OFFSET(INDIRECT(INDEX(DbaseIndices!J:J,B696)),0,I696-2000+1)</f>
        <v>0</v>
      </c>
    </row>
    <row r="697" spans="1:10" x14ac:dyDescent="0.25">
      <c r="A697" s="197">
        <f>IF(I696=DbaseIndices!$N$3,A696+1,A696)</f>
        <v>116</v>
      </c>
      <c r="B697" s="197">
        <f>MATCH(A697,DbaseIndices!A:A,0)</f>
        <v>170</v>
      </c>
      <c r="C697" s="197" t="str" cm="1">
        <f t="array" ref="C697">INDEX(DbaseIndices!F:F,$B697)</f>
        <v>1 Energy</v>
      </c>
      <c r="D697" s="197" t="str" cm="1">
        <f t="array" ref="D697">INDEX(DbaseIndices!G:G,$B697)</f>
        <v>1A Fuel Combustion Activities</v>
      </c>
      <c r="E697" s="197" t="str" cm="1">
        <f t="array" ref="E697">INDEX(DbaseIndices!H:H,$B697)</f>
        <v>1A3 Transport</v>
      </c>
      <c r="F697" s="197" t="str" cm="1">
        <f t="array" ref="F697">INDEX(DbaseIndices!I:I,$B697)</f>
        <v>1A3b Transport - Road</v>
      </c>
      <c r="G697" s="197" t="str" cm="1">
        <f t="array" ref="G697">INDEX(DbaseIndices!D:D,$B697)</f>
        <v>LPG</v>
      </c>
      <c r="H697" s="197" t="str" cm="1">
        <f t="array" ref="H697">INDEX(DbaseIndices!E:E,$B697)</f>
        <v>N2O</v>
      </c>
      <c r="I697" s="197">
        <f>IF(I696=DbaseIndices!$N$3,DbaseIndices!$N$2,I696+1)</f>
        <v>2017</v>
      </c>
      <c r="J697" s="404" cm="1">
        <f t="array" aca="1" ref="J697" ca="1">OFFSET(INDIRECT(INDEX(DbaseIndices!J:J,B697)),0,I697-2000+1)</f>
        <v>0</v>
      </c>
    </row>
    <row r="698" spans="1:10" x14ac:dyDescent="0.25">
      <c r="A698" s="197">
        <f>IF(I697=DbaseIndices!$N$3,A697+1,A697)</f>
        <v>117</v>
      </c>
      <c r="B698" s="197">
        <f>MATCH(A698,DbaseIndices!A:A,0)</f>
        <v>172</v>
      </c>
      <c r="C698" s="197" t="str" cm="1">
        <f t="array" ref="C698">INDEX(DbaseIndices!F:F,$B698)</f>
        <v>1 Energy</v>
      </c>
      <c r="D698" s="197" t="str" cm="1">
        <f t="array" ref="D698">INDEX(DbaseIndices!G:G,$B698)</f>
        <v>1A Fuel Combustion Activities</v>
      </c>
      <c r="E698" s="197" t="str" cm="1">
        <f t="array" ref="E698">INDEX(DbaseIndices!H:H,$B698)</f>
        <v>1A3 Transport</v>
      </c>
      <c r="F698" s="197" t="str" cm="1">
        <f t="array" ref="F698">INDEX(DbaseIndices!I:I,$B698)</f>
        <v>1A3c Transport - Railways</v>
      </c>
      <c r="G698" s="197" t="str" cm="1">
        <f t="array" ref="G698">INDEX(DbaseIndices!D:D,$B698)</f>
        <v>Diesel</v>
      </c>
      <c r="H698" s="197" t="str" cm="1">
        <f t="array" ref="H698">INDEX(DbaseIndices!E:E,$B698)</f>
        <v>N2O</v>
      </c>
      <c r="I698" s="197">
        <f>IF(I697=DbaseIndices!$N$3,DbaseIndices!$N$2,I697+1)</f>
        <v>2012</v>
      </c>
      <c r="J698" s="404" cm="1">
        <f t="array" aca="1" ref="J698" ca="1">OFFSET(INDIRECT(INDEX(DbaseIndices!J:J,B698)),0,I698-2000+1)</f>
        <v>0.1680536</v>
      </c>
    </row>
    <row r="699" spans="1:10" x14ac:dyDescent="0.25">
      <c r="A699" s="197">
        <f>IF(I698=DbaseIndices!$N$3,A698+1,A698)</f>
        <v>117</v>
      </c>
      <c r="B699" s="197">
        <f>MATCH(A699,DbaseIndices!A:A,0)</f>
        <v>172</v>
      </c>
      <c r="C699" s="197" t="str" cm="1">
        <f t="array" ref="C699">INDEX(DbaseIndices!F:F,$B699)</f>
        <v>1 Energy</v>
      </c>
      <c r="D699" s="197" t="str" cm="1">
        <f t="array" ref="D699">INDEX(DbaseIndices!G:G,$B699)</f>
        <v>1A Fuel Combustion Activities</v>
      </c>
      <c r="E699" s="197" t="str" cm="1">
        <f t="array" ref="E699">INDEX(DbaseIndices!H:H,$B699)</f>
        <v>1A3 Transport</v>
      </c>
      <c r="F699" s="197" t="str" cm="1">
        <f t="array" ref="F699">INDEX(DbaseIndices!I:I,$B699)</f>
        <v>1A3c Transport - Railways</v>
      </c>
      <c r="G699" s="197" t="str" cm="1">
        <f t="array" ref="G699">INDEX(DbaseIndices!D:D,$B699)</f>
        <v>Diesel</v>
      </c>
      <c r="H699" s="197" t="str" cm="1">
        <f t="array" ref="H699">INDEX(DbaseIndices!E:E,$B699)</f>
        <v>N2O</v>
      </c>
      <c r="I699" s="197">
        <f>IF(I698=DbaseIndices!$N$3,DbaseIndices!$N$2,I698+1)</f>
        <v>2013</v>
      </c>
      <c r="J699" s="404" cm="1">
        <f t="array" aca="1" ref="J699" ca="1">OFFSET(INDIRECT(INDEX(DbaseIndices!J:J,B699)),0,I699-2000+1)</f>
        <v>0.165231924</v>
      </c>
    </row>
    <row r="700" spans="1:10" x14ac:dyDescent="0.25">
      <c r="A700" s="197">
        <f>IF(I699=DbaseIndices!$N$3,A699+1,A699)</f>
        <v>117</v>
      </c>
      <c r="B700" s="197">
        <f>MATCH(A700,DbaseIndices!A:A,0)</f>
        <v>172</v>
      </c>
      <c r="C700" s="197" t="str" cm="1">
        <f t="array" ref="C700">INDEX(DbaseIndices!F:F,$B700)</f>
        <v>1 Energy</v>
      </c>
      <c r="D700" s="197" t="str" cm="1">
        <f t="array" ref="D700">INDEX(DbaseIndices!G:G,$B700)</f>
        <v>1A Fuel Combustion Activities</v>
      </c>
      <c r="E700" s="197" t="str" cm="1">
        <f t="array" ref="E700">INDEX(DbaseIndices!H:H,$B700)</f>
        <v>1A3 Transport</v>
      </c>
      <c r="F700" s="197" t="str" cm="1">
        <f t="array" ref="F700">INDEX(DbaseIndices!I:I,$B700)</f>
        <v>1A3c Transport - Railways</v>
      </c>
      <c r="G700" s="197" t="str" cm="1">
        <f t="array" ref="G700">INDEX(DbaseIndices!D:D,$B700)</f>
        <v>Diesel</v>
      </c>
      <c r="H700" s="197" t="str" cm="1">
        <f t="array" ref="H700">INDEX(DbaseIndices!E:E,$B700)</f>
        <v>N2O</v>
      </c>
      <c r="I700" s="197">
        <f>IF(I699=DbaseIndices!$N$3,DbaseIndices!$N$2,I699+1)</f>
        <v>2014</v>
      </c>
      <c r="J700" s="404" cm="1">
        <f t="array" aca="1" ref="J700" ca="1">OFFSET(INDIRECT(INDEX(DbaseIndices!J:J,B700)),0,I700-2000+1)</f>
        <v>0.19776528200000001</v>
      </c>
    </row>
    <row r="701" spans="1:10" x14ac:dyDescent="0.25">
      <c r="A701" s="197">
        <f>IF(I700=DbaseIndices!$N$3,A700+1,A700)</f>
        <v>117</v>
      </c>
      <c r="B701" s="197">
        <f>MATCH(A701,DbaseIndices!A:A,0)</f>
        <v>172</v>
      </c>
      <c r="C701" s="197" t="str" cm="1">
        <f t="array" ref="C701">INDEX(DbaseIndices!F:F,$B701)</f>
        <v>1 Energy</v>
      </c>
      <c r="D701" s="197" t="str" cm="1">
        <f t="array" ref="D701">INDEX(DbaseIndices!G:G,$B701)</f>
        <v>1A Fuel Combustion Activities</v>
      </c>
      <c r="E701" s="197" t="str" cm="1">
        <f t="array" ref="E701">INDEX(DbaseIndices!H:H,$B701)</f>
        <v>1A3 Transport</v>
      </c>
      <c r="F701" s="197" t="str" cm="1">
        <f t="array" ref="F701">INDEX(DbaseIndices!I:I,$B701)</f>
        <v>1A3c Transport - Railways</v>
      </c>
      <c r="G701" s="197" t="str" cm="1">
        <f t="array" ref="G701">INDEX(DbaseIndices!D:D,$B701)</f>
        <v>Diesel</v>
      </c>
      <c r="H701" s="197" t="str" cm="1">
        <f t="array" ref="H701">INDEX(DbaseIndices!E:E,$B701)</f>
        <v>N2O</v>
      </c>
      <c r="I701" s="197">
        <f>IF(I700=DbaseIndices!$N$3,DbaseIndices!$N$2,I700+1)</f>
        <v>2015</v>
      </c>
      <c r="J701" s="404" cm="1">
        <f t="array" aca="1" ref="J701" ca="1">OFFSET(INDIRECT(INDEX(DbaseIndices!J:J,B701)),0,I701-2000+1)</f>
        <v>0.19015539400000001</v>
      </c>
    </row>
    <row r="702" spans="1:10" x14ac:dyDescent="0.25">
      <c r="A702" s="197">
        <f>IF(I701=DbaseIndices!$N$3,A701+1,A701)</f>
        <v>117</v>
      </c>
      <c r="B702" s="197">
        <f>MATCH(A702,DbaseIndices!A:A,0)</f>
        <v>172</v>
      </c>
      <c r="C702" s="197" t="str" cm="1">
        <f t="array" ref="C702">INDEX(DbaseIndices!F:F,$B702)</f>
        <v>1 Energy</v>
      </c>
      <c r="D702" s="197" t="str" cm="1">
        <f t="array" ref="D702">INDEX(DbaseIndices!G:G,$B702)</f>
        <v>1A Fuel Combustion Activities</v>
      </c>
      <c r="E702" s="197" t="str" cm="1">
        <f t="array" ref="E702">INDEX(DbaseIndices!H:H,$B702)</f>
        <v>1A3 Transport</v>
      </c>
      <c r="F702" s="197" t="str" cm="1">
        <f t="array" ref="F702">INDEX(DbaseIndices!I:I,$B702)</f>
        <v>1A3c Transport - Railways</v>
      </c>
      <c r="G702" s="197" t="str" cm="1">
        <f t="array" ref="G702">INDEX(DbaseIndices!D:D,$B702)</f>
        <v>Diesel</v>
      </c>
      <c r="H702" s="197" t="str" cm="1">
        <f t="array" ref="H702">INDEX(DbaseIndices!E:E,$B702)</f>
        <v>N2O</v>
      </c>
      <c r="I702" s="197">
        <f>IF(I701=DbaseIndices!$N$3,DbaseIndices!$N$2,I701+1)</f>
        <v>2016</v>
      </c>
      <c r="J702" s="404" cm="1">
        <f t="array" aca="1" ref="J702" ca="1">OFFSET(INDIRECT(INDEX(DbaseIndices!J:J,B702)),0,I702-2000+1)</f>
        <v>0.15446860000000001</v>
      </c>
    </row>
    <row r="703" spans="1:10" x14ac:dyDescent="0.25">
      <c r="A703" s="197">
        <f>IF(I702=DbaseIndices!$N$3,A702+1,A702)</f>
        <v>117</v>
      </c>
      <c r="B703" s="197">
        <f>MATCH(A703,DbaseIndices!A:A,0)</f>
        <v>172</v>
      </c>
      <c r="C703" s="197" t="str" cm="1">
        <f t="array" ref="C703">INDEX(DbaseIndices!F:F,$B703)</f>
        <v>1 Energy</v>
      </c>
      <c r="D703" s="197" t="str" cm="1">
        <f t="array" ref="D703">INDEX(DbaseIndices!G:G,$B703)</f>
        <v>1A Fuel Combustion Activities</v>
      </c>
      <c r="E703" s="197" t="str" cm="1">
        <f t="array" ref="E703">INDEX(DbaseIndices!H:H,$B703)</f>
        <v>1A3 Transport</v>
      </c>
      <c r="F703" s="197" t="str" cm="1">
        <f t="array" ref="F703">INDEX(DbaseIndices!I:I,$B703)</f>
        <v>1A3c Transport - Railways</v>
      </c>
      <c r="G703" s="197" t="str" cm="1">
        <f t="array" ref="G703">INDEX(DbaseIndices!D:D,$B703)</f>
        <v>Diesel</v>
      </c>
      <c r="H703" s="197" t="str" cm="1">
        <f t="array" ref="H703">INDEX(DbaseIndices!E:E,$B703)</f>
        <v>N2O</v>
      </c>
      <c r="I703" s="197">
        <f>IF(I702=DbaseIndices!$N$3,DbaseIndices!$N$2,I702+1)</f>
        <v>2017</v>
      </c>
      <c r="J703" s="404" cm="1">
        <f t="array" aca="1" ref="J703" ca="1">OFFSET(INDIRECT(INDEX(DbaseIndices!J:J,B703)),0,I703-2000+1)</f>
        <v>0.150865</v>
      </c>
    </row>
    <row r="704" spans="1:10" x14ac:dyDescent="0.25">
      <c r="A704" s="197">
        <f>IF(I703=DbaseIndices!$N$3,A703+1,A703)</f>
        <v>118</v>
      </c>
      <c r="B704" s="197">
        <f>MATCH(A704,DbaseIndices!A:A,0)</f>
        <v>173</v>
      </c>
      <c r="C704" s="197" t="str" cm="1">
        <f t="array" ref="C704">INDEX(DbaseIndices!F:F,$B704)</f>
        <v>1 Energy</v>
      </c>
      <c r="D704" s="197" t="str" cm="1">
        <f t="array" ref="D704">INDEX(DbaseIndices!G:G,$B704)</f>
        <v>1A Fuel Combustion Activities</v>
      </c>
      <c r="E704" s="197" t="str" cm="1">
        <f t="array" ref="E704">INDEX(DbaseIndices!H:H,$B704)</f>
        <v>1A3 Transport</v>
      </c>
      <c r="F704" s="197" t="str" cm="1">
        <f t="array" ref="F704">INDEX(DbaseIndices!I:I,$B704)</f>
        <v>1A3c Transport - Railways</v>
      </c>
      <c r="G704" s="197" t="str" cm="1">
        <f t="array" ref="G704">INDEX(DbaseIndices!D:D,$B704)</f>
        <v>Residual Fuel Oil (HFO)</v>
      </c>
      <c r="H704" s="197" t="str" cm="1">
        <f t="array" ref="H704">INDEX(DbaseIndices!E:E,$B704)</f>
        <v>N2O</v>
      </c>
      <c r="I704" s="197">
        <f>IF(I703=DbaseIndices!$N$3,DbaseIndices!$N$2,I703+1)</f>
        <v>2012</v>
      </c>
      <c r="J704" s="404" cm="1">
        <f t="array" aca="1" ref="J704" ca="1">OFFSET(INDIRECT(INDEX(DbaseIndices!J:J,B704)),0,I704-2000+1)</f>
        <v>4.1399999999999998E-4</v>
      </c>
    </row>
    <row r="705" spans="1:10" x14ac:dyDescent="0.25">
      <c r="A705" s="197">
        <f>IF(I704=DbaseIndices!$N$3,A704+1,A704)</f>
        <v>118</v>
      </c>
      <c r="B705" s="197">
        <f>MATCH(A705,DbaseIndices!A:A,0)</f>
        <v>173</v>
      </c>
      <c r="C705" s="197" t="str" cm="1">
        <f t="array" ref="C705">INDEX(DbaseIndices!F:F,$B705)</f>
        <v>1 Energy</v>
      </c>
      <c r="D705" s="197" t="str" cm="1">
        <f t="array" ref="D705">INDEX(DbaseIndices!G:G,$B705)</f>
        <v>1A Fuel Combustion Activities</v>
      </c>
      <c r="E705" s="197" t="str" cm="1">
        <f t="array" ref="E705">INDEX(DbaseIndices!H:H,$B705)</f>
        <v>1A3 Transport</v>
      </c>
      <c r="F705" s="197" t="str" cm="1">
        <f t="array" ref="F705">INDEX(DbaseIndices!I:I,$B705)</f>
        <v>1A3c Transport - Railways</v>
      </c>
      <c r="G705" s="197" t="str" cm="1">
        <f t="array" ref="G705">INDEX(DbaseIndices!D:D,$B705)</f>
        <v>Residual Fuel Oil (HFO)</v>
      </c>
      <c r="H705" s="197" t="str" cm="1">
        <f t="array" ref="H705">INDEX(DbaseIndices!E:E,$B705)</f>
        <v>N2O</v>
      </c>
      <c r="I705" s="197">
        <f>IF(I704=DbaseIndices!$N$3,DbaseIndices!$N$2,I704+1)</f>
        <v>2013</v>
      </c>
      <c r="J705" s="404" cm="1">
        <f t="array" aca="1" ref="J705" ca="1">OFFSET(INDIRECT(INDEX(DbaseIndices!J:J,B705)),0,I705-2000+1)</f>
        <v>1.0366312313574222E-3</v>
      </c>
    </row>
    <row r="706" spans="1:10" x14ac:dyDescent="0.25">
      <c r="A706" s="197">
        <f>IF(I705=DbaseIndices!$N$3,A705+1,A705)</f>
        <v>118</v>
      </c>
      <c r="B706" s="197">
        <f>MATCH(A706,DbaseIndices!A:A,0)</f>
        <v>173</v>
      </c>
      <c r="C706" s="197" t="str" cm="1">
        <f t="array" ref="C706">INDEX(DbaseIndices!F:F,$B706)</f>
        <v>1 Energy</v>
      </c>
      <c r="D706" s="197" t="str" cm="1">
        <f t="array" ref="D706">INDEX(DbaseIndices!G:G,$B706)</f>
        <v>1A Fuel Combustion Activities</v>
      </c>
      <c r="E706" s="197" t="str" cm="1">
        <f t="array" ref="E706">INDEX(DbaseIndices!H:H,$B706)</f>
        <v>1A3 Transport</v>
      </c>
      <c r="F706" s="197" t="str" cm="1">
        <f t="array" ref="F706">INDEX(DbaseIndices!I:I,$B706)</f>
        <v>1A3c Transport - Railways</v>
      </c>
      <c r="G706" s="197" t="str" cm="1">
        <f t="array" ref="G706">INDEX(DbaseIndices!D:D,$B706)</f>
        <v>Residual Fuel Oil (HFO)</v>
      </c>
      <c r="H706" s="197" t="str" cm="1">
        <f t="array" ref="H706">INDEX(DbaseIndices!E:E,$B706)</f>
        <v>N2O</v>
      </c>
      <c r="I706" s="197">
        <f>IF(I705=DbaseIndices!$N$3,DbaseIndices!$N$2,I705+1)</f>
        <v>2014</v>
      </c>
      <c r="J706" s="404" cm="1">
        <f t="array" aca="1" ref="J706" ca="1">OFFSET(INDIRECT(INDEX(DbaseIndices!J:J,B706)),0,I706-2000+1)</f>
        <v>9.7433066840470477E-4</v>
      </c>
    </row>
    <row r="707" spans="1:10" x14ac:dyDescent="0.25">
      <c r="A707" s="197">
        <f>IF(I706=DbaseIndices!$N$3,A706+1,A706)</f>
        <v>118</v>
      </c>
      <c r="B707" s="197">
        <f>MATCH(A707,DbaseIndices!A:A,0)</f>
        <v>173</v>
      </c>
      <c r="C707" s="197" t="str" cm="1">
        <f t="array" ref="C707">INDEX(DbaseIndices!F:F,$B707)</f>
        <v>1 Energy</v>
      </c>
      <c r="D707" s="197" t="str" cm="1">
        <f t="array" ref="D707">INDEX(DbaseIndices!G:G,$B707)</f>
        <v>1A Fuel Combustion Activities</v>
      </c>
      <c r="E707" s="197" t="str" cm="1">
        <f t="array" ref="E707">INDEX(DbaseIndices!H:H,$B707)</f>
        <v>1A3 Transport</v>
      </c>
      <c r="F707" s="197" t="str" cm="1">
        <f t="array" ref="F707">INDEX(DbaseIndices!I:I,$B707)</f>
        <v>1A3c Transport - Railways</v>
      </c>
      <c r="G707" s="197" t="str" cm="1">
        <f t="array" ref="G707">INDEX(DbaseIndices!D:D,$B707)</f>
        <v>Residual Fuel Oil (HFO)</v>
      </c>
      <c r="H707" s="197" t="str" cm="1">
        <f t="array" ref="H707">INDEX(DbaseIndices!E:E,$B707)</f>
        <v>N2O</v>
      </c>
      <c r="I707" s="197">
        <f>IF(I706=DbaseIndices!$N$3,DbaseIndices!$N$2,I706+1)</f>
        <v>2015</v>
      </c>
      <c r="J707" s="404" cm="1">
        <f t="array" aca="1" ref="J707" ca="1">OFFSET(INDIRECT(INDEX(DbaseIndices!J:J,B707)),0,I707-2000+1)</f>
        <v>9.160523838174779E-4</v>
      </c>
    </row>
    <row r="708" spans="1:10" x14ac:dyDescent="0.25">
      <c r="A708" s="197">
        <f>IF(I707=DbaseIndices!$N$3,A707+1,A707)</f>
        <v>118</v>
      </c>
      <c r="B708" s="197">
        <f>MATCH(A708,DbaseIndices!A:A,0)</f>
        <v>173</v>
      </c>
      <c r="C708" s="197" t="str" cm="1">
        <f t="array" ref="C708">INDEX(DbaseIndices!F:F,$B708)</f>
        <v>1 Energy</v>
      </c>
      <c r="D708" s="197" t="str" cm="1">
        <f t="array" ref="D708">INDEX(DbaseIndices!G:G,$B708)</f>
        <v>1A Fuel Combustion Activities</v>
      </c>
      <c r="E708" s="197" t="str" cm="1">
        <f t="array" ref="E708">INDEX(DbaseIndices!H:H,$B708)</f>
        <v>1A3 Transport</v>
      </c>
      <c r="F708" s="197" t="str" cm="1">
        <f t="array" ref="F708">INDEX(DbaseIndices!I:I,$B708)</f>
        <v>1A3c Transport - Railways</v>
      </c>
      <c r="G708" s="197" t="str" cm="1">
        <f t="array" ref="G708">INDEX(DbaseIndices!D:D,$B708)</f>
        <v>Residual Fuel Oil (HFO)</v>
      </c>
      <c r="H708" s="197" t="str" cm="1">
        <f t="array" ref="H708">INDEX(DbaseIndices!E:E,$B708)</f>
        <v>N2O</v>
      </c>
      <c r="I708" s="197">
        <f>IF(I707=DbaseIndices!$N$3,DbaseIndices!$N$2,I707+1)</f>
        <v>2016</v>
      </c>
      <c r="J708" s="404" cm="1">
        <f t="array" aca="1" ref="J708" ca="1">OFFSET(INDIRECT(INDEX(DbaseIndices!J:J,B708)),0,I708-2000+1)</f>
        <v>8.61E-4</v>
      </c>
    </row>
    <row r="709" spans="1:10" x14ac:dyDescent="0.25">
      <c r="A709" s="197">
        <f>IF(I708=DbaseIndices!$N$3,A708+1,A708)</f>
        <v>118</v>
      </c>
      <c r="B709" s="197">
        <f>MATCH(A709,DbaseIndices!A:A,0)</f>
        <v>173</v>
      </c>
      <c r="C709" s="197" t="str" cm="1">
        <f t="array" ref="C709">INDEX(DbaseIndices!F:F,$B709)</f>
        <v>1 Energy</v>
      </c>
      <c r="D709" s="197" t="str" cm="1">
        <f t="array" ref="D709">INDEX(DbaseIndices!G:G,$B709)</f>
        <v>1A Fuel Combustion Activities</v>
      </c>
      <c r="E709" s="197" t="str" cm="1">
        <f t="array" ref="E709">INDEX(DbaseIndices!H:H,$B709)</f>
        <v>1A3 Transport</v>
      </c>
      <c r="F709" s="197" t="str" cm="1">
        <f t="array" ref="F709">INDEX(DbaseIndices!I:I,$B709)</f>
        <v>1A3c Transport - Railways</v>
      </c>
      <c r="G709" s="197" t="str" cm="1">
        <f t="array" ref="G709">INDEX(DbaseIndices!D:D,$B709)</f>
        <v>Residual Fuel Oil (HFO)</v>
      </c>
      <c r="H709" s="197" t="str" cm="1">
        <f t="array" ref="H709">INDEX(DbaseIndices!E:E,$B709)</f>
        <v>N2O</v>
      </c>
      <c r="I709" s="197">
        <f>IF(I708=DbaseIndices!$N$3,DbaseIndices!$N$2,I708+1)</f>
        <v>2017</v>
      </c>
      <c r="J709" s="404" cm="1">
        <f t="array" aca="1" ref="J709" ca="1">OFFSET(INDIRECT(INDEX(DbaseIndices!J:J,B709)),0,I709-2000+1)</f>
        <v>8.0999999999999996E-4</v>
      </c>
    </row>
    <row r="710" spans="1:10" x14ac:dyDescent="0.25">
      <c r="A710" s="197">
        <f>IF(I709=DbaseIndices!$N$3,A709+1,A709)</f>
        <v>119</v>
      </c>
      <c r="B710" s="197">
        <f>MATCH(A710,DbaseIndices!A:A,0)</f>
        <v>175</v>
      </c>
      <c r="C710" s="197" t="str" cm="1">
        <f t="array" ref="C710">INDEX(DbaseIndices!F:F,$B710)</f>
        <v>1 Energy</v>
      </c>
      <c r="D710" s="197" t="str" cm="1">
        <f t="array" ref="D710">INDEX(DbaseIndices!G:G,$B710)</f>
        <v>1A Fuel Combustion Activities</v>
      </c>
      <c r="E710" s="197" cm="1">
        <f t="array" ref="E710">INDEX(DbaseIndices!H:H,$B710)</f>
        <v>0</v>
      </c>
      <c r="F710" s="197" cm="1">
        <f t="array" ref="F710">INDEX(DbaseIndices!I:I,$B710)</f>
        <v>0</v>
      </c>
      <c r="G710" s="197" t="str" cm="1">
        <f t="array" ref="G710">INDEX(DbaseIndices!D:D,$B710)</f>
        <v>Residual Fuel Oil (HFO)</v>
      </c>
      <c r="H710" s="197" t="str" cm="1">
        <f t="array" ref="H710">INDEX(DbaseIndices!E:E,$B710)</f>
        <v>N2O</v>
      </c>
      <c r="I710" s="197">
        <f>IF(I709=DbaseIndices!$N$3,DbaseIndices!$N$2,I709+1)</f>
        <v>2012</v>
      </c>
      <c r="J710" s="404" cm="1">
        <f t="array" aca="1" ref="J710" ca="1">OFFSET(INDIRECT(INDEX(DbaseIndices!J:J,B710)),0,I710-2000+1)</f>
        <v>5.1439502218690314E-2</v>
      </c>
    </row>
    <row r="711" spans="1:10" x14ac:dyDescent="0.25">
      <c r="A711" s="197">
        <f>IF(I710=DbaseIndices!$N$3,A710+1,A710)</f>
        <v>119</v>
      </c>
      <c r="B711" s="197">
        <f>MATCH(A711,DbaseIndices!A:A,0)</f>
        <v>175</v>
      </c>
      <c r="C711" s="197" t="str" cm="1">
        <f t="array" ref="C711">INDEX(DbaseIndices!F:F,$B711)</f>
        <v>1 Energy</v>
      </c>
      <c r="D711" s="197" t="str" cm="1">
        <f t="array" ref="D711">INDEX(DbaseIndices!G:G,$B711)</f>
        <v>1A Fuel Combustion Activities</v>
      </c>
      <c r="E711" s="197" cm="1">
        <f t="array" ref="E711">INDEX(DbaseIndices!H:H,$B711)</f>
        <v>0</v>
      </c>
      <c r="F711" s="197" cm="1">
        <f t="array" ref="F711">INDEX(DbaseIndices!I:I,$B711)</f>
        <v>0</v>
      </c>
      <c r="G711" s="197" t="str" cm="1">
        <f t="array" ref="G711">INDEX(DbaseIndices!D:D,$B711)</f>
        <v>Residual Fuel Oil (HFO)</v>
      </c>
      <c r="H711" s="197" t="str" cm="1">
        <f t="array" ref="H711">INDEX(DbaseIndices!E:E,$B711)</f>
        <v>N2O</v>
      </c>
      <c r="I711" s="197">
        <f>IF(I710=DbaseIndices!$N$3,DbaseIndices!$N$2,I710+1)</f>
        <v>2013</v>
      </c>
      <c r="J711" s="404" cm="1">
        <f t="array" aca="1" ref="J711" ca="1">OFFSET(INDIRECT(INDEX(DbaseIndices!J:J,B711)),0,I711-2000+1)</f>
        <v>4.7389346445679784E-2</v>
      </c>
    </row>
    <row r="712" spans="1:10" x14ac:dyDescent="0.25">
      <c r="A712" s="197">
        <f>IF(I711=DbaseIndices!$N$3,A711+1,A711)</f>
        <v>119</v>
      </c>
      <c r="B712" s="197">
        <f>MATCH(A712,DbaseIndices!A:A,0)</f>
        <v>175</v>
      </c>
      <c r="C712" s="197" t="str" cm="1">
        <f t="array" ref="C712">INDEX(DbaseIndices!F:F,$B712)</f>
        <v>1 Energy</v>
      </c>
      <c r="D712" s="197" t="str" cm="1">
        <f t="array" ref="D712">INDEX(DbaseIndices!G:G,$B712)</f>
        <v>1A Fuel Combustion Activities</v>
      </c>
      <c r="E712" s="197" cm="1">
        <f t="array" ref="E712">INDEX(DbaseIndices!H:H,$B712)</f>
        <v>0</v>
      </c>
      <c r="F712" s="197" cm="1">
        <f t="array" ref="F712">INDEX(DbaseIndices!I:I,$B712)</f>
        <v>0</v>
      </c>
      <c r="G712" s="197" t="str" cm="1">
        <f t="array" ref="G712">INDEX(DbaseIndices!D:D,$B712)</f>
        <v>Residual Fuel Oil (HFO)</v>
      </c>
      <c r="H712" s="197" t="str" cm="1">
        <f t="array" ref="H712">INDEX(DbaseIndices!E:E,$B712)</f>
        <v>N2O</v>
      </c>
      <c r="I712" s="197">
        <f>IF(I711=DbaseIndices!$N$3,DbaseIndices!$N$2,I711+1)</f>
        <v>2014</v>
      </c>
      <c r="J712" s="404" cm="1">
        <f t="array" aca="1" ref="J712" ca="1">OFFSET(INDIRECT(INDEX(DbaseIndices!J:J,B712)),0,I712-2000+1)</f>
        <v>4.4837186939423658E-2</v>
      </c>
    </row>
    <row r="713" spans="1:10" x14ac:dyDescent="0.25">
      <c r="A713" s="197">
        <f>IF(I712=DbaseIndices!$N$3,A712+1,A712)</f>
        <v>119</v>
      </c>
      <c r="B713" s="197">
        <f>MATCH(A713,DbaseIndices!A:A,0)</f>
        <v>175</v>
      </c>
      <c r="C713" s="197" t="str" cm="1">
        <f t="array" ref="C713">INDEX(DbaseIndices!F:F,$B713)</f>
        <v>1 Energy</v>
      </c>
      <c r="D713" s="197" t="str" cm="1">
        <f t="array" ref="D713">INDEX(DbaseIndices!G:G,$B713)</f>
        <v>1A Fuel Combustion Activities</v>
      </c>
      <c r="E713" s="197" cm="1">
        <f t="array" ref="E713">INDEX(DbaseIndices!H:H,$B713)</f>
        <v>0</v>
      </c>
      <c r="F713" s="197" cm="1">
        <f t="array" ref="F713">INDEX(DbaseIndices!I:I,$B713)</f>
        <v>0</v>
      </c>
      <c r="G713" s="197" t="str" cm="1">
        <f t="array" ref="G713">INDEX(DbaseIndices!D:D,$B713)</f>
        <v>Residual Fuel Oil (HFO)</v>
      </c>
      <c r="H713" s="197" t="str" cm="1">
        <f t="array" ref="H713">INDEX(DbaseIndices!E:E,$B713)</f>
        <v>N2O</v>
      </c>
      <c r="I713" s="197">
        <f>IF(I712=DbaseIndices!$N$3,DbaseIndices!$N$2,I712+1)</f>
        <v>2015</v>
      </c>
      <c r="J713" s="404" cm="1">
        <f t="array" aca="1" ref="J713" ca="1">OFFSET(INDIRECT(INDEX(DbaseIndices!J:J,B713)),0,I713-2000+1)</f>
        <v>4.4683276073987407E-2</v>
      </c>
    </row>
    <row r="714" spans="1:10" x14ac:dyDescent="0.25">
      <c r="A714" s="197">
        <f>IF(I713=DbaseIndices!$N$3,A713+1,A713)</f>
        <v>119</v>
      </c>
      <c r="B714" s="197">
        <f>MATCH(A714,DbaseIndices!A:A,0)</f>
        <v>175</v>
      </c>
      <c r="C714" s="197" t="str" cm="1">
        <f t="array" ref="C714">INDEX(DbaseIndices!F:F,$B714)</f>
        <v>1 Energy</v>
      </c>
      <c r="D714" s="197" t="str" cm="1">
        <f t="array" ref="D714">INDEX(DbaseIndices!G:G,$B714)</f>
        <v>1A Fuel Combustion Activities</v>
      </c>
      <c r="E714" s="197" cm="1">
        <f t="array" ref="E714">INDEX(DbaseIndices!H:H,$B714)</f>
        <v>0</v>
      </c>
      <c r="F714" s="197" cm="1">
        <f t="array" ref="F714">INDEX(DbaseIndices!I:I,$B714)</f>
        <v>0</v>
      </c>
      <c r="G714" s="197" t="str" cm="1">
        <f t="array" ref="G714">INDEX(DbaseIndices!D:D,$B714)</f>
        <v>Residual Fuel Oil (HFO)</v>
      </c>
      <c r="H714" s="197" t="str" cm="1">
        <f t="array" ref="H714">INDEX(DbaseIndices!E:E,$B714)</f>
        <v>N2O</v>
      </c>
      <c r="I714" s="197">
        <f>IF(I713=DbaseIndices!$N$3,DbaseIndices!$N$2,I713+1)</f>
        <v>2016</v>
      </c>
      <c r="J714" s="404" cm="1">
        <f t="array" aca="1" ref="J714" ca="1">OFFSET(INDIRECT(INDEX(DbaseIndices!J:J,B714)),0,I714-2000+1)</f>
        <v>4.3476486599212855E-2</v>
      </c>
    </row>
    <row r="715" spans="1:10" x14ac:dyDescent="0.25">
      <c r="A715" s="197">
        <f>IF(I714=DbaseIndices!$N$3,A714+1,A714)</f>
        <v>119</v>
      </c>
      <c r="B715" s="197">
        <f>MATCH(A715,DbaseIndices!A:A,0)</f>
        <v>175</v>
      </c>
      <c r="C715" s="197" t="str" cm="1">
        <f t="array" ref="C715">INDEX(DbaseIndices!F:F,$B715)</f>
        <v>1 Energy</v>
      </c>
      <c r="D715" s="197" t="str" cm="1">
        <f t="array" ref="D715">INDEX(DbaseIndices!G:G,$B715)</f>
        <v>1A Fuel Combustion Activities</v>
      </c>
      <c r="E715" s="197" cm="1">
        <f t="array" ref="E715">INDEX(DbaseIndices!H:H,$B715)</f>
        <v>0</v>
      </c>
      <c r="F715" s="197" cm="1">
        <f t="array" ref="F715">INDEX(DbaseIndices!I:I,$B715)</f>
        <v>0</v>
      </c>
      <c r="G715" s="197" t="str" cm="1">
        <f t="array" ref="G715">INDEX(DbaseIndices!D:D,$B715)</f>
        <v>Residual Fuel Oil (HFO)</v>
      </c>
      <c r="H715" s="197" t="str" cm="1">
        <f t="array" ref="H715">INDEX(DbaseIndices!E:E,$B715)</f>
        <v>N2O</v>
      </c>
      <c r="I715" s="197">
        <f>IF(I714=DbaseIndices!$N$3,DbaseIndices!$N$2,I714+1)</f>
        <v>2017</v>
      </c>
      <c r="J715" s="404" cm="1">
        <f t="array" aca="1" ref="J715" ca="1">OFFSET(INDIRECT(INDEX(DbaseIndices!J:J,B715)),0,I715-2000+1)</f>
        <v>4.172439669493519E-2</v>
      </c>
    </row>
    <row r="716" spans="1:10" x14ac:dyDescent="0.25">
      <c r="A716" s="197">
        <f>IF(I715=DbaseIndices!$N$3,A715+1,A715)</f>
        <v>120</v>
      </c>
      <c r="B716" s="197">
        <f>MATCH(A716,DbaseIndices!A:A,0)</f>
        <v>176</v>
      </c>
      <c r="C716" s="197" t="str" cm="1">
        <f t="array" ref="C716">INDEX(DbaseIndices!F:F,$B716)</f>
        <v>1 Energy</v>
      </c>
      <c r="D716" s="197" t="str" cm="1">
        <f t="array" ref="D716">INDEX(DbaseIndices!G:G,$B716)</f>
        <v>1A Fuel Combustion Activities</v>
      </c>
      <c r="E716" s="197" cm="1">
        <f t="array" ref="E716">INDEX(DbaseIndices!H:H,$B716)</f>
        <v>0</v>
      </c>
      <c r="F716" s="197" cm="1">
        <f t="array" ref="F716">INDEX(DbaseIndices!I:I,$B716)</f>
        <v>0</v>
      </c>
      <c r="G716" s="197" t="str" cm="1">
        <f t="array" ref="G716">INDEX(DbaseIndices!D:D,$B716)</f>
        <v>Diesel</v>
      </c>
      <c r="H716" s="197" t="str" cm="1">
        <f t="array" ref="H716">INDEX(DbaseIndices!E:E,$B716)</f>
        <v>N2O</v>
      </c>
      <c r="I716" s="197">
        <f>IF(I715=DbaseIndices!$N$3,DbaseIndices!$N$2,I715+1)</f>
        <v>2012</v>
      </c>
      <c r="J716" s="404" cm="1">
        <f t="array" aca="1" ref="J716" ca="1">OFFSET(INDIRECT(INDEX(DbaseIndices!J:J,B716)),0,I716-2000+1)</f>
        <v>8.6449053226770003E-2</v>
      </c>
    </row>
    <row r="717" spans="1:10" x14ac:dyDescent="0.25">
      <c r="A717" s="197">
        <f>IF(I716=DbaseIndices!$N$3,A716+1,A716)</f>
        <v>120</v>
      </c>
      <c r="B717" s="197">
        <f>MATCH(A717,DbaseIndices!A:A,0)</f>
        <v>176</v>
      </c>
      <c r="C717" s="197" t="str" cm="1">
        <f t="array" ref="C717">INDEX(DbaseIndices!F:F,$B717)</f>
        <v>1 Energy</v>
      </c>
      <c r="D717" s="197" t="str" cm="1">
        <f t="array" ref="D717">INDEX(DbaseIndices!G:G,$B717)</f>
        <v>1A Fuel Combustion Activities</v>
      </c>
      <c r="E717" s="197" cm="1">
        <f t="array" ref="E717">INDEX(DbaseIndices!H:H,$B717)</f>
        <v>0</v>
      </c>
      <c r="F717" s="197" cm="1">
        <f t="array" ref="F717">INDEX(DbaseIndices!I:I,$B717)</f>
        <v>0</v>
      </c>
      <c r="G717" s="197" t="str" cm="1">
        <f t="array" ref="G717">INDEX(DbaseIndices!D:D,$B717)</f>
        <v>Diesel</v>
      </c>
      <c r="H717" s="197" t="str" cm="1">
        <f t="array" ref="H717">INDEX(DbaseIndices!E:E,$B717)</f>
        <v>N2O</v>
      </c>
      <c r="I717" s="197">
        <f>IF(I716=DbaseIndices!$N$3,DbaseIndices!$N$2,I716+1)</f>
        <v>2013</v>
      </c>
      <c r="J717" s="404" cm="1">
        <f t="array" aca="1" ref="J717" ca="1">OFFSET(INDIRECT(INDEX(DbaseIndices!J:J,B717)),0,I717-2000+1)</f>
        <v>9.7071101056799992E-3</v>
      </c>
    </row>
    <row r="718" spans="1:10" x14ac:dyDescent="0.25">
      <c r="A718" s="197">
        <f>IF(I717=DbaseIndices!$N$3,A717+1,A717)</f>
        <v>120</v>
      </c>
      <c r="B718" s="197">
        <f>MATCH(A718,DbaseIndices!A:A,0)</f>
        <v>176</v>
      </c>
      <c r="C718" s="197" t="str" cm="1">
        <f t="array" ref="C718">INDEX(DbaseIndices!F:F,$B718)</f>
        <v>1 Energy</v>
      </c>
      <c r="D718" s="197" t="str" cm="1">
        <f t="array" ref="D718">INDEX(DbaseIndices!G:G,$B718)</f>
        <v>1A Fuel Combustion Activities</v>
      </c>
      <c r="E718" s="197" cm="1">
        <f t="array" ref="E718">INDEX(DbaseIndices!H:H,$B718)</f>
        <v>0</v>
      </c>
      <c r="F718" s="197" cm="1">
        <f t="array" ref="F718">INDEX(DbaseIndices!I:I,$B718)</f>
        <v>0</v>
      </c>
      <c r="G718" s="197" t="str" cm="1">
        <f t="array" ref="G718">INDEX(DbaseIndices!D:D,$B718)</f>
        <v>Diesel</v>
      </c>
      <c r="H718" s="197" t="str" cm="1">
        <f t="array" ref="H718">INDEX(DbaseIndices!E:E,$B718)</f>
        <v>N2O</v>
      </c>
      <c r="I718" s="197">
        <f>IF(I717=DbaseIndices!$N$3,DbaseIndices!$N$2,I717+1)</f>
        <v>2014</v>
      </c>
      <c r="J718" s="404" cm="1">
        <f t="array" aca="1" ref="J718" ca="1">OFFSET(INDIRECT(INDEX(DbaseIndices!J:J,B718)),0,I718-2000+1)</f>
        <v>9.2304107999999999E-4</v>
      </c>
    </row>
    <row r="719" spans="1:10" x14ac:dyDescent="0.25">
      <c r="A719" s="197">
        <f>IF(I718=DbaseIndices!$N$3,A718+1,A718)</f>
        <v>120</v>
      </c>
      <c r="B719" s="197">
        <f>MATCH(A719,DbaseIndices!A:A,0)</f>
        <v>176</v>
      </c>
      <c r="C719" s="197" t="str" cm="1">
        <f t="array" ref="C719">INDEX(DbaseIndices!F:F,$B719)</f>
        <v>1 Energy</v>
      </c>
      <c r="D719" s="197" t="str" cm="1">
        <f t="array" ref="D719">INDEX(DbaseIndices!G:G,$B719)</f>
        <v>1A Fuel Combustion Activities</v>
      </c>
      <c r="E719" s="197" cm="1">
        <f t="array" ref="E719">INDEX(DbaseIndices!H:H,$B719)</f>
        <v>0</v>
      </c>
      <c r="F719" s="197" cm="1">
        <f t="array" ref="F719">INDEX(DbaseIndices!I:I,$B719)</f>
        <v>0</v>
      </c>
      <c r="G719" s="197" t="str" cm="1">
        <f t="array" ref="G719">INDEX(DbaseIndices!D:D,$B719)</f>
        <v>Diesel</v>
      </c>
      <c r="H719" s="197" t="str" cm="1">
        <f t="array" ref="H719">INDEX(DbaseIndices!E:E,$B719)</f>
        <v>N2O</v>
      </c>
      <c r="I719" s="197">
        <f>IF(I718=DbaseIndices!$N$3,DbaseIndices!$N$2,I718+1)</f>
        <v>2015</v>
      </c>
      <c r="J719" s="404" cm="1">
        <f t="array" aca="1" ref="J719" ca="1">OFFSET(INDIRECT(INDEX(DbaseIndices!J:J,B719)),0,I719-2000+1)</f>
        <v>1.5018477189299999E-3</v>
      </c>
    </row>
    <row r="720" spans="1:10" x14ac:dyDescent="0.25">
      <c r="A720" s="197">
        <f>IF(I719=DbaseIndices!$N$3,A719+1,A719)</f>
        <v>120</v>
      </c>
      <c r="B720" s="197">
        <f>MATCH(A720,DbaseIndices!A:A,0)</f>
        <v>176</v>
      </c>
      <c r="C720" s="197" t="str" cm="1">
        <f t="array" ref="C720">INDEX(DbaseIndices!F:F,$B720)</f>
        <v>1 Energy</v>
      </c>
      <c r="D720" s="197" t="str" cm="1">
        <f t="array" ref="D720">INDEX(DbaseIndices!G:G,$B720)</f>
        <v>1A Fuel Combustion Activities</v>
      </c>
      <c r="E720" s="197" cm="1">
        <f t="array" ref="E720">INDEX(DbaseIndices!H:H,$B720)</f>
        <v>0</v>
      </c>
      <c r="F720" s="197" cm="1">
        <f t="array" ref="F720">INDEX(DbaseIndices!I:I,$B720)</f>
        <v>0</v>
      </c>
      <c r="G720" s="197" t="str" cm="1">
        <f t="array" ref="G720">INDEX(DbaseIndices!D:D,$B720)</f>
        <v>Diesel</v>
      </c>
      <c r="H720" s="197" t="str" cm="1">
        <f t="array" ref="H720">INDEX(DbaseIndices!E:E,$B720)</f>
        <v>N2O</v>
      </c>
      <c r="I720" s="197">
        <f>IF(I719=DbaseIndices!$N$3,DbaseIndices!$N$2,I719+1)</f>
        <v>2016</v>
      </c>
      <c r="J720" s="404" cm="1">
        <f t="array" aca="1" ref="J720" ca="1">OFFSET(INDIRECT(INDEX(DbaseIndices!J:J,B720)),0,I720-2000+1)</f>
        <v>8.1873089999999986E-5</v>
      </c>
    </row>
    <row r="721" spans="1:10" x14ac:dyDescent="0.25">
      <c r="A721" s="197">
        <f>IF(I720=DbaseIndices!$N$3,A720+1,A720)</f>
        <v>120</v>
      </c>
      <c r="B721" s="197">
        <f>MATCH(A721,DbaseIndices!A:A,0)</f>
        <v>176</v>
      </c>
      <c r="C721" s="197" t="str" cm="1">
        <f t="array" ref="C721">INDEX(DbaseIndices!F:F,$B721)</f>
        <v>1 Energy</v>
      </c>
      <c r="D721" s="197" t="str" cm="1">
        <f t="array" ref="D721">INDEX(DbaseIndices!G:G,$B721)</f>
        <v>1A Fuel Combustion Activities</v>
      </c>
      <c r="E721" s="197" cm="1">
        <f t="array" ref="E721">INDEX(DbaseIndices!H:H,$B721)</f>
        <v>0</v>
      </c>
      <c r="F721" s="197" cm="1">
        <f t="array" ref="F721">INDEX(DbaseIndices!I:I,$B721)</f>
        <v>0</v>
      </c>
      <c r="G721" s="197" t="str" cm="1">
        <f t="array" ref="G721">INDEX(DbaseIndices!D:D,$B721)</f>
        <v>Diesel</v>
      </c>
      <c r="H721" s="197" t="str" cm="1">
        <f t="array" ref="H721">INDEX(DbaseIndices!E:E,$B721)</f>
        <v>N2O</v>
      </c>
      <c r="I721" s="197">
        <f>IF(I720=DbaseIndices!$N$3,DbaseIndices!$N$2,I720+1)</f>
        <v>2017</v>
      </c>
      <c r="J721" s="404" cm="1">
        <f t="array" aca="1" ref="J721" ca="1">OFFSET(INDIRECT(INDEX(DbaseIndices!J:J,B721)),0,I721-2000+1)</f>
        <v>3.1409492262220798E-3</v>
      </c>
    </row>
    <row r="722" spans="1:10" x14ac:dyDescent="0.25">
      <c r="A722" s="197">
        <f>IF(I721=DbaseIndices!$N$3,A721+1,A721)</f>
        <v>121</v>
      </c>
      <c r="B722" s="197">
        <f>MATCH(A722,DbaseIndices!A:A,0)</f>
        <v>177</v>
      </c>
      <c r="C722" s="197" t="str" cm="1">
        <f t="array" ref="C722">INDEX(DbaseIndices!F:F,$B722)</f>
        <v>1 Energy</v>
      </c>
      <c r="D722" s="197" t="str" cm="1">
        <f t="array" ref="D722">INDEX(DbaseIndices!G:G,$B722)</f>
        <v>1A Fuel Combustion Activities</v>
      </c>
      <c r="E722" s="197" t="str" cm="1">
        <f t="array" ref="E722">INDEX(DbaseIndices!H:H,$B722)</f>
        <v>1A3 Transport</v>
      </c>
      <c r="F722" s="197" t="str" cm="1">
        <f t="array" ref="F722">INDEX(DbaseIndices!I:I,$B722)</f>
        <v>1A3d Transport - Water borne navigation</v>
      </c>
      <c r="G722" s="197" t="str" cm="1">
        <f t="array" ref="G722">INDEX(DbaseIndices!D:D,$B722)</f>
        <v>Residual Fuel Oil (HFO)</v>
      </c>
      <c r="H722" s="197" t="str" cm="1">
        <f t="array" ref="H722">INDEX(DbaseIndices!E:E,$B722)</f>
        <v>N2O</v>
      </c>
      <c r="I722" s="197">
        <f>IF(I721=DbaseIndices!$N$3,DbaseIndices!$N$2,I721+1)</f>
        <v>2012</v>
      </c>
      <c r="J722" s="404" cm="1">
        <f t="array" aca="1" ref="J722" ca="1">OFFSET(INDIRECT(INDEX(DbaseIndices!J:J,B722)),0,I722-2000+1)</f>
        <v>6.9549889657313816E-3</v>
      </c>
    </row>
    <row r="723" spans="1:10" x14ac:dyDescent="0.25">
      <c r="A723" s="197">
        <f>IF(I722=DbaseIndices!$N$3,A722+1,A722)</f>
        <v>121</v>
      </c>
      <c r="B723" s="197">
        <f>MATCH(A723,DbaseIndices!A:A,0)</f>
        <v>177</v>
      </c>
      <c r="C723" s="197" t="str" cm="1">
        <f t="array" ref="C723">INDEX(DbaseIndices!F:F,$B723)</f>
        <v>1 Energy</v>
      </c>
      <c r="D723" s="197" t="str" cm="1">
        <f t="array" ref="D723">INDEX(DbaseIndices!G:G,$B723)</f>
        <v>1A Fuel Combustion Activities</v>
      </c>
      <c r="E723" s="197" t="str" cm="1">
        <f t="array" ref="E723">INDEX(DbaseIndices!H:H,$B723)</f>
        <v>1A3 Transport</v>
      </c>
      <c r="F723" s="197" t="str" cm="1">
        <f t="array" ref="F723">INDEX(DbaseIndices!I:I,$B723)</f>
        <v>1A3d Transport - Water borne navigation</v>
      </c>
      <c r="G723" s="197" t="str" cm="1">
        <f t="array" ref="G723">INDEX(DbaseIndices!D:D,$B723)</f>
        <v>Residual Fuel Oil (HFO)</v>
      </c>
      <c r="H723" s="197" t="str" cm="1">
        <f t="array" ref="H723">INDEX(DbaseIndices!E:E,$B723)</f>
        <v>N2O</v>
      </c>
      <c r="I723" s="197">
        <f>IF(I722=DbaseIndices!$N$3,DbaseIndices!$N$2,I722+1)</f>
        <v>2013</v>
      </c>
      <c r="J723" s="404" cm="1">
        <f t="array" aca="1" ref="J723" ca="1">OFFSET(INDIRECT(INDEX(DbaseIndices!J:J,B723)),0,I723-2000+1)</f>
        <v>6.9612656534180552E-3</v>
      </c>
    </row>
    <row r="724" spans="1:10" x14ac:dyDescent="0.25">
      <c r="A724" s="197">
        <f>IF(I723=DbaseIndices!$N$3,A723+1,A723)</f>
        <v>121</v>
      </c>
      <c r="B724" s="197">
        <f>MATCH(A724,DbaseIndices!A:A,0)</f>
        <v>177</v>
      </c>
      <c r="C724" s="197" t="str" cm="1">
        <f t="array" ref="C724">INDEX(DbaseIndices!F:F,$B724)</f>
        <v>1 Energy</v>
      </c>
      <c r="D724" s="197" t="str" cm="1">
        <f t="array" ref="D724">INDEX(DbaseIndices!G:G,$B724)</f>
        <v>1A Fuel Combustion Activities</v>
      </c>
      <c r="E724" s="197" t="str" cm="1">
        <f t="array" ref="E724">INDEX(DbaseIndices!H:H,$B724)</f>
        <v>1A3 Transport</v>
      </c>
      <c r="F724" s="197" t="str" cm="1">
        <f t="array" ref="F724">INDEX(DbaseIndices!I:I,$B724)</f>
        <v>1A3d Transport - Water borne navigation</v>
      </c>
      <c r="G724" s="197" t="str" cm="1">
        <f t="array" ref="G724">INDEX(DbaseIndices!D:D,$B724)</f>
        <v>Residual Fuel Oil (HFO)</v>
      </c>
      <c r="H724" s="197" t="str" cm="1">
        <f t="array" ref="H724">INDEX(DbaseIndices!E:E,$B724)</f>
        <v>N2O</v>
      </c>
      <c r="I724" s="197">
        <f>IF(I723=DbaseIndices!$N$3,DbaseIndices!$N$2,I723+1)</f>
        <v>2014</v>
      </c>
      <c r="J724" s="404" cm="1">
        <f t="array" aca="1" ref="J724" ca="1">OFFSET(INDIRECT(INDEX(DbaseIndices!J:J,B724)),0,I724-2000+1)</f>
        <v>6.9888838726111556E-3</v>
      </c>
    </row>
    <row r="725" spans="1:10" x14ac:dyDescent="0.25">
      <c r="A725" s="197">
        <f>IF(I724=DbaseIndices!$N$3,A724+1,A724)</f>
        <v>121</v>
      </c>
      <c r="B725" s="197">
        <f>MATCH(A725,DbaseIndices!A:A,0)</f>
        <v>177</v>
      </c>
      <c r="C725" s="197" t="str" cm="1">
        <f t="array" ref="C725">INDEX(DbaseIndices!F:F,$B725)</f>
        <v>1 Energy</v>
      </c>
      <c r="D725" s="197" t="str" cm="1">
        <f t="array" ref="D725">INDEX(DbaseIndices!G:G,$B725)</f>
        <v>1A Fuel Combustion Activities</v>
      </c>
      <c r="E725" s="197" t="str" cm="1">
        <f t="array" ref="E725">INDEX(DbaseIndices!H:H,$B725)</f>
        <v>1A3 Transport</v>
      </c>
      <c r="F725" s="197" t="str" cm="1">
        <f t="array" ref="F725">INDEX(DbaseIndices!I:I,$B725)</f>
        <v>1A3d Transport - Water borne navigation</v>
      </c>
      <c r="G725" s="197" t="str" cm="1">
        <f t="array" ref="G725">INDEX(DbaseIndices!D:D,$B725)</f>
        <v>Residual Fuel Oil (HFO)</v>
      </c>
      <c r="H725" s="197" t="str" cm="1">
        <f t="array" ref="H725">INDEX(DbaseIndices!E:E,$B725)</f>
        <v>N2O</v>
      </c>
      <c r="I725" s="197">
        <f>IF(I724=DbaseIndices!$N$3,DbaseIndices!$N$2,I724+1)</f>
        <v>2015</v>
      </c>
      <c r="J725" s="404" cm="1">
        <f t="array" aca="1" ref="J725" ca="1">OFFSET(INDIRECT(INDEX(DbaseIndices!J:J,B725)),0,I725-2000+1)</f>
        <v>6.9371092642161328E-3</v>
      </c>
    </row>
    <row r="726" spans="1:10" x14ac:dyDescent="0.25">
      <c r="A726" s="197">
        <f>IF(I725=DbaseIndices!$N$3,A725+1,A725)</f>
        <v>121</v>
      </c>
      <c r="B726" s="197">
        <f>MATCH(A726,DbaseIndices!A:A,0)</f>
        <v>177</v>
      </c>
      <c r="C726" s="197" t="str" cm="1">
        <f t="array" ref="C726">INDEX(DbaseIndices!F:F,$B726)</f>
        <v>1 Energy</v>
      </c>
      <c r="D726" s="197" t="str" cm="1">
        <f t="array" ref="D726">INDEX(DbaseIndices!G:G,$B726)</f>
        <v>1A Fuel Combustion Activities</v>
      </c>
      <c r="E726" s="197" t="str" cm="1">
        <f t="array" ref="E726">INDEX(DbaseIndices!H:H,$B726)</f>
        <v>1A3 Transport</v>
      </c>
      <c r="F726" s="197" t="str" cm="1">
        <f t="array" ref="F726">INDEX(DbaseIndices!I:I,$B726)</f>
        <v>1A3d Transport - Water borne navigation</v>
      </c>
      <c r="G726" s="197" t="str" cm="1">
        <f t="array" ref="G726">INDEX(DbaseIndices!D:D,$B726)</f>
        <v>Residual Fuel Oil (HFO)</v>
      </c>
      <c r="H726" s="197" t="str" cm="1">
        <f t="array" ref="H726">INDEX(DbaseIndices!E:E,$B726)</f>
        <v>N2O</v>
      </c>
      <c r="I726" s="197">
        <f>IF(I725=DbaseIndices!$N$3,DbaseIndices!$N$2,I725+1)</f>
        <v>2016</v>
      </c>
      <c r="J726" s="404" cm="1">
        <f t="array" aca="1" ref="J726" ca="1">OFFSET(INDIRECT(INDEX(DbaseIndices!J:J,B726)),0,I726-2000+1)</f>
        <v>6.8564600261648758E-3</v>
      </c>
    </row>
    <row r="727" spans="1:10" x14ac:dyDescent="0.25">
      <c r="A727" s="197">
        <f>IF(I726=DbaseIndices!$N$3,A726+1,A726)</f>
        <v>121</v>
      </c>
      <c r="B727" s="197">
        <f>MATCH(A727,DbaseIndices!A:A,0)</f>
        <v>177</v>
      </c>
      <c r="C727" s="197" t="str" cm="1">
        <f t="array" ref="C727">INDEX(DbaseIndices!F:F,$B727)</f>
        <v>1 Energy</v>
      </c>
      <c r="D727" s="197" t="str" cm="1">
        <f t="array" ref="D727">INDEX(DbaseIndices!G:G,$B727)</f>
        <v>1A Fuel Combustion Activities</v>
      </c>
      <c r="E727" s="197" t="str" cm="1">
        <f t="array" ref="E727">INDEX(DbaseIndices!H:H,$B727)</f>
        <v>1A3 Transport</v>
      </c>
      <c r="F727" s="197" t="str" cm="1">
        <f t="array" ref="F727">INDEX(DbaseIndices!I:I,$B727)</f>
        <v>1A3d Transport - Water borne navigation</v>
      </c>
      <c r="G727" s="197" t="str" cm="1">
        <f t="array" ref="G727">INDEX(DbaseIndices!D:D,$B727)</f>
        <v>Residual Fuel Oil (HFO)</v>
      </c>
      <c r="H727" s="197" t="str" cm="1">
        <f t="array" ref="H727">INDEX(DbaseIndices!E:E,$B727)</f>
        <v>N2O</v>
      </c>
      <c r="I727" s="197">
        <f>IF(I726=DbaseIndices!$N$3,DbaseIndices!$N$2,I726+1)</f>
        <v>2017</v>
      </c>
      <c r="J727" s="404" cm="1">
        <f t="array" aca="1" ref="J727" ca="1">OFFSET(INDIRECT(INDEX(DbaseIndices!J:J,B727)),0,I727-2000+1)</f>
        <v>6.892539565285875E-3</v>
      </c>
    </row>
    <row r="728" spans="1:10" x14ac:dyDescent="0.25">
      <c r="A728" s="197">
        <f>IF(I727=DbaseIndices!$N$3,A727+1,A727)</f>
        <v>122</v>
      </c>
      <c r="B728" s="197">
        <f>MATCH(A728,DbaseIndices!A:A,0)</f>
        <v>180</v>
      </c>
      <c r="C728" s="197" t="str" cm="1">
        <f t="array" ref="C728">INDEX(DbaseIndices!F:F,$B728)</f>
        <v>1 Energy</v>
      </c>
      <c r="D728" s="197" t="str" cm="1">
        <f t="array" ref="D728">INDEX(DbaseIndices!G:G,$B728)</f>
        <v>1A Fuel Combustion Activities</v>
      </c>
      <c r="E728" s="197" t="str" cm="1">
        <f t="array" ref="E728">INDEX(DbaseIndices!H:H,$B728)</f>
        <v>1A4 Other Sectors</v>
      </c>
      <c r="F728" s="197" t="str" cm="1">
        <f t="array" ref="F728">INDEX(DbaseIndices!I:I,$B728)</f>
        <v>1A4a Commercial/Institutional</v>
      </c>
      <c r="G728" s="197" t="str" cm="1">
        <f t="array" ref="G728">INDEX(DbaseIndices!D:D,$B728)</f>
        <v>Kerosene</v>
      </c>
      <c r="H728" s="197" t="str" cm="1">
        <f t="array" ref="H728">INDEX(DbaseIndices!E:E,$B728)</f>
        <v>FlowIn</v>
      </c>
      <c r="I728" s="197">
        <f>IF(I727=DbaseIndices!$N$3,DbaseIndices!$N$2,I727+1)</f>
        <v>2012</v>
      </c>
      <c r="J728" s="404" cm="1">
        <f t="array" aca="1" ref="J728" ca="1">OFFSET(INDIRECT(INDEX(DbaseIndices!J:J,B728)),0,I728-2000+1)</f>
        <v>643.42999999999995</v>
      </c>
    </row>
    <row r="729" spans="1:10" x14ac:dyDescent="0.25">
      <c r="A729" s="197">
        <f>IF(I728=DbaseIndices!$N$3,A728+1,A728)</f>
        <v>122</v>
      </c>
      <c r="B729" s="197">
        <f>MATCH(A729,DbaseIndices!A:A,0)</f>
        <v>180</v>
      </c>
      <c r="C729" s="197" t="str" cm="1">
        <f t="array" ref="C729">INDEX(DbaseIndices!F:F,$B729)</f>
        <v>1 Energy</v>
      </c>
      <c r="D729" s="197" t="str" cm="1">
        <f t="array" ref="D729">INDEX(DbaseIndices!G:G,$B729)</f>
        <v>1A Fuel Combustion Activities</v>
      </c>
      <c r="E729" s="197" t="str" cm="1">
        <f t="array" ref="E729">INDEX(DbaseIndices!H:H,$B729)</f>
        <v>1A4 Other Sectors</v>
      </c>
      <c r="F729" s="197" t="str" cm="1">
        <f t="array" ref="F729">INDEX(DbaseIndices!I:I,$B729)</f>
        <v>1A4a Commercial/Institutional</v>
      </c>
      <c r="G729" s="197" t="str" cm="1">
        <f t="array" ref="G729">INDEX(DbaseIndices!D:D,$B729)</f>
        <v>Kerosene</v>
      </c>
      <c r="H729" s="197" t="str" cm="1">
        <f t="array" ref="H729">INDEX(DbaseIndices!E:E,$B729)</f>
        <v>FlowIn</v>
      </c>
      <c r="I729" s="197">
        <f>IF(I728=DbaseIndices!$N$3,DbaseIndices!$N$2,I728+1)</f>
        <v>2013</v>
      </c>
      <c r="J729" s="404" cm="1">
        <f t="array" aca="1" ref="J729" ca="1">OFFSET(INDIRECT(INDEX(DbaseIndices!J:J,B729)),0,I729-2000+1)</f>
        <v>687.9079999999999</v>
      </c>
    </row>
    <row r="730" spans="1:10" x14ac:dyDescent="0.25">
      <c r="A730" s="197">
        <f>IF(I729=DbaseIndices!$N$3,A729+1,A729)</f>
        <v>122</v>
      </c>
      <c r="B730" s="197">
        <f>MATCH(A730,DbaseIndices!A:A,0)</f>
        <v>180</v>
      </c>
      <c r="C730" s="197" t="str" cm="1">
        <f t="array" ref="C730">INDEX(DbaseIndices!F:F,$B730)</f>
        <v>1 Energy</v>
      </c>
      <c r="D730" s="197" t="str" cm="1">
        <f t="array" ref="D730">INDEX(DbaseIndices!G:G,$B730)</f>
        <v>1A Fuel Combustion Activities</v>
      </c>
      <c r="E730" s="197" t="str" cm="1">
        <f t="array" ref="E730">INDEX(DbaseIndices!H:H,$B730)</f>
        <v>1A4 Other Sectors</v>
      </c>
      <c r="F730" s="197" t="str" cm="1">
        <f t="array" ref="F730">INDEX(DbaseIndices!I:I,$B730)</f>
        <v>1A4a Commercial/Institutional</v>
      </c>
      <c r="G730" s="197" t="str" cm="1">
        <f t="array" ref="G730">INDEX(DbaseIndices!D:D,$B730)</f>
        <v>Kerosene</v>
      </c>
      <c r="H730" s="197" t="str" cm="1">
        <f t="array" ref="H730">INDEX(DbaseIndices!E:E,$B730)</f>
        <v>FlowIn</v>
      </c>
      <c r="I730" s="197">
        <f>IF(I729=DbaseIndices!$N$3,DbaseIndices!$N$2,I729+1)</f>
        <v>2014</v>
      </c>
      <c r="J730" s="404" cm="1">
        <f t="array" aca="1" ref="J730" ca="1">OFFSET(INDIRECT(INDEX(DbaseIndices!J:J,B730)),0,I730-2000+1)</f>
        <v>647.43599999999992</v>
      </c>
    </row>
    <row r="731" spans="1:10" x14ac:dyDescent="0.25">
      <c r="A731" s="197">
        <f>IF(I730=DbaseIndices!$N$3,A730+1,A730)</f>
        <v>122</v>
      </c>
      <c r="B731" s="197">
        <f>MATCH(A731,DbaseIndices!A:A,0)</f>
        <v>180</v>
      </c>
      <c r="C731" s="197" t="str" cm="1">
        <f t="array" ref="C731">INDEX(DbaseIndices!F:F,$B731)</f>
        <v>1 Energy</v>
      </c>
      <c r="D731" s="197" t="str" cm="1">
        <f t="array" ref="D731">INDEX(DbaseIndices!G:G,$B731)</f>
        <v>1A Fuel Combustion Activities</v>
      </c>
      <c r="E731" s="197" t="str" cm="1">
        <f t="array" ref="E731">INDEX(DbaseIndices!H:H,$B731)</f>
        <v>1A4 Other Sectors</v>
      </c>
      <c r="F731" s="197" t="str" cm="1">
        <f t="array" ref="F731">INDEX(DbaseIndices!I:I,$B731)</f>
        <v>1A4a Commercial/Institutional</v>
      </c>
      <c r="G731" s="197" t="str" cm="1">
        <f t="array" ref="G731">INDEX(DbaseIndices!D:D,$B731)</f>
        <v>Kerosene</v>
      </c>
      <c r="H731" s="197" t="str" cm="1">
        <f t="array" ref="H731">INDEX(DbaseIndices!E:E,$B731)</f>
        <v>FlowIn</v>
      </c>
      <c r="I731" s="197">
        <f>IF(I730=DbaseIndices!$N$3,DbaseIndices!$N$2,I730+1)</f>
        <v>2015</v>
      </c>
      <c r="J731" s="404" cm="1">
        <f t="array" aca="1" ref="J731" ca="1">OFFSET(INDIRECT(INDEX(DbaseIndices!J:J,B731)),0,I731-2000+1)</f>
        <v>606.96399999999994</v>
      </c>
    </row>
    <row r="732" spans="1:10" x14ac:dyDescent="0.25">
      <c r="A732" s="197">
        <f>IF(I731=DbaseIndices!$N$3,A731+1,A731)</f>
        <v>122</v>
      </c>
      <c r="B732" s="197">
        <f>MATCH(A732,DbaseIndices!A:A,0)</f>
        <v>180</v>
      </c>
      <c r="C732" s="197" t="str" cm="1">
        <f t="array" ref="C732">INDEX(DbaseIndices!F:F,$B732)</f>
        <v>1 Energy</v>
      </c>
      <c r="D732" s="197" t="str" cm="1">
        <f t="array" ref="D732">INDEX(DbaseIndices!G:G,$B732)</f>
        <v>1A Fuel Combustion Activities</v>
      </c>
      <c r="E732" s="197" t="str" cm="1">
        <f t="array" ref="E732">INDEX(DbaseIndices!H:H,$B732)</f>
        <v>1A4 Other Sectors</v>
      </c>
      <c r="F732" s="197" t="str" cm="1">
        <f t="array" ref="F732">INDEX(DbaseIndices!I:I,$B732)</f>
        <v>1A4a Commercial/Institutional</v>
      </c>
      <c r="G732" s="197" t="str" cm="1">
        <f t="array" ref="G732">INDEX(DbaseIndices!D:D,$B732)</f>
        <v>Kerosene</v>
      </c>
      <c r="H732" s="197" t="str" cm="1">
        <f t="array" ref="H732">INDEX(DbaseIndices!E:E,$B732)</f>
        <v>FlowIn</v>
      </c>
      <c r="I732" s="197">
        <f>IF(I731=DbaseIndices!$N$3,DbaseIndices!$N$2,I731+1)</f>
        <v>2016</v>
      </c>
      <c r="J732" s="404" cm="1">
        <f t="array" aca="1" ref="J732" ca="1">OFFSET(INDIRECT(INDEX(DbaseIndices!J:J,B732)),0,I732-2000+1)</f>
        <v>566</v>
      </c>
    </row>
    <row r="733" spans="1:10" x14ac:dyDescent="0.25">
      <c r="A733" s="197">
        <f>IF(I732=DbaseIndices!$N$3,A732+1,A732)</f>
        <v>122</v>
      </c>
      <c r="B733" s="197">
        <f>MATCH(A733,DbaseIndices!A:A,0)</f>
        <v>180</v>
      </c>
      <c r="C733" s="197" t="str" cm="1">
        <f t="array" ref="C733">INDEX(DbaseIndices!F:F,$B733)</f>
        <v>1 Energy</v>
      </c>
      <c r="D733" s="197" t="str" cm="1">
        <f t="array" ref="D733">INDEX(DbaseIndices!G:G,$B733)</f>
        <v>1A Fuel Combustion Activities</v>
      </c>
      <c r="E733" s="197" t="str" cm="1">
        <f t="array" ref="E733">INDEX(DbaseIndices!H:H,$B733)</f>
        <v>1A4 Other Sectors</v>
      </c>
      <c r="F733" s="197" t="str" cm="1">
        <f t="array" ref="F733">INDEX(DbaseIndices!I:I,$B733)</f>
        <v>1A4a Commercial/Institutional</v>
      </c>
      <c r="G733" s="197" t="str" cm="1">
        <f t="array" ref="G733">INDEX(DbaseIndices!D:D,$B733)</f>
        <v>Kerosene</v>
      </c>
      <c r="H733" s="197" t="str" cm="1">
        <f t="array" ref="H733">INDEX(DbaseIndices!E:E,$B733)</f>
        <v>FlowIn</v>
      </c>
      <c r="I733" s="197">
        <f>IF(I732=DbaseIndices!$N$3,DbaseIndices!$N$2,I732+1)</f>
        <v>2017</v>
      </c>
      <c r="J733" s="404" cm="1">
        <f t="array" aca="1" ref="J733" ca="1">OFFSET(INDIRECT(INDEX(DbaseIndices!J:J,B733)),0,I733-2000+1)</f>
        <v>526</v>
      </c>
    </row>
    <row r="734" spans="1:10" x14ac:dyDescent="0.25">
      <c r="A734" s="197">
        <f>IF(I733=DbaseIndices!$N$3,A733+1,A733)</f>
        <v>123</v>
      </c>
      <c r="B734" s="197">
        <f>MATCH(A734,DbaseIndices!A:A,0)</f>
        <v>181</v>
      </c>
      <c r="C734" s="197" t="str" cm="1">
        <f t="array" ref="C734">INDEX(DbaseIndices!F:F,$B734)</f>
        <v>1 Energy</v>
      </c>
      <c r="D734" s="197" t="str" cm="1">
        <f t="array" ref="D734">INDEX(DbaseIndices!G:G,$B734)</f>
        <v>1A Fuel Combustion Activities</v>
      </c>
      <c r="E734" s="197" t="str" cm="1">
        <f t="array" ref="E734">INDEX(DbaseIndices!H:H,$B734)</f>
        <v>1A4 Other Sectors</v>
      </c>
      <c r="F734" s="197" t="str" cm="1">
        <f t="array" ref="F734">INDEX(DbaseIndices!I:I,$B734)</f>
        <v>1A4a Commercial/Institutional</v>
      </c>
      <c r="G734" s="197" t="str" cm="1">
        <f t="array" ref="G734">INDEX(DbaseIndices!D:D,$B734)</f>
        <v>Diesel</v>
      </c>
      <c r="H734" s="197" t="str" cm="1">
        <f t="array" ref="H734">INDEX(DbaseIndices!E:E,$B734)</f>
        <v>FlowIn</v>
      </c>
      <c r="I734" s="197">
        <f>IF(I733=DbaseIndices!$N$3,DbaseIndices!$N$2,I733+1)</f>
        <v>2012</v>
      </c>
      <c r="J734" s="404" cm="1">
        <f t="array" aca="1" ref="J734" ca="1">OFFSET(INDIRECT(INDEX(DbaseIndices!J:J,B734)),0,I734-2000+1)</f>
        <v>8326.2482220407255</v>
      </c>
    </row>
    <row r="735" spans="1:10" x14ac:dyDescent="0.25">
      <c r="A735" s="197">
        <f>IF(I734=DbaseIndices!$N$3,A734+1,A734)</f>
        <v>123</v>
      </c>
      <c r="B735" s="197">
        <f>MATCH(A735,DbaseIndices!A:A,0)</f>
        <v>181</v>
      </c>
      <c r="C735" s="197" t="str" cm="1">
        <f t="array" ref="C735">INDEX(DbaseIndices!F:F,$B735)</f>
        <v>1 Energy</v>
      </c>
      <c r="D735" s="197" t="str" cm="1">
        <f t="array" ref="D735">INDEX(DbaseIndices!G:G,$B735)</f>
        <v>1A Fuel Combustion Activities</v>
      </c>
      <c r="E735" s="197" t="str" cm="1">
        <f t="array" ref="E735">INDEX(DbaseIndices!H:H,$B735)</f>
        <v>1A4 Other Sectors</v>
      </c>
      <c r="F735" s="197" t="str" cm="1">
        <f t="array" ref="F735">INDEX(DbaseIndices!I:I,$B735)</f>
        <v>1A4a Commercial/Institutional</v>
      </c>
      <c r="G735" s="197" t="str" cm="1">
        <f t="array" ref="G735">INDEX(DbaseIndices!D:D,$B735)</f>
        <v>Diesel</v>
      </c>
      <c r="H735" s="197" t="str" cm="1">
        <f t="array" ref="H735">INDEX(DbaseIndices!E:E,$B735)</f>
        <v>FlowIn</v>
      </c>
      <c r="I735" s="197">
        <f>IF(I734=DbaseIndices!$N$3,DbaseIndices!$N$2,I734+1)</f>
        <v>2013</v>
      </c>
      <c r="J735" s="404" cm="1">
        <f t="array" aca="1" ref="J735" ca="1">OFFSET(INDIRECT(INDEX(DbaseIndices!J:J,B735)),0,I735-2000+1)</f>
        <v>9149.6630796108166</v>
      </c>
    </row>
    <row r="736" spans="1:10" x14ac:dyDescent="0.25">
      <c r="A736" s="197">
        <f>IF(I735=DbaseIndices!$N$3,A735+1,A735)</f>
        <v>123</v>
      </c>
      <c r="B736" s="197">
        <f>MATCH(A736,DbaseIndices!A:A,0)</f>
        <v>181</v>
      </c>
      <c r="C736" s="197" t="str" cm="1">
        <f t="array" ref="C736">INDEX(DbaseIndices!F:F,$B736)</f>
        <v>1 Energy</v>
      </c>
      <c r="D736" s="197" t="str" cm="1">
        <f t="array" ref="D736">INDEX(DbaseIndices!G:G,$B736)</f>
        <v>1A Fuel Combustion Activities</v>
      </c>
      <c r="E736" s="197" t="str" cm="1">
        <f t="array" ref="E736">INDEX(DbaseIndices!H:H,$B736)</f>
        <v>1A4 Other Sectors</v>
      </c>
      <c r="F736" s="197" t="str" cm="1">
        <f t="array" ref="F736">INDEX(DbaseIndices!I:I,$B736)</f>
        <v>1A4a Commercial/Institutional</v>
      </c>
      <c r="G736" s="197" t="str" cm="1">
        <f t="array" ref="G736">INDEX(DbaseIndices!D:D,$B736)</f>
        <v>Diesel</v>
      </c>
      <c r="H736" s="197" t="str" cm="1">
        <f t="array" ref="H736">INDEX(DbaseIndices!E:E,$B736)</f>
        <v>FlowIn</v>
      </c>
      <c r="I736" s="197">
        <f>IF(I735=DbaseIndices!$N$3,DbaseIndices!$N$2,I735+1)</f>
        <v>2014</v>
      </c>
      <c r="J736" s="404" cm="1">
        <f t="array" aca="1" ref="J736" ca="1">OFFSET(INDIRECT(INDEX(DbaseIndices!J:J,B736)),0,I736-2000+1)</f>
        <v>9639.0403642991514</v>
      </c>
    </row>
    <row r="737" spans="1:10" x14ac:dyDescent="0.25">
      <c r="A737" s="197">
        <f>IF(I736=DbaseIndices!$N$3,A736+1,A736)</f>
        <v>123</v>
      </c>
      <c r="B737" s="197">
        <f>MATCH(A737,DbaseIndices!A:A,0)</f>
        <v>181</v>
      </c>
      <c r="C737" s="197" t="str" cm="1">
        <f t="array" ref="C737">INDEX(DbaseIndices!F:F,$B737)</f>
        <v>1 Energy</v>
      </c>
      <c r="D737" s="197" t="str" cm="1">
        <f t="array" ref="D737">INDEX(DbaseIndices!G:G,$B737)</f>
        <v>1A Fuel Combustion Activities</v>
      </c>
      <c r="E737" s="197" t="str" cm="1">
        <f t="array" ref="E737">INDEX(DbaseIndices!H:H,$B737)</f>
        <v>1A4 Other Sectors</v>
      </c>
      <c r="F737" s="197" t="str" cm="1">
        <f t="array" ref="F737">INDEX(DbaseIndices!I:I,$B737)</f>
        <v>1A4a Commercial/Institutional</v>
      </c>
      <c r="G737" s="197" t="str" cm="1">
        <f t="array" ref="G737">INDEX(DbaseIndices!D:D,$B737)</f>
        <v>Diesel</v>
      </c>
      <c r="H737" s="197" t="str" cm="1">
        <f t="array" ref="H737">INDEX(DbaseIndices!E:E,$B737)</f>
        <v>FlowIn</v>
      </c>
      <c r="I737" s="197">
        <f>IF(I736=DbaseIndices!$N$3,DbaseIndices!$N$2,I736+1)</f>
        <v>2015</v>
      </c>
      <c r="J737" s="404" cm="1">
        <f t="array" aca="1" ref="J737" ca="1">OFFSET(INDIRECT(INDEX(DbaseIndices!J:J,B737)),0,I737-2000+1)</f>
        <v>10154.592397137747</v>
      </c>
    </row>
    <row r="738" spans="1:10" x14ac:dyDescent="0.25">
      <c r="A738" s="197">
        <f>IF(I737=DbaseIndices!$N$3,A737+1,A737)</f>
        <v>123</v>
      </c>
      <c r="B738" s="197">
        <f>MATCH(A738,DbaseIndices!A:A,0)</f>
        <v>181</v>
      </c>
      <c r="C738" s="197" t="str" cm="1">
        <f t="array" ref="C738">INDEX(DbaseIndices!F:F,$B738)</f>
        <v>1 Energy</v>
      </c>
      <c r="D738" s="197" t="str" cm="1">
        <f t="array" ref="D738">INDEX(DbaseIndices!G:G,$B738)</f>
        <v>1A Fuel Combustion Activities</v>
      </c>
      <c r="E738" s="197" t="str" cm="1">
        <f t="array" ref="E738">INDEX(DbaseIndices!H:H,$B738)</f>
        <v>1A4 Other Sectors</v>
      </c>
      <c r="F738" s="197" t="str" cm="1">
        <f t="array" ref="F738">INDEX(DbaseIndices!I:I,$B738)</f>
        <v>1A4a Commercial/Institutional</v>
      </c>
      <c r="G738" s="197" t="str" cm="1">
        <f t="array" ref="G738">INDEX(DbaseIndices!D:D,$B738)</f>
        <v>Diesel</v>
      </c>
      <c r="H738" s="197" t="str" cm="1">
        <f t="array" ref="H738">INDEX(DbaseIndices!E:E,$B738)</f>
        <v>FlowIn</v>
      </c>
      <c r="I738" s="197">
        <f>IF(I737=DbaseIndices!$N$3,DbaseIndices!$N$2,I737+1)</f>
        <v>2016</v>
      </c>
      <c r="J738" s="404" cm="1">
        <f t="array" aca="1" ref="J738" ca="1">OFFSET(INDIRECT(INDEX(DbaseIndices!J:J,B738)),0,I738-2000+1)</f>
        <v>10697.719156144014</v>
      </c>
    </row>
    <row r="739" spans="1:10" x14ac:dyDescent="0.25">
      <c r="A739" s="197">
        <f>IF(I738=DbaseIndices!$N$3,A738+1,A738)</f>
        <v>123</v>
      </c>
      <c r="B739" s="197">
        <f>MATCH(A739,DbaseIndices!A:A,0)</f>
        <v>181</v>
      </c>
      <c r="C739" s="197" t="str" cm="1">
        <f t="array" ref="C739">INDEX(DbaseIndices!F:F,$B739)</f>
        <v>1 Energy</v>
      </c>
      <c r="D739" s="197" t="str" cm="1">
        <f t="array" ref="D739">INDEX(DbaseIndices!G:G,$B739)</f>
        <v>1A Fuel Combustion Activities</v>
      </c>
      <c r="E739" s="197" t="str" cm="1">
        <f t="array" ref="E739">INDEX(DbaseIndices!H:H,$B739)</f>
        <v>1A4 Other Sectors</v>
      </c>
      <c r="F739" s="197" t="str" cm="1">
        <f t="array" ref="F739">INDEX(DbaseIndices!I:I,$B739)</f>
        <v>1A4a Commercial/Institutional</v>
      </c>
      <c r="G739" s="197" t="str" cm="1">
        <f t="array" ref="G739">INDEX(DbaseIndices!D:D,$B739)</f>
        <v>Diesel</v>
      </c>
      <c r="H739" s="197" t="str" cm="1">
        <f t="array" ref="H739">INDEX(DbaseIndices!E:E,$B739)</f>
        <v>FlowIn</v>
      </c>
      <c r="I739" s="197">
        <f>IF(I738=DbaseIndices!$N$3,DbaseIndices!$N$2,I738+1)</f>
        <v>2017</v>
      </c>
      <c r="J739" s="404" cm="1">
        <f t="array" aca="1" ref="J739" ca="1">OFFSET(INDIRECT(INDEX(DbaseIndices!J:J,B739)),0,I739-2000+1)</f>
        <v>11269.895498315334</v>
      </c>
    </row>
    <row r="740" spans="1:10" x14ac:dyDescent="0.25">
      <c r="A740" s="197">
        <f>IF(I739=DbaseIndices!$N$3,A739+1,A739)</f>
        <v>124</v>
      </c>
      <c r="B740" s="197">
        <f>MATCH(A740,DbaseIndices!A:A,0)</f>
        <v>182</v>
      </c>
      <c r="C740" s="197" t="str" cm="1">
        <f t="array" ref="C740">INDEX(DbaseIndices!F:F,$B740)</f>
        <v>1 Energy</v>
      </c>
      <c r="D740" s="197" t="str" cm="1">
        <f t="array" ref="D740">INDEX(DbaseIndices!G:G,$B740)</f>
        <v>1A Fuel Combustion Activities</v>
      </c>
      <c r="E740" s="197" t="str" cm="1">
        <f t="array" ref="E740">INDEX(DbaseIndices!H:H,$B740)</f>
        <v>1A4 Other Sectors</v>
      </c>
      <c r="F740" s="197" t="str" cm="1">
        <f t="array" ref="F740">INDEX(DbaseIndices!I:I,$B740)</f>
        <v>1A4a Commercial/Institutional</v>
      </c>
      <c r="G740" s="197" t="str" cm="1">
        <f t="array" ref="G740">INDEX(DbaseIndices!D:D,$B740)</f>
        <v>Residual Fuel Oil (HFO)</v>
      </c>
      <c r="H740" s="197" t="str" cm="1">
        <f t="array" ref="H740">INDEX(DbaseIndices!E:E,$B740)</f>
        <v>FlowIn</v>
      </c>
      <c r="I740" s="197">
        <f>IF(I739=DbaseIndices!$N$3,DbaseIndices!$N$2,I739+1)</f>
        <v>2012</v>
      </c>
      <c r="J740" s="404" cm="1">
        <f t="array" aca="1" ref="J740" ca="1">OFFSET(INDIRECT(INDEX(DbaseIndices!J:J,B740)),0,I740-2000+1)</f>
        <v>23628.799999999999</v>
      </c>
    </row>
    <row r="741" spans="1:10" x14ac:dyDescent="0.25">
      <c r="A741" s="197">
        <f>IF(I740=DbaseIndices!$N$3,A740+1,A740)</f>
        <v>124</v>
      </c>
      <c r="B741" s="197">
        <f>MATCH(A741,DbaseIndices!A:A,0)</f>
        <v>182</v>
      </c>
      <c r="C741" s="197" t="str" cm="1">
        <f t="array" ref="C741">INDEX(DbaseIndices!F:F,$B741)</f>
        <v>1 Energy</v>
      </c>
      <c r="D741" s="197" t="str" cm="1">
        <f t="array" ref="D741">INDEX(DbaseIndices!G:G,$B741)</f>
        <v>1A Fuel Combustion Activities</v>
      </c>
      <c r="E741" s="197" t="str" cm="1">
        <f t="array" ref="E741">INDEX(DbaseIndices!H:H,$B741)</f>
        <v>1A4 Other Sectors</v>
      </c>
      <c r="F741" s="197" t="str" cm="1">
        <f t="array" ref="F741">INDEX(DbaseIndices!I:I,$B741)</f>
        <v>1A4a Commercial/Institutional</v>
      </c>
      <c r="G741" s="197" t="str" cm="1">
        <f t="array" ref="G741">INDEX(DbaseIndices!D:D,$B741)</f>
        <v>Residual Fuel Oil (HFO)</v>
      </c>
      <c r="H741" s="197" t="str" cm="1">
        <f t="array" ref="H741">INDEX(DbaseIndices!E:E,$B741)</f>
        <v>FlowIn</v>
      </c>
      <c r="I741" s="197">
        <f>IF(I740=DbaseIndices!$N$3,DbaseIndices!$N$2,I740+1)</f>
        <v>2013</v>
      </c>
      <c r="J741" s="404" cm="1">
        <f t="array" aca="1" ref="J741" ca="1">OFFSET(INDIRECT(INDEX(DbaseIndices!J:J,B741)),0,I741-2000+1)</f>
        <v>20066.991526002676</v>
      </c>
    </row>
    <row r="742" spans="1:10" x14ac:dyDescent="0.25">
      <c r="A742" s="197">
        <f>IF(I741=DbaseIndices!$N$3,A741+1,A741)</f>
        <v>124</v>
      </c>
      <c r="B742" s="197">
        <f>MATCH(A742,DbaseIndices!A:A,0)</f>
        <v>182</v>
      </c>
      <c r="C742" s="197" t="str" cm="1">
        <f t="array" ref="C742">INDEX(DbaseIndices!F:F,$B742)</f>
        <v>1 Energy</v>
      </c>
      <c r="D742" s="197" t="str" cm="1">
        <f t="array" ref="D742">INDEX(DbaseIndices!G:G,$B742)</f>
        <v>1A Fuel Combustion Activities</v>
      </c>
      <c r="E742" s="197" t="str" cm="1">
        <f t="array" ref="E742">INDEX(DbaseIndices!H:H,$B742)</f>
        <v>1A4 Other Sectors</v>
      </c>
      <c r="F742" s="197" t="str" cm="1">
        <f t="array" ref="F742">INDEX(DbaseIndices!I:I,$B742)</f>
        <v>1A4a Commercial/Institutional</v>
      </c>
      <c r="G742" s="197" t="str" cm="1">
        <f t="array" ref="G742">INDEX(DbaseIndices!D:D,$B742)</f>
        <v>Residual Fuel Oil (HFO)</v>
      </c>
      <c r="H742" s="197" t="str" cm="1">
        <f t="array" ref="H742">INDEX(DbaseIndices!E:E,$B742)</f>
        <v>FlowIn</v>
      </c>
      <c r="I742" s="197">
        <f>IF(I741=DbaseIndices!$N$3,DbaseIndices!$N$2,I741+1)</f>
        <v>2014</v>
      </c>
      <c r="J742" s="404" cm="1">
        <f t="array" aca="1" ref="J742" ca="1">OFFSET(INDIRECT(INDEX(DbaseIndices!J:J,B742)),0,I742-2000+1)</f>
        <v>20064.520477317499</v>
      </c>
    </row>
    <row r="743" spans="1:10" x14ac:dyDescent="0.25">
      <c r="A743" s="197">
        <f>IF(I742=DbaseIndices!$N$3,A742+1,A742)</f>
        <v>124</v>
      </c>
      <c r="B743" s="197">
        <f>MATCH(A743,DbaseIndices!A:A,0)</f>
        <v>182</v>
      </c>
      <c r="C743" s="197" t="str" cm="1">
        <f t="array" ref="C743">INDEX(DbaseIndices!F:F,$B743)</f>
        <v>1 Energy</v>
      </c>
      <c r="D743" s="197" t="str" cm="1">
        <f t="array" ref="D743">INDEX(DbaseIndices!G:G,$B743)</f>
        <v>1A Fuel Combustion Activities</v>
      </c>
      <c r="E743" s="197" t="str" cm="1">
        <f t="array" ref="E743">INDEX(DbaseIndices!H:H,$B743)</f>
        <v>1A4 Other Sectors</v>
      </c>
      <c r="F743" s="197" t="str" cm="1">
        <f t="array" ref="F743">INDEX(DbaseIndices!I:I,$B743)</f>
        <v>1A4a Commercial/Institutional</v>
      </c>
      <c r="G743" s="197" t="str" cm="1">
        <f t="array" ref="G743">INDEX(DbaseIndices!D:D,$B743)</f>
        <v>Residual Fuel Oil (HFO)</v>
      </c>
      <c r="H743" s="197" t="str" cm="1">
        <f t="array" ref="H743">INDEX(DbaseIndices!E:E,$B743)</f>
        <v>FlowIn</v>
      </c>
      <c r="I743" s="197">
        <f>IF(I742=DbaseIndices!$N$3,DbaseIndices!$N$2,I742+1)</f>
        <v>2015</v>
      </c>
      <c r="J743" s="404" cm="1">
        <f t="array" aca="1" ref="J743" ca="1">OFFSET(INDIRECT(INDEX(DbaseIndices!J:J,B743)),0,I743-2000+1)</f>
        <v>20069.303037675742</v>
      </c>
    </row>
    <row r="744" spans="1:10" x14ac:dyDescent="0.25">
      <c r="A744" s="197">
        <f>IF(I743=DbaseIndices!$N$3,A743+1,A743)</f>
        <v>124</v>
      </c>
      <c r="B744" s="197">
        <f>MATCH(A744,DbaseIndices!A:A,0)</f>
        <v>182</v>
      </c>
      <c r="C744" s="197" t="str" cm="1">
        <f t="array" ref="C744">INDEX(DbaseIndices!F:F,$B744)</f>
        <v>1 Energy</v>
      </c>
      <c r="D744" s="197" t="str" cm="1">
        <f t="array" ref="D744">INDEX(DbaseIndices!G:G,$B744)</f>
        <v>1A Fuel Combustion Activities</v>
      </c>
      <c r="E744" s="197" t="str" cm="1">
        <f t="array" ref="E744">INDEX(DbaseIndices!H:H,$B744)</f>
        <v>1A4 Other Sectors</v>
      </c>
      <c r="F744" s="197" t="str" cm="1">
        <f t="array" ref="F744">INDEX(DbaseIndices!I:I,$B744)</f>
        <v>1A4a Commercial/Institutional</v>
      </c>
      <c r="G744" s="197" t="str" cm="1">
        <f t="array" ref="G744">INDEX(DbaseIndices!D:D,$B744)</f>
        <v>Residual Fuel Oil (HFO)</v>
      </c>
      <c r="H744" s="197" t="str" cm="1">
        <f t="array" ref="H744">INDEX(DbaseIndices!E:E,$B744)</f>
        <v>FlowIn</v>
      </c>
      <c r="I744" s="197">
        <f>IF(I743=DbaseIndices!$N$3,DbaseIndices!$N$2,I743+1)</f>
        <v>2016</v>
      </c>
      <c r="J744" s="404" cm="1">
        <f t="array" aca="1" ref="J744" ca="1">OFFSET(INDIRECT(INDEX(DbaseIndices!J:J,B744)),0,I744-2000+1)</f>
        <v>20071</v>
      </c>
    </row>
    <row r="745" spans="1:10" x14ac:dyDescent="0.25">
      <c r="A745" s="197">
        <f>IF(I744=DbaseIndices!$N$3,A744+1,A744)</f>
        <v>124</v>
      </c>
      <c r="B745" s="197">
        <f>MATCH(A745,DbaseIndices!A:A,0)</f>
        <v>182</v>
      </c>
      <c r="C745" s="197" t="str" cm="1">
        <f t="array" ref="C745">INDEX(DbaseIndices!F:F,$B745)</f>
        <v>1 Energy</v>
      </c>
      <c r="D745" s="197" t="str" cm="1">
        <f t="array" ref="D745">INDEX(DbaseIndices!G:G,$B745)</f>
        <v>1A Fuel Combustion Activities</v>
      </c>
      <c r="E745" s="197" t="str" cm="1">
        <f t="array" ref="E745">INDEX(DbaseIndices!H:H,$B745)</f>
        <v>1A4 Other Sectors</v>
      </c>
      <c r="F745" s="197" t="str" cm="1">
        <f t="array" ref="F745">INDEX(DbaseIndices!I:I,$B745)</f>
        <v>1A4a Commercial/Institutional</v>
      </c>
      <c r="G745" s="197" t="str" cm="1">
        <f t="array" ref="G745">INDEX(DbaseIndices!D:D,$B745)</f>
        <v>Residual Fuel Oil (HFO)</v>
      </c>
      <c r="H745" s="197" t="str" cm="1">
        <f t="array" ref="H745">INDEX(DbaseIndices!E:E,$B745)</f>
        <v>FlowIn</v>
      </c>
      <c r="I745" s="197">
        <f>IF(I744=DbaseIndices!$N$3,DbaseIndices!$N$2,I744+1)</f>
        <v>2017</v>
      </c>
      <c r="J745" s="404" cm="1">
        <f t="array" aca="1" ref="J745" ca="1">OFFSET(INDIRECT(INDEX(DbaseIndices!J:J,B745)),0,I745-2000+1)</f>
        <v>20074</v>
      </c>
    </row>
    <row r="746" spans="1:10" x14ac:dyDescent="0.25">
      <c r="A746" s="197">
        <f>IF(I745=DbaseIndices!$N$3,A745+1,A745)</f>
        <v>125</v>
      </c>
      <c r="B746" s="197">
        <f>MATCH(A746,DbaseIndices!A:A,0)</f>
        <v>183</v>
      </c>
      <c r="C746" s="197" t="str" cm="1">
        <f t="array" ref="C746">INDEX(DbaseIndices!F:F,$B746)</f>
        <v>1 Energy</v>
      </c>
      <c r="D746" s="197" t="str" cm="1">
        <f t="array" ref="D746">INDEX(DbaseIndices!G:G,$B746)</f>
        <v>1A Fuel Combustion Activities</v>
      </c>
      <c r="E746" s="197" t="str" cm="1">
        <f t="array" ref="E746">INDEX(DbaseIndices!H:H,$B746)</f>
        <v>1A4 Other Sectors</v>
      </c>
      <c r="F746" s="197" t="str" cm="1">
        <f t="array" ref="F746">INDEX(DbaseIndices!I:I,$B746)</f>
        <v>1A4a Commercial/Institutional</v>
      </c>
      <c r="G746" s="197" t="str" cm="1">
        <f t="array" ref="G746">INDEX(DbaseIndices!D:D,$B746)</f>
        <v>Coal</v>
      </c>
      <c r="H746" s="197" t="str" cm="1">
        <f t="array" ref="H746">INDEX(DbaseIndices!E:E,$B746)</f>
        <v>FlowIn</v>
      </c>
      <c r="I746" s="197">
        <f>IF(I745=DbaseIndices!$N$3,DbaseIndices!$N$2,I745+1)</f>
        <v>2012</v>
      </c>
      <c r="J746" s="404" cm="1">
        <f t="array" aca="1" ref="J746" ca="1">OFFSET(INDIRECT(INDEX(DbaseIndices!J:J,B746)),0,I746-2000+1)</f>
        <v>39337.272736454455</v>
      </c>
    </row>
    <row r="747" spans="1:10" x14ac:dyDescent="0.25">
      <c r="A747" s="197">
        <f>IF(I746=DbaseIndices!$N$3,A746+1,A746)</f>
        <v>125</v>
      </c>
      <c r="B747" s="197">
        <f>MATCH(A747,DbaseIndices!A:A,0)</f>
        <v>183</v>
      </c>
      <c r="C747" s="197" t="str" cm="1">
        <f t="array" ref="C747">INDEX(DbaseIndices!F:F,$B747)</f>
        <v>1 Energy</v>
      </c>
      <c r="D747" s="197" t="str" cm="1">
        <f t="array" ref="D747">INDEX(DbaseIndices!G:G,$B747)</f>
        <v>1A Fuel Combustion Activities</v>
      </c>
      <c r="E747" s="197" t="str" cm="1">
        <f t="array" ref="E747">INDEX(DbaseIndices!H:H,$B747)</f>
        <v>1A4 Other Sectors</v>
      </c>
      <c r="F747" s="197" t="str" cm="1">
        <f t="array" ref="F747">INDEX(DbaseIndices!I:I,$B747)</f>
        <v>1A4a Commercial/Institutional</v>
      </c>
      <c r="G747" s="197" t="str" cm="1">
        <f t="array" ref="G747">INDEX(DbaseIndices!D:D,$B747)</f>
        <v>Coal</v>
      </c>
      <c r="H747" s="197" t="str" cm="1">
        <f t="array" ref="H747">INDEX(DbaseIndices!E:E,$B747)</f>
        <v>FlowIn</v>
      </c>
      <c r="I747" s="197">
        <f>IF(I746=DbaseIndices!$N$3,DbaseIndices!$N$2,I746+1)</f>
        <v>2013</v>
      </c>
      <c r="J747" s="404" cm="1">
        <f t="array" aca="1" ref="J747" ca="1">OFFSET(INDIRECT(INDEX(DbaseIndices!J:J,B747)),0,I747-2000+1)</f>
        <v>60328.705332687481</v>
      </c>
    </row>
    <row r="748" spans="1:10" x14ac:dyDescent="0.25">
      <c r="A748" s="197">
        <f>IF(I747=DbaseIndices!$N$3,A747+1,A747)</f>
        <v>125</v>
      </c>
      <c r="B748" s="197">
        <f>MATCH(A748,DbaseIndices!A:A,0)</f>
        <v>183</v>
      </c>
      <c r="C748" s="197" t="str" cm="1">
        <f t="array" ref="C748">INDEX(DbaseIndices!F:F,$B748)</f>
        <v>1 Energy</v>
      </c>
      <c r="D748" s="197" t="str" cm="1">
        <f t="array" ref="D748">INDEX(DbaseIndices!G:G,$B748)</f>
        <v>1A Fuel Combustion Activities</v>
      </c>
      <c r="E748" s="197" t="str" cm="1">
        <f t="array" ref="E748">INDEX(DbaseIndices!H:H,$B748)</f>
        <v>1A4 Other Sectors</v>
      </c>
      <c r="F748" s="197" t="str" cm="1">
        <f t="array" ref="F748">INDEX(DbaseIndices!I:I,$B748)</f>
        <v>1A4a Commercial/Institutional</v>
      </c>
      <c r="G748" s="197" t="str" cm="1">
        <f t="array" ref="G748">INDEX(DbaseIndices!D:D,$B748)</f>
        <v>Coal</v>
      </c>
      <c r="H748" s="197" t="str" cm="1">
        <f t="array" ref="H748">INDEX(DbaseIndices!E:E,$B748)</f>
        <v>FlowIn</v>
      </c>
      <c r="I748" s="197">
        <f>IF(I747=DbaseIndices!$N$3,DbaseIndices!$N$2,I747+1)</f>
        <v>2014</v>
      </c>
      <c r="J748" s="404" cm="1">
        <f t="array" aca="1" ref="J748" ca="1">OFFSET(INDIRECT(INDEX(DbaseIndices!J:J,B748)),0,I748-2000+1)</f>
        <v>204293.83077953497</v>
      </c>
    </row>
    <row r="749" spans="1:10" x14ac:dyDescent="0.25">
      <c r="A749" s="197">
        <f>IF(I748=DbaseIndices!$N$3,A748+1,A748)</f>
        <v>125</v>
      </c>
      <c r="B749" s="197">
        <f>MATCH(A749,DbaseIndices!A:A,0)</f>
        <v>183</v>
      </c>
      <c r="C749" s="197" t="str" cm="1">
        <f t="array" ref="C749">INDEX(DbaseIndices!F:F,$B749)</f>
        <v>1 Energy</v>
      </c>
      <c r="D749" s="197" t="str" cm="1">
        <f t="array" ref="D749">INDEX(DbaseIndices!G:G,$B749)</f>
        <v>1A Fuel Combustion Activities</v>
      </c>
      <c r="E749" s="197" t="str" cm="1">
        <f t="array" ref="E749">INDEX(DbaseIndices!H:H,$B749)</f>
        <v>1A4 Other Sectors</v>
      </c>
      <c r="F749" s="197" t="str" cm="1">
        <f t="array" ref="F749">INDEX(DbaseIndices!I:I,$B749)</f>
        <v>1A4a Commercial/Institutional</v>
      </c>
      <c r="G749" s="197" t="str" cm="1">
        <f t="array" ref="G749">INDEX(DbaseIndices!D:D,$B749)</f>
        <v>Coal</v>
      </c>
      <c r="H749" s="197" t="str" cm="1">
        <f t="array" ref="H749">INDEX(DbaseIndices!E:E,$B749)</f>
        <v>FlowIn</v>
      </c>
      <c r="I749" s="197">
        <f>IF(I748=DbaseIndices!$N$3,DbaseIndices!$N$2,I748+1)</f>
        <v>2015</v>
      </c>
      <c r="J749" s="404" cm="1">
        <f t="array" aca="1" ref="J749" ca="1">OFFSET(INDIRECT(INDEX(DbaseIndices!J:J,B749)),0,I749-2000+1)</f>
        <v>186985.12122892719</v>
      </c>
    </row>
    <row r="750" spans="1:10" x14ac:dyDescent="0.25">
      <c r="A750" s="197">
        <f>IF(I749=DbaseIndices!$N$3,A749+1,A749)</f>
        <v>125</v>
      </c>
      <c r="B750" s="197">
        <f>MATCH(A750,DbaseIndices!A:A,0)</f>
        <v>183</v>
      </c>
      <c r="C750" s="197" t="str" cm="1">
        <f t="array" ref="C750">INDEX(DbaseIndices!F:F,$B750)</f>
        <v>1 Energy</v>
      </c>
      <c r="D750" s="197" t="str" cm="1">
        <f t="array" ref="D750">INDEX(DbaseIndices!G:G,$B750)</f>
        <v>1A Fuel Combustion Activities</v>
      </c>
      <c r="E750" s="197" t="str" cm="1">
        <f t="array" ref="E750">INDEX(DbaseIndices!H:H,$B750)</f>
        <v>1A4 Other Sectors</v>
      </c>
      <c r="F750" s="197" t="str" cm="1">
        <f t="array" ref="F750">INDEX(DbaseIndices!I:I,$B750)</f>
        <v>1A4a Commercial/Institutional</v>
      </c>
      <c r="G750" s="197" t="str" cm="1">
        <f t="array" ref="G750">INDEX(DbaseIndices!D:D,$B750)</f>
        <v>Coal</v>
      </c>
      <c r="H750" s="197" t="str" cm="1">
        <f t="array" ref="H750">INDEX(DbaseIndices!E:E,$B750)</f>
        <v>FlowIn</v>
      </c>
      <c r="I750" s="197">
        <f>IF(I749=DbaseIndices!$N$3,DbaseIndices!$N$2,I749+1)</f>
        <v>2016</v>
      </c>
      <c r="J750" s="404" cm="1">
        <f t="array" aca="1" ref="J750" ca="1">OFFSET(INDIRECT(INDEX(DbaseIndices!J:J,B750)),0,I750-2000+1)</f>
        <v>160863.1272031187</v>
      </c>
    </row>
    <row r="751" spans="1:10" x14ac:dyDescent="0.25">
      <c r="A751" s="197">
        <f>IF(I750=DbaseIndices!$N$3,A750+1,A750)</f>
        <v>125</v>
      </c>
      <c r="B751" s="197">
        <f>MATCH(A751,DbaseIndices!A:A,0)</f>
        <v>183</v>
      </c>
      <c r="C751" s="197" t="str" cm="1">
        <f t="array" ref="C751">INDEX(DbaseIndices!F:F,$B751)</f>
        <v>1 Energy</v>
      </c>
      <c r="D751" s="197" t="str" cm="1">
        <f t="array" ref="D751">INDEX(DbaseIndices!G:G,$B751)</f>
        <v>1A Fuel Combustion Activities</v>
      </c>
      <c r="E751" s="197" t="str" cm="1">
        <f t="array" ref="E751">INDEX(DbaseIndices!H:H,$B751)</f>
        <v>1A4 Other Sectors</v>
      </c>
      <c r="F751" s="197" t="str" cm="1">
        <f t="array" ref="F751">INDEX(DbaseIndices!I:I,$B751)</f>
        <v>1A4a Commercial/Institutional</v>
      </c>
      <c r="G751" s="197" t="str" cm="1">
        <f t="array" ref="G751">INDEX(DbaseIndices!D:D,$B751)</f>
        <v>Coal</v>
      </c>
      <c r="H751" s="197" t="str" cm="1">
        <f t="array" ref="H751">INDEX(DbaseIndices!E:E,$B751)</f>
        <v>FlowIn</v>
      </c>
      <c r="I751" s="197">
        <f>IF(I750=DbaseIndices!$N$3,DbaseIndices!$N$2,I750+1)</f>
        <v>2017</v>
      </c>
      <c r="J751" s="404" cm="1">
        <f t="array" aca="1" ref="J751" ca="1">OFFSET(INDIRECT(INDEX(DbaseIndices!J:J,B751)),0,I751-2000+1)</f>
        <v>285437.96719187812</v>
      </c>
    </row>
    <row r="752" spans="1:10" x14ac:dyDescent="0.25">
      <c r="A752" s="197">
        <f>IF(I751=DbaseIndices!$N$3,A751+1,A751)</f>
        <v>126</v>
      </c>
      <c r="B752" s="197">
        <f>MATCH(A752,DbaseIndices!A:A,0)</f>
        <v>184</v>
      </c>
      <c r="C752" s="197" t="str" cm="1">
        <f t="array" ref="C752">INDEX(DbaseIndices!F:F,$B752)</f>
        <v>1 Energy</v>
      </c>
      <c r="D752" s="197" t="str" cm="1">
        <f t="array" ref="D752">INDEX(DbaseIndices!G:G,$B752)</f>
        <v>1A Fuel Combustion Activities</v>
      </c>
      <c r="E752" s="197" t="str" cm="1">
        <f t="array" ref="E752">INDEX(DbaseIndices!H:H,$B752)</f>
        <v>1A4 Other Sectors</v>
      </c>
      <c r="F752" s="197" t="str" cm="1">
        <f t="array" ref="F752">INDEX(DbaseIndices!I:I,$B752)</f>
        <v>1A4a Commercial/Institutional</v>
      </c>
      <c r="G752" s="197" t="str" cm="1">
        <f t="array" ref="G752">INDEX(DbaseIndices!D:D,$B752)</f>
        <v>Gas work gas</v>
      </c>
      <c r="H752" s="197" t="str" cm="1">
        <f t="array" ref="H752">INDEX(DbaseIndices!E:E,$B752)</f>
        <v>FlowIn</v>
      </c>
      <c r="I752" s="197">
        <f>IF(I751=DbaseIndices!$N$3,DbaseIndices!$N$2,I751+1)</f>
        <v>2012</v>
      </c>
      <c r="J752" s="404" cm="1">
        <f t="array" aca="1" ref="J752" ca="1">OFFSET(INDIRECT(INDEX(DbaseIndices!J:J,B752)),0,I752-2000+1)</f>
        <v>0</v>
      </c>
    </row>
    <row r="753" spans="1:10" x14ac:dyDescent="0.25">
      <c r="A753" s="197">
        <f>IF(I752=DbaseIndices!$N$3,A752+1,A752)</f>
        <v>126</v>
      </c>
      <c r="B753" s="197">
        <f>MATCH(A753,DbaseIndices!A:A,0)</f>
        <v>184</v>
      </c>
      <c r="C753" s="197" t="str" cm="1">
        <f t="array" ref="C753">INDEX(DbaseIndices!F:F,$B753)</f>
        <v>1 Energy</v>
      </c>
      <c r="D753" s="197" t="str" cm="1">
        <f t="array" ref="D753">INDEX(DbaseIndices!G:G,$B753)</f>
        <v>1A Fuel Combustion Activities</v>
      </c>
      <c r="E753" s="197" t="str" cm="1">
        <f t="array" ref="E753">INDEX(DbaseIndices!H:H,$B753)</f>
        <v>1A4 Other Sectors</v>
      </c>
      <c r="F753" s="197" t="str" cm="1">
        <f t="array" ref="F753">INDEX(DbaseIndices!I:I,$B753)</f>
        <v>1A4a Commercial/Institutional</v>
      </c>
      <c r="G753" s="197" t="str" cm="1">
        <f t="array" ref="G753">INDEX(DbaseIndices!D:D,$B753)</f>
        <v>Gas work gas</v>
      </c>
      <c r="H753" s="197" t="str" cm="1">
        <f t="array" ref="H753">INDEX(DbaseIndices!E:E,$B753)</f>
        <v>FlowIn</v>
      </c>
      <c r="I753" s="197">
        <f>IF(I752=DbaseIndices!$N$3,DbaseIndices!$N$2,I752+1)</f>
        <v>2013</v>
      </c>
      <c r="J753" s="404" cm="1">
        <f t="array" aca="1" ref="J753" ca="1">OFFSET(INDIRECT(INDEX(DbaseIndices!J:J,B753)),0,I753-2000+1)</f>
        <v>0</v>
      </c>
    </row>
    <row r="754" spans="1:10" x14ac:dyDescent="0.25">
      <c r="A754" s="197">
        <f>IF(I753=DbaseIndices!$N$3,A753+1,A753)</f>
        <v>126</v>
      </c>
      <c r="B754" s="197">
        <f>MATCH(A754,DbaseIndices!A:A,0)</f>
        <v>184</v>
      </c>
      <c r="C754" s="197" t="str" cm="1">
        <f t="array" ref="C754">INDEX(DbaseIndices!F:F,$B754)</f>
        <v>1 Energy</v>
      </c>
      <c r="D754" s="197" t="str" cm="1">
        <f t="array" ref="D754">INDEX(DbaseIndices!G:G,$B754)</f>
        <v>1A Fuel Combustion Activities</v>
      </c>
      <c r="E754" s="197" t="str" cm="1">
        <f t="array" ref="E754">INDEX(DbaseIndices!H:H,$B754)</f>
        <v>1A4 Other Sectors</v>
      </c>
      <c r="F754" s="197" t="str" cm="1">
        <f t="array" ref="F754">INDEX(DbaseIndices!I:I,$B754)</f>
        <v>1A4a Commercial/Institutional</v>
      </c>
      <c r="G754" s="197" t="str" cm="1">
        <f t="array" ref="G754">INDEX(DbaseIndices!D:D,$B754)</f>
        <v>Gas work gas</v>
      </c>
      <c r="H754" s="197" t="str" cm="1">
        <f t="array" ref="H754">INDEX(DbaseIndices!E:E,$B754)</f>
        <v>FlowIn</v>
      </c>
      <c r="I754" s="197">
        <f>IF(I753=DbaseIndices!$N$3,DbaseIndices!$N$2,I753+1)</f>
        <v>2014</v>
      </c>
      <c r="J754" s="404" cm="1">
        <f t="array" aca="1" ref="J754" ca="1">OFFSET(INDIRECT(INDEX(DbaseIndices!J:J,B754)),0,I754-2000+1)</f>
        <v>0</v>
      </c>
    </row>
    <row r="755" spans="1:10" x14ac:dyDescent="0.25">
      <c r="A755" s="197">
        <f>IF(I754=DbaseIndices!$N$3,A754+1,A754)</f>
        <v>126</v>
      </c>
      <c r="B755" s="197">
        <f>MATCH(A755,DbaseIndices!A:A,0)</f>
        <v>184</v>
      </c>
      <c r="C755" s="197" t="str" cm="1">
        <f t="array" ref="C755">INDEX(DbaseIndices!F:F,$B755)</f>
        <v>1 Energy</v>
      </c>
      <c r="D755" s="197" t="str" cm="1">
        <f t="array" ref="D755">INDEX(DbaseIndices!G:G,$B755)</f>
        <v>1A Fuel Combustion Activities</v>
      </c>
      <c r="E755" s="197" t="str" cm="1">
        <f t="array" ref="E755">INDEX(DbaseIndices!H:H,$B755)</f>
        <v>1A4 Other Sectors</v>
      </c>
      <c r="F755" s="197" t="str" cm="1">
        <f t="array" ref="F755">INDEX(DbaseIndices!I:I,$B755)</f>
        <v>1A4a Commercial/Institutional</v>
      </c>
      <c r="G755" s="197" t="str" cm="1">
        <f t="array" ref="G755">INDEX(DbaseIndices!D:D,$B755)</f>
        <v>Gas work gas</v>
      </c>
      <c r="H755" s="197" t="str" cm="1">
        <f t="array" ref="H755">INDEX(DbaseIndices!E:E,$B755)</f>
        <v>FlowIn</v>
      </c>
      <c r="I755" s="197">
        <f>IF(I754=DbaseIndices!$N$3,DbaseIndices!$N$2,I754+1)</f>
        <v>2015</v>
      </c>
      <c r="J755" s="404" cm="1">
        <f t="array" aca="1" ref="J755" ca="1">OFFSET(INDIRECT(INDEX(DbaseIndices!J:J,B755)),0,I755-2000+1)</f>
        <v>0</v>
      </c>
    </row>
    <row r="756" spans="1:10" x14ac:dyDescent="0.25">
      <c r="A756" s="197">
        <f>IF(I755=DbaseIndices!$N$3,A755+1,A755)</f>
        <v>126</v>
      </c>
      <c r="B756" s="197">
        <f>MATCH(A756,DbaseIndices!A:A,0)</f>
        <v>184</v>
      </c>
      <c r="C756" s="197" t="str" cm="1">
        <f t="array" ref="C756">INDEX(DbaseIndices!F:F,$B756)</f>
        <v>1 Energy</v>
      </c>
      <c r="D756" s="197" t="str" cm="1">
        <f t="array" ref="D756">INDEX(DbaseIndices!G:G,$B756)</f>
        <v>1A Fuel Combustion Activities</v>
      </c>
      <c r="E756" s="197" t="str" cm="1">
        <f t="array" ref="E756">INDEX(DbaseIndices!H:H,$B756)</f>
        <v>1A4 Other Sectors</v>
      </c>
      <c r="F756" s="197" t="str" cm="1">
        <f t="array" ref="F756">INDEX(DbaseIndices!I:I,$B756)</f>
        <v>1A4a Commercial/Institutional</v>
      </c>
      <c r="G756" s="197" t="str" cm="1">
        <f t="array" ref="G756">INDEX(DbaseIndices!D:D,$B756)</f>
        <v>Gas work gas</v>
      </c>
      <c r="H756" s="197" t="str" cm="1">
        <f t="array" ref="H756">INDEX(DbaseIndices!E:E,$B756)</f>
        <v>FlowIn</v>
      </c>
      <c r="I756" s="197">
        <f>IF(I755=DbaseIndices!$N$3,DbaseIndices!$N$2,I755+1)</f>
        <v>2016</v>
      </c>
      <c r="J756" s="404" cm="1">
        <f t="array" aca="1" ref="J756" ca="1">OFFSET(INDIRECT(INDEX(DbaseIndices!J:J,B756)),0,I756-2000+1)</f>
        <v>0</v>
      </c>
    </row>
    <row r="757" spans="1:10" x14ac:dyDescent="0.25">
      <c r="A757" s="197">
        <f>IF(I756=DbaseIndices!$N$3,A756+1,A756)</f>
        <v>126</v>
      </c>
      <c r="B757" s="197">
        <f>MATCH(A757,DbaseIndices!A:A,0)</f>
        <v>184</v>
      </c>
      <c r="C757" s="197" t="str" cm="1">
        <f t="array" ref="C757">INDEX(DbaseIndices!F:F,$B757)</f>
        <v>1 Energy</v>
      </c>
      <c r="D757" s="197" t="str" cm="1">
        <f t="array" ref="D757">INDEX(DbaseIndices!G:G,$B757)</f>
        <v>1A Fuel Combustion Activities</v>
      </c>
      <c r="E757" s="197" t="str" cm="1">
        <f t="array" ref="E757">INDEX(DbaseIndices!H:H,$B757)</f>
        <v>1A4 Other Sectors</v>
      </c>
      <c r="F757" s="197" t="str" cm="1">
        <f t="array" ref="F757">INDEX(DbaseIndices!I:I,$B757)</f>
        <v>1A4a Commercial/Institutional</v>
      </c>
      <c r="G757" s="197" t="str" cm="1">
        <f t="array" ref="G757">INDEX(DbaseIndices!D:D,$B757)</f>
        <v>Gas work gas</v>
      </c>
      <c r="H757" s="197" t="str" cm="1">
        <f t="array" ref="H757">INDEX(DbaseIndices!E:E,$B757)</f>
        <v>FlowIn</v>
      </c>
      <c r="I757" s="197">
        <f>IF(I756=DbaseIndices!$N$3,DbaseIndices!$N$2,I756+1)</f>
        <v>2017</v>
      </c>
      <c r="J757" s="404" cm="1">
        <f t="array" aca="1" ref="J757" ca="1">OFFSET(INDIRECT(INDEX(DbaseIndices!J:J,B757)),0,I757-2000+1)</f>
        <v>0</v>
      </c>
    </row>
    <row r="758" spans="1:10" x14ac:dyDescent="0.25">
      <c r="A758" s="197">
        <f>IF(I757=DbaseIndices!$N$3,A757+1,A757)</f>
        <v>127</v>
      </c>
      <c r="B758" s="197">
        <f>MATCH(A758,DbaseIndices!A:A,0)</f>
        <v>185</v>
      </c>
      <c r="C758" s="197" t="str" cm="1">
        <f t="array" ref="C758">INDEX(DbaseIndices!F:F,$B758)</f>
        <v>1 Energy</v>
      </c>
      <c r="D758" s="197" t="str" cm="1">
        <f t="array" ref="D758">INDEX(DbaseIndices!G:G,$B758)</f>
        <v>1A Fuel Combustion Activities</v>
      </c>
      <c r="E758" s="197" t="str" cm="1">
        <f t="array" ref="E758">INDEX(DbaseIndices!H:H,$B758)</f>
        <v>1A4 Other Sectors</v>
      </c>
      <c r="F758" s="197" t="str" cm="1">
        <f t="array" ref="F758">INDEX(DbaseIndices!I:I,$B758)</f>
        <v>1A4a Commercial/Institutional</v>
      </c>
      <c r="G758" s="197" t="str" cm="1">
        <f t="array" ref="G758">INDEX(DbaseIndices!D:D,$B758)</f>
        <v>Gas</v>
      </c>
      <c r="H758" s="197" t="str" cm="1">
        <f t="array" ref="H758">INDEX(DbaseIndices!E:E,$B758)</f>
        <v>FlowIn</v>
      </c>
      <c r="I758" s="197">
        <f>IF(I757=DbaseIndices!$N$3,DbaseIndices!$N$2,I757+1)</f>
        <v>2012</v>
      </c>
      <c r="J758" s="404" cm="1">
        <f t="array" aca="1" ref="J758" ca="1">OFFSET(INDIRECT(INDEX(DbaseIndices!J:J,B758)),0,I758-2000+1)</f>
        <v>313.8240000000003</v>
      </c>
    </row>
    <row r="759" spans="1:10" x14ac:dyDescent="0.25">
      <c r="A759" s="197">
        <f>IF(I758=DbaseIndices!$N$3,A758+1,A758)</f>
        <v>127</v>
      </c>
      <c r="B759" s="197">
        <f>MATCH(A759,DbaseIndices!A:A,0)</f>
        <v>185</v>
      </c>
      <c r="C759" s="197" t="str" cm="1">
        <f t="array" ref="C759">INDEX(DbaseIndices!F:F,$B759)</f>
        <v>1 Energy</v>
      </c>
      <c r="D759" s="197" t="str" cm="1">
        <f t="array" ref="D759">INDEX(DbaseIndices!G:G,$B759)</f>
        <v>1A Fuel Combustion Activities</v>
      </c>
      <c r="E759" s="197" t="str" cm="1">
        <f t="array" ref="E759">INDEX(DbaseIndices!H:H,$B759)</f>
        <v>1A4 Other Sectors</v>
      </c>
      <c r="F759" s="197" t="str" cm="1">
        <f t="array" ref="F759">INDEX(DbaseIndices!I:I,$B759)</f>
        <v>1A4a Commercial/Institutional</v>
      </c>
      <c r="G759" s="197" t="str" cm="1">
        <f t="array" ref="G759">INDEX(DbaseIndices!D:D,$B759)</f>
        <v>Gas</v>
      </c>
      <c r="H759" s="197" t="str" cm="1">
        <f t="array" ref="H759">INDEX(DbaseIndices!E:E,$B759)</f>
        <v>FlowIn</v>
      </c>
      <c r="I759" s="197">
        <f>IF(I758=DbaseIndices!$N$3,DbaseIndices!$N$2,I758+1)</f>
        <v>2013</v>
      </c>
      <c r="J759" s="404" cm="1">
        <f t="array" aca="1" ref="J759" ca="1">OFFSET(INDIRECT(INDEX(DbaseIndices!J:J,B759)),0,I759-2000+1)</f>
        <v>466.39600000000002</v>
      </c>
    </row>
    <row r="760" spans="1:10" x14ac:dyDescent="0.25">
      <c r="A760" s="197">
        <f>IF(I759=DbaseIndices!$N$3,A759+1,A759)</f>
        <v>127</v>
      </c>
      <c r="B760" s="197">
        <f>MATCH(A760,DbaseIndices!A:A,0)</f>
        <v>185</v>
      </c>
      <c r="C760" s="197" t="str" cm="1">
        <f t="array" ref="C760">INDEX(DbaseIndices!F:F,$B760)</f>
        <v>1 Energy</v>
      </c>
      <c r="D760" s="197" t="str" cm="1">
        <f t="array" ref="D760">INDEX(DbaseIndices!G:G,$B760)</f>
        <v>1A Fuel Combustion Activities</v>
      </c>
      <c r="E760" s="197" t="str" cm="1">
        <f t="array" ref="E760">INDEX(DbaseIndices!H:H,$B760)</f>
        <v>1A4 Other Sectors</v>
      </c>
      <c r="F760" s="197" t="str" cm="1">
        <f t="array" ref="F760">INDEX(DbaseIndices!I:I,$B760)</f>
        <v>1A4a Commercial/Institutional</v>
      </c>
      <c r="G760" s="197" t="str" cm="1">
        <f t="array" ref="G760">INDEX(DbaseIndices!D:D,$B760)</f>
        <v>Gas</v>
      </c>
      <c r="H760" s="197" t="str" cm="1">
        <f t="array" ref="H760">INDEX(DbaseIndices!E:E,$B760)</f>
        <v>FlowIn</v>
      </c>
      <c r="I760" s="197">
        <f>IF(I759=DbaseIndices!$N$3,DbaseIndices!$N$2,I759+1)</f>
        <v>2014</v>
      </c>
      <c r="J760" s="404" cm="1">
        <f t="array" aca="1" ref="J760" ca="1">OFFSET(INDIRECT(INDEX(DbaseIndices!J:J,B760)),0,I760-2000+1)</f>
        <v>485.08499999999998</v>
      </c>
    </row>
    <row r="761" spans="1:10" x14ac:dyDescent="0.25">
      <c r="A761" s="197">
        <f>IF(I760=DbaseIndices!$N$3,A760+1,A760)</f>
        <v>127</v>
      </c>
      <c r="B761" s="197">
        <f>MATCH(A761,DbaseIndices!A:A,0)</f>
        <v>185</v>
      </c>
      <c r="C761" s="197" t="str" cm="1">
        <f t="array" ref="C761">INDEX(DbaseIndices!F:F,$B761)</f>
        <v>1 Energy</v>
      </c>
      <c r="D761" s="197" t="str" cm="1">
        <f t="array" ref="D761">INDEX(DbaseIndices!G:G,$B761)</f>
        <v>1A Fuel Combustion Activities</v>
      </c>
      <c r="E761" s="197" t="str" cm="1">
        <f t="array" ref="E761">INDEX(DbaseIndices!H:H,$B761)</f>
        <v>1A4 Other Sectors</v>
      </c>
      <c r="F761" s="197" t="str" cm="1">
        <f t="array" ref="F761">INDEX(DbaseIndices!I:I,$B761)</f>
        <v>1A4a Commercial/Institutional</v>
      </c>
      <c r="G761" s="197" t="str" cm="1">
        <f t="array" ref="G761">INDEX(DbaseIndices!D:D,$B761)</f>
        <v>Gas</v>
      </c>
      <c r="H761" s="197" t="str" cm="1">
        <f t="array" ref="H761">INDEX(DbaseIndices!E:E,$B761)</f>
        <v>FlowIn</v>
      </c>
      <c r="I761" s="197">
        <f>IF(I760=DbaseIndices!$N$3,DbaseIndices!$N$2,I760+1)</f>
        <v>2015</v>
      </c>
      <c r="J761" s="404" cm="1">
        <f t="array" aca="1" ref="J761" ca="1">OFFSET(INDIRECT(INDEX(DbaseIndices!J:J,B761)),0,I761-2000+1)</f>
        <v>503.774</v>
      </c>
    </row>
    <row r="762" spans="1:10" x14ac:dyDescent="0.25">
      <c r="A762" s="197">
        <f>IF(I761=DbaseIndices!$N$3,A761+1,A761)</f>
        <v>127</v>
      </c>
      <c r="B762" s="197">
        <f>MATCH(A762,DbaseIndices!A:A,0)</f>
        <v>185</v>
      </c>
      <c r="C762" s="197" t="str" cm="1">
        <f t="array" ref="C762">INDEX(DbaseIndices!F:F,$B762)</f>
        <v>1 Energy</v>
      </c>
      <c r="D762" s="197" t="str" cm="1">
        <f t="array" ref="D762">INDEX(DbaseIndices!G:G,$B762)</f>
        <v>1A Fuel Combustion Activities</v>
      </c>
      <c r="E762" s="197" t="str" cm="1">
        <f t="array" ref="E762">INDEX(DbaseIndices!H:H,$B762)</f>
        <v>1A4 Other Sectors</v>
      </c>
      <c r="F762" s="197" t="str" cm="1">
        <f t="array" ref="F762">INDEX(DbaseIndices!I:I,$B762)</f>
        <v>1A4a Commercial/Institutional</v>
      </c>
      <c r="G762" s="197" t="str" cm="1">
        <f t="array" ref="G762">INDEX(DbaseIndices!D:D,$B762)</f>
        <v>Gas</v>
      </c>
      <c r="H762" s="197" t="str" cm="1">
        <f t="array" ref="H762">INDEX(DbaseIndices!E:E,$B762)</f>
        <v>FlowIn</v>
      </c>
      <c r="I762" s="197">
        <f>IF(I761=DbaseIndices!$N$3,DbaseIndices!$N$2,I761+1)</f>
        <v>2016</v>
      </c>
      <c r="J762" s="404" cm="1">
        <f t="array" aca="1" ref="J762" ca="1">OFFSET(INDIRECT(INDEX(DbaseIndices!J:J,B762)),0,I762-2000+1)</f>
        <v>522</v>
      </c>
    </row>
    <row r="763" spans="1:10" x14ac:dyDescent="0.25">
      <c r="A763" s="197">
        <f>IF(I762=DbaseIndices!$N$3,A762+1,A762)</f>
        <v>127</v>
      </c>
      <c r="B763" s="197">
        <f>MATCH(A763,DbaseIndices!A:A,0)</f>
        <v>185</v>
      </c>
      <c r="C763" s="197" t="str" cm="1">
        <f t="array" ref="C763">INDEX(DbaseIndices!F:F,$B763)</f>
        <v>1 Energy</v>
      </c>
      <c r="D763" s="197" t="str" cm="1">
        <f t="array" ref="D763">INDEX(DbaseIndices!G:G,$B763)</f>
        <v>1A Fuel Combustion Activities</v>
      </c>
      <c r="E763" s="197" t="str" cm="1">
        <f t="array" ref="E763">INDEX(DbaseIndices!H:H,$B763)</f>
        <v>1A4 Other Sectors</v>
      </c>
      <c r="F763" s="197" t="str" cm="1">
        <f t="array" ref="F763">INDEX(DbaseIndices!I:I,$B763)</f>
        <v>1A4a Commercial/Institutional</v>
      </c>
      <c r="G763" s="197" t="str" cm="1">
        <f t="array" ref="G763">INDEX(DbaseIndices!D:D,$B763)</f>
        <v>Gas</v>
      </c>
      <c r="H763" s="197" t="str" cm="1">
        <f t="array" ref="H763">INDEX(DbaseIndices!E:E,$B763)</f>
        <v>FlowIn</v>
      </c>
      <c r="I763" s="197">
        <f>IF(I762=DbaseIndices!$N$3,DbaseIndices!$N$2,I762+1)</f>
        <v>2017</v>
      </c>
      <c r="J763" s="404" cm="1">
        <f t="array" aca="1" ref="J763" ca="1">OFFSET(INDIRECT(INDEX(DbaseIndices!J:J,B763)),0,I763-2000+1)</f>
        <v>541</v>
      </c>
    </row>
    <row r="764" spans="1:10" x14ac:dyDescent="0.25">
      <c r="A764" s="197">
        <f>IF(I763=DbaseIndices!$N$3,A763+1,A763)</f>
        <v>128</v>
      </c>
      <c r="B764" s="197">
        <f>MATCH(A764,DbaseIndices!A:A,0)</f>
        <v>187</v>
      </c>
      <c r="C764" s="197" t="str" cm="1">
        <f t="array" ref="C764">INDEX(DbaseIndices!F:F,$B764)</f>
        <v>1 Energy</v>
      </c>
      <c r="D764" s="197" t="str" cm="1">
        <f t="array" ref="D764">INDEX(DbaseIndices!G:G,$B764)</f>
        <v>1A Fuel Combustion Activities</v>
      </c>
      <c r="E764" s="197" t="str" cm="1">
        <f t="array" ref="E764">INDEX(DbaseIndices!H:H,$B764)</f>
        <v>1A4 Other Sectors</v>
      </c>
      <c r="F764" s="197" t="str" cm="1">
        <f t="array" ref="F764">INDEX(DbaseIndices!I:I,$B764)</f>
        <v>1A4b Residential</v>
      </c>
      <c r="G764" s="197" t="str" cm="1">
        <f t="array" ref="G764">INDEX(DbaseIndices!D:D,$B764)</f>
        <v>Kerosene</v>
      </c>
      <c r="H764" s="197" t="str" cm="1">
        <f t="array" ref="H764">INDEX(DbaseIndices!E:E,$B764)</f>
        <v>FlowIn</v>
      </c>
      <c r="I764" s="197">
        <f>IF(I763=DbaseIndices!$N$3,DbaseIndices!$N$2,I763+1)</f>
        <v>2012</v>
      </c>
      <c r="J764" s="404" cm="1">
        <f t="array" aca="1" ref="J764" ca="1">OFFSET(INDIRECT(INDEX(DbaseIndices!J:J,B764)),0,I764-2000+1)</f>
        <v>14595.427000000001</v>
      </c>
    </row>
    <row r="765" spans="1:10" x14ac:dyDescent="0.25">
      <c r="A765" s="197">
        <f>IF(I764=DbaseIndices!$N$3,A764+1,A764)</f>
        <v>128</v>
      </c>
      <c r="B765" s="197">
        <f>MATCH(A765,DbaseIndices!A:A,0)</f>
        <v>187</v>
      </c>
      <c r="C765" s="197" t="str" cm="1">
        <f t="array" ref="C765">INDEX(DbaseIndices!F:F,$B765)</f>
        <v>1 Energy</v>
      </c>
      <c r="D765" s="197" t="str" cm="1">
        <f t="array" ref="D765">INDEX(DbaseIndices!G:G,$B765)</f>
        <v>1A Fuel Combustion Activities</v>
      </c>
      <c r="E765" s="197" t="str" cm="1">
        <f t="array" ref="E765">INDEX(DbaseIndices!H:H,$B765)</f>
        <v>1A4 Other Sectors</v>
      </c>
      <c r="F765" s="197" t="str" cm="1">
        <f t="array" ref="F765">INDEX(DbaseIndices!I:I,$B765)</f>
        <v>1A4b Residential</v>
      </c>
      <c r="G765" s="197" t="str" cm="1">
        <f t="array" ref="G765">INDEX(DbaseIndices!D:D,$B765)</f>
        <v>Kerosene</v>
      </c>
      <c r="H765" s="197" t="str" cm="1">
        <f t="array" ref="H765">INDEX(DbaseIndices!E:E,$B765)</f>
        <v>FlowIn</v>
      </c>
      <c r="I765" s="197">
        <f>IF(I764=DbaseIndices!$N$3,DbaseIndices!$N$2,I764+1)</f>
        <v>2013</v>
      </c>
      <c r="J765" s="404" cm="1">
        <f t="array" aca="1" ref="J765" ca="1">OFFSET(INDIRECT(INDEX(DbaseIndices!J:J,B765)),0,I765-2000+1)</f>
        <v>14595</v>
      </c>
    </row>
    <row r="766" spans="1:10" x14ac:dyDescent="0.25">
      <c r="A766" s="197">
        <f>IF(I765=DbaseIndices!$N$3,A765+1,A765)</f>
        <v>128</v>
      </c>
      <c r="B766" s="197">
        <f>MATCH(A766,DbaseIndices!A:A,0)</f>
        <v>187</v>
      </c>
      <c r="C766" s="197" t="str" cm="1">
        <f t="array" ref="C766">INDEX(DbaseIndices!F:F,$B766)</f>
        <v>1 Energy</v>
      </c>
      <c r="D766" s="197" t="str" cm="1">
        <f t="array" ref="D766">INDEX(DbaseIndices!G:G,$B766)</f>
        <v>1A Fuel Combustion Activities</v>
      </c>
      <c r="E766" s="197" t="str" cm="1">
        <f t="array" ref="E766">INDEX(DbaseIndices!H:H,$B766)</f>
        <v>1A4 Other Sectors</v>
      </c>
      <c r="F766" s="197" t="str" cm="1">
        <f t="array" ref="F766">INDEX(DbaseIndices!I:I,$B766)</f>
        <v>1A4b Residential</v>
      </c>
      <c r="G766" s="197" t="str" cm="1">
        <f t="array" ref="G766">INDEX(DbaseIndices!D:D,$B766)</f>
        <v>Kerosene</v>
      </c>
      <c r="H766" s="197" t="str" cm="1">
        <f t="array" ref="H766">INDEX(DbaseIndices!E:E,$B766)</f>
        <v>FlowIn</v>
      </c>
      <c r="I766" s="197">
        <f>IF(I765=DbaseIndices!$N$3,DbaseIndices!$N$2,I765+1)</f>
        <v>2014</v>
      </c>
      <c r="J766" s="404" cm="1">
        <f t="array" aca="1" ref="J766" ca="1">OFFSET(INDIRECT(INDEX(DbaseIndices!J:J,B766)),0,I766-2000+1)</f>
        <v>10662</v>
      </c>
    </row>
    <row r="767" spans="1:10" x14ac:dyDescent="0.25">
      <c r="A767" s="197">
        <f>IF(I766=DbaseIndices!$N$3,A766+1,A766)</f>
        <v>128</v>
      </c>
      <c r="B767" s="197">
        <f>MATCH(A767,DbaseIndices!A:A,0)</f>
        <v>187</v>
      </c>
      <c r="C767" s="197" t="str" cm="1">
        <f t="array" ref="C767">INDEX(DbaseIndices!F:F,$B767)</f>
        <v>1 Energy</v>
      </c>
      <c r="D767" s="197" t="str" cm="1">
        <f t="array" ref="D767">INDEX(DbaseIndices!G:G,$B767)</f>
        <v>1A Fuel Combustion Activities</v>
      </c>
      <c r="E767" s="197" t="str" cm="1">
        <f t="array" ref="E767">INDEX(DbaseIndices!H:H,$B767)</f>
        <v>1A4 Other Sectors</v>
      </c>
      <c r="F767" s="197" t="str" cm="1">
        <f t="array" ref="F767">INDEX(DbaseIndices!I:I,$B767)</f>
        <v>1A4b Residential</v>
      </c>
      <c r="G767" s="197" t="str" cm="1">
        <f t="array" ref="G767">INDEX(DbaseIndices!D:D,$B767)</f>
        <v>Kerosene</v>
      </c>
      <c r="H767" s="197" t="str" cm="1">
        <f t="array" ref="H767">INDEX(DbaseIndices!E:E,$B767)</f>
        <v>FlowIn</v>
      </c>
      <c r="I767" s="197">
        <f>IF(I766=DbaseIndices!$N$3,DbaseIndices!$N$2,I766+1)</f>
        <v>2015</v>
      </c>
      <c r="J767" s="404" cm="1">
        <f t="array" aca="1" ref="J767" ca="1">OFFSET(INDIRECT(INDEX(DbaseIndices!J:J,B767)),0,I767-2000+1)</f>
        <v>12275.37</v>
      </c>
    </row>
    <row r="768" spans="1:10" x14ac:dyDescent="0.25">
      <c r="A768" s="197">
        <f>IF(I767=DbaseIndices!$N$3,A767+1,A767)</f>
        <v>128</v>
      </c>
      <c r="B768" s="197">
        <f>MATCH(A768,DbaseIndices!A:A,0)</f>
        <v>187</v>
      </c>
      <c r="C768" s="197" t="str" cm="1">
        <f t="array" ref="C768">INDEX(DbaseIndices!F:F,$B768)</f>
        <v>1 Energy</v>
      </c>
      <c r="D768" s="197" t="str" cm="1">
        <f t="array" ref="D768">INDEX(DbaseIndices!G:G,$B768)</f>
        <v>1A Fuel Combustion Activities</v>
      </c>
      <c r="E768" s="197" t="str" cm="1">
        <f t="array" ref="E768">INDEX(DbaseIndices!H:H,$B768)</f>
        <v>1A4 Other Sectors</v>
      </c>
      <c r="F768" s="197" t="str" cm="1">
        <f t="array" ref="F768">INDEX(DbaseIndices!I:I,$B768)</f>
        <v>1A4b Residential</v>
      </c>
      <c r="G768" s="197" t="str" cm="1">
        <f t="array" ref="G768">INDEX(DbaseIndices!D:D,$B768)</f>
        <v>Kerosene</v>
      </c>
      <c r="H768" s="197" t="str" cm="1">
        <f t="array" ref="H768">INDEX(DbaseIndices!E:E,$B768)</f>
        <v>FlowIn</v>
      </c>
      <c r="I768" s="197">
        <f>IF(I767=DbaseIndices!$N$3,DbaseIndices!$N$2,I767+1)</f>
        <v>2016</v>
      </c>
      <c r="J768" s="404" cm="1">
        <f t="array" aca="1" ref="J768" ca="1">OFFSET(INDIRECT(INDEX(DbaseIndices!J:J,B768)),0,I768-2000+1)</f>
        <v>11087</v>
      </c>
    </row>
    <row r="769" spans="1:10" x14ac:dyDescent="0.25">
      <c r="A769" s="197">
        <f>IF(I768=DbaseIndices!$N$3,A768+1,A768)</f>
        <v>128</v>
      </c>
      <c r="B769" s="197">
        <f>MATCH(A769,DbaseIndices!A:A,0)</f>
        <v>187</v>
      </c>
      <c r="C769" s="197" t="str" cm="1">
        <f t="array" ref="C769">INDEX(DbaseIndices!F:F,$B769)</f>
        <v>1 Energy</v>
      </c>
      <c r="D769" s="197" t="str" cm="1">
        <f t="array" ref="D769">INDEX(DbaseIndices!G:G,$B769)</f>
        <v>1A Fuel Combustion Activities</v>
      </c>
      <c r="E769" s="197" t="str" cm="1">
        <f t="array" ref="E769">INDEX(DbaseIndices!H:H,$B769)</f>
        <v>1A4 Other Sectors</v>
      </c>
      <c r="F769" s="197" t="str" cm="1">
        <f t="array" ref="F769">INDEX(DbaseIndices!I:I,$B769)</f>
        <v>1A4b Residential</v>
      </c>
      <c r="G769" s="197" t="str" cm="1">
        <f t="array" ref="G769">INDEX(DbaseIndices!D:D,$B769)</f>
        <v>Kerosene</v>
      </c>
      <c r="H769" s="197" t="str" cm="1">
        <f t="array" ref="H769">INDEX(DbaseIndices!E:E,$B769)</f>
        <v>FlowIn</v>
      </c>
      <c r="I769" s="197">
        <f>IF(I768=DbaseIndices!$N$3,DbaseIndices!$N$2,I768+1)</f>
        <v>2017</v>
      </c>
      <c r="J769" s="404" cm="1">
        <f t="array" aca="1" ref="J769" ca="1">OFFSET(INDIRECT(INDEX(DbaseIndices!J:J,B769)),0,I769-2000+1)</f>
        <v>9649</v>
      </c>
    </row>
    <row r="770" spans="1:10" x14ac:dyDescent="0.25">
      <c r="A770" s="197">
        <f>IF(I769=DbaseIndices!$N$3,A769+1,A769)</f>
        <v>129</v>
      </c>
      <c r="B770" s="197">
        <f>MATCH(A770,DbaseIndices!A:A,0)</f>
        <v>188</v>
      </c>
      <c r="C770" s="197" t="str" cm="1">
        <f t="array" ref="C770">INDEX(DbaseIndices!F:F,$B770)</f>
        <v>1 Energy</v>
      </c>
      <c r="D770" s="197" t="str" cm="1">
        <f t="array" ref="D770">INDEX(DbaseIndices!G:G,$B770)</f>
        <v>1A Fuel Combustion Activities</v>
      </c>
      <c r="E770" s="197" t="str" cm="1">
        <f t="array" ref="E770">INDEX(DbaseIndices!H:H,$B770)</f>
        <v>1A4 Other Sectors</v>
      </c>
      <c r="F770" s="197" t="str" cm="1">
        <f t="array" ref="F770">INDEX(DbaseIndices!I:I,$B770)</f>
        <v>1A4b Residential</v>
      </c>
      <c r="G770" s="197" t="str" cm="1">
        <f t="array" ref="G770">INDEX(DbaseIndices!D:D,$B770)</f>
        <v>Residual Fuel Oil (HFO)</v>
      </c>
      <c r="H770" s="197" t="str" cm="1">
        <f t="array" ref="H770">INDEX(DbaseIndices!E:E,$B770)</f>
        <v>FlowIn</v>
      </c>
      <c r="I770" s="197">
        <f>IF(I769=DbaseIndices!$N$3,DbaseIndices!$N$2,I769+1)</f>
        <v>2012</v>
      </c>
      <c r="J770" s="404" cm="1">
        <f t="array" aca="1" ref="J770" ca="1">OFFSET(INDIRECT(INDEX(DbaseIndices!J:J,B770)),0,I770-2000+1)</f>
        <v>13.940992</v>
      </c>
    </row>
    <row r="771" spans="1:10" x14ac:dyDescent="0.25">
      <c r="A771" s="197">
        <f>IF(I770=DbaseIndices!$N$3,A770+1,A770)</f>
        <v>129</v>
      </c>
      <c r="B771" s="197">
        <f>MATCH(A771,DbaseIndices!A:A,0)</f>
        <v>188</v>
      </c>
      <c r="C771" s="197" t="str" cm="1">
        <f t="array" ref="C771">INDEX(DbaseIndices!F:F,$B771)</f>
        <v>1 Energy</v>
      </c>
      <c r="D771" s="197" t="str" cm="1">
        <f t="array" ref="D771">INDEX(DbaseIndices!G:G,$B771)</f>
        <v>1A Fuel Combustion Activities</v>
      </c>
      <c r="E771" s="197" t="str" cm="1">
        <f t="array" ref="E771">INDEX(DbaseIndices!H:H,$B771)</f>
        <v>1A4 Other Sectors</v>
      </c>
      <c r="F771" s="197" t="str" cm="1">
        <f t="array" ref="F771">INDEX(DbaseIndices!I:I,$B771)</f>
        <v>1A4b Residential</v>
      </c>
      <c r="G771" s="197" t="str" cm="1">
        <f t="array" ref="G771">INDEX(DbaseIndices!D:D,$B771)</f>
        <v>Residual Fuel Oil (HFO)</v>
      </c>
      <c r="H771" s="197" t="str" cm="1">
        <f t="array" ref="H771">INDEX(DbaseIndices!E:E,$B771)</f>
        <v>FlowIn</v>
      </c>
      <c r="I771" s="197">
        <f>IF(I770=DbaseIndices!$N$3,DbaseIndices!$N$2,I770+1)</f>
        <v>2013</v>
      </c>
      <c r="J771" s="404" cm="1">
        <f t="array" aca="1" ref="J771" ca="1">OFFSET(INDIRECT(INDEX(DbaseIndices!J:J,B771)),0,I771-2000+1)</f>
        <v>13.0984</v>
      </c>
    </row>
    <row r="772" spans="1:10" x14ac:dyDescent="0.25">
      <c r="A772" s="197">
        <f>IF(I771=DbaseIndices!$N$3,A771+1,A771)</f>
        <v>129</v>
      </c>
      <c r="B772" s="197">
        <f>MATCH(A772,DbaseIndices!A:A,0)</f>
        <v>188</v>
      </c>
      <c r="C772" s="197" t="str" cm="1">
        <f t="array" ref="C772">INDEX(DbaseIndices!F:F,$B772)</f>
        <v>1 Energy</v>
      </c>
      <c r="D772" s="197" t="str" cm="1">
        <f t="array" ref="D772">INDEX(DbaseIndices!G:G,$B772)</f>
        <v>1A Fuel Combustion Activities</v>
      </c>
      <c r="E772" s="197" t="str" cm="1">
        <f t="array" ref="E772">INDEX(DbaseIndices!H:H,$B772)</f>
        <v>1A4 Other Sectors</v>
      </c>
      <c r="F772" s="197" t="str" cm="1">
        <f t="array" ref="F772">INDEX(DbaseIndices!I:I,$B772)</f>
        <v>1A4b Residential</v>
      </c>
      <c r="G772" s="197" t="str" cm="1">
        <f t="array" ref="G772">INDEX(DbaseIndices!D:D,$B772)</f>
        <v>Residual Fuel Oil (HFO)</v>
      </c>
      <c r="H772" s="197" t="str" cm="1">
        <f t="array" ref="H772">INDEX(DbaseIndices!E:E,$B772)</f>
        <v>FlowIn</v>
      </c>
      <c r="I772" s="197">
        <f>IF(I771=DbaseIndices!$N$3,DbaseIndices!$N$2,I771+1)</f>
        <v>2014</v>
      </c>
      <c r="J772" s="404" cm="1">
        <f t="array" aca="1" ref="J772" ca="1">OFFSET(INDIRECT(INDEX(DbaseIndices!J:J,B772)),0,I772-2000+1)</f>
        <v>13.172699999999999</v>
      </c>
    </row>
    <row r="773" spans="1:10" x14ac:dyDescent="0.25">
      <c r="A773" s="197">
        <f>IF(I772=DbaseIndices!$N$3,A772+1,A772)</f>
        <v>129</v>
      </c>
      <c r="B773" s="197">
        <f>MATCH(A773,DbaseIndices!A:A,0)</f>
        <v>188</v>
      </c>
      <c r="C773" s="197" t="str" cm="1">
        <f t="array" ref="C773">INDEX(DbaseIndices!F:F,$B773)</f>
        <v>1 Energy</v>
      </c>
      <c r="D773" s="197" t="str" cm="1">
        <f t="array" ref="D773">INDEX(DbaseIndices!G:G,$B773)</f>
        <v>1A Fuel Combustion Activities</v>
      </c>
      <c r="E773" s="197" t="str" cm="1">
        <f t="array" ref="E773">INDEX(DbaseIndices!H:H,$B773)</f>
        <v>1A4 Other Sectors</v>
      </c>
      <c r="F773" s="197" t="str" cm="1">
        <f t="array" ref="F773">INDEX(DbaseIndices!I:I,$B773)</f>
        <v>1A4b Residential</v>
      </c>
      <c r="G773" s="197" t="str" cm="1">
        <f t="array" ref="G773">INDEX(DbaseIndices!D:D,$B773)</f>
        <v>Residual Fuel Oil (HFO)</v>
      </c>
      <c r="H773" s="197" t="str" cm="1">
        <f t="array" ref="H773">INDEX(DbaseIndices!E:E,$B773)</f>
        <v>FlowIn</v>
      </c>
      <c r="I773" s="197">
        <f>IF(I772=DbaseIndices!$N$3,DbaseIndices!$N$2,I772+1)</f>
        <v>2015</v>
      </c>
      <c r="J773" s="404" cm="1">
        <f t="array" aca="1" ref="J773" ca="1">OFFSET(INDIRECT(INDEX(DbaseIndices!J:J,B773)),0,I773-2000+1)</f>
        <v>13.247</v>
      </c>
    </row>
    <row r="774" spans="1:10" x14ac:dyDescent="0.25">
      <c r="A774" s="197">
        <f>IF(I773=DbaseIndices!$N$3,A773+1,A773)</f>
        <v>129</v>
      </c>
      <c r="B774" s="197">
        <f>MATCH(A774,DbaseIndices!A:A,0)</f>
        <v>188</v>
      </c>
      <c r="C774" s="197" t="str" cm="1">
        <f t="array" ref="C774">INDEX(DbaseIndices!F:F,$B774)</f>
        <v>1 Energy</v>
      </c>
      <c r="D774" s="197" t="str" cm="1">
        <f t="array" ref="D774">INDEX(DbaseIndices!G:G,$B774)</f>
        <v>1A Fuel Combustion Activities</v>
      </c>
      <c r="E774" s="197" t="str" cm="1">
        <f t="array" ref="E774">INDEX(DbaseIndices!H:H,$B774)</f>
        <v>1A4 Other Sectors</v>
      </c>
      <c r="F774" s="197" t="str" cm="1">
        <f t="array" ref="F774">INDEX(DbaseIndices!I:I,$B774)</f>
        <v>1A4b Residential</v>
      </c>
      <c r="G774" s="197" t="str" cm="1">
        <f t="array" ref="G774">INDEX(DbaseIndices!D:D,$B774)</f>
        <v>Residual Fuel Oil (HFO)</v>
      </c>
      <c r="H774" s="197" t="str" cm="1">
        <f t="array" ref="H774">INDEX(DbaseIndices!E:E,$B774)</f>
        <v>FlowIn</v>
      </c>
      <c r="I774" s="197">
        <f>IF(I773=DbaseIndices!$N$3,DbaseIndices!$N$2,I773+1)</f>
        <v>2016</v>
      </c>
      <c r="J774" s="404" cm="1">
        <f t="array" aca="1" ref="J774" ca="1">OFFSET(INDIRECT(INDEX(DbaseIndices!J:J,B774)),0,I774-2000+1)</f>
        <v>13</v>
      </c>
    </row>
    <row r="775" spans="1:10" x14ac:dyDescent="0.25">
      <c r="A775" s="197">
        <f>IF(I774=DbaseIndices!$N$3,A774+1,A774)</f>
        <v>129</v>
      </c>
      <c r="B775" s="197">
        <f>MATCH(A775,DbaseIndices!A:A,0)</f>
        <v>188</v>
      </c>
      <c r="C775" s="197" t="str" cm="1">
        <f t="array" ref="C775">INDEX(DbaseIndices!F:F,$B775)</f>
        <v>1 Energy</v>
      </c>
      <c r="D775" s="197" t="str" cm="1">
        <f t="array" ref="D775">INDEX(DbaseIndices!G:G,$B775)</f>
        <v>1A Fuel Combustion Activities</v>
      </c>
      <c r="E775" s="197" t="str" cm="1">
        <f t="array" ref="E775">INDEX(DbaseIndices!H:H,$B775)</f>
        <v>1A4 Other Sectors</v>
      </c>
      <c r="F775" s="197" t="str" cm="1">
        <f t="array" ref="F775">INDEX(DbaseIndices!I:I,$B775)</f>
        <v>1A4b Residential</v>
      </c>
      <c r="G775" s="197" t="str" cm="1">
        <f t="array" ref="G775">INDEX(DbaseIndices!D:D,$B775)</f>
        <v>Residual Fuel Oil (HFO)</v>
      </c>
      <c r="H775" s="197" t="str" cm="1">
        <f t="array" ref="H775">INDEX(DbaseIndices!E:E,$B775)</f>
        <v>FlowIn</v>
      </c>
      <c r="I775" s="197">
        <f>IF(I774=DbaseIndices!$N$3,DbaseIndices!$N$2,I774+1)</f>
        <v>2017</v>
      </c>
      <c r="J775" s="404" cm="1">
        <f t="array" aca="1" ref="J775" ca="1">OFFSET(INDIRECT(INDEX(DbaseIndices!J:J,B775)),0,I775-2000+1)</f>
        <v>13</v>
      </c>
    </row>
    <row r="776" spans="1:10" x14ac:dyDescent="0.25">
      <c r="A776" s="197">
        <f>IF(I775=DbaseIndices!$N$3,A775+1,A775)</f>
        <v>130</v>
      </c>
      <c r="B776" s="197">
        <f>MATCH(A776,DbaseIndices!A:A,0)</f>
        <v>189</v>
      </c>
      <c r="C776" s="197" t="str" cm="1">
        <f t="array" ref="C776">INDEX(DbaseIndices!F:F,$B776)</f>
        <v>1 Energy</v>
      </c>
      <c r="D776" s="197" t="str" cm="1">
        <f t="array" ref="D776">INDEX(DbaseIndices!G:G,$B776)</f>
        <v>1A Fuel Combustion Activities</v>
      </c>
      <c r="E776" s="197" t="str" cm="1">
        <f t="array" ref="E776">INDEX(DbaseIndices!H:H,$B776)</f>
        <v>1A4 Other Sectors</v>
      </c>
      <c r="F776" s="197" t="str" cm="1">
        <f t="array" ref="F776">INDEX(DbaseIndices!I:I,$B776)</f>
        <v>1A4b Residential</v>
      </c>
      <c r="G776" s="197" t="str" cm="1">
        <f t="array" ref="G776">INDEX(DbaseIndices!D:D,$B776)</f>
        <v>LPG</v>
      </c>
      <c r="H776" s="197" t="str" cm="1">
        <f t="array" ref="H776">INDEX(DbaseIndices!E:E,$B776)</f>
        <v>FlowIn</v>
      </c>
      <c r="I776" s="197">
        <f>IF(I775=DbaseIndices!$N$3,DbaseIndices!$N$2,I775+1)</f>
        <v>2012</v>
      </c>
      <c r="J776" s="404" cm="1">
        <f t="array" aca="1" ref="J776" ca="1">OFFSET(INDIRECT(INDEX(DbaseIndices!J:J,B776)),0,I776-2000+1)</f>
        <v>17497.684799999999</v>
      </c>
    </row>
    <row r="777" spans="1:10" x14ac:dyDescent="0.25">
      <c r="A777" s="197">
        <f>IF(I776=DbaseIndices!$N$3,A776+1,A776)</f>
        <v>130</v>
      </c>
      <c r="B777" s="197">
        <f>MATCH(A777,DbaseIndices!A:A,0)</f>
        <v>189</v>
      </c>
      <c r="C777" s="197" t="str" cm="1">
        <f t="array" ref="C777">INDEX(DbaseIndices!F:F,$B777)</f>
        <v>1 Energy</v>
      </c>
      <c r="D777" s="197" t="str" cm="1">
        <f t="array" ref="D777">INDEX(DbaseIndices!G:G,$B777)</f>
        <v>1A Fuel Combustion Activities</v>
      </c>
      <c r="E777" s="197" t="str" cm="1">
        <f t="array" ref="E777">INDEX(DbaseIndices!H:H,$B777)</f>
        <v>1A4 Other Sectors</v>
      </c>
      <c r="F777" s="197" t="str" cm="1">
        <f t="array" ref="F777">INDEX(DbaseIndices!I:I,$B777)</f>
        <v>1A4b Residential</v>
      </c>
      <c r="G777" s="197" t="str" cm="1">
        <f t="array" ref="G777">INDEX(DbaseIndices!D:D,$B777)</f>
        <v>LPG</v>
      </c>
      <c r="H777" s="197" t="str" cm="1">
        <f t="array" ref="H777">INDEX(DbaseIndices!E:E,$B777)</f>
        <v>FlowIn</v>
      </c>
      <c r="I777" s="197">
        <f>IF(I776=DbaseIndices!$N$3,DbaseIndices!$N$2,I776+1)</f>
        <v>2013</v>
      </c>
      <c r="J777" s="404" cm="1">
        <f t="array" aca="1" ref="J777" ca="1">OFFSET(INDIRECT(INDEX(DbaseIndices!J:J,B777)),0,I777-2000+1)</f>
        <v>17243.2</v>
      </c>
    </row>
    <row r="778" spans="1:10" x14ac:dyDescent="0.25">
      <c r="A778" s="197">
        <f>IF(I777=DbaseIndices!$N$3,A777+1,A777)</f>
        <v>130</v>
      </c>
      <c r="B778" s="197">
        <f>MATCH(A778,DbaseIndices!A:A,0)</f>
        <v>189</v>
      </c>
      <c r="C778" s="197" t="str" cm="1">
        <f t="array" ref="C778">INDEX(DbaseIndices!F:F,$B778)</f>
        <v>1 Energy</v>
      </c>
      <c r="D778" s="197" t="str" cm="1">
        <f t="array" ref="D778">INDEX(DbaseIndices!G:G,$B778)</f>
        <v>1A Fuel Combustion Activities</v>
      </c>
      <c r="E778" s="197" t="str" cm="1">
        <f t="array" ref="E778">INDEX(DbaseIndices!H:H,$B778)</f>
        <v>1A4 Other Sectors</v>
      </c>
      <c r="F778" s="197" t="str" cm="1">
        <f t="array" ref="F778">INDEX(DbaseIndices!I:I,$B778)</f>
        <v>1A4b Residential</v>
      </c>
      <c r="G778" s="197" t="str" cm="1">
        <f t="array" ref="G778">INDEX(DbaseIndices!D:D,$B778)</f>
        <v>LPG</v>
      </c>
      <c r="H778" s="197" t="str" cm="1">
        <f t="array" ref="H778">INDEX(DbaseIndices!E:E,$B778)</f>
        <v>FlowIn</v>
      </c>
      <c r="I778" s="197">
        <f>IF(I777=DbaseIndices!$N$3,DbaseIndices!$N$2,I777+1)</f>
        <v>2014</v>
      </c>
      <c r="J778" s="404" cm="1">
        <f t="array" aca="1" ref="J778" ca="1">OFFSET(INDIRECT(INDEX(DbaseIndices!J:J,B778)),0,I778-2000+1)</f>
        <v>17427</v>
      </c>
    </row>
    <row r="779" spans="1:10" x14ac:dyDescent="0.25">
      <c r="A779" s="197">
        <f>IF(I778=DbaseIndices!$N$3,A778+1,A778)</f>
        <v>130</v>
      </c>
      <c r="B779" s="197">
        <f>MATCH(A779,DbaseIndices!A:A,0)</f>
        <v>189</v>
      </c>
      <c r="C779" s="197" t="str" cm="1">
        <f t="array" ref="C779">INDEX(DbaseIndices!F:F,$B779)</f>
        <v>1 Energy</v>
      </c>
      <c r="D779" s="197" t="str" cm="1">
        <f t="array" ref="D779">INDEX(DbaseIndices!G:G,$B779)</f>
        <v>1A Fuel Combustion Activities</v>
      </c>
      <c r="E779" s="197" t="str" cm="1">
        <f t="array" ref="E779">INDEX(DbaseIndices!H:H,$B779)</f>
        <v>1A4 Other Sectors</v>
      </c>
      <c r="F779" s="197" t="str" cm="1">
        <f t="array" ref="F779">INDEX(DbaseIndices!I:I,$B779)</f>
        <v>1A4b Residential</v>
      </c>
      <c r="G779" s="197" t="str" cm="1">
        <f t="array" ref="G779">INDEX(DbaseIndices!D:D,$B779)</f>
        <v>LPG</v>
      </c>
      <c r="H779" s="197" t="str" cm="1">
        <f t="array" ref="H779">INDEX(DbaseIndices!E:E,$B779)</f>
        <v>FlowIn</v>
      </c>
      <c r="I779" s="197">
        <f>IF(I778=DbaseIndices!$N$3,DbaseIndices!$N$2,I778+1)</f>
        <v>2015</v>
      </c>
      <c r="J779" s="404" cm="1">
        <f t="array" aca="1" ref="J779" ca="1">OFFSET(INDIRECT(INDEX(DbaseIndices!J:J,B779)),0,I779-2000+1)</f>
        <v>17610.8</v>
      </c>
    </row>
    <row r="780" spans="1:10" x14ac:dyDescent="0.25">
      <c r="A780" s="197">
        <f>IF(I779=DbaseIndices!$N$3,A779+1,A779)</f>
        <v>130</v>
      </c>
      <c r="B780" s="197">
        <f>MATCH(A780,DbaseIndices!A:A,0)</f>
        <v>189</v>
      </c>
      <c r="C780" s="197" t="str" cm="1">
        <f t="array" ref="C780">INDEX(DbaseIndices!F:F,$B780)</f>
        <v>1 Energy</v>
      </c>
      <c r="D780" s="197" t="str" cm="1">
        <f t="array" ref="D780">INDEX(DbaseIndices!G:G,$B780)</f>
        <v>1A Fuel Combustion Activities</v>
      </c>
      <c r="E780" s="197" t="str" cm="1">
        <f t="array" ref="E780">INDEX(DbaseIndices!H:H,$B780)</f>
        <v>1A4 Other Sectors</v>
      </c>
      <c r="F780" s="197" t="str" cm="1">
        <f t="array" ref="F780">INDEX(DbaseIndices!I:I,$B780)</f>
        <v>1A4b Residential</v>
      </c>
      <c r="G780" s="197" t="str" cm="1">
        <f t="array" ref="G780">INDEX(DbaseIndices!D:D,$B780)</f>
        <v>LPG</v>
      </c>
      <c r="H780" s="197" t="str" cm="1">
        <f t="array" ref="H780">INDEX(DbaseIndices!E:E,$B780)</f>
        <v>FlowIn</v>
      </c>
      <c r="I780" s="197">
        <f>IF(I779=DbaseIndices!$N$3,DbaseIndices!$N$2,I779+1)</f>
        <v>2016</v>
      </c>
      <c r="J780" s="404" cm="1">
        <f t="array" aca="1" ref="J780" ca="1">OFFSET(INDIRECT(INDEX(DbaseIndices!J:J,B780)),0,I780-2000+1)</f>
        <v>17795</v>
      </c>
    </row>
    <row r="781" spans="1:10" x14ac:dyDescent="0.25">
      <c r="A781" s="197">
        <f>IF(I780=DbaseIndices!$N$3,A780+1,A780)</f>
        <v>130</v>
      </c>
      <c r="B781" s="197">
        <f>MATCH(A781,DbaseIndices!A:A,0)</f>
        <v>189</v>
      </c>
      <c r="C781" s="197" t="str" cm="1">
        <f t="array" ref="C781">INDEX(DbaseIndices!F:F,$B781)</f>
        <v>1 Energy</v>
      </c>
      <c r="D781" s="197" t="str" cm="1">
        <f t="array" ref="D781">INDEX(DbaseIndices!G:G,$B781)</f>
        <v>1A Fuel Combustion Activities</v>
      </c>
      <c r="E781" s="197" t="str" cm="1">
        <f t="array" ref="E781">INDEX(DbaseIndices!H:H,$B781)</f>
        <v>1A4 Other Sectors</v>
      </c>
      <c r="F781" s="197" t="str" cm="1">
        <f t="array" ref="F781">INDEX(DbaseIndices!I:I,$B781)</f>
        <v>1A4b Residential</v>
      </c>
      <c r="G781" s="197" t="str" cm="1">
        <f t="array" ref="G781">INDEX(DbaseIndices!D:D,$B781)</f>
        <v>LPG</v>
      </c>
      <c r="H781" s="197" t="str" cm="1">
        <f t="array" ref="H781">INDEX(DbaseIndices!E:E,$B781)</f>
        <v>FlowIn</v>
      </c>
      <c r="I781" s="197">
        <f>IF(I780=DbaseIndices!$N$3,DbaseIndices!$N$2,I780+1)</f>
        <v>2017</v>
      </c>
      <c r="J781" s="404" cm="1">
        <f t="array" aca="1" ref="J781" ca="1">OFFSET(INDIRECT(INDEX(DbaseIndices!J:J,B781)),0,I781-2000+1)</f>
        <v>17978</v>
      </c>
    </row>
    <row r="782" spans="1:10" x14ac:dyDescent="0.25">
      <c r="A782" s="197">
        <f>IF(I781=DbaseIndices!$N$3,A781+1,A781)</f>
        <v>131</v>
      </c>
      <c r="B782" s="197">
        <f>MATCH(A782,DbaseIndices!A:A,0)</f>
        <v>190</v>
      </c>
      <c r="C782" s="197" t="str" cm="1">
        <f t="array" ref="C782">INDEX(DbaseIndices!F:F,$B782)</f>
        <v>1 Energy</v>
      </c>
      <c r="D782" s="197" t="str" cm="1">
        <f t="array" ref="D782">INDEX(DbaseIndices!G:G,$B782)</f>
        <v>1A Fuel Combustion Activities</v>
      </c>
      <c r="E782" s="197" t="str" cm="1">
        <f t="array" ref="E782">INDEX(DbaseIndices!H:H,$B782)</f>
        <v>1A4 Other Sectors</v>
      </c>
      <c r="F782" s="197" t="str" cm="1">
        <f t="array" ref="F782">INDEX(DbaseIndices!I:I,$B782)</f>
        <v>1A4b Residential</v>
      </c>
      <c r="G782" s="197" t="str" cm="1">
        <f t="array" ref="G782">INDEX(DbaseIndices!D:D,$B782)</f>
        <v>Coal</v>
      </c>
      <c r="H782" s="197" t="str" cm="1">
        <f t="array" ref="H782">INDEX(DbaseIndices!E:E,$B782)</f>
        <v>FlowIn</v>
      </c>
      <c r="I782" s="197">
        <f>IF(I781=DbaseIndices!$N$3,DbaseIndices!$N$2,I781+1)</f>
        <v>2012</v>
      </c>
      <c r="J782" s="404" cm="1">
        <f t="array" aca="1" ref="J782" ca="1">OFFSET(INDIRECT(INDEX(DbaseIndices!J:J,B782)),0,I782-2000+1)</f>
        <v>144182.46875</v>
      </c>
    </row>
    <row r="783" spans="1:10" x14ac:dyDescent="0.25">
      <c r="A783" s="197">
        <f>IF(I782=DbaseIndices!$N$3,A782+1,A782)</f>
        <v>131</v>
      </c>
      <c r="B783" s="197">
        <f>MATCH(A783,DbaseIndices!A:A,0)</f>
        <v>190</v>
      </c>
      <c r="C783" s="197" t="str" cm="1">
        <f t="array" ref="C783">INDEX(DbaseIndices!F:F,$B783)</f>
        <v>1 Energy</v>
      </c>
      <c r="D783" s="197" t="str" cm="1">
        <f t="array" ref="D783">INDEX(DbaseIndices!G:G,$B783)</f>
        <v>1A Fuel Combustion Activities</v>
      </c>
      <c r="E783" s="197" t="str" cm="1">
        <f t="array" ref="E783">INDEX(DbaseIndices!H:H,$B783)</f>
        <v>1A4 Other Sectors</v>
      </c>
      <c r="F783" s="197" t="str" cm="1">
        <f t="array" ref="F783">INDEX(DbaseIndices!I:I,$B783)</f>
        <v>1A4b Residential</v>
      </c>
      <c r="G783" s="197" t="str" cm="1">
        <f t="array" ref="G783">INDEX(DbaseIndices!D:D,$B783)</f>
        <v>Coal</v>
      </c>
      <c r="H783" s="197" t="str" cm="1">
        <f t="array" ref="H783">INDEX(DbaseIndices!E:E,$B783)</f>
        <v>FlowIn</v>
      </c>
      <c r="I783" s="197">
        <f>IF(I782=DbaseIndices!$N$3,DbaseIndices!$N$2,I782+1)</f>
        <v>2013</v>
      </c>
      <c r="J783" s="404" cm="1">
        <f t="array" aca="1" ref="J783" ca="1">OFFSET(INDIRECT(INDEX(DbaseIndices!J:J,B783)),0,I783-2000+1)</f>
        <v>174102.171875</v>
      </c>
    </row>
    <row r="784" spans="1:10" x14ac:dyDescent="0.25">
      <c r="A784" s="197">
        <f>IF(I783=DbaseIndices!$N$3,A783+1,A783)</f>
        <v>131</v>
      </c>
      <c r="B784" s="197">
        <f>MATCH(A784,DbaseIndices!A:A,0)</f>
        <v>190</v>
      </c>
      <c r="C784" s="197" t="str" cm="1">
        <f t="array" ref="C784">INDEX(DbaseIndices!F:F,$B784)</f>
        <v>1 Energy</v>
      </c>
      <c r="D784" s="197" t="str" cm="1">
        <f t="array" ref="D784">INDEX(DbaseIndices!G:G,$B784)</f>
        <v>1A Fuel Combustion Activities</v>
      </c>
      <c r="E784" s="197" t="str" cm="1">
        <f t="array" ref="E784">INDEX(DbaseIndices!H:H,$B784)</f>
        <v>1A4 Other Sectors</v>
      </c>
      <c r="F784" s="197" t="str" cm="1">
        <f t="array" ref="F784">INDEX(DbaseIndices!I:I,$B784)</f>
        <v>1A4b Residential</v>
      </c>
      <c r="G784" s="197" t="str" cm="1">
        <f t="array" ref="G784">INDEX(DbaseIndices!D:D,$B784)</f>
        <v>Coal</v>
      </c>
      <c r="H784" s="197" t="str" cm="1">
        <f t="array" ref="H784">INDEX(DbaseIndices!E:E,$B784)</f>
        <v>FlowIn</v>
      </c>
      <c r="I784" s="197">
        <f>IF(I783=DbaseIndices!$N$3,DbaseIndices!$N$2,I783+1)</f>
        <v>2014</v>
      </c>
      <c r="J784" s="404" cm="1">
        <f t="array" aca="1" ref="J784" ca="1">OFFSET(INDIRECT(INDEX(DbaseIndices!J:J,B784)),0,I784-2000+1)</f>
        <v>13717.53515625</v>
      </c>
    </row>
    <row r="785" spans="1:10" x14ac:dyDescent="0.25">
      <c r="A785" s="197">
        <f>IF(I784=DbaseIndices!$N$3,A784+1,A784)</f>
        <v>131</v>
      </c>
      <c r="B785" s="197">
        <f>MATCH(A785,DbaseIndices!A:A,0)</f>
        <v>190</v>
      </c>
      <c r="C785" s="197" t="str" cm="1">
        <f t="array" ref="C785">INDEX(DbaseIndices!F:F,$B785)</f>
        <v>1 Energy</v>
      </c>
      <c r="D785" s="197" t="str" cm="1">
        <f t="array" ref="D785">INDEX(DbaseIndices!G:G,$B785)</f>
        <v>1A Fuel Combustion Activities</v>
      </c>
      <c r="E785" s="197" t="str" cm="1">
        <f t="array" ref="E785">INDEX(DbaseIndices!H:H,$B785)</f>
        <v>1A4 Other Sectors</v>
      </c>
      <c r="F785" s="197" t="str" cm="1">
        <f t="array" ref="F785">INDEX(DbaseIndices!I:I,$B785)</f>
        <v>1A4b Residential</v>
      </c>
      <c r="G785" s="197" t="str" cm="1">
        <f t="array" ref="G785">INDEX(DbaseIndices!D:D,$B785)</f>
        <v>Coal</v>
      </c>
      <c r="H785" s="197" t="str" cm="1">
        <f t="array" ref="H785">INDEX(DbaseIndices!E:E,$B785)</f>
        <v>FlowIn</v>
      </c>
      <c r="I785" s="197">
        <f>IF(I784=DbaseIndices!$N$3,DbaseIndices!$N$2,I784+1)</f>
        <v>2015</v>
      </c>
      <c r="J785" s="404" cm="1">
        <f t="array" aca="1" ref="J785" ca="1">OFFSET(INDIRECT(INDEX(DbaseIndices!J:J,B785)),0,I785-2000+1)</f>
        <v>10962.1435546875</v>
      </c>
    </row>
    <row r="786" spans="1:10" x14ac:dyDescent="0.25">
      <c r="A786" s="197">
        <f>IF(I785=DbaseIndices!$N$3,A785+1,A785)</f>
        <v>131</v>
      </c>
      <c r="B786" s="197">
        <f>MATCH(A786,DbaseIndices!A:A,0)</f>
        <v>190</v>
      </c>
      <c r="C786" s="197" t="str" cm="1">
        <f t="array" ref="C786">INDEX(DbaseIndices!F:F,$B786)</f>
        <v>1 Energy</v>
      </c>
      <c r="D786" s="197" t="str" cm="1">
        <f t="array" ref="D786">INDEX(DbaseIndices!G:G,$B786)</f>
        <v>1A Fuel Combustion Activities</v>
      </c>
      <c r="E786" s="197" t="str" cm="1">
        <f t="array" ref="E786">INDEX(DbaseIndices!H:H,$B786)</f>
        <v>1A4 Other Sectors</v>
      </c>
      <c r="F786" s="197" t="str" cm="1">
        <f t="array" ref="F786">INDEX(DbaseIndices!I:I,$B786)</f>
        <v>1A4b Residential</v>
      </c>
      <c r="G786" s="197" t="str" cm="1">
        <f t="array" ref="G786">INDEX(DbaseIndices!D:D,$B786)</f>
        <v>Coal</v>
      </c>
      <c r="H786" s="197" t="str" cm="1">
        <f t="array" ref="H786">INDEX(DbaseIndices!E:E,$B786)</f>
        <v>FlowIn</v>
      </c>
      <c r="I786" s="197">
        <f>IF(I785=DbaseIndices!$N$3,DbaseIndices!$N$2,I785+1)</f>
        <v>2016</v>
      </c>
      <c r="J786" s="404" cm="1">
        <f t="array" aca="1" ref="J786" ca="1">OFFSET(INDIRECT(INDEX(DbaseIndices!J:J,B786)),0,I786-2000+1)</f>
        <v>9413.3701171875</v>
      </c>
    </row>
    <row r="787" spans="1:10" x14ac:dyDescent="0.25">
      <c r="A787" s="197">
        <f>IF(I786=DbaseIndices!$N$3,A786+1,A786)</f>
        <v>131</v>
      </c>
      <c r="B787" s="197">
        <f>MATCH(A787,DbaseIndices!A:A,0)</f>
        <v>190</v>
      </c>
      <c r="C787" s="197" t="str" cm="1">
        <f t="array" ref="C787">INDEX(DbaseIndices!F:F,$B787)</f>
        <v>1 Energy</v>
      </c>
      <c r="D787" s="197" t="str" cm="1">
        <f t="array" ref="D787">INDEX(DbaseIndices!G:G,$B787)</f>
        <v>1A Fuel Combustion Activities</v>
      </c>
      <c r="E787" s="197" t="str" cm="1">
        <f t="array" ref="E787">INDEX(DbaseIndices!H:H,$B787)</f>
        <v>1A4 Other Sectors</v>
      </c>
      <c r="F787" s="197" t="str" cm="1">
        <f t="array" ref="F787">INDEX(DbaseIndices!I:I,$B787)</f>
        <v>1A4b Residential</v>
      </c>
      <c r="G787" s="197" t="str" cm="1">
        <f t="array" ref="G787">INDEX(DbaseIndices!D:D,$B787)</f>
        <v>Coal</v>
      </c>
      <c r="H787" s="197" t="str" cm="1">
        <f t="array" ref="H787">INDEX(DbaseIndices!E:E,$B787)</f>
        <v>FlowIn</v>
      </c>
      <c r="I787" s="197">
        <f>IF(I786=DbaseIndices!$N$3,DbaseIndices!$N$2,I786+1)</f>
        <v>2017</v>
      </c>
      <c r="J787" s="404" cm="1">
        <f t="array" aca="1" ref="J787" ca="1">OFFSET(INDIRECT(INDEX(DbaseIndices!J:J,B787)),0,I787-2000+1)</f>
        <v>15825.653488702976</v>
      </c>
    </row>
    <row r="788" spans="1:10" x14ac:dyDescent="0.25">
      <c r="A788" s="197">
        <f>IF(I787=DbaseIndices!$N$3,A787+1,A787)</f>
        <v>132</v>
      </c>
      <c r="B788" s="197">
        <f>MATCH(A788,DbaseIndices!A:A,0)</f>
        <v>191</v>
      </c>
      <c r="C788" s="197" t="str" cm="1">
        <f t="array" ref="C788">INDEX(DbaseIndices!F:F,$B788)</f>
        <v>1 Energy</v>
      </c>
      <c r="D788" s="197" t="str" cm="1">
        <f t="array" ref="D788">INDEX(DbaseIndices!G:G,$B788)</f>
        <v>1A Fuel Combustion Activities</v>
      </c>
      <c r="E788" s="197" t="str" cm="1">
        <f t="array" ref="E788">INDEX(DbaseIndices!H:H,$B788)</f>
        <v>1A4 Other Sectors</v>
      </c>
      <c r="F788" s="197" t="str" cm="1">
        <f t="array" ref="F788">INDEX(DbaseIndices!I:I,$B788)</f>
        <v>1A4b Residential</v>
      </c>
      <c r="G788" s="197" t="str" cm="1">
        <f t="array" ref="G788">INDEX(DbaseIndices!D:D,$B788)</f>
        <v>Wood/Wood Waste</v>
      </c>
      <c r="H788" s="197" t="str" cm="1">
        <f t="array" ref="H788">INDEX(DbaseIndices!E:E,$B788)</f>
        <v>FlowIn</v>
      </c>
      <c r="I788" s="197">
        <f>IF(I787=DbaseIndices!$N$3,DbaseIndices!$N$2,I787+1)</f>
        <v>2012</v>
      </c>
      <c r="J788" s="404" cm="1">
        <f t="array" aca="1" ref="J788" ca="1">OFFSET(INDIRECT(INDEX(DbaseIndices!J:J,B788)),0,I788-2000+1)</f>
        <v>121655.10629999998</v>
      </c>
    </row>
    <row r="789" spans="1:10" x14ac:dyDescent="0.25">
      <c r="A789" s="197">
        <f>IF(I788=DbaseIndices!$N$3,A788+1,A788)</f>
        <v>132</v>
      </c>
      <c r="B789" s="197">
        <f>MATCH(A789,DbaseIndices!A:A,0)</f>
        <v>191</v>
      </c>
      <c r="C789" s="197" t="str" cm="1">
        <f t="array" ref="C789">INDEX(DbaseIndices!F:F,$B789)</f>
        <v>1 Energy</v>
      </c>
      <c r="D789" s="197" t="str" cm="1">
        <f t="array" ref="D789">INDEX(DbaseIndices!G:G,$B789)</f>
        <v>1A Fuel Combustion Activities</v>
      </c>
      <c r="E789" s="197" t="str" cm="1">
        <f t="array" ref="E789">INDEX(DbaseIndices!H:H,$B789)</f>
        <v>1A4 Other Sectors</v>
      </c>
      <c r="F789" s="197" t="str" cm="1">
        <f t="array" ref="F789">INDEX(DbaseIndices!I:I,$B789)</f>
        <v>1A4b Residential</v>
      </c>
      <c r="G789" s="197" t="str" cm="1">
        <f t="array" ref="G789">INDEX(DbaseIndices!D:D,$B789)</f>
        <v>Wood/Wood Waste</v>
      </c>
      <c r="H789" s="197" t="str" cm="1">
        <f t="array" ref="H789">INDEX(DbaseIndices!E:E,$B789)</f>
        <v>FlowIn</v>
      </c>
      <c r="I789" s="197">
        <f>IF(I788=DbaseIndices!$N$3,DbaseIndices!$N$2,I788+1)</f>
        <v>2013</v>
      </c>
      <c r="J789" s="404" cm="1">
        <f t="array" aca="1" ref="J789" ca="1">OFFSET(INDIRECT(INDEX(DbaseIndices!J:J,B789)),0,I789-2000+1)</f>
        <v>94381</v>
      </c>
    </row>
    <row r="790" spans="1:10" x14ac:dyDescent="0.25">
      <c r="A790" s="197">
        <f>IF(I789=DbaseIndices!$N$3,A789+1,A789)</f>
        <v>132</v>
      </c>
      <c r="B790" s="197">
        <f>MATCH(A790,DbaseIndices!A:A,0)</f>
        <v>191</v>
      </c>
      <c r="C790" s="197" t="str" cm="1">
        <f t="array" ref="C790">INDEX(DbaseIndices!F:F,$B790)</f>
        <v>1 Energy</v>
      </c>
      <c r="D790" s="197" t="str" cm="1">
        <f t="array" ref="D790">INDEX(DbaseIndices!G:G,$B790)</f>
        <v>1A Fuel Combustion Activities</v>
      </c>
      <c r="E790" s="197" t="str" cm="1">
        <f t="array" ref="E790">INDEX(DbaseIndices!H:H,$B790)</f>
        <v>1A4 Other Sectors</v>
      </c>
      <c r="F790" s="197" t="str" cm="1">
        <f t="array" ref="F790">INDEX(DbaseIndices!I:I,$B790)</f>
        <v>1A4b Residential</v>
      </c>
      <c r="G790" s="197" t="str" cm="1">
        <f t="array" ref="G790">INDEX(DbaseIndices!D:D,$B790)</f>
        <v>Wood/Wood Waste</v>
      </c>
      <c r="H790" s="197" t="str" cm="1">
        <f t="array" ref="H790">INDEX(DbaseIndices!E:E,$B790)</f>
        <v>FlowIn</v>
      </c>
      <c r="I790" s="197">
        <f>IF(I789=DbaseIndices!$N$3,DbaseIndices!$N$2,I789+1)</f>
        <v>2014</v>
      </c>
      <c r="J790" s="404" cm="1">
        <f t="array" aca="1" ref="J790" ca="1">OFFSET(INDIRECT(INDEX(DbaseIndices!J:J,B790)),0,I790-2000+1)</f>
        <v>90975</v>
      </c>
    </row>
    <row r="791" spans="1:10" x14ac:dyDescent="0.25">
      <c r="A791" s="197">
        <f>IF(I790=DbaseIndices!$N$3,A790+1,A790)</f>
        <v>132</v>
      </c>
      <c r="B791" s="197">
        <f>MATCH(A791,DbaseIndices!A:A,0)</f>
        <v>191</v>
      </c>
      <c r="C791" s="197" t="str" cm="1">
        <f t="array" ref="C791">INDEX(DbaseIndices!F:F,$B791)</f>
        <v>1 Energy</v>
      </c>
      <c r="D791" s="197" t="str" cm="1">
        <f t="array" ref="D791">INDEX(DbaseIndices!G:G,$B791)</f>
        <v>1A Fuel Combustion Activities</v>
      </c>
      <c r="E791" s="197" t="str" cm="1">
        <f t="array" ref="E791">INDEX(DbaseIndices!H:H,$B791)</f>
        <v>1A4 Other Sectors</v>
      </c>
      <c r="F791" s="197" t="str" cm="1">
        <f t="array" ref="F791">INDEX(DbaseIndices!I:I,$B791)</f>
        <v>1A4b Residential</v>
      </c>
      <c r="G791" s="197" t="str" cm="1">
        <f t="array" ref="G791">INDEX(DbaseIndices!D:D,$B791)</f>
        <v>Wood/Wood Waste</v>
      </c>
      <c r="H791" s="197" t="str" cm="1">
        <f t="array" ref="H791">INDEX(DbaseIndices!E:E,$B791)</f>
        <v>FlowIn</v>
      </c>
      <c r="I791" s="197">
        <f>IF(I790=DbaseIndices!$N$3,DbaseIndices!$N$2,I790+1)</f>
        <v>2015</v>
      </c>
      <c r="J791" s="404" cm="1">
        <f t="array" aca="1" ref="J791" ca="1">OFFSET(INDIRECT(INDEX(DbaseIndices!J:J,B791)),0,I791-2000+1)</f>
        <v>89211</v>
      </c>
    </row>
    <row r="792" spans="1:10" x14ac:dyDescent="0.25">
      <c r="A792" s="197">
        <f>IF(I791=DbaseIndices!$N$3,A791+1,A791)</f>
        <v>132</v>
      </c>
      <c r="B792" s="197">
        <f>MATCH(A792,DbaseIndices!A:A,0)</f>
        <v>191</v>
      </c>
      <c r="C792" s="197" t="str" cm="1">
        <f t="array" ref="C792">INDEX(DbaseIndices!F:F,$B792)</f>
        <v>1 Energy</v>
      </c>
      <c r="D792" s="197" t="str" cm="1">
        <f t="array" ref="D792">INDEX(DbaseIndices!G:G,$B792)</f>
        <v>1A Fuel Combustion Activities</v>
      </c>
      <c r="E792" s="197" t="str" cm="1">
        <f t="array" ref="E792">INDEX(DbaseIndices!H:H,$B792)</f>
        <v>1A4 Other Sectors</v>
      </c>
      <c r="F792" s="197" t="str" cm="1">
        <f t="array" ref="F792">INDEX(DbaseIndices!I:I,$B792)</f>
        <v>1A4b Residential</v>
      </c>
      <c r="G792" s="197" t="str" cm="1">
        <f t="array" ref="G792">INDEX(DbaseIndices!D:D,$B792)</f>
        <v>Wood/Wood Waste</v>
      </c>
      <c r="H792" s="197" t="str" cm="1">
        <f t="array" ref="H792">INDEX(DbaseIndices!E:E,$B792)</f>
        <v>FlowIn</v>
      </c>
      <c r="I792" s="197">
        <f>IF(I791=DbaseIndices!$N$3,DbaseIndices!$N$2,I791+1)</f>
        <v>2016</v>
      </c>
      <c r="J792" s="404" cm="1">
        <f t="array" aca="1" ref="J792" ca="1">OFFSET(INDIRECT(INDEX(DbaseIndices!J:J,B792)),0,I792-2000+1)</f>
        <v>86352</v>
      </c>
    </row>
    <row r="793" spans="1:10" x14ac:dyDescent="0.25">
      <c r="A793" s="197">
        <f>IF(I792=DbaseIndices!$N$3,A792+1,A792)</f>
        <v>132</v>
      </c>
      <c r="B793" s="197">
        <f>MATCH(A793,DbaseIndices!A:A,0)</f>
        <v>191</v>
      </c>
      <c r="C793" s="197" t="str" cm="1">
        <f t="array" ref="C793">INDEX(DbaseIndices!F:F,$B793)</f>
        <v>1 Energy</v>
      </c>
      <c r="D793" s="197" t="str" cm="1">
        <f t="array" ref="D793">INDEX(DbaseIndices!G:G,$B793)</f>
        <v>1A Fuel Combustion Activities</v>
      </c>
      <c r="E793" s="197" t="str" cm="1">
        <f t="array" ref="E793">INDEX(DbaseIndices!H:H,$B793)</f>
        <v>1A4 Other Sectors</v>
      </c>
      <c r="F793" s="197" t="str" cm="1">
        <f t="array" ref="F793">INDEX(DbaseIndices!I:I,$B793)</f>
        <v>1A4b Residential</v>
      </c>
      <c r="G793" s="197" t="str" cm="1">
        <f t="array" ref="G793">INDEX(DbaseIndices!D:D,$B793)</f>
        <v>Wood/Wood Waste</v>
      </c>
      <c r="H793" s="197" t="str" cm="1">
        <f t="array" ref="H793">INDEX(DbaseIndices!E:E,$B793)</f>
        <v>FlowIn</v>
      </c>
      <c r="I793" s="197">
        <f>IF(I792=DbaseIndices!$N$3,DbaseIndices!$N$2,I792+1)</f>
        <v>2017</v>
      </c>
      <c r="J793" s="404" cm="1">
        <f t="array" aca="1" ref="J793" ca="1">OFFSET(INDIRECT(INDEX(DbaseIndices!J:J,B793)),0,I793-2000+1)</f>
        <v>83767</v>
      </c>
    </row>
    <row r="794" spans="1:10" x14ac:dyDescent="0.25">
      <c r="A794" s="197">
        <f>IF(I793=DbaseIndices!$N$3,A793+1,A793)</f>
        <v>133</v>
      </c>
      <c r="B794" s="197">
        <f>MATCH(A794,DbaseIndices!A:A,0)</f>
        <v>192</v>
      </c>
      <c r="C794" s="197" t="str" cm="1">
        <f t="array" ref="C794">INDEX(DbaseIndices!F:F,$B794)</f>
        <v>1 Energy</v>
      </c>
      <c r="D794" s="197" t="str" cm="1">
        <f t="array" ref="D794">INDEX(DbaseIndices!G:G,$B794)</f>
        <v>1A Fuel Combustion Activities</v>
      </c>
      <c r="E794" s="197" t="str" cm="1">
        <f t="array" ref="E794">INDEX(DbaseIndices!H:H,$B794)</f>
        <v>1A4 Other Sectors</v>
      </c>
      <c r="F794" s="197" t="str" cm="1">
        <f t="array" ref="F794">INDEX(DbaseIndices!I:I,$B794)</f>
        <v>1A4b Residential</v>
      </c>
      <c r="G794" s="197" t="str" cm="1">
        <f t="array" ref="G794">INDEX(DbaseIndices!D:D,$B794)</f>
        <v>Other primary solid biomass</v>
      </c>
      <c r="H794" s="197" t="str" cm="1">
        <f t="array" ref="H794">INDEX(DbaseIndices!E:E,$B794)</f>
        <v>FlowIn</v>
      </c>
      <c r="I794" s="197">
        <f>IF(I793=DbaseIndices!$N$3,DbaseIndices!$N$2,I793+1)</f>
        <v>2012</v>
      </c>
      <c r="J794" s="404" cm="1">
        <f t="array" aca="1" ref="J794" ca="1">OFFSET(INDIRECT(INDEX(DbaseIndices!J:J,B794)),0,I794-2000+1)</f>
        <v>0</v>
      </c>
    </row>
    <row r="795" spans="1:10" x14ac:dyDescent="0.25">
      <c r="A795" s="197">
        <f>IF(I794=DbaseIndices!$N$3,A794+1,A794)</f>
        <v>133</v>
      </c>
      <c r="B795" s="197">
        <f>MATCH(A795,DbaseIndices!A:A,0)</f>
        <v>192</v>
      </c>
      <c r="C795" s="197" t="str" cm="1">
        <f t="array" ref="C795">INDEX(DbaseIndices!F:F,$B795)</f>
        <v>1 Energy</v>
      </c>
      <c r="D795" s="197" t="str" cm="1">
        <f t="array" ref="D795">INDEX(DbaseIndices!G:G,$B795)</f>
        <v>1A Fuel Combustion Activities</v>
      </c>
      <c r="E795" s="197" t="str" cm="1">
        <f t="array" ref="E795">INDEX(DbaseIndices!H:H,$B795)</f>
        <v>1A4 Other Sectors</v>
      </c>
      <c r="F795" s="197" t="str" cm="1">
        <f t="array" ref="F795">INDEX(DbaseIndices!I:I,$B795)</f>
        <v>1A4b Residential</v>
      </c>
      <c r="G795" s="197" t="str" cm="1">
        <f t="array" ref="G795">INDEX(DbaseIndices!D:D,$B795)</f>
        <v>Other primary solid biomass</v>
      </c>
      <c r="H795" s="197" t="str" cm="1">
        <f t="array" ref="H795">INDEX(DbaseIndices!E:E,$B795)</f>
        <v>FlowIn</v>
      </c>
      <c r="I795" s="197">
        <f>IF(I794=DbaseIndices!$N$3,DbaseIndices!$N$2,I794+1)</f>
        <v>2013</v>
      </c>
      <c r="J795" s="404" cm="1">
        <f t="array" aca="1" ref="J795" ca="1">OFFSET(INDIRECT(INDEX(DbaseIndices!J:J,B795)),0,I795-2000+1)</f>
        <v>0</v>
      </c>
    </row>
    <row r="796" spans="1:10" x14ac:dyDescent="0.25">
      <c r="A796" s="197">
        <f>IF(I795=DbaseIndices!$N$3,A795+1,A795)</f>
        <v>133</v>
      </c>
      <c r="B796" s="197">
        <f>MATCH(A796,DbaseIndices!A:A,0)</f>
        <v>192</v>
      </c>
      <c r="C796" s="197" t="str" cm="1">
        <f t="array" ref="C796">INDEX(DbaseIndices!F:F,$B796)</f>
        <v>1 Energy</v>
      </c>
      <c r="D796" s="197" t="str" cm="1">
        <f t="array" ref="D796">INDEX(DbaseIndices!G:G,$B796)</f>
        <v>1A Fuel Combustion Activities</v>
      </c>
      <c r="E796" s="197" t="str" cm="1">
        <f t="array" ref="E796">INDEX(DbaseIndices!H:H,$B796)</f>
        <v>1A4 Other Sectors</v>
      </c>
      <c r="F796" s="197" t="str" cm="1">
        <f t="array" ref="F796">INDEX(DbaseIndices!I:I,$B796)</f>
        <v>1A4b Residential</v>
      </c>
      <c r="G796" s="197" t="str" cm="1">
        <f t="array" ref="G796">INDEX(DbaseIndices!D:D,$B796)</f>
        <v>Other primary solid biomass</v>
      </c>
      <c r="H796" s="197" t="str" cm="1">
        <f t="array" ref="H796">INDEX(DbaseIndices!E:E,$B796)</f>
        <v>FlowIn</v>
      </c>
      <c r="I796" s="197">
        <f>IF(I795=DbaseIndices!$N$3,DbaseIndices!$N$2,I795+1)</f>
        <v>2014</v>
      </c>
      <c r="J796" s="404" cm="1">
        <f t="array" aca="1" ref="J796" ca="1">OFFSET(INDIRECT(INDEX(DbaseIndices!J:J,B796)),0,I796-2000+1)</f>
        <v>0</v>
      </c>
    </row>
    <row r="797" spans="1:10" x14ac:dyDescent="0.25">
      <c r="A797" s="197">
        <f>IF(I796=DbaseIndices!$N$3,A796+1,A796)</f>
        <v>133</v>
      </c>
      <c r="B797" s="197">
        <f>MATCH(A797,DbaseIndices!A:A,0)</f>
        <v>192</v>
      </c>
      <c r="C797" s="197" t="str" cm="1">
        <f t="array" ref="C797">INDEX(DbaseIndices!F:F,$B797)</f>
        <v>1 Energy</v>
      </c>
      <c r="D797" s="197" t="str" cm="1">
        <f t="array" ref="D797">INDEX(DbaseIndices!G:G,$B797)</f>
        <v>1A Fuel Combustion Activities</v>
      </c>
      <c r="E797" s="197" t="str" cm="1">
        <f t="array" ref="E797">INDEX(DbaseIndices!H:H,$B797)</f>
        <v>1A4 Other Sectors</v>
      </c>
      <c r="F797" s="197" t="str" cm="1">
        <f t="array" ref="F797">INDEX(DbaseIndices!I:I,$B797)</f>
        <v>1A4b Residential</v>
      </c>
      <c r="G797" s="197" t="str" cm="1">
        <f t="array" ref="G797">INDEX(DbaseIndices!D:D,$B797)</f>
        <v>Other primary solid biomass</v>
      </c>
      <c r="H797" s="197" t="str" cm="1">
        <f t="array" ref="H797">INDEX(DbaseIndices!E:E,$B797)</f>
        <v>FlowIn</v>
      </c>
      <c r="I797" s="197">
        <f>IF(I796=DbaseIndices!$N$3,DbaseIndices!$N$2,I796+1)</f>
        <v>2015</v>
      </c>
      <c r="J797" s="404" cm="1">
        <f t="array" aca="1" ref="J797" ca="1">OFFSET(INDIRECT(INDEX(DbaseIndices!J:J,B797)),0,I797-2000+1)</f>
        <v>0</v>
      </c>
    </row>
    <row r="798" spans="1:10" x14ac:dyDescent="0.25">
      <c r="A798" s="197">
        <f>IF(I797=DbaseIndices!$N$3,A797+1,A797)</f>
        <v>133</v>
      </c>
      <c r="B798" s="197">
        <f>MATCH(A798,DbaseIndices!A:A,0)</f>
        <v>192</v>
      </c>
      <c r="C798" s="197" t="str" cm="1">
        <f t="array" ref="C798">INDEX(DbaseIndices!F:F,$B798)</f>
        <v>1 Energy</v>
      </c>
      <c r="D798" s="197" t="str" cm="1">
        <f t="array" ref="D798">INDEX(DbaseIndices!G:G,$B798)</f>
        <v>1A Fuel Combustion Activities</v>
      </c>
      <c r="E798" s="197" t="str" cm="1">
        <f t="array" ref="E798">INDEX(DbaseIndices!H:H,$B798)</f>
        <v>1A4 Other Sectors</v>
      </c>
      <c r="F798" s="197" t="str" cm="1">
        <f t="array" ref="F798">INDEX(DbaseIndices!I:I,$B798)</f>
        <v>1A4b Residential</v>
      </c>
      <c r="G798" s="197" t="str" cm="1">
        <f t="array" ref="G798">INDEX(DbaseIndices!D:D,$B798)</f>
        <v>Other primary solid biomass</v>
      </c>
      <c r="H798" s="197" t="str" cm="1">
        <f t="array" ref="H798">INDEX(DbaseIndices!E:E,$B798)</f>
        <v>FlowIn</v>
      </c>
      <c r="I798" s="197">
        <f>IF(I797=DbaseIndices!$N$3,DbaseIndices!$N$2,I797+1)</f>
        <v>2016</v>
      </c>
      <c r="J798" s="404" cm="1">
        <f t="array" aca="1" ref="J798" ca="1">OFFSET(INDIRECT(INDEX(DbaseIndices!J:J,B798)),0,I798-2000+1)</f>
        <v>0</v>
      </c>
    </row>
    <row r="799" spans="1:10" x14ac:dyDescent="0.25">
      <c r="A799" s="197">
        <f>IF(I798=DbaseIndices!$N$3,A798+1,A798)</f>
        <v>133</v>
      </c>
      <c r="B799" s="197">
        <f>MATCH(A799,DbaseIndices!A:A,0)</f>
        <v>192</v>
      </c>
      <c r="C799" s="197" t="str" cm="1">
        <f t="array" ref="C799">INDEX(DbaseIndices!F:F,$B799)</f>
        <v>1 Energy</v>
      </c>
      <c r="D799" s="197" t="str" cm="1">
        <f t="array" ref="D799">INDEX(DbaseIndices!G:G,$B799)</f>
        <v>1A Fuel Combustion Activities</v>
      </c>
      <c r="E799" s="197" t="str" cm="1">
        <f t="array" ref="E799">INDEX(DbaseIndices!H:H,$B799)</f>
        <v>1A4 Other Sectors</v>
      </c>
      <c r="F799" s="197" t="str" cm="1">
        <f t="array" ref="F799">INDEX(DbaseIndices!I:I,$B799)</f>
        <v>1A4b Residential</v>
      </c>
      <c r="G799" s="197" t="str" cm="1">
        <f t="array" ref="G799">INDEX(DbaseIndices!D:D,$B799)</f>
        <v>Other primary solid biomass</v>
      </c>
      <c r="H799" s="197" t="str" cm="1">
        <f t="array" ref="H799">INDEX(DbaseIndices!E:E,$B799)</f>
        <v>FlowIn</v>
      </c>
      <c r="I799" s="197">
        <f>IF(I798=DbaseIndices!$N$3,DbaseIndices!$N$2,I798+1)</f>
        <v>2017</v>
      </c>
      <c r="J799" s="404" cm="1">
        <f t="array" aca="1" ref="J799" ca="1">OFFSET(INDIRECT(INDEX(DbaseIndices!J:J,B799)),0,I799-2000+1)</f>
        <v>0</v>
      </c>
    </row>
    <row r="800" spans="1:10" x14ac:dyDescent="0.25">
      <c r="A800" s="197">
        <f>IF(I799=DbaseIndices!$N$3,A799+1,A799)</f>
        <v>134</v>
      </c>
      <c r="B800" s="197">
        <f>MATCH(A800,DbaseIndices!A:A,0)</f>
        <v>193</v>
      </c>
      <c r="C800" s="197" t="str" cm="1">
        <f t="array" ref="C800">INDEX(DbaseIndices!F:F,$B800)</f>
        <v>1 Energy</v>
      </c>
      <c r="D800" s="197" t="str" cm="1">
        <f t="array" ref="D800">INDEX(DbaseIndices!G:G,$B800)</f>
        <v>1A Fuel Combustion Activities</v>
      </c>
      <c r="E800" s="197" t="str" cm="1">
        <f t="array" ref="E800">INDEX(DbaseIndices!H:H,$B800)</f>
        <v>1A4 Other Sectors</v>
      </c>
      <c r="F800" s="197" t="str" cm="1">
        <f t="array" ref="F800">INDEX(DbaseIndices!I:I,$B800)</f>
        <v>1A4b Residential</v>
      </c>
      <c r="G800" s="197" t="str" cm="1">
        <f t="array" ref="G800">INDEX(DbaseIndices!D:D,$B800)</f>
        <v>Wood/Wood Waste</v>
      </c>
      <c r="H800" s="197" t="str" cm="1">
        <f t="array" ref="H800">INDEX(DbaseIndices!E:E,$B800)</f>
        <v>FlowIn</v>
      </c>
      <c r="I800" s="197">
        <f>IF(I799=DbaseIndices!$N$3,DbaseIndices!$N$2,I799+1)</f>
        <v>2012</v>
      </c>
      <c r="J800" s="404" cm="1">
        <f t="array" aca="1" ref="J800" ca="1">OFFSET(INDIRECT(INDEX(DbaseIndices!J:J,B800)),0,I800-2000+1)</f>
        <v>2660.5750000000003</v>
      </c>
    </row>
    <row r="801" spans="1:10" x14ac:dyDescent="0.25">
      <c r="A801" s="197">
        <f>IF(I800=DbaseIndices!$N$3,A800+1,A800)</f>
        <v>134</v>
      </c>
      <c r="B801" s="197">
        <f>MATCH(A801,DbaseIndices!A:A,0)</f>
        <v>193</v>
      </c>
      <c r="C801" s="197" t="str" cm="1">
        <f t="array" ref="C801">INDEX(DbaseIndices!F:F,$B801)</f>
        <v>1 Energy</v>
      </c>
      <c r="D801" s="197" t="str" cm="1">
        <f t="array" ref="D801">INDEX(DbaseIndices!G:G,$B801)</f>
        <v>1A Fuel Combustion Activities</v>
      </c>
      <c r="E801" s="197" t="str" cm="1">
        <f t="array" ref="E801">INDEX(DbaseIndices!H:H,$B801)</f>
        <v>1A4 Other Sectors</v>
      </c>
      <c r="F801" s="197" t="str" cm="1">
        <f t="array" ref="F801">INDEX(DbaseIndices!I:I,$B801)</f>
        <v>1A4b Residential</v>
      </c>
      <c r="G801" s="197" t="str" cm="1">
        <f t="array" ref="G801">INDEX(DbaseIndices!D:D,$B801)</f>
        <v>Wood/Wood Waste</v>
      </c>
      <c r="H801" s="197" t="str" cm="1">
        <f t="array" ref="H801">INDEX(DbaseIndices!E:E,$B801)</f>
        <v>FlowIn</v>
      </c>
      <c r="I801" s="197">
        <f>IF(I800=DbaseIndices!$N$3,DbaseIndices!$N$2,I800+1)</f>
        <v>2013</v>
      </c>
      <c r="J801" s="404" cm="1">
        <f t="array" aca="1" ref="J801" ca="1">OFFSET(INDIRECT(INDEX(DbaseIndices!J:J,B801)),0,I801-2000+1)</f>
        <v>2721.8000000000006</v>
      </c>
    </row>
    <row r="802" spans="1:10" x14ac:dyDescent="0.25">
      <c r="A802" s="197">
        <f>IF(I801=DbaseIndices!$N$3,A801+1,A801)</f>
        <v>134</v>
      </c>
      <c r="B802" s="197">
        <f>MATCH(A802,DbaseIndices!A:A,0)</f>
        <v>193</v>
      </c>
      <c r="C802" s="197" t="str" cm="1">
        <f t="array" ref="C802">INDEX(DbaseIndices!F:F,$B802)</f>
        <v>1 Energy</v>
      </c>
      <c r="D802" s="197" t="str" cm="1">
        <f t="array" ref="D802">INDEX(DbaseIndices!G:G,$B802)</f>
        <v>1A Fuel Combustion Activities</v>
      </c>
      <c r="E802" s="197" t="str" cm="1">
        <f t="array" ref="E802">INDEX(DbaseIndices!H:H,$B802)</f>
        <v>1A4 Other Sectors</v>
      </c>
      <c r="F802" s="197" t="str" cm="1">
        <f t="array" ref="F802">INDEX(DbaseIndices!I:I,$B802)</f>
        <v>1A4b Residential</v>
      </c>
      <c r="G802" s="197" t="str" cm="1">
        <f t="array" ref="G802">INDEX(DbaseIndices!D:D,$B802)</f>
        <v>Wood/Wood Waste</v>
      </c>
      <c r="H802" s="197" t="str" cm="1">
        <f t="array" ref="H802">INDEX(DbaseIndices!E:E,$B802)</f>
        <v>FlowIn</v>
      </c>
      <c r="I802" s="197">
        <f>IF(I801=DbaseIndices!$N$3,DbaseIndices!$N$2,I801+1)</f>
        <v>2014</v>
      </c>
      <c r="J802" s="404" cm="1">
        <f t="array" aca="1" ref="J802" ca="1">OFFSET(INDIRECT(INDEX(DbaseIndices!J:J,B802)),0,I802-2000+1)</f>
        <v>2783.0250000000005</v>
      </c>
    </row>
    <row r="803" spans="1:10" x14ac:dyDescent="0.25">
      <c r="A803" s="197">
        <f>IF(I802=DbaseIndices!$N$3,A802+1,A802)</f>
        <v>134</v>
      </c>
      <c r="B803" s="197">
        <f>MATCH(A803,DbaseIndices!A:A,0)</f>
        <v>193</v>
      </c>
      <c r="C803" s="197" t="str" cm="1">
        <f t="array" ref="C803">INDEX(DbaseIndices!F:F,$B803)</f>
        <v>1 Energy</v>
      </c>
      <c r="D803" s="197" t="str" cm="1">
        <f t="array" ref="D803">INDEX(DbaseIndices!G:G,$B803)</f>
        <v>1A Fuel Combustion Activities</v>
      </c>
      <c r="E803" s="197" t="str" cm="1">
        <f t="array" ref="E803">INDEX(DbaseIndices!H:H,$B803)</f>
        <v>1A4 Other Sectors</v>
      </c>
      <c r="F803" s="197" t="str" cm="1">
        <f t="array" ref="F803">INDEX(DbaseIndices!I:I,$B803)</f>
        <v>1A4b Residential</v>
      </c>
      <c r="G803" s="197" t="str" cm="1">
        <f t="array" ref="G803">INDEX(DbaseIndices!D:D,$B803)</f>
        <v>Wood/Wood Waste</v>
      </c>
      <c r="H803" s="197" t="str" cm="1">
        <f t="array" ref="H803">INDEX(DbaseIndices!E:E,$B803)</f>
        <v>FlowIn</v>
      </c>
      <c r="I803" s="197">
        <f>IF(I802=DbaseIndices!$N$3,DbaseIndices!$N$2,I802+1)</f>
        <v>2015</v>
      </c>
      <c r="J803" s="404" cm="1">
        <f t="array" aca="1" ref="J803" ca="1">OFFSET(INDIRECT(INDEX(DbaseIndices!J:J,B803)),0,I803-2000+1)</f>
        <v>2844.2500000000009</v>
      </c>
    </row>
    <row r="804" spans="1:10" x14ac:dyDescent="0.25">
      <c r="A804" s="197">
        <f>IF(I803=DbaseIndices!$N$3,A803+1,A803)</f>
        <v>134</v>
      </c>
      <c r="B804" s="197">
        <f>MATCH(A804,DbaseIndices!A:A,0)</f>
        <v>193</v>
      </c>
      <c r="C804" s="197" t="str" cm="1">
        <f t="array" ref="C804">INDEX(DbaseIndices!F:F,$B804)</f>
        <v>1 Energy</v>
      </c>
      <c r="D804" s="197" t="str" cm="1">
        <f t="array" ref="D804">INDEX(DbaseIndices!G:G,$B804)</f>
        <v>1A Fuel Combustion Activities</v>
      </c>
      <c r="E804" s="197" t="str" cm="1">
        <f t="array" ref="E804">INDEX(DbaseIndices!H:H,$B804)</f>
        <v>1A4 Other Sectors</v>
      </c>
      <c r="F804" s="197" t="str" cm="1">
        <f t="array" ref="F804">INDEX(DbaseIndices!I:I,$B804)</f>
        <v>1A4b Residential</v>
      </c>
      <c r="G804" s="197" t="str" cm="1">
        <f t="array" ref="G804">INDEX(DbaseIndices!D:D,$B804)</f>
        <v>Wood/Wood Waste</v>
      </c>
      <c r="H804" s="197" t="str" cm="1">
        <f t="array" ref="H804">INDEX(DbaseIndices!E:E,$B804)</f>
        <v>FlowIn</v>
      </c>
      <c r="I804" s="197">
        <f>IF(I803=DbaseIndices!$N$3,DbaseIndices!$N$2,I803+1)</f>
        <v>2016</v>
      </c>
      <c r="J804" s="404" cm="1">
        <f t="array" aca="1" ref="J804" ca="1">OFFSET(INDIRECT(INDEX(DbaseIndices!J:J,B804)),0,I804-2000+1)</f>
        <v>2905.4750000000013</v>
      </c>
    </row>
    <row r="805" spans="1:10" x14ac:dyDescent="0.25">
      <c r="A805" s="197">
        <f>IF(I804=DbaseIndices!$N$3,A804+1,A804)</f>
        <v>134</v>
      </c>
      <c r="B805" s="197">
        <f>MATCH(A805,DbaseIndices!A:A,0)</f>
        <v>193</v>
      </c>
      <c r="C805" s="197" t="str" cm="1">
        <f t="array" ref="C805">INDEX(DbaseIndices!F:F,$B805)</f>
        <v>1 Energy</v>
      </c>
      <c r="D805" s="197" t="str" cm="1">
        <f t="array" ref="D805">INDEX(DbaseIndices!G:G,$B805)</f>
        <v>1A Fuel Combustion Activities</v>
      </c>
      <c r="E805" s="197" t="str" cm="1">
        <f t="array" ref="E805">INDEX(DbaseIndices!H:H,$B805)</f>
        <v>1A4 Other Sectors</v>
      </c>
      <c r="F805" s="197" t="str" cm="1">
        <f t="array" ref="F805">INDEX(DbaseIndices!I:I,$B805)</f>
        <v>1A4b Residential</v>
      </c>
      <c r="G805" s="197" t="str" cm="1">
        <f t="array" ref="G805">INDEX(DbaseIndices!D:D,$B805)</f>
        <v>Wood/Wood Waste</v>
      </c>
      <c r="H805" s="197" t="str" cm="1">
        <f t="array" ref="H805">INDEX(DbaseIndices!E:E,$B805)</f>
        <v>FlowIn</v>
      </c>
      <c r="I805" s="197">
        <f>IF(I804=DbaseIndices!$N$3,DbaseIndices!$N$2,I804+1)</f>
        <v>2017</v>
      </c>
      <c r="J805" s="404" cm="1">
        <f t="array" aca="1" ref="J805" ca="1">OFFSET(INDIRECT(INDEX(DbaseIndices!J:J,B805)),0,I805-2000+1)</f>
        <v>2966.7000000000012</v>
      </c>
    </row>
    <row r="806" spans="1:10" x14ac:dyDescent="0.25">
      <c r="A806" s="197">
        <f>IF(I805=DbaseIndices!$N$3,A805+1,A805)</f>
        <v>135</v>
      </c>
      <c r="B806" s="197">
        <f>MATCH(A806,DbaseIndices!A:A,0)</f>
        <v>195</v>
      </c>
      <c r="C806" s="197" t="str" cm="1">
        <f t="array" ref="C806">INDEX(DbaseIndices!F:F,$B806)</f>
        <v>1 Energy</v>
      </c>
      <c r="D806" s="197" t="str" cm="1">
        <f t="array" ref="D806">INDEX(DbaseIndices!G:G,$B806)</f>
        <v>1A Fuel Combustion Activities</v>
      </c>
      <c r="E806" s="197" t="str" cm="1">
        <f t="array" ref="E806">INDEX(DbaseIndices!H:H,$B806)</f>
        <v>1A4 Other Sectors</v>
      </c>
      <c r="F806" s="197" t="str" cm="1">
        <f t="array" ref="F806">INDEX(DbaseIndices!I:I,$B806)</f>
        <v>1A4c Agriculture/Forestry/Fishing/Fish Farms</v>
      </c>
      <c r="G806" s="197" t="str" cm="1">
        <f t="array" ref="G806">INDEX(DbaseIndices!D:D,$B806)</f>
        <v>Motor gasoline</v>
      </c>
      <c r="H806" s="197" t="str" cm="1">
        <f t="array" ref="H806">INDEX(DbaseIndices!E:E,$B806)</f>
        <v>FlowIn</v>
      </c>
      <c r="I806" s="197">
        <f>IF(I805=DbaseIndices!$N$3,DbaseIndices!$N$2,I805+1)</f>
        <v>2012</v>
      </c>
      <c r="J806" s="404" cm="1">
        <f t="array" aca="1" ref="J806" ca="1">OFFSET(INDIRECT(INDEX(DbaseIndices!J:J,B806)),0,I806-2000+1)</f>
        <v>4006.1880000000001</v>
      </c>
    </row>
    <row r="807" spans="1:10" x14ac:dyDescent="0.25">
      <c r="A807" s="197">
        <f>IF(I806=DbaseIndices!$N$3,A806+1,A806)</f>
        <v>135</v>
      </c>
      <c r="B807" s="197">
        <f>MATCH(A807,DbaseIndices!A:A,0)</f>
        <v>195</v>
      </c>
      <c r="C807" s="197" t="str" cm="1">
        <f t="array" ref="C807">INDEX(DbaseIndices!F:F,$B807)</f>
        <v>1 Energy</v>
      </c>
      <c r="D807" s="197" t="str" cm="1">
        <f t="array" ref="D807">INDEX(DbaseIndices!G:G,$B807)</f>
        <v>1A Fuel Combustion Activities</v>
      </c>
      <c r="E807" s="197" t="str" cm="1">
        <f t="array" ref="E807">INDEX(DbaseIndices!H:H,$B807)</f>
        <v>1A4 Other Sectors</v>
      </c>
      <c r="F807" s="197" t="str" cm="1">
        <f t="array" ref="F807">INDEX(DbaseIndices!I:I,$B807)</f>
        <v>1A4c Agriculture/Forestry/Fishing/Fish Farms</v>
      </c>
      <c r="G807" s="197" t="str" cm="1">
        <f t="array" ref="G807">INDEX(DbaseIndices!D:D,$B807)</f>
        <v>Motor gasoline</v>
      </c>
      <c r="H807" s="197" t="str" cm="1">
        <f t="array" ref="H807">INDEX(DbaseIndices!E:E,$B807)</f>
        <v>FlowIn</v>
      </c>
      <c r="I807" s="197">
        <f>IF(I806=DbaseIndices!$N$3,DbaseIndices!$N$2,I806+1)</f>
        <v>2013</v>
      </c>
      <c r="J807" s="404" cm="1">
        <f t="array" aca="1" ref="J807" ca="1">OFFSET(INDIRECT(INDEX(DbaseIndices!J:J,B807)),0,I807-2000+1)</f>
        <v>3814</v>
      </c>
    </row>
    <row r="808" spans="1:10" x14ac:dyDescent="0.25">
      <c r="A808" s="197">
        <f>IF(I807=DbaseIndices!$N$3,A807+1,A807)</f>
        <v>135</v>
      </c>
      <c r="B808" s="197">
        <f>MATCH(A808,DbaseIndices!A:A,0)</f>
        <v>195</v>
      </c>
      <c r="C808" s="197" t="str" cm="1">
        <f t="array" ref="C808">INDEX(DbaseIndices!F:F,$B808)</f>
        <v>1 Energy</v>
      </c>
      <c r="D808" s="197" t="str" cm="1">
        <f t="array" ref="D808">INDEX(DbaseIndices!G:G,$B808)</f>
        <v>1A Fuel Combustion Activities</v>
      </c>
      <c r="E808" s="197" t="str" cm="1">
        <f t="array" ref="E808">INDEX(DbaseIndices!H:H,$B808)</f>
        <v>1A4 Other Sectors</v>
      </c>
      <c r="F808" s="197" t="str" cm="1">
        <f t="array" ref="F808">INDEX(DbaseIndices!I:I,$B808)</f>
        <v>1A4c Agriculture/Forestry/Fishing/Fish Farms</v>
      </c>
      <c r="G808" s="197" t="str" cm="1">
        <f t="array" ref="G808">INDEX(DbaseIndices!D:D,$B808)</f>
        <v>Motor gasoline</v>
      </c>
      <c r="H808" s="197" t="str" cm="1">
        <f t="array" ref="H808">INDEX(DbaseIndices!E:E,$B808)</f>
        <v>FlowIn</v>
      </c>
      <c r="I808" s="197">
        <f>IF(I807=DbaseIndices!$N$3,DbaseIndices!$N$2,I807+1)</f>
        <v>2014</v>
      </c>
      <c r="J808" s="404" cm="1">
        <f t="array" aca="1" ref="J808" ca="1">OFFSET(INDIRECT(INDEX(DbaseIndices!J:J,B808)),0,I808-2000+1)</f>
        <v>3880</v>
      </c>
    </row>
    <row r="809" spans="1:10" x14ac:dyDescent="0.25">
      <c r="A809" s="197">
        <f>IF(I808=DbaseIndices!$N$3,A808+1,A808)</f>
        <v>135</v>
      </c>
      <c r="B809" s="197">
        <f>MATCH(A809,DbaseIndices!A:A,0)</f>
        <v>195</v>
      </c>
      <c r="C809" s="197" t="str" cm="1">
        <f t="array" ref="C809">INDEX(DbaseIndices!F:F,$B809)</f>
        <v>1 Energy</v>
      </c>
      <c r="D809" s="197" t="str" cm="1">
        <f t="array" ref="D809">INDEX(DbaseIndices!G:G,$B809)</f>
        <v>1A Fuel Combustion Activities</v>
      </c>
      <c r="E809" s="197" t="str" cm="1">
        <f t="array" ref="E809">INDEX(DbaseIndices!H:H,$B809)</f>
        <v>1A4 Other Sectors</v>
      </c>
      <c r="F809" s="197" t="str" cm="1">
        <f t="array" ref="F809">INDEX(DbaseIndices!I:I,$B809)</f>
        <v>1A4c Agriculture/Forestry/Fishing/Fish Farms</v>
      </c>
      <c r="G809" s="197" t="str" cm="1">
        <f t="array" ref="G809">INDEX(DbaseIndices!D:D,$B809)</f>
        <v>Motor gasoline</v>
      </c>
      <c r="H809" s="197" t="str" cm="1">
        <f t="array" ref="H809">INDEX(DbaseIndices!E:E,$B809)</f>
        <v>FlowIn</v>
      </c>
      <c r="I809" s="197">
        <f>IF(I808=DbaseIndices!$N$3,DbaseIndices!$N$2,I808+1)</f>
        <v>2015</v>
      </c>
      <c r="J809" s="404" cm="1">
        <f t="array" aca="1" ref="J809" ca="1">OFFSET(INDIRECT(INDEX(DbaseIndices!J:J,B809)),0,I809-2000+1)</f>
        <v>4129</v>
      </c>
    </row>
    <row r="810" spans="1:10" x14ac:dyDescent="0.25">
      <c r="A810" s="197">
        <f>IF(I809=DbaseIndices!$N$3,A809+1,A809)</f>
        <v>135</v>
      </c>
      <c r="B810" s="197">
        <f>MATCH(A810,DbaseIndices!A:A,0)</f>
        <v>195</v>
      </c>
      <c r="C810" s="197" t="str" cm="1">
        <f t="array" ref="C810">INDEX(DbaseIndices!F:F,$B810)</f>
        <v>1 Energy</v>
      </c>
      <c r="D810" s="197" t="str" cm="1">
        <f t="array" ref="D810">INDEX(DbaseIndices!G:G,$B810)</f>
        <v>1A Fuel Combustion Activities</v>
      </c>
      <c r="E810" s="197" t="str" cm="1">
        <f t="array" ref="E810">INDEX(DbaseIndices!H:H,$B810)</f>
        <v>1A4 Other Sectors</v>
      </c>
      <c r="F810" s="197" t="str" cm="1">
        <f t="array" ref="F810">INDEX(DbaseIndices!I:I,$B810)</f>
        <v>1A4c Agriculture/Forestry/Fishing/Fish Farms</v>
      </c>
      <c r="G810" s="197" t="str" cm="1">
        <f t="array" ref="G810">INDEX(DbaseIndices!D:D,$B810)</f>
        <v>Motor gasoline</v>
      </c>
      <c r="H810" s="197" t="str" cm="1">
        <f t="array" ref="H810">INDEX(DbaseIndices!E:E,$B810)</f>
        <v>FlowIn</v>
      </c>
      <c r="I810" s="197">
        <f>IF(I809=DbaseIndices!$N$3,DbaseIndices!$N$2,I809+1)</f>
        <v>2016</v>
      </c>
      <c r="J810" s="404" cm="1">
        <f t="array" aca="1" ref="J810" ca="1">OFFSET(INDIRECT(INDEX(DbaseIndices!J:J,B810)),0,I810-2000+1)</f>
        <v>4248</v>
      </c>
    </row>
    <row r="811" spans="1:10" x14ac:dyDescent="0.25">
      <c r="A811" s="197">
        <f>IF(I810=DbaseIndices!$N$3,A810+1,A810)</f>
        <v>135</v>
      </c>
      <c r="B811" s="197">
        <f>MATCH(A811,DbaseIndices!A:A,0)</f>
        <v>195</v>
      </c>
      <c r="C811" s="197" t="str" cm="1">
        <f t="array" ref="C811">INDEX(DbaseIndices!F:F,$B811)</f>
        <v>1 Energy</v>
      </c>
      <c r="D811" s="197" t="str" cm="1">
        <f t="array" ref="D811">INDEX(DbaseIndices!G:G,$B811)</f>
        <v>1A Fuel Combustion Activities</v>
      </c>
      <c r="E811" s="197" t="str" cm="1">
        <f t="array" ref="E811">INDEX(DbaseIndices!H:H,$B811)</f>
        <v>1A4 Other Sectors</v>
      </c>
      <c r="F811" s="197" t="str" cm="1">
        <f t="array" ref="F811">INDEX(DbaseIndices!I:I,$B811)</f>
        <v>1A4c Agriculture/Forestry/Fishing/Fish Farms</v>
      </c>
      <c r="G811" s="197" t="str" cm="1">
        <f t="array" ref="G811">INDEX(DbaseIndices!D:D,$B811)</f>
        <v>Motor gasoline</v>
      </c>
      <c r="H811" s="197" t="str" cm="1">
        <f t="array" ref="H811">INDEX(DbaseIndices!E:E,$B811)</f>
        <v>FlowIn</v>
      </c>
      <c r="I811" s="197">
        <f>IF(I810=DbaseIndices!$N$3,DbaseIndices!$N$2,I810+1)</f>
        <v>2017</v>
      </c>
      <c r="J811" s="404" cm="1">
        <f t="array" aca="1" ref="J811" ca="1">OFFSET(INDIRECT(INDEX(DbaseIndices!J:J,B811)),0,I811-2000+1)</f>
        <v>4495</v>
      </c>
    </row>
    <row r="812" spans="1:10" x14ac:dyDescent="0.25">
      <c r="A812" s="197">
        <f>IF(I811=DbaseIndices!$N$3,A811+1,A811)</f>
        <v>136</v>
      </c>
      <c r="B812" s="197">
        <f>MATCH(A812,DbaseIndices!A:A,0)</f>
        <v>196</v>
      </c>
      <c r="C812" s="197" t="str" cm="1">
        <f t="array" ref="C812">INDEX(DbaseIndices!F:F,$B812)</f>
        <v>1 Energy</v>
      </c>
      <c r="D812" s="197" t="str" cm="1">
        <f t="array" ref="D812">INDEX(DbaseIndices!G:G,$B812)</f>
        <v>1A Fuel Combustion Activities</v>
      </c>
      <c r="E812" s="197" t="str" cm="1">
        <f t="array" ref="E812">INDEX(DbaseIndices!H:H,$B812)</f>
        <v>1A4 Other Sectors</v>
      </c>
      <c r="F812" s="197" t="str" cm="1">
        <f t="array" ref="F812">INDEX(DbaseIndices!I:I,$B812)</f>
        <v>1A4c Agriculture/Forestry/Fishing/Fish Farms</v>
      </c>
      <c r="G812" s="197" t="str" cm="1">
        <f t="array" ref="G812">INDEX(DbaseIndices!D:D,$B812)</f>
        <v>Kerosene</v>
      </c>
      <c r="H812" s="197" t="str" cm="1">
        <f t="array" ref="H812">INDEX(DbaseIndices!E:E,$B812)</f>
        <v>FlowIn</v>
      </c>
      <c r="I812" s="197">
        <f>IF(I811=DbaseIndices!$N$3,DbaseIndices!$N$2,I811+1)</f>
        <v>2012</v>
      </c>
      <c r="J812" s="404" cm="1">
        <f t="array" aca="1" ref="J812" ca="1">OFFSET(INDIRECT(INDEX(DbaseIndices!J:J,B812)),0,I812-2000+1)</f>
        <v>1599.8799999999999</v>
      </c>
    </row>
    <row r="813" spans="1:10" x14ac:dyDescent="0.25">
      <c r="A813" s="197">
        <f>IF(I812=DbaseIndices!$N$3,A812+1,A812)</f>
        <v>136</v>
      </c>
      <c r="B813" s="197">
        <f>MATCH(A813,DbaseIndices!A:A,0)</f>
        <v>196</v>
      </c>
      <c r="C813" s="197" t="str" cm="1">
        <f t="array" ref="C813">INDEX(DbaseIndices!F:F,$B813)</f>
        <v>1 Energy</v>
      </c>
      <c r="D813" s="197" t="str" cm="1">
        <f t="array" ref="D813">INDEX(DbaseIndices!G:G,$B813)</f>
        <v>1A Fuel Combustion Activities</v>
      </c>
      <c r="E813" s="197" t="str" cm="1">
        <f t="array" ref="E813">INDEX(DbaseIndices!H:H,$B813)</f>
        <v>1A4 Other Sectors</v>
      </c>
      <c r="F813" s="197" t="str" cm="1">
        <f t="array" ref="F813">INDEX(DbaseIndices!I:I,$B813)</f>
        <v>1A4c Agriculture/Forestry/Fishing/Fish Farms</v>
      </c>
      <c r="G813" s="197" t="str" cm="1">
        <f t="array" ref="G813">INDEX(DbaseIndices!D:D,$B813)</f>
        <v>Kerosene</v>
      </c>
      <c r="H813" s="197" t="str" cm="1">
        <f t="array" ref="H813">INDEX(DbaseIndices!E:E,$B813)</f>
        <v>FlowIn</v>
      </c>
      <c r="I813" s="197">
        <f>IF(I812=DbaseIndices!$N$3,DbaseIndices!$N$2,I812+1)</f>
        <v>2013</v>
      </c>
      <c r="J813" s="404" cm="1">
        <f t="array" aca="1" ref="J813" ca="1">OFFSET(INDIRECT(INDEX(DbaseIndices!J:J,B813)),0,I813-2000+1)</f>
        <v>3428</v>
      </c>
    </row>
    <row r="814" spans="1:10" x14ac:dyDescent="0.25">
      <c r="A814" s="197">
        <f>IF(I813=DbaseIndices!$N$3,A813+1,A813)</f>
        <v>136</v>
      </c>
      <c r="B814" s="197">
        <f>MATCH(A814,DbaseIndices!A:A,0)</f>
        <v>196</v>
      </c>
      <c r="C814" s="197" t="str" cm="1">
        <f t="array" ref="C814">INDEX(DbaseIndices!F:F,$B814)</f>
        <v>1 Energy</v>
      </c>
      <c r="D814" s="197" t="str" cm="1">
        <f t="array" ref="D814">INDEX(DbaseIndices!G:G,$B814)</f>
        <v>1A Fuel Combustion Activities</v>
      </c>
      <c r="E814" s="197" t="str" cm="1">
        <f t="array" ref="E814">INDEX(DbaseIndices!H:H,$B814)</f>
        <v>1A4 Other Sectors</v>
      </c>
      <c r="F814" s="197" t="str" cm="1">
        <f t="array" ref="F814">INDEX(DbaseIndices!I:I,$B814)</f>
        <v>1A4c Agriculture/Forestry/Fishing/Fish Farms</v>
      </c>
      <c r="G814" s="197" t="str" cm="1">
        <f t="array" ref="G814">INDEX(DbaseIndices!D:D,$B814)</f>
        <v>Kerosene</v>
      </c>
      <c r="H814" s="197" t="str" cm="1">
        <f t="array" ref="H814">INDEX(DbaseIndices!E:E,$B814)</f>
        <v>FlowIn</v>
      </c>
      <c r="I814" s="197">
        <f>IF(I813=DbaseIndices!$N$3,DbaseIndices!$N$2,I813+1)</f>
        <v>2014</v>
      </c>
      <c r="J814" s="404" cm="1">
        <f t="array" aca="1" ref="J814" ca="1">OFFSET(INDIRECT(INDEX(DbaseIndices!J:J,B814)),0,I814-2000+1)</f>
        <v>4330.84</v>
      </c>
    </row>
    <row r="815" spans="1:10" x14ac:dyDescent="0.25">
      <c r="A815" s="197">
        <f>IF(I814=DbaseIndices!$N$3,A814+1,A814)</f>
        <v>136</v>
      </c>
      <c r="B815" s="197">
        <f>MATCH(A815,DbaseIndices!A:A,0)</f>
        <v>196</v>
      </c>
      <c r="C815" s="197" t="str" cm="1">
        <f t="array" ref="C815">INDEX(DbaseIndices!F:F,$B815)</f>
        <v>1 Energy</v>
      </c>
      <c r="D815" s="197" t="str" cm="1">
        <f t="array" ref="D815">INDEX(DbaseIndices!G:G,$B815)</f>
        <v>1A Fuel Combustion Activities</v>
      </c>
      <c r="E815" s="197" t="str" cm="1">
        <f t="array" ref="E815">INDEX(DbaseIndices!H:H,$B815)</f>
        <v>1A4 Other Sectors</v>
      </c>
      <c r="F815" s="197" t="str" cm="1">
        <f t="array" ref="F815">INDEX(DbaseIndices!I:I,$B815)</f>
        <v>1A4c Agriculture/Forestry/Fishing/Fish Farms</v>
      </c>
      <c r="G815" s="197" t="str" cm="1">
        <f t="array" ref="G815">INDEX(DbaseIndices!D:D,$B815)</f>
        <v>Kerosene</v>
      </c>
      <c r="H815" s="197" t="str" cm="1">
        <f t="array" ref="H815">INDEX(DbaseIndices!E:E,$B815)</f>
        <v>FlowIn</v>
      </c>
      <c r="I815" s="197">
        <f>IF(I814=DbaseIndices!$N$3,DbaseIndices!$N$2,I814+1)</f>
        <v>2015</v>
      </c>
      <c r="J815" s="404" cm="1">
        <f t="array" aca="1" ref="J815" ca="1">OFFSET(INDIRECT(INDEX(DbaseIndices!J:J,B815)),0,I815-2000+1)</f>
        <v>5703.65</v>
      </c>
    </row>
    <row r="816" spans="1:10" x14ac:dyDescent="0.25">
      <c r="A816" s="197">
        <f>IF(I815=DbaseIndices!$N$3,A815+1,A815)</f>
        <v>136</v>
      </c>
      <c r="B816" s="197">
        <f>MATCH(A816,DbaseIndices!A:A,0)</f>
        <v>196</v>
      </c>
      <c r="C816" s="197" t="str" cm="1">
        <f t="array" ref="C816">INDEX(DbaseIndices!F:F,$B816)</f>
        <v>1 Energy</v>
      </c>
      <c r="D816" s="197" t="str" cm="1">
        <f t="array" ref="D816">INDEX(DbaseIndices!G:G,$B816)</f>
        <v>1A Fuel Combustion Activities</v>
      </c>
      <c r="E816" s="197" t="str" cm="1">
        <f t="array" ref="E816">INDEX(DbaseIndices!H:H,$B816)</f>
        <v>1A4 Other Sectors</v>
      </c>
      <c r="F816" s="197" t="str" cm="1">
        <f t="array" ref="F816">INDEX(DbaseIndices!I:I,$B816)</f>
        <v>1A4c Agriculture/Forestry/Fishing/Fish Farms</v>
      </c>
      <c r="G816" s="197" t="str" cm="1">
        <f t="array" ref="G816">INDEX(DbaseIndices!D:D,$B816)</f>
        <v>Kerosene</v>
      </c>
      <c r="H816" s="197" t="str" cm="1">
        <f t="array" ref="H816">INDEX(DbaseIndices!E:E,$B816)</f>
        <v>FlowIn</v>
      </c>
      <c r="I816" s="197">
        <f>IF(I815=DbaseIndices!$N$3,DbaseIndices!$N$2,I815+1)</f>
        <v>2016</v>
      </c>
      <c r="J816" s="404" cm="1">
        <f t="array" aca="1" ref="J816" ca="1">OFFSET(INDIRECT(INDEX(DbaseIndices!J:J,B816)),0,I816-2000+1)</f>
        <v>2941</v>
      </c>
    </row>
    <row r="817" spans="1:10" x14ac:dyDescent="0.25">
      <c r="A817" s="197">
        <f>IF(I816=DbaseIndices!$N$3,A816+1,A816)</f>
        <v>136</v>
      </c>
      <c r="B817" s="197">
        <f>MATCH(A817,DbaseIndices!A:A,0)</f>
        <v>196</v>
      </c>
      <c r="C817" s="197" t="str" cm="1">
        <f t="array" ref="C817">INDEX(DbaseIndices!F:F,$B817)</f>
        <v>1 Energy</v>
      </c>
      <c r="D817" s="197" t="str" cm="1">
        <f t="array" ref="D817">INDEX(DbaseIndices!G:G,$B817)</f>
        <v>1A Fuel Combustion Activities</v>
      </c>
      <c r="E817" s="197" t="str" cm="1">
        <f t="array" ref="E817">INDEX(DbaseIndices!H:H,$B817)</f>
        <v>1A4 Other Sectors</v>
      </c>
      <c r="F817" s="197" t="str" cm="1">
        <f t="array" ref="F817">INDEX(DbaseIndices!I:I,$B817)</f>
        <v>1A4c Agriculture/Forestry/Fishing/Fish Farms</v>
      </c>
      <c r="G817" s="197" t="str" cm="1">
        <f t="array" ref="G817">INDEX(DbaseIndices!D:D,$B817)</f>
        <v>Kerosene</v>
      </c>
      <c r="H817" s="197" t="str" cm="1">
        <f t="array" ref="H817">INDEX(DbaseIndices!E:E,$B817)</f>
        <v>FlowIn</v>
      </c>
      <c r="I817" s="197">
        <f>IF(I816=DbaseIndices!$N$3,DbaseIndices!$N$2,I816+1)</f>
        <v>2017</v>
      </c>
      <c r="J817" s="404" cm="1">
        <f t="array" aca="1" ref="J817" ca="1">OFFSET(INDIRECT(INDEX(DbaseIndices!J:J,B817)),0,I817-2000+1)</f>
        <v>3162</v>
      </c>
    </row>
    <row r="818" spans="1:10" x14ac:dyDescent="0.25">
      <c r="A818" s="197">
        <f>IF(I817=DbaseIndices!$N$3,A817+1,A817)</f>
        <v>137</v>
      </c>
      <c r="B818" s="197">
        <f>MATCH(A818,DbaseIndices!A:A,0)</f>
        <v>197</v>
      </c>
      <c r="C818" s="197" t="str" cm="1">
        <f t="array" ref="C818">INDEX(DbaseIndices!F:F,$B818)</f>
        <v>1 Energy</v>
      </c>
      <c r="D818" s="197" t="str" cm="1">
        <f t="array" ref="D818">INDEX(DbaseIndices!G:G,$B818)</f>
        <v>1A Fuel Combustion Activities</v>
      </c>
      <c r="E818" s="197" t="str" cm="1">
        <f t="array" ref="E818">INDEX(DbaseIndices!H:H,$B818)</f>
        <v>1A4 Other Sectors</v>
      </c>
      <c r="F818" s="197" t="str" cm="1">
        <f t="array" ref="F818">INDEX(DbaseIndices!I:I,$B818)</f>
        <v>1A4c Agriculture/Forestry/Fishing/Fish Farms</v>
      </c>
      <c r="G818" s="197" t="str" cm="1">
        <f t="array" ref="G818">INDEX(DbaseIndices!D:D,$B818)</f>
        <v>Diesel</v>
      </c>
      <c r="H818" s="197" t="str" cm="1">
        <f t="array" ref="H818">INDEX(DbaseIndices!E:E,$B818)</f>
        <v>FlowIn</v>
      </c>
      <c r="I818" s="197">
        <f>IF(I817=DbaseIndices!$N$3,DbaseIndices!$N$2,I817+1)</f>
        <v>2012</v>
      </c>
      <c r="J818" s="404" cm="1">
        <f t="array" aca="1" ref="J818" ca="1">OFFSET(INDIRECT(INDEX(DbaseIndices!J:J,B818)),0,I818-2000+1)</f>
        <v>38617.398000000001</v>
      </c>
    </row>
    <row r="819" spans="1:10" x14ac:dyDescent="0.25">
      <c r="A819" s="197">
        <f>IF(I818=DbaseIndices!$N$3,A818+1,A818)</f>
        <v>137</v>
      </c>
      <c r="B819" s="197">
        <f>MATCH(A819,DbaseIndices!A:A,0)</f>
        <v>197</v>
      </c>
      <c r="C819" s="197" t="str" cm="1">
        <f t="array" ref="C819">INDEX(DbaseIndices!F:F,$B819)</f>
        <v>1 Energy</v>
      </c>
      <c r="D819" s="197" t="str" cm="1">
        <f t="array" ref="D819">INDEX(DbaseIndices!G:G,$B819)</f>
        <v>1A Fuel Combustion Activities</v>
      </c>
      <c r="E819" s="197" t="str" cm="1">
        <f t="array" ref="E819">INDEX(DbaseIndices!H:H,$B819)</f>
        <v>1A4 Other Sectors</v>
      </c>
      <c r="F819" s="197" t="str" cm="1">
        <f t="array" ref="F819">INDEX(DbaseIndices!I:I,$B819)</f>
        <v>1A4c Agriculture/Forestry/Fishing/Fish Farms</v>
      </c>
      <c r="G819" s="197" t="str" cm="1">
        <f t="array" ref="G819">INDEX(DbaseIndices!D:D,$B819)</f>
        <v>Diesel</v>
      </c>
      <c r="H819" s="197" t="str" cm="1">
        <f t="array" ref="H819">INDEX(DbaseIndices!E:E,$B819)</f>
        <v>FlowIn</v>
      </c>
      <c r="I819" s="197">
        <f>IF(I818=DbaseIndices!$N$3,DbaseIndices!$N$2,I818+1)</f>
        <v>2013</v>
      </c>
      <c r="J819" s="404" cm="1">
        <f t="array" aca="1" ref="J819" ca="1">OFFSET(INDIRECT(INDEX(DbaseIndices!J:J,B819)),0,I819-2000+1)</f>
        <v>41317</v>
      </c>
    </row>
    <row r="820" spans="1:10" x14ac:dyDescent="0.25">
      <c r="A820" s="197">
        <f>IF(I819=DbaseIndices!$N$3,A819+1,A819)</f>
        <v>137</v>
      </c>
      <c r="B820" s="197">
        <f>MATCH(A820,DbaseIndices!A:A,0)</f>
        <v>197</v>
      </c>
      <c r="C820" s="197" t="str" cm="1">
        <f t="array" ref="C820">INDEX(DbaseIndices!F:F,$B820)</f>
        <v>1 Energy</v>
      </c>
      <c r="D820" s="197" t="str" cm="1">
        <f t="array" ref="D820">INDEX(DbaseIndices!G:G,$B820)</f>
        <v>1A Fuel Combustion Activities</v>
      </c>
      <c r="E820" s="197" t="str" cm="1">
        <f t="array" ref="E820">INDEX(DbaseIndices!H:H,$B820)</f>
        <v>1A4 Other Sectors</v>
      </c>
      <c r="F820" s="197" t="str" cm="1">
        <f t="array" ref="F820">INDEX(DbaseIndices!I:I,$B820)</f>
        <v>1A4c Agriculture/Forestry/Fishing/Fish Farms</v>
      </c>
      <c r="G820" s="197" t="str" cm="1">
        <f t="array" ref="G820">INDEX(DbaseIndices!D:D,$B820)</f>
        <v>Diesel</v>
      </c>
      <c r="H820" s="197" t="str" cm="1">
        <f t="array" ref="H820">INDEX(DbaseIndices!E:E,$B820)</f>
        <v>FlowIn</v>
      </c>
      <c r="I820" s="197">
        <f>IF(I819=DbaseIndices!$N$3,DbaseIndices!$N$2,I819+1)</f>
        <v>2014</v>
      </c>
      <c r="J820" s="404" cm="1">
        <f t="array" aca="1" ref="J820" ca="1">OFFSET(INDIRECT(INDEX(DbaseIndices!J:J,B820)),0,I820-2000+1)</f>
        <v>41624.199999999997</v>
      </c>
    </row>
    <row r="821" spans="1:10" x14ac:dyDescent="0.25">
      <c r="A821" s="197">
        <f>IF(I820=DbaseIndices!$N$3,A820+1,A820)</f>
        <v>137</v>
      </c>
      <c r="B821" s="197">
        <f>MATCH(A821,DbaseIndices!A:A,0)</f>
        <v>197</v>
      </c>
      <c r="C821" s="197" t="str" cm="1">
        <f t="array" ref="C821">INDEX(DbaseIndices!F:F,$B821)</f>
        <v>1 Energy</v>
      </c>
      <c r="D821" s="197" t="str" cm="1">
        <f t="array" ref="D821">INDEX(DbaseIndices!G:G,$B821)</f>
        <v>1A Fuel Combustion Activities</v>
      </c>
      <c r="E821" s="197" t="str" cm="1">
        <f t="array" ref="E821">INDEX(DbaseIndices!H:H,$B821)</f>
        <v>1A4 Other Sectors</v>
      </c>
      <c r="F821" s="197" t="str" cm="1">
        <f t="array" ref="F821">INDEX(DbaseIndices!I:I,$B821)</f>
        <v>1A4c Agriculture/Forestry/Fishing/Fish Farms</v>
      </c>
      <c r="G821" s="197" t="str" cm="1">
        <f t="array" ref="G821">INDEX(DbaseIndices!D:D,$B821)</f>
        <v>Diesel</v>
      </c>
      <c r="H821" s="197" t="str" cm="1">
        <f t="array" ref="H821">INDEX(DbaseIndices!E:E,$B821)</f>
        <v>FlowIn</v>
      </c>
      <c r="I821" s="197">
        <f>IF(I820=DbaseIndices!$N$3,DbaseIndices!$N$2,I820+1)</f>
        <v>2015</v>
      </c>
      <c r="J821" s="404" cm="1">
        <f t="array" aca="1" ref="J821" ca="1">OFFSET(INDIRECT(INDEX(DbaseIndices!J:J,B821)),0,I821-2000+1)</f>
        <v>40900.129999999997</v>
      </c>
    </row>
    <row r="822" spans="1:10" x14ac:dyDescent="0.25">
      <c r="A822" s="197">
        <f>IF(I821=DbaseIndices!$N$3,A821+1,A821)</f>
        <v>137</v>
      </c>
      <c r="B822" s="197">
        <f>MATCH(A822,DbaseIndices!A:A,0)</f>
        <v>197</v>
      </c>
      <c r="C822" s="197" t="str" cm="1">
        <f t="array" ref="C822">INDEX(DbaseIndices!F:F,$B822)</f>
        <v>1 Energy</v>
      </c>
      <c r="D822" s="197" t="str" cm="1">
        <f t="array" ref="D822">INDEX(DbaseIndices!G:G,$B822)</f>
        <v>1A Fuel Combustion Activities</v>
      </c>
      <c r="E822" s="197" t="str" cm="1">
        <f t="array" ref="E822">INDEX(DbaseIndices!H:H,$B822)</f>
        <v>1A4 Other Sectors</v>
      </c>
      <c r="F822" s="197" t="str" cm="1">
        <f t="array" ref="F822">INDEX(DbaseIndices!I:I,$B822)</f>
        <v>1A4c Agriculture/Forestry/Fishing/Fish Farms</v>
      </c>
      <c r="G822" s="197" t="str" cm="1">
        <f t="array" ref="G822">INDEX(DbaseIndices!D:D,$B822)</f>
        <v>Diesel</v>
      </c>
      <c r="H822" s="197" t="str" cm="1">
        <f t="array" ref="H822">INDEX(DbaseIndices!E:E,$B822)</f>
        <v>FlowIn</v>
      </c>
      <c r="I822" s="197">
        <f>IF(I821=DbaseIndices!$N$3,DbaseIndices!$N$2,I821+1)</f>
        <v>2016</v>
      </c>
      <c r="J822" s="404" cm="1">
        <f t="array" aca="1" ref="J822" ca="1">OFFSET(INDIRECT(INDEX(DbaseIndices!J:J,B822)),0,I822-2000+1)</f>
        <v>44633</v>
      </c>
    </row>
    <row r="823" spans="1:10" x14ac:dyDescent="0.25">
      <c r="A823" s="197">
        <f>IF(I822=DbaseIndices!$N$3,A822+1,A822)</f>
        <v>137</v>
      </c>
      <c r="B823" s="197">
        <f>MATCH(A823,DbaseIndices!A:A,0)</f>
        <v>197</v>
      </c>
      <c r="C823" s="197" t="str" cm="1">
        <f t="array" ref="C823">INDEX(DbaseIndices!F:F,$B823)</f>
        <v>1 Energy</v>
      </c>
      <c r="D823" s="197" t="str" cm="1">
        <f t="array" ref="D823">INDEX(DbaseIndices!G:G,$B823)</f>
        <v>1A Fuel Combustion Activities</v>
      </c>
      <c r="E823" s="197" t="str" cm="1">
        <f t="array" ref="E823">INDEX(DbaseIndices!H:H,$B823)</f>
        <v>1A4 Other Sectors</v>
      </c>
      <c r="F823" s="197" t="str" cm="1">
        <f t="array" ref="F823">INDEX(DbaseIndices!I:I,$B823)</f>
        <v>1A4c Agriculture/Forestry/Fishing/Fish Farms</v>
      </c>
      <c r="G823" s="197" t="str" cm="1">
        <f t="array" ref="G823">INDEX(DbaseIndices!D:D,$B823)</f>
        <v>Diesel</v>
      </c>
      <c r="H823" s="197" t="str" cm="1">
        <f t="array" ref="H823">INDEX(DbaseIndices!E:E,$B823)</f>
        <v>FlowIn</v>
      </c>
      <c r="I823" s="197">
        <f>IF(I822=DbaseIndices!$N$3,DbaseIndices!$N$2,I822+1)</f>
        <v>2017</v>
      </c>
      <c r="J823" s="404" cm="1">
        <f t="array" aca="1" ref="J823" ca="1">OFFSET(INDIRECT(INDEX(DbaseIndices!J:J,B823)),0,I823-2000+1)</f>
        <v>46107</v>
      </c>
    </row>
    <row r="824" spans="1:10" x14ac:dyDescent="0.25">
      <c r="A824" s="197">
        <f>IF(I823=DbaseIndices!$N$3,A823+1,A823)</f>
        <v>138</v>
      </c>
      <c r="B824" s="197">
        <f>MATCH(A824,DbaseIndices!A:A,0)</f>
        <v>198</v>
      </c>
      <c r="C824" s="197" t="str" cm="1">
        <f t="array" ref="C824">INDEX(DbaseIndices!F:F,$B824)</f>
        <v>1 Energy</v>
      </c>
      <c r="D824" s="197" t="str" cm="1">
        <f t="array" ref="D824">INDEX(DbaseIndices!G:G,$B824)</f>
        <v>1A Fuel Combustion Activities</v>
      </c>
      <c r="E824" s="197" t="str" cm="1">
        <f t="array" ref="E824">INDEX(DbaseIndices!H:H,$B824)</f>
        <v>1A4 Other Sectors</v>
      </c>
      <c r="F824" s="197" t="str" cm="1">
        <f t="array" ref="F824">INDEX(DbaseIndices!I:I,$B824)</f>
        <v>1A4c Agriculture/Forestry/Fishing/Fish Farms</v>
      </c>
      <c r="G824" s="197" t="str" cm="1">
        <f t="array" ref="G824">INDEX(DbaseIndices!D:D,$B824)</f>
        <v>Residual Fuel Oil (HFO)</v>
      </c>
      <c r="H824" s="197" t="str" cm="1">
        <f t="array" ref="H824">INDEX(DbaseIndices!E:E,$B824)</f>
        <v>FlowIn</v>
      </c>
      <c r="I824" s="197">
        <f>IF(I823=DbaseIndices!$N$3,DbaseIndices!$N$2,I823+1)</f>
        <v>2012</v>
      </c>
      <c r="J824" s="404" cm="1">
        <f t="array" aca="1" ref="J824" ca="1">OFFSET(INDIRECT(INDEX(DbaseIndices!J:J,B824)),0,I824-2000+1)</f>
        <v>2105.3260799999998</v>
      </c>
    </row>
    <row r="825" spans="1:10" x14ac:dyDescent="0.25">
      <c r="A825" s="197">
        <f>IF(I824=DbaseIndices!$N$3,A824+1,A824)</f>
        <v>138</v>
      </c>
      <c r="B825" s="197">
        <f>MATCH(A825,DbaseIndices!A:A,0)</f>
        <v>198</v>
      </c>
      <c r="C825" s="197" t="str" cm="1">
        <f t="array" ref="C825">INDEX(DbaseIndices!F:F,$B825)</f>
        <v>1 Energy</v>
      </c>
      <c r="D825" s="197" t="str" cm="1">
        <f t="array" ref="D825">INDEX(DbaseIndices!G:G,$B825)</f>
        <v>1A Fuel Combustion Activities</v>
      </c>
      <c r="E825" s="197" t="str" cm="1">
        <f t="array" ref="E825">INDEX(DbaseIndices!H:H,$B825)</f>
        <v>1A4 Other Sectors</v>
      </c>
      <c r="F825" s="197" t="str" cm="1">
        <f t="array" ref="F825">INDEX(DbaseIndices!I:I,$B825)</f>
        <v>1A4c Agriculture/Forestry/Fishing/Fish Farms</v>
      </c>
      <c r="G825" s="197" t="str" cm="1">
        <f t="array" ref="G825">INDEX(DbaseIndices!D:D,$B825)</f>
        <v>Residual Fuel Oil (HFO)</v>
      </c>
      <c r="H825" s="197" t="str" cm="1">
        <f t="array" ref="H825">INDEX(DbaseIndices!E:E,$B825)</f>
        <v>FlowIn</v>
      </c>
      <c r="I825" s="197">
        <f>IF(I824=DbaseIndices!$N$3,DbaseIndices!$N$2,I824+1)</f>
        <v>2013</v>
      </c>
      <c r="J825" s="404" cm="1">
        <f t="array" aca="1" ref="J825" ca="1">OFFSET(INDIRECT(INDEX(DbaseIndices!J:J,B825)),0,I825-2000+1)</f>
        <v>2186.7907999999998</v>
      </c>
    </row>
    <row r="826" spans="1:10" x14ac:dyDescent="0.25">
      <c r="A826" s="197">
        <f>IF(I825=DbaseIndices!$N$3,A825+1,A825)</f>
        <v>138</v>
      </c>
      <c r="B826" s="197">
        <f>MATCH(A826,DbaseIndices!A:A,0)</f>
        <v>198</v>
      </c>
      <c r="C826" s="197" t="str" cm="1">
        <f t="array" ref="C826">INDEX(DbaseIndices!F:F,$B826)</f>
        <v>1 Energy</v>
      </c>
      <c r="D826" s="197" t="str" cm="1">
        <f t="array" ref="D826">INDEX(DbaseIndices!G:G,$B826)</f>
        <v>1A Fuel Combustion Activities</v>
      </c>
      <c r="E826" s="197" t="str" cm="1">
        <f t="array" ref="E826">INDEX(DbaseIndices!H:H,$B826)</f>
        <v>1A4 Other Sectors</v>
      </c>
      <c r="F826" s="197" t="str" cm="1">
        <f t="array" ref="F826">INDEX(DbaseIndices!I:I,$B826)</f>
        <v>1A4c Agriculture/Forestry/Fishing/Fish Farms</v>
      </c>
      <c r="G826" s="197" t="str" cm="1">
        <f t="array" ref="G826">INDEX(DbaseIndices!D:D,$B826)</f>
        <v>Residual Fuel Oil (HFO)</v>
      </c>
      <c r="H826" s="197" t="str" cm="1">
        <f t="array" ref="H826">INDEX(DbaseIndices!E:E,$B826)</f>
        <v>FlowIn</v>
      </c>
      <c r="I826" s="197">
        <f>IF(I825=DbaseIndices!$N$3,DbaseIndices!$N$2,I825+1)</f>
        <v>2014</v>
      </c>
      <c r="J826" s="404" cm="1">
        <f t="array" aca="1" ref="J826" ca="1">OFFSET(INDIRECT(INDEX(DbaseIndices!J:J,B826)),0,I826-2000+1)</f>
        <v>2277.88</v>
      </c>
    </row>
    <row r="827" spans="1:10" x14ac:dyDescent="0.25">
      <c r="A827" s="197">
        <f>IF(I826=DbaseIndices!$N$3,A826+1,A826)</f>
        <v>138</v>
      </c>
      <c r="B827" s="197">
        <f>MATCH(A827,DbaseIndices!A:A,0)</f>
        <v>198</v>
      </c>
      <c r="C827" s="197" t="str" cm="1">
        <f t="array" ref="C827">INDEX(DbaseIndices!F:F,$B827)</f>
        <v>1 Energy</v>
      </c>
      <c r="D827" s="197" t="str" cm="1">
        <f t="array" ref="D827">INDEX(DbaseIndices!G:G,$B827)</f>
        <v>1A Fuel Combustion Activities</v>
      </c>
      <c r="E827" s="197" t="str" cm="1">
        <f t="array" ref="E827">INDEX(DbaseIndices!H:H,$B827)</f>
        <v>1A4 Other Sectors</v>
      </c>
      <c r="F827" s="197" t="str" cm="1">
        <f t="array" ref="F827">INDEX(DbaseIndices!I:I,$B827)</f>
        <v>1A4c Agriculture/Forestry/Fishing/Fish Farms</v>
      </c>
      <c r="G827" s="197" t="str" cm="1">
        <f t="array" ref="G827">INDEX(DbaseIndices!D:D,$B827)</f>
        <v>Residual Fuel Oil (HFO)</v>
      </c>
      <c r="H827" s="197" t="str" cm="1">
        <f t="array" ref="H827">INDEX(DbaseIndices!E:E,$B827)</f>
        <v>FlowIn</v>
      </c>
      <c r="I827" s="197">
        <f>IF(I826=DbaseIndices!$N$3,DbaseIndices!$N$2,I826+1)</f>
        <v>2015</v>
      </c>
      <c r="J827" s="404" cm="1">
        <f t="array" aca="1" ref="J827" ca="1">OFFSET(INDIRECT(INDEX(DbaseIndices!J:J,B827)),0,I827-2000+1)</f>
        <v>2381.0288</v>
      </c>
    </row>
    <row r="828" spans="1:10" x14ac:dyDescent="0.25">
      <c r="A828" s="197">
        <f>IF(I827=DbaseIndices!$N$3,A827+1,A827)</f>
        <v>138</v>
      </c>
      <c r="B828" s="197">
        <f>MATCH(A828,DbaseIndices!A:A,0)</f>
        <v>198</v>
      </c>
      <c r="C828" s="197" t="str" cm="1">
        <f t="array" ref="C828">INDEX(DbaseIndices!F:F,$B828)</f>
        <v>1 Energy</v>
      </c>
      <c r="D828" s="197" t="str" cm="1">
        <f t="array" ref="D828">INDEX(DbaseIndices!G:G,$B828)</f>
        <v>1A Fuel Combustion Activities</v>
      </c>
      <c r="E828" s="197" t="str" cm="1">
        <f t="array" ref="E828">INDEX(DbaseIndices!H:H,$B828)</f>
        <v>1A4 Other Sectors</v>
      </c>
      <c r="F828" s="197" t="str" cm="1">
        <f t="array" ref="F828">INDEX(DbaseIndices!I:I,$B828)</f>
        <v>1A4c Agriculture/Forestry/Fishing/Fish Farms</v>
      </c>
      <c r="G828" s="197" t="str" cm="1">
        <f t="array" ref="G828">INDEX(DbaseIndices!D:D,$B828)</f>
        <v>Residual Fuel Oil (HFO)</v>
      </c>
      <c r="H828" s="197" t="str" cm="1">
        <f t="array" ref="H828">INDEX(DbaseIndices!E:E,$B828)</f>
        <v>FlowIn</v>
      </c>
      <c r="I828" s="197">
        <f>IF(I827=DbaseIndices!$N$3,DbaseIndices!$N$2,I827+1)</f>
        <v>2016</v>
      </c>
      <c r="J828" s="404" cm="1">
        <f t="array" aca="1" ref="J828" ca="1">OFFSET(INDIRECT(INDEX(DbaseIndices!J:J,B828)),0,I828-2000+1)</f>
        <v>2496</v>
      </c>
    </row>
    <row r="829" spans="1:10" x14ac:dyDescent="0.25">
      <c r="A829" s="197">
        <f>IF(I828=DbaseIndices!$N$3,A828+1,A828)</f>
        <v>138</v>
      </c>
      <c r="B829" s="197">
        <f>MATCH(A829,DbaseIndices!A:A,0)</f>
        <v>198</v>
      </c>
      <c r="C829" s="197" t="str" cm="1">
        <f t="array" ref="C829">INDEX(DbaseIndices!F:F,$B829)</f>
        <v>1 Energy</v>
      </c>
      <c r="D829" s="197" t="str" cm="1">
        <f t="array" ref="D829">INDEX(DbaseIndices!G:G,$B829)</f>
        <v>1A Fuel Combustion Activities</v>
      </c>
      <c r="E829" s="197" t="str" cm="1">
        <f t="array" ref="E829">INDEX(DbaseIndices!H:H,$B829)</f>
        <v>1A4 Other Sectors</v>
      </c>
      <c r="F829" s="197" t="str" cm="1">
        <f t="array" ref="F829">INDEX(DbaseIndices!I:I,$B829)</f>
        <v>1A4c Agriculture/Forestry/Fishing/Fish Farms</v>
      </c>
      <c r="G829" s="197" t="str" cm="1">
        <f t="array" ref="G829">INDEX(DbaseIndices!D:D,$B829)</f>
        <v>Residual Fuel Oil (HFO)</v>
      </c>
      <c r="H829" s="197" t="str" cm="1">
        <f t="array" ref="H829">INDEX(DbaseIndices!E:E,$B829)</f>
        <v>FlowIn</v>
      </c>
      <c r="I829" s="197">
        <f>IF(I828=DbaseIndices!$N$3,DbaseIndices!$N$2,I828+1)</f>
        <v>2017</v>
      </c>
      <c r="J829" s="404" cm="1">
        <f t="array" aca="1" ref="J829" ca="1">OFFSET(INDIRECT(INDEX(DbaseIndices!J:J,B829)),0,I829-2000+1)</f>
        <v>2624</v>
      </c>
    </row>
    <row r="830" spans="1:10" x14ac:dyDescent="0.25">
      <c r="A830" s="197">
        <f>IF(I829=DbaseIndices!$N$3,A829+1,A829)</f>
        <v>139</v>
      </c>
      <c r="B830" s="197">
        <f>MATCH(A830,DbaseIndices!A:A,0)</f>
        <v>199</v>
      </c>
      <c r="C830" s="197" t="str" cm="1">
        <f t="array" ref="C830">INDEX(DbaseIndices!F:F,$B830)</f>
        <v>1 Energy</v>
      </c>
      <c r="D830" s="197" t="str" cm="1">
        <f t="array" ref="D830">INDEX(DbaseIndices!G:G,$B830)</f>
        <v>1A Fuel Combustion Activities</v>
      </c>
      <c r="E830" s="197" t="str" cm="1">
        <f t="array" ref="E830">INDEX(DbaseIndices!H:H,$B830)</f>
        <v>1A4 Other Sectors</v>
      </c>
      <c r="F830" s="197" t="str" cm="1">
        <f t="array" ref="F830">INDEX(DbaseIndices!I:I,$B830)</f>
        <v>1A4c Agriculture/Forestry/Fishing/Fish Farms</v>
      </c>
      <c r="G830" s="197" t="str" cm="1">
        <f t="array" ref="G830">INDEX(DbaseIndices!D:D,$B830)</f>
        <v>LPG</v>
      </c>
      <c r="H830" s="197" t="str" cm="1">
        <f t="array" ref="H830">INDEX(DbaseIndices!E:E,$B830)</f>
        <v>FlowIn</v>
      </c>
      <c r="I830" s="197">
        <f>IF(I829=DbaseIndices!$N$3,DbaseIndices!$N$2,I829+1)</f>
        <v>2012</v>
      </c>
      <c r="J830" s="404" cm="1">
        <f t="array" aca="1" ref="J830" ca="1">OFFSET(INDIRECT(INDEX(DbaseIndices!J:J,B830)),0,I830-2000+1)</f>
        <v>50.794080000000001</v>
      </c>
    </row>
    <row r="831" spans="1:10" x14ac:dyDescent="0.25">
      <c r="A831" s="197">
        <f>IF(I830=DbaseIndices!$N$3,A830+1,A830)</f>
        <v>139</v>
      </c>
      <c r="B831" s="197">
        <f>MATCH(A831,DbaseIndices!A:A,0)</f>
        <v>199</v>
      </c>
      <c r="C831" s="197" t="str" cm="1">
        <f t="array" ref="C831">INDEX(DbaseIndices!F:F,$B831)</f>
        <v>1 Energy</v>
      </c>
      <c r="D831" s="197" t="str" cm="1">
        <f t="array" ref="D831">INDEX(DbaseIndices!G:G,$B831)</f>
        <v>1A Fuel Combustion Activities</v>
      </c>
      <c r="E831" s="197" t="str" cm="1">
        <f t="array" ref="E831">INDEX(DbaseIndices!H:H,$B831)</f>
        <v>1A4 Other Sectors</v>
      </c>
      <c r="F831" s="197" t="str" cm="1">
        <f t="array" ref="F831">INDEX(DbaseIndices!I:I,$B831)</f>
        <v>1A4c Agriculture/Forestry/Fishing/Fish Farms</v>
      </c>
      <c r="G831" s="197" t="str" cm="1">
        <f t="array" ref="G831">INDEX(DbaseIndices!D:D,$B831)</f>
        <v>LPG</v>
      </c>
      <c r="H831" s="197" t="str" cm="1">
        <f t="array" ref="H831">INDEX(DbaseIndices!E:E,$B831)</f>
        <v>FlowIn</v>
      </c>
      <c r="I831" s="197">
        <f>IF(I830=DbaseIndices!$N$3,DbaseIndices!$N$2,I830+1)</f>
        <v>2013</v>
      </c>
      <c r="J831" s="404" cm="1">
        <f t="array" aca="1" ref="J831" ca="1">OFFSET(INDIRECT(INDEX(DbaseIndices!J:J,B831)),0,I831-2000+1)</f>
        <v>40</v>
      </c>
    </row>
    <row r="832" spans="1:10" x14ac:dyDescent="0.25">
      <c r="A832" s="197">
        <f>IF(I831=DbaseIndices!$N$3,A831+1,A831)</f>
        <v>139</v>
      </c>
      <c r="B832" s="197">
        <f>MATCH(A832,DbaseIndices!A:A,0)</f>
        <v>199</v>
      </c>
      <c r="C832" s="197" t="str" cm="1">
        <f t="array" ref="C832">INDEX(DbaseIndices!F:F,$B832)</f>
        <v>1 Energy</v>
      </c>
      <c r="D832" s="197" t="str" cm="1">
        <f t="array" ref="D832">INDEX(DbaseIndices!G:G,$B832)</f>
        <v>1A Fuel Combustion Activities</v>
      </c>
      <c r="E832" s="197" t="str" cm="1">
        <f t="array" ref="E832">INDEX(DbaseIndices!H:H,$B832)</f>
        <v>1A4 Other Sectors</v>
      </c>
      <c r="F832" s="197" t="str" cm="1">
        <f t="array" ref="F832">INDEX(DbaseIndices!I:I,$B832)</f>
        <v>1A4c Agriculture/Forestry/Fishing/Fish Farms</v>
      </c>
      <c r="G832" s="197" t="str" cm="1">
        <f t="array" ref="G832">INDEX(DbaseIndices!D:D,$B832)</f>
        <v>LPG</v>
      </c>
      <c r="H832" s="197" t="str" cm="1">
        <f t="array" ref="H832">INDEX(DbaseIndices!E:E,$B832)</f>
        <v>FlowIn</v>
      </c>
      <c r="I832" s="197">
        <f>IF(I831=DbaseIndices!$N$3,DbaseIndices!$N$2,I831+1)</f>
        <v>2014</v>
      </c>
      <c r="J832" s="404" cm="1">
        <f t="array" aca="1" ref="J832" ca="1">OFFSET(INDIRECT(INDEX(DbaseIndices!J:J,B832)),0,I832-2000+1)</f>
        <v>37</v>
      </c>
    </row>
    <row r="833" spans="1:10" x14ac:dyDescent="0.25">
      <c r="A833" s="197">
        <f>IF(I832=DbaseIndices!$N$3,A832+1,A832)</f>
        <v>139</v>
      </c>
      <c r="B833" s="197">
        <f>MATCH(A833,DbaseIndices!A:A,0)</f>
        <v>199</v>
      </c>
      <c r="C833" s="197" t="str" cm="1">
        <f t="array" ref="C833">INDEX(DbaseIndices!F:F,$B833)</f>
        <v>1 Energy</v>
      </c>
      <c r="D833" s="197" t="str" cm="1">
        <f t="array" ref="D833">INDEX(DbaseIndices!G:G,$B833)</f>
        <v>1A Fuel Combustion Activities</v>
      </c>
      <c r="E833" s="197" t="str" cm="1">
        <f t="array" ref="E833">INDEX(DbaseIndices!H:H,$B833)</f>
        <v>1A4 Other Sectors</v>
      </c>
      <c r="F833" s="197" t="str" cm="1">
        <f t="array" ref="F833">INDEX(DbaseIndices!I:I,$B833)</f>
        <v>1A4c Agriculture/Forestry/Fishing/Fish Farms</v>
      </c>
      <c r="G833" s="197" t="str" cm="1">
        <f t="array" ref="G833">INDEX(DbaseIndices!D:D,$B833)</f>
        <v>LPG</v>
      </c>
      <c r="H833" s="197" t="str" cm="1">
        <f t="array" ref="H833">INDEX(DbaseIndices!E:E,$B833)</f>
        <v>FlowIn</v>
      </c>
      <c r="I833" s="197">
        <f>IF(I832=DbaseIndices!$N$3,DbaseIndices!$N$2,I832+1)</f>
        <v>2015</v>
      </c>
      <c r="J833" s="404" cm="1">
        <f t="array" aca="1" ref="J833" ca="1">OFFSET(INDIRECT(INDEX(DbaseIndices!J:J,B833)),0,I833-2000+1)</f>
        <v>45</v>
      </c>
    </row>
    <row r="834" spans="1:10" x14ac:dyDescent="0.25">
      <c r="A834" s="197">
        <f>IF(I833=DbaseIndices!$N$3,A833+1,A833)</f>
        <v>139</v>
      </c>
      <c r="B834" s="197">
        <f>MATCH(A834,DbaseIndices!A:A,0)</f>
        <v>199</v>
      </c>
      <c r="C834" s="197" t="str" cm="1">
        <f t="array" ref="C834">INDEX(DbaseIndices!F:F,$B834)</f>
        <v>1 Energy</v>
      </c>
      <c r="D834" s="197" t="str" cm="1">
        <f t="array" ref="D834">INDEX(DbaseIndices!G:G,$B834)</f>
        <v>1A Fuel Combustion Activities</v>
      </c>
      <c r="E834" s="197" t="str" cm="1">
        <f t="array" ref="E834">INDEX(DbaseIndices!H:H,$B834)</f>
        <v>1A4 Other Sectors</v>
      </c>
      <c r="F834" s="197" t="str" cm="1">
        <f t="array" ref="F834">INDEX(DbaseIndices!I:I,$B834)</f>
        <v>1A4c Agriculture/Forestry/Fishing/Fish Farms</v>
      </c>
      <c r="G834" s="197" t="str" cm="1">
        <f t="array" ref="G834">INDEX(DbaseIndices!D:D,$B834)</f>
        <v>LPG</v>
      </c>
      <c r="H834" s="197" t="str" cm="1">
        <f t="array" ref="H834">INDEX(DbaseIndices!E:E,$B834)</f>
        <v>FlowIn</v>
      </c>
      <c r="I834" s="197">
        <f>IF(I833=DbaseIndices!$N$3,DbaseIndices!$N$2,I833+1)</f>
        <v>2016</v>
      </c>
      <c r="J834" s="404" cm="1">
        <f t="array" aca="1" ref="J834" ca="1">OFFSET(INDIRECT(INDEX(DbaseIndices!J:J,B834)),0,I834-2000+1)</f>
        <v>45</v>
      </c>
    </row>
    <row r="835" spans="1:10" x14ac:dyDescent="0.25">
      <c r="A835" s="197">
        <f>IF(I834=DbaseIndices!$N$3,A834+1,A834)</f>
        <v>139</v>
      </c>
      <c r="B835" s="197">
        <f>MATCH(A835,DbaseIndices!A:A,0)</f>
        <v>199</v>
      </c>
      <c r="C835" s="197" t="str" cm="1">
        <f t="array" ref="C835">INDEX(DbaseIndices!F:F,$B835)</f>
        <v>1 Energy</v>
      </c>
      <c r="D835" s="197" t="str" cm="1">
        <f t="array" ref="D835">INDEX(DbaseIndices!G:G,$B835)</f>
        <v>1A Fuel Combustion Activities</v>
      </c>
      <c r="E835" s="197" t="str" cm="1">
        <f t="array" ref="E835">INDEX(DbaseIndices!H:H,$B835)</f>
        <v>1A4 Other Sectors</v>
      </c>
      <c r="F835" s="197" t="str" cm="1">
        <f t="array" ref="F835">INDEX(DbaseIndices!I:I,$B835)</f>
        <v>1A4c Agriculture/Forestry/Fishing/Fish Farms</v>
      </c>
      <c r="G835" s="197" t="str" cm="1">
        <f t="array" ref="G835">INDEX(DbaseIndices!D:D,$B835)</f>
        <v>LPG</v>
      </c>
      <c r="H835" s="197" t="str" cm="1">
        <f t="array" ref="H835">INDEX(DbaseIndices!E:E,$B835)</f>
        <v>FlowIn</v>
      </c>
      <c r="I835" s="197">
        <f>IF(I834=DbaseIndices!$N$3,DbaseIndices!$N$2,I834+1)</f>
        <v>2017</v>
      </c>
      <c r="J835" s="404" cm="1">
        <f t="array" aca="1" ref="J835" ca="1">OFFSET(INDIRECT(INDEX(DbaseIndices!J:J,B835)),0,I835-2000+1)</f>
        <v>45</v>
      </c>
    </row>
    <row r="836" spans="1:10" x14ac:dyDescent="0.25">
      <c r="A836" s="197">
        <f>IF(I835=DbaseIndices!$N$3,A835+1,A835)</f>
        <v>140</v>
      </c>
      <c r="B836" s="197">
        <f>MATCH(A836,DbaseIndices!A:A,0)</f>
        <v>200</v>
      </c>
      <c r="C836" s="197" t="str" cm="1">
        <f t="array" ref="C836">INDEX(DbaseIndices!F:F,$B836)</f>
        <v>1 Energy</v>
      </c>
      <c r="D836" s="197" t="str" cm="1">
        <f t="array" ref="D836">INDEX(DbaseIndices!G:G,$B836)</f>
        <v>1A Fuel Combustion Activities</v>
      </c>
      <c r="E836" s="197" t="str" cm="1">
        <f t="array" ref="E836">INDEX(DbaseIndices!H:H,$B836)</f>
        <v>1A4 Other Sectors</v>
      </c>
      <c r="F836" s="197" t="str" cm="1">
        <f t="array" ref="F836">INDEX(DbaseIndices!I:I,$B836)</f>
        <v>1A4c Agriculture/Forestry/Fishing/Fish Farms</v>
      </c>
      <c r="G836" s="197" t="str" cm="1">
        <f t="array" ref="G836">INDEX(DbaseIndices!D:D,$B836)</f>
        <v>Coal</v>
      </c>
      <c r="H836" s="197" t="str" cm="1">
        <f t="array" ref="H836">INDEX(DbaseIndices!E:E,$B836)</f>
        <v>FlowIn</v>
      </c>
      <c r="I836" s="197">
        <f>IF(I835=DbaseIndices!$N$3,DbaseIndices!$N$2,I835+1)</f>
        <v>2012</v>
      </c>
      <c r="J836" s="404" cm="1">
        <f t="array" aca="1" ref="J836" ca="1">OFFSET(INDIRECT(INDEX(DbaseIndices!J:J,B836)),0,I836-2000+1)</f>
        <v>2622.2320858519088</v>
      </c>
    </row>
    <row r="837" spans="1:10" x14ac:dyDescent="0.25">
      <c r="A837" s="197">
        <f>IF(I836=DbaseIndices!$N$3,A836+1,A836)</f>
        <v>140</v>
      </c>
      <c r="B837" s="197">
        <f>MATCH(A837,DbaseIndices!A:A,0)</f>
        <v>200</v>
      </c>
      <c r="C837" s="197" t="str" cm="1">
        <f t="array" ref="C837">INDEX(DbaseIndices!F:F,$B837)</f>
        <v>1 Energy</v>
      </c>
      <c r="D837" s="197" t="str" cm="1">
        <f t="array" ref="D837">INDEX(DbaseIndices!G:G,$B837)</f>
        <v>1A Fuel Combustion Activities</v>
      </c>
      <c r="E837" s="197" t="str" cm="1">
        <f t="array" ref="E837">INDEX(DbaseIndices!H:H,$B837)</f>
        <v>1A4 Other Sectors</v>
      </c>
      <c r="F837" s="197" t="str" cm="1">
        <f t="array" ref="F837">INDEX(DbaseIndices!I:I,$B837)</f>
        <v>1A4c Agriculture/Forestry/Fishing/Fish Farms</v>
      </c>
      <c r="G837" s="197" t="str" cm="1">
        <f t="array" ref="G837">INDEX(DbaseIndices!D:D,$B837)</f>
        <v>Coal</v>
      </c>
      <c r="H837" s="197" t="str" cm="1">
        <f t="array" ref="H837">INDEX(DbaseIndices!E:E,$B837)</f>
        <v>FlowIn</v>
      </c>
      <c r="I837" s="197">
        <f>IF(I836=DbaseIndices!$N$3,DbaseIndices!$N$2,I836+1)</f>
        <v>2013</v>
      </c>
      <c r="J837" s="404" cm="1">
        <f t="array" aca="1" ref="J837" ca="1">OFFSET(INDIRECT(INDEX(DbaseIndices!J:J,B837)),0,I837-2000+1)</f>
        <v>1304.6314651435264</v>
      </c>
    </row>
    <row r="838" spans="1:10" x14ac:dyDescent="0.25">
      <c r="A838" s="197">
        <f>IF(I837=DbaseIndices!$N$3,A837+1,A837)</f>
        <v>140</v>
      </c>
      <c r="B838" s="197">
        <f>MATCH(A838,DbaseIndices!A:A,0)</f>
        <v>200</v>
      </c>
      <c r="C838" s="197" t="str" cm="1">
        <f t="array" ref="C838">INDEX(DbaseIndices!F:F,$B838)</f>
        <v>1 Energy</v>
      </c>
      <c r="D838" s="197" t="str" cm="1">
        <f t="array" ref="D838">INDEX(DbaseIndices!G:G,$B838)</f>
        <v>1A Fuel Combustion Activities</v>
      </c>
      <c r="E838" s="197" t="str" cm="1">
        <f t="array" ref="E838">INDEX(DbaseIndices!H:H,$B838)</f>
        <v>1A4 Other Sectors</v>
      </c>
      <c r="F838" s="197" t="str" cm="1">
        <f t="array" ref="F838">INDEX(DbaseIndices!I:I,$B838)</f>
        <v>1A4c Agriculture/Forestry/Fishing/Fish Farms</v>
      </c>
      <c r="G838" s="197" t="str" cm="1">
        <f t="array" ref="G838">INDEX(DbaseIndices!D:D,$B838)</f>
        <v>Coal</v>
      </c>
      <c r="H838" s="197" t="str" cm="1">
        <f t="array" ref="H838">INDEX(DbaseIndices!E:E,$B838)</f>
        <v>FlowIn</v>
      </c>
      <c r="I838" s="197">
        <f>IF(I837=DbaseIndices!$N$3,DbaseIndices!$N$2,I837+1)</f>
        <v>2014</v>
      </c>
      <c r="J838" s="404" cm="1">
        <f t="array" aca="1" ref="J838" ca="1">OFFSET(INDIRECT(INDEX(DbaseIndices!J:J,B838)),0,I838-2000+1)</f>
        <v>831.01442250858076</v>
      </c>
    </row>
    <row r="839" spans="1:10" x14ac:dyDescent="0.25">
      <c r="A839" s="197">
        <f>IF(I838=DbaseIndices!$N$3,A838+1,A838)</f>
        <v>140</v>
      </c>
      <c r="B839" s="197">
        <f>MATCH(A839,DbaseIndices!A:A,0)</f>
        <v>200</v>
      </c>
      <c r="C839" s="197" t="str" cm="1">
        <f t="array" ref="C839">INDEX(DbaseIndices!F:F,$B839)</f>
        <v>1 Energy</v>
      </c>
      <c r="D839" s="197" t="str" cm="1">
        <f t="array" ref="D839">INDEX(DbaseIndices!G:G,$B839)</f>
        <v>1A Fuel Combustion Activities</v>
      </c>
      <c r="E839" s="197" t="str" cm="1">
        <f t="array" ref="E839">INDEX(DbaseIndices!H:H,$B839)</f>
        <v>1A4 Other Sectors</v>
      </c>
      <c r="F839" s="197" t="str" cm="1">
        <f t="array" ref="F839">INDEX(DbaseIndices!I:I,$B839)</f>
        <v>1A4c Agriculture/Forestry/Fishing/Fish Farms</v>
      </c>
      <c r="G839" s="197" t="str" cm="1">
        <f t="array" ref="G839">INDEX(DbaseIndices!D:D,$B839)</f>
        <v>Coal</v>
      </c>
      <c r="H839" s="197" t="str" cm="1">
        <f t="array" ref="H839">INDEX(DbaseIndices!E:E,$B839)</f>
        <v>FlowIn</v>
      </c>
      <c r="I839" s="197">
        <f>IF(I838=DbaseIndices!$N$3,DbaseIndices!$N$2,I838+1)</f>
        <v>2015</v>
      </c>
      <c r="J839" s="404" cm="1">
        <f t="array" aca="1" ref="J839" ca="1">OFFSET(INDIRECT(INDEX(DbaseIndices!J:J,B839)),0,I839-2000+1)</f>
        <v>860.548102239895</v>
      </c>
    </row>
    <row r="840" spans="1:10" x14ac:dyDescent="0.25">
      <c r="A840" s="197">
        <f>IF(I839=DbaseIndices!$N$3,A839+1,A839)</f>
        <v>140</v>
      </c>
      <c r="B840" s="197">
        <f>MATCH(A840,DbaseIndices!A:A,0)</f>
        <v>200</v>
      </c>
      <c r="C840" s="197" t="str" cm="1">
        <f t="array" ref="C840">INDEX(DbaseIndices!F:F,$B840)</f>
        <v>1 Energy</v>
      </c>
      <c r="D840" s="197" t="str" cm="1">
        <f t="array" ref="D840">INDEX(DbaseIndices!G:G,$B840)</f>
        <v>1A Fuel Combustion Activities</v>
      </c>
      <c r="E840" s="197" t="str" cm="1">
        <f t="array" ref="E840">INDEX(DbaseIndices!H:H,$B840)</f>
        <v>1A4 Other Sectors</v>
      </c>
      <c r="F840" s="197" t="str" cm="1">
        <f t="array" ref="F840">INDEX(DbaseIndices!I:I,$B840)</f>
        <v>1A4c Agriculture/Forestry/Fishing/Fish Farms</v>
      </c>
      <c r="G840" s="197" t="str" cm="1">
        <f t="array" ref="G840">INDEX(DbaseIndices!D:D,$B840)</f>
        <v>Coal</v>
      </c>
      <c r="H840" s="197" t="str" cm="1">
        <f t="array" ref="H840">INDEX(DbaseIndices!E:E,$B840)</f>
        <v>FlowIn</v>
      </c>
      <c r="I840" s="197">
        <f>IF(I839=DbaseIndices!$N$3,DbaseIndices!$N$2,I839+1)</f>
        <v>2016</v>
      </c>
      <c r="J840" s="404" cm="1">
        <f t="array" aca="1" ref="J840" ca="1">OFFSET(INDIRECT(INDEX(DbaseIndices!J:J,B840)),0,I840-2000+1)</f>
        <v>868.57522863939971</v>
      </c>
    </row>
    <row r="841" spans="1:10" x14ac:dyDescent="0.25">
      <c r="A841" s="197">
        <f>IF(I840=DbaseIndices!$N$3,A840+1,A840)</f>
        <v>140</v>
      </c>
      <c r="B841" s="197">
        <f>MATCH(A841,DbaseIndices!A:A,0)</f>
        <v>200</v>
      </c>
      <c r="C841" s="197" t="str" cm="1">
        <f t="array" ref="C841">INDEX(DbaseIndices!F:F,$B841)</f>
        <v>1 Energy</v>
      </c>
      <c r="D841" s="197" t="str" cm="1">
        <f t="array" ref="D841">INDEX(DbaseIndices!G:G,$B841)</f>
        <v>1A Fuel Combustion Activities</v>
      </c>
      <c r="E841" s="197" t="str" cm="1">
        <f t="array" ref="E841">INDEX(DbaseIndices!H:H,$B841)</f>
        <v>1A4 Other Sectors</v>
      </c>
      <c r="F841" s="197" t="str" cm="1">
        <f t="array" ref="F841">INDEX(DbaseIndices!I:I,$B841)</f>
        <v>1A4c Agriculture/Forestry/Fishing/Fish Farms</v>
      </c>
      <c r="G841" s="197" t="str" cm="1">
        <f t="array" ref="G841">INDEX(DbaseIndices!D:D,$B841)</f>
        <v>Coal</v>
      </c>
      <c r="H841" s="197" t="str" cm="1">
        <f t="array" ref="H841">INDEX(DbaseIndices!E:E,$B841)</f>
        <v>FlowIn</v>
      </c>
      <c r="I841" s="197">
        <f>IF(I840=DbaseIndices!$N$3,DbaseIndices!$N$2,I840+1)</f>
        <v>2017</v>
      </c>
      <c r="J841" s="404" cm="1">
        <f t="array" aca="1" ref="J841" ca="1">OFFSET(INDIRECT(INDEX(DbaseIndices!J:J,B841)),0,I841-2000+1)</f>
        <v>1071.5409794189391</v>
      </c>
    </row>
    <row r="842" spans="1:10" x14ac:dyDescent="0.25">
      <c r="A842" s="197">
        <f>IF(I841=DbaseIndices!$N$3,A841+1,A841)</f>
        <v>141</v>
      </c>
      <c r="B842" s="197">
        <f>MATCH(A842,DbaseIndices!A:A,0)</f>
        <v>202</v>
      </c>
      <c r="C842" s="197" t="str" cm="1">
        <f t="array" ref="C842">INDEX(DbaseIndices!F:F,$B842)</f>
        <v>1 Energy</v>
      </c>
      <c r="D842" s="197" t="str" cm="1">
        <f t="array" ref="D842">INDEX(DbaseIndices!G:G,$B842)</f>
        <v>1A Fuel Combustion Activities</v>
      </c>
      <c r="E842" s="197" t="str" cm="1">
        <f t="array" ref="E842">INDEX(DbaseIndices!H:H,$B842)</f>
        <v>1A4 Other Sectors</v>
      </c>
      <c r="F842" s="197" t="str" cm="1">
        <f t="array" ref="F842">INDEX(DbaseIndices!I:I,$B842)</f>
        <v>1A4a Commercial/Institutional</v>
      </c>
      <c r="G842" s="197" t="str" cm="1">
        <f t="array" ref="G842">INDEX(DbaseIndices!D:D,$B842)</f>
        <v>Kerosene</v>
      </c>
      <c r="H842" s="197" t="str" cm="1">
        <f t="array" ref="H842">INDEX(DbaseIndices!E:E,$B842)</f>
        <v>CO2</v>
      </c>
      <c r="I842" s="197">
        <f>IF(I841=DbaseIndices!$N$3,DbaseIndices!$N$2,I841+1)</f>
        <v>2012</v>
      </c>
      <c r="J842" s="404" cm="1">
        <f t="array" aca="1" ref="J842" ca="1">OFFSET(INDIRECT(INDEX(DbaseIndices!J:J,B842)),0,I842-2000+1)</f>
        <v>46.262616999999999</v>
      </c>
    </row>
    <row r="843" spans="1:10" x14ac:dyDescent="0.25">
      <c r="A843" s="197">
        <f>IF(I842=DbaseIndices!$N$3,A842+1,A842)</f>
        <v>141</v>
      </c>
      <c r="B843" s="197">
        <f>MATCH(A843,DbaseIndices!A:A,0)</f>
        <v>202</v>
      </c>
      <c r="C843" s="197" t="str" cm="1">
        <f t="array" ref="C843">INDEX(DbaseIndices!F:F,$B843)</f>
        <v>1 Energy</v>
      </c>
      <c r="D843" s="197" t="str" cm="1">
        <f t="array" ref="D843">INDEX(DbaseIndices!G:G,$B843)</f>
        <v>1A Fuel Combustion Activities</v>
      </c>
      <c r="E843" s="197" t="str" cm="1">
        <f t="array" ref="E843">INDEX(DbaseIndices!H:H,$B843)</f>
        <v>1A4 Other Sectors</v>
      </c>
      <c r="F843" s="197" t="str" cm="1">
        <f t="array" ref="F843">INDEX(DbaseIndices!I:I,$B843)</f>
        <v>1A4a Commercial/Institutional</v>
      </c>
      <c r="G843" s="197" t="str" cm="1">
        <f t="array" ref="G843">INDEX(DbaseIndices!D:D,$B843)</f>
        <v>Kerosene</v>
      </c>
      <c r="H843" s="197" t="str" cm="1">
        <f t="array" ref="H843">INDEX(DbaseIndices!E:E,$B843)</f>
        <v>CO2</v>
      </c>
      <c r="I843" s="197">
        <f>IF(I842=DbaseIndices!$N$3,DbaseIndices!$N$2,I842+1)</f>
        <v>2013</v>
      </c>
      <c r="J843" s="404" cm="1">
        <f t="array" aca="1" ref="J843" ca="1">OFFSET(INDIRECT(INDEX(DbaseIndices!J:J,B843)),0,I843-2000+1)</f>
        <v>49.460585199999997</v>
      </c>
    </row>
    <row r="844" spans="1:10" x14ac:dyDescent="0.25">
      <c r="A844" s="197">
        <f>IF(I843=DbaseIndices!$N$3,A843+1,A843)</f>
        <v>141</v>
      </c>
      <c r="B844" s="197">
        <f>MATCH(A844,DbaseIndices!A:A,0)</f>
        <v>202</v>
      </c>
      <c r="C844" s="197" t="str" cm="1">
        <f t="array" ref="C844">INDEX(DbaseIndices!F:F,$B844)</f>
        <v>1 Energy</v>
      </c>
      <c r="D844" s="197" t="str" cm="1">
        <f t="array" ref="D844">INDEX(DbaseIndices!G:G,$B844)</f>
        <v>1A Fuel Combustion Activities</v>
      </c>
      <c r="E844" s="197" t="str" cm="1">
        <f t="array" ref="E844">INDEX(DbaseIndices!H:H,$B844)</f>
        <v>1A4 Other Sectors</v>
      </c>
      <c r="F844" s="197" t="str" cm="1">
        <f t="array" ref="F844">INDEX(DbaseIndices!I:I,$B844)</f>
        <v>1A4a Commercial/Institutional</v>
      </c>
      <c r="G844" s="197" t="str" cm="1">
        <f t="array" ref="G844">INDEX(DbaseIndices!D:D,$B844)</f>
        <v>Kerosene</v>
      </c>
      <c r="H844" s="197" t="str" cm="1">
        <f t="array" ref="H844">INDEX(DbaseIndices!E:E,$B844)</f>
        <v>CO2</v>
      </c>
      <c r="I844" s="197">
        <f>IF(I843=DbaseIndices!$N$3,DbaseIndices!$N$2,I843+1)</f>
        <v>2014</v>
      </c>
      <c r="J844" s="404" cm="1">
        <f t="array" aca="1" ref="J844" ca="1">OFFSET(INDIRECT(INDEX(DbaseIndices!J:J,B844)),0,I844-2000+1)</f>
        <v>46.550648399999993</v>
      </c>
    </row>
    <row r="845" spans="1:10" x14ac:dyDescent="0.25">
      <c r="A845" s="197">
        <f>IF(I844=DbaseIndices!$N$3,A844+1,A844)</f>
        <v>141</v>
      </c>
      <c r="B845" s="197">
        <f>MATCH(A845,DbaseIndices!A:A,0)</f>
        <v>202</v>
      </c>
      <c r="C845" s="197" t="str" cm="1">
        <f t="array" ref="C845">INDEX(DbaseIndices!F:F,$B845)</f>
        <v>1 Energy</v>
      </c>
      <c r="D845" s="197" t="str" cm="1">
        <f t="array" ref="D845">INDEX(DbaseIndices!G:G,$B845)</f>
        <v>1A Fuel Combustion Activities</v>
      </c>
      <c r="E845" s="197" t="str" cm="1">
        <f t="array" ref="E845">INDEX(DbaseIndices!H:H,$B845)</f>
        <v>1A4 Other Sectors</v>
      </c>
      <c r="F845" s="197" t="str" cm="1">
        <f t="array" ref="F845">INDEX(DbaseIndices!I:I,$B845)</f>
        <v>1A4a Commercial/Institutional</v>
      </c>
      <c r="G845" s="197" t="str" cm="1">
        <f t="array" ref="G845">INDEX(DbaseIndices!D:D,$B845)</f>
        <v>Kerosene</v>
      </c>
      <c r="H845" s="197" t="str" cm="1">
        <f t="array" ref="H845">INDEX(DbaseIndices!E:E,$B845)</f>
        <v>CO2</v>
      </c>
      <c r="I845" s="197">
        <f>IF(I844=DbaseIndices!$N$3,DbaseIndices!$N$2,I844+1)</f>
        <v>2015</v>
      </c>
      <c r="J845" s="404" cm="1">
        <f t="array" aca="1" ref="J845" ca="1">OFFSET(INDIRECT(INDEX(DbaseIndices!J:J,B845)),0,I845-2000+1)</f>
        <v>43.640711599999996</v>
      </c>
    </row>
    <row r="846" spans="1:10" x14ac:dyDescent="0.25">
      <c r="A846" s="197">
        <f>IF(I845=DbaseIndices!$N$3,A845+1,A845)</f>
        <v>141</v>
      </c>
      <c r="B846" s="197">
        <f>MATCH(A846,DbaseIndices!A:A,0)</f>
        <v>202</v>
      </c>
      <c r="C846" s="197" t="str" cm="1">
        <f t="array" ref="C846">INDEX(DbaseIndices!F:F,$B846)</f>
        <v>1 Energy</v>
      </c>
      <c r="D846" s="197" t="str" cm="1">
        <f t="array" ref="D846">INDEX(DbaseIndices!G:G,$B846)</f>
        <v>1A Fuel Combustion Activities</v>
      </c>
      <c r="E846" s="197" t="str" cm="1">
        <f t="array" ref="E846">INDEX(DbaseIndices!H:H,$B846)</f>
        <v>1A4 Other Sectors</v>
      </c>
      <c r="F846" s="197" t="str" cm="1">
        <f t="array" ref="F846">INDEX(DbaseIndices!I:I,$B846)</f>
        <v>1A4a Commercial/Institutional</v>
      </c>
      <c r="G846" s="197" t="str" cm="1">
        <f t="array" ref="G846">INDEX(DbaseIndices!D:D,$B846)</f>
        <v>Kerosene</v>
      </c>
      <c r="H846" s="197" t="str" cm="1">
        <f t="array" ref="H846">INDEX(DbaseIndices!E:E,$B846)</f>
        <v>CO2</v>
      </c>
      <c r="I846" s="197">
        <f>IF(I845=DbaseIndices!$N$3,DbaseIndices!$N$2,I845+1)</f>
        <v>2016</v>
      </c>
      <c r="J846" s="404" cm="1">
        <f t="array" aca="1" ref="J846" ca="1">OFFSET(INDIRECT(INDEX(DbaseIndices!J:J,B846)),0,I846-2000+1)</f>
        <v>40.695399999999999</v>
      </c>
    </row>
    <row r="847" spans="1:10" x14ac:dyDescent="0.25">
      <c r="A847" s="197">
        <f>IF(I846=DbaseIndices!$N$3,A846+1,A846)</f>
        <v>141</v>
      </c>
      <c r="B847" s="197">
        <f>MATCH(A847,DbaseIndices!A:A,0)</f>
        <v>202</v>
      </c>
      <c r="C847" s="197" t="str" cm="1">
        <f t="array" ref="C847">INDEX(DbaseIndices!F:F,$B847)</f>
        <v>1 Energy</v>
      </c>
      <c r="D847" s="197" t="str" cm="1">
        <f t="array" ref="D847">INDEX(DbaseIndices!G:G,$B847)</f>
        <v>1A Fuel Combustion Activities</v>
      </c>
      <c r="E847" s="197" t="str" cm="1">
        <f t="array" ref="E847">INDEX(DbaseIndices!H:H,$B847)</f>
        <v>1A4 Other Sectors</v>
      </c>
      <c r="F847" s="197" t="str" cm="1">
        <f t="array" ref="F847">INDEX(DbaseIndices!I:I,$B847)</f>
        <v>1A4a Commercial/Institutional</v>
      </c>
      <c r="G847" s="197" t="str" cm="1">
        <f t="array" ref="G847">INDEX(DbaseIndices!D:D,$B847)</f>
        <v>Kerosene</v>
      </c>
      <c r="H847" s="197" t="str" cm="1">
        <f t="array" ref="H847">INDEX(DbaseIndices!E:E,$B847)</f>
        <v>CO2</v>
      </c>
      <c r="I847" s="197">
        <f>IF(I846=DbaseIndices!$N$3,DbaseIndices!$N$2,I846+1)</f>
        <v>2017</v>
      </c>
      <c r="J847" s="404" cm="1">
        <f t="array" aca="1" ref="J847" ca="1">OFFSET(INDIRECT(INDEX(DbaseIndices!J:J,B847)),0,I847-2000+1)</f>
        <v>37.819400000000002</v>
      </c>
    </row>
    <row r="848" spans="1:10" x14ac:dyDescent="0.25">
      <c r="A848" s="197">
        <f>IF(I847=DbaseIndices!$N$3,A847+1,A847)</f>
        <v>142</v>
      </c>
      <c r="B848" s="197">
        <f>MATCH(A848,DbaseIndices!A:A,0)</f>
        <v>203</v>
      </c>
      <c r="C848" s="197" t="str" cm="1">
        <f t="array" ref="C848">INDEX(DbaseIndices!F:F,$B848)</f>
        <v>1 Energy</v>
      </c>
      <c r="D848" s="197" t="str" cm="1">
        <f t="array" ref="D848">INDEX(DbaseIndices!G:G,$B848)</f>
        <v>1A Fuel Combustion Activities</v>
      </c>
      <c r="E848" s="197" t="str" cm="1">
        <f t="array" ref="E848">INDEX(DbaseIndices!H:H,$B848)</f>
        <v>1A4 Other Sectors</v>
      </c>
      <c r="F848" s="197" t="str" cm="1">
        <f t="array" ref="F848">INDEX(DbaseIndices!I:I,$B848)</f>
        <v>1A4a Commercial/Institutional</v>
      </c>
      <c r="G848" s="197" t="str" cm="1">
        <f t="array" ref="G848">INDEX(DbaseIndices!D:D,$B848)</f>
        <v>Diesel</v>
      </c>
      <c r="H848" s="197" t="str" cm="1">
        <f t="array" ref="H848">INDEX(DbaseIndices!E:E,$B848)</f>
        <v>CO2</v>
      </c>
      <c r="I848" s="197">
        <f>IF(I847=DbaseIndices!$N$3,DbaseIndices!$N$2,I847+1)</f>
        <v>2012</v>
      </c>
      <c r="J848" s="404" cm="1">
        <f t="array" aca="1" ref="J848" ca="1">OFFSET(INDIRECT(INDEX(DbaseIndices!J:J,B848)),0,I848-2000+1)</f>
        <v>616.9749932532178</v>
      </c>
    </row>
    <row r="849" spans="1:10" x14ac:dyDescent="0.25">
      <c r="A849" s="197">
        <f>IF(I848=DbaseIndices!$N$3,A848+1,A848)</f>
        <v>142</v>
      </c>
      <c r="B849" s="197">
        <f>MATCH(A849,DbaseIndices!A:A,0)</f>
        <v>203</v>
      </c>
      <c r="C849" s="197" t="str" cm="1">
        <f t="array" ref="C849">INDEX(DbaseIndices!F:F,$B849)</f>
        <v>1 Energy</v>
      </c>
      <c r="D849" s="197" t="str" cm="1">
        <f t="array" ref="D849">INDEX(DbaseIndices!G:G,$B849)</f>
        <v>1A Fuel Combustion Activities</v>
      </c>
      <c r="E849" s="197" t="str" cm="1">
        <f t="array" ref="E849">INDEX(DbaseIndices!H:H,$B849)</f>
        <v>1A4 Other Sectors</v>
      </c>
      <c r="F849" s="197" t="str" cm="1">
        <f t="array" ref="F849">INDEX(DbaseIndices!I:I,$B849)</f>
        <v>1A4a Commercial/Institutional</v>
      </c>
      <c r="G849" s="197" t="str" cm="1">
        <f t="array" ref="G849">INDEX(DbaseIndices!D:D,$B849)</f>
        <v>Diesel</v>
      </c>
      <c r="H849" s="197" t="str" cm="1">
        <f t="array" ref="H849">INDEX(DbaseIndices!E:E,$B849)</f>
        <v>CO2</v>
      </c>
      <c r="I849" s="197">
        <f>IF(I848=DbaseIndices!$N$3,DbaseIndices!$N$2,I848+1)</f>
        <v>2013</v>
      </c>
      <c r="J849" s="404" cm="1">
        <f t="array" aca="1" ref="J849" ca="1">OFFSET(INDIRECT(INDEX(DbaseIndices!J:J,B849)),0,I849-2000+1)</f>
        <v>677.99003419916153</v>
      </c>
    </row>
    <row r="850" spans="1:10" x14ac:dyDescent="0.25">
      <c r="A850" s="197">
        <f>IF(I849=DbaseIndices!$N$3,A849+1,A849)</f>
        <v>142</v>
      </c>
      <c r="B850" s="197">
        <f>MATCH(A850,DbaseIndices!A:A,0)</f>
        <v>203</v>
      </c>
      <c r="C850" s="197" t="str" cm="1">
        <f t="array" ref="C850">INDEX(DbaseIndices!F:F,$B850)</f>
        <v>1 Energy</v>
      </c>
      <c r="D850" s="197" t="str" cm="1">
        <f t="array" ref="D850">INDEX(DbaseIndices!G:G,$B850)</f>
        <v>1A Fuel Combustion Activities</v>
      </c>
      <c r="E850" s="197" t="str" cm="1">
        <f t="array" ref="E850">INDEX(DbaseIndices!H:H,$B850)</f>
        <v>1A4 Other Sectors</v>
      </c>
      <c r="F850" s="197" t="str" cm="1">
        <f t="array" ref="F850">INDEX(DbaseIndices!I:I,$B850)</f>
        <v>1A4a Commercial/Institutional</v>
      </c>
      <c r="G850" s="197" t="str" cm="1">
        <f t="array" ref="G850">INDEX(DbaseIndices!D:D,$B850)</f>
        <v>Diesel</v>
      </c>
      <c r="H850" s="197" t="str" cm="1">
        <f t="array" ref="H850">INDEX(DbaseIndices!E:E,$B850)</f>
        <v>CO2</v>
      </c>
      <c r="I850" s="197">
        <f>IF(I849=DbaseIndices!$N$3,DbaseIndices!$N$2,I849+1)</f>
        <v>2014</v>
      </c>
      <c r="J850" s="404" cm="1">
        <f t="array" aca="1" ref="J850" ca="1">OFFSET(INDIRECT(INDEX(DbaseIndices!J:J,B850)),0,I850-2000+1)</f>
        <v>714.25289099456711</v>
      </c>
    </row>
    <row r="851" spans="1:10" x14ac:dyDescent="0.25">
      <c r="A851" s="197">
        <f>IF(I850=DbaseIndices!$N$3,A850+1,A850)</f>
        <v>142</v>
      </c>
      <c r="B851" s="197">
        <f>MATCH(A851,DbaseIndices!A:A,0)</f>
        <v>203</v>
      </c>
      <c r="C851" s="197" t="str" cm="1">
        <f t="array" ref="C851">INDEX(DbaseIndices!F:F,$B851)</f>
        <v>1 Energy</v>
      </c>
      <c r="D851" s="197" t="str" cm="1">
        <f t="array" ref="D851">INDEX(DbaseIndices!G:G,$B851)</f>
        <v>1A Fuel Combustion Activities</v>
      </c>
      <c r="E851" s="197" t="str" cm="1">
        <f t="array" ref="E851">INDEX(DbaseIndices!H:H,$B851)</f>
        <v>1A4 Other Sectors</v>
      </c>
      <c r="F851" s="197" t="str" cm="1">
        <f t="array" ref="F851">INDEX(DbaseIndices!I:I,$B851)</f>
        <v>1A4a Commercial/Institutional</v>
      </c>
      <c r="G851" s="197" t="str" cm="1">
        <f t="array" ref="G851">INDEX(DbaseIndices!D:D,$B851)</f>
        <v>Diesel</v>
      </c>
      <c r="H851" s="197" t="str" cm="1">
        <f t="array" ref="H851">INDEX(DbaseIndices!E:E,$B851)</f>
        <v>CO2</v>
      </c>
      <c r="I851" s="197">
        <f>IF(I850=DbaseIndices!$N$3,DbaseIndices!$N$2,I850+1)</f>
        <v>2015</v>
      </c>
      <c r="J851" s="404" cm="1">
        <f t="array" aca="1" ref="J851" ca="1">OFFSET(INDIRECT(INDEX(DbaseIndices!J:J,B851)),0,I851-2000+1)</f>
        <v>752.45529662790705</v>
      </c>
    </row>
    <row r="852" spans="1:10" x14ac:dyDescent="0.25">
      <c r="A852" s="197">
        <f>IF(I851=DbaseIndices!$N$3,A851+1,A851)</f>
        <v>142</v>
      </c>
      <c r="B852" s="197">
        <f>MATCH(A852,DbaseIndices!A:A,0)</f>
        <v>203</v>
      </c>
      <c r="C852" s="197" t="str" cm="1">
        <f t="array" ref="C852">INDEX(DbaseIndices!F:F,$B852)</f>
        <v>1 Energy</v>
      </c>
      <c r="D852" s="197" t="str" cm="1">
        <f t="array" ref="D852">INDEX(DbaseIndices!G:G,$B852)</f>
        <v>1A Fuel Combustion Activities</v>
      </c>
      <c r="E852" s="197" t="str" cm="1">
        <f t="array" ref="E852">INDEX(DbaseIndices!H:H,$B852)</f>
        <v>1A4 Other Sectors</v>
      </c>
      <c r="F852" s="197" t="str" cm="1">
        <f t="array" ref="F852">INDEX(DbaseIndices!I:I,$B852)</f>
        <v>1A4a Commercial/Institutional</v>
      </c>
      <c r="G852" s="197" t="str" cm="1">
        <f t="array" ref="G852">INDEX(DbaseIndices!D:D,$B852)</f>
        <v>Diesel</v>
      </c>
      <c r="H852" s="197" t="str" cm="1">
        <f t="array" ref="H852">INDEX(DbaseIndices!E:E,$B852)</f>
        <v>CO2</v>
      </c>
      <c r="I852" s="197">
        <f>IF(I851=DbaseIndices!$N$3,DbaseIndices!$N$2,I851+1)</f>
        <v>2016</v>
      </c>
      <c r="J852" s="404" cm="1">
        <f t="array" aca="1" ref="J852" ca="1">OFFSET(INDIRECT(INDEX(DbaseIndices!J:J,B852)),0,I852-2000+1)</f>
        <v>792.70098947027145</v>
      </c>
    </row>
    <row r="853" spans="1:10" x14ac:dyDescent="0.25">
      <c r="A853" s="197">
        <f>IF(I852=DbaseIndices!$N$3,A852+1,A852)</f>
        <v>142</v>
      </c>
      <c r="B853" s="197">
        <f>MATCH(A853,DbaseIndices!A:A,0)</f>
        <v>203</v>
      </c>
      <c r="C853" s="197" t="str" cm="1">
        <f t="array" ref="C853">INDEX(DbaseIndices!F:F,$B853)</f>
        <v>1 Energy</v>
      </c>
      <c r="D853" s="197" t="str" cm="1">
        <f t="array" ref="D853">INDEX(DbaseIndices!G:G,$B853)</f>
        <v>1A Fuel Combustion Activities</v>
      </c>
      <c r="E853" s="197" t="str" cm="1">
        <f t="array" ref="E853">INDEX(DbaseIndices!H:H,$B853)</f>
        <v>1A4 Other Sectors</v>
      </c>
      <c r="F853" s="197" t="str" cm="1">
        <f t="array" ref="F853">INDEX(DbaseIndices!I:I,$B853)</f>
        <v>1A4a Commercial/Institutional</v>
      </c>
      <c r="G853" s="197" t="str" cm="1">
        <f t="array" ref="G853">INDEX(DbaseIndices!D:D,$B853)</f>
        <v>Diesel</v>
      </c>
      <c r="H853" s="197" t="str" cm="1">
        <f t="array" ref="H853">INDEX(DbaseIndices!E:E,$B853)</f>
        <v>CO2</v>
      </c>
      <c r="I853" s="197">
        <f>IF(I852=DbaseIndices!$N$3,DbaseIndices!$N$2,I852+1)</f>
        <v>2017</v>
      </c>
      <c r="J853" s="404" cm="1">
        <f t="array" aca="1" ref="J853" ca="1">OFFSET(INDIRECT(INDEX(DbaseIndices!J:J,B853)),0,I853-2000+1)</f>
        <v>835.09925642516623</v>
      </c>
    </row>
    <row r="854" spans="1:10" x14ac:dyDescent="0.25">
      <c r="A854" s="197">
        <f>IF(I853=DbaseIndices!$N$3,A853+1,A853)</f>
        <v>143</v>
      </c>
      <c r="B854" s="197">
        <f>MATCH(A854,DbaseIndices!A:A,0)</f>
        <v>204</v>
      </c>
      <c r="C854" s="197" t="str" cm="1">
        <f t="array" ref="C854">INDEX(DbaseIndices!F:F,$B854)</f>
        <v>1 Energy</v>
      </c>
      <c r="D854" s="197" t="str" cm="1">
        <f t="array" ref="D854">INDEX(DbaseIndices!G:G,$B854)</f>
        <v>1A Fuel Combustion Activities</v>
      </c>
      <c r="E854" s="197" t="str" cm="1">
        <f t="array" ref="E854">INDEX(DbaseIndices!H:H,$B854)</f>
        <v>1A4 Other Sectors</v>
      </c>
      <c r="F854" s="197" t="str" cm="1">
        <f t="array" ref="F854">INDEX(DbaseIndices!I:I,$B854)</f>
        <v>1A4a Commercial/Institutional</v>
      </c>
      <c r="G854" s="197" t="str" cm="1">
        <f t="array" ref="G854">INDEX(DbaseIndices!D:D,$B854)</f>
        <v>Residual Fuel Oil (HFO)</v>
      </c>
      <c r="H854" s="197" t="str" cm="1">
        <f t="array" ref="H854">INDEX(DbaseIndices!E:E,$B854)</f>
        <v>CO2</v>
      </c>
      <c r="I854" s="197">
        <f>IF(I853=DbaseIndices!$N$3,DbaseIndices!$N$2,I853+1)</f>
        <v>2012</v>
      </c>
      <c r="J854" s="404" cm="1">
        <f t="array" aca="1" ref="J854" ca="1">OFFSET(INDIRECT(INDEX(DbaseIndices!J:J,B854)),0,I854-2000+1)</f>
        <v>1828.8691200000001</v>
      </c>
    </row>
    <row r="855" spans="1:10" x14ac:dyDescent="0.25">
      <c r="A855" s="197">
        <f>IF(I854=DbaseIndices!$N$3,A854+1,A854)</f>
        <v>143</v>
      </c>
      <c r="B855" s="197">
        <f>MATCH(A855,DbaseIndices!A:A,0)</f>
        <v>204</v>
      </c>
      <c r="C855" s="197" t="str" cm="1">
        <f t="array" ref="C855">INDEX(DbaseIndices!F:F,$B855)</f>
        <v>1 Energy</v>
      </c>
      <c r="D855" s="197" t="str" cm="1">
        <f t="array" ref="D855">INDEX(DbaseIndices!G:G,$B855)</f>
        <v>1A Fuel Combustion Activities</v>
      </c>
      <c r="E855" s="197" t="str" cm="1">
        <f t="array" ref="E855">INDEX(DbaseIndices!H:H,$B855)</f>
        <v>1A4 Other Sectors</v>
      </c>
      <c r="F855" s="197" t="str" cm="1">
        <f t="array" ref="F855">INDEX(DbaseIndices!I:I,$B855)</f>
        <v>1A4a Commercial/Institutional</v>
      </c>
      <c r="G855" s="197" t="str" cm="1">
        <f t="array" ref="G855">INDEX(DbaseIndices!D:D,$B855)</f>
        <v>Residual Fuel Oil (HFO)</v>
      </c>
      <c r="H855" s="197" t="str" cm="1">
        <f t="array" ref="H855">INDEX(DbaseIndices!E:E,$B855)</f>
        <v>CO2</v>
      </c>
      <c r="I855" s="197">
        <f>IF(I854=DbaseIndices!$N$3,DbaseIndices!$N$2,I854+1)</f>
        <v>2013</v>
      </c>
      <c r="J855" s="404" cm="1">
        <f t="array" aca="1" ref="J855" ca="1">OFFSET(INDIRECT(INDEX(DbaseIndices!J:J,B855)),0,I855-2000+1)</f>
        <v>1553.1851441126071</v>
      </c>
    </row>
    <row r="856" spans="1:10" x14ac:dyDescent="0.25">
      <c r="A856" s="197">
        <f>IF(I855=DbaseIndices!$N$3,A855+1,A855)</f>
        <v>143</v>
      </c>
      <c r="B856" s="197">
        <f>MATCH(A856,DbaseIndices!A:A,0)</f>
        <v>204</v>
      </c>
      <c r="C856" s="197" t="str" cm="1">
        <f t="array" ref="C856">INDEX(DbaseIndices!F:F,$B856)</f>
        <v>1 Energy</v>
      </c>
      <c r="D856" s="197" t="str" cm="1">
        <f t="array" ref="D856">INDEX(DbaseIndices!G:G,$B856)</f>
        <v>1A Fuel Combustion Activities</v>
      </c>
      <c r="E856" s="197" t="str" cm="1">
        <f t="array" ref="E856">INDEX(DbaseIndices!H:H,$B856)</f>
        <v>1A4 Other Sectors</v>
      </c>
      <c r="F856" s="197" t="str" cm="1">
        <f t="array" ref="F856">INDEX(DbaseIndices!I:I,$B856)</f>
        <v>1A4a Commercial/Institutional</v>
      </c>
      <c r="G856" s="197" t="str" cm="1">
        <f t="array" ref="G856">INDEX(DbaseIndices!D:D,$B856)</f>
        <v>Residual Fuel Oil (HFO)</v>
      </c>
      <c r="H856" s="197" t="str" cm="1">
        <f t="array" ref="H856">INDEX(DbaseIndices!E:E,$B856)</f>
        <v>CO2</v>
      </c>
      <c r="I856" s="197">
        <f>IF(I855=DbaseIndices!$N$3,DbaseIndices!$N$2,I855+1)</f>
        <v>2014</v>
      </c>
      <c r="J856" s="404" cm="1">
        <f t="array" aca="1" ref="J856" ca="1">OFFSET(INDIRECT(INDEX(DbaseIndices!J:J,B856)),0,I856-2000+1)</f>
        <v>1552.9938849443743</v>
      </c>
    </row>
    <row r="857" spans="1:10" x14ac:dyDescent="0.25">
      <c r="A857" s="197">
        <f>IF(I856=DbaseIndices!$N$3,A856+1,A856)</f>
        <v>143</v>
      </c>
      <c r="B857" s="197">
        <f>MATCH(A857,DbaseIndices!A:A,0)</f>
        <v>204</v>
      </c>
      <c r="C857" s="197" t="str" cm="1">
        <f t="array" ref="C857">INDEX(DbaseIndices!F:F,$B857)</f>
        <v>1 Energy</v>
      </c>
      <c r="D857" s="197" t="str" cm="1">
        <f t="array" ref="D857">INDEX(DbaseIndices!G:G,$B857)</f>
        <v>1A Fuel Combustion Activities</v>
      </c>
      <c r="E857" s="197" t="str" cm="1">
        <f t="array" ref="E857">INDEX(DbaseIndices!H:H,$B857)</f>
        <v>1A4 Other Sectors</v>
      </c>
      <c r="F857" s="197" t="str" cm="1">
        <f t="array" ref="F857">INDEX(DbaseIndices!I:I,$B857)</f>
        <v>1A4a Commercial/Institutional</v>
      </c>
      <c r="G857" s="197" t="str" cm="1">
        <f t="array" ref="G857">INDEX(DbaseIndices!D:D,$B857)</f>
        <v>Residual Fuel Oil (HFO)</v>
      </c>
      <c r="H857" s="197" t="str" cm="1">
        <f t="array" ref="H857">INDEX(DbaseIndices!E:E,$B857)</f>
        <v>CO2</v>
      </c>
      <c r="I857" s="197">
        <f>IF(I856=DbaseIndices!$N$3,DbaseIndices!$N$2,I856+1)</f>
        <v>2015</v>
      </c>
      <c r="J857" s="404" cm="1">
        <f t="array" aca="1" ref="J857" ca="1">OFFSET(INDIRECT(INDEX(DbaseIndices!J:J,B857)),0,I857-2000+1)</f>
        <v>1553.3640551161025</v>
      </c>
    </row>
    <row r="858" spans="1:10" x14ac:dyDescent="0.25">
      <c r="A858" s="197">
        <f>IF(I857=DbaseIndices!$N$3,A857+1,A857)</f>
        <v>143</v>
      </c>
      <c r="B858" s="197">
        <f>MATCH(A858,DbaseIndices!A:A,0)</f>
        <v>204</v>
      </c>
      <c r="C858" s="197" t="str" cm="1">
        <f t="array" ref="C858">INDEX(DbaseIndices!F:F,$B858)</f>
        <v>1 Energy</v>
      </c>
      <c r="D858" s="197" t="str" cm="1">
        <f t="array" ref="D858">INDEX(DbaseIndices!G:G,$B858)</f>
        <v>1A Fuel Combustion Activities</v>
      </c>
      <c r="E858" s="197" t="str" cm="1">
        <f t="array" ref="E858">INDEX(DbaseIndices!H:H,$B858)</f>
        <v>1A4 Other Sectors</v>
      </c>
      <c r="F858" s="197" t="str" cm="1">
        <f t="array" ref="F858">INDEX(DbaseIndices!I:I,$B858)</f>
        <v>1A4a Commercial/Institutional</v>
      </c>
      <c r="G858" s="197" t="str" cm="1">
        <f t="array" ref="G858">INDEX(DbaseIndices!D:D,$B858)</f>
        <v>Residual Fuel Oil (HFO)</v>
      </c>
      <c r="H858" s="197" t="str" cm="1">
        <f t="array" ref="H858">INDEX(DbaseIndices!E:E,$B858)</f>
        <v>CO2</v>
      </c>
      <c r="I858" s="197">
        <f>IF(I857=DbaseIndices!$N$3,DbaseIndices!$N$2,I857+1)</f>
        <v>2016</v>
      </c>
      <c r="J858" s="404" cm="1">
        <f t="array" aca="1" ref="J858" ca="1">OFFSET(INDIRECT(INDEX(DbaseIndices!J:J,B858)),0,I858-2000+1)</f>
        <v>1553.4954</v>
      </c>
    </row>
    <row r="859" spans="1:10" x14ac:dyDescent="0.25">
      <c r="A859" s="197">
        <f>IF(I858=DbaseIndices!$N$3,A858+1,A858)</f>
        <v>143</v>
      </c>
      <c r="B859" s="197">
        <f>MATCH(A859,DbaseIndices!A:A,0)</f>
        <v>204</v>
      </c>
      <c r="C859" s="197" t="str" cm="1">
        <f t="array" ref="C859">INDEX(DbaseIndices!F:F,$B859)</f>
        <v>1 Energy</v>
      </c>
      <c r="D859" s="197" t="str" cm="1">
        <f t="array" ref="D859">INDEX(DbaseIndices!G:G,$B859)</f>
        <v>1A Fuel Combustion Activities</v>
      </c>
      <c r="E859" s="197" t="str" cm="1">
        <f t="array" ref="E859">INDEX(DbaseIndices!H:H,$B859)</f>
        <v>1A4 Other Sectors</v>
      </c>
      <c r="F859" s="197" t="str" cm="1">
        <f t="array" ref="F859">INDEX(DbaseIndices!I:I,$B859)</f>
        <v>1A4a Commercial/Institutional</v>
      </c>
      <c r="G859" s="197" t="str" cm="1">
        <f t="array" ref="G859">INDEX(DbaseIndices!D:D,$B859)</f>
        <v>Residual Fuel Oil (HFO)</v>
      </c>
      <c r="H859" s="197" t="str" cm="1">
        <f t="array" ref="H859">INDEX(DbaseIndices!E:E,$B859)</f>
        <v>CO2</v>
      </c>
      <c r="I859" s="197">
        <f>IF(I858=DbaseIndices!$N$3,DbaseIndices!$N$2,I858+1)</f>
        <v>2017</v>
      </c>
      <c r="J859" s="404" cm="1">
        <f t="array" aca="1" ref="J859" ca="1">OFFSET(INDIRECT(INDEX(DbaseIndices!J:J,B859)),0,I859-2000+1)</f>
        <v>1553.7275999999999</v>
      </c>
    </row>
    <row r="860" spans="1:10" x14ac:dyDescent="0.25">
      <c r="A860" s="197">
        <f>IF(I859=DbaseIndices!$N$3,A859+1,A859)</f>
        <v>144</v>
      </c>
      <c r="B860" s="197">
        <f>MATCH(A860,DbaseIndices!A:A,0)</f>
        <v>205</v>
      </c>
      <c r="C860" s="197" t="str" cm="1">
        <f t="array" ref="C860">INDEX(DbaseIndices!F:F,$B860)</f>
        <v>1 Energy</v>
      </c>
      <c r="D860" s="197" t="str" cm="1">
        <f t="array" ref="D860">INDEX(DbaseIndices!G:G,$B860)</f>
        <v>1A Fuel Combustion Activities</v>
      </c>
      <c r="E860" s="197" t="str" cm="1">
        <f t="array" ref="E860">INDEX(DbaseIndices!H:H,$B860)</f>
        <v>1A4 Other Sectors</v>
      </c>
      <c r="F860" s="197" t="str" cm="1">
        <f t="array" ref="F860">INDEX(DbaseIndices!I:I,$B860)</f>
        <v>1A4a Commercial/Institutional</v>
      </c>
      <c r="G860" s="197" t="str" cm="1">
        <f t="array" ref="G860">INDEX(DbaseIndices!D:D,$B860)</f>
        <v>Coal</v>
      </c>
      <c r="H860" s="197" t="str" cm="1">
        <f t="array" ref="H860">INDEX(DbaseIndices!E:E,$B860)</f>
        <v>CO2</v>
      </c>
      <c r="I860" s="197">
        <f>IF(I859=DbaseIndices!$N$3,DbaseIndices!$N$2,I859+1)</f>
        <v>2012</v>
      </c>
      <c r="J860" s="404" cm="1">
        <f t="array" aca="1" ref="J860" ca="1">OFFSET(INDIRECT(INDEX(DbaseIndices!J:J,B860)),0,I860-2000+1)</f>
        <v>3786.2125008837415</v>
      </c>
    </row>
    <row r="861" spans="1:10" x14ac:dyDescent="0.25">
      <c r="A861" s="197">
        <f>IF(I860=DbaseIndices!$N$3,A860+1,A860)</f>
        <v>144</v>
      </c>
      <c r="B861" s="197">
        <f>MATCH(A861,DbaseIndices!A:A,0)</f>
        <v>205</v>
      </c>
      <c r="C861" s="197" t="str" cm="1">
        <f t="array" ref="C861">INDEX(DbaseIndices!F:F,$B861)</f>
        <v>1 Energy</v>
      </c>
      <c r="D861" s="197" t="str" cm="1">
        <f t="array" ref="D861">INDEX(DbaseIndices!G:G,$B861)</f>
        <v>1A Fuel Combustion Activities</v>
      </c>
      <c r="E861" s="197" t="str" cm="1">
        <f t="array" ref="E861">INDEX(DbaseIndices!H:H,$B861)</f>
        <v>1A4 Other Sectors</v>
      </c>
      <c r="F861" s="197" t="str" cm="1">
        <f t="array" ref="F861">INDEX(DbaseIndices!I:I,$B861)</f>
        <v>1A4a Commercial/Institutional</v>
      </c>
      <c r="G861" s="197" t="str" cm="1">
        <f t="array" ref="G861">INDEX(DbaseIndices!D:D,$B861)</f>
        <v>Coal</v>
      </c>
      <c r="H861" s="197" t="str" cm="1">
        <f t="array" ref="H861">INDEX(DbaseIndices!E:E,$B861)</f>
        <v>CO2</v>
      </c>
      <c r="I861" s="197">
        <f>IF(I860=DbaseIndices!$N$3,DbaseIndices!$N$2,I860+1)</f>
        <v>2013</v>
      </c>
      <c r="J861" s="404" cm="1">
        <f t="array" aca="1" ref="J861" ca="1">OFFSET(INDIRECT(INDEX(DbaseIndices!J:J,B861)),0,I861-2000+1)</f>
        <v>5806.6378882711697</v>
      </c>
    </row>
    <row r="862" spans="1:10" x14ac:dyDescent="0.25">
      <c r="A862" s="197">
        <f>IF(I861=DbaseIndices!$N$3,A861+1,A861)</f>
        <v>144</v>
      </c>
      <c r="B862" s="197">
        <f>MATCH(A862,DbaseIndices!A:A,0)</f>
        <v>205</v>
      </c>
      <c r="C862" s="197" t="str" cm="1">
        <f t="array" ref="C862">INDEX(DbaseIndices!F:F,$B862)</f>
        <v>1 Energy</v>
      </c>
      <c r="D862" s="197" t="str" cm="1">
        <f t="array" ref="D862">INDEX(DbaseIndices!G:G,$B862)</f>
        <v>1A Fuel Combustion Activities</v>
      </c>
      <c r="E862" s="197" t="str" cm="1">
        <f t="array" ref="E862">INDEX(DbaseIndices!H:H,$B862)</f>
        <v>1A4 Other Sectors</v>
      </c>
      <c r="F862" s="197" t="str" cm="1">
        <f t="array" ref="F862">INDEX(DbaseIndices!I:I,$B862)</f>
        <v>1A4a Commercial/Institutional</v>
      </c>
      <c r="G862" s="197" t="str" cm="1">
        <f t="array" ref="G862">INDEX(DbaseIndices!D:D,$B862)</f>
        <v>Coal</v>
      </c>
      <c r="H862" s="197" t="str" cm="1">
        <f t="array" ref="H862">INDEX(DbaseIndices!E:E,$B862)</f>
        <v>CO2</v>
      </c>
      <c r="I862" s="197">
        <f>IF(I861=DbaseIndices!$N$3,DbaseIndices!$N$2,I861+1)</f>
        <v>2014</v>
      </c>
      <c r="J862" s="404" cm="1">
        <f t="array" aca="1" ref="J862" ca="1">OFFSET(INDIRECT(INDEX(DbaseIndices!J:J,B862)),0,I862-2000+1)</f>
        <v>19663.281212530241</v>
      </c>
    </row>
    <row r="863" spans="1:10" x14ac:dyDescent="0.25">
      <c r="A863" s="197">
        <f>IF(I862=DbaseIndices!$N$3,A862+1,A862)</f>
        <v>144</v>
      </c>
      <c r="B863" s="197">
        <f>MATCH(A863,DbaseIndices!A:A,0)</f>
        <v>205</v>
      </c>
      <c r="C863" s="197" t="str" cm="1">
        <f t="array" ref="C863">INDEX(DbaseIndices!F:F,$B863)</f>
        <v>1 Energy</v>
      </c>
      <c r="D863" s="197" t="str" cm="1">
        <f t="array" ref="D863">INDEX(DbaseIndices!G:G,$B863)</f>
        <v>1A Fuel Combustion Activities</v>
      </c>
      <c r="E863" s="197" t="str" cm="1">
        <f t="array" ref="E863">INDEX(DbaseIndices!H:H,$B863)</f>
        <v>1A4 Other Sectors</v>
      </c>
      <c r="F863" s="197" t="str" cm="1">
        <f t="array" ref="F863">INDEX(DbaseIndices!I:I,$B863)</f>
        <v>1A4a Commercial/Institutional</v>
      </c>
      <c r="G863" s="197" t="str" cm="1">
        <f t="array" ref="G863">INDEX(DbaseIndices!D:D,$B863)</f>
        <v>Coal</v>
      </c>
      <c r="H863" s="197" t="str" cm="1">
        <f t="array" ref="H863">INDEX(DbaseIndices!E:E,$B863)</f>
        <v>CO2</v>
      </c>
      <c r="I863" s="197">
        <f>IF(I862=DbaseIndices!$N$3,DbaseIndices!$N$2,I862+1)</f>
        <v>2015</v>
      </c>
      <c r="J863" s="404" cm="1">
        <f t="array" aca="1" ref="J863" ca="1">OFFSET(INDIRECT(INDEX(DbaseIndices!J:J,B863)),0,I863-2000+1)</f>
        <v>17997.31791828424</v>
      </c>
    </row>
    <row r="864" spans="1:10" x14ac:dyDescent="0.25">
      <c r="A864" s="197">
        <f>IF(I863=DbaseIndices!$N$3,A863+1,A863)</f>
        <v>144</v>
      </c>
      <c r="B864" s="197">
        <f>MATCH(A864,DbaseIndices!A:A,0)</f>
        <v>205</v>
      </c>
      <c r="C864" s="197" t="str" cm="1">
        <f t="array" ref="C864">INDEX(DbaseIndices!F:F,$B864)</f>
        <v>1 Energy</v>
      </c>
      <c r="D864" s="197" t="str" cm="1">
        <f t="array" ref="D864">INDEX(DbaseIndices!G:G,$B864)</f>
        <v>1A Fuel Combustion Activities</v>
      </c>
      <c r="E864" s="197" t="str" cm="1">
        <f t="array" ref="E864">INDEX(DbaseIndices!H:H,$B864)</f>
        <v>1A4 Other Sectors</v>
      </c>
      <c r="F864" s="197" t="str" cm="1">
        <f t="array" ref="F864">INDEX(DbaseIndices!I:I,$B864)</f>
        <v>1A4a Commercial/Institutional</v>
      </c>
      <c r="G864" s="197" t="str" cm="1">
        <f t="array" ref="G864">INDEX(DbaseIndices!D:D,$B864)</f>
        <v>Coal</v>
      </c>
      <c r="H864" s="197" t="str" cm="1">
        <f t="array" ref="H864">INDEX(DbaseIndices!E:E,$B864)</f>
        <v>CO2</v>
      </c>
      <c r="I864" s="197">
        <f>IF(I863=DbaseIndices!$N$3,DbaseIndices!$N$2,I863+1)</f>
        <v>2016</v>
      </c>
      <c r="J864" s="404" cm="1">
        <f t="array" aca="1" ref="J864" ca="1">OFFSET(INDIRECT(INDEX(DbaseIndices!J:J,B864)),0,I864-2000+1)</f>
        <v>15483.075993300175</v>
      </c>
    </row>
    <row r="865" spans="1:10" x14ac:dyDescent="0.25">
      <c r="A865" s="197">
        <f>IF(I864=DbaseIndices!$N$3,A864+1,A864)</f>
        <v>144</v>
      </c>
      <c r="B865" s="197">
        <f>MATCH(A865,DbaseIndices!A:A,0)</f>
        <v>205</v>
      </c>
      <c r="C865" s="197" t="str" cm="1">
        <f t="array" ref="C865">INDEX(DbaseIndices!F:F,$B865)</f>
        <v>1 Energy</v>
      </c>
      <c r="D865" s="197" t="str" cm="1">
        <f t="array" ref="D865">INDEX(DbaseIndices!G:G,$B865)</f>
        <v>1A Fuel Combustion Activities</v>
      </c>
      <c r="E865" s="197" t="str" cm="1">
        <f t="array" ref="E865">INDEX(DbaseIndices!H:H,$B865)</f>
        <v>1A4 Other Sectors</v>
      </c>
      <c r="F865" s="197" t="str" cm="1">
        <f t="array" ref="F865">INDEX(DbaseIndices!I:I,$B865)</f>
        <v>1A4a Commercial/Institutional</v>
      </c>
      <c r="G865" s="197" t="str" cm="1">
        <f t="array" ref="G865">INDEX(DbaseIndices!D:D,$B865)</f>
        <v>Coal</v>
      </c>
      <c r="H865" s="197" t="str" cm="1">
        <f t="array" ref="H865">INDEX(DbaseIndices!E:E,$B865)</f>
        <v>CO2</v>
      </c>
      <c r="I865" s="197">
        <f>IF(I864=DbaseIndices!$N$3,DbaseIndices!$N$2,I864+1)</f>
        <v>2017</v>
      </c>
      <c r="J865" s="404" cm="1">
        <f t="array" aca="1" ref="J865" ca="1">OFFSET(INDIRECT(INDEX(DbaseIndices!J:J,B865)),0,I865-2000+1)</f>
        <v>27473.404342218269</v>
      </c>
    </row>
    <row r="866" spans="1:10" x14ac:dyDescent="0.25">
      <c r="A866" s="197">
        <f>IF(I865=DbaseIndices!$N$3,A865+1,A865)</f>
        <v>145</v>
      </c>
      <c r="B866" s="197">
        <f>MATCH(A866,DbaseIndices!A:A,0)</f>
        <v>206</v>
      </c>
      <c r="C866" s="197" t="str" cm="1">
        <f t="array" ref="C866">INDEX(DbaseIndices!F:F,$B866)</f>
        <v>1 Energy</v>
      </c>
      <c r="D866" s="197" t="str" cm="1">
        <f t="array" ref="D866">INDEX(DbaseIndices!G:G,$B866)</f>
        <v>1A Fuel Combustion Activities</v>
      </c>
      <c r="E866" s="197" t="str" cm="1">
        <f t="array" ref="E866">INDEX(DbaseIndices!H:H,$B866)</f>
        <v>1A4 Other Sectors</v>
      </c>
      <c r="F866" s="197" t="str" cm="1">
        <f t="array" ref="F866">INDEX(DbaseIndices!I:I,$B866)</f>
        <v>1A4a Commercial/Institutional</v>
      </c>
      <c r="G866" s="197" t="str" cm="1">
        <f t="array" ref="G866">INDEX(DbaseIndices!D:D,$B866)</f>
        <v>Gas work gas</v>
      </c>
      <c r="H866" s="197" t="str" cm="1">
        <f t="array" ref="H866">INDEX(DbaseIndices!E:E,$B866)</f>
        <v>CO2</v>
      </c>
      <c r="I866" s="197">
        <f>IF(I865=DbaseIndices!$N$3,DbaseIndices!$N$2,I865+1)</f>
        <v>2012</v>
      </c>
      <c r="J866" s="404" cm="1">
        <f t="array" aca="1" ref="J866" ca="1">OFFSET(INDIRECT(INDEX(DbaseIndices!J:J,B866)),0,I866-2000+1)</f>
        <v>0</v>
      </c>
    </row>
    <row r="867" spans="1:10" x14ac:dyDescent="0.25">
      <c r="A867" s="197">
        <f>IF(I866=DbaseIndices!$N$3,A866+1,A866)</f>
        <v>145</v>
      </c>
      <c r="B867" s="197">
        <f>MATCH(A867,DbaseIndices!A:A,0)</f>
        <v>206</v>
      </c>
      <c r="C867" s="197" t="str" cm="1">
        <f t="array" ref="C867">INDEX(DbaseIndices!F:F,$B867)</f>
        <v>1 Energy</v>
      </c>
      <c r="D867" s="197" t="str" cm="1">
        <f t="array" ref="D867">INDEX(DbaseIndices!G:G,$B867)</f>
        <v>1A Fuel Combustion Activities</v>
      </c>
      <c r="E867" s="197" t="str" cm="1">
        <f t="array" ref="E867">INDEX(DbaseIndices!H:H,$B867)</f>
        <v>1A4 Other Sectors</v>
      </c>
      <c r="F867" s="197" t="str" cm="1">
        <f t="array" ref="F867">INDEX(DbaseIndices!I:I,$B867)</f>
        <v>1A4a Commercial/Institutional</v>
      </c>
      <c r="G867" s="197" t="str" cm="1">
        <f t="array" ref="G867">INDEX(DbaseIndices!D:D,$B867)</f>
        <v>Gas work gas</v>
      </c>
      <c r="H867" s="197" t="str" cm="1">
        <f t="array" ref="H867">INDEX(DbaseIndices!E:E,$B867)</f>
        <v>CO2</v>
      </c>
      <c r="I867" s="197">
        <f>IF(I866=DbaseIndices!$N$3,DbaseIndices!$N$2,I866+1)</f>
        <v>2013</v>
      </c>
      <c r="J867" s="404" cm="1">
        <f t="array" aca="1" ref="J867" ca="1">OFFSET(INDIRECT(INDEX(DbaseIndices!J:J,B867)),0,I867-2000+1)</f>
        <v>0</v>
      </c>
    </row>
    <row r="868" spans="1:10" x14ac:dyDescent="0.25">
      <c r="A868" s="197">
        <f>IF(I867=DbaseIndices!$N$3,A867+1,A867)</f>
        <v>145</v>
      </c>
      <c r="B868" s="197">
        <f>MATCH(A868,DbaseIndices!A:A,0)</f>
        <v>206</v>
      </c>
      <c r="C868" s="197" t="str" cm="1">
        <f t="array" ref="C868">INDEX(DbaseIndices!F:F,$B868)</f>
        <v>1 Energy</v>
      </c>
      <c r="D868" s="197" t="str" cm="1">
        <f t="array" ref="D868">INDEX(DbaseIndices!G:G,$B868)</f>
        <v>1A Fuel Combustion Activities</v>
      </c>
      <c r="E868" s="197" t="str" cm="1">
        <f t="array" ref="E868">INDEX(DbaseIndices!H:H,$B868)</f>
        <v>1A4 Other Sectors</v>
      </c>
      <c r="F868" s="197" t="str" cm="1">
        <f t="array" ref="F868">INDEX(DbaseIndices!I:I,$B868)</f>
        <v>1A4a Commercial/Institutional</v>
      </c>
      <c r="G868" s="197" t="str" cm="1">
        <f t="array" ref="G868">INDEX(DbaseIndices!D:D,$B868)</f>
        <v>Gas work gas</v>
      </c>
      <c r="H868" s="197" t="str" cm="1">
        <f t="array" ref="H868">INDEX(DbaseIndices!E:E,$B868)</f>
        <v>CO2</v>
      </c>
      <c r="I868" s="197">
        <f>IF(I867=DbaseIndices!$N$3,DbaseIndices!$N$2,I867+1)</f>
        <v>2014</v>
      </c>
      <c r="J868" s="404" cm="1">
        <f t="array" aca="1" ref="J868" ca="1">OFFSET(INDIRECT(INDEX(DbaseIndices!J:J,B868)),0,I868-2000+1)</f>
        <v>0</v>
      </c>
    </row>
    <row r="869" spans="1:10" x14ac:dyDescent="0.25">
      <c r="A869" s="197">
        <f>IF(I868=DbaseIndices!$N$3,A868+1,A868)</f>
        <v>145</v>
      </c>
      <c r="B869" s="197">
        <f>MATCH(A869,DbaseIndices!A:A,0)</f>
        <v>206</v>
      </c>
      <c r="C869" s="197" t="str" cm="1">
        <f t="array" ref="C869">INDEX(DbaseIndices!F:F,$B869)</f>
        <v>1 Energy</v>
      </c>
      <c r="D869" s="197" t="str" cm="1">
        <f t="array" ref="D869">INDEX(DbaseIndices!G:G,$B869)</f>
        <v>1A Fuel Combustion Activities</v>
      </c>
      <c r="E869" s="197" t="str" cm="1">
        <f t="array" ref="E869">INDEX(DbaseIndices!H:H,$B869)</f>
        <v>1A4 Other Sectors</v>
      </c>
      <c r="F869" s="197" t="str" cm="1">
        <f t="array" ref="F869">INDEX(DbaseIndices!I:I,$B869)</f>
        <v>1A4a Commercial/Institutional</v>
      </c>
      <c r="G869" s="197" t="str" cm="1">
        <f t="array" ref="G869">INDEX(DbaseIndices!D:D,$B869)</f>
        <v>Gas work gas</v>
      </c>
      <c r="H869" s="197" t="str" cm="1">
        <f t="array" ref="H869">INDEX(DbaseIndices!E:E,$B869)</f>
        <v>CO2</v>
      </c>
      <c r="I869" s="197">
        <f>IF(I868=DbaseIndices!$N$3,DbaseIndices!$N$2,I868+1)</f>
        <v>2015</v>
      </c>
      <c r="J869" s="404" cm="1">
        <f t="array" aca="1" ref="J869" ca="1">OFFSET(INDIRECT(INDEX(DbaseIndices!J:J,B869)),0,I869-2000+1)</f>
        <v>0</v>
      </c>
    </row>
    <row r="870" spans="1:10" x14ac:dyDescent="0.25">
      <c r="A870" s="197">
        <f>IF(I869=DbaseIndices!$N$3,A869+1,A869)</f>
        <v>145</v>
      </c>
      <c r="B870" s="197">
        <f>MATCH(A870,DbaseIndices!A:A,0)</f>
        <v>206</v>
      </c>
      <c r="C870" s="197" t="str" cm="1">
        <f t="array" ref="C870">INDEX(DbaseIndices!F:F,$B870)</f>
        <v>1 Energy</v>
      </c>
      <c r="D870" s="197" t="str" cm="1">
        <f t="array" ref="D870">INDEX(DbaseIndices!G:G,$B870)</f>
        <v>1A Fuel Combustion Activities</v>
      </c>
      <c r="E870" s="197" t="str" cm="1">
        <f t="array" ref="E870">INDEX(DbaseIndices!H:H,$B870)</f>
        <v>1A4 Other Sectors</v>
      </c>
      <c r="F870" s="197" t="str" cm="1">
        <f t="array" ref="F870">INDEX(DbaseIndices!I:I,$B870)</f>
        <v>1A4a Commercial/Institutional</v>
      </c>
      <c r="G870" s="197" t="str" cm="1">
        <f t="array" ref="G870">INDEX(DbaseIndices!D:D,$B870)</f>
        <v>Gas work gas</v>
      </c>
      <c r="H870" s="197" t="str" cm="1">
        <f t="array" ref="H870">INDEX(DbaseIndices!E:E,$B870)</f>
        <v>CO2</v>
      </c>
      <c r="I870" s="197">
        <f>IF(I869=DbaseIndices!$N$3,DbaseIndices!$N$2,I869+1)</f>
        <v>2016</v>
      </c>
      <c r="J870" s="404" cm="1">
        <f t="array" aca="1" ref="J870" ca="1">OFFSET(INDIRECT(INDEX(DbaseIndices!J:J,B870)),0,I870-2000+1)</f>
        <v>0</v>
      </c>
    </row>
    <row r="871" spans="1:10" x14ac:dyDescent="0.25">
      <c r="A871" s="197">
        <f>IF(I870=DbaseIndices!$N$3,A870+1,A870)</f>
        <v>145</v>
      </c>
      <c r="B871" s="197">
        <f>MATCH(A871,DbaseIndices!A:A,0)</f>
        <v>206</v>
      </c>
      <c r="C871" s="197" t="str" cm="1">
        <f t="array" ref="C871">INDEX(DbaseIndices!F:F,$B871)</f>
        <v>1 Energy</v>
      </c>
      <c r="D871" s="197" t="str" cm="1">
        <f t="array" ref="D871">INDEX(DbaseIndices!G:G,$B871)</f>
        <v>1A Fuel Combustion Activities</v>
      </c>
      <c r="E871" s="197" t="str" cm="1">
        <f t="array" ref="E871">INDEX(DbaseIndices!H:H,$B871)</f>
        <v>1A4 Other Sectors</v>
      </c>
      <c r="F871" s="197" t="str" cm="1">
        <f t="array" ref="F871">INDEX(DbaseIndices!I:I,$B871)</f>
        <v>1A4a Commercial/Institutional</v>
      </c>
      <c r="G871" s="197" t="str" cm="1">
        <f t="array" ref="G871">INDEX(DbaseIndices!D:D,$B871)</f>
        <v>Gas work gas</v>
      </c>
      <c r="H871" s="197" t="str" cm="1">
        <f t="array" ref="H871">INDEX(DbaseIndices!E:E,$B871)</f>
        <v>CO2</v>
      </c>
      <c r="I871" s="197">
        <f>IF(I870=DbaseIndices!$N$3,DbaseIndices!$N$2,I870+1)</f>
        <v>2017</v>
      </c>
      <c r="J871" s="404" cm="1">
        <f t="array" aca="1" ref="J871" ca="1">OFFSET(INDIRECT(INDEX(DbaseIndices!J:J,B871)),0,I871-2000+1)</f>
        <v>0</v>
      </c>
    </row>
    <row r="872" spans="1:10" x14ac:dyDescent="0.25">
      <c r="A872" s="197">
        <f>IF(I871=DbaseIndices!$N$3,A871+1,A871)</f>
        <v>146</v>
      </c>
      <c r="B872" s="197">
        <f>MATCH(A872,DbaseIndices!A:A,0)</f>
        <v>207</v>
      </c>
      <c r="C872" s="197" t="str" cm="1">
        <f t="array" ref="C872">INDEX(DbaseIndices!F:F,$B872)</f>
        <v>1 Energy</v>
      </c>
      <c r="D872" s="197" t="str" cm="1">
        <f t="array" ref="D872">INDEX(DbaseIndices!G:G,$B872)</f>
        <v>1A Fuel Combustion Activities</v>
      </c>
      <c r="E872" s="197" t="str" cm="1">
        <f t="array" ref="E872">INDEX(DbaseIndices!H:H,$B872)</f>
        <v>1A4 Other Sectors</v>
      </c>
      <c r="F872" s="197" t="str" cm="1">
        <f t="array" ref="F872">INDEX(DbaseIndices!I:I,$B872)</f>
        <v>1A4a Commercial/Institutional</v>
      </c>
      <c r="G872" s="197" t="str" cm="1">
        <f t="array" ref="G872">INDEX(DbaseIndices!D:D,$B872)</f>
        <v>Gas</v>
      </c>
      <c r="H872" s="197" t="str" cm="1">
        <f t="array" ref="H872">INDEX(DbaseIndices!E:E,$B872)</f>
        <v>CO2</v>
      </c>
      <c r="I872" s="197">
        <f>IF(I871=DbaseIndices!$N$3,DbaseIndices!$N$2,I871+1)</f>
        <v>2012</v>
      </c>
      <c r="J872" s="404" cm="1">
        <f t="array" aca="1" ref="J872" ca="1">OFFSET(INDIRECT(INDEX(DbaseIndices!J:J,B872)),0,I872-2000+1)</f>
        <v>17.605526400000016</v>
      </c>
    </row>
    <row r="873" spans="1:10" x14ac:dyDescent="0.25">
      <c r="A873" s="197">
        <f>IF(I872=DbaseIndices!$N$3,A872+1,A872)</f>
        <v>146</v>
      </c>
      <c r="B873" s="197">
        <f>MATCH(A873,DbaseIndices!A:A,0)</f>
        <v>207</v>
      </c>
      <c r="C873" s="197" t="str" cm="1">
        <f t="array" ref="C873">INDEX(DbaseIndices!F:F,$B873)</f>
        <v>1 Energy</v>
      </c>
      <c r="D873" s="197" t="str" cm="1">
        <f t="array" ref="D873">INDEX(DbaseIndices!G:G,$B873)</f>
        <v>1A Fuel Combustion Activities</v>
      </c>
      <c r="E873" s="197" t="str" cm="1">
        <f t="array" ref="E873">INDEX(DbaseIndices!H:H,$B873)</f>
        <v>1A4 Other Sectors</v>
      </c>
      <c r="F873" s="197" t="str" cm="1">
        <f t="array" ref="F873">INDEX(DbaseIndices!I:I,$B873)</f>
        <v>1A4a Commercial/Institutional</v>
      </c>
      <c r="G873" s="197" t="str" cm="1">
        <f t="array" ref="G873">INDEX(DbaseIndices!D:D,$B873)</f>
        <v>Gas</v>
      </c>
      <c r="H873" s="197" t="str" cm="1">
        <f t="array" ref="H873">INDEX(DbaseIndices!E:E,$B873)</f>
        <v>CO2</v>
      </c>
      <c r="I873" s="197">
        <f>IF(I872=DbaseIndices!$N$3,DbaseIndices!$N$2,I872+1)</f>
        <v>2013</v>
      </c>
      <c r="J873" s="404" cm="1">
        <f t="array" aca="1" ref="J873" ca="1">OFFSET(INDIRECT(INDEX(DbaseIndices!J:J,B873)),0,I873-2000+1)</f>
        <v>26.164815600000001</v>
      </c>
    </row>
    <row r="874" spans="1:10" x14ac:dyDescent="0.25">
      <c r="A874" s="197">
        <f>IF(I873=DbaseIndices!$N$3,A873+1,A873)</f>
        <v>146</v>
      </c>
      <c r="B874" s="197">
        <f>MATCH(A874,DbaseIndices!A:A,0)</f>
        <v>207</v>
      </c>
      <c r="C874" s="197" t="str" cm="1">
        <f t="array" ref="C874">INDEX(DbaseIndices!F:F,$B874)</f>
        <v>1 Energy</v>
      </c>
      <c r="D874" s="197" t="str" cm="1">
        <f t="array" ref="D874">INDEX(DbaseIndices!G:G,$B874)</f>
        <v>1A Fuel Combustion Activities</v>
      </c>
      <c r="E874" s="197" t="str" cm="1">
        <f t="array" ref="E874">INDEX(DbaseIndices!H:H,$B874)</f>
        <v>1A4 Other Sectors</v>
      </c>
      <c r="F874" s="197" t="str" cm="1">
        <f t="array" ref="F874">INDEX(DbaseIndices!I:I,$B874)</f>
        <v>1A4a Commercial/Institutional</v>
      </c>
      <c r="G874" s="197" t="str" cm="1">
        <f t="array" ref="G874">INDEX(DbaseIndices!D:D,$B874)</f>
        <v>Gas</v>
      </c>
      <c r="H874" s="197" t="str" cm="1">
        <f t="array" ref="H874">INDEX(DbaseIndices!E:E,$B874)</f>
        <v>CO2</v>
      </c>
      <c r="I874" s="197">
        <f>IF(I873=DbaseIndices!$N$3,DbaseIndices!$N$2,I873+1)</f>
        <v>2014</v>
      </c>
      <c r="J874" s="404" cm="1">
        <f t="array" aca="1" ref="J874" ca="1">OFFSET(INDIRECT(INDEX(DbaseIndices!J:J,B874)),0,I874-2000+1)</f>
        <v>27.213268500000002</v>
      </c>
    </row>
    <row r="875" spans="1:10" x14ac:dyDescent="0.25">
      <c r="A875" s="197">
        <f>IF(I874=DbaseIndices!$N$3,A874+1,A874)</f>
        <v>146</v>
      </c>
      <c r="B875" s="197">
        <f>MATCH(A875,DbaseIndices!A:A,0)</f>
        <v>207</v>
      </c>
      <c r="C875" s="197" t="str" cm="1">
        <f t="array" ref="C875">INDEX(DbaseIndices!F:F,$B875)</f>
        <v>1 Energy</v>
      </c>
      <c r="D875" s="197" t="str" cm="1">
        <f t="array" ref="D875">INDEX(DbaseIndices!G:G,$B875)</f>
        <v>1A Fuel Combustion Activities</v>
      </c>
      <c r="E875" s="197" t="str" cm="1">
        <f t="array" ref="E875">INDEX(DbaseIndices!H:H,$B875)</f>
        <v>1A4 Other Sectors</v>
      </c>
      <c r="F875" s="197" t="str" cm="1">
        <f t="array" ref="F875">INDEX(DbaseIndices!I:I,$B875)</f>
        <v>1A4a Commercial/Institutional</v>
      </c>
      <c r="G875" s="197" t="str" cm="1">
        <f t="array" ref="G875">INDEX(DbaseIndices!D:D,$B875)</f>
        <v>Gas</v>
      </c>
      <c r="H875" s="197" t="str" cm="1">
        <f t="array" ref="H875">INDEX(DbaseIndices!E:E,$B875)</f>
        <v>CO2</v>
      </c>
      <c r="I875" s="197">
        <f>IF(I874=DbaseIndices!$N$3,DbaseIndices!$N$2,I874+1)</f>
        <v>2015</v>
      </c>
      <c r="J875" s="404" cm="1">
        <f t="array" aca="1" ref="J875" ca="1">OFFSET(INDIRECT(INDEX(DbaseIndices!J:J,B875)),0,I875-2000+1)</f>
        <v>28.261721399999999</v>
      </c>
    </row>
    <row r="876" spans="1:10" x14ac:dyDescent="0.25">
      <c r="A876" s="197">
        <f>IF(I875=DbaseIndices!$N$3,A875+1,A875)</f>
        <v>146</v>
      </c>
      <c r="B876" s="197">
        <f>MATCH(A876,DbaseIndices!A:A,0)</f>
        <v>207</v>
      </c>
      <c r="C876" s="197" t="str" cm="1">
        <f t="array" ref="C876">INDEX(DbaseIndices!F:F,$B876)</f>
        <v>1 Energy</v>
      </c>
      <c r="D876" s="197" t="str" cm="1">
        <f t="array" ref="D876">INDEX(DbaseIndices!G:G,$B876)</f>
        <v>1A Fuel Combustion Activities</v>
      </c>
      <c r="E876" s="197" t="str" cm="1">
        <f t="array" ref="E876">INDEX(DbaseIndices!H:H,$B876)</f>
        <v>1A4 Other Sectors</v>
      </c>
      <c r="F876" s="197" t="str" cm="1">
        <f t="array" ref="F876">INDEX(DbaseIndices!I:I,$B876)</f>
        <v>1A4a Commercial/Institutional</v>
      </c>
      <c r="G876" s="197" t="str" cm="1">
        <f t="array" ref="G876">INDEX(DbaseIndices!D:D,$B876)</f>
        <v>Gas</v>
      </c>
      <c r="H876" s="197" t="str" cm="1">
        <f t="array" ref="H876">INDEX(DbaseIndices!E:E,$B876)</f>
        <v>CO2</v>
      </c>
      <c r="I876" s="197">
        <f>IF(I875=DbaseIndices!$N$3,DbaseIndices!$N$2,I875+1)</f>
        <v>2016</v>
      </c>
      <c r="J876" s="404" cm="1">
        <f t="array" aca="1" ref="J876" ca="1">OFFSET(INDIRECT(INDEX(DbaseIndices!J:J,B876)),0,I876-2000+1)</f>
        <v>29.284199999999998</v>
      </c>
    </row>
    <row r="877" spans="1:10" x14ac:dyDescent="0.25">
      <c r="A877" s="197">
        <f>IF(I876=DbaseIndices!$N$3,A876+1,A876)</f>
        <v>146</v>
      </c>
      <c r="B877" s="197">
        <f>MATCH(A877,DbaseIndices!A:A,0)</f>
        <v>207</v>
      </c>
      <c r="C877" s="197" t="str" cm="1">
        <f t="array" ref="C877">INDEX(DbaseIndices!F:F,$B877)</f>
        <v>1 Energy</v>
      </c>
      <c r="D877" s="197" t="str" cm="1">
        <f t="array" ref="D877">INDEX(DbaseIndices!G:G,$B877)</f>
        <v>1A Fuel Combustion Activities</v>
      </c>
      <c r="E877" s="197" t="str" cm="1">
        <f t="array" ref="E877">INDEX(DbaseIndices!H:H,$B877)</f>
        <v>1A4 Other Sectors</v>
      </c>
      <c r="F877" s="197" t="str" cm="1">
        <f t="array" ref="F877">INDEX(DbaseIndices!I:I,$B877)</f>
        <v>1A4a Commercial/Institutional</v>
      </c>
      <c r="G877" s="197" t="str" cm="1">
        <f t="array" ref="G877">INDEX(DbaseIndices!D:D,$B877)</f>
        <v>Gas</v>
      </c>
      <c r="H877" s="197" t="str" cm="1">
        <f t="array" ref="H877">INDEX(DbaseIndices!E:E,$B877)</f>
        <v>CO2</v>
      </c>
      <c r="I877" s="197">
        <f>IF(I876=DbaseIndices!$N$3,DbaseIndices!$N$2,I876+1)</f>
        <v>2017</v>
      </c>
      <c r="J877" s="404" cm="1">
        <f t="array" aca="1" ref="J877" ca="1">OFFSET(INDIRECT(INDEX(DbaseIndices!J:J,B877)),0,I877-2000+1)</f>
        <v>30.350100000000001</v>
      </c>
    </row>
    <row r="878" spans="1:10" x14ac:dyDescent="0.25">
      <c r="A878" s="197">
        <f>IF(I877=DbaseIndices!$N$3,A877+1,A877)</f>
        <v>147</v>
      </c>
      <c r="B878" s="197">
        <f>MATCH(A878,DbaseIndices!A:A,0)</f>
        <v>209</v>
      </c>
      <c r="C878" s="197" t="str" cm="1">
        <f t="array" ref="C878">INDEX(DbaseIndices!F:F,$B878)</f>
        <v>1 Energy</v>
      </c>
      <c r="D878" s="197" t="str" cm="1">
        <f t="array" ref="D878">INDEX(DbaseIndices!G:G,$B878)</f>
        <v>1A Fuel Combustion Activities</v>
      </c>
      <c r="E878" s="197" t="str" cm="1">
        <f t="array" ref="E878">INDEX(DbaseIndices!H:H,$B878)</f>
        <v>1A4 Other Sectors</v>
      </c>
      <c r="F878" s="197" t="str" cm="1">
        <f t="array" ref="F878">INDEX(DbaseIndices!I:I,$B878)</f>
        <v>1A4b Residential</v>
      </c>
      <c r="G878" s="197" t="str" cm="1">
        <f t="array" ref="G878">INDEX(DbaseIndices!D:D,$B878)</f>
        <v>Kerosene</v>
      </c>
      <c r="H878" s="197" t="str" cm="1">
        <f t="array" ref="H878">INDEX(DbaseIndices!E:E,$B878)</f>
        <v>CO2</v>
      </c>
      <c r="I878" s="197">
        <f>IF(I877=DbaseIndices!$N$3,DbaseIndices!$N$2,I877+1)</f>
        <v>2012</v>
      </c>
      <c r="J878" s="404" cm="1">
        <f t="array" aca="1" ref="J878" ca="1">OFFSET(INDIRECT(INDEX(DbaseIndices!J:J,B878)),0,I878-2000+1)</f>
        <v>1049.4112013000001</v>
      </c>
    </row>
    <row r="879" spans="1:10" x14ac:dyDescent="0.25">
      <c r="A879" s="197">
        <f>IF(I878=DbaseIndices!$N$3,A878+1,A878)</f>
        <v>147</v>
      </c>
      <c r="B879" s="197">
        <f>MATCH(A879,DbaseIndices!A:A,0)</f>
        <v>209</v>
      </c>
      <c r="C879" s="197" t="str" cm="1">
        <f t="array" ref="C879">INDEX(DbaseIndices!F:F,$B879)</f>
        <v>1 Energy</v>
      </c>
      <c r="D879" s="197" t="str" cm="1">
        <f t="array" ref="D879">INDEX(DbaseIndices!G:G,$B879)</f>
        <v>1A Fuel Combustion Activities</v>
      </c>
      <c r="E879" s="197" t="str" cm="1">
        <f t="array" ref="E879">INDEX(DbaseIndices!H:H,$B879)</f>
        <v>1A4 Other Sectors</v>
      </c>
      <c r="F879" s="197" t="str" cm="1">
        <f t="array" ref="F879">INDEX(DbaseIndices!I:I,$B879)</f>
        <v>1A4b Residential</v>
      </c>
      <c r="G879" s="197" t="str" cm="1">
        <f t="array" ref="G879">INDEX(DbaseIndices!D:D,$B879)</f>
        <v>Kerosene</v>
      </c>
      <c r="H879" s="197" t="str" cm="1">
        <f t="array" ref="H879">INDEX(DbaseIndices!E:E,$B879)</f>
        <v>CO2</v>
      </c>
      <c r="I879" s="197">
        <f>IF(I878=DbaseIndices!$N$3,DbaseIndices!$N$2,I878+1)</f>
        <v>2013</v>
      </c>
      <c r="J879" s="404" cm="1">
        <f t="array" aca="1" ref="J879" ca="1">OFFSET(INDIRECT(INDEX(DbaseIndices!J:J,B879)),0,I879-2000+1)</f>
        <v>1049.3805</v>
      </c>
    </row>
    <row r="880" spans="1:10" x14ac:dyDescent="0.25">
      <c r="A880" s="197">
        <f>IF(I879=DbaseIndices!$N$3,A879+1,A879)</f>
        <v>147</v>
      </c>
      <c r="B880" s="197">
        <f>MATCH(A880,DbaseIndices!A:A,0)</f>
        <v>209</v>
      </c>
      <c r="C880" s="197" t="str" cm="1">
        <f t="array" ref="C880">INDEX(DbaseIndices!F:F,$B880)</f>
        <v>1 Energy</v>
      </c>
      <c r="D880" s="197" t="str" cm="1">
        <f t="array" ref="D880">INDEX(DbaseIndices!G:G,$B880)</f>
        <v>1A Fuel Combustion Activities</v>
      </c>
      <c r="E880" s="197" t="str" cm="1">
        <f t="array" ref="E880">INDEX(DbaseIndices!H:H,$B880)</f>
        <v>1A4 Other Sectors</v>
      </c>
      <c r="F880" s="197" t="str" cm="1">
        <f t="array" ref="F880">INDEX(DbaseIndices!I:I,$B880)</f>
        <v>1A4b Residential</v>
      </c>
      <c r="G880" s="197" t="str" cm="1">
        <f t="array" ref="G880">INDEX(DbaseIndices!D:D,$B880)</f>
        <v>Kerosene</v>
      </c>
      <c r="H880" s="197" t="str" cm="1">
        <f t="array" ref="H880">INDEX(DbaseIndices!E:E,$B880)</f>
        <v>CO2</v>
      </c>
      <c r="I880" s="197">
        <f>IF(I879=DbaseIndices!$N$3,DbaseIndices!$N$2,I879+1)</f>
        <v>2014</v>
      </c>
      <c r="J880" s="404" cm="1">
        <f t="array" aca="1" ref="J880" ca="1">OFFSET(INDIRECT(INDEX(DbaseIndices!J:J,B880)),0,I880-2000+1)</f>
        <v>766.59780000000001</v>
      </c>
    </row>
    <row r="881" spans="1:10" x14ac:dyDescent="0.25">
      <c r="A881" s="197">
        <f>IF(I880=DbaseIndices!$N$3,A880+1,A880)</f>
        <v>147</v>
      </c>
      <c r="B881" s="197">
        <f>MATCH(A881,DbaseIndices!A:A,0)</f>
        <v>209</v>
      </c>
      <c r="C881" s="197" t="str" cm="1">
        <f t="array" ref="C881">INDEX(DbaseIndices!F:F,$B881)</f>
        <v>1 Energy</v>
      </c>
      <c r="D881" s="197" t="str" cm="1">
        <f t="array" ref="D881">INDEX(DbaseIndices!G:G,$B881)</f>
        <v>1A Fuel Combustion Activities</v>
      </c>
      <c r="E881" s="197" t="str" cm="1">
        <f t="array" ref="E881">INDEX(DbaseIndices!H:H,$B881)</f>
        <v>1A4 Other Sectors</v>
      </c>
      <c r="F881" s="197" t="str" cm="1">
        <f t="array" ref="F881">INDEX(DbaseIndices!I:I,$B881)</f>
        <v>1A4b Residential</v>
      </c>
      <c r="G881" s="197" t="str" cm="1">
        <f t="array" ref="G881">INDEX(DbaseIndices!D:D,$B881)</f>
        <v>Kerosene</v>
      </c>
      <c r="H881" s="197" t="str" cm="1">
        <f t="array" ref="H881">INDEX(DbaseIndices!E:E,$B881)</f>
        <v>CO2</v>
      </c>
      <c r="I881" s="197">
        <f>IF(I880=DbaseIndices!$N$3,DbaseIndices!$N$2,I880+1)</f>
        <v>2015</v>
      </c>
      <c r="J881" s="404" cm="1">
        <f t="array" aca="1" ref="J881" ca="1">OFFSET(INDIRECT(INDEX(DbaseIndices!J:J,B881)),0,I881-2000+1)</f>
        <v>882.59910300000001</v>
      </c>
    </row>
    <row r="882" spans="1:10" x14ac:dyDescent="0.25">
      <c r="A882" s="197">
        <f>IF(I881=DbaseIndices!$N$3,A881+1,A881)</f>
        <v>147</v>
      </c>
      <c r="B882" s="197">
        <f>MATCH(A882,DbaseIndices!A:A,0)</f>
        <v>209</v>
      </c>
      <c r="C882" s="197" t="str" cm="1">
        <f t="array" ref="C882">INDEX(DbaseIndices!F:F,$B882)</f>
        <v>1 Energy</v>
      </c>
      <c r="D882" s="197" t="str" cm="1">
        <f t="array" ref="D882">INDEX(DbaseIndices!G:G,$B882)</f>
        <v>1A Fuel Combustion Activities</v>
      </c>
      <c r="E882" s="197" t="str" cm="1">
        <f t="array" ref="E882">INDEX(DbaseIndices!H:H,$B882)</f>
        <v>1A4 Other Sectors</v>
      </c>
      <c r="F882" s="197" t="str" cm="1">
        <f t="array" ref="F882">INDEX(DbaseIndices!I:I,$B882)</f>
        <v>1A4b Residential</v>
      </c>
      <c r="G882" s="197" t="str" cm="1">
        <f t="array" ref="G882">INDEX(DbaseIndices!D:D,$B882)</f>
        <v>Kerosene</v>
      </c>
      <c r="H882" s="197" t="str" cm="1">
        <f t="array" ref="H882">INDEX(DbaseIndices!E:E,$B882)</f>
        <v>CO2</v>
      </c>
      <c r="I882" s="197">
        <f>IF(I881=DbaseIndices!$N$3,DbaseIndices!$N$2,I881+1)</f>
        <v>2016</v>
      </c>
      <c r="J882" s="404" cm="1">
        <f t="array" aca="1" ref="J882" ca="1">OFFSET(INDIRECT(INDEX(DbaseIndices!J:J,B882)),0,I882-2000+1)</f>
        <v>797.15530000000001</v>
      </c>
    </row>
    <row r="883" spans="1:10" x14ac:dyDescent="0.25">
      <c r="A883" s="197">
        <f>IF(I882=DbaseIndices!$N$3,A882+1,A882)</f>
        <v>147</v>
      </c>
      <c r="B883" s="197">
        <f>MATCH(A883,DbaseIndices!A:A,0)</f>
        <v>209</v>
      </c>
      <c r="C883" s="197" t="str" cm="1">
        <f t="array" ref="C883">INDEX(DbaseIndices!F:F,$B883)</f>
        <v>1 Energy</v>
      </c>
      <c r="D883" s="197" t="str" cm="1">
        <f t="array" ref="D883">INDEX(DbaseIndices!G:G,$B883)</f>
        <v>1A Fuel Combustion Activities</v>
      </c>
      <c r="E883" s="197" t="str" cm="1">
        <f t="array" ref="E883">INDEX(DbaseIndices!H:H,$B883)</f>
        <v>1A4 Other Sectors</v>
      </c>
      <c r="F883" s="197" t="str" cm="1">
        <f t="array" ref="F883">INDEX(DbaseIndices!I:I,$B883)</f>
        <v>1A4b Residential</v>
      </c>
      <c r="G883" s="197" t="str" cm="1">
        <f t="array" ref="G883">INDEX(DbaseIndices!D:D,$B883)</f>
        <v>Kerosene</v>
      </c>
      <c r="H883" s="197" t="str" cm="1">
        <f t="array" ref="H883">INDEX(DbaseIndices!E:E,$B883)</f>
        <v>CO2</v>
      </c>
      <c r="I883" s="197">
        <f>IF(I882=DbaseIndices!$N$3,DbaseIndices!$N$2,I882+1)</f>
        <v>2017</v>
      </c>
      <c r="J883" s="404" cm="1">
        <f t="array" aca="1" ref="J883" ca="1">OFFSET(INDIRECT(INDEX(DbaseIndices!J:J,B883)),0,I883-2000+1)</f>
        <v>693.76310000000001</v>
      </c>
    </row>
    <row r="884" spans="1:10" x14ac:dyDescent="0.25">
      <c r="A884" s="197">
        <f>IF(I883=DbaseIndices!$N$3,A883+1,A883)</f>
        <v>148</v>
      </c>
      <c r="B884" s="197">
        <f>MATCH(A884,DbaseIndices!A:A,0)</f>
        <v>210</v>
      </c>
      <c r="C884" s="197" t="str" cm="1">
        <f t="array" ref="C884">INDEX(DbaseIndices!F:F,$B884)</f>
        <v>1 Energy</v>
      </c>
      <c r="D884" s="197" t="str" cm="1">
        <f t="array" ref="D884">INDEX(DbaseIndices!G:G,$B884)</f>
        <v>1A Fuel Combustion Activities</v>
      </c>
      <c r="E884" s="197" t="str" cm="1">
        <f t="array" ref="E884">INDEX(DbaseIndices!H:H,$B884)</f>
        <v>1A4 Other Sectors</v>
      </c>
      <c r="F884" s="197" t="str" cm="1">
        <f t="array" ref="F884">INDEX(DbaseIndices!I:I,$B884)</f>
        <v>1A4b Residential</v>
      </c>
      <c r="G884" s="197" t="str" cm="1">
        <f t="array" ref="G884">INDEX(DbaseIndices!D:D,$B884)</f>
        <v>Residual Fuel Oil (HFO)</v>
      </c>
      <c r="H884" s="197" t="str" cm="1">
        <f t="array" ref="H884">INDEX(DbaseIndices!E:E,$B884)</f>
        <v>CO2</v>
      </c>
      <c r="I884" s="197">
        <f>IF(I883=DbaseIndices!$N$3,DbaseIndices!$N$2,I883+1)</f>
        <v>2012</v>
      </c>
      <c r="J884" s="404" cm="1">
        <f t="array" aca="1" ref="J884" ca="1">OFFSET(INDIRECT(INDEX(DbaseIndices!J:J,B884)),0,I884-2000+1)</f>
        <v>1.0790327808</v>
      </c>
    </row>
    <row r="885" spans="1:10" x14ac:dyDescent="0.25">
      <c r="A885" s="197">
        <f>IF(I884=DbaseIndices!$N$3,A884+1,A884)</f>
        <v>148</v>
      </c>
      <c r="B885" s="197">
        <f>MATCH(A885,DbaseIndices!A:A,0)</f>
        <v>210</v>
      </c>
      <c r="C885" s="197" t="str" cm="1">
        <f t="array" ref="C885">INDEX(DbaseIndices!F:F,$B885)</f>
        <v>1 Energy</v>
      </c>
      <c r="D885" s="197" t="str" cm="1">
        <f t="array" ref="D885">INDEX(DbaseIndices!G:G,$B885)</f>
        <v>1A Fuel Combustion Activities</v>
      </c>
      <c r="E885" s="197" t="str" cm="1">
        <f t="array" ref="E885">INDEX(DbaseIndices!H:H,$B885)</f>
        <v>1A4 Other Sectors</v>
      </c>
      <c r="F885" s="197" t="str" cm="1">
        <f t="array" ref="F885">INDEX(DbaseIndices!I:I,$B885)</f>
        <v>1A4b Residential</v>
      </c>
      <c r="G885" s="197" t="str" cm="1">
        <f t="array" ref="G885">INDEX(DbaseIndices!D:D,$B885)</f>
        <v>Residual Fuel Oil (HFO)</v>
      </c>
      <c r="H885" s="197" t="str" cm="1">
        <f t="array" ref="H885">INDEX(DbaseIndices!E:E,$B885)</f>
        <v>CO2</v>
      </c>
      <c r="I885" s="197">
        <f>IF(I884=DbaseIndices!$N$3,DbaseIndices!$N$2,I884+1)</f>
        <v>2013</v>
      </c>
      <c r="J885" s="404" cm="1">
        <f t="array" aca="1" ref="J885" ca="1">OFFSET(INDIRECT(INDEX(DbaseIndices!J:J,B885)),0,I885-2000+1)</f>
        <v>1.01381616</v>
      </c>
    </row>
    <row r="886" spans="1:10" x14ac:dyDescent="0.25">
      <c r="A886" s="197">
        <f>IF(I885=DbaseIndices!$N$3,A885+1,A885)</f>
        <v>148</v>
      </c>
      <c r="B886" s="197">
        <f>MATCH(A886,DbaseIndices!A:A,0)</f>
        <v>210</v>
      </c>
      <c r="C886" s="197" t="str" cm="1">
        <f t="array" ref="C886">INDEX(DbaseIndices!F:F,$B886)</f>
        <v>1 Energy</v>
      </c>
      <c r="D886" s="197" t="str" cm="1">
        <f t="array" ref="D886">INDEX(DbaseIndices!G:G,$B886)</f>
        <v>1A Fuel Combustion Activities</v>
      </c>
      <c r="E886" s="197" t="str" cm="1">
        <f t="array" ref="E886">INDEX(DbaseIndices!H:H,$B886)</f>
        <v>1A4 Other Sectors</v>
      </c>
      <c r="F886" s="197" t="str" cm="1">
        <f t="array" ref="F886">INDEX(DbaseIndices!I:I,$B886)</f>
        <v>1A4b Residential</v>
      </c>
      <c r="G886" s="197" t="str" cm="1">
        <f t="array" ref="G886">INDEX(DbaseIndices!D:D,$B886)</f>
        <v>Residual Fuel Oil (HFO)</v>
      </c>
      <c r="H886" s="197" t="str" cm="1">
        <f t="array" ref="H886">INDEX(DbaseIndices!E:E,$B886)</f>
        <v>CO2</v>
      </c>
      <c r="I886" s="197">
        <f>IF(I885=DbaseIndices!$N$3,DbaseIndices!$N$2,I885+1)</f>
        <v>2014</v>
      </c>
      <c r="J886" s="404" cm="1">
        <f t="array" aca="1" ref="J886" ca="1">OFFSET(INDIRECT(INDEX(DbaseIndices!J:J,B886)),0,I886-2000+1)</f>
        <v>1.0195669799999998</v>
      </c>
    </row>
    <row r="887" spans="1:10" x14ac:dyDescent="0.25">
      <c r="A887" s="197">
        <f>IF(I886=DbaseIndices!$N$3,A886+1,A886)</f>
        <v>148</v>
      </c>
      <c r="B887" s="197">
        <f>MATCH(A887,DbaseIndices!A:A,0)</f>
        <v>210</v>
      </c>
      <c r="C887" s="197" t="str" cm="1">
        <f t="array" ref="C887">INDEX(DbaseIndices!F:F,$B887)</f>
        <v>1 Energy</v>
      </c>
      <c r="D887" s="197" t="str" cm="1">
        <f t="array" ref="D887">INDEX(DbaseIndices!G:G,$B887)</f>
        <v>1A Fuel Combustion Activities</v>
      </c>
      <c r="E887" s="197" t="str" cm="1">
        <f t="array" ref="E887">INDEX(DbaseIndices!H:H,$B887)</f>
        <v>1A4 Other Sectors</v>
      </c>
      <c r="F887" s="197" t="str" cm="1">
        <f t="array" ref="F887">INDEX(DbaseIndices!I:I,$B887)</f>
        <v>1A4b Residential</v>
      </c>
      <c r="G887" s="197" t="str" cm="1">
        <f t="array" ref="G887">INDEX(DbaseIndices!D:D,$B887)</f>
        <v>Residual Fuel Oil (HFO)</v>
      </c>
      <c r="H887" s="197" t="str" cm="1">
        <f t="array" ref="H887">INDEX(DbaseIndices!E:E,$B887)</f>
        <v>CO2</v>
      </c>
      <c r="I887" s="197">
        <f>IF(I886=DbaseIndices!$N$3,DbaseIndices!$N$2,I886+1)</f>
        <v>2015</v>
      </c>
      <c r="J887" s="404" cm="1">
        <f t="array" aca="1" ref="J887" ca="1">OFFSET(INDIRECT(INDEX(DbaseIndices!J:J,B887)),0,I887-2000+1)</f>
        <v>1.0253178000000001</v>
      </c>
    </row>
    <row r="888" spans="1:10" x14ac:dyDescent="0.25">
      <c r="A888" s="197">
        <f>IF(I887=DbaseIndices!$N$3,A887+1,A887)</f>
        <v>148</v>
      </c>
      <c r="B888" s="197">
        <f>MATCH(A888,DbaseIndices!A:A,0)</f>
        <v>210</v>
      </c>
      <c r="C888" s="197" t="str" cm="1">
        <f t="array" ref="C888">INDEX(DbaseIndices!F:F,$B888)</f>
        <v>1 Energy</v>
      </c>
      <c r="D888" s="197" t="str" cm="1">
        <f t="array" ref="D888">INDEX(DbaseIndices!G:G,$B888)</f>
        <v>1A Fuel Combustion Activities</v>
      </c>
      <c r="E888" s="197" t="str" cm="1">
        <f t="array" ref="E888">INDEX(DbaseIndices!H:H,$B888)</f>
        <v>1A4 Other Sectors</v>
      </c>
      <c r="F888" s="197" t="str" cm="1">
        <f t="array" ref="F888">INDEX(DbaseIndices!I:I,$B888)</f>
        <v>1A4b Residential</v>
      </c>
      <c r="G888" s="197" t="str" cm="1">
        <f t="array" ref="G888">INDEX(DbaseIndices!D:D,$B888)</f>
        <v>Residual Fuel Oil (HFO)</v>
      </c>
      <c r="H888" s="197" t="str" cm="1">
        <f t="array" ref="H888">INDEX(DbaseIndices!E:E,$B888)</f>
        <v>CO2</v>
      </c>
      <c r="I888" s="197">
        <f>IF(I887=DbaseIndices!$N$3,DbaseIndices!$N$2,I887+1)</f>
        <v>2016</v>
      </c>
      <c r="J888" s="404" cm="1">
        <f t="array" aca="1" ref="J888" ca="1">OFFSET(INDIRECT(INDEX(DbaseIndices!J:J,B888)),0,I888-2000+1)</f>
        <v>1.0062</v>
      </c>
    </row>
    <row r="889" spans="1:10" x14ac:dyDescent="0.25">
      <c r="A889" s="197">
        <f>IF(I888=DbaseIndices!$N$3,A888+1,A888)</f>
        <v>148</v>
      </c>
      <c r="B889" s="197">
        <f>MATCH(A889,DbaseIndices!A:A,0)</f>
        <v>210</v>
      </c>
      <c r="C889" s="197" t="str" cm="1">
        <f t="array" ref="C889">INDEX(DbaseIndices!F:F,$B889)</f>
        <v>1 Energy</v>
      </c>
      <c r="D889" s="197" t="str" cm="1">
        <f t="array" ref="D889">INDEX(DbaseIndices!G:G,$B889)</f>
        <v>1A Fuel Combustion Activities</v>
      </c>
      <c r="E889" s="197" t="str" cm="1">
        <f t="array" ref="E889">INDEX(DbaseIndices!H:H,$B889)</f>
        <v>1A4 Other Sectors</v>
      </c>
      <c r="F889" s="197" t="str" cm="1">
        <f t="array" ref="F889">INDEX(DbaseIndices!I:I,$B889)</f>
        <v>1A4b Residential</v>
      </c>
      <c r="G889" s="197" t="str" cm="1">
        <f t="array" ref="G889">INDEX(DbaseIndices!D:D,$B889)</f>
        <v>Residual Fuel Oil (HFO)</v>
      </c>
      <c r="H889" s="197" t="str" cm="1">
        <f t="array" ref="H889">INDEX(DbaseIndices!E:E,$B889)</f>
        <v>CO2</v>
      </c>
      <c r="I889" s="197">
        <f>IF(I888=DbaseIndices!$N$3,DbaseIndices!$N$2,I888+1)</f>
        <v>2017</v>
      </c>
      <c r="J889" s="404" cm="1">
        <f t="array" aca="1" ref="J889" ca="1">OFFSET(INDIRECT(INDEX(DbaseIndices!J:J,B889)),0,I889-2000+1)</f>
        <v>1.0062</v>
      </c>
    </row>
    <row r="890" spans="1:10" x14ac:dyDescent="0.25">
      <c r="A890" s="197">
        <f>IF(I889=DbaseIndices!$N$3,A889+1,A889)</f>
        <v>149</v>
      </c>
      <c r="B890" s="197">
        <f>MATCH(A890,DbaseIndices!A:A,0)</f>
        <v>211</v>
      </c>
      <c r="C890" s="197" t="str" cm="1">
        <f t="array" ref="C890">INDEX(DbaseIndices!F:F,$B890)</f>
        <v>1 Energy</v>
      </c>
      <c r="D890" s="197" t="str" cm="1">
        <f t="array" ref="D890">INDEX(DbaseIndices!G:G,$B890)</f>
        <v>1A Fuel Combustion Activities</v>
      </c>
      <c r="E890" s="197" t="str" cm="1">
        <f t="array" ref="E890">INDEX(DbaseIndices!H:H,$B890)</f>
        <v>1A4 Other Sectors</v>
      </c>
      <c r="F890" s="197" t="str" cm="1">
        <f t="array" ref="F890">INDEX(DbaseIndices!I:I,$B890)</f>
        <v>1A4b Residential</v>
      </c>
      <c r="G890" s="197" t="str" cm="1">
        <f t="array" ref="G890">INDEX(DbaseIndices!D:D,$B890)</f>
        <v>LPG</v>
      </c>
      <c r="H890" s="197" t="str" cm="1">
        <f t="array" ref="H890">INDEX(DbaseIndices!E:E,$B890)</f>
        <v>CO2</v>
      </c>
      <c r="I890" s="197">
        <f>IF(I889=DbaseIndices!$N$3,DbaseIndices!$N$2,I889+1)</f>
        <v>2012</v>
      </c>
      <c r="J890" s="404" cm="1">
        <f t="array" aca="1" ref="J890" ca="1">OFFSET(INDIRECT(INDEX(DbaseIndices!J:J,B890)),0,I890-2000+1)</f>
        <v>1104.1039108799998</v>
      </c>
    </row>
    <row r="891" spans="1:10" x14ac:dyDescent="0.25">
      <c r="A891" s="197">
        <f>IF(I890=DbaseIndices!$N$3,A890+1,A890)</f>
        <v>149</v>
      </c>
      <c r="B891" s="197">
        <f>MATCH(A891,DbaseIndices!A:A,0)</f>
        <v>211</v>
      </c>
      <c r="C891" s="197" t="str" cm="1">
        <f t="array" ref="C891">INDEX(DbaseIndices!F:F,$B891)</f>
        <v>1 Energy</v>
      </c>
      <c r="D891" s="197" t="str" cm="1">
        <f t="array" ref="D891">INDEX(DbaseIndices!G:G,$B891)</f>
        <v>1A Fuel Combustion Activities</v>
      </c>
      <c r="E891" s="197" t="str" cm="1">
        <f t="array" ref="E891">INDEX(DbaseIndices!H:H,$B891)</f>
        <v>1A4 Other Sectors</v>
      </c>
      <c r="F891" s="197" t="str" cm="1">
        <f t="array" ref="F891">INDEX(DbaseIndices!I:I,$B891)</f>
        <v>1A4b Residential</v>
      </c>
      <c r="G891" s="197" t="str" cm="1">
        <f t="array" ref="G891">INDEX(DbaseIndices!D:D,$B891)</f>
        <v>LPG</v>
      </c>
      <c r="H891" s="197" t="str" cm="1">
        <f t="array" ref="H891">INDEX(DbaseIndices!E:E,$B891)</f>
        <v>CO2</v>
      </c>
      <c r="I891" s="197">
        <f>IF(I890=DbaseIndices!$N$3,DbaseIndices!$N$2,I890+1)</f>
        <v>2013</v>
      </c>
      <c r="J891" s="404" cm="1">
        <f t="array" aca="1" ref="J891" ca="1">OFFSET(INDIRECT(INDEX(DbaseIndices!J:J,B891)),0,I891-2000+1)</f>
        <v>1088.04592</v>
      </c>
    </row>
    <row r="892" spans="1:10" x14ac:dyDescent="0.25">
      <c r="A892" s="197">
        <f>IF(I891=DbaseIndices!$N$3,A891+1,A891)</f>
        <v>149</v>
      </c>
      <c r="B892" s="197">
        <f>MATCH(A892,DbaseIndices!A:A,0)</f>
        <v>211</v>
      </c>
      <c r="C892" s="197" t="str" cm="1">
        <f t="array" ref="C892">INDEX(DbaseIndices!F:F,$B892)</f>
        <v>1 Energy</v>
      </c>
      <c r="D892" s="197" t="str" cm="1">
        <f t="array" ref="D892">INDEX(DbaseIndices!G:G,$B892)</f>
        <v>1A Fuel Combustion Activities</v>
      </c>
      <c r="E892" s="197" t="str" cm="1">
        <f t="array" ref="E892">INDEX(DbaseIndices!H:H,$B892)</f>
        <v>1A4 Other Sectors</v>
      </c>
      <c r="F892" s="197" t="str" cm="1">
        <f t="array" ref="F892">INDEX(DbaseIndices!I:I,$B892)</f>
        <v>1A4b Residential</v>
      </c>
      <c r="G892" s="197" t="str" cm="1">
        <f t="array" ref="G892">INDEX(DbaseIndices!D:D,$B892)</f>
        <v>LPG</v>
      </c>
      <c r="H892" s="197" t="str" cm="1">
        <f t="array" ref="H892">INDEX(DbaseIndices!E:E,$B892)</f>
        <v>CO2</v>
      </c>
      <c r="I892" s="197">
        <f>IF(I891=DbaseIndices!$N$3,DbaseIndices!$N$2,I891+1)</f>
        <v>2014</v>
      </c>
      <c r="J892" s="404" cm="1">
        <f t="array" aca="1" ref="J892" ca="1">OFFSET(INDIRECT(INDEX(DbaseIndices!J:J,B892)),0,I892-2000+1)</f>
        <v>1099.6437000000001</v>
      </c>
    </row>
    <row r="893" spans="1:10" x14ac:dyDescent="0.25">
      <c r="A893" s="197">
        <f>IF(I892=DbaseIndices!$N$3,A892+1,A892)</f>
        <v>149</v>
      </c>
      <c r="B893" s="197">
        <f>MATCH(A893,DbaseIndices!A:A,0)</f>
        <v>211</v>
      </c>
      <c r="C893" s="197" t="str" cm="1">
        <f t="array" ref="C893">INDEX(DbaseIndices!F:F,$B893)</f>
        <v>1 Energy</v>
      </c>
      <c r="D893" s="197" t="str" cm="1">
        <f t="array" ref="D893">INDEX(DbaseIndices!G:G,$B893)</f>
        <v>1A Fuel Combustion Activities</v>
      </c>
      <c r="E893" s="197" t="str" cm="1">
        <f t="array" ref="E893">INDEX(DbaseIndices!H:H,$B893)</f>
        <v>1A4 Other Sectors</v>
      </c>
      <c r="F893" s="197" t="str" cm="1">
        <f t="array" ref="F893">INDEX(DbaseIndices!I:I,$B893)</f>
        <v>1A4b Residential</v>
      </c>
      <c r="G893" s="197" t="str" cm="1">
        <f t="array" ref="G893">INDEX(DbaseIndices!D:D,$B893)</f>
        <v>LPG</v>
      </c>
      <c r="H893" s="197" t="str" cm="1">
        <f t="array" ref="H893">INDEX(DbaseIndices!E:E,$B893)</f>
        <v>CO2</v>
      </c>
      <c r="I893" s="197">
        <f>IF(I892=DbaseIndices!$N$3,DbaseIndices!$N$2,I892+1)</f>
        <v>2015</v>
      </c>
      <c r="J893" s="404" cm="1">
        <f t="array" aca="1" ref="J893" ca="1">OFFSET(INDIRECT(INDEX(DbaseIndices!J:J,B893)),0,I893-2000+1)</f>
        <v>1111.2414799999999</v>
      </c>
    </row>
    <row r="894" spans="1:10" x14ac:dyDescent="0.25">
      <c r="A894" s="197">
        <f>IF(I893=DbaseIndices!$N$3,A893+1,A893)</f>
        <v>149</v>
      </c>
      <c r="B894" s="197">
        <f>MATCH(A894,DbaseIndices!A:A,0)</f>
        <v>211</v>
      </c>
      <c r="C894" s="197" t="str" cm="1">
        <f t="array" ref="C894">INDEX(DbaseIndices!F:F,$B894)</f>
        <v>1 Energy</v>
      </c>
      <c r="D894" s="197" t="str" cm="1">
        <f t="array" ref="D894">INDEX(DbaseIndices!G:G,$B894)</f>
        <v>1A Fuel Combustion Activities</v>
      </c>
      <c r="E894" s="197" t="str" cm="1">
        <f t="array" ref="E894">INDEX(DbaseIndices!H:H,$B894)</f>
        <v>1A4 Other Sectors</v>
      </c>
      <c r="F894" s="197" t="str" cm="1">
        <f t="array" ref="F894">INDEX(DbaseIndices!I:I,$B894)</f>
        <v>1A4b Residential</v>
      </c>
      <c r="G894" s="197" t="str" cm="1">
        <f t="array" ref="G894">INDEX(DbaseIndices!D:D,$B894)</f>
        <v>LPG</v>
      </c>
      <c r="H894" s="197" t="str" cm="1">
        <f t="array" ref="H894">INDEX(DbaseIndices!E:E,$B894)</f>
        <v>CO2</v>
      </c>
      <c r="I894" s="197">
        <f>IF(I893=DbaseIndices!$N$3,DbaseIndices!$N$2,I893+1)</f>
        <v>2016</v>
      </c>
      <c r="J894" s="404" cm="1">
        <f t="array" aca="1" ref="J894" ca="1">OFFSET(INDIRECT(INDEX(DbaseIndices!J:J,B894)),0,I894-2000+1)</f>
        <v>1122.8644999999999</v>
      </c>
    </row>
    <row r="895" spans="1:10" x14ac:dyDescent="0.25">
      <c r="A895" s="197">
        <f>IF(I894=DbaseIndices!$N$3,A894+1,A894)</f>
        <v>149</v>
      </c>
      <c r="B895" s="197">
        <f>MATCH(A895,DbaseIndices!A:A,0)</f>
        <v>211</v>
      </c>
      <c r="C895" s="197" t="str" cm="1">
        <f t="array" ref="C895">INDEX(DbaseIndices!F:F,$B895)</f>
        <v>1 Energy</v>
      </c>
      <c r="D895" s="197" t="str" cm="1">
        <f t="array" ref="D895">INDEX(DbaseIndices!G:G,$B895)</f>
        <v>1A Fuel Combustion Activities</v>
      </c>
      <c r="E895" s="197" t="str" cm="1">
        <f t="array" ref="E895">INDEX(DbaseIndices!H:H,$B895)</f>
        <v>1A4 Other Sectors</v>
      </c>
      <c r="F895" s="197" t="str" cm="1">
        <f t="array" ref="F895">INDEX(DbaseIndices!I:I,$B895)</f>
        <v>1A4b Residential</v>
      </c>
      <c r="G895" s="197" t="str" cm="1">
        <f t="array" ref="G895">INDEX(DbaseIndices!D:D,$B895)</f>
        <v>LPG</v>
      </c>
      <c r="H895" s="197" t="str" cm="1">
        <f t="array" ref="H895">INDEX(DbaseIndices!E:E,$B895)</f>
        <v>CO2</v>
      </c>
      <c r="I895" s="197">
        <f>IF(I894=DbaseIndices!$N$3,DbaseIndices!$N$2,I894+1)</f>
        <v>2017</v>
      </c>
      <c r="J895" s="404" cm="1">
        <f t="array" aca="1" ref="J895" ca="1">OFFSET(INDIRECT(INDEX(DbaseIndices!J:J,B895)),0,I895-2000+1)</f>
        <v>1134.4118000000001</v>
      </c>
    </row>
    <row r="896" spans="1:10" x14ac:dyDescent="0.25">
      <c r="A896" s="197">
        <f>IF(I895=DbaseIndices!$N$3,A895+1,A895)</f>
        <v>150</v>
      </c>
      <c r="B896" s="197">
        <f>MATCH(A896,DbaseIndices!A:A,0)</f>
        <v>212</v>
      </c>
      <c r="C896" s="197" t="str" cm="1">
        <f t="array" ref="C896">INDEX(DbaseIndices!F:F,$B896)</f>
        <v>1 Energy</v>
      </c>
      <c r="D896" s="197" t="str" cm="1">
        <f t="array" ref="D896">INDEX(DbaseIndices!G:G,$B896)</f>
        <v>1A Fuel Combustion Activities</v>
      </c>
      <c r="E896" s="197" t="str" cm="1">
        <f t="array" ref="E896">INDEX(DbaseIndices!H:H,$B896)</f>
        <v>1A4 Other Sectors</v>
      </c>
      <c r="F896" s="197" t="str" cm="1">
        <f t="array" ref="F896">INDEX(DbaseIndices!I:I,$B896)</f>
        <v>1A4b Residential</v>
      </c>
      <c r="G896" s="197" t="str" cm="1">
        <f t="array" ref="G896">INDEX(DbaseIndices!D:D,$B896)</f>
        <v>Coal</v>
      </c>
      <c r="H896" s="197" t="str" cm="1">
        <f t="array" ref="H896">INDEX(DbaseIndices!E:E,$B896)</f>
        <v>CO2</v>
      </c>
      <c r="I896" s="197">
        <f>IF(I895=DbaseIndices!$N$3,DbaseIndices!$N$2,I895+1)</f>
        <v>2012</v>
      </c>
      <c r="J896" s="404" cm="1">
        <f t="array" aca="1" ref="J896" ca="1">OFFSET(INDIRECT(INDEX(DbaseIndices!J:J,B896)),0,I896-2000+1)</f>
        <v>13877.562617187499</v>
      </c>
    </row>
    <row r="897" spans="1:10" x14ac:dyDescent="0.25">
      <c r="A897" s="197">
        <f>IF(I896=DbaseIndices!$N$3,A896+1,A896)</f>
        <v>150</v>
      </c>
      <c r="B897" s="197">
        <f>MATCH(A897,DbaseIndices!A:A,0)</f>
        <v>212</v>
      </c>
      <c r="C897" s="197" t="str" cm="1">
        <f t="array" ref="C897">INDEX(DbaseIndices!F:F,$B897)</f>
        <v>1 Energy</v>
      </c>
      <c r="D897" s="197" t="str" cm="1">
        <f t="array" ref="D897">INDEX(DbaseIndices!G:G,$B897)</f>
        <v>1A Fuel Combustion Activities</v>
      </c>
      <c r="E897" s="197" t="str" cm="1">
        <f t="array" ref="E897">INDEX(DbaseIndices!H:H,$B897)</f>
        <v>1A4 Other Sectors</v>
      </c>
      <c r="F897" s="197" t="str" cm="1">
        <f t="array" ref="F897">INDEX(DbaseIndices!I:I,$B897)</f>
        <v>1A4b Residential</v>
      </c>
      <c r="G897" s="197" t="str" cm="1">
        <f t="array" ref="G897">INDEX(DbaseIndices!D:D,$B897)</f>
        <v>Coal</v>
      </c>
      <c r="H897" s="197" t="str" cm="1">
        <f t="array" ref="H897">INDEX(DbaseIndices!E:E,$B897)</f>
        <v>CO2</v>
      </c>
      <c r="I897" s="197">
        <f>IF(I896=DbaseIndices!$N$3,DbaseIndices!$N$2,I896+1)</f>
        <v>2013</v>
      </c>
      <c r="J897" s="404" cm="1">
        <f t="array" aca="1" ref="J897" ca="1">OFFSET(INDIRECT(INDEX(DbaseIndices!J:J,B897)),0,I897-2000+1)</f>
        <v>16757.334042968749</v>
      </c>
    </row>
    <row r="898" spans="1:10" x14ac:dyDescent="0.25">
      <c r="A898" s="197">
        <f>IF(I897=DbaseIndices!$N$3,A897+1,A897)</f>
        <v>150</v>
      </c>
      <c r="B898" s="197">
        <f>MATCH(A898,DbaseIndices!A:A,0)</f>
        <v>212</v>
      </c>
      <c r="C898" s="197" t="str" cm="1">
        <f t="array" ref="C898">INDEX(DbaseIndices!F:F,$B898)</f>
        <v>1 Energy</v>
      </c>
      <c r="D898" s="197" t="str" cm="1">
        <f t="array" ref="D898">INDEX(DbaseIndices!G:G,$B898)</f>
        <v>1A Fuel Combustion Activities</v>
      </c>
      <c r="E898" s="197" t="str" cm="1">
        <f t="array" ref="E898">INDEX(DbaseIndices!H:H,$B898)</f>
        <v>1A4 Other Sectors</v>
      </c>
      <c r="F898" s="197" t="str" cm="1">
        <f t="array" ref="F898">INDEX(DbaseIndices!I:I,$B898)</f>
        <v>1A4b Residential</v>
      </c>
      <c r="G898" s="197" t="str" cm="1">
        <f t="array" ref="G898">INDEX(DbaseIndices!D:D,$B898)</f>
        <v>Coal</v>
      </c>
      <c r="H898" s="197" t="str" cm="1">
        <f t="array" ref="H898">INDEX(DbaseIndices!E:E,$B898)</f>
        <v>CO2</v>
      </c>
      <c r="I898" s="197">
        <f>IF(I897=DbaseIndices!$N$3,DbaseIndices!$N$2,I897+1)</f>
        <v>2014</v>
      </c>
      <c r="J898" s="404" cm="1">
        <f t="array" aca="1" ref="J898" ca="1">OFFSET(INDIRECT(INDEX(DbaseIndices!J:J,B898)),0,I898-2000+1)</f>
        <v>1320.3127587890624</v>
      </c>
    </row>
    <row r="899" spans="1:10" x14ac:dyDescent="0.25">
      <c r="A899" s="197">
        <f>IF(I898=DbaseIndices!$N$3,A898+1,A898)</f>
        <v>150</v>
      </c>
      <c r="B899" s="197">
        <f>MATCH(A899,DbaseIndices!A:A,0)</f>
        <v>212</v>
      </c>
      <c r="C899" s="197" t="str" cm="1">
        <f t="array" ref="C899">INDEX(DbaseIndices!F:F,$B899)</f>
        <v>1 Energy</v>
      </c>
      <c r="D899" s="197" t="str" cm="1">
        <f t="array" ref="D899">INDEX(DbaseIndices!G:G,$B899)</f>
        <v>1A Fuel Combustion Activities</v>
      </c>
      <c r="E899" s="197" t="str" cm="1">
        <f t="array" ref="E899">INDEX(DbaseIndices!H:H,$B899)</f>
        <v>1A4 Other Sectors</v>
      </c>
      <c r="F899" s="197" t="str" cm="1">
        <f t="array" ref="F899">INDEX(DbaseIndices!I:I,$B899)</f>
        <v>1A4b Residential</v>
      </c>
      <c r="G899" s="197" t="str" cm="1">
        <f t="array" ref="G899">INDEX(DbaseIndices!D:D,$B899)</f>
        <v>Coal</v>
      </c>
      <c r="H899" s="197" t="str" cm="1">
        <f t="array" ref="H899">INDEX(DbaseIndices!E:E,$B899)</f>
        <v>CO2</v>
      </c>
      <c r="I899" s="197">
        <f>IF(I898=DbaseIndices!$N$3,DbaseIndices!$N$2,I898+1)</f>
        <v>2015</v>
      </c>
      <c r="J899" s="404" cm="1">
        <f t="array" aca="1" ref="J899" ca="1">OFFSET(INDIRECT(INDEX(DbaseIndices!J:J,B899)),0,I899-2000+1)</f>
        <v>1055.1063171386718</v>
      </c>
    </row>
    <row r="900" spans="1:10" x14ac:dyDescent="0.25">
      <c r="A900" s="197">
        <f>IF(I899=DbaseIndices!$N$3,A899+1,A899)</f>
        <v>150</v>
      </c>
      <c r="B900" s="197">
        <f>MATCH(A900,DbaseIndices!A:A,0)</f>
        <v>212</v>
      </c>
      <c r="C900" s="197" t="str" cm="1">
        <f t="array" ref="C900">INDEX(DbaseIndices!F:F,$B900)</f>
        <v>1 Energy</v>
      </c>
      <c r="D900" s="197" t="str" cm="1">
        <f t="array" ref="D900">INDEX(DbaseIndices!G:G,$B900)</f>
        <v>1A Fuel Combustion Activities</v>
      </c>
      <c r="E900" s="197" t="str" cm="1">
        <f t="array" ref="E900">INDEX(DbaseIndices!H:H,$B900)</f>
        <v>1A4 Other Sectors</v>
      </c>
      <c r="F900" s="197" t="str" cm="1">
        <f t="array" ref="F900">INDEX(DbaseIndices!I:I,$B900)</f>
        <v>1A4b Residential</v>
      </c>
      <c r="G900" s="197" t="str" cm="1">
        <f t="array" ref="G900">INDEX(DbaseIndices!D:D,$B900)</f>
        <v>Coal</v>
      </c>
      <c r="H900" s="197" t="str" cm="1">
        <f t="array" ref="H900">INDEX(DbaseIndices!E:E,$B900)</f>
        <v>CO2</v>
      </c>
      <c r="I900" s="197">
        <f>IF(I899=DbaseIndices!$N$3,DbaseIndices!$N$2,I899+1)</f>
        <v>2016</v>
      </c>
      <c r="J900" s="404" cm="1">
        <f t="array" aca="1" ref="J900" ca="1">OFFSET(INDIRECT(INDEX(DbaseIndices!J:J,B900)),0,I900-2000+1)</f>
        <v>906.03687377929691</v>
      </c>
    </row>
    <row r="901" spans="1:10" x14ac:dyDescent="0.25">
      <c r="A901" s="197">
        <f>IF(I900=DbaseIndices!$N$3,A900+1,A900)</f>
        <v>150</v>
      </c>
      <c r="B901" s="197">
        <f>MATCH(A901,DbaseIndices!A:A,0)</f>
        <v>212</v>
      </c>
      <c r="C901" s="197" t="str" cm="1">
        <f t="array" ref="C901">INDEX(DbaseIndices!F:F,$B901)</f>
        <v>1 Energy</v>
      </c>
      <c r="D901" s="197" t="str" cm="1">
        <f t="array" ref="D901">INDEX(DbaseIndices!G:G,$B901)</f>
        <v>1A Fuel Combustion Activities</v>
      </c>
      <c r="E901" s="197" t="str" cm="1">
        <f t="array" ref="E901">INDEX(DbaseIndices!H:H,$B901)</f>
        <v>1A4 Other Sectors</v>
      </c>
      <c r="F901" s="197" t="str" cm="1">
        <f t="array" ref="F901">INDEX(DbaseIndices!I:I,$B901)</f>
        <v>1A4b Residential</v>
      </c>
      <c r="G901" s="197" t="str" cm="1">
        <f t="array" ref="G901">INDEX(DbaseIndices!D:D,$B901)</f>
        <v>Coal</v>
      </c>
      <c r="H901" s="197" t="str" cm="1">
        <f t="array" ref="H901">INDEX(DbaseIndices!E:E,$B901)</f>
        <v>CO2</v>
      </c>
      <c r="I901" s="197">
        <f>IF(I900=DbaseIndices!$N$3,DbaseIndices!$N$2,I900+1)</f>
        <v>2017</v>
      </c>
      <c r="J901" s="404" cm="1">
        <f t="array" aca="1" ref="J901" ca="1">OFFSET(INDIRECT(INDEX(DbaseIndices!J:J,B901)),0,I901-2000+1)</f>
        <v>1523.2191482876613</v>
      </c>
    </row>
    <row r="902" spans="1:10" x14ac:dyDescent="0.25">
      <c r="A902" s="197">
        <f>IF(I901=DbaseIndices!$N$3,A901+1,A901)</f>
        <v>151</v>
      </c>
      <c r="B902" s="197">
        <f>MATCH(A902,DbaseIndices!A:A,0)</f>
        <v>213</v>
      </c>
      <c r="C902" s="197" t="str" cm="1">
        <f t="array" ref="C902">INDEX(DbaseIndices!F:F,$B902)</f>
        <v>1 Energy</v>
      </c>
      <c r="D902" s="197" t="str" cm="1">
        <f t="array" ref="D902">INDEX(DbaseIndices!G:G,$B902)</f>
        <v>1A Fuel Combustion Activities</v>
      </c>
      <c r="E902" s="197" cm="1">
        <f t="array" ref="E902">INDEX(DbaseIndices!H:H,$B902)</f>
        <v>0</v>
      </c>
      <c r="F902" s="197" cm="1">
        <f t="array" ref="F902">INDEX(DbaseIndices!I:I,$B902)</f>
        <v>0</v>
      </c>
      <c r="G902" s="197" t="str" cm="1">
        <f t="array" ref="G902">INDEX(DbaseIndices!D:D,$B902)</f>
        <v>Wood/Wood Waste</v>
      </c>
      <c r="H902" s="197" t="str" cm="1">
        <f t="array" ref="H902">INDEX(DbaseIndices!E:E,$B902)</f>
        <v>CO2</v>
      </c>
      <c r="I902" s="197">
        <f>IF(I901=DbaseIndices!$N$3,DbaseIndices!$N$2,I901+1)</f>
        <v>2012</v>
      </c>
      <c r="J902" s="404" cm="1">
        <f t="array" aca="1" ref="J902" ca="1">OFFSET(INDIRECT(INDEX(DbaseIndices!J:J,B902)),0,I902-2000+1)</f>
        <v>13625.371905599999</v>
      </c>
    </row>
    <row r="903" spans="1:10" x14ac:dyDescent="0.25">
      <c r="A903" s="197">
        <f>IF(I902=DbaseIndices!$N$3,A902+1,A902)</f>
        <v>151</v>
      </c>
      <c r="B903" s="197">
        <f>MATCH(A903,DbaseIndices!A:A,0)</f>
        <v>213</v>
      </c>
      <c r="C903" s="197" t="str" cm="1">
        <f t="array" ref="C903">INDEX(DbaseIndices!F:F,$B903)</f>
        <v>1 Energy</v>
      </c>
      <c r="D903" s="197" t="str" cm="1">
        <f t="array" ref="D903">INDEX(DbaseIndices!G:G,$B903)</f>
        <v>1A Fuel Combustion Activities</v>
      </c>
      <c r="E903" s="197" cm="1">
        <f t="array" ref="E903">INDEX(DbaseIndices!H:H,$B903)</f>
        <v>0</v>
      </c>
      <c r="F903" s="197" cm="1">
        <f t="array" ref="F903">INDEX(DbaseIndices!I:I,$B903)</f>
        <v>0</v>
      </c>
      <c r="G903" s="197" t="str" cm="1">
        <f t="array" ref="G903">INDEX(DbaseIndices!D:D,$B903)</f>
        <v>Wood/Wood Waste</v>
      </c>
      <c r="H903" s="197" t="str" cm="1">
        <f t="array" ref="H903">INDEX(DbaseIndices!E:E,$B903)</f>
        <v>CO2</v>
      </c>
      <c r="I903" s="197">
        <f>IF(I902=DbaseIndices!$N$3,DbaseIndices!$N$2,I902+1)</f>
        <v>2013</v>
      </c>
      <c r="J903" s="404" cm="1">
        <f t="array" aca="1" ref="J903" ca="1">OFFSET(INDIRECT(INDEX(DbaseIndices!J:J,B903)),0,I903-2000+1)</f>
        <v>10570.672</v>
      </c>
    </row>
    <row r="904" spans="1:10" x14ac:dyDescent="0.25">
      <c r="A904" s="197">
        <f>IF(I903=DbaseIndices!$N$3,A903+1,A903)</f>
        <v>151</v>
      </c>
      <c r="B904" s="197">
        <f>MATCH(A904,DbaseIndices!A:A,0)</f>
        <v>213</v>
      </c>
      <c r="C904" s="197" t="str" cm="1">
        <f t="array" ref="C904">INDEX(DbaseIndices!F:F,$B904)</f>
        <v>1 Energy</v>
      </c>
      <c r="D904" s="197" t="str" cm="1">
        <f t="array" ref="D904">INDEX(DbaseIndices!G:G,$B904)</f>
        <v>1A Fuel Combustion Activities</v>
      </c>
      <c r="E904" s="197" cm="1">
        <f t="array" ref="E904">INDEX(DbaseIndices!H:H,$B904)</f>
        <v>0</v>
      </c>
      <c r="F904" s="197" cm="1">
        <f t="array" ref="F904">INDEX(DbaseIndices!I:I,$B904)</f>
        <v>0</v>
      </c>
      <c r="G904" s="197" t="str" cm="1">
        <f t="array" ref="G904">INDEX(DbaseIndices!D:D,$B904)</f>
        <v>Wood/Wood Waste</v>
      </c>
      <c r="H904" s="197" t="str" cm="1">
        <f t="array" ref="H904">INDEX(DbaseIndices!E:E,$B904)</f>
        <v>CO2</v>
      </c>
      <c r="I904" s="197">
        <f>IF(I903=DbaseIndices!$N$3,DbaseIndices!$N$2,I903+1)</f>
        <v>2014</v>
      </c>
      <c r="J904" s="404" cm="1">
        <f t="array" aca="1" ref="J904" ca="1">OFFSET(INDIRECT(INDEX(DbaseIndices!J:J,B904)),0,I904-2000+1)</f>
        <v>10189.200000000001</v>
      </c>
    </row>
    <row r="905" spans="1:10" x14ac:dyDescent="0.25">
      <c r="A905" s="197">
        <f>IF(I904=DbaseIndices!$N$3,A904+1,A904)</f>
        <v>151</v>
      </c>
      <c r="B905" s="197">
        <f>MATCH(A905,DbaseIndices!A:A,0)</f>
        <v>213</v>
      </c>
      <c r="C905" s="197" t="str" cm="1">
        <f t="array" ref="C905">INDEX(DbaseIndices!F:F,$B905)</f>
        <v>1 Energy</v>
      </c>
      <c r="D905" s="197" t="str" cm="1">
        <f t="array" ref="D905">INDEX(DbaseIndices!G:G,$B905)</f>
        <v>1A Fuel Combustion Activities</v>
      </c>
      <c r="E905" s="197" cm="1">
        <f t="array" ref="E905">INDEX(DbaseIndices!H:H,$B905)</f>
        <v>0</v>
      </c>
      <c r="F905" s="197" cm="1">
        <f t="array" ref="F905">INDEX(DbaseIndices!I:I,$B905)</f>
        <v>0</v>
      </c>
      <c r="G905" s="197" t="str" cm="1">
        <f t="array" ref="G905">INDEX(DbaseIndices!D:D,$B905)</f>
        <v>Wood/Wood Waste</v>
      </c>
      <c r="H905" s="197" t="str" cm="1">
        <f t="array" ref="H905">INDEX(DbaseIndices!E:E,$B905)</f>
        <v>CO2</v>
      </c>
      <c r="I905" s="197">
        <f>IF(I904=DbaseIndices!$N$3,DbaseIndices!$N$2,I904+1)</f>
        <v>2015</v>
      </c>
      <c r="J905" s="404" cm="1">
        <f t="array" aca="1" ref="J905" ca="1">OFFSET(INDIRECT(INDEX(DbaseIndices!J:J,B905)),0,I905-2000+1)</f>
        <v>9991.6319999999996</v>
      </c>
    </row>
    <row r="906" spans="1:10" x14ac:dyDescent="0.25">
      <c r="A906" s="197">
        <f>IF(I905=DbaseIndices!$N$3,A905+1,A905)</f>
        <v>151</v>
      </c>
      <c r="B906" s="197">
        <f>MATCH(A906,DbaseIndices!A:A,0)</f>
        <v>213</v>
      </c>
      <c r="C906" s="197" t="str" cm="1">
        <f t="array" ref="C906">INDEX(DbaseIndices!F:F,$B906)</f>
        <v>1 Energy</v>
      </c>
      <c r="D906" s="197" t="str" cm="1">
        <f t="array" ref="D906">INDEX(DbaseIndices!G:G,$B906)</f>
        <v>1A Fuel Combustion Activities</v>
      </c>
      <c r="E906" s="197" cm="1">
        <f t="array" ref="E906">INDEX(DbaseIndices!H:H,$B906)</f>
        <v>0</v>
      </c>
      <c r="F906" s="197" cm="1">
        <f t="array" ref="F906">INDEX(DbaseIndices!I:I,$B906)</f>
        <v>0</v>
      </c>
      <c r="G906" s="197" t="str" cm="1">
        <f t="array" ref="G906">INDEX(DbaseIndices!D:D,$B906)</f>
        <v>Wood/Wood Waste</v>
      </c>
      <c r="H906" s="197" t="str" cm="1">
        <f t="array" ref="H906">INDEX(DbaseIndices!E:E,$B906)</f>
        <v>CO2</v>
      </c>
      <c r="I906" s="197">
        <f>IF(I905=DbaseIndices!$N$3,DbaseIndices!$N$2,I905+1)</f>
        <v>2016</v>
      </c>
      <c r="J906" s="404" cm="1">
        <f t="array" aca="1" ref="J906" ca="1">OFFSET(INDIRECT(INDEX(DbaseIndices!J:J,B906)),0,I906-2000+1)</f>
        <v>9671.4240000000009</v>
      </c>
    </row>
    <row r="907" spans="1:10" x14ac:dyDescent="0.25">
      <c r="A907" s="197">
        <f>IF(I906=DbaseIndices!$N$3,A906+1,A906)</f>
        <v>151</v>
      </c>
      <c r="B907" s="197">
        <f>MATCH(A907,DbaseIndices!A:A,0)</f>
        <v>213</v>
      </c>
      <c r="C907" s="197" t="str" cm="1">
        <f t="array" ref="C907">INDEX(DbaseIndices!F:F,$B907)</f>
        <v>1 Energy</v>
      </c>
      <c r="D907" s="197" t="str" cm="1">
        <f t="array" ref="D907">INDEX(DbaseIndices!G:G,$B907)</f>
        <v>1A Fuel Combustion Activities</v>
      </c>
      <c r="E907" s="197" cm="1">
        <f t="array" ref="E907">INDEX(DbaseIndices!H:H,$B907)</f>
        <v>0</v>
      </c>
      <c r="F907" s="197" cm="1">
        <f t="array" ref="F907">INDEX(DbaseIndices!I:I,$B907)</f>
        <v>0</v>
      </c>
      <c r="G907" s="197" t="str" cm="1">
        <f t="array" ref="G907">INDEX(DbaseIndices!D:D,$B907)</f>
        <v>Wood/Wood Waste</v>
      </c>
      <c r="H907" s="197" t="str" cm="1">
        <f t="array" ref="H907">INDEX(DbaseIndices!E:E,$B907)</f>
        <v>CO2</v>
      </c>
      <c r="I907" s="197">
        <f>IF(I906=DbaseIndices!$N$3,DbaseIndices!$N$2,I906+1)</f>
        <v>2017</v>
      </c>
      <c r="J907" s="404" cm="1">
        <f t="array" aca="1" ref="J907" ca="1">OFFSET(INDIRECT(INDEX(DbaseIndices!J:J,B907)),0,I907-2000+1)</f>
        <v>9381.9040000000005</v>
      </c>
    </row>
    <row r="908" spans="1:10" x14ac:dyDescent="0.25">
      <c r="A908" s="197">
        <f>IF(I907=DbaseIndices!$N$3,A907+1,A907)</f>
        <v>152</v>
      </c>
      <c r="B908" s="197">
        <f>MATCH(A908,DbaseIndices!A:A,0)</f>
        <v>214</v>
      </c>
      <c r="C908" s="197" t="str" cm="1">
        <f t="array" ref="C908">INDEX(DbaseIndices!F:F,$B908)</f>
        <v>1 Energy</v>
      </c>
      <c r="D908" s="197" t="str" cm="1">
        <f t="array" ref="D908">INDEX(DbaseIndices!G:G,$B908)</f>
        <v>1A Fuel Combustion Activities</v>
      </c>
      <c r="E908" s="197" cm="1">
        <f t="array" ref="E908">INDEX(DbaseIndices!H:H,$B908)</f>
        <v>0</v>
      </c>
      <c r="F908" s="197" cm="1">
        <f t="array" ref="F908">INDEX(DbaseIndices!I:I,$B908)</f>
        <v>0</v>
      </c>
      <c r="G908" s="197" t="str" cm="1">
        <f t="array" ref="G908">INDEX(DbaseIndices!D:D,$B908)</f>
        <v>Other primary solid biomass</v>
      </c>
      <c r="H908" s="197" t="str" cm="1">
        <f t="array" ref="H908">INDEX(DbaseIndices!E:E,$B908)</f>
        <v>CO2</v>
      </c>
      <c r="I908" s="197">
        <f>IF(I907=DbaseIndices!$N$3,DbaseIndices!$N$2,I907+1)</f>
        <v>2012</v>
      </c>
      <c r="J908" s="404" cm="1">
        <f t="array" aca="1" ref="J908" ca="1">OFFSET(INDIRECT(INDEX(DbaseIndices!J:J,B908)),0,I908-2000+1)</f>
        <v>0</v>
      </c>
    </row>
    <row r="909" spans="1:10" x14ac:dyDescent="0.25">
      <c r="A909" s="197">
        <f>IF(I908=DbaseIndices!$N$3,A908+1,A908)</f>
        <v>152</v>
      </c>
      <c r="B909" s="197">
        <f>MATCH(A909,DbaseIndices!A:A,0)</f>
        <v>214</v>
      </c>
      <c r="C909" s="197" t="str" cm="1">
        <f t="array" ref="C909">INDEX(DbaseIndices!F:F,$B909)</f>
        <v>1 Energy</v>
      </c>
      <c r="D909" s="197" t="str" cm="1">
        <f t="array" ref="D909">INDEX(DbaseIndices!G:G,$B909)</f>
        <v>1A Fuel Combustion Activities</v>
      </c>
      <c r="E909" s="197" cm="1">
        <f t="array" ref="E909">INDEX(DbaseIndices!H:H,$B909)</f>
        <v>0</v>
      </c>
      <c r="F909" s="197" cm="1">
        <f t="array" ref="F909">INDEX(DbaseIndices!I:I,$B909)</f>
        <v>0</v>
      </c>
      <c r="G909" s="197" t="str" cm="1">
        <f t="array" ref="G909">INDEX(DbaseIndices!D:D,$B909)</f>
        <v>Other primary solid biomass</v>
      </c>
      <c r="H909" s="197" t="str" cm="1">
        <f t="array" ref="H909">INDEX(DbaseIndices!E:E,$B909)</f>
        <v>CO2</v>
      </c>
      <c r="I909" s="197">
        <f>IF(I908=DbaseIndices!$N$3,DbaseIndices!$N$2,I908+1)</f>
        <v>2013</v>
      </c>
      <c r="J909" s="404" cm="1">
        <f t="array" aca="1" ref="J909" ca="1">OFFSET(INDIRECT(INDEX(DbaseIndices!J:J,B909)),0,I909-2000+1)</f>
        <v>0</v>
      </c>
    </row>
    <row r="910" spans="1:10" x14ac:dyDescent="0.25">
      <c r="A910" s="197">
        <f>IF(I909=DbaseIndices!$N$3,A909+1,A909)</f>
        <v>152</v>
      </c>
      <c r="B910" s="197">
        <f>MATCH(A910,DbaseIndices!A:A,0)</f>
        <v>214</v>
      </c>
      <c r="C910" s="197" t="str" cm="1">
        <f t="array" ref="C910">INDEX(DbaseIndices!F:F,$B910)</f>
        <v>1 Energy</v>
      </c>
      <c r="D910" s="197" t="str" cm="1">
        <f t="array" ref="D910">INDEX(DbaseIndices!G:G,$B910)</f>
        <v>1A Fuel Combustion Activities</v>
      </c>
      <c r="E910" s="197" cm="1">
        <f t="array" ref="E910">INDEX(DbaseIndices!H:H,$B910)</f>
        <v>0</v>
      </c>
      <c r="F910" s="197" cm="1">
        <f t="array" ref="F910">INDEX(DbaseIndices!I:I,$B910)</f>
        <v>0</v>
      </c>
      <c r="G910" s="197" t="str" cm="1">
        <f t="array" ref="G910">INDEX(DbaseIndices!D:D,$B910)</f>
        <v>Other primary solid biomass</v>
      </c>
      <c r="H910" s="197" t="str" cm="1">
        <f t="array" ref="H910">INDEX(DbaseIndices!E:E,$B910)</f>
        <v>CO2</v>
      </c>
      <c r="I910" s="197">
        <f>IF(I909=DbaseIndices!$N$3,DbaseIndices!$N$2,I909+1)</f>
        <v>2014</v>
      </c>
      <c r="J910" s="404" cm="1">
        <f t="array" aca="1" ref="J910" ca="1">OFFSET(INDIRECT(INDEX(DbaseIndices!J:J,B910)),0,I910-2000+1)</f>
        <v>0</v>
      </c>
    </row>
    <row r="911" spans="1:10" x14ac:dyDescent="0.25">
      <c r="A911" s="197">
        <f>IF(I910=DbaseIndices!$N$3,A910+1,A910)</f>
        <v>152</v>
      </c>
      <c r="B911" s="197">
        <f>MATCH(A911,DbaseIndices!A:A,0)</f>
        <v>214</v>
      </c>
      <c r="C911" s="197" t="str" cm="1">
        <f t="array" ref="C911">INDEX(DbaseIndices!F:F,$B911)</f>
        <v>1 Energy</v>
      </c>
      <c r="D911" s="197" t="str" cm="1">
        <f t="array" ref="D911">INDEX(DbaseIndices!G:G,$B911)</f>
        <v>1A Fuel Combustion Activities</v>
      </c>
      <c r="E911" s="197" cm="1">
        <f t="array" ref="E911">INDEX(DbaseIndices!H:H,$B911)</f>
        <v>0</v>
      </c>
      <c r="F911" s="197" cm="1">
        <f t="array" ref="F911">INDEX(DbaseIndices!I:I,$B911)</f>
        <v>0</v>
      </c>
      <c r="G911" s="197" t="str" cm="1">
        <f t="array" ref="G911">INDEX(DbaseIndices!D:D,$B911)</f>
        <v>Other primary solid biomass</v>
      </c>
      <c r="H911" s="197" t="str" cm="1">
        <f t="array" ref="H911">INDEX(DbaseIndices!E:E,$B911)</f>
        <v>CO2</v>
      </c>
      <c r="I911" s="197">
        <f>IF(I910=DbaseIndices!$N$3,DbaseIndices!$N$2,I910+1)</f>
        <v>2015</v>
      </c>
      <c r="J911" s="404" cm="1">
        <f t="array" aca="1" ref="J911" ca="1">OFFSET(INDIRECT(INDEX(DbaseIndices!J:J,B911)),0,I911-2000+1)</f>
        <v>0</v>
      </c>
    </row>
    <row r="912" spans="1:10" x14ac:dyDescent="0.25">
      <c r="A912" s="197">
        <f>IF(I911=DbaseIndices!$N$3,A911+1,A911)</f>
        <v>152</v>
      </c>
      <c r="B912" s="197">
        <f>MATCH(A912,DbaseIndices!A:A,0)</f>
        <v>214</v>
      </c>
      <c r="C912" s="197" t="str" cm="1">
        <f t="array" ref="C912">INDEX(DbaseIndices!F:F,$B912)</f>
        <v>1 Energy</v>
      </c>
      <c r="D912" s="197" t="str" cm="1">
        <f t="array" ref="D912">INDEX(DbaseIndices!G:G,$B912)</f>
        <v>1A Fuel Combustion Activities</v>
      </c>
      <c r="E912" s="197" cm="1">
        <f t="array" ref="E912">INDEX(DbaseIndices!H:H,$B912)</f>
        <v>0</v>
      </c>
      <c r="F912" s="197" cm="1">
        <f t="array" ref="F912">INDEX(DbaseIndices!I:I,$B912)</f>
        <v>0</v>
      </c>
      <c r="G912" s="197" t="str" cm="1">
        <f t="array" ref="G912">INDEX(DbaseIndices!D:D,$B912)</f>
        <v>Other primary solid biomass</v>
      </c>
      <c r="H912" s="197" t="str" cm="1">
        <f t="array" ref="H912">INDEX(DbaseIndices!E:E,$B912)</f>
        <v>CO2</v>
      </c>
      <c r="I912" s="197">
        <f>IF(I911=DbaseIndices!$N$3,DbaseIndices!$N$2,I911+1)</f>
        <v>2016</v>
      </c>
      <c r="J912" s="404" cm="1">
        <f t="array" aca="1" ref="J912" ca="1">OFFSET(INDIRECT(INDEX(DbaseIndices!J:J,B912)),0,I912-2000+1)</f>
        <v>0</v>
      </c>
    </row>
    <row r="913" spans="1:10" x14ac:dyDescent="0.25">
      <c r="A913" s="197">
        <f>IF(I912=DbaseIndices!$N$3,A912+1,A912)</f>
        <v>152</v>
      </c>
      <c r="B913" s="197">
        <f>MATCH(A913,DbaseIndices!A:A,0)</f>
        <v>214</v>
      </c>
      <c r="C913" s="197" t="str" cm="1">
        <f t="array" ref="C913">INDEX(DbaseIndices!F:F,$B913)</f>
        <v>1 Energy</v>
      </c>
      <c r="D913" s="197" t="str" cm="1">
        <f t="array" ref="D913">INDEX(DbaseIndices!G:G,$B913)</f>
        <v>1A Fuel Combustion Activities</v>
      </c>
      <c r="E913" s="197" cm="1">
        <f t="array" ref="E913">INDEX(DbaseIndices!H:H,$B913)</f>
        <v>0</v>
      </c>
      <c r="F913" s="197" cm="1">
        <f t="array" ref="F913">INDEX(DbaseIndices!I:I,$B913)</f>
        <v>0</v>
      </c>
      <c r="G913" s="197" t="str" cm="1">
        <f t="array" ref="G913">INDEX(DbaseIndices!D:D,$B913)</f>
        <v>Other primary solid biomass</v>
      </c>
      <c r="H913" s="197" t="str" cm="1">
        <f t="array" ref="H913">INDEX(DbaseIndices!E:E,$B913)</f>
        <v>CO2</v>
      </c>
      <c r="I913" s="197">
        <f>IF(I912=DbaseIndices!$N$3,DbaseIndices!$N$2,I912+1)</f>
        <v>2017</v>
      </c>
      <c r="J913" s="404" cm="1">
        <f t="array" aca="1" ref="J913" ca="1">OFFSET(INDIRECT(INDEX(DbaseIndices!J:J,B913)),0,I913-2000+1)</f>
        <v>0</v>
      </c>
    </row>
    <row r="914" spans="1:10" x14ac:dyDescent="0.25">
      <c r="A914" s="197">
        <f>IF(I913=DbaseIndices!$N$3,A913+1,A913)</f>
        <v>153</v>
      </c>
      <c r="B914" s="197">
        <f>MATCH(A914,DbaseIndices!A:A,0)</f>
        <v>215</v>
      </c>
      <c r="C914" s="197" t="str" cm="1">
        <f t="array" ref="C914">INDEX(DbaseIndices!F:F,$B914)</f>
        <v>1 Energy</v>
      </c>
      <c r="D914" s="197" t="str" cm="1">
        <f t="array" ref="D914">INDEX(DbaseIndices!G:G,$B914)</f>
        <v>1A Fuel Combustion Activities</v>
      </c>
      <c r="E914" s="197" cm="1">
        <f t="array" ref="E914">INDEX(DbaseIndices!H:H,$B914)</f>
        <v>0</v>
      </c>
      <c r="F914" s="197" cm="1">
        <f t="array" ref="F914">INDEX(DbaseIndices!I:I,$B914)</f>
        <v>0</v>
      </c>
      <c r="G914" s="197" t="str" cm="1">
        <f t="array" ref="G914">INDEX(DbaseIndices!D:D,$B914)</f>
        <v>Wood/Wood Waste</v>
      </c>
      <c r="H914" s="197" t="str" cm="1">
        <f t="array" ref="H914">INDEX(DbaseIndices!E:E,$B914)</f>
        <v>CO2</v>
      </c>
      <c r="I914" s="197">
        <f>IF(I913=DbaseIndices!$N$3,DbaseIndices!$N$2,I913+1)</f>
        <v>2012</v>
      </c>
      <c r="J914" s="404" cm="1">
        <f t="array" aca="1" ref="J914" ca="1">OFFSET(INDIRECT(INDEX(DbaseIndices!J:J,B914)),0,I914-2000+1)</f>
        <v>297.98440000000005</v>
      </c>
    </row>
    <row r="915" spans="1:10" x14ac:dyDescent="0.25">
      <c r="A915" s="197">
        <f>IF(I914=DbaseIndices!$N$3,A914+1,A914)</f>
        <v>153</v>
      </c>
      <c r="B915" s="197">
        <f>MATCH(A915,DbaseIndices!A:A,0)</f>
        <v>215</v>
      </c>
      <c r="C915" s="197" t="str" cm="1">
        <f t="array" ref="C915">INDEX(DbaseIndices!F:F,$B915)</f>
        <v>1 Energy</v>
      </c>
      <c r="D915" s="197" t="str" cm="1">
        <f t="array" ref="D915">INDEX(DbaseIndices!G:G,$B915)</f>
        <v>1A Fuel Combustion Activities</v>
      </c>
      <c r="E915" s="197" cm="1">
        <f t="array" ref="E915">INDEX(DbaseIndices!H:H,$B915)</f>
        <v>0</v>
      </c>
      <c r="F915" s="197" cm="1">
        <f t="array" ref="F915">INDEX(DbaseIndices!I:I,$B915)</f>
        <v>0</v>
      </c>
      <c r="G915" s="197" t="str" cm="1">
        <f t="array" ref="G915">INDEX(DbaseIndices!D:D,$B915)</f>
        <v>Wood/Wood Waste</v>
      </c>
      <c r="H915" s="197" t="str" cm="1">
        <f t="array" ref="H915">INDEX(DbaseIndices!E:E,$B915)</f>
        <v>CO2</v>
      </c>
      <c r="I915" s="197">
        <f>IF(I914=DbaseIndices!$N$3,DbaseIndices!$N$2,I914+1)</f>
        <v>2013</v>
      </c>
      <c r="J915" s="404" cm="1">
        <f t="array" aca="1" ref="J915" ca="1">OFFSET(INDIRECT(INDEX(DbaseIndices!J:J,B915)),0,I915-2000+1)</f>
        <v>304.84160000000008</v>
      </c>
    </row>
    <row r="916" spans="1:10" x14ac:dyDescent="0.25">
      <c r="A916" s="197">
        <f>IF(I915=DbaseIndices!$N$3,A915+1,A915)</f>
        <v>153</v>
      </c>
      <c r="B916" s="197">
        <f>MATCH(A916,DbaseIndices!A:A,0)</f>
        <v>215</v>
      </c>
      <c r="C916" s="197" t="str" cm="1">
        <f t="array" ref="C916">INDEX(DbaseIndices!F:F,$B916)</f>
        <v>1 Energy</v>
      </c>
      <c r="D916" s="197" t="str" cm="1">
        <f t="array" ref="D916">INDEX(DbaseIndices!G:G,$B916)</f>
        <v>1A Fuel Combustion Activities</v>
      </c>
      <c r="E916" s="197" cm="1">
        <f t="array" ref="E916">INDEX(DbaseIndices!H:H,$B916)</f>
        <v>0</v>
      </c>
      <c r="F916" s="197" cm="1">
        <f t="array" ref="F916">INDEX(DbaseIndices!I:I,$B916)</f>
        <v>0</v>
      </c>
      <c r="G916" s="197" t="str" cm="1">
        <f t="array" ref="G916">INDEX(DbaseIndices!D:D,$B916)</f>
        <v>Wood/Wood Waste</v>
      </c>
      <c r="H916" s="197" t="str" cm="1">
        <f t="array" ref="H916">INDEX(DbaseIndices!E:E,$B916)</f>
        <v>CO2</v>
      </c>
      <c r="I916" s="197">
        <f>IF(I915=DbaseIndices!$N$3,DbaseIndices!$N$2,I915+1)</f>
        <v>2014</v>
      </c>
      <c r="J916" s="404" cm="1">
        <f t="array" aca="1" ref="J916" ca="1">OFFSET(INDIRECT(INDEX(DbaseIndices!J:J,B916)),0,I916-2000+1)</f>
        <v>311.69880000000006</v>
      </c>
    </row>
    <row r="917" spans="1:10" x14ac:dyDescent="0.25">
      <c r="A917" s="197">
        <f>IF(I916=DbaseIndices!$N$3,A916+1,A916)</f>
        <v>153</v>
      </c>
      <c r="B917" s="197">
        <f>MATCH(A917,DbaseIndices!A:A,0)</f>
        <v>215</v>
      </c>
      <c r="C917" s="197" t="str" cm="1">
        <f t="array" ref="C917">INDEX(DbaseIndices!F:F,$B917)</f>
        <v>1 Energy</v>
      </c>
      <c r="D917" s="197" t="str" cm="1">
        <f t="array" ref="D917">INDEX(DbaseIndices!G:G,$B917)</f>
        <v>1A Fuel Combustion Activities</v>
      </c>
      <c r="E917" s="197" cm="1">
        <f t="array" ref="E917">INDEX(DbaseIndices!H:H,$B917)</f>
        <v>0</v>
      </c>
      <c r="F917" s="197" cm="1">
        <f t="array" ref="F917">INDEX(DbaseIndices!I:I,$B917)</f>
        <v>0</v>
      </c>
      <c r="G917" s="197" t="str" cm="1">
        <f t="array" ref="G917">INDEX(DbaseIndices!D:D,$B917)</f>
        <v>Wood/Wood Waste</v>
      </c>
      <c r="H917" s="197" t="str" cm="1">
        <f t="array" ref="H917">INDEX(DbaseIndices!E:E,$B917)</f>
        <v>CO2</v>
      </c>
      <c r="I917" s="197">
        <f>IF(I916=DbaseIndices!$N$3,DbaseIndices!$N$2,I916+1)</f>
        <v>2015</v>
      </c>
      <c r="J917" s="404" cm="1">
        <f t="array" aca="1" ref="J917" ca="1">OFFSET(INDIRECT(INDEX(DbaseIndices!J:J,B917)),0,I917-2000+1)</f>
        <v>318.5560000000001</v>
      </c>
    </row>
    <row r="918" spans="1:10" x14ac:dyDescent="0.25">
      <c r="A918" s="197">
        <f>IF(I917=DbaseIndices!$N$3,A917+1,A917)</f>
        <v>153</v>
      </c>
      <c r="B918" s="197">
        <f>MATCH(A918,DbaseIndices!A:A,0)</f>
        <v>215</v>
      </c>
      <c r="C918" s="197" t="str" cm="1">
        <f t="array" ref="C918">INDEX(DbaseIndices!F:F,$B918)</f>
        <v>1 Energy</v>
      </c>
      <c r="D918" s="197" t="str" cm="1">
        <f t="array" ref="D918">INDEX(DbaseIndices!G:G,$B918)</f>
        <v>1A Fuel Combustion Activities</v>
      </c>
      <c r="E918" s="197" cm="1">
        <f t="array" ref="E918">INDEX(DbaseIndices!H:H,$B918)</f>
        <v>0</v>
      </c>
      <c r="F918" s="197" cm="1">
        <f t="array" ref="F918">INDEX(DbaseIndices!I:I,$B918)</f>
        <v>0</v>
      </c>
      <c r="G918" s="197" t="str" cm="1">
        <f t="array" ref="G918">INDEX(DbaseIndices!D:D,$B918)</f>
        <v>Wood/Wood Waste</v>
      </c>
      <c r="H918" s="197" t="str" cm="1">
        <f t="array" ref="H918">INDEX(DbaseIndices!E:E,$B918)</f>
        <v>CO2</v>
      </c>
      <c r="I918" s="197">
        <f>IF(I917=DbaseIndices!$N$3,DbaseIndices!$N$2,I917+1)</f>
        <v>2016</v>
      </c>
      <c r="J918" s="404" cm="1">
        <f t="array" aca="1" ref="J918" ca="1">OFFSET(INDIRECT(INDEX(DbaseIndices!J:J,B918)),0,I918-2000+1)</f>
        <v>325.41320000000013</v>
      </c>
    </row>
    <row r="919" spans="1:10" x14ac:dyDescent="0.25">
      <c r="A919" s="197">
        <f>IF(I918=DbaseIndices!$N$3,A918+1,A918)</f>
        <v>153</v>
      </c>
      <c r="B919" s="197">
        <f>MATCH(A919,DbaseIndices!A:A,0)</f>
        <v>215</v>
      </c>
      <c r="C919" s="197" t="str" cm="1">
        <f t="array" ref="C919">INDEX(DbaseIndices!F:F,$B919)</f>
        <v>1 Energy</v>
      </c>
      <c r="D919" s="197" t="str" cm="1">
        <f t="array" ref="D919">INDEX(DbaseIndices!G:G,$B919)</f>
        <v>1A Fuel Combustion Activities</v>
      </c>
      <c r="E919" s="197" cm="1">
        <f t="array" ref="E919">INDEX(DbaseIndices!H:H,$B919)</f>
        <v>0</v>
      </c>
      <c r="F919" s="197" cm="1">
        <f t="array" ref="F919">INDEX(DbaseIndices!I:I,$B919)</f>
        <v>0</v>
      </c>
      <c r="G919" s="197" t="str" cm="1">
        <f t="array" ref="G919">INDEX(DbaseIndices!D:D,$B919)</f>
        <v>Wood/Wood Waste</v>
      </c>
      <c r="H919" s="197" t="str" cm="1">
        <f t="array" ref="H919">INDEX(DbaseIndices!E:E,$B919)</f>
        <v>CO2</v>
      </c>
      <c r="I919" s="197">
        <f>IF(I918=DbaseIndices!$N$3,DbaseIndices!$N$2,I918+1)</f>
        <v>2017</v>
      </c>
      <c r="J919" s="404" cm="1">
        <f t="array" aca="1" ref="J919" ca="1">OFFSET(INDIRECT(INDEX(DbaseIndices!J:J,B919)),0,I919-2000+1)</f>
        <v>332.27040000000011</v>
      </c>
    </row>
    <row r="920" spans="1:10" x14ac:dyDescent="0.25">
      <c r="A920" s="197">
        <f>IF(I919=DbaseIndices!$N$3,A919+1,A919)</f>
        <v>154</v>
      </c>
      <c r="B920" s="197">
        <f>MATCH(A920,DbaseIndices!A:A,0)</f>
        <v>217</v>
      </c>
      <c r="C920" s="197" t="str" cm="1">
        <f t="array" ref="C920">INDEX(DbaseIndices!F:F,$B920)</f>
        <v>1 Energy</v>
      </c>
      <c r="D920" s="197" t="str" cm="1">
        <f t="array" ref="D920">INDEX(DbaseIndices!G:G,$B920)</f>
        <v>1A Fuel Combustion Activities</v>
      </c>
      <c r="E920" s="197" t="str" cm="1">
        <f t="array" ref="E920">INDEX(DbaseIndices!H:H,$B920)</f>
        <v>1A4 Other Sectors</v>
      </c>
      <c r="F920" s="197" t="str" cm="1">
        <f t="array" ref="F920">INDEX(DbaseIndices!I:I,$B920)</f>
        <v>1A4c Agriculture/Forestry/Fishing/Fish Farms</v>
      </c>
      <c r="G920" s="197" t="str" cm="1">
        <f t="array" ref="G920">INDEX(DbaseIndices!D:D,$B920)</f>
        <v>Motor gasoline</v>
      </c>
      <c r="H920" s="197" t="str" cm="1">
        <f t="array" ref="H920">INDEX(DbaseIndices!E:E,$B920)</f>
        <v>CO2</v>
      </c>
      <c r="I920" s="197">
        <f>IF(I919=DbaseIndices!$N$3,DbaseIndices!$N$2,I919+1)</f>
        <v>2012</v>
      </c>
      <c r="J920" s="404" cm="1">
        <f t="array" aca="1" ref="J920" ca="1">OFFSET(INDIRECT(INDEX(DbaseIndices!J:J,B920)),0,I920-2000+1)</f>
        <v>277.62882840000003</v>
      </c>
    </row>
    <row r="921" spans="1:10" x14ac:dyDescent="0.25">
      <c r="A921" s="197">
        <f>IF(I920=DbaseIndices!$N$3,A920+1,A920)</f>
        <v>154</v>
      </c>
      <c r="B921" s="197">
        <f>MATCH(A921,DbaseIndices!A:A,0)</f>
        <v>217</v>
      </c>
      <c r="C921" s="197" t="str" cm="1">
        <f t="array" ref="C921">INDEX(DbaseIndices!F:F,$B921)</f>
        <v>1 Energy</v>
      </c>
      <c r="D921" s="197" t="str" cm="1">
        <f t="array" ref="D921">INDEX(DbaseIndices!G:G,$B921)</f>
        <v>1A Fuel Combustion Activities</v>
      </c>
      <c r="E921" s="197" t="str" cm="1">
        <f t="array" ref="E921">INDEX(DbaseIndices!H:H,$B921)</f>
        <v>1A4 Other Sectors</v>
      </c>
      <c r="F921" s="197" t="str" cm="1">
        <f t="array" ref="F921">INDEX(DbaseIndices!I:I,$B921)</f>
        <v>1A4c Agriculture/Forestry/Fishing/Fish Farms</v>
      </c>
      <c r="G921" s="197" t="str" cm="1">
        <f t="array" ref="G921">INDEX(DbaseIndices!D:D,$B921)</f>
        <v>Motor gasoline</v>
      </c>
      <c r="H921" s="197" t="str" cm="1">
        <f t="array" ref="H921">INDEX(DbaseIndices!E:E,$B921)</f>
        <v>CO2</v>
      </c>
      <c r="I921" s="197">
        <f>IF(I920=DbaseIndices!$N$3,DbaseIndices!$N$2,I920+1)</f>
        <v>2013</v>
      </c>
      <c r="J921" s="404" cm="1">
        <f t="array" aca="1" ref="J921" ca="1">OFFSET(INDIRECT(INDEX(DbaseIndices!J:J,B921)),0,I921-2000+1)</f>
        <v>264.31020000000001</v>
      </c>
    </row>
    <row r="922" spans="1:10" x14ac:dyDescent="0.25">
      <c r="A922" s="197">
        <f>IF(I921=DbaseIndices!$N$3,A921+1,A921)</f>
        <v>154</v>
      </c>
      <c r="B922" s="197">
        <f>MATCH(A922,DbaseIndices!A:A,0)</f>
        <v>217</v>
      </c>
      <c r="C922" s="197" t="str" cm="1">
        <f t="array" ref="C922">INDEX(DbaseIndices!F:F,$B922)</f>
        <v>1 Energy</v>
      </c>
      <c r="D922" s="197" t="str" cm="1">
        <f t="array" ref="D922">INDEX(DbaseIndices!G:G,$B922)</f>
        <v>1A Fuel Combustion Activities</v>
      </c>
      <c r="E922" s="197" t="str" cm="1">
        <f t="array" ref="E922">INDEX(DbaseIndices!H:H,$B922)</f>
        <v>1A4 Other Sectors</v>
      </c>
      <c r="F922" s="197" t="str" cm="1">
        <f t="array" ref="F922">INDEX(DbaseIndices!I:I,$B922)</f>
        <v>1A4c Agriculture/Forestry/Fishing/Fish Farms</v>
      </c>
      <c r="G922" s="197" t="str" cm="1">
        <f t="array" ref="G922">INDEX(DbaseIndices!D:D,$B922)</f>
        <v>Motor gasoline</v>
      </c>
      <c r="H922" s="197" t="str" cm="1">
        <f t="array" ref="H922">INDEX(DbaseIndices!E:E,$B922)</f>
        <v>CO2</v>
      </c>
      <c r="I922" s="197">
        <f>IF(I921=DbaseIndices!$N$3,DbaseIndices!$N$2,I921+1)</f>
        <v>2014</v>
      </c>
      <c r="J922" s="404" cm="1">
        <f t="array" aca="1" ref="J922" ca="1">OFFSET(INDIRECT(INDEX(DbaseIndices!J:J,B922)),0,I922-2000+1)</f>
        <v>268.88400000000001</v>
      </c>
    </row>
    <row r="923" spans="1:10" x14ac:dyDescent="0.25">
      <c r="A923" s="197">
        <f>IF(I922=DbaseIndices!$N$3,A922+1,A922)</f>
        <v>154</v>
      </c>
      <c r="B923" s="197">
        <f>MATCH(A923,DbaseIndices!A:A,0)</f>
        <v>217</v>
      </c>
      <c r="C923" s="197" t="str" cm="1">
        <f t="array" ref="C923">INDEX(DbaseIndices!F:F,$B923)</f>
        <v>1 Energy</v>
      </c>
      <c r="D923" s="197" t="str" cm="1">
        <f t="array" ref="D923">INDEX(DbaseIndices!G:G,$B923)</f>
        <v>1A Fuel Combustion Activities</v>
      </c>
      <c r="E923" s="197" t="str" cm="1">
        <f t="array" ref="E923">INDEX(DbaseIndices!H:H,$B923)</f>
        <v>1A4 Other Sectors</v>
      </c>
      <c r="F923" s="197" t="str" cm="1">
        <f t="array" ref="F923">INDEX(DbaseIndices!I:I,$B923)</f>
        <v>1A4c Agriculture/Forestry/Fishing/Fish Farms</v>
      </c>
      <c r="G923" s="197" t="str" cm="1">
        <f t="array" ref="G923">INDEX(DbaseIndices!D:D,$B923)</f>
        <v>Motor gasoline</v>
      </c>
      <c r="H923" s="197" t="str" cm="1">
        <f t="array" ref="H923">INDEX(DbaseIndices!E:E,$B923)</f>
        <v>CO2</v>
      </c>
      <c r="I923" s="197">
        <f>IF(I922=DbaseIndices!$N$3,DbaseIndices!$N$2,I922+1)</f>
        <v>2015</v>
      </c>
      <c r="J923" s="404" cm="1">
        <f t="array" aca="1" ref="J923" ca="1">OFFSET(INDIRECT(INDEX(DbaseIndices!J:J,B923)),0,I923-2000+1)</f>
        <v>286.1397</v>
      </c>
    </row>
    <row r="924" spans="1:10" x14ac:dyDescent="0.25">
      <c r="A924" s="197">
        <f>IF(I923=DbaseIndices!$N$3,A923+1,A923)</f>
        <v>154</v>
      </c>
      <c r="B924" s="197">
        <f>MATCH(A924,DbaseIndices!A:A,0)</f>
        <v>217</v>
      </c>
      <c r="C924" s="197" t="str" cm="1">
        <f t="array" ref="C924">INDEX(DbaseIndices!F:F,$B924)</f>
        <v>1 Energy</v>
      </c>
      <c r="D924" s="197" t="str" cm="1">
        <f t="array" ref="D924">INDEX(DbaseIndices!G:G,$B924)</f>
        <v>1A Fuel Combustion Activities</v>
      </c>
      <c r="E924" s="197" t="str" cm="1">
        <f t="array" ref="E924">INDEX(DbaseIndices!H:H,$B924)</f>
        <v>1A4 Other Sectors</v>
      </c>
      <c r="F924" s="197" t="str" cm="1">
        <f t="array" ref="F924">INDEX(DbaseIndices!I:I,$B924)</f>
        <v>1A4c Agriculture/Forestry/Fishing/Fish Farms</v>
      </c>
      <c r="G924" s="197" t="str" cm="1">
        <f t="array" ref="G924">INDEX(DbaseIndices!D:D,$B924)</f>
        <v>Motor gasoline</v>
      </c>
      <c r="H924" s="197" t="str" cm="1">
        <f t="array" ref="H924">INDEX(DbaseIndices!E:E,$B924)</f>
        <v>CO2</v>
      </c>
      <c r="I924" s="197">
        <f>IF(I923=DbaseIndices!$N$3,DbaseIndices!$N$2,I923+1)</f>
        <v>2016</v>
      </c>
      <c r="J924" s="404" cm="1">
        <f t="array" aca="1" ref="J924" ca="1">OFFSET(INDIRECT(INDEX(DbaseIndices!J:J,B924)),0,I924-2000+1)</f>
        <v>294.38639999999998</v>
      </c>
    </row>
    <row r="925" spans="1:10" x14ac:dyDescent="0.25">
      <c r="A925" s="197">
        <f>IF(I924=DbaseIndices!$N$3,A924+1,A924)</f>
        <v>154</v>
      </c>
      <c r="B925" s="197">
        <f>MATCH(A925,DbaseIndices!A:A,0)</f>
        <v>217</v>
      </c>
      <c r="C925" s="197" t="str" cm="1">
        <f t="array" ref="C925">INDEX(DbaseIndices!F:F,$B925)</f>
        <v>1 Energy</v>
      </c>
      <c r="D925" s="197" t="str" cm="1">
        <f t="array" ref="D925">INDEX(DbaseIndices!G:G,$B925)</f>
        <v>1A Fuel Combustion Activities</v>
      </c>
      <c r="E925" s="197" t="str" cm="1">
        <f t="array" ref="E925">INDEX(DbaseIndices!H:H,$B925)</f>
        <v>1A4 Other Sectors</v>
      </c>
      <c r="F925" s="197" t="str" cm="1">
        <f t="array" ref="F925">INDEX(DbaseIndices!I:I,$B925)</f>
        <v>1A4c Agriculture/Forestry/Fishing/Fish Farms</v>
      </c>
      <c r="G925" s="197" t="str" cm="1">
        <f t="array" ref="G925">INDEX(DbaseIndices!D:D,$B925)</f>
        <v>Motor gasoline</v>
      </c>
      <c r="H925" s="197" t="str" cm="1">
        <f t="array" ref="H925">INDEX(DbaseIndices!E:E,$B925)</f>
        <v>CO2</v>
      </c>
      <c r="I925" s="197">
        <f>IF(I924=DbaseIndices!$N$3,DbaseIndices!$N$2,I924+1)</f>
        <v>2017</v>
      </c>
      <c r="J925" s="404" cm="1">
        <f t="array" aca="1" ref="J925" ca="1">OFFSET(INDIRECT(INDEX(DbaseIndices!J:J,B925)),0,I925-2000+1)</f>
        <v>311.50349999999997</v>
      </c>
    </row>
    <row r="926" spans="1:10" x14ac:dyDescent="0.25">
      <c r="A926" s="197">
        <f>IF(I925=DbaseIndices!$N$3,A925+1,A925)</f>
        <v>155</v>
      </c>
      <c r="B926" s="197">
        <f>MATCH(A926,DbaseIndices!A:A,0)</f>
        <v>218</v>
      </c>
      <c r="C926" s="197" t="str" cm="1">
        <f t="array" ref="C926">INDEX(DbaseIndices!F:F,$B926)</f>
        <v>1 Energy</v>
      </c>
      <c r="D926" s="197" t="str" cm="1">
        <f t="array" ref="D926">INDEX(DbaseIndices!G:G,$B926)</f>
        <v>1A Fuel Combustion Activities</v>
      </c>
      <c r="E926" s="197" t="str" cm="1">
        <f t="array" ref="E926">INDEX(DbaseIndices!H:H,$B926)</f>
        <v>1A4 Other Sectors</v>
      </c>
      <c r="F926" s="197" t="str" cm="1">
        <f t="array" ref="F926">INDEX(DbaseIndices!I:I,$B926)</f>
        <v>1A4c Agriculture/Forestry/Fishing/Fish Farms</v>
      </c>
      <c r="G926" s="197" t="str" cm="1">
        <f t="array" ref="G926">INDEX(DbaseIndices!D:D,$B926)</f>
        <v>Kerosene</v>
      </c>
      <c r="H926" s="197" t="str" cm="1">
        <f t="array" ref="H926">INDEX(DbaseIndices!E:E,$B926)</f>
        <v>CO2</v>
      </c>
      <c r="I926" s="197">
        <f>IF(I925=DbaseIndices!$N$3,DbaseIndices!$N$2,I925+1)</f>
        <v>2012</v>
      </c>
      <c r="J926" s="404" cm="1">
        <f t="array" aca="1" ref="J926" ca="1">OFFSET(INDIRECT(INDEX(DbaseIndices!J:J,B926)),0,I926-2000+1)</f>
        <v>115.03137199999999</v>
      </c>
    </row>
    <row r="927" spans="1:10" x14ac:dyDescent="0.25">
      <c r="A927" s="197">
        <f>IF(I926=DbaseIndices!$N$3,A926+1,A926)</f>
        <v>155</v>
      </c>
      <c r="B927" s="197">
        <f>MATCH(A927,DbaseIndices!A:A,0)</f>
        <v>218</v>
      </c>
      <c r="C927" s="197" t="str" cm="1">
        <f t="array" ref="C927">INDEX(DbaseIndices!F:F,$B927)</f>
        <v>1 Energy</v>
      </c>
      <c r="D927" s="197" t="str" cm="1">
        <f t="array" ref="D927">INDEX(DbaseIndices!G:G,$B927)</f>
        <v>1A Fuel Combustion Activities</v>
      </c>
      <c r="E927" s="197" t="str" cm="1">
        <f t="array" ref="E927">INDEX(DbaseIndices!H:H,$B927)</f>
        <v>1A4 Other Sectors</v>
      </c>
      <c r="F927" s="197" t="str" cm="1">
        <f t="array" ref="F927">INDEX(DbaseIndices!I:I,$B927)</f>
        <v>1A4c Agriculture/Forestry/Fishing/Fish Farms</v>
      </c>
      <c r="G927" s="197" t="str" cm="1">
        <f t="array" ref="G927">INDEX(DbaseIndices!D:D,$B927)</f>
        <v>Kerosene</v>
      </c>
      <c r="H927" s="197" t="str" cm="1">
        <f t="array" ref="H927">INDEX(DbaseIndices!E:E,$B927)</f>
        <v>CO2</v>
      </c>
      <c r="I927" s="197">
        <f>IF(I926=DbaseIndices!$N$3,DbaseIndices!$N$2,I926+1)</f>
        <v>2013</v>
      </c>
      <c r="J927" s="404" cm="1">
        <f t="array" aca="1" ref="J927" ca="1">OFFSET(INDIRECT(INDEX(DbaseIndices!J:J,B927)),0,I927-2000+1)</f>
        <v>246.47319999999999</v>
      </c>
    </row>
    <row r="928" spans="1:10" x14ac:dyDescent="0.25">
      <c r="A928" s="197">
        <f>IF(I927=DbaseIndices!$N$3,A927+1,A927)</f>
        <v>155</v>
      </c>
      <c r="B928" s="197">
        <f>MATCH(A928,DbaseIndices!A:A,0)</f>
        <v>218</v>
      </c>
      <c r="C928" s="197" t="str" cm="1">
        <f t="array" ref="C928">INDEX(DbaseIndices!F:F,$B928)</f>
        <v>1 Energy</v>
      </c>
      <c r="D928" s="197" t="str" cm="1">
        <f t="array" ref="D928">INDEX(DbaseIndices!G:G,$B928)</f>
        <v>1A Fuel Combustion Activities</v>
      </c>
      <c r="E928" s="197" t="str" cm="1">
        <f t="array" ref="E928">INDEX(DbaseIndices!H:H,$B928)</f>
        <v>1A4 Other Sectors</v>
      </c>
      <c r="F928" s="197" t="str" cm="1">
        <f t="array" ref="F928">INDEX(DbaseIndices!I:I,$B928)</f>
        <v>1A4c Agriculture/Forestry/Fishing/Fish Farms</v>
      </c>
      <c r="G928" s="197" t="str" cm="1">
        <f t="array" ref="G928">INDEX(DbaseIndices!D:D,$B928)</f>
        <v>Kerosene</v>
      </c>
      <c r="H928" s="197" t="str" cm="1">
        <f t="array" ref="H928">INDEX(DbaseIndices!E:E,$B928)</f>
        <v>CO2</v>
      </c>
      <c r="I928" s="197">
        <f>IF(I927=DbaseIndices!$N$3,DbaseIndices!$N$2,I927+1)</f>
        <v>2014</v>
      </c>
      <c r="J928" s="404" cm="1">
        <f t="array" aca="1" ref="J928" ca="1">OFFSET(INDIRECT(INDEX(DbaseIndices!J:J,B928)),0,I928-2000+1)</f>
        <v>311.38739600000002</v>
      </c>
    </row>
    <row r="929" spans="1:10" x14ac:dyDescent="0.25">
      <c r="A929" s="197">
        <f>IF(I928=DbaseIndices!$N$3,A928+1,A928)</f>
        <v>155</v>
      </c>
      <c r="B929" s="197">
        <f>MATCH(A929,DbaseIndices!A:A,0)</f>
        <v>218</v>
      </c>
      <c r="C929" s="197" t="str" cm="1">
        <f t="array" ref="C929">INDEX(DbaseIndices!F:F,$B929)</f>
        <v>1 Energy</v>
      </c>
      <c r="D929" s="197" t="str" cm="1">
        <f t="array" ref="D929">INDEX(DbaseIndices!G:G,$B929)</f>
        <v>1A Fuel Combustion Activities</v>
      </c>
      <c r="E929" s="197" t="str" cm="1">
        <f t="array" ref="E929">INDEX(DbaseIndices!H:H,$B929)</f>
        <v>1A4 Other Sectors</v>
      </c>
      <c r="F929" s="197" t="str" cm="1">
        <f t="array" ref="F929">INDEX(DbaseIndices!I:I,$B929)</f>
        <v>1A4c Agriculture/Forestry/Fishing/Fish Farms</v>
      </c>
      <c r="G929" s="197" t="str" cm="1">
        <f t="array" ref="G929">INDEX(DbaseIndices!D:D,$B929)</f>
        <v>Kerosene</v>
      </c>
      <c r="H929" s="197" t="str" cm="1">
        <f t="array" ref="H929">INDEX(DbaseIndices!E:E,$B929)</f>
        <v>CO2</v>
      </c>
      <c r="I929" s="197">
        <f>IF(I928=DbaseIndices!$N$3,DbaseIndices!$N$2,I928+1)</f>
        <v>2015</v>
      </c>
      <c r="J929" s="404" cm="1">
        <f t="array" aca="1" ref="J929" ca="1">OFFSET(INDIRECT(INDEX(DbaseIndices!J:J,B929)),0,I929-2000+1)</f>
        <v>410.09243500000002</v>
      </c>
    </row>
    <row r="930" spans="1:10" x14ac:dyDescent="0.25">
      <c r="A930" s="197">
        <f>IF(I929=DbaseIndices!$N$3,A929+1,A929)</f>
        <v>155</v>
      </c>
      <c r="B930" s="197">
        <f>MATCH(A930,DbaseIndices!A:A,0)</f>
        <v>218</v>
      </c>
      <c r="C930" s="197" t="str" cm="1">
        <f t="array" ref="C930">INDEX(DbaseIndices!F:F,$B930)</f>
        <v>1 Energy</v>
      </c>
      <c r="D930" s="197" t="str" cm="1">
        <f t="array" ref="D930">INDEX(DbaseIndices!G:G,$B930)</f>
        <v>1A Fuel Combustion Activities</v>
      </c>
      <c r="E930" s="197" t="str" cm="1">
        <f t="array" ref="E930">INDEX(DbaseIndices!H:H,$B930)</f>
        <v>1A4 Other Sectors</v>
      </c>
      <c r="F930" s="197" t="str" cm="1">
        <f t="array" ref="F930">INDEX(DbaseIndices!I:I,$B930)</f>
        <v>1A4c Agriculture/Forestry/Fishing/Fish Farms</v>
      </c>
      <c r="G930" s="197" t="str" cm="1">
        <f t="array" ref="G930">INDEX(DbaseIndices!D:D,$B930)</f>
        <v>Kerosene</v>
      </c>
      <c r="H930" s="197" t="str" cm="1">
        <f t="array" ref="H930">INDEX(DbaseIndices!E:E,$B930)</f>
        <v>CO2</v>
      </c>
      <c r="I930" s="197">
        <f>IF(I929=DbaseIndices!$N$3,DbaseIndices!$N$2,I929+1)</f>
        <v>2016</v>
      </c>
      <c r="J930" s="404" cm="1">
        <f t="array" aca="1" ref="J930" ca="1">OFFSET(INDIRECT(INDEX(DbaseIndices!J:J,B930)),0,I930-2000+1)</f>
        <v>211.4579</v>
      </c>
    </row>
    <row r="931" spans="1:10" x14ac:dyDescent="0.25">
      <c r="A931" s="197">
        <f>IF(I930=DbaseIndices!$N$3,A930+1,A930)</f>
        <v>155</v>
      </c>
      <c r="B931" s="197">
        <f>MATCH(A931,DbaseIndices!A:A,0)</f>
        <v>218</v>
      </c>
      <c r="C931" s="197" t="str" cm="1">
        <f t="array" ref="C931">INDEX(DbaseIndices!F:F,$B931)</f>
        <v>1 Energy</v>
      </c>
      <c r="D931" s="197" t="str" cm="1">
        <f t="array" ref="D931">INDEX(DbaseIndices!G:G,$B931)</f>
        <v>1A Fuel Combustion Activities</v>
      </c>
      <c r="E931" s="197" t="str" cm="1">
        <f t="array" ref="E931">INDEX(DbaseIndices!H:H,$B931)</f>
        <v>1A4 Other Sectors</v>
      </c>
      <c r="F931" s="197" t="str" cm="1">
        <f t="array" ref="F931">INDEX(DbaseIndices!I:I,$B931)</f>
        <v>1A4c Agriculture/Forestry/Fishing/Fish Farms</v>
      </c>
      <c r="G931" s="197" t="str" cm="1">
        <f t="array" ref="G931">INDEX(DbaseIndices!D:D,$B931)</f>
        <v>Kerosene</v>
      </c>
      <c r="H931" s="197" t="str" cm="1">
        <f t="array" ref="H931">INDEX(DbaseIndices!E:E,$B931)</f>
        <v>CO2</v>
      </c>
      <c r="I931" s="197">
        <f>IF(I930=DbaseIndices!$N$3,DbaseIndices!$N$2,I930+1)</f>
        <v>2017</v>
      </c>
      <c r="J931" s="404" cm="1">
        <f t="array" aca="1" ref="J931" ca="1">OFFSET(INDIRECT(INDEX(DbaseIndices!J:J,B931)),0,I931-2000+1)</f>
        <v>227.34780000000001</v>
      </c>
    </row>
    <row r="932" spans="1:10" x14ac:dyDescent="0.25">
      <c r="A932" s="197">
        <f>IF(I931=DbaseIndices!$N$3,A931+1,A931)</f>
        <v>156</v>
      </c>
      <c r="B932" s="197">
        <f>MATCH(A932,DbaseIndices!A:A,0)</f>
        <v>219</v>
      </c>
      <c r="C932" s="197" t="str" cm="1">
        <f t="array" ref="C932">INDEX(DbaseIndices!F:F,$B932)</f>
        <v>1 Energy</v>
      </c>
      <c r="D932" s="197" t="str" cm="1">
        <f t="array" ref="D932">INDEX(DbaseIndices!G:G,$B932)</f>
        <v>1A Fuel Combustion Activities</v>
      </c>
      <c r="E932" s="197" t="str" cm="1">
        <f t="array" ref="E932">INDEX(DbaseIndices!H:H,$B932)</f>
        <v>1A4 Other Sectors</v>
      </c>
      <c r="F932" s="197" t="str" cm="1">
        <f t="array" ref="F932">INDEX(DbaseIndices!I:I,$B932)</f>
        <v>1A4c Agriculture/Forestry/Fishing/Fish Farms</v>
      </c>
      <c r="G932" s="197" t="str" cm="1">
        <f t="array" ref="G932">INDEX(DbaseIndices!D:D,$B932)</f>
        <v>Diesel</v>
      </c>
      <c r="H932" s="197" t="str" cm="1">
        <f t="array" ref="H932">INDEX(DbaseIndices!E:E,$B932)</f>
        <v>CO2</v>
      </c>
      <c r="I932" s="197">
        <f>IF(I931=DbaseIndices!$N$3,DbaseIndices!$N$2,I931+1)</f>
        <v>2012</v>
      </c>
      <c r="J932" s="404" cm="1">
        <f t="array" aca="1" ref="J932" ca="1">OFFSET(INDIRECT(INDEX(DbaseIndices!J:J,B932)),0,I932-2000+1)</f>
        <v>2861.5491918000002</v>
      </c>
    </row>
    <row r="933" spans="1:10" x14ac:dyDescent="0.25">
      <c r="A933" s="197">
        <f>IF(I932=DbaseIndices!$N$3,A932+1,A932)</f>
        <v>156</v>
      </c>
      <c r="B933" s="197">
        <f>MATCH(A933,DbaseIndices!A:A,0)</f>
        <v>219</v>
      </c>
      <c r="C933" s="197" t="str" cm="1">
        <f t="array" ref="C933">INDEX(DbaseIndices!F:F,$B933)</f>
        <v>1 Energy</v>
      </c>
      <c r="D933" s="197" t="str" cm="1">
        <f t="array" ref="D933">INDEX(DbaseIndices!G:G,$B933)</f>
        <v>1A Fuel Combustion Activities</v>
      </c>
      <c r="E933" s="197" t="str" cm="1">
        <f t="array" ref="E933">INDEX(DbaseIndices!H:H,$B933)</f>
        <v>1A4 Other Sectors</v>
      </c>
      <c r="F933" s="197" t="str" cm="1">
        <f t="array" ref="F933">INDEX(DbaseIndices!I:I,$B933)</f>
        <v>1A4c Agriculture/Forestry/Fishing/Fish Farms</v>
      </c>
      <c r="G933" s="197" t="str" cm="1">
        <f t="array" ref="G933">INDEX(DbaseIndices!D:D,$B933)</f>
        <v>Diesel</v>
      </c>
      <c r="H933" s="197" t="str" cm="1">
        <f t="array" ref="H933">INDEX(DbaseIndices!E:E,$B933)</f>
        <v>CO2</v>
      </c>
      <c r="I933" s="197">
        <f>IF(I932=DbaseIndices!$N$3,DbaseIndices!$N$2,I932+1)</f>
        <v>2013</v>
      </c>
      <c r="J933" s="404" cm="1">
        <f t="array" aca="1" ref="J933" ca="1">OFFSET(INDIRECT(INDEX(DbaseIndices!J:J,B933)),0,I933-2000+1)</f>
        <v>3061.5897</v>
      </c>
    </row>
    <row r="934" spans="1:10" x14ac:dyDescent="0.25">
      <c r="A934" s="197">
        <f>IF(I933=DbaseIndices!$N$3,A933+1,A933)</f>
        <v>156</v>
      </c>
      <c r="B934" s="197">
        <f>MATCH(A934,DbaseIndices!A:A,0)</f>
        <v>219</v>
      </c>
      <c r="C934" s="197" t="str" cm="1">
        <f t="array" ref="C934">INDEX(DbaseIndices!F:F,$B934)</f>
        <v>1 Energy</v>
      </c>
      <c r="D934" s="197" t="str" cm="1">
        <f t="array" ref="D934">INDEX(DbaseIndices!G:G,$B934)</f>
        <v>1A Fuel Combustion Activities</v>
      </c>
      <c r="E934" s="197" t="str" cm="1">
        <f t="array" ref="E934">INDEX(DbaseIndices!H:H,$B934)</f>
        <v>1A4 Other Sectors</v>
      </c>
      <c r="F934" s="197" t="str" cm="1">
        <f t="array" ref="F934">INDEX(DbaseIndices!I:I,$B934)</f>
        <v>1A4c Agriculture/Forestry/Fishing/Fish Farms</v>
      </c>
      <c r="G934" s="197" t="str" cm="1">
        <f t="array" ref="G934">INDEX(DbaseIndices!D:D,$B934)</f>
        <v>Diesel</v>
      </c>
      <c r="H934" s="197" t="str" cm="1">
        <f t="array" ref="H934">INDEX(DbaseIndices!E:E,$B934)</f>
        <v>CO2</v>
      </c>
      <c r="I934" s="197">
        <f>IF(I933=DbaseIndices!$N$3,DbaseIndices!$N$2,I933+1)</f>
        <v>2014</v>
      </c>
      <c r="J934" s="404" cm="1">
        <f t="array" aca="1" ref="J934" ca="1">OFFSET(INDIRECT(INDEX(DbaseIndices!J:J,B934)),0,I934-2000+1)</f>
        <v>3084.35322</v>
      </c>
    </row>
    <row r="935" spans="1:10" x14ac:dyDescent="0.25">
      <c r="A935" s="197">
        <f>IF(I934=DbaseIndices!$N$3,A934+1,A934)</f>
        <v>156</v>
      </c>
      <c r="B935" s="197">
        <f>MATCH(A935,DbaseIndices!A:A,0)</f>
        <v>219</v>
      </c>
      <c r="C935" s="197" t="str" cm="1">
        <f t="array" ref="C935">INDEX(DbaseIndices!F:F,$B935)</f>
        <v>1 Energy</v>
      </c>
      <c r="D935" s="197" t="str" cm="1">
        <f t="array" ref="D935">INDEX(DbaseIndices!G:G,$B935)</f>
        <v>1A Fuel Combustion Activities</v>
      </c>
      <c r="E935" s="197" t="str" cm="1">
        <f t="array" ref="E935">INDEX(DbaseIndices!H:H,$B935)</f>
        <v>1A4 Other Sectors</v>
      </c>
      <c r="F935" s="197" t="str" cm="1">
        <f t="array" ref="F935">INDEX(DbaseIndices!I:I,$B935)</f>
        <v>1A4c Agriculture/Forestry/Fishing/Fish Farms</v>
      </c>
      <c r="G935" s="197" t="str" cm="1">
        <f t="array" ref="G935">INDEX(DbaseIndices!D:D,$B935)</f>
        <v>Diesel</v>
      </c>
      <c r="H935" s="197" t="str" cm="1">
        <f t="array" ref="H935">INDEX(DbaseIndices!E:E,$B935)</f>
        <v>CO2</v>
      </c>
      <c r="I935" s="197">
        <f>IF(I934=DbaseIndices!$N$3,DbaseIndices!$N$2,I934+1)</f>
        <v>2015</v>
      </c>
      <c r="J935" s="404" cm="1">
        <f t="array" aca="1" ref="J935" ca="1">OFFSET(INDIRECT(INDEX(DbaseIndices!J:J,B935)),0,I935-2000+1)</f>
        <v>3030.6996330000002</v>
      </c>
    </row>
    <row r="936" spans="1:10" x14ac:dyDescent="0.25">
      <c r="A936" s="197">
        <f>IF(I935=DbaseIndices!$N$3,A935+1,A935)</f>
        <v>156</v>
      </c>
      <c r="B936" s="197">
        <f>MATCH(A936,DbaseIndices!A:A,0)</f>
        <v>219</v>
      </c>
      <c r="C936" s="197" t="str" cm="1">
        <f t="array" ref="C936">INDEX(DbaseIndices!F:F,$B936)</f>
        <v>1 Energy</v>
      </c>
      <c r="D936" s="197" t="str" cm="1">
        <f t="array" ref="D936">INDEX(DbaseIndices!G:G,$B936)</f>
        <v>1A Fuel Combustion Activities</v>
      </c>
      <c r="E936" s="197" t="str" cm="1">
        <f t="array" ref="E936">INDEX(DbaseIndices!H:H,$B936)</f>
        <v>1A4 Other Sectors</v>
      </c>
      <c r="F936" s="197" t="str" cm="1">
        <f t="array" ref="F936">INDEX(DbaseIndices!I:I,$B936)</f>
        <v>1A4c Agriculture/Forestry/Fishing/Fish Farms</v>
      </c>
      <c r="G936" s="197" t="str" cm="1">
        <f t="array" ref="G936">INDEX(DbaseIndices!D:D,$B936)</f>
        <v>Diesel</v>
      </c>
      <c r="H936" s="197" t="str" cm="1">
        <f t="array" ref="H936">INDEX(DbaseIndices!E:E,$B936)</f>
        <v>CO2</v>
      </c>
      <c r="I936" s="197">
        <f>IF(I935=DbaseIndices!$N$3,DbaseIndices!$N$2,I935+1)</f>
        <v>2016</v>
      </c>
      <c r="J936" s="404" cm="1">
        <f t="array" aca="1" ref="J936" ca="1">OFFSET(INDIRECT(INDEX(DbaseIndices!J:J,B936)),0,I936-2000+1)</f>
        <v>3307.3053</v>
      </c>
    </row>
    <row r="937" spans="1:10" x14ac:dyDescent="0.25">
      <c r="A937" s="197">
        <f>IF(I936=DbaseIndices!$N$3,A936+1,A936)</f>
        <v>156</v>
      </c>
      <c r="B937" s="197">
        <f>MATCH(A937,DbaseIndices!A:A,0)</f>
        <v>219</v>
      </c>
      <c r="C937" s="197" t="str" cm="1">
        <f t="array" ref="C937">INDEX(DbaseIndices!F:F,$B937)</f>
        <v>1 Energy</v>
      </c>
      <c r="D937" s="197" t="str" cm="1">
        <f t="array" ref="D937">INDEX(DbaseIndices!G:G,$B937)</f>
        <v>1A Fuel Combustion Activities</v>
      </c>
      <c r="E937" s="197" t="str" cm="1">
        <f t="array" ref="E937">INDEX(DbaseIndices!H:H,$B937)</f>
        <v>1A4 Other Sectors</v>
      </c>
      <c r="F937" s="197" t="str" cm="1">
        <f t="array" ref="F937">INDEX(DbaseIndices!I:I,$B937)</f>
        <v>1A4c Agriculture/Forestry/Fishing/Fish Farms</v>
      </c>
      <c r="G937" s="197" t="str" cm="1">
        <f t="array" ref="G937">INDEX(DbaseIndices!D:D,$B937)</f>
        <v>Diesel</v>
      </c>
      <c r="H937" s="197" t="str" cm="1">
        <f t="array" ref="H937">INDEX(DbaseIndices!E:E,$B937)</f>
        <v>CO2</v>
      </c>
      <c r="I937" s="197">
        <f>IF(I936=DbaseIndices!$N$3,DbaseIndices!$N$2,I936+1)</f>
        <v>2017</v>
      </c>
      <c r="J937" s="404" cm="1">
        <f t="array" aca="1" ref="J937" ca="1">OFFSET(INDIRECT(INDEX(DbaseIndices!J:J,B937)),0,I937-2000+1)</f>
        <v>3416.5286999999998</v>
      </c>
    </row>
    <row r="938" spans="1:10" x14ac:dyDescent="0.25">
      <c r="A938" s="197">
        <f>IF(I937=DbaseIndices!$N$3,A937+1,A937)</f>
        <v>157</v>
      </c>
      <c r="B938" s="197">
        <f>MATCH(A938,DbaseIndices!A:A,0)</f>
        <v>220</v>
      </c>
      <c r="C938" s="197" t="str" cm="1">
        <f t="array" ref="C938">INDEX(DbaseIndices!F:F,$B938)</f>
        <v>1 Energy</v>
      </c>
      <c r="D938" s="197" t="str" cm="1">
        <f t="array" ref="D938">INDEX(DbaseIndices!G:G,$B938)</f>
        <v>1A Fuel Combustion Activities</v>
      </c>
      <c r="E938" s="197" t="str" cm="1">
        <f t="array" ref="E938">INDEX(DbaseIndices!H:H,$B938)</f>
        <v>1A4 Other Sectors</v>
      </c>
      <c r="F938" s="197" t="str" cm="1">
        <f t="array" ref="F938">INDEX(DbaseIndices!I:I,$B938)</f>
        <v>1A4c Agriculture/Forestry/Fishing/Fish Farms</v>
      </c>
      <c r="G938" s="197" t="str" cm="1">
        <f t="array" ref="G938">INDEX(DbaseIndices!D:D,$B938)</f>
        <v>Residual Fuel Oil (HFO)</v>
      </c>
      <c r="H938" s="197" t="str" cm="1">
        <f t="array" ref="H938">INDEX(DbaseIndices!E:E,$B938)</f>
        <v>CO2</v>
      </c>
      <c r="I938" s="197">
        <f>IF(I937=DbaseIndices!$N$3,DbaseIndices!$N$2,I937+1)</f>
        <v>2012</v>
      </c>
      <c r="J938" s="404" cm="1">
        <f t="array" aca="1" ref="J938" ca="1">OFFSET(INDIRECT(INDEX(DbaseIndices!J:J,B938)),0,I938-2000+1)</f>
        <v>162.95223859199999</v>
      </c>
    </row>
    <row r="939" spans="1:10" x14ac:dyDescent="0.25">
      <c r="A939" s="197">
        <f>IF(I938=DbaseIndices!$N$3,A938+1,A938)</f>
        <v>157</v>
      </c>
      <c r="B939" s="197">
        <f>MATCH(A939,DbaseIndices!A:A,0)</f>
        <v>220</v>
      </c>
      <c r="C939" s="197" t="str" cm="1">
        <f t="array" ref="C939">INDEX(DbaseIndices!F:F,$B939)</f>
        <v>1 Energy</v>
      </c>
      <c r="D939" s="197" t="str" cm="1">
        <f t="array" ref="D939">INDEX(DbaseIndices!G:G,$B939)</f>
        <v>1A Fuel Combustion Activities</v>
      </c>
      <c r="E939" s="197" t="str" cm="1">
        <f t="array" ref="E939">INDEX(DbaseIndices!H:H,$B939)</f>
        <v>1A4 Other Sectors</v>
      </c>
      <c r="F939" s="197" t="str" cm="1">
        <f t="array" ref="F939">INDEX(DbaseIndices!I:I,$B939)</f>
        <v>1A4c Agriculture/Forestry/Fishing/Fish Farms</v>
      </c>
      <c r="G939" s="197" t="str" cm="1">
        <f t="array" ref="G939">INDEX(DbaseIndices!D:D,$B939)</f>
        <v>Residual Fuel Oil (HFO)</v>
      </c>
      <c r="H939" s="197" t="str" cm="1">
        <f t="array" ref="H939">INDEX(DbaseIndices!E:E,$B939)</f>
        <v>CO2</v>
      </c>
      <c r="I939" s="197">
        <f>IF(I938=DbaseIndices!$N$3,DbaseIndices!$N$2,I938+1)</f>
        <v>2013</v>
      </c>
      <c r="J939" s="404" cm="1">
        <f t="array" aca="1" ref="J939" ca="1">OFFSET(INDIRECT(INDEX(DbaseIndices!J:J,B939)),0,I939-2000+1)</f>
        <v>169.25760792</v>
      </c>
    </row>
    <row r="940" spans="1:10" x14ac:dyDescent="0.25">
      <c r="A940" s="197">
        <f>IF(I939=DbaseIndices!$N$3,A939+1,A939)</f>
        <v>157</v>
      </c>
      <c r="B940" s="197">
        <f>MATCH(A940,DbaseIndices!A:A,0)</f>
        <v>220</v>
      </c>
      <c r="C940" s="197" t="str" cm="1">
        <f t="array" ref="C940">INDEX(DbaseIndices!F:F,$B940)</f>
        <v>1 Energy</v>
      </c>
      <c r="D940" s="197" t="str" cm="1">
        <f t="array" ref="D940">INDEX(DbaseIndices!G:G,$B940)</f>
        <v>1A Fuel Combustion Activities</v>
      </c>
      <c r="E940" s="197" t="str" cm="1">
        <f t="array" ref="E940">INDEX(DbaseIndices!H:H,$B940)</f>
        <v>1A4 Other Sectors</v>
      </c>
      <c r="F940" s="197" t="str" cm="1">
        <f t="array" ref="F940">INDEX(DbaseIndices!I:I,$B940)</f>
        <v>1A4c Agriculture/Forestry/Fishing/Fish Farms</v>
      </c>
      <c r="G940" s="197" t="str" cm="1">
        <f t="array" ref="G940">INDEX(DbaseIndices!D:D,$B940)</f>
        <v>Residual Fuel Oil (HFO)</v>
      </c>
      <c r="H940" s="197" t="str" cm="1">
        <f t="array" ref="H940">INDEX(DbaseIndices!E:E,$B940)</f>
        <v>CO2</v>
      </c>
      <c r="I940" s="197">
        <f>IF(I939=DbaseIndices!$N$3,DbaseIndices!$N$2,I939+1)</f>
        <v>2014</v>
      </c>
      <c r="J940" s="404" cm="1">
        <f t="array" aca="1" ref="J940" ca="1">OFFSET(INDIRECT(INDEX(DbaseIndices!J:J,B940)),0,I940-2000+1)</f>
        <v>176.30791199999999</v>
      </c>
    </row>
    <row r="941" spans="1:10" x14ac:dyDescent="0.25">
      <c r="A941" s="197">
        <f>IF(I940=DbaseIndices!$N$3,A940+1,A940)</f>
        <v>157</v>
      </c>
      <c r="B941" s="197">
        <f>MATCH(A941,DbaseIndices!A:A,0)</f>
        <v>220</v>
      </c>
      <c r="C941" s="197" t="str" cm="1">
        <f t="array" ref="C941">INDEX(DbaseIndices!F:F,$B941)</f>
        <v>1 Energy</v>
      </c>
      <c r="D941" s="197" t="str" cm="1">
        <f t="array" ref="D941">INDEX(DbaseIndices!G:G,$B941)</f>
        <v>1A Fuel Combustion Activities</v>
      </c>
      <c r="E941" s="197" t="str" cm="1">
        <f t="array" ref="E941">INDEX(DbaseIndices!H:H,$B941)</f>
        <v>1A4 Other Sectors</v>
      </c>
      <c r="F941" s="197" t="str" cm="1">
        <f t="array" ref="F941">INDEX(DbaseIndices!I:I,$B941)</f>
        <v>1A4c Agriculture/Forestry/Fishing/Fish Farms</v>
      </c>
      <c r="G941" s="197" t="str" cm="1">
        <f t="array" ref="G941">INDEX(DbaseIndices!D:D,$B941)</f>
        <v>Residual Fuel Oil (HFO)</v>
      </c>
      <c r="H941" s="197" t="str" cm="1">
        <f t="array" ref="H941">INDEX(DbaseIndices!E:E,$B941)</f>
        <v>CO2</v>
      </c>
      <c r="I941" s="197">
        <f>IF(I940=DbaseIndices!$N$3,DbaseIndices!$N$2,I940+1)</f>
        <v>2015</v>
      </c>
      <c r="J941" s="404" cm="1">
        <f t="array" aca="1" ref="J941" ca="1">OFFSET(INDIRECT(INDEX(DbaseIndices!J:J,B941)),0,I941-2000+1)</f>
        <v>184.29162912000001</v>
      </c>
    </row>
    <row r="942" spans="1:10" x14ac:dyDescent="0.25">
      <c r="A942" s="197">
        <f>IF(I941=DbaseIndices!$N$3,A941+1,A941)</f>
        <v>157</v>
      </c>
      <c r="B942" s="197">
        <f>MATCH(A942,DbaseIndices!A:A,0)</f>
        <v>220</v>
      </c>
      <c r="C942" s="197" t="str" cm="1">
        <f t="array" ref="C942">INDEX(DbaseIndices!F:F,$B942)</f>
        <v>1 Energy</v>
      </c>
      <c r="D942" s="197" t="str" cm="1">
        <f t="array" ref="D942">INDEX(DbaseIndices!G:G,$B942)</f>
        <v>1A Fuel Combustion Activities</v>
      </c>
      <c r="E942" s="197" t="str" cm="1">
        <f t="array" ref="E942">INDEX(DbaseIndices!H:H,$B942)</f>
        <v>1A4 Other Sectors</v>
      </c>
      <c r="F942" s="197" t="str" cm="1">
        <f t="array" ref="F942">INDEX(DbaseIndices!I:I,$B942)</f>
        <v>1A4c Agriculture/Forestry/Fishing/Fish Farms</v>
      </c>
      <c r="G942" s="197" t="str" cm="1">
        <f t="array" ref="G942">INDEX(DbaseIndices!D:D,$B942)</f>
        <v>Residual Fuel Oil (HFO)</v>
      </c>
      <c r="H942" s="197" t="str" cm="1">
        <f t="array" ref="H942">INDEX(DbaseIndices!E:E,$B942)</f>
        <v>CO2</v>
      </c>
      <c r="I942" s="197">
        <f>IF(I941=DbaseIndices!$N$3,DbaseIndices!$N$2,I941+1)</f>
        <v>2016</v>
      </c>
      <c r="J942" s="404" cm="1">
        <f t="array" aca="1" ref="J942" ca="1">OFFSET(INDIRECT(INDEX(DbaseIndices!J:J,B942)),0,I942-2000+1)</f>
        <v>193.19040000000001</v>
      </c>
    </row>
    <row r="943" spans="1:10" x14ac:dyDescent="0.25">
      <c r="A943" s="197">
        <f>IF(I942=DbaseIndices!$N$3,A942+1,A942)</f>
        <v>157</v>
      </c>
      <c r="B943" s="197">
        <f>MATCH(A943,DbaseIndices!A:A,0)</f>
        <v>220</v>
      </c>
      <c r="C943" s="197" t="str" cm="1">
        <f t="array" ref="C943">INDEX(DbaseIndices!F:F,$B943)</f>
        <v>1 Energy</v>
      </c>
      <c r="D943" s="197" t="str" cm="1">
        <f t="array" ref="D943">INDEX(DbaseIndices!G:G,$B943)</f>
        <v>1A Fuel Combustion Activities</v>
      </c>
      <c r="E943" s="197" t="str" cm="1">
        <f t="array" ref="E943">INDEX(DbaseIndices!H:H,$B943)</f>
        <v>1A4 Other Sectors</v>
      </c>
      <c r="F943" s="197" t="str" cm="1">
        <f t="array" ref="F943">INDEX(DbaseIndices!I:I,$B943)</f>
        <v>1A4c Agriculture/Forestry/Fishing/Fish Farms</v>
      </c>
      <c r="G943" s="197" t="str" cm="1">
        <f t="array" ref="G943">INDEX(DbaseIndices!D:D,$B943)</f>
        <v>Residual Fuel Oil (HFO)</v>
      </c>
      <c r="H943" s="197" t="str" cm="1">
        <f t="array" ref="H943">INDEX(DbaseIndices!E:E,$B943)</f>
        <v>CO2</v>
      </c>
      <c r="I943" s="197">
        <f>IF(I942=DbaseIndices!$N$3,DbaseIndices!$N$2,I942+1)</f>
        <v>2017</v>
      </c>
      <c r="J943" s="404" cm="1">
        <f t="array" aca="1" ref="J943" ca="1">OFFSET(INDIRECT(INDEX(DbaseIndices!J:J,B943)),0,I943-2000+1)</f>
        <v>203.0976</v>
      </c>
    </row>
    <row r="944" spans="1:10" x14ac:dyDescent="0.25">
      <c r="A944" s="197">
        <f>IF(I943=DbaseIndices!$N$3,A943+1,A943)</f>
        <v>158</v>
      </c>
      <c r="B944" s="197">
        <f>MATCH(A944,DbaseIndices!A:A,0)</f>
        <v>221</v>
      </c>
      <c r="C944" s="197" t="str" cm="1">
        <f t="array" ref="C944">INDEX(DbaseIndices!F:F,$B944)</f>
        <v>1 Energy</v>
      </c>
      <c r="D944" s="197" t="str" cm="1">
        <f t="array" ref="D944">INDEX(DbaseIndices!G:G,$B944)</f>
        <v>1A Fuel Combustion Activities</v>
      </c>
      <c r="E944" s="197" t="str" cm="1">
        <f t="array" ref="E944">INDEX(DbaseIndices!H:H,$B944)</f>
        <v>1A4 Other Sectors</v>
      </c>
      <c r="F944" s="197" t="str" cm="1">
        <f t="array" ref="F944">INDEX(DbaseIndices!I:I,$B944)</f>
        <v>1A4c Agriculture/Forestry/Fishing/Fish Farms</v>
      </c>
      <c r="G944" s="197" t="str" cm="1">
        <f t="array" ref="G944">INDEX(DbaseIndices!D:D,$B944)</f>
        <v>LPG</v>
      </c>
      <c r="H944" s="197" t="str" cm="1">
        <f t="array" ref="H944">INDEX(DbaseIndices!E:E,$B944)</f>
        <v>CO2</v>
      </c>
      <c r="I944" s="197">
        <f>IF(I943=DbaseIndices!$N$3,DbaseIndices!$N$2,I943+1)</f>
        <v>2012</v>
      </c>
      <c r="J944" s="404" cm="1">
        <f t="array" aca="1" ref="J944" ca="1">OFFSET(INDIRECT(INDEX(DbaseIndices!J:J,B944)),0,I944-2000+1)</f>
        <v>3.205106448</v>
      </c>
    </row>
    <row r="945" spans="1:10" x14ac:dyDescent="0.25">
      <c r="A945" s="197">
        <f>IF(I944=DbaseIndices!$N$3,A944+1,A944)</f>
        <v>158</v>
      </c>
      <c r="B945" s="197">
        <f>MATCH(A945,DbaseIndices!A:A,0)</f>
        <v>221</v>
      </c>
      <c r="C945" s="197" t="str" cm="1">
        <f t="array" ref="C945">INDEX(DbaseIndices!F:F,$B945)</f>
        <v>1 Energy</v>
      </c>
      <c r="D945" s="197" t="str" cm="1">
        <f t="array" ref="D945">INDEX(DbaseIndices!G:G,$B945)</f>
        <v>1A Fuel Combustion Activities</v>
      </c>
      <c r="E945" s="197" t="str" cm="1">
        <f t="array" ref="E945">INDEX(DbaseIndices!H:H,$B945)</f>
        <v>1A4 Other Sectors</v>
      </c>
      <c r="F945" s="197" t="str" cm="1">
        <f t="array" ref="F945">INDEX(DbaseIndices!I:I,$B945)</f>
        <v>1A4c Agriculture/Forestry/Fishing/Fish Farms</v>
      </c>
      <c r="G945" s="197" t="str" cm="1">
        <f t="array" ref="G945">INDEX(DbaseIndices!D:D,$B945)</f>
        <v>LPG</v>
      </c>
      <c r="H945" s="197" t="str" cm="1">
        <f t="array" ref="H945">INDEX(DbaseIndices!E:E,$B945)</f>
        <v>CO2</v>
      </c>
      <c r="I945" s="197">
        <f>IF(I944=DbaseIndices!$N$3,DbaseIndices!$N$2,I944+1)</f>
        <v>2013</v>
      </c>
      <c r="J945" s="404" cm="1">
        <f t="array" aca="1" ref="J945" ca="1">OFFSET(INDIRECT(INDEX(DbaseIndices!J:J,B945)),0,I945-2000+1)</f>
        <v>2.524</v>
      </c>
    </row>
    <row r="946" spans="1:10" x14ac:dyDescent="0.25">
      <c r="A946" s="197">
        <f>IF(I945=DbaseIndices!$N$3,A945+1,A945)</f>
        <v>158</v>
      </c>
      <c r="B946" s="197">
        <f>MATCH(A946,DbaseIndices!A:A,0)</f>
        <v>221</v>
      </c>
      <c r="C946" s="197" t="str" cm="1">
        <f t="array" ref="C946">INDEX(DbaseIndices!F:F,$B946)</f>
        <v>1 Energy</v>
      </c>
      <c r="D946" s="197" t="str" cm="1">
        <f t="array" ref="D946">INDEX(DbaseIndices!G:G,$B946)</f>
        <v>1A Fuel Combustion Activities</v>
      </c>
      <c r="E946" s="197" t="str" cm="1">
        <f t="array" ref="E946">INDEX(DbaseIndices!H:H,$B946)</f>
        <v>1A4 Other Sectors</v>
      </c>
      <c r="F946" s="197" t="str" cm="1">
        <f t="array" ref="F946">INDEX(DbaseIndices!I:I,$B946)</f>
        <v>1A4c Agriculture/Forestry/Fishing/Fish Farms</v>
      </c>
      <c r="G946" s="197" t="str" cm="1">
        <f t="array" ref="G946">INDEX(DbaseIndices!D:D,$B946)</f>
        <v>LPG</v>
      </c>
      <c r="H946" s="197" t="str" cm="1">
        <f t="array" ref="H946">INDEX(DbaseIndices!E:E,$B946)</f>
        <v>CO2</v>
      </c>
      <c r="I946" s="197">
        <f>IF(I945=DbaseIndices!$N$3,DbaseIndices!$N$2,I945+1)</f>
        <v>2014</v>
      </c>
      <c r="J946" s="404" cm="1">
        <f t="array" aca="1" ref="J946" ca="1">OFFSET(INDIRECT(INDEX(DbaseIndices!J:J,B946)),0,I946-2000+1)</f>
        <v>2.3347000000000002</v>
      </c>
    </row>
    <row r="947" spans="1:10" x14ac:dyDescent="0.25">
      <c r="A947" s="197">
        <f>IF(I946=DbaseIndices!$N$3,A946+1,A946)</f>
        <v>158</v>
      </c>
      <c r="B947" s="197">
        <f>MATCH(A947,DbaseIndices!A:A,0)</f>
        <v>221</v>
      </c>
      <c r="C947" s="197" t="str" cm="1">
        <f t="array" ref="C947">INDEX(DbaseIndices!F:F,$B947)</f>
        <v>1 Energy</v>
      </c>
      <c r="D947" s="197" t="str" cm="1">
        <f t="array" ref="D947">INDEX(DbaseIndices!G:G,$B947)</f>
        <v>1A Fuel Combustion Activities</v>
      </c>
      <c r="E947" s="197" t="str" cm="1">
        <f t="array" ref="E947">INDEX(DbaseIndices!H:H,$B947)</f>
        <v>1A4 Other Sectors</v>
      </c>
      <c r="F947" s="197" t="str" cm="1">
        <f t="array" ref="F947">INDEX(DbaseIndices!I:I,$B947)</f>
        <v>1A4c Agriculture/Forestry/Fishing/Fish Farms</v>
      </c>
      <c r="G947" s="197" t="str" cm="1">
        <f t="array" ref="G947">INDEX(DbaseIndices!D:D,$B947)</f>
        <v>LPG</v>
      </c>
      <c r="H947" s="197" t="str" cm="1">
        <f t="array" ref="H947">INDEX(DbaseIndices!E:E,$B947)</f>
        <v>CO2</v>
      </c>
      <c r="I947" s="197">
        <f>IF(I946=DbaseIndices!$N$3,DbaseIndices!$N$2,I946+1)</f>
        <v>2015</v>
      </c>
      <c r="J947" s="404" cm="1">
        <f t="array" aca="1" ref="J947" ca="1">OFFSET(INDIRECT(INDEX(DbaseIndices!J:J,B947)),0,I947-2000+1)</f>
        <v>2.8395000000000001</v>
      </c>
    </row>
    <row r="948" spans="1:10" x14ac:dyDescent="0.25">
      <c r="A948" s="197">
        <f>IF(I947=DbaseIndices!$N$3,A947+1,A947)</f>
        <v>158</v>
      </c>
      <c r="B948" s="197">
        <f>MATCH(A948,DbaseIndices!A:A,0)</f>
        <v>221</v>
      </c>
      <c r="C948" s="197" t="str" cm="1">
        <f t="array" ref="C948">INDEX(DbaseIndices!F:F,$B948)</f>
        <v>1 Energy</v>
      </c>
      <c r="D948" s="197" t="str" cm="1">
        <f t="array" ref="D948">INDEX(DbaseIndices!G:G,$B948)</f>
        <v>1A Fuel Combustion Activities</v>
      </c>
      <c r="E948" s="197" t="str" cm="1">
        <f t="array" ref="E948">INDEX(DbaseIndices!H:H,$B948)</f>
        <v>1A4 Other Sectors</v>
      </c>
      <c r="F948" s="197" t="str" cm="1">
        <f t="array" ref="F948">INDEX(DbaseIndices!I:I,$B948)</f>
        <v>1A4c Agriculture/Forestry/Fishing/Fish Farms</v>
      </c>
      <c r="G948" s="197" t="str" cm="1">
        <f t="array" ref="G948">INDEX(DbaseIndices!D:D,$B948)</f>
        <v>LPG</v>
      </c>
      <c r="H948" s="197" t="str" cm="1">
        <f t="array" ref="H948">INDEX(DbaseIndices!E:E,$B948)</f>
        <v>CO2</v>
      </c>
      <c r="I948" s="197">
        <f>IF(I947=DbaseIndices!$N$3,DbaseIndices!$N$2,I947+1)</f>
        <v>2016</v>
      </c>
      <c r="J948" s="404" cm="1">
        <f t="array" aca="1" ref="J948" ca="1">OFFSET(INDIRECT(INDEX(DbaseIndices!J:J,B948)),0,I948-2000+1)</f>
        <v>2.8395000000000001</v>
      </c>
    </row>
    <row r="949" spans="1:10" x14ac:dyDescent="0.25">
      <c r="A949" s="197">
        <f>IF(I948=DbaseIndices!$N$3,A948+1,A948)</f>
        <v>158</v>
      </c>
      <c r="B949" s="197">
        <f>MATCH(A949,DbaseIndices!A:A,0)</f>
        <v>221</v>
      </c>
      <c r="C949" s="197" t="str" cm="1">
        <f t="array" ref="C949">INDEX(DbaseIndices!F:F,$B949)</f>
        <v>1 Energy</v>
      </c>
      <c r="D949" s="197" t="str" cm="1">
        <f t="array" ref="D949">INDEX(DbaseIndices!G:G,$B949)</f>
        <v>1A Fuel Combustion Activities</v>
      </c>
      <c r="E949" s="197" t="str" cm="1">
        <f t="array" ref="E949">INDEX(DbaseIndices!H:H,$B949)</f>
        <v>1A4 Other Sectors</v>
      </c>
      <c r="F949" s="197" t="str" cm="1">
        <f t="array" ref="F949">INDEX(DbaseIndices!I:I,$B949)</f>
        <v>1A4c Agriculture/Forestry/Fishing/Fish Farms</v>
      </c>
      <c r="G949" s="197" t="str" cm="1">
        <f t="array" ref="G949">INDEX(DbaseIndices!D:D,$B949)</f>
        <v>LPG</v>
      </c>
      <c r="H949" s="197" t="str" cm="1">
        <f t="array" ref="H949">INDEX(DbaseIndices!E:E,$B949)</f>
        <v>CO2</v>
      </c>
      <c r="I949" s="197">
        <f>IF(I948=DbaseIndices!$N$3,DbaseIndices!$N$2,I948+1)</f>
        <v>2017</v>
      </c>
      <c r="J949" s="404" cm="1">
        <f t="array" aca="1" ref="J949" ca="1">OFFSET(INDIRECT(INDEX(DbaseIndices!J:J,B949)),0,I949-2000+1)</f>
        <v>2.8395000000000001</v>
      </c>
    </row>
    <row r="950" spans="1:10" x14ac:dyDescent="0.25">
      <c r="A950" s="197">
        <f>IF(I949=DbaseIndices!$N$3,A949+1,A949)</f>
        <v>159</v>
      </c>
      <c r="B950" s="197">
        <f>MATCH(A950,DbaseIndices!A:A,0)</f>
        <v>222</v>
      </c>
      <c r="C950" s="197" t="str" cm="1">
        <f t="array" ref="C950">INDEX(DbaseIndices!F:F,$B950)</f>
        <v>1 Energy</v>
      </c>
      <c r="D950" s="197" t="str" cm="1">
        <f t="array" ref="D950">INDEX(DbaseIndices!G:G,$B950)</f>
        <v>1A Fuel Combustion Activities</v>
      </c>
      <c r="E950" s="197" t="str" cm="1">
        <f t="array" ref="E950">INDEX(DbaseIndices!H:H,$B950)</f>
        <v>1A4 Other Sectors</v>
      </c>
      <c r="F950" s="197" t="str" cm="1">
        <f t="array" ref="F950">INDEX(DbaseIndices!I:I,$B950)</f>
        <v>1A4c Agriculture/Forestry/Fishing/Fish Farms</v>
      </c>
      <c r="G950" s="197" t="str" cm="1">
        <f t="array" ref="G950">INDEX(DbaseIndices!D:D,$B950)</f>
        <v>Coal</v>
      </c>
      <c r="H950" s="197" t="str" cm="1">
        <f t="array" ref="H950">INDEX(DbaseIndices!E:E,$B950)</f>
        <v>CO2</v>
      </c>
      <c r="I950" s="197">
        <f>IF(I949=DbaseIndices!$N$3,DbaseIndices!$N$2,I949+1)</f>
        <v>2012</v>
      </c>
      <c r="J950" s="404" cm="1">
        <f t="array" aca="1" ref="J950" ca="1">OFFSET(INDIRECT(INDEX(DbaseIndices!J:J,B950)),0,I950-2000+1)</f>
        <v>252.38983826324622</v>
      </c>
    </row>
    <row r="951" spans="1:10" x14ac:dyDescent="0.25">
      <c r="A951" s="197">
        <f>IF(I950=DbaseIndices!$N$3,A950+1,A950)</f>
        <v>159</v>
      </c>
      <c r="B951" s="197">
        <f>MATCH(A951,DbaseIndices!A:A,0)</f>
        <v>222</v>
      </c>
      <c r="C951" s="197" t="str" cm="1">
        <f t="array" ref="C951">INDEX(DbaseIndices!F:F,$B951)</f>
        <v>1 Energy</v>
      </c>
      <c r="D951" s="197" t="str" cm="1">
        <f t="array" ref="D951">INDEX(DbaseIndices!G:G,$B951)</f>
        <v>1A Fuel Combustion Activities</v>
      </c>
      <c r="E951" s="197" t="str" cm="1">
        <f t="array" ref="E951">INDEX(DbaseIndices!H:H,$B951)</f>
        <v>1A4 Other Sectors</v>
      </c>
      <c r="F951" s="197" t="str" cm="1">
        <f t="array" ref="F951">INDEX(DbaseIndices!I:I,$B951)</f>
        <v>1A4c Agriculture/Forestry/Fishing/Fish Farms</v>
      </c>
      <c r="G951" s="197" t="str" cm="1">
        <f t="array" ref="G951">INDEX(DbaseIndices!D:D,$B951)</f>
        <v>Coal</v>
      </c>
      <c r="H951" s="197" t="str" cm="1">
        <f t="array" ref="H951">INDEX(DbaseIndices!E:E,$B951)</f>
        <v>CO2</v>
      </c>
      <c r="I951" s="197">
        <f>IF(I950=DbaseIndices!$N$3,DbaseIndices!$N$2,I950+1)</f>
        <v>2013</v>
      </c>
      <c r="J951" s="404" cm="1">
        <f t="array" aca="1" ref="J951" ca="1">OFFSET(INDIRECT(INDEX(DbaseIndices!J:J,B951)),0,I951-2000+1)</f>
        <v>125.57077852006441</v>
      </c>
    </row>
    <row r="952" spans="1:10" x14ac:dyDescent="0.25">
      <c r="A952" s="197">
        <f>IF(I951=DbaseIndices!$N$3,A951+1,A951)</f>
        <v>159</v>
      </c>
      <c r="B952" s="197">
        <f>MATCH(A952,DbaseIndices!A:A,0)</f>
        <v>222</v>
      </c>
      <c r="C952" s="197" t="str" cm="1">
        <f t="array" ref="C952">INDEX(DbaseIndices!F:F,$B952)</f>
        <v>1 Energy</v>
      </c>
      <c r="D952" s="197" t="str" cm="1">
        <f t="array" ref="D952">INDEX(DbaseIndices!G:G,$B952)</f>
        <v>1A Fuel Combustion Activities</v>
      </c>
      <c r="E952" s="197" t="str" cm="1">
        <f t="array" ref="E952">INDEX(DbaseIndices!H:H,$B952)</f>
        <v>1A4 Other Sectors</v>
      </c>
      <c r="F952" s="197" t="str" cm="1">
        <f t="array" ref="F952">INDEX(DbaseIndices!I:I,$B952)</f>
        <v>1A4c Agriculture/Forestry/Fishing/Fish Farms</v>
      </c>
      <c r="G952" s="197" t="str" cm="1">
        <f t="array" ref="G952">INDEX(DbaseIndices!D:D,$B952)</f>
        <v>Coal</v>
      </c>
      <c r="H952" s="197" t="str" cm="1">
        <f t="array" ref="H952">INDEX(DbaseIndices!E:E,$B952)</f>
        <v>CO2</v>
      </c>
      <c r="I952" s="197">
        <f>IF(I951=DbaseIndices!$N$3,DbaseIndices!$N$2,I951+1)</f>
        <v>2014</v>
      </c>
      <c r="J952" s="404" cm="1">
        <f t="array" aca="1" ref="J952" ca="1">OFFSET(INDIRECT(INDEX(DbaseIndices!J:J,B952)),0,I952-2000+1)</f>
        <v>79.985138166450909</v>
      </c>
    </row>
    <row r="953" spans="1:10" x14ac:dyDescent="0.25">
      <c r="A953" s="197">
        <f>IF(I952=DbaseIndices!$N$3,A952+1,A952)</f>
        <v>159</v>
      </c>
      <c r="B953" s="197">
        <f>MATCH(A953,DbaseIndices!A:A,0)</f>
        <v>222</v>
      </c>
      <c r="C953" s="197" t="str" cm="1">
        <f t="array" ref="C953">INDEX(DbaseIndices!F:F,$B953)</f>
        <v>1 Energy</v>
      </c>
      <c r="D953" s="197" t="str" cm="1">
        <f t="array" ref="D953">INDEX(DbaseIndices!G:G,$B953)</f>
        <v>1A Fuel Combustion Activities</v>
      </c>
      <c r="E953" s="197" t="str" cm="1">
        <f t="array" ref="E953">INDEX(DbaseIndices!H:H,$B953)</f>
        <v>1A4 Other Sectors</v>
      </c>
      <c r="F953" s="197" t="str" cm="1">
        <f t="array" ref="F953">INDEX(DbaseIndices!I:I,$B953)</f>
        <v>1A4c Agriculture/Forestry/Fishing/Fish Farms</v>
      </c>
      <c r="G953" s="197" t="str" cm="1">
        <f t="array" ref="G953">INDEX(DbaseIndices!D:D,$B953)</f>
        <v>Coal</v>
      </c>
      <c r="H953" s="197" t="str" cm="1">
        <f t="array" ref="H953">INDEX(DbaseIndices!E:E,$B953)</f>
        <v>CO2</v>
      </c>
      <c r="I953" s="197">
        <f>IF(I952=DbaseIndices!$N$3,DbaseIndices!$N$2,I952+1)</f>
        <v>2015</v>
      </c>
      <c r="J953" s="404" cm="1">
        <f t="array" aca="1" ref="J953" ca="1">OFFSET(INDIRECT(INDEX(DbaseIndices!J:J,B953)),0,I953-2000+1)</f>
        <v>82.82775484058989</v>
      </c>
    </row>
    <row r="954" spans="1:10" x14ac:dyDescent="0.25">
      <c r="A954" s="197">
        <f>IF(I953=DbaseIndices!$N$3,A953+1,A953)</f>
        <v>159</v>
      </c>
      <c r="B954" s="197">
        <f>MATCH(A954,DbaseIndices!A:A,0)</f>
        <v>222</v>
      </c>
      <c r="C954" s="197" t="str" cm="1">
        <f t="array" ref="C954">INDEX(DbaseIndices!F:F,$B954)</f>
        <v>1 Energy</v>
      </c>
      <c r="D954" s="197" t="str" cm="1">
        <f t="array" ref="D954">INDEX(DbaseIndices!G:G,$B954)</f>
        <v>1A Fuel Combustion Activities</v>
      </c>
      <c r="E954" s="197" t="str" cm="1">
        <f t="array" ref="E954">INDEX(DbaseIndices!H:H,$B954)</f>
        <v>1A4 Other Sectors</v>
      </c>
      <c r="F954" s="197" t="str" cm="1">
        <f t="array" ref="F954">INDEX(DbaseIndices!I:I,$B954)</f>
        <v>1A4c Agriculture/Forestry/Fishing/Fish Farms</v>
      </c>
      <c r="G954" s="197" t="str" cm="1">
        <f t="array" ref="G954">INDEX(DbaseIndices!D:D,$B954)</f>
        <v>Coal</v>
      </c>
      <c r="H954" s="197" t="str" cm="1">
        <f t="array" ref="H954">INDEX(DbaseIndices!E:E,$B954)</f>
        <v>CO2</v>
      </c>
      <c r="I954" s="197">
        <f>IF(I953=DbaseIndices!$N$3,DbaseIndices!$N$2,I953+1)</f>
        <v>2016</v>
      </c>
      <c r="J954" s="404" cm="1">
        <f t="array" aca="1" ref="J954" ca="1">OFFSET(INDIRECT(INDEX(DbaseIndices!J:J,B954)),0,I954-2000+1)</f>
        <v>83.600365756542217</v>
      </c>
    </row>
    <row r="955" spans="1:10" x14ac:dyDescent="0.25">
      <c r="A955" s="197">
        <f>IF(I954=DbaseIndices!$N$3,A954+1,A954)</f>
        <v>159</v>
      </c>
      <c r="B955" s="197">
        <f>MATCH(A955,DbaseIndices!A:A,0)</f>
        <v>222</v>
      </c>
      <c r="C955" s="197" t="str" cm="1">
        <f t="array" ref="C955">INDEX(DbaseIndices!F:F,$B955)</f>
        <v>1 Energy</v>
      </c>
      <c r="D955" s="197" t="str" cm="1">
        <f t="array" ref="D955">INDEX(DbaseIndices!G:G,$B955)</f>
        <v>1A Fuel Combustion Activities</v>
      </c>
      <c r="E955" s="197" t="str" cm="1">
        <f t="array" ref="E955">INDEX(DbaseIndices!H:H,$B955)</f>
        <v>1A4 Other Sectors</v>
      </c>
      <c r="F955" s="197" t="str" cm="1">
        <f t="array" ref="F955">INDEX(DbaseIndices!I:I,$B955)</f>
        <v>1A4c Agriculture/Forestry/Fishing/Fish Farms</v>
      </c>
      <c r="G955" s="197" t="str" cm="1">
        <f t="array" ref="G955">INDEX(DbaseIndices!D:D,$B955)</f>
        <v>Coal</v>
      </c>
      <c r="H955" s="197" t="str" cm="1">
        <f t="array" ref="H955">INDEX(DbaseIndices!E:E,$B955)</f>
        <v>CO2</v>
      </c>
      <c r="I955" s="197">
        <f>IF(I954=DbaseIndices!$N$3,DbaseIndices!$N$2,I954+1)</f>
        <v>2017</v>
      </c>
      <c r="J955" s="404" cm="1">
        <f t="array" aca="1" ref="J955" ca="1">OFFSET(INDIRECT(INDEX(DbaseIndices!J:J,B955)),0,I955-2000+1)</f>
        <v>103.1358192690729</v>
      </c>
    </row>
    <row r="956" spans="1:10" x14ac:dyDescent="0.25">
      <c r="A956" s="197">
        <f>IF(I955=DbaseIndices!$N$3,A955+1,A955)</f>
        <v>160</v>
      </c>
      <c r="B956" s="197">
        <f>MATCH(A956,DbaseIndices!A:A,0)</f>
        <v>226</v>
      </c>
      <c r="C956" s="197" t="str" cm="1">
        <f t="array" ref="C956">INDEX(DbaseIndices!F:F,$B956)</f>
        <v>1 Energy</v>
      </c>
      <c r="D956" s="197" t="str" cm="1">
        <f t="array" ref="D956">INDEX(DbaseIndices!G:G,$B956)</f>
        <v>1A Fuel Combustion Activities</v>
      </c>
      <c r="E956" s="197" t="str" cm="1">
        <f t="array" ref="E956">INDEX(DbaseIndices!H:H,$B956)</f>
        <v>1A4 Other Sectors</v>
      </c>
      <c r="F956" s="197" t="str" cm="1">
        <f t="array" ref="F956">INDEX(DbaseIndices!I:I,$B956)</f>
        <v>1A4a Commercial/Institutional</v>
      </c>
      <c r="G956" s="197" t="str" cm="1">
        <f t="array" ref="G956">INDEX(DbaseIndices!D:D,$B956)</f>
        <v>Kerosene</v>
      </c>
      <c r="H956" s="197" t="str" cm="1">
        <f t="array" ref="H956">INDEX(DbaseIndices!E:E,$B956)</f>
        <v>CH4</v>
      </c>
      <c r="I956" s="197">
        <f>IF(I955=DbaseIndices!$N$3,DbaseIndices!$N$2,I955+1)</f>
        <v>2012</v>
      </c>
      <c r="J956" s="404" cm="1">
        <f t="array" aca="1" ref="J956" ca="1">OFFSET(INDIRECT(INDEX(DbaseIndices!J:J,B956)),0,I956-2000+1)</f>
        <v>1.9302899999999999E-3</v>
      </c>
    </row>
    <row r="957" spans="1:10" x14ac:dyDescent="0.25">
      <c r="A957" s="197">
        <f>IF(I956=DbaseIndices!$N$3,A956+1,A956)</f>
        <v>160</v>
      </c>
      <c r="B957" s="197">
        <f>MATCH(A957,DbaseIndices!A:A,0)</f>
        <v>226</v>
      </c>
      <c r="C957" s="197" t="str" cm="1">
        <f t="array" ref="C957">INDEX(DbaseIndices!F:F,$B957)</f>
        <v>1 Energy</v>
      </c>
      <c r="D957" s="197" t="str" cm="1">
        <f t="array" ref="D957">INDEX(DbaseIndices!G:G,$B957)</f>
        <v>1A Fuel Combustion Activities</v>
      </c>
      <c r="E957" s="197" t="str" cm="1">
        <f t="array" ref="E957">INDEX(DbaseIndices!H:H,$B957)</f>
        <v>1A4 Other Sectors</v>
      </c>
      <c r="F957" s="197" t="str" cm="1">
        <f t="array" ref="F957">INDEX(DbaseIndices!I:I,$B957)</f>
        <v>1A4a Commercial/Institutional</v>
      </c>
      <c r="G957" s="197" t="str" cm="1">
        <f t="array" ref="G957">INDEX(DbaseIndices!D:D,$B957)</f>
        <v>Kerosene</v>
      </c>
      <c r="H957" s="197" t="str" cm="1">
        <f t="array" ref="H957">INDEX(DbaseIndices!E:E,$B957)</f>
        <v>CH4</v>
      </c>
      <c r="I957" s="197">
        <f>IF(I956=DbaseIndices!$N$3,DbaseIndices!$N$2,I956+1)</f>
        <v>2013</v>
      </c>
      <c r="J957" s="404" cm="1">
        <f t="array" aca="1" ref="J957" ca="1">OFFSET(INDIRECT(INDEX(DbaseIndices!J:J,B957)),0,I957-2000+1)</f>
        <v>2.0637239999999999E-3</v>
      </c>
    </row>
    <row r="958" spans="1:10" x14ac:dyDescent="0.25">
      <c r="A958" s="197">
        <f>IF(I957=DbaseIndices!$N$3,A957+1,A957)</f>
        <v>160</v>
      </c>
      <c r="B958" s="197">
        <f>MATCH(A958,DbaseIndices!A:A,0)</f>
        <v>226</v>
      </c>
      <c r="C958" s="197" t="str" cm="1">
        <f t="array" ref="C958">INDEX(DbaseIndices!F:F,$B958)</f>
        <v>1 Energy</v>
      </c>
      <c r="D958" s="197" t="str" cm="1">
        <f t="array" ref="D958">INDEX(DbaseIndices!G:G,$B958)</f>
        <v>1A Fuel Combustion Activities</v>
      </c>
      <c r="E958" s="197" t="str" cm="1">
        <f t="array" ref="E958">INDEX(DbaseIndices!H:H,$B958)</f>
        <v>1A4 Other Sectors</v>
      </c>
      <c r="F958" s="197" t="str" cm="1">
        <f t="array" ref="F958">INDEX(DbaseIndices!I:I,$B958)</f>
        <v>1A4a Commercial/Institutional</v>
      </c>
      <c r="G958" s="197" t="str" cm="1">
        <f t="array" ref="G958">INDEX(DbaseIndices!D:D,$B958)</f>
        <v>Kerosene</v>
      </c>
      <c r="H958" s="197" t="str" cm="1">
        <f t="array" ref="H958">INDEX(DbaseIndices!E:E,$B958)</f>
        <v>CH4</v>
      </c>
      <c r="I958" s="197">
        <f>IF(I957=DbaseIndices!$N$3,DbaseIndices!$N$2,I957+1)</f>
        <v>2014</v>
      </c>
      <c r="J958" s="404" cm="1">
        <f t="array" aca="1" ref="J958" ca="1">OFFSET(INDIRECT(INDEX(DbaseIndices!J:J,B958)),0,I958-2000+1)</f>
        <v>1.9423079999999998E-3</v>
      </c>
    </row>
    <row r="959" spans="1:10" x14ac:dyDescent="0.25">
      <c r="A959" s="197">
        <f>IF(I958=DbaseIndices!$N$3,A958+1,A958)</f>
        <v>160</v>
      </c>
      <c r="B959" s="197">
        <f>MATCH(A959,DbaseIndices!A:A,0)</f>
        <v>226</v>
      </c>
      <c r="C959" s="197" t="str" cm="1">
        <f t="array" ref="C959">INDEX(DbaseIndices!F:F,$B959)</f>
        <v>1 Energy</v>
      </c>
      <c r="D959" s="197" t="str" cm="1">
        <f t="array" ref="D959">INDEX(DbaseIndices!G:G,$B959)</f>
        <v>1A Fuel Combustion Activities</v>
      </c>
      <c r="E959" s="197" t="str" cm="1">
        <f t="array" ref="E959">INDEX(DbaseIndices!H:H,$B959)</f>
        <v>1A4 Other Sectors</v>
      </c>
      <c r="F959" s="197" t="str" cm="1">
        <f t="array" ref="F959">INDEX(DbaseIndices!I:I,$B959)</f>
        <v>1A4a Commercial/Institutional</v>
      </c>
      <c r="G959" s="197" t="str" cm="1">
        <f t="array" ref="G959">INDEX(DbaseIndices!D:D,$B959)</f>
        <v>Kerosene</v>
      </c>
      <c r="H959" s="197" t="str" cm="1">
        <f t="array" ref="H959">INDEX(DbaseIndices!E:E,$B959)</f>
        <v>CH4</v>
      </c>
      <c r="I959" s="197">
        <f>IF(I958=DbaseIndices!$N$3,DbaseIndices!$N$2,I958+1)</f>
        <v>2015</v>
      </c>
      <c r="J959" s="404" cm="1">
        <f t="array" aca="1" ref="J959" ca="1">OFFSET(INDIRECT(INDEX(DbaseIndices!J:J,B959)),0,I959-2000+1)</f>
        <v>1.8208919999999997E-3</v>
      </c>
    </row>
    <row r="960" spans="1:10" x14ac:dyDescent="0.25">
      <c r="A960" s="197">
        <f>IF(I959=DbaseIndices!$N$3,A959+1,A959)</f>
        <v>160</v>
      </c>
      <c r="B960" s="197">
        <f>MATCH(A960,DbaseIndices!A:A,0)</f>
        <v>226</v>
      </c>
      <c r="C960" s="197" t="str" cm="1">
        <f t="array" ref="C960">INDEX(DbaseIndices!F:F,$B960)</f>
        <v>1 Energy</v>
      </c>
      <c r="D960" s="197" t="str" cm="1">
        <f t="array" ref="D960">INDEX(DbaseIndices!G:G,$B960)</f>
        <v>1A Fuel Combustion Activities</v>
      </c>
      <c r="E960" s="197" t="str" cm="1">
        <f t="array" ref="E960">INDEX(DbaseIndices!H:H,$B960)</f>
        <v>1A4 Other Sectors</v>
      </c>
      <c r="F960" s="197" t="str" cm="1">
        <f t="array" ref="F960">INDEX(DbaseIndices!I:I,$B960)</f>
        <v>1A4a Commercial/Institutional</v>
      </c>
      <c r="G960" s="197" t="str" cm="1">
        <f t="array" ref="G960">INDEX(DbaseIndices!D:D,$B960)</f>
        <v>Kerosene</v>
      </c>
      <c r="H960" s="197" t="str" cm="1">
        <f t="array" ref="H960">INDEX(DbaseIndices!E:E,$B960)</f>
        <v>CH4</v>
      </c>
      <c r="I960" s="197">
        <f>IF(I959=DbaseIndices!$N$3,DbaseIndices!$N$2,I959+1)</f>
        <v>2016</v>
      </c>
      <c r="J960" s="404" cm="1">
        <f t="array" aca="1" ref="J960" ca="1">OFFSET(INDIRECT(INDEX(DbaseIndices!J:J,B960)),0,I960-2000+1)</f>
        <v>1.6980000000000001E-3</v>
      </c>
    </row>
    <row r="961" spans="1:10" x14ac:dyDescent="0.25">
      <c r="A961" s="197">
        <f>IF(I960=DbaseIndices!$N$3,A960+1,A960)</f>
        <v>160</v>
      </c>
      <c r="B961" s="197">
        <f>MATCH(A961,DbaseIndices!A:A,0)</f>
        <v>226</v>
      </c>
      <c r="C961" s="197" t="str" cm="1">
        <f t="array" ref="C961">INDEX(DbaseIndices!F:F,$B961)</f>
        <v>1 Energy</v>
      </c>
      <c r="D961" s="197" t="str" cm="1">
        <f t="array" ref="D961">INDEX(DbaseIndices!G:G,$B961)</f>
        <v>1A Fuel Combustion Activities</v>
      </c>
      <c r="E961" s="197" t="str" cm="1">
        <f t="array" ref="E961">INDEX(DbaseIndices!H:H,$B961)</f>
        <v>1A4 Other Sectors</v>
      </c>
      <c r="F961" s="197" t="str" cm="1">
        <f t="array" ref="F961">INDEX(DbaseIndices!I:I,$B961)</f>
        <v>1A4a Commercial/Institutional</v>
      </c>
      <c r="G961" s="197" t="str" cm="1">
        <f t="array" ref="G961">INDEX(DbaseIndices!D:D,$B961)</f>
        <v>Kerosene</v>
      </c>
      <c r="H961" s="197" t="str" cm="1">
        <f t="array" ref="H961">INDEX(DbaseIndices!E:E,$B961)</f>
        <v>CH4</v>
      </c>
      <c r="I961" s="197">
        <f>IF(I960=DbaseIndices!$N$3,DbaseIndices!$N$2,I960+1)</f>
        <v>2017</v>
      </c>
      <c r="J961" s="404" cm="1">
        <f t="array" aca="1" ref="J961" ca="1">OFFSET(INDIRECT(INDEX(DbaseIndices!J:J,B961)),0,I961-2000+1)</f>
        <v>1.578E-3</v>
      </c>
    </row>
    <row r="962" spans="1:10" x14ac:dyDescent="0.25">
      <c r="A962" s="197">
        <f>IF(I961=DbaseIndices!$N$3,A961+1,A961)</f>
        <v>161</v>
      </c>
      <c r="B962" s="197">
        <f>MATCH(A962,DbaseIndices!A:A,0)</f>
        <v>227</v>
      </c>
      <c r="C962" s="197" t="str" cm="1">
        <f t="array" ref="C962">INDEX(DbaseIndices!F:F,$B962)</f>
        <v>1 Energy</v>
      </c>
      <c r="D962" s="197" t="str" cm="1">
        <f t="array" ref="D962">INDEX(DbaseIndices!G:G,$B962)</f>
        <v>1A Fuel Combustion Activities</v>
      </c>
      <c r="E962" s="197" t="str" cm="1">
        <f t="array" ref="E962">INDEX(DbaseIndices!H:H,$B962)</f>
        <v>1A4 Other Sectors</v>
      </c>
      <c r="F962" s="197" t="str" cm="1">
        <f t="array" ref="F962">INDEX(DbaseIndices!I:I,$B962)</f>
        <v>1A4a Commercial/Institutional</v>
      </c>
      <c r="G962" s="197" t="str" cm="1">
        <f t="array" ref="G962">INDEX(DbaseIndices!D:D,$B962)</f>
        <v>Diesel</v>
      </c>
      <c r="H962" s="197" t="str" cm="1">
        <f t="array" ref="H962">INDEX(DbaseIndices!E:E,$B962)</f>
        <v>CH4</v>
      </c>
      <c r="I962" s="197">
        <f>IF(I961=DbaseIndices!$N$3,DbaseIndices!$N$2,I961+1)</f>
        <v>2012</v>
      </c>
      <c r="J962" s="404" cm="1">
        <f t="array" aca="1" ref="J962" ca="1">OFFSET(INDIRECT(INDEX(DbaseIndices!J:J,B962)),0,I962-2000+1)</f>
        <v>2.4978744666122175E-2</v>
      </c>
    </row>
    <row r="963" spans="1:10" x14ac:dyDescent="0.25">
      <c r="A963" s="197">
        <f>IF(I962=DbaseIndices!$N$3,A962+1,A962)</f>
        <v>161</v>
      </c>
      <c r="B963" s="197">
        <f>MATCH(A963,DbaseIndices!A:A,0)</f>
        <v>227</v>
      </c>
      <c r="C963" s="197" t="str" cm="1">
        <f t="array" ref="C963">INDEX(DbaseIndices!F:F,$B963)</f>
        <v>1 Energy</v>
      </c>
      <c r="D963" s="197" t="str" cm="1">
        <f t="array" ref="D963">INDEX(DbaseIndices!G:G,$B963)</f>
        <v>1A Fuel Combustion Activities</v>
      </c>
      <c r="E963" s="197" t="str" cm="1">
        <f t="array" ref="E963">INDEX(DbaseIndices!H:H,$B963)</f>
        <v>1A4 Other Sectors</v>
      </c>
      <c r="F963" s="197" t="str" cm="1">
        <f t="array" ref="F963">INDEX(DbaseIndices!I:I,$B963)</f>
        <v>1A4a Commercial/Institutional</v>
      </c>
      <c r="G963" s="197" t="str" cm="1">
        <f t="array" ref="G963">INDEX(DbaseIndices!D:D,$B963)</f>
        <v>Diesel</v>
      </c>
      <c r="H963" s="197" t="str" cm="1">
        <f t="array" ref="H963">INDEX(DbaseIndices!E:E,$B963)</f>
        <v>CH4</v>
      </c>
      <c r="I963" s="197">
        <f>IF(I962=DbaseIndices!$N$3,DbaseIndices!$N$2,I962+1)</f>
        <v>2013</v>
      </c>
      <c r="J963" s="404" cm="1">
        <f t="array" aca="1" ref="J963" ca="1">OFFSET(INDIRECT(INDEX(DbaseIndices!J:J,B963)),0,I963-2000+1)</f>
        <v>2.744898923883245E-2</v>
      </c>
    </row>
    <row r="964" spans="1:10" x14ac:dyDescent="0.25">
      <c r="A964" s="197">
        <f>IF(I963=DbaseIndices!$N$3,A963+1,A963)</f>
        <v>161</v>
      </c>
      <c r="B964" s="197">
        <f>MATCH(A964,DbaseIndices!A:A,0)</f>
        <v>227</v>
      </c>
      <c r="C964" s="197" t="str" cm="1">
        <f t="array" ref="C964">INDEX(DbaseIndices!F:F,$B964)</f>
        <v>1 Energy</v>
      </c>
      <c r="D964" s="197" t="str" cm="1">
        <f t="array" ref="D964">INDEX(DbaseIndices!G:G,$B964)</f>
        <v>1A Fuel Combustion Activities</v>
      </c>
      <c r="E964" s="197" t="str" cm="1">
        <f t="array" ref="E964">INDEX(DbaseIndices!H:H,$B964)</f>
        <v>1A4 Other Sectors</v>
      </c>
      <c r="F964" s="197" t="str" cm="1">
        <f t="array" ref="F964">INDEX(DbaseIndices!I:I,$B964)</f>
        <v>1A4a Commercial/Institutional</v>
      </c>
      <c r="G964" s="197" t="str" cm="1">
        <f t="array" ref="G964">INDEX(DbaseIndices!D:D,$B964)</f>
        <v>Diesel</v>
      </c>
      <c r="H964" s="197" t="str" cm="1">
        <f t="array" ref="H964">INDEX(DbaseIndices!E:E,$B964)</f>
        <v>CH4</v>
      </c>
      <c r="I964" s="197">
        <f>IF(I963=DbaseIndices!$N$3,DbaseIndices!$N$2,I963+1)</f>
        <v>2014</v>
      </c>
      <c r="J964" s="404" cm="1">
        <f t="array" aca="1" ref="J964" ca="1">OFFSET(INDIRECT(INDEX(DbaseIndices!J:J,B964)),0,I964-2000+1)</f>
        <v>2.8917121092897454E-2</v>
      </c>
    </row>
    <row r="965" spans="1:10" x14ac:dyDescent="0.25">
      <c r="A965" s="197">
        <f>IF(I964=DbaseIndices!$N$3,A964+1,A964)</f>
        <v>161</v>
      </c>
      <c r="B965" s="197">
        <f>MATCH(A965,DbaseIndices!A:A,0)</f>
        <v>227</v>
      </c>
      <c r="C965" s="197" t="str" cm="1">
        <f t="array" ref="C965">INDEX(DbaseIndices!F:F,$B965)</f>
        <v>1 Energy</v>
      </c>
      <c r="D965" s="197" t="str" cm="1">
        <f t="array" ref="D965">INDEX(DbaseIndices!G:G,$B965)</f>
        <v>1A Fuel Combustion Activities</v>
      </c>
      <c r="E965" s="197" t="str" cm="1">
        <f t="array" ref="E965">INDEX(DbaseIndices!H:H,$B965)</f>
        <v>1A4 Other Sectors</v>
      </c>
      <c r="F965" s="197" t="str" cm="1">
        <f t="array" ref="F965">INDEX(DbaseIndices!I:I,$B965)</f>
        <v>1A4a Commercial/Institutional</v>
      </c>
      <c r="G965" s="197" t="str" cm="1">
        <f t="array" ref="G965">INDEX(DbaseIndices!D:D,$B965)</f>
        <v>Diesel</v>
      </c>
      <c r="H965" s="197" t="str" cm="1">
        <f t="array" ref="H965">INDEX(DbaseIndices!E:E,$B965)</f>
        <v>CH4</v>
      </c>
      <c r="I965" s="197">
        <f>IF(I964=DbaseIndices!$N$3,DbaseIndices!$N$2,I964+1)</f>
        <v>2015</v>
      </c>
      <c r="J965" s="404" cm="1">
        <f t="array" aca="1" ref="J965" ca="1">OFFSET(INDIRECT(INDEX(DbaseIndices!J:J,B965)),0,I965-2000+1)</f>
        <v>3.046377719141324E-2</v>
      </c>
    </row>
    <row r="966" spans="1:10" x14ac:dyDescent="0.25">
      <c r="A966" s="197">
        <f>IF(I965=DbaseIndices!$N$3,A965+1,A965)</f>
        <v>161</v>
      </c>
      <c r="B966" s="197">
        <f>MATCH(A966,DbaseIndices!A:A,0)</f>
        <v>227</v>
      </c>
      <c r="C966" s="197" t="str" cm="1">
        <f t="array" ref="C966">INDEX(DbaseIndices!F:F,$B966)</f>
        <v>1 Energy</v>
      </c>
      <c r="D966" s="197" t="str" cm="1">
        <f t="array" ref="D966">INDEX(DbaseIndices!G:G,$B966)</f>
        <v>1A Fuel Combustion Activities</v>
      </c>
      <c r="E966" s="197" t="str" cm="1">
        <f t="array" ref="E966">INDEX(DbaseIndices!H:H,$B966)</f>
        <v>1A4 Other Sectors</v>
      </c>
      <c r="F966" s="197" t="str" cm="1">
        <f t="array" ref="F966">INDEX(DbaseIndices!I:I,$B966)</f>
        <v>1A4a Commercial/Institutional</v>
      </c>
      <c r="G966" s="197" t="str" cm="1">
        <f t="array" ref="G966">INDEX(DbaseIndices!D:D,$B966)</f>
        <v>Diesel</v>
      </c>
      <c r="H966" s="197" t="str" cm="1">
        <f t="array" ref="H966">INDEX(DbaseIndices!E:E,$B966)</f>
        <v>CH4</v>
      </c>
      <c r="I966" s="197">
        <f>IF(I965=DbaseIndices!$N$3,DbaseIndices!$N$2,I965+1)</f>
        <v>2016</v>
      </c>
      <c r="J966" s="404" cm="1">
        <f t="array" aca="1" ref="J966" ca="1">OFFSET(INDIRECT(INDEX(DbaseIndices!J:J,B966)),0,I966-2000+1)</f>
        <v>3.2093157468432047E-2</v>
      </c>
    </row>
    <row r="967" spans="1:10" x14ac:dyDescent="0.25">
      <c r="A967" s="197">
        <f>IF(I966=DbaseIndices!$N$3,A966+1,A966)</f>
        <v>161</v>
      </c>
      <c r="B967" s="197">
        <f>MATCH(A967,DbaseIndices!A:A,0)</f>
        <v>227</v>
      </c>
      <c r="C967" s="197" t="str" cm="1">
        <f t="array" ref="C967">INDEX(DbaseIndices!F:F,$B967)</f>
        <v>1 Energy</v>
      </c>
      <c r="D967" s="197" t="str" cm="1">
        <f t="array" ref="D967">INDEX(DbaseIndices!G:G,$B967)</f>
        <v>1A Fuel Combustion Activities</v>
      </c>
      <c r="E967" s="197" t="str" cm="1">
        <f t="array" ref="E967">INDEX(DbaseIndices!H:H,$B967)</f>
        <v>1A4 Other Sectors</v>
      </c>
      <c r="F967" s="197" t="str" cm="1">
        <f t="array" ref="F967">INDEX(DbaseIndices!I:I,$B967)</f>
        <v>1A4a Commercial/Institutional</v>
      </c>
      <c r="G967" s="197" t="str" cm="1">
        <f t="array" ref="G967">INDEX(DbaseIndices!D:D,$B967)</f>
        <v>Diesel</v>
      </c>
      <c r="H967" s="197" t="str" cm="1">
        <f t="array" ref="H967">INDEX(DbaseIndices!E:E,$B967)</f>
        <v>CH4</v>
      </c>
      <c r="I967" s="197">
        <f>IF(I966=DbaseIndices!$N$3,DbaseIndices!$N$2,I966+1)</f>
        <v>2017</v>
      </c>
      <c r="J967" s="404" cm="1">
        <f t="array" aca="1" ref="J967" ca="1">OFFSET(INDIRECT(INDEX(DbaseIndices!J:J,B967)),0,I967-2000+1)</f>
        <v>3.3809686494945999E-2</v>
      </c>
    </row>
    <row r="968" spans="1:10" x14ac:dyDescent="0.25">
      <c r="A968" s="197">
        <f>IF(I967=DbaseIndices!$N$3,A967+1,A967)</f>
        <v>162</v>
      </c>
      <c r="B968" s="197">
        <f>MATCH(A968,DbaseIndices!A:A,0)</f>
        <v>228</v>
      </c>
      <c r="C968" s="197" t="str" cm="1">
        <f t="array" ref="C968">INDEX(DbaseIndices!F:F,$B968)</f>
        <v>1 Energy</v>
      </c>
      <c r="D968" s="197" t="str" cm="1">
        <f t="array" ref="D968">INDEX(DbaseIndices!G:G,$B968)</f>
        <v>1A Fuel Combustion Activities</v>
      </c>
      <c r="E968" s="197" t="str" cm="1">
        <f t="array" ref="E968">INDEX(DbaseIndices!H:H,$B968)</f>
        <v>1A4 Other Sectors</v>
      </c>
      <c r="F968" s="197" t="str" cm="1">
        <f t="array" ref="F968">INDEX(DbaseIndices!I:I,$B968)</f>
        <v>1A4a Commercial/Institutional</v>
      </c>
      <c r="G968" s="197" t="str" cm="1">
        <f t="array" ref="G968">INDEX(DbaseIndices!D:D,$B968)</f>
        <v>Residual Fuel Oil (HFO)</v>
      </c>
      <c r="H968" s="197" t="str" cm="1">
        <f t="array" ref="H968">INDEX(DbaseIndices!E:E,$B968)</f>
        <v>CH4</v>
      </c>
      <c r="I968" s="197">
        <f>IF(I967=DbaseIndices!$N$3,DbaseIndices!$N$2,I967+1)</f>
        <v>2012</v>
      </c>
      <c r="J968" s="404" cm="1">
        <f t="array" aca="1" ref="J968" ca="1">OFFSET(INDIRECT(INDEX(DbaseIndices!J:J,B968)),0,I968-2000+1)</f>
        <v>7.0886399999999988E-2</v>
      </c>
    </row>
    <row r="969" spans="1:10" x14ac:dyDescent="0.25">
      <c r="A969" s="197">
        <f>IF(I968=DbaseIndices!$N$3,A968+1,A968)</f>
        <v>162</v>
      </c>
      <c r="B969" s="197">
        <f>MATCH(A969,DbaseIndices!A:A,0)</f>
        <v>228</v>
      </c>
      <c r="C969" s="197" t="str" cm="1">
        <f t="array" ref="C969">INDEX(DbaseIndices!F:F,$B969)</f>
        <v>1 Energy</v>
      </c>
      <c r="D969" s="197" t="str" cm="1">
        <f t="array" ref="D969">INDEX(DbaseIndices!G:G,$B969)</f>
        <v>1A Fuel Combustion Activities</v>
      </c>
      <c r="E969" s="197" t="str" cm="1">
        <f t="array" ref="E969">INDEX(DbaseIndices!H:H,$B969)</f>
        <v>1A4 Other Sectors</v>
      </c>
      <c r="F969" s="197" t="str" cm="1">
        <f t="array" ref="F969">INDEX(DbaseIndices!I:I,$B969)</f>
        <v>1A4a Commercial/Institutional</v>
      </c>
      <c r="G969" s="197" t="str" cm="1">
        <f t="array" ref="G969">INDEX(DbaseIndices!D:D,$B969)</f>
        <v>Residual Fuel Oil (HFO)</v>
      </c>
      <c r="H969" s="197" t="str" cm="1">
        <f t="array" ref="H969">INDEX(DbaseIndices!E:E,$B969)</f>
        <v>CH4</v>
      </c>
      <c r="I969" s="197">
        <f>IF(I968=DbaseIndices!$N$3,DbaseIndices!$N$2,I968+1)</f>
        <v>2013</v>
      </c>
      <c r="J969" s="404" cm="1">
        <f t="array" aca="1" ref="J969" ca="1">OFFSET(INDIRECT(INDEX(DbaseIndices!J:J,B969)),0,I969-2000+1)</f>
        <v>6.0200974578008028E-2</v>
      </c>
    </row>
    <row r="970" spans="1:10" x14ac:dyDescent="0.25">
      <c r="A970" s="197">
        <f>IF(I969=DbaseIndices!$N$3,A969+1,A969)</f>
        <v>162</v>
      </c>
      <c r="B970" s="197">
        <f>MATCH(A970,DbaseIndices!A:A,0)</f>
        <v>228</v>
      </c>
      <c r="C970" s="197" t="str" cm="1">
        <f t="array" ref="C970">INDEX(DbaseIndices!F:F,$B970)</f>
        <v>1 Energy</v>
      </c>
      <c r="D970" s="197" t="str" cm="1">
        <f t="array" ref="D970">INDEX(DbaseIndices!G:G,$B970)</f>
        <v>1A Fuel Combustion Activities</v>
      </c>
      <c r="E970" s="197" t="str" cm="1">
        <f t="array" ref="E970">INDEX(DbaseIndices!H:H,$B970)</f>
        <v>1A4 Other Sectors</v>
      </c>
      <c r="F970" s="197" t="str" cm="1">
        <f t="array" ref="F970">INDEX(DbaseIndices!I:I,$B970)</f>
        <v>1A4a Commercial/Institutional</v>
      </c>
      <c r="G970" s="197" t="str" cm="1">
        <f t="array" ref="G970">INDEX(DbaseIndices!D:D,$B970)</f>
        <v>Residual Fuel Oil (HFO)</v>
      </c>
      <c r="H970" s="197" t="str" cm="1">
        <f t="array" ref="H970">INDEX(DbaseIndices!E:E,$B970)</f>
        <v>CH4</v>
      </c>
      <c r="I970" s="197">
        <f>IF(I969=DbaseIndices!$N$3,DbaseIndices!$N$2,I969+1)</f>
        <v>2014</v>
      </c>
      <c r="J970" s="404" cm="1">
        <f t="array" aca="1" ref="J970" ca="1">OFFSET(INDIRECT(INDEX(DbaseIndices!J:J,B970)),0,I970-2000+1)</f>
        <v>6.0193561431952494E-2</v>
      </c>
    </row>
    <row r="971" spans="1:10" x14ac:dyDescent="0.25">
      <c r="A971" s="197">
        <f>IF(I970=DbaseIndices!$N$3,A970+1,A970)</f>
        <v>162</v>
      </c>
      <c r="B971" s="197">
        <f>MATCH(A971,DbaseIndices!A:A,0)</f>
        <v>228</v>
      </c>
      <c r="C971" s="197" t="str" cm="1">
        <f t="array" ref="C971">INDEX(DbaseIndices!F:F,$B971)</f>
        <v>1 Energy</v>
      </c>
      <c r="D971" s="197" t="str" cm="1">
        <f t="array" ref="D971">INDEX(DbaseIndices!G:G,$B971)</f>
        <v>1A Fuel Combustion Activities</v>
      </c>
      <c r="E971" s="197" t="str" cm="1">
        <f t="array" ref="E971">INDEX(DbaseIndices!H:H,$B971)</f>
        <v>1A4 Other Sectors</v>
      </c>
      <c r="F971" s="197" t="str" cm="1">
        <f t="array" ref="F971">INDEX(DbaseIndices!I:I,$B971)</f>
        <v>1A4a Commercial/Institutional</v>
      </c>
      <c r="G971" s="197" t="str" cm="1">
        <f t="array" ref="G971">INDEX(DbaseIndices!D:D,$B971)</f>
        <v>Residual Fuel Oil (HFO)</v>
      </c>
      <c r="H971" s="197" t="str" cm="1">
        <f t="array" ref="H971">INDEX(DbaseIndices!E:E,$B971)</f>
        <v>CH4</v>
      </c>
      <c r="I971" s="197">
        <f>IF(I970=DbaseIndices!$N$3,DbaseIndices!$N$2,I970+1)</f>
        <v>2015</v>
      </c>
      <c r="J971" s="404" cm="1">
        <f t="array" aca="1" ref="J971" ca="1">OFFSET(INDIRECT(INDEX(DbaseIndices!J:J,B971)),0,I971-2000+1)</f>
        <v>6.020790911302723E-2</v>
      </c>
    </row>
    <row r="972" spans="1:10" x14ac:dyDescent="0.25">
      <c r="A972" s="197">
        <f>IF(I971=DbaseIndices!$N$3,A971+1,A971)</f>
        <v>162</v>
      </c>
      <c r="B972" s="197">
        <f>MATCH(A972,DbaseIndices!A:A,0)</f>
        <v>228</v>
      </c>
      <c r="C972" s="197" t="str" cm="1">
        <f t="array" ref="C972">INDEX(DbaseIndices!F:F,$B972)</f>
        <v>1 Energy</v>
      </c>
      <c r="D972" s="197" t="str" cm="1">
        <f t="array" ref="D972">INDEX(DbaseIndices!G:G,$B972)</f>
        <v>1A Fuel Combustion Activities</v>
      </c>
      <c r="E972" s="197" t="str" cm="1">
        <f t="array" ref="E972">INDEX(DbaseIndices!H:H,$B972)</f>
        <v>1A4 Other Sectors</v>
      </c>
      <c r="F972" s="197" t="str" cm="1">
        <f t="array" ref="F972">INDEX(DbaseIndices!I:I,$B972)</f>
        <v>1A4a Commercial/Institutional</v>
      </c>
      <c r="G972" s="197" t="str" cm="1">
        <f t="array" ref="G972">INDEX(DbaseIndices!D:D,$B972)</f>
        <v>Residual Fuel Oil (HFO)</v>
      </c>
      <c r="H972" s="197" t="str" cm="1">
        <f t="array" ref="H972">INDEX(DbaseIndices!E:E,$B972)</f>
        <v>CH4</v>
      </c>
      <c r="I972" s="197">
        <f>IF(I971=DbaseIndices!$N$3,DbaseIndices!$N$2,I971+1)</f>
        <v>2016</v>
      </c>
      <c r="J972" s="404" cm="1">
        <f t="array" aca="1" ref="J972" ca="1">OFFSET(INDIRECT(INDEX(DbaseIndices!J:J,B972)),0,I972-2000+1)</f>
        <v>6.0213000000000003E-2</v>
      </c>
    </row>
    <row r="973" spans="1:10" x14ac:dyDescent="0.25">
      <c r="A973" s="197">
        <f>IF(I972=DbaseIndices!$N$3,A972+1,A972)</f>
        <v>162</v>
      </c>
      <c r="B973" s="197">
        <f>MATCH(A973,DbaseIndices!A:A,0)</f>
        <v>228</v>
      </c>
      <c r="C973" s="197" t="str" cm="1">
        <f t="array" ref="C973">INDEX(DbaseIndices!F:F,$B973)</f>
        <v>1 Energy</v>
      </c>
      <c r="D973" s="197" t="str" cm="1">
        <f t="array" ref="D973">INDEX(DbaseIndices!G:G,$B973)</f>
        <v>1A Fuel Combustion Activities</v>
      </c>
      <c r="E973" s="197" t="str" cm="1">
        <f t="array" ref="E973">INDEX(DbaseIndices!H:H,$B973)</f>
        <v>1A4 Other Sectors</v>
      </c>
      <c r="F973" s="197" t="str" cm="1">
        <f t="array" ref="F973">INDEX(DbaseIndices!I:I,$B973)</f>
        <v>1A4a Commercial/Institutional</v>
      </c>
      <c r="G973" s="197" t="str" cm="1">
        <f t="array" ref="G973">INDEX(DbaseIndices!D:D,$B973)</f>
        <v>Residual Fuel Oil (HFO)</v>
      </c>
      <c r="H973" s="197" t="str" cm="1">
        <f t="array" ref="H973">INDEX(DbaseIndices!E:E,$B973)</f>
        <v>CH4</v>
      </c>
      <c r="I973" s="197">
        <f>IF(I972=DbaseIndices!$N$3,DbaseIndices!$N$2,I972+1)</f>
        <v>2017</v>
      </c>
      <c r="J973" s="404" cm="1">
        <f t="array" aca="1" ref="J973" ca="1">OFFSET(INDIRECT(INDEX(DbaseIndices!J:J,B973)),0,I973-2000+1)</f>
        <v>6.0221999999999998E-2</v>
      </c>
    </row>
    <row r="974" spans="1:10" x14ac:dyDescent="0.25">
      <c r="A974" s="197">
        <f>IF(I973=DbaseIndices!$N$3,A973+1,A973)</f>
        <v>163</v>
      </c>
      <c r="B974" s="197">
        <f>MATCH(A974,DbaseIndices!A:A,0)</f>
        <v>229</v>
      </c>
      <c r="C974" s="197" t="str" cm="1">
        <f t="array" ref="C974">INDEX(DbaseIndices!F:F,$B974)</f>
        <v>1 Energy</v>
      </c>
      <c r="D974" s="197" t="str" cm="1">
        <f t="array" ref="D974">INDEX(DbaseIndices!G:G,$B974)</f>
        <v>1A Fuel Combustion Activities</v>
      </c>
      <c r="E974" s="197" t="str" cm="1">
        <f t="array" ref="E974">INDEX(DbaseIndices!H:H,$B974)</f>
        <v>1A4 Other Sectors</v>
      </c>
      <c r="F974" s="197" t="str" cm="1">
        <f t="array" ref="F974">INDEX(DbaseIndices!I:I,$B974)</f>
        <v>1A4a Commercial/Institutional</v>
      </c>
      <c r="G974" s="197" t="str" cm="1">
        <f t="array" ref="G974">INDEX(DbaseIndices!D:D,$B974)</f>
        <v>Coal</v>
      </c>
      <c r="H974" s="197" t="str" cm="1">
        <f t="array" ref="H974">INDEX(DbaseIndices!E:E,$B974)</f>
        <v>CH4</v>
      </c>
      <c r="I974" s="197">
        <f>IF(I973=DbaseIndices!$N$3,DbaseIndices!$N$2,I973+1)</f>
        <v>2012</v>
      </c>
      <c r="J974" s="404" cm="1">
        <f t="array" aca="1" ref="J974" ca="1">OFFSET(INDIRECT(INDEX(DbaseIndices!J:J,B974)),0,I974-2000+1)</f>
        <v>3.9337272736454452E-2</v>
      </c>
    </row>
    <row r="975" spans="1:10" x14ac:dyDescent="0.25">
      <c r="A975" s="197">
        <f>IF(I974=DbaseIndices!$N$3,A974+1,A974)</f>
        <v>163</v>
      </c>
      <c r="B975" s="197">
        <f>MATCH(A975,DbaseIndices!A:A,0)</f>
        <v>229</v>
      </c>
      <c r="C975" s="197" t="str" cm="1">
        <f t="array" ref="C975">INDEX(DbaseIndices!F:F,$B975)</f>
        <v>1 Energy</v>
      </c>
      <c r="D975" s="197" t="str" cm="1">
        <f t="array" ref="D975">INDEX(DbaseIndices!G:G,$B975)</f>
        <v>1A Fuel Combustion Activities</v>
      </c>
      <c r="E975" s="197" t="str" cm="1">
        <f t="array" ref="E975">INDEX(DbaseIndices!H:H,$B975)</f>
        <v>1A4 Other Sectors</v>
      </c>
      <c r="F975" s="197" t="str" cm="1">
        <f t="array" ref="F975">INDEX(DbaseIndices!I:I,$B975)</f>
        <v>1A4a Commercial/Institutional</v>
      </c>
      <c r="G975" s="197" t="str" cm="1">
        <f t="array" ref="G975">INDEX(DbaseIndices!D:D,$B975)</f>
        <v>Coal</v>
      </c>
      <c r="H975" s="197" t="str" cm="1">
        <f t="array" ref="H975">INDEX(DbaseIndices!E:E,$B975)</f>
        <v>CH4</v>
      </c>
      <c r="I975" s="197">
        <f>IF(I974=DbaseIndices!$N$3,DbaseIndices!$N$2,I974+1)</f>
        <v>2013</v>
      </c>
      <c r="J975" s="404" cm="1">
        <f t="array" aca="1" ref="J975" ca="1">OFFSET(INDIRECT(INDEX(DbaseIndices!J:J,B975)),0,I975-2000+1)</f>
        <v>6.0328705332687478E-2</v>
      </c>
    </row>
    <row r="976" spans="1:10" x14ac:dyDescent="0.25">
      <c r="A976" s="197">
        <f>IF(I975=DbaseIndices!$N$3,A975+1,A975)</f>
        <v>163</v>
      </c>
      <c r="B976" s="197">
        <f>MATCH(A976,DbaseIndices!A:A,0)</f>
        <v>229</v>
      </c>
      <c r="C976" s="197" t="str" cm="1">
        <f t="array" ref="C976">INDEX(DbaseIndices!F:F,$B976)</f>
        <v>1 Energy</v>
      </c>
      <c r="D976" s="197" t="str" cm="1">
        <f t="array" ref="D976">INDEX(DbaseIndices!G:G,$B976)</f>
        <v>1A Fuel Combustion Activities</v>
      </c>
      <c r="E976" s="197" t="str" cm="1">
        <f t="array" ref="E976">INDEX(DbaseIndices!H:H,$B976)</f>
        <v>1A4 Other Sectors</v>
      </c>
      <c r="F976" s="197" t="str" cm="1">
        <f t="array" ref="F976">INDEX(DbaseIndices!I:I,$B976)</f>
        <v>1A4a Commercial/Institutional</v>
      </c>
      <c r="G976" s="197" t="str" cm="1">
        <f t="array" ref="G976">INDEX(DbaseIndices!D:D,$B976)</f>
        <v>Coal</v>
      </c>
      <c r="H976" s="197" t="str" cm="1">
        <f t="array" ref="H976">INDEX(DbaseIndices!E:E,$B976)</f>
        <v>CH4</v>
      </c>
      <c r="I976" s="197">
        <f>IF(I975=DbaseIndices!$N$3,DbaseIndices!$N$2,I975+1)</f>
        <v>2014</v>
      </c>
      <c r="J976" s="404" cm="1">
        <f t="array" aca="1" ref="J976" ca="1">OFFSET(INDIRECT(INDEX(DbaseIndices!J:J,B976)),0,I976-2000+1)</f>
        <v>0.20429383077953497</v>
      </c>
    </row>
    <row r="977" spans="1:10" x14ac:dyDescent="0.25">
      <c r="A977" s="197">
        <f>IF(I976=DbaseIndices!$N$3,A976+1,A976)</f>
        <v>163</v>
      </c>
      <c r="B977" s="197">
        <f>MATCH(A977,DbaseIndices!A:A,0)</f>
        <v>229</v>
      </c>
      <c r="C977" s="197" t="str" cm="1">
        <f t="array" ref="C977">INDEX(DbaseIndices!F:F,$B977)</f>
        <v>1 Energy</v>
      </c>
      <c r="D977" s="197" t="str" cm="1">
        <f t="array" ref="D977">INDEX(DbaseIndices!G:G,$B977)</f>
        <v>1A Fuel Combustion Activities</v>
      </c>
      <c r="E977" s="197" t="str" cm="1">
        <f t="array" ref="E977">INDEX(DbaseIndices!H:H,$B977)</f>
        <v>1A4 Other Sectors</v>
      </c>
      <c r="F977" s="197" t="str" cm="1">
        <f t="array" ref="F977">INDEX(DbaseIndices!I:I,$B977)</f>
        <v>1A4a Commercial/Institutional</v>
      </c>
      <c r="G977" s="197" t="str" cm="1">
        <f t="array" ref="G977">INDEX(DbaseIndices!D:D,$B977)</f>
        <v>Coal</v>
      </c>
      <c r="H977" s="197" t="str" cm="1">
        <f t="array" ref="H977">INDEX(DbaseIndices!E:E,$B977)</f>
        <v>CH4</v>
      </c>
      <c r="I977" s="197">
        <f>IF(I976=DbaseIndices!$N$3,DbaseIndices!$N$2,I976+1)</f>
        <v>2015</v>
      </c>
      <c r="J977" s="404" cm="1">
        <f t="array" aca="1" ref="J977" ca="1">OFFSET(INDIRECT(INDEX(DbaseIndices!J:J,B977)),0,I977-2000+1)</f>
        <v>0.18698512122892719</v>
      </c>
    </row>
    <row r="978" spans="1:10" x14ac:dyDescent="0.25">
      <c r="A978" s="197">
        <f>IF(I977=DbaseIndices!$N$3,A977+1,A977)</f>
        <v>163</v>
      </c>
      <c r="B978" s="197">
        <f>MATCH(A978,DbaseIndices!A:A,0)</f>
        <v>229</v>
      </c>
      <c r="C978" s="197" t="str" cm="1">
        <f t="array" ref="C978">INDEX(DbaseIndices!F:F,$B978)</f>
        <v>1 Energy</v>
      </c>
      <c r="D978" s="197" t="str" cm="1">
        <f t="array" ref="D978">INDEX(DbaseIndices!G:G,$B978)</f>
        <v>1A Fuel Combustion Activities</v>
      </c>
      <c r="E978" s="197" t="str" cm="1">
        <f t="array" ref="E978">INDEX(DbaseIndices!H:H,$B978)</f>
        <v>1A4 Other Sectors</v>
      </c>
      <c r="F978" s="197" t="str" cm="1">
        <f t="array" ref="F978">INDEX(DbaseIndices!I:I,$B978)</f>
        <v>1A4a Commercial/Institutional</v>
      </c>
      <c r="G978" s="197" t="str" cm="1">
        <f t="array" ref="G978">INDEX(DbaseIndices!D:D,$B978)</f>
        <v>Coal</v>
      </c>
      <c r="H978" s="197" t="str" cm="1">
        <f t="array" ref="H978">INDEX(DbaseIndices!E:E,$B978)</f>
        <v>CH4</v>
      </c>
      <c r="I978" s="197">
        <f>IF(I977=DbaseIndices!$N$3,DbaseIndices!$N$2,I977+1)</f>
        <v>2016</v>
      </c>
      <c r="J978" s="404" cm="1">
        <f t="array" aca="1" ref="J978" ca="1">OFFSET(INDIRECT(INDEX(DbaseIndices!J:J,B978)),0,I978-2000+1)</f>
        <v>0.16086312720311868</v>
      </c>
    </row>
    <row r="979" spans="1:10" x14ac:dyDescent="0.25">
      <c r="A979" s="197">
        <f>IF(I978=DbaseIndices!$N$3,A978+1,A978)</f>
        <v>163</v>
      </c>
      <c r="B979" s="197">
        <f>MATCH(A979,DbaseIndices!A:A,0)</f>
        <v>229</v>
      </c>
      <c r="C979" s="197" t="str" cm="1">
        <f t="array" ref="C979">INDEX(DbaseIndices!F:F,$B979)</f>
        <v>1 Energy</v>
      </c>
      <c r="D979" s="197" t="str" cm="1">
        <f t="array" ref="D979">INDEX(DbaseIndices!G:G,$B979)</f>
        <v>1A Fuel Combustion Activities</v>
      </c>
      <c r="E979" s="197" t="str" cm="1">
        <f t="array" ref="E979">INDEX(DbaseIndices!H:H,$B979)</f>
        <v>1A4 Other Sectors</v>
      </c>
      <c r="F979" s="197" t="str" cm="1">
        <f t="array" ref="F979">INDEX(DbaseIndices!I:I,$B979)</f>
        <v>1A4a Commercial/Institutional</v>
      </c>
      <c r="G979" s="197" t="str" cm="1">
        <f t="array" ref="G979">INDEX(DbaseIndices!D:D,$B979)</f>
        <v>Coal</v>
      </c>
      <c r="H979" s="197" t="str" cm="1">
        <f t="array" ref="H979">INDEX(DbaseIndices!E:E,$B979)</f>
        <v>CH4</v>
      </c>
      <c r="I979" s="197">
        <f>IF(I978=DbaseIndices!$N$3,DbaseIndices!$N$2,I978+1)</f>
        <v>2017</v>
      </c>
      <c r="J979" s="404" cm="1">
        <f t="array" aca="1" ref="J979" ca="1">OFFSET(INDIRECT(INDEX(DbaseIndices!J:J,B979)),0,I979-2000+1)</f>
        <v>0.28543796719187814</v>
      </c>
    </row>
    <row r="980" spans="1:10" x14ac:dyDescent="0.25">
      <c r="A980" s="197">
        <f>IF(I979=DbaseIndices!$N$3,A979+1,A979)</f>
        <v>164</v>
      </c>
      <c r="B980" s="197">
        <f>MATCH(A980,DbaseIndices!A:A,0)</f>
        <v>230</v>
      </c>
      <c r="C980" s="197" t="str" cm="1">
        <f t="array" ref="C980">INDEX(DbaseIndices!F:F,$B980)</f>
        <v>1 Energy</v>
      </c>
      <c r="D980" s="197" t="str" cm="1">
        <f t="array" ref="D980">INDEX(DbaseIndices!G:G,$B980)</f>
        <v>1A Fuel Combustion Activities</v>
      </c>
      <c r="E980" s="197" t="str" cm="1">
        <f t="array" ref="E980">INDEX(DbaseIndices!H:H,$B980)</f>
        <v>1A4 Other Sectors</v>
      </c>
      <c r="F980" s="197" t="str" cm="1">
        <f t="array" ref="F980">INDEX(DbaseIndices!I:I,$B980)</f>
        <v>1A4a Commercial/Institutional</v>
      </c>
      <c r="G980" s="197" t="str" cm="1">
        <f t="array" ref="G980">INDEX(DbaseIndices!D:D,$B980)</f>
        <v>Gas work gas</v>
      </c>
      <c r="H980" s="197" t="str" cm="1">
        <f t="array" ref="H980">INDEX(DbaseIndices!E:E,$B980)</f>
        <v>CH4</v>
      </c>
      <c r="I980" s="197">
        <f>IF(I979=DbaseIndices!$N$3,DbaseIndices!$N$2,I979+1)</f>
        <v>2012</v>
      </c>
      <c r="J980" s="404" cm="1">
        <f t="array" aca="1" ref="J980" ca="1">OFFSET(INDIRECT(INDEX(DbaseIndices!J:J,B980)),0,I980-2000+1)</f>
        <v>0</v>
      </c>
    </row>
    <row r="981" spans="1:10" x14ac:dyDescent="0.25">
      <c r="A981" s="197">
        <f>IF(I980=DbaseIndices!$N$3,A980+1,A980)</f>
        <v>164</v>
      </c>
      <c r="B981" s="197">
        <f>MATCH(A981,DbaseIndices!A:A,0)</f>
        <v>230</v>
      </c>
      <c r="C981" s="197" t="str" cm="1">
        <f t="array" ref="C981">INDEX(DbaseIndices!F:F,$B981)</f>
        <v>1 Energy</v>
      </c>
      <c r="D981" s="197" t="str" cm="1">
        <f t="array" ref="D981">INDEX(DbaseIndices!G:G,$B981)</f>
        <v>1A Fuel Combustion Activities</v>
      </c>
      <c r="E981" s="197" t="str" cm="1">
        <f t="array" ref="E981">INDEX(DbaseIndices!H:H,$B981)</f>
        <v>1A4 Other Sectors</v>
      </c>
      <c r="F981" s="197" t="str" cm="1">
        <f t="array" ref="F981">INDEX(DbaseIndices!I:I,$B981)</f>
        <v>1A4a Commercial/Institutional</v>
      </c>
      <c r="G981" s="197" t="str" cm="1">
        <f t="array" ref="G981">INDEX(DbaseIndices!D:D,$B981)</f>
        <v>Gas work gas</v>
      </c>
      <c r="H981" s="197" t="str" cm="1">
        <f t="array" ref="H981">INDEX(DbaseIndices!E:E,$B981)</f>
        <v>CH4</v>
      </c>
      <c r="I981" s="197">
        <f>IF(I980=DbaseIndices!$N$3,DbaseIndices!$N$2,I980+1)</f>
        <v>2013</v>
      </c>
      <c r="J981" s="404" cm="1">
        <f t="array" aca="1" ref="J981" ca="1">OFFSET(INDIRECT(INDEX(DbaseIndices!J:J,B981)),0,I981-2000+1)</f>
        <v>0</v>
      </c>
    </row>
    <row r="982" spans="1:10" x14ac:dyDescent="0.25">
      <c r="A982" s="197">
        <f>IF(I981=DbaseIndices!$N$3,A981+1,A981)</f>
        <v>164</v>
      </c>
      <c r="B982" s="197">
        <f>MATCH(A982,DbaseIndices!A:A,0)</f>
        <v>230</v>
      </c>
      <c r="C982" s="197" t="str" cm="1">
        <f t="array" ref="C982">INDEX(DbaseIndices!F:F,$B982)</f>
        <v>1 Energy</v>
      </c>
      <c r="D982" s="197" t="str" cm="1">
        <f t="array" ref="D982">INDEX(DbaseIndices!G:G,$B982)</f>
        <v>1A Fuel Combustion Activities</v>
      </c>
      <c r="E982" s="197" t="str" cm="1">
        <f t="array" ref="E982">INDEX(DbaseIndices!H:H,$B982)</f>
        <v>1A4 Other Sectors</v>
      </c>
      <c r="F982" s="197" t="str" cm="1">
        <f t="array" ref="F982">INDEX(DbaseIndices!I:I,$B982)</f>
        <v>1A4a Commercial/Institutional</v>
      </c>
      <c r="G982" s="197" t="str" cm="1">
        <f t="array" ref="G982">INDEX(DbaseIndices!D:D,$B982)</f>
        <v>Gas work gas</v>
      </c>
      <c r="H982" s="197" t="str" cm="1">
        <f t="array" ref="H982">INDEX(DbaseIndices!E:E,$B982)</f>
        <v>CH4</v>
      </c>
      <c r="I982" s="197">
        <f>IF(I981=DbaseIndices!$N$3,DbaseIndices!$N$2,I981+1)</f>
        <v>2014</v>
      </c>
      <c r="J982" s="404" cm="1">
        <f t="array" aca="1" ref="J982" ca="1">OFFSET(INDIRECT(INDEX(DbaseIndices!J:J,B982)),0,I982-2000+1)</f>
        <v>0</v>
      </c>
    </row>
    <row r="983" spans="1:10" x14ac:dyDescent="0.25">
      <c r="A983" s="197">
        <f>IF(I982=DbaseIndices!$N$3,A982+1,A982)</f>
        <v>164</v>
      </c>
      <c r="B983" s="197">
        <f>MATCH(A983,DbaseIndices!A:A,0)</f>
        <v>230</v>
      </c>
      <c r="C983" s="197" t="str" cm="1">
        <f t="array" ref="C983">INDEX(DbaseIndices!F:F,$B983)</f>
        <v>1 Energy</v>
      </c>
      <c r="D983" s="197" t="str" cm="1">
        <f t="array" ref="D983">INDEX(DbaseIndices!G:G,$B983)</f>
        <v>1A Fuel Combustion Activities</v>
      </c>
      <c r="E983" s="197" t="str" cm="1">
        <f t="array" ref="E983">INDEX(DbaseIndices!H:H,$B983)</f>
        <v>1A4 Other Sectors</v>
      </c>
      <c r="F983" s="197" t="str" cm="1">
        <f t="array" ref="F983">INDEX(DbaseIndices!I:I,$B983)</f>
        <v>1A4a Commercial/Institutional</v>
      </c>
      <c r="G983" s="197" t="str" cm="1">
        <f t="array" ref="G983">INDEX(DbaseIndices!D:D,$B983)</f>
        <v>Gas work gas</v>
      </c>
      <c r="H983" s="197" t="str" cm="1">
        <f t="array" ref="H983">INDEX(DbaseIndices!E:E,$B983)</f>
        <v>CH4</v>
      </c>
      <c r="I983" s="197">
        <f>IF(I982=DbaseIndices!$N$3,DbaseIndices!$N$2,I982+1)</f>
        <v>2015</v>
      </c>
      <c r="J983" s="404" cm="1">
        <f t="array" aca="1" ref="J983" ca="1">OFFSET(INDIRECT(INDEX(DbaseIndices!J:J,B983)),0,I983-2000+1)</f>
        <v>0</v>
      </c>
    </row>
    <row r="984" spans="1:10" x14ac:dyDescent="0.25">
      <c r="A984" s="197">
        <f>IF(I983=DbaseIndices!$N$3,A983+1,A983)</f>
        <v>164</v>
      </c>
      <c r="B984" s="197">
        <f>MATCH(A984,DbaseIndices!A:A,0)</f>
        <v>230</v>
      </c>
      <c r="C984" s="197" t="str" cm="1">
        <f t="array" ref="C984">INDEX(DbaseIndices!F:F,$B984)</f>
        <v>1 Energy</v>
      </c>
      <c r="D984" s="197" t="str" cm="1">
        <f t="array" ref="D984">INDEX(DbaseIndices!G:G,$B984)</f>
        <v>1A Fuel Combustion Activities</v>
      </c>
      <c r="E984" s="197" t="str" cm="1">
        <f t="array" ref="E984">INDEX(DbaseIndices!H:H,$B984)</f>
        <v>1A4 Other Sectors</v>
      </c>
      <c r="F984" s="197" t="str" cm="1">
        <f t="array" ref="F984">INDEX(DbaseIndices!I:I,$B984)</f>
        <v>1A4a Commercial/Institutional</v>
      </c>
      <c r="G984" s="197" t="str" cm="1">
        <f t="array" ref="G984">INDEX(DbaseIndices!D:D,$B984)</f>
        <v>Gas work gas</v>
      </c>
      <c r="H984" s="197" t="str" cm="1">
        <f t="array" ref="H984">INDEX(DbaseIndices!E:E,$B984)</f>
        <v>CH4</v>
      </c>
      <c r="I984" s="197">
        <f>IF(I983=DbaseIndices!$N$3,DbaseIndices!$N$2,I983+1)</f>
        <v>2016</v>
      </c>
      <c r="J984" s="404" cm="1">
        <f t="array" aca="1" ref="J984" ca="1">OFFSET(INDIRECT(INDEX(DbaseIndices!J:J,B984)),0,I984-2000+1)</f>
        <v>0</v>
      </c>
    </row>
    <row r="985" spans="1:10" x14ac:dyDescent="0.25">
      <c r="A985" s="197">
        <f>IF(I984=DbaseIndices!$N$3,A984+1,A984)</f>
        <v>164</v>
      </c>
      <c r="B985" s="197">
        <f>MATCH(A985,DbaseIndices!A:A,0)</f>
        <v>230</v>
      </c>
      <c r="C985" s="197" t="str" cm="1">
        <f t="array" ref="C985">INDEX(DbaseIndices!F:F,$B985)</f>
        <v>1 Energy</v>
      </c>
      <c r="D985" s="197" t="str" cm="1">
        <f t="array" ref="D985">INDEX(DbaseIndices!G:G,$B985)</f>
        <v>1A Fuel Combustion Activities</v>
      </c>
      <c r="E985" s="197" t="str" cm="1">
        <f t="array" ref="E985">INDEX(DbaseIndices!H:H,$B985)</f>
        <v>1A4 Other Sectors</v>
      </c>
      <c r="F985" s="197" t="str" cm="1">
        <f t="array" ref="F985">INDEX(DbaseIndices!I:I,$B985)</f>
        <v>1A4a Commercial/Institutional</v>
      </c>
      <c r="G985" s="197" t="str" cm="1">
        <f t="array" ref="G985">INDEX(DbaseIndices!D:D,$B985)</f>
        <v>Gas work gas</v>
      </c>
      <c r="H985" s="197" t="str" cm="1">
        <f t="array" ref="H985">INDEX(DbaseIndices!E:E,$B985)</f>
        <v>CH4</v>
      </c>
      <c r="I985" s="197">
        <f>IF(I984=DbaseIndices!$N$3,DbaseIndices!$N$2,I984+1)</f>
        <v>2017</v>
      </c>
      <c r="J985" s="404" cm="1">
        <f t="array" aca="1" ref="J985" ca="1">OFFSET(INDIRECT(INDEX(DbaseIndices!J:J,B985)),0,I985-2000+1)</f>
        <v>0</v>
      </c>
    </row>
    <row r="986" spans="1:10" x14ac:dyDescent="0.25">
      <c r="A986" s="197">
        <f>IF(I985=DbaseIndices!$N$3,A985+1,A985)</f>
        <v>165</v>
      </c>
      <c r="B986" s="197">
        <f>MATCH(A986,DbaseIndices!A:A,0)</f>
        <v>231</v>
      </c>
      <c r="C986" s="197" t="str" cm="1">
        <f t="array" ref="C986">INDEX(DbaseIndices!F:F,$B986)</f>
        <v>1 Energy</v>
      </c>
      <c r="D986" s="197" t="str" cm="1">
        <f t="array" ref="D986">INDEX(DbaseIndices!G:G,$B986)</f>
        <v>1A Fuel Combustion Activities</v>
      </c>
      <c r="E986" s="197" t="str" cm="1">
        <f t="array" ref="E986">INDEX(DbaseIndices!H:H,$B986)</f>
        <v>1A4 Other Sectors</v>
      </c>
      <c r="F986" s="197" t="str" cm="1">
        <f t="array" ref="F986">INDEX(DbaseIndices!I:I,$B986)</f>
        <v>1A4a Commercial/Institutional</v>
      </c>
      <c r="G986" s="197" t="str" cm="1">
        <f t="array" ref="G986">INDEX(DbaseIndices!D:D,$B986)</f>
        <v>Gas</v>
      </c>
      <c r="H986" s="197" t="str" cm="1">
        <f t="array" ref="H986">INDEX(DbaseIndices!E:E,$B986)</f>
        <v>CH4</v>
      </c>
      <c r="I986" s="197">
        <f>IF(I985=DbaseIndices!$N$3,DbaseIndices!$N$2,I985+1)</f>
        <v>2012</v>
      </c>
      <c r="J986" s="404" cm="1">
        <f t="array" aca="1" ref="J986" ca="1">OFFSET(INDIRECT(INDEX(DbaseIndices!J:J,B986)),0,I986-2000+1)</f>
        <v>3.1382400000000031E-4</v>
      </c>
    </row>
    <row r="987" spans="1:10" x14ac:dyDescent="0.25">
      <c r="A987" s="197">
        <f>IF(I986=DbaseIndices!$N$3,A986+1,A986)</f>
        <v>165</v>
      </c>
      <c r="B987" s="197">
        <f>MATCH(A987,DbaseIndices!A:A,0)</f>
        <v>231</v>
      </c>
      <c r="C987" s="197" t="str" cm="1">
        <f t="array" ref="C987">INDEX(DbaseIndices!F:F,$B987)</f>
        <v>1 Energy</v>
      </c>
      <c r="D987" s="197" t="str" cm="1">
        <f t="array" ref="D987">INDEX(DbaseIndices!G:G,$B987)</f>
        <v>1A Fuel Combustion Activities</v>
      </c>
      <c r="E987" s="197" t="str" cm="1">
        <f t="array" ref="E987">INDEX(DbaseIndices!H:H,$B987)</f>
        <v>1A4 Other Sectors</v>
      </c>
      <c r="F987" s="197" t="str" cm="1">
        <f t="array" ref="F987">INDEX(DbaseIndices!I:I,$B987)</f>
        <v>1A4a Commercial/Institutional</v>
      </c>
      <c r="G987" s="197" t="str" cm="1">
        <f t="array" ref="G987">INDEX(DbaseIndices!D:D,$B987)</f>
        <v>Gas</v>
      </c>
      <c r="H987" s="197" t="str" cm="1">
        <f t="array" ref="H987">INDEX(DbaseIndices!E:E,$B987)</f>
        <v>CH4</v>
      </c>
      <c r="I987" s="197">
        <f>IF(I986=DbaseIndices!$N$3,DbaseIndices!$N$2,I986+1)</f>
        <v>2013</v>
      </c>
      <c r="J987" s="404" cm="1">
        <f t="array" aca="1" ref="J987" ca="1">OFFSET(INDIRECT(INDEX(DbaseIndices!J:J,B987)),0,I987-2000+1)</f>
        <v>4.66396E-4</v>
      </c>
    </row>
    <row r="988" spans="1:10" x14ac:dyDescent="0.25">
      <c r="A988" s="197">
        <f>IF(I987=DbaseIndices!$N$3,A987+1,A987)</f>
        <v>165</v>
      </c>
      <c r="B988" s="197">
        <f>MATCH(A988,DbaseIndices!A:A,0)</f>
        <v>231</v>
      </c>
      <c r="C988" s="197" t="str" cm="1">
        <f t="array" ref="C988">INDEX(DbaseIndices!F:F,$B988)</f>
        <v>1 Energy</v>
      </c>
      <c r="D988" s="197" t="str" cm="1">
        <f t="array" ref="D988">INDEX(DbaseIndices!G:G,$B988)</f>
        <v>1A Fuel Combustion Activities</v>
      </c>
      <c r="E988" s="197" t="str" cm="1">
        <f t="array" ref="E988">INDEX(DbaseIndices!H:H,$B988)</f>
        <v>1A4 Other Sectors</v>
      </c>
      <c r="F988" s="197" t="str" cm="1">
        <f t="array" ref="F988">INDEX(DbaseIndices!I:I,$B988)</f>
        <v>1A4a Commercial/Institutional</v>
      </c>
      <c r="G988" s="197" t="str" cm="1">
        <f t="array" ref="G988">INDEX(DbaseIndices!D:D,$B988)</f>
        <v>Gas</v>
      </c>
      <c r="H988" s="197" t="str" cm="1">
        <f t="array" ref="H988">INDEX(DbaseIndices!E:E,$B988)</f>
        <v>CH4</v>
      </c>
      <c r="I988" s="197">
        <f>IF(I987=DbaseIndices!$N$3,DbaseIndices!$N$2,I987+1)</f>
        <v>2014</v>
      </c>
      <c r="J988" s="404" cm="1">
        <f t="array" aca="1" ref="J988" ca="1">OFFSET(INDIRECT(INDEX(DbaseIndices!J:J,B988)),0,I988-2000+1)</f>
        <v>4.8508499999999995E-4</v>
      </c>
    </row>
    <row r="989" spans="1:10" x14ac:dyDescent="0.25">
      <c r="A989" s="197">
        <f>IF(I988=DbaseIndices!$N$3,A988+1,A988)</f>
        <v>165</v>
      </c>
      <c r="B989" s="197">
        <f>MATCH(A989,DbaseIndices!A:A,0)</f>
        <v>231</v>
      </c>
      <c r="C989" s="197" t="str" cm="1">
        <f t="array" ref="C989">INDEX(DbaseIndices!F:F,$B989)</f>
        <v>1 Energy</v>
      </c>
      <c r="D989" s="197" t="str" cm="1">
        <f t="array" ref="D989">INDEX(DbaseIndices!G:G,$B989)</f>
        <v>1A Fuel Combustion Activities</v>
      </c>
      <c r="E989" s="197" t="str" cm="1">
        <f t="array" ref="E989">INDEX(DbaseIndices!H:H,$B989)</f>
        <v>1A4 Other Sectors</v>
      </c>
      <c r="F989" s="197" t="str" cm="1">
        <f t="array" ref="F989">INDEX(DbaseIndices!I:I,$B989)</f>
        <v>1A4a Commercial/Institutional</v>
      </c>
      <c r="G989" s="197" t="str" cm="1">
        <f t="array" ref="G989">INDEX(DbaseIndices!D:D,$B989)</f>
        <v>Gas</v>
      </c>
      <c r="H989" s="197" t="str" cm="1">
        <f t="array" ref="H989">INDEX(DbaseIndices!E:E,$B989)</f>
        <v>CH4</v>
      </c>
      <c r="I989" s="197">
        <f>IF(I988=DbaseIndices!$N$3,DbaseIndices!$N$2,I988+1)</f>
        <v>2015</v>
      </c>
      <c r="J989" s="404" cm="1">
        <f t="array" aca="1" ref="J989" ca="1">OFFSET(INDIRECT(INDEX(DbaseIndices!J:J,B989)),0,I989-2000+1)</f>
        <v>5.0377400000000002E-4</v>
      </c>
    </row>
    <row r="990" spans="1:10" x14ac:dyDescent="0.25">
      <c r="A990" s="197">
        <f>IF(I989=DbaseIndices!$N$3,A989+1,A989)</f>
        <v>165</v>
      </c>
      <c r="B990" s="197">
        <f>MATCH(A990,DbaseIndices!A:A,0)</f>
        <v>231</v>
      </c>
      <c r="C990" s="197" t="str" cm="1">
        <f t="array" ref="C990">INDEX(DbaseIndices!F:F,$B990)</f>
        <v>1 Energy</v>
      </c>
      <c r="D990" s="197" t="str" cm="1">
        <f t="array" ref="D990">INDEX(DbaseIndices!G:G,$B990)</f>
        <v>1A Fuel Combustion Activities</v>
      </c>
      <c r="E990" s="197" t="str" cm="1">
        <f t="array" ref="E990">INDEX(DbaseIndices!H:H,$B990)</f>
        <v>1A4 Other Sectors</v>
      </c>
      <c r="F990" s="197" t="str" cm="1">
        <f t="array" ref="F990">INDEX(DbaseIndices!I:I,$B990)</f>
        <v>1A4a Commercial/Institutional</v>
      </c>
      <c r="G990" s="197" t="str" cm="1">
        <f t="array" ref="G990">INDEX(DbaseIndices!D:D,$B990)</f>
        <v>Gas</v>
      </c>
      <c r="H990" s="197" t="str" cm="1">
        <f t="array" ref="H990">INDEX(DbaseIndices!E:E,$B990)</f>
        <v>CH4</v>
      </c>
      <c r="I990" s="197">
        <f>IF(I989=DbaseIndices!$N$3,DbaseIndices!$N$2,I989+1)</f>
        <v>2016</v>
      </c>
      <c r="J990" s="404" cm="1">
        <f t="array" aca="1" ref="J990" ca="1">OFFSET(INDIRECT(INDEX(DbaseIndices!J:J,B990)),0,I990-2000+1)</f>
        <v>5.22E-4</v>
      </c>
    </row>
    <row r="991" spans="1:10" x14ac:dyDescent="0.25">
      <c r="A991" s="197">
        <f>IF(I990=DbaseIndices!$N$3,A990+1,A990)</f>
        <v>165</v>
      </c>
      <c r="B991" s="197">
        <f>MATCH(A991,DbaseIndices!A:A,0)</f>
        <v>231</v>
      </c>
      <c r="C991" s="197" t="str" cm="1">
        <f t="array" ref="C991">INDEX(DbaseIndices!F:F,$B991)</f>
        <v>1 Energy</v>
      </c>
      <c r="D991" s="197" t="str" cm="1">
        <f t="array" ref="D991">INDEX(DbaseIndices!G:G,$B991)</f>
        <v>1A Fuel Combustion Activities</v>
      </c>
      <c r="E991" s="197" t="str" cm="1">
        <f t="array" ref="E991">INDEX(DbaseIndices!H:H,$B991)</f>
        <v>1A4 Other Sectors</v>
      </c>
      <c r="F991" s="197" t="str" cm="1">
        <f t="array" ref="F991">INDEX(DbaseIndices!I:I,$B991)</f>
        <v>1A4a Commercial/Institutional</v>
      </c>
      <c r="G991" s="197" t="str" cm="1">
        <f t="array" ref="G991">INDEX(DbaseIndices!D:D,$B991)</f>
        <v>Gas</v>
      </c>
      <c r="H991" s="197" t="str" cm="1">
        <f t="array" ref="H991">INDEX(DbaseIndices!E:E,$B991)</f>
        <v>CH4</v>
      </c>
      <c r="I991" s="197">
        <f>IF(I990=DbaseIndices!$N$3,DbaseIndices!$N$2,I990+1)</f>
        <v>2017</v>
      </c>
      <c r="J991" s="404" cm="1">
        <f t="array" aca="1" ref="J991" ca="1">OFFSET(INDIRECT(INDEX(DbaseIndices!J:J,B991)),0,I991-2000+1)</f>
        <v>5.4100000000000003E-4</v>
      </c>
    </row>
    <row r="992" spans="1:10" x14ac:dyDescent="0.25">
      <c r="A992" s="197">
        <f>IF(I991=DbaseIndices!$N$3,A991+1,A991)</f>
        <v>166</v>
      </c>
      <c r="B992" s="197">
        <f>MATCH(A992,DbaseIndices!A:A,0)</f>
        <v>233</v>
      </c>
      <c r="C992" s="197" t="str" cm="1">
        <f t="array" ref="C992">INDEX(DbaseIndices!F:F,$B992)</f>
        <v>1 Energy</v>
      </c>
      <c r="D992" s="197" t="str" cm="1">
        <f t="array" ref="D992">INDEX(DbaseIndices!G:G,$B992)</f>
        <v>1A Fuel Combustion Activities</v>
      </c>
      <c r="E992" s="197" t="str" cm="1">
        <f t="array" ref="E992">INDEX(DbaseIndices!H:H,$B992)</f>
        <v>1A4 Other Sectors</v>
      </c>
      <c r="F992" s="197" t="str" cm="1">
        <f t="array" ref="F992">INDEX(DbaseIndices!I:I,$B992)</f>
        <v>1A4b Residential</v>
      </c>
      <c r="G992" s="197" t="str" cm="1">
        <f t="array" ref="G992">INDEX(DbaseIndices!D:D,$B992)</f>
        <v>Kerosene</v>
      </c>
      <c r="H992" s="197" t="str" cm="1">
        <f t="array" ref="H992">INDEX(DbaseIndices!E:E,$B992)</f>
        <v>CH4</v>
      </c>
      <c r="I992" s="197">
        <f>IF(I991=DbaseIndices!$N$3,DbaseIndices!$N$2,I991+1)</f>
        <v>2012</v>
      </c>
      <c r="J992" s="404" cm="1">
        <f t="array" aca="1" ref="J992" ca="1">OFFSET(INDIRECT(INDEX(DbaseIndices!J:J,B992)),0,I992-2000+1)</f>
        <v>4.3786281000000003E-2</v>
      </c>
    </row>
    <row r="993" spans="1:10" x14ac:dyDescent="0.25">
      <c r="A993" s="197">
        <f>IF(I992=DbaseIndices!$N$3,A992+1,A992)</f>
        <v>166</v>
      </c>
      <c r="B993" s="197">
        <f>MATCH(A993,DbaseIndices!A:A,0)</f>
        <v>233</v>
      </c>
      <c r="C993" s="197" t="str" cm="1">
        <f t="array" ref="C993">INDEX(DbaseIndices!F:F,$B993)</f>
        <v>1 Energy</v>
      </c>
      <c r="D993" s="197" t="str" cm="1">
        <f t="array" ref="D993">INDEX(DbaseIndices!G:G,$B993)</f>
        <v>1A Fuel Combustion Activities</v>
      </c>
      <c r="E993" s="197" t="str" cm="1">
        <f t="array" ref="E993">INDEX(DbaseIndices!H:H,$B993)</f>
        <v>1A4 Other Sectors</v>
      </c>
      <c r="F993" s="197" t="str" cm="1">
        <f t="array" ref="F993">INDEX(DbaseIndices!I:I,$B993)</f>
        <v>1A4b Residential</v>
      </c>
      <c r="G993" s="197" t="str" cm="1">
        <f t="array" ref="G993">INDEX(DbaseIndices!D:D,$B993)</f>
        <v>Kerosene</v>
      </c>
      <c r="H993" s="197" t="str" cm="1">
        <f t="array" ref="H993">INDEX(DbaseIndices!E:E,$B993)</f>
        <v>CH4</v>
      </c>
      <c r="I993" s="197">
        <f>IF(I992=DbaseIndices!$N$3,DbaseIndices!$N$2,I992+1)</f>
        <v>2013</v>
      </c>
      <c r="J993" s="404" cm="1">
        <f t="array" aca="1" ref="J993" ca="1">OFFSET(INDIRECT(INDEX(DbaseIndices!J:J,B993)),0,I993-2000+1)</f>
        <v>4.3784999999999998E-2</v>
      </c>
    </row>
    <row r="994" spans="1:10" x14ac:dyDescent="0.25">
      <c r="A994" s="197">
        <f>IF(I993=DbaseIndices!$N$3,A993+1,A993)</f>
        <v>166</v>
      </c>
      <c r="B994" s="197">
        <f>MATCH(A994,DbaseIndices!A:A,0)</f>
        <v>233</v>
      </c>
      <c r="C994" s="197" t="str" cm="1">
        <f t="array" ref="C994">INDEX(DbaseIndices!F:F,$B994)</f>
        <v>1 Energy</v>
      </c>
      <c r="D994" s="197" t="str" cm="1">
        <f t="array" ref="D994">INDEX(DbaseIndices!G:G,$B994)</f>
        <v>1A Fuel Combustion Activities</v>
      </c>
      <c r="E994" s="197" t="str" cm="1">
        <f t="array" ref="E994">INDEX(DbaseIndices!H:H,$B994)</f>
        <v>1A4 Other Sectors</v>
      </c>
      <c r="F994" s="197" t="str" cm="1">
        <f t="array" ref="F994">INDEX(DbaseIndices!I:I,$B994)</f>
        <v>1A4b Residential</v>
      </c>
      <c r="G994" s="197" t="str" cm="1">
        <f t="array" ref="G994">INDEX(DbaseIndices!D:D,$B994)</f>
        <v>Kerosene</v>
      </c>
      <c r="H994" s="197" t="str" cm="1">
        <f t="array" ref="H994">INDEX(DbaseIndices!E:E,$B994)</f>
        <v>CH4</v>
      </c>
      <c r="I994" s="197">
        <f>IF(I993=DbaseIndices!$N$3,DbaseIndices!$N$2,I993+1)</f>
        <v>2014</v>
      </c>
      <c r="J994" s="404" cm="1">
        <f t="array" aca="1" ref="J994" ca="1">OFFSET(INDIRECT(INDEX(DbaseIndices!J:J,B994)),0,I994-2000+1)</f>
        <v>3.1986000000000001E-2</v>
      </c>
    </row>
    <row r="995" spans="1:10" x14ac:dyDescent="0.25">
      <c r="A995" s="197">
        <f>IF(I994=DbaseIndices!$N$3,A994+1,A994)</f>
        <v>166</v>
      </c>
      <c r="B995" s="197">
        <f>MATCH(A995,DbaseIndices!A:A,0)</f>
        <v>233</v>
      </c>
      <c r="C995" s="197" t="str" cm="1">
        <f t="array" ref="C995">INDEX(DbaseIndices!F:F,$B995)</f>
        <v>1 Energy</v>
      </c>
      <c r="D995" s="197" t="str" cm="1">
        <f t="array" ref="D995">INDEX(DbaseIndices!G:G,$B995)</f>
        <v>1A Fuel Combustion Activities</v>
      </c>
      <c r="E995" s="197" t="str" cm="1">
        <f t="array" ref="E995">INDEX(DbaseIndices!H:H,$B995)</f>
        <v>1A4 Other Sectors</v>
      </c>
      <c r="F995" s="197" t="str" cm="1">
        <f t="array" ref="F995">INDEX(DbaseIndices!I:I,$B995)</f>
        <v>1A4b Residential</v>
      </c>
      <c r="G995" s="197" t="str" cm="1">
        <f t="array" ref="G995">INDEX(DbaseIndices!D:D,$B995)</f>
        <v>Kerosene</v>
      </c>
      <c r="H995" s="197" t="str" cm="1">
        <f t="array" ref="H995">INDEX(DbaseIndices!E:E,$B995)</f>
        <v>CH4</v>
      </c>
      <c r="I995" s="197">
        <f>IF(I994=DbaseIndices!$N$3,DbaseIndices!$N$2,I994+1)</f>
        <v>2015</v>
      </c>
      <c r="J995" s="404" cm="1">
        <f t="array" aca="1" ref="J995" ca="1">OFFSET(INDIRECT(INDEX(DbaseIndices!J:J,B995)),0,I995-2000+1)</f>
        <v>3.6826110000000002E-2</v>
      </c>
    </row>
    <row r="996" spans="1:10" x14ac:dyDescent="0.25">
      <c r="A996" s="197">
        <f>IF(I995=DbaseIndices!$N$3,A995+1,A995)</f>
        <v>166</v>
      </c>
      <c r="B996" s="197">
        <f>MATCH(A996,DbaseIndices!A:A,0)</f>
        <v>233</v>
      </c>
      <c r="C996" s="197" t="str" cm="1">
        <f t="array" ref="C996">INDEX(DbaseIndices!F:F,$B996)</f>
        <v>1 Energy</v>
      </c>
      <c r="D996" s="197" t="str" cm="1">
        <f t="array" ref="D996">INDEX(DbaseIndices!G:G,$B996)</f>
        <v>1A Fuel Combustion Activities</v>
      </c>
      <c r="E996" s="197" t="str" cm="1">
        <f t="array" ref="E996">INDEX(DbaseIndices!H:H,$B996)</f>
        <v>1A4 Other Sectors</v>
      </c>
      <c r="F996" s="197" t="str" cm="1">
        <f t="array" ref="F996">INDEX(DbaseIndices!I:I,$B996)</f>
        <v>1A4b Residential</v>
      </c>
      <c r="G996" s="197" t="str" cm="1">
        <f t="array" ref="G996">INDEX(DbaseIndices!D:D,$B996)</f>
        <v>Kerosene</v>
      </c>
      <c r="H996" s="197" t="str" cm="1">
        <f t="array" ref="H996">INDEX(DbaseIndices!E:E,$B996)</f>
        <v>CH4</v>
      </c>
      <c r="I996" s="197">
        <f>IF(I995=DbaseIndices!$N$3,DbaseIndices!$N$2,I995+1)</f>
        <v>2016</v>
      </c>
      <c r="J996" s="404" cm="1">
        <f t="array" aca="1" ref="J996" ca="1">OFFSET(INDIRECT(INDEX(DbaseIndices!J:J,B996)),0,I996-2000+1)</f>
        <v>3.3260999999999999E-2</v>
      </c>
    </row>
    <row r="997" spans="1:10" x14ac:dyDescent="0.25">
      <c r="A997" s="197">
        <f>IF(I996=DbaseIndices!$N$3,A996+1,A996)</f>
        <v>166</v>
      </c>
      <c r="B997" s="197">
        <f>MATCH(A997,DbaseIndices!A:A,0)</f>
        <v>233</v>
      </c>
      <c r="C997" s="197" t="str" cm="1">
        <f t="array" ref="C997">INDEX(DbaseIndices!F:F,$B997)</f>
        <v>1 Energy</v>
      </c>
      <c r="D997" s="197" t="str" cm="1">
        <f t="array" ref="D997">INDEX(DbaseIndices!G:G,$B997)</f>
        <v>1A Fuel Combustion Activities</v>
      </c>
      <c r="E997" s="197" t="str" cm="1">
        <f t="array" ref="E997">INDEX(DbaseIndices!H:H,$B997)</f>
        <v>1A4 Other Sectors</v>
      </c>
      <c r="F997" s="197" t="str" cm="1">
        <f t="array" ref="F997">INDEX(DbaseIndices!I:I,$B997)</f>
        <v>1A4b Residential</v>
      </c>
      <c r="G997" s="197" t="str" cm="1">
        <f t="array" ref="G997">INDEX(DbaseIndices!D:D,$B997)</f>
        <v>Kerosene</v>
      </c>
      <c r="H997" s="197" t="str" cm="1">
        <f t="array" ref="H997">INDEX(DbaseIndices!E:E,$B997)</f>
        <v>CH4</v>
      </c>
      <c r="I997" s="197">
        <f>IF(I996=DbaseIndices!$N$3,DbaseIndices!$N$2,I996+1)</f>
        <v>2017</v>
      </c>
      <c r="J997" s="404" cm="1">
        <f t="array" aca="1" ref="J997" ca="1">OFFSET(INDIRECT(INDEX(DbaseIndices!J:J,B997)),0,I997-2000+1)</f>
        <v>2.8947000000000001E-2</v>
      </c>
    </row>
    <row r="998" spans="1:10" x14ac:dyDescent="0.25">
      <c r="A998" s="197">
        <f>IF(I997=DbaseIndices!$N$3,A997+1,A997)</f>
        <v>167</v>
      </c>
      <c r="B998" s="197">
        <f>MATCH(A998,DbaseIndices!A:A,0)</f>
        <v>234</v>
      </c>
      <c r="C998" s="197" t="str" cm="1">
        <f t="array" ref="C998">INDEX(DbaseIndices!F:F,$B998)</f>
        <v>1 Energy</v>
      </c>
      <c r="D998" s="197" t="str" cm="1">
        <f t="array" ref="D998">INDEX(DbaseIndices!G:G,$B998)</f>
        <v>1A Fuel Combustion Activities</v>
      </c>
      <c r="E998" s="197" t="str" cm="1">
        <f t="array" ref="E998">INDEX(DbaseIndices!H:H,$B998)</f>
        <v>1A4 Other Sectors</v>
      </c>
      <c r="F998" s="197" t="str" cm="1">
        <f t="array" ref="F998">INDEX(DbaseIndices!I:I,$B998)</f>
        <v>1A4b Residential</v>
      </c>
      <c r="G998" s="197" t="str" cm="1">
        <f t="array" ref="G998">INDEX(DbaseIndices!D:D,$B998)</f>
        <v>Residual Fuel Oil (HFO)</v>
      </c>
      <c r="H998" s="197" t="str" cm="1">
        <f t="array" ref="H998">INDEX(DbaseIndices!E:E,$B998)</f>
        <v>CH4</v>
      </c>
      <c r="I998" s="197">
        <f>IF(I997=DbaseIndices!$N$3,DbaseIndices!$N$2,I997+1)</f>
        <v>2012</v>
      </c>
      <c r="J998" s="404" cm="1">
        <f t="array" aca="1" ref="J998" ca="1">OFFSET(INDIRECT(INDEX(DbaseIndices!J:J,B998)),0,I998-2000+1)</f>
        <v>4.1822975999999997E-5</v>
      </c>
    </row>
    <row r="999" spans="1:10" x14ac:dyDescent="0.25">
      <c r="A999" s="197">
        <f>IF(I998=DbaseIndices!$N$3,A998+1,A998)</f>
        <v>167</v>
      </c>
      <c r="B999" s="197">
        <f>MATCH(A999,DbaseIndices!A:A,0)</f>
        <v>234</v>
      </c>
      <c r="C999" s="197" t="str" cm="1">
        <f t="array" ref="C999">INDEX(DbaseIndices!F:F,$B999)</f>
        <v>1 Energy</v>
      </c>
      <c r="D999" s="197" t="str" cm="1">
        <f t="array" ref="D999">INDEX(DbaseIndices!G:G,$B999)</f>
        <v>1A Fuel Combustion Activities</v>
      </c>
      <c r="E999" s="197" t="str" cm="1">
        <f t="array" ref="E999">INDEX(DbaseIndices!H:H,$B999)</f>
        <v>1A4 Other Sectors</v>
      </c>
      <c r="F999" s="197" t="str" cm="1">
        <f t="array" ref="F999">INDEX(DbaseIndices!I:I,$B999)</f>
        <v>1A4b Residential</v>
      </c>
      <c r="G999" s="197" t="str" cm="1">
        <f t="array" ref="G999">INDEX(DbaseIndices!D:D,$B999)</f>
        <v>Residual Fuel Oil (HFO)</v>
      </c>
      <c r="H999" s="197" t="str" cm="1">
        <f t="array" ref="H999">INDEX(DbaseIndices!E:E,$B999)</f>
        <v>CH4</v>
      </c>
      <c r="I999" s="197">
        <f>IF(I998=DbaseIndices!$N$3,DbaseIndices!$N$2,I998+1)</f>
        <v>2013</v>
      </c>
      <c r="J999" s="404" cm="1">
        <f t="array" aca="1" ref="J999" ca="1">OFFSET(INDIRECT(INDEX(DbaseIndices!J:J,B999)),0,I999-2000+1)</f>
        <v>3.9295200000000003E-5</v>
      </c>
    </row>
    <row r="1000" spans="1:10" x14ac:dyDescent="0.25">
      <c r="A1000" s="197">
        <f>IF(I999=DbaseIndices!$N$3,A999+1,A999)</f>
        <v>167</v>
      </c>
      <c r="B1000" s="197">
        <f>MATCH(A1000,DbaseIndices!A:A,0)</f>
        <v>234</v>
      </c>
      <c r="C1000" s="197" t="str" cm="1">
        <f t="array" ref="C1000">INDEX(DbaseIndices!F:F,$B1000)</f>
        <v>1 Energy</v>
      </c>
      <c r="D1000" s="197" t="str" cm="1">
        <f t="array" ref="D1000">INDEX(DbaseIndices!G:G,$B1000)</f>
        <v>1A Fuel Combustion Activities</v>
      </c>
      <c r="E1000" s="197" t="str" cm="1">
        <f t="array" ref="E1000">INDEX(DbaseIndices!H:H,$B1000)</f>
        <v>1A4 Other Sectors</v>
      </c>
      <c r="F1000" s="197" t="str" cm="1">
        <f t="array" ref="F1000">INDEX(DbaseIndices!I:I,$B1000)</f>
        <v>1A4b Residential</v>
      </c>
      <c r="G1000" s="197" t="str" cm="1">
        <f t="array" ref="G1000">INDEX(DbaseIndices!D:D,$B1000)</f>
        <v>Residual Fuel Oil (HFO)</v>
      </c>
      <c r="H1000" s="197" t="str" cm="1">
        <f t="array" ref="H1000">INDEX(DbaseIndices!E:E,$B1000)</f>
        <v>CH4</v>
      </c>
      <c r="I1000" s="197">
        <f>IF(I999=DbaseIndices!$N$3,DbaseIndices!$N$2,I999+1)</f>
        <v>2014</v>
      </c>
      <c r="J1000" s="404" cm="1">
        <f t="array" aca="1" ref="J1000" ca="1">OFFSET(INDIRECT(INDEX(DbaseIndices!J:J,B1000)),0,I1000-2000+1)</f>
        <v>3.9518099999999997E-5</v>
      </c>
    </row>
    <row r="1001" spans="1:10" x14ac:dyDescent="0.25">
      <c r="A1001" s="197">
        <f>IF(I1000=DbaseIndices!$N$3,A1000+1,A1000)</f>
        <v>167</v>
      </c>
      <c r="B1001" s="197">
        <f>MATCH(A1001,DbaseIndices!A:A,0)</f>
        <v>234</v>
      </c>
      <c r="C1001" s="197" t="str" cm="1">
        <f t="array" ref="C1001">INDEX(DbaseIndices!F:F,$B1001)</f>
        <v>1 Energy</v>
      </c>
      <c r="D1001" s="197" t="str" cm="1">
        <f t="array" ref="D1001">INDEX(DbaseIndices!G:G,$B1001)</f>
        <v>1A Fuel Combustion Activities</v>
      </c>
      <c r="E1001" s="197" t="str" cm="1">
        <f t="array" ref="E1001">INDEX(DbaseIndices!H:H,$B1001)</f>
        <v>1A4 Other Sectors</v>
      </c>
      <c r="F1001" s="197" t="str" cm="1">
        <f t="array" ref="F1001">INDEX(DbaseIndices!I:I,$B1001)</f>
        <v>1A4b Residential</v>
      </c>
      <c r="G1001" s="197" t="str" cm="1">
        <f t="array" ref="G1001">INDEX(DbaseIndices!D:D,$B1001)</f>
        <v>Residual Fuel Oil (HFO)</v>
      </c>
      <c r="H1001" s="197" t="str" cm="1">
        <f t="array" ref="H1001">INDEX(DbaseIndices!E:E,$B1001)</f>
        <v>CH4</v>
      </c>
      <c r="I1001" s="197">
        <f>IF(I1000=DbaseIndices!$N$3,DbaseIndices!$N$2,I1000+1)</f>
        <v>2015</v>
      </c>
      <c r="J1001" s="404" cm="1">
        <f t="array" aca="1" ref="J1001" ca="1">OFFSET(INDIRECT(INDEX(DbaseIndices!J:J,B1001)),0,I1001-2000+1)</f>
        <v>3.9740999999999998E-5</v>
      </c>
    </row>
    <row r="1002" spans="1:10" x14ac:dyDescent="0.25">
      <c r="A1002" s="197">
        <f>IF(I1001=DbaseIndices!$N$3,A1001+1,A1001)</f>
        <v>167</v>
      </c>
      <c r="B1002" s="197">
        <f>MATCH(A1002,DbaseIndices!A:A,0)</f>
        <v>234</v>
      </c>
      <c r="C1002" s="197" t="str" cm="1">
        <f t="array" ref="C1002">INDEX(DbaseIndices!F:F,$B1002)</f>
        <v>1 Energy</v>
      </c>
      <c r="D1002" s="197" t="str" cm="1">
        <f t="array" ref="D1002">INDEX(DbaseIndices!G:G,$B1002)</f>
        <v>1A Fuel Combustion Activities</v>
      </c>
      <c r="E1002" s="197" t="str" cm="1">
        <f t="array" ref="E1002">INDEX(DbaseIndices!H:H,$B1002)</f>
        <v>1A4 Other Sectors</v>
      </c>
      <c r="F1002" s="197" t="str" cm="1">
        <f t="array" ref="F1002">INDEX(DbaseIndices!I:I,$B1002)</f>
        <v>1A4b Residential</v>
      </c>
      <c r="G1002" s="197" t="str" cm="1">
        <f t="array" ref="G1002">INDEX(DbaseIndices!D:D,$B1002)</f>
        <v>Residual Fuel Oil (HFO)</v>
      </c>
      <c r="H1002" s="197" t="str" cm="1">
        <f t="array" ref="H1002">INDEX(DbaseIndices!E:E,$B1002)</f>
        <v>CH4</v>
      </c>
      <c r="I1002" s="197">
        <f>IF(I1001=DbaseIndices!$N$3,DbaseIndices!$N$2,I1001+1)</f>
        <v>2016</v>
      </c>
      <c r="J1002" s="404" cm="1">
        <f t="array" aca="1" ref="J1002" ca="1">OFFSET(INDIRECT(INDEX(DbaseIndices!J:J,B1002)),0,I1002-2000+1)</f>
        <v>3.8999999999999999E-5</v>
      </c>
    </row>
    <row r="1003" spans="1:10" x14ac:dyDescent="0.25">
      <c r="A1003" s="197">
        <f>IF(I1002=DbaseIndices!$N$3,A1002+1,A1002)</f>
        <v>167</v>
      </c>
      <c r="B1003" s="197">
        <f>MATCH(A1003,DbaseIndices!A:A,0)</f>
        <v>234</v>
      </c>
      <c r="C1003" s="197" t="str" cm="1">
        <f t="array" ref="C1003">INDEX(DbaseIndices!F:F,$B1003)</f>
        <v>1 Energy</v>
      </c>
      <c r="D1003" s="197" t="str" cm="1">
        <f t="array" ref="D1003">INDEX(DbaseIndices!G:G,$B1003)</f>
        <v>1A Fuel Combustion Activities</v>
      </c>
      <c r="E1003" s="197" t="str" cm="1">
        <f t="array" ref="E1003">INDEX(DbaseIndices!H:H,$B1003)</f>
        <v>1A4 Other Sectors</v>
      </c>
      <c r="F1003" s="197" t="str" cm="1">
        <f t="array" ref="F1003">INDEX(DbaseIndices!I:I,$B1003)</f>
        <v>1A4b Residential</v>
      </c>
      <c r="G1003" s="197" t="str" cm="1">
        <f t="array" ref="G1003">INDEX(DbaseIndices!D:D,$B1003)</f>
        <v>Residual Fuel Oil (HFO)</v>
      </c>
      <c r="H1003" s="197" t="str" cm="1">
        <f t="array" ref="H1003">INDEX(DbaseIndices!E:E,$B1003)</f>
        <v>CH4</v>
      </c>
      <c r="I1003" s="197">
        <f>IF(I1002=DbaseIndices!$N$3,DbaseIndices!$N$2,I1002+1)</f>
        <v>2017</v>
      </c>
      <c r="J1003" s="404" cm="1">
        <f t="array" aca="1" ref="J1003" ca="1">OFFSET(INDIRECT(INDEX(DbaseIndices!J:J,B1003)),0,I1003-2000+1)</f>
        <v>3.8999999999999999E-5</v>
      </c>
    </row>
    <row r="1004" spans="1:10" x14ac:dyDescent="0.25">
      <c r="A1004" s="197">
        <f>IF(I1003=DbaseIndices!$N$3,A1003+1,A1003)</f>
        <v>168</v>
      </c>
      <c r="B1004" s="197">
        <f>MATCH(A1004,DbaseIndices!A:A,0)</f>
        <v>235</v>
      </c>
      <c r="C1004" s="197" t="str" cm="1">
        <f t="array" ref="C1004">INDEX(DbaseIndices!F:F,$B1004)</f>
        <v>1 Energy</v>
      </c>
      <c r="D1004" s="197" t="str" cm="1">
        <f t="array" ref="D1004">INDEX(DbaseIndices!G:G,$B1004)</f>
        <v>1A Fuel Combustion Activities</v>
      </c>
      <c r="E1004" s="197" t="str" cm="1">
        <f t="array" ref="E1004">INDEX(DbaseIndices!H:H,$B1004)</f>
        <v>1A4 Other Sectors</v>
      </c>
      <c r="F1004" s="197" t="str" cm="1">
        <f t="array" ref="F1004">INDEX(DbaseIndices!I:I,$B1004)</f>
        <v>1A4b Residential</v>
      </c>
      <c r="G1004" s="197" t="str" cm="1">
        <f t="array" ref="G1004">INDEX(DbaseIndices!D:D,$B1004)</f>
        <v>LPG</v>
      </c>
      <c r="H1004" s="197" t="str" cm="1">
        <f t="array" ref="H1004">INDEX(DbaseIndices!E:E,$B1004)</f>
        <v>CH4</v>
      </c>
      <c r="I1004" s="197">
        <f>IF(I1003=DbaseIndices!$N$3,DbaseIndices!$N$2,I1003+1)</f>
        <v>2012</v>
      </c>
      <c r="J1004" s="404" cm="1">
        <f t="array" aca="1" ref="J1004" ca="1">OFFSET(INDIRECT(INDEX(DbaseIndices!J:J,B1004)),0,I1004-2000+1)</f>
        <v>1.74976848E-2</v>
      </c>
    </row>
    <row r="1005" spans="1:10" x14ac:dyDescent="0.25">
      <c r="A1005" s="197">
        <f>IF(I1004=DbaseIndices!$N$3,A1004+1,A1004)</f>
        <v>168</v>
      </c>
      <c r="B1005" s="197">
        <f>MATCH(A1005,DbaseIndices!A:A,0)</f>
        <v>235</v>
      </c>
      <c r="C1005" s="197" t="str" cm="1">
        <f t="array" ref="C1005">INDEX(DbaseIndices!F:F,$B1005)</f>
        <v>1 Energy</v>
      </c>
      <c r="D1005" s="197" t="str" cm="1">
        <f t="array" ref="D1005">INDEX(DbaseIndices!G:G,$B1005)</f>
        <v>1A Fuel Combustion Activities</v>
      </c>
      <c r="E1005" s="197" t="str" cm="1">
        <f t="array" ref="E1005">INDEX(DbaseIndices!H:H,$B1005)</f>
        <v>1A4 Other Sectors</v>
      </c>
      <c r="F1005" s="197" t="str" cm="1">
        <f t="array" ref="F1005">INDEX(DbaseIndices!I:I,$B1005)</f>
        <v>1A4b Residential</v>
      </c>
      <c r="G1005" s="197" t="str" cm="1">
        <f t="array" ref="G1005">INDEX(DbaseIndices!D:D,$B1005)</f>
        <v>LPG</v>
      </c>
      <c r="H1005" s="197" t="str" cm="1">
        <f t="array" ref="H1005">INDEX(DbaseIndices!E:E,$B1005)</f>
        <v>CH4</v>
      </c>
      <c r="I1005" s="197">
        <f>IF(I1004=DbaseIndices!$N$3,DbaseIndices!$N$2,I1004+1)</f>
        <v>2013</v>
      </c>
      <c r="J1005" s="404" cm="1">
        <f t="array" aca="1" ref="J1005" ca="1">OFFSET(INDIRECT(INDEX(DbaseIndices!J:J,B1005)),0,I1005-2000+1)</f>
        <v>1.72432E-2</v>
      </c>
    </row>
    <row r="1006" spans="1:10" x14ac:dyDescent="0.25">
      <c r="A1006" s="197">
        <f>IF(I1005=DbaseIndices!$N$3,A1005+1,A1005)</f>
        <v>168</v>
      </c>
      <c r="B1006" s="197">
        <f>MATCH(A1006,DbaseIndices!A:A,0)</f>
        <v>235</v>
      </c>
      <c r="C1006" s="197" t="str" cm="1">
        <f t="array" ref="C1006">INDEX(DbaseIndices!F:F,$B1006)</f>
        <v>1 Energy</v>
      </c>
      <c r="D1006" s="197" t="str" cm="1">
        <f t="array" ref="D1006">INDEX(DbaseIndices!G:G,$B1006)</f>
        <v>1A Fuel Combustion Activities</v>
      </c>
      <c r="E1006" s="197" t="str" cm="1">
        <f t="array" ref="E1006">INDEX(DbaseIndices!H:H,$B1006)</f>
        <v>1A4 Other Sectors</v>
      </c>
      <c r="F1006" s="197" t="str" cm="1">
        <f t="array" ref="F1006">INDEX(DbaseIndices!I:I,$B1006)</f>
        <v>1A4b Residential</v>
      </c>
      <c r="G1006" s="197" t="str" cm="1">
        <f t="array" ref="G1006">INDEX(DbaseIndices!D:D,$B1006)</f>
        <v>LPG</v>
      </c>
      <c r="H1006" s="197" t="str" cm="1">
        <f t="array" ref="H1006">INDEX(DbaseIndices!E:E,$B1006)</f>
        <v>CH4</v>
      </c>
      <c r="I1006" s="197">
        <f>IF(I1005=DbaseIndices!$N$3,DbaseIndices!$N$2,I1005+1)</f>
        <v>2014</v>
      </c>
      <c r="J1006" s="404" cm="1">
        <f t="array" aca="1" ref="J1006" ca="1">OFFSET(INDIRECT(INDEX(DbaseIndices!J:J,B1006)),0,I1006-2000+1)</f>
        <v>1.7427000000000002E-2</v>
      </c>
    </row>
    <row r="1007" spans="1:10" x14ac:dyDescent="0.25">
      <c r="A1007" s="197">
        <f>IF(I1006=DbaseIndices!$N$3,A1006+1,A1006)</f>
        <v>168</v>
      </c>
      <c r="B1007" s="197">
        <f>MATCH(A1007,DbaseIndices!A:A,0)</f>
        <v>235</v>
      </c>
      <c r="C1007" s="197" t="str" cm="1">
        <f t="array" ref="C1007">INDEX(DbaseIndices!F:F,$B1007)</f>
        <v>1 Energy</v>
      </c>
      <c r="D1007" s="197" t="str" cm="1">
        <f t="array" ref="D1007">INDEX(DbaseIndices!G:G,$B1007)</f>
        <v>1A Fuel Combustion Activities</v>
      </c>
      <c r="E1007" s="197" t="str" cm="1">
        <f t="array" ref="E1007">INDEX(DbaseIndices!H:H,$B1007)</f>
        <v>1A4 Other Sectors</v>
      </c>
      <c r="F1007" s="197" t="str" cm="1">
        <f t="array" ref="F1007">INDEX(DbaseIndices!I:I,$B1007)</f>
        <v>1A4b Residential</v>
      </c>
      <c r="G1007" s="197" t="str" cm="1">
        <f t="array" ref="G1007">INDEX(DbaseIndices!D:D,$B1007)</f>
        <v>LPG</v>
      </c>
      <c r="H1007" s="197" t="str" cm="1">
        <f t="array" ref="H1007">INDEX(DbaseIndices!E:E,$B1007)</f>
        <v>CH4</v>
      </c>
      <c r="I1007" s="197">
        <f>IF(I1006=DbaseIndices!$N$3,DbaseIndices!$N$2,I1006+1)</f>
        <v>2015</v>
      </c>
      <c r="J1007" s="404" cm="1">
        <f t="array" aca="1" ref="J1007" ca="1">OFFSET(INDIRECT(INDEX(DbaseIndices!J:J,B1007)),0,I1007-2000+1)</f>
        <v>1.7610799999999999E-2</v>
      </c>
    </row>
    <row r="1008" spans="1:10" x14ac:dyDescent="0.25">
      <c r="A1008" s="197">
        <f>IF(I1007=DbaseIndices!$N$3,A1007+1,A1007)</f>
        <v>168</v>
      </c>
      <c r="B1008" s="197">
        <f>MATCH(A1008,DbaseIndices!A:A,0)</f>
        <v>235</v>
      </c>
      <c r="C1008" s="197" t="str" cm="1">
        <f t="array" ref="C1008">INDEX(DbaseIndices!F:F,$B1008)</f>
        <v>1 Energy</v>
      </c>
      <c r="D1008" s="197" t="str" cm="1">
        <f t="array" ref="D1008">INDEX(DbaseIndices!G:G,$B1008)</f>
        <v>1A Fuel Combustion Activities</v>
      </c>
      <c r="E1008" s="197" t="str" cm="1">
        <f t="array" ref="E1008">INDEX(DbaseIndices!H:H,$B1008)</f>
        <v>1A4 Other Sectors</v>
      </c>
      <c r="F1008" s="197" t="str" cm="1">
        <f t="array" ref="F1008">INDEX(DbaseIndices!I:I,$B1008)</f>
        <v>1A4b Residential</v>
      </c>
      <c r="G1008" s="197" t="str" cm="1">
        <f t="array" ref="G1008">INDEX(DbaseIndices!D:D,$B1008)</f>
        <v>LPG</v>
      </c>
      <c r="H1008" s="197" t="str" cm="1">
        <f t="array" ref="H1008">INDEX(DbaseIndices!E:E,$B1008)</f>
        <v>CH4</v>
      </c>
      <c r="I1008" s="197">
        <f>IF(I1007=DbaseIndices!$N$3,DbaseIndices!$N$2,I1007+1)</f>
        <v>2016</v>
      </c>
      <c r="J1008" s="404" cm="1">
        <f t="array" aca="1" ref="J1008" ca="1">OFFSET(INDIRECT(INDEX(DbaseIndices!J:J,B1008)),0,I1008-2000+1)</f>
        <v>1.7794999999999998E-2</v>
      </c>
    </row>
    <row r="1009" spans="1:10" x14ac:dyDescent="0.25">
      <c r="A1009" s="197">
        <f>IF(I1008=DbaseIndices!$N$3,A1008+1,A1008)</f>
        <v>168</v>
      </c>
      <c r="B1009" s="197">
        <f>MATCH(A1009,DbaseIndices!A:A,0)</f>
        <v>235</v>
      </c>
      <c r="C1009" s="197" t="str" cm="1">
        <f t="array" ref="C1009">INDEX(DbaseIndices!F:F,$B1009)</f>
        <v>1 Energy</v>
      </c>
      <c r="D1009" s="197" t="str" cm="1">
        <f t="array" ref="D1009">INDEX(DbaseIndices!G:G,$B1009)</f>
        <v>1A Fuel Combustion Activities</v>
      </c>
      <c r="E1009" s="197" t="str" cm="1">
        <f t="array" ref="E1009">INDEX(DbaseIndices!H:H,$B1009)</f>
        <v>1A4 Other Sectors</v>
      </c>
      <c r="F1009" s="197" t="str" cm="1">
        <f t="array" ref="F1009">INDEX(DbaseIndices!I:I,$B1009)</f>
        <v>1A4b Residential</v>
      </c>
      <c r="G1009" s="197" t="str" cm="1">
        <f t="array" ref="G1009">INDEX(DbaseIndices!D:D,$B1009)</f>
        <v>LPG</v>
      </c>
      <c r="H1009" s="197" t="str" cm="1">
        <f t="array" ref="H1009">INDEX(DbaseIndices!E:E,$B1009)</f>
        <v>CH4</v>
      </c>
      <c r="I1009" s="197">
        <f>IF(I1008=DbaseIndices!$N$3,DbaseIndices!$N$2,I1008+1)</f>
        <v>2017</v>
      </c>
      <c r="J1009" s="404" cm="1">
        <f t="array" aca="1" ref="J1009" ca="1">OFFSET(INDIRECT(INDEX(DbaseIndices!J:J,B1009)),0,I1009-2000+1)</f>
        <v>1.7978000000000001E-2</v>
      </c>
    </row>
    <row r="1010" spans="1:10" x14ac:dyDescent="0.25">
      <c r="A1010" s="197">
        <f>IF(I1009=DbaseIndices!$N$3,A1009+1,A1009)</f>
        <v>169</v>
      </c>
      <c r="B1010" s="197">
        <f>MATCH(A1010,DbaseIndices!A:A,0)</f>
        <v>236</v>
      </c>
      <c r="C1010" s="197" t="str" cm="1">
        <f t="array" ref="C1010">INDEX(DbaseIndices!F:F,$B1010)</f>
        <v>1 Energy</v>
      </c>
      <c r="D1010" s="197" t="str" cm="1">
        <f t="array" ref="D1010">INDEX(DbaseIndices!G:G,$B1010)</f>
        <v>1A Fuel Combustion Activities</v>
      </c>
      <c r="E1010" s="197" t="str" cm="1">
        <f t="array" ref="E1010">INDEX(DbaseIndices!H:H,$B1010)</f>
        <v>1A4 Other Sectors</v>
      </c>
      <c r="F1010" s="197" t="str" cm="1">
        <f t="array" ref="F1010">INDEX(DbaseIndices!I:I,$B1010)</f>
        <v>1A4b Residential</v>
      </c>
      <c r="G1010" s="197" t="str" cm="1">
        <f t="array" ref="G1010">INDEX(DbaseIndices!D:D,$B1010)</f>
        <v>Coal</v>
      </c>
      <c r="H1010" s="197" t="str" cm="1">
        <f t="array" ref="H1010">INDEX(DbaseIndices!E:E,$B1010)</f>
        <v>CH4</v>
      </c>
      <c r="I1010" s="197">
        <f>IF(I1009=DbaseIndices!$N$3,DbaseIndices!$N$2,I1009+1)</f>
        <v>2012</v>
      </c>
      <c r="J1010" s="404" cm="1">
        <f t="array" aca="1" ref="J1010" ca="1">OFFSET(INDIRECT(INDEX(DbaseIndices!J:J,B1010)),0,I1010-2000+1)</f>
        <v>0.14418246874999999</v>
      </c>
    </row>
    <row r="1011" spans="1:10" x14ac:dyDescent="0.25">
      <c r="A1011" s="197">
        <f>IF(I1010=DbaseIndices!$N$3,A1010+1,A1010)</f>
        <v>169</v>
      </c>
      <c r="B1011" s="197">
        <f>MATCH(A1011,DbaseIndices!A:A,0)</f>
        <v>236</v>
      </c>
      <c r="C1011" s="197" t="str" cm="1">
        <f t="array" ref="C1011">INDEX(DbaseIndices!F:F,$B1011)</f>
        <v>1 Energy</v>
      </c>
      <c r="D1011" s="197" t="str" cm="1">
        <f t="array" ref="D1011">INDEX(DbaseIndices!G:G,$B1011)</f>
        <v>1A Fuel Combustion Activities</v>
      </c>
      <c r="E1011" s="197" t="str" cm="1">
        <f t="array" ref="E1011">INDEX(DbaseIndices!H:H,$B1011)</f>
        <v>1A4 Other Sectors</v>
      </c>
      <c r="F1011" s="197" t="str" cm="1">
        <f t="array" ref="F1011">INDEX(DbaseIndices!I:I,$B1011)</f>
        <v>1A4b Residential</v>
      </c>
      <c r="G1011" s="197" t="str" cm="1">
        <f t="array" ref="G1011">INDEX(DbaseIndices!D:D,$B1011)</f>
        <v>Coal</v>
      </c>
      <c r="H1011" s="197" t="str" cm="1">
        <f t="array" ref="H1011">INDEX(DbaseIndices!E:E,$B1011)</f>
        <v>CH4</v>
      </c>
      <c r="I1011" s="197">
        <f>IF(I1010=DbaseIndices!$N$3,DbaseIndices!$N$2,I1010+1)</f>
        <v>2013</v>
      </c>
      <c r="J1011" s="404" cm="1">
        <f t="array" aca="1" ref="J1011" ca="1">OFFSET(INDIRECT(INDEX(DbaseIndices!J:J,B1011)),0,I1011-2000+1)</f>
        <v>0.17410217187499999</v>
      </c>
    </row>
    <row r="1012" spans="1:10" x14ac:dyDescent="0.25">
      <c r="A1012" s="197">
        <f>IF(I1011=DbaseIndices!$N$3,A1011+1,A1011)</f>
        <v>169</v>
      </c>
      <c r="B1012" s="197">
        <f>MATCH(A1012,DbaseIndices!A:A,0)</f>
        <v>236</v>
      </c>
      <c r="C1012" s="197" t="str" cm="1">
        <f t="array" ref="C1012">INDEX(DbaseIndices!F:F,$B1012)</f>
        <v>1 Energy</v>
      </c>
      <c r="D1012" s="197" t="str" cm="1">
        <f t="array" ref="D1012">INDEX(DbaseIndices!G:G,$B1012)</f>
        <v>1A Fuel Combustion Activities</v>
      </c>
      <c r="E1012" s="197" t="str" cm="1">
        <f t="array" ref="E1012">INDEX(DbaseIndices!H:H,$B1012)</f>
        <v>1A4 Other Sectors</v>
      </c>
      <c r="F1012" s="197" t="str" cm="1">
        <f t="array" ref="F1012">INDEX(DbaseIndices!I:I,$B1012)</f>
        <v>1A4b Residential</v>
      </c>
      <c r="G1012" s="197" t="str" cm="1">
        <f t="array" ref="G1012">INDEX(DbaseIndices!D:D,$B1012)</f>
        <v>Coal</v>
      </c>
      <c r="H1012" s="197" t="str" cm="1">
        <f t="array" ref="H1012">INDEX(DbaseIndices!E:E,$B1012)</f>
        <v>CH4</v>
      </c>
      <c r="I1012" s="197">
        <f>IF(I1011=DbaseIndices!$N$3,DbaseIndices!$N$2,I1011+1)</f>
        <v>2014</v>
      </c>
      <c r="J1012" s="404" cm="1">
        <f t="array" aca="1" ref="J1012" ca="1">OFFSET(INDIRECT(INDEX(DbaseIndices!J:J,B1012)),0,I1012-2000+1)</f>
        <v>1.371753515625E-2</v>
      </c>
    </row>
    <row r="1013" spans="1:10" x14ac:dyDescent="0.25">
      <c r="A1013" s="197">
        <f>IF(I1012=DbaseIndices!$N$3,A1012+1,A1012)</f>
        <v>169</v>
      </c>
      <c r="B1013" s="197">
        <f>MATCH(A1013,DbaseIndices!A:A,0)</f>
        <v>236</v>
      </c>
      <c r="C1013" s="197" t="str" cm="1">
        <f t="array" ref="C1013">INDEX(DbaseIndices!F:F,$B1013)</f>
        <v>1 Energy</v>
      </c>
      <c r="D1013" s="197" t="str" cm="1">
        <f t="array" ref="D1013">INDEX(DbaseIndices!G:G,$B1013)</f>
        <v>1A Fuel Combustion Activities</v>
      </c>
      <c r="E1013" s="197" t="str" cm="1">
        <f t="array" ref="E1013">INDEX(DbaseIndices!H:H,$B1013)</f>
        <v>1A4 Other Sectors</v>
      </c>
      <c r="F1013" s="197" t="str" cm="1">
        <f t="array" ref="F1013">INDEX(DbaseIndices!I:I,$B1013)</f>
        <v>1A4b Residential</v>
      </c>
      <c r="G1013" s="197" t="str" cm="1">
        <f t="array" ref="G1013">INDEX(DbaseIndices!D:D,$B1013)</f>
        <v>Coal</v>
      </c>
      <c r="H1013" s="197" t="str" cm="1">
        <f t="array" ref="H1013">INDEX(DbaseIndices!E:E,$B1013)</f>
        <v>CH4</v>
      </c>
      <c r="I1013" s="197">
        <f>IF(I1012=DbaseIndices!$N$3,DbaseIndices!$N$2,I1012+1)</f>
        <v>2015</v>
      </c>
      <c r="J1013" s="404" cm="1">
        <f t="array" aca="1" ref="J1013" ca="1">OFFSET(INDIRECT(INDEX(DbaseIndices!J:J,B1013)),0,I1013-2000+1)</f>
        <v>1.09621435546875E-2</v>
      </c>
    </row>
    <row r="1014" spans="1:10" x14ac:dyDescent="0.25">
      <c r="A1014" s="197">
        <f>IF(I1013=DbaseIndices!$N$3,A1013+1,A1013)</f>
        <v>169</v>
      </c>
      <c r="B1014" s="197">
        <f>MATCH(A1014,DbaseIndices!A:A,0)</f>
        <v>236</v>
      </c>
      <c r="C1014" s="197" t="str" cm="1">
        <f t="array" ref="C1014">INDEX(DbaseIndices!F:F,$B1014)</f>
        <v>1 Energy</v>
      </c>
      <c r="D1014" s="197" t="str" cm="1">
        <f t="array" ref="D1014">INDEX(DbaseIndices!G:G,$B1014)</f>
        <v>1A Fuel Combustion Activities</v>
      </c>
      <c r="E1014" s="197" t="str" cm="1">
        <f t="array" ref="E1014">INDEX(DbaseIndices!H:H,$B1014)</f>
        <v>1A4 Other Sectors</v>
      </c>
      <c r="F1014" s="197" t="str" cm="1">
        <f t="array" ref="F1014">INDEX(DbaseIndices!I:I,$B1014)</f>
        <v>1A4b Residential</v>
      </c>
      <c r="G1014" s="197" t="str" cm="1">
        <f t="array" ref="G1014">INDEX(DbaseIndices!D:D,$B1014)</f>
        <v>Coal</v>
      </c>
      <c r="H1014" s="197" t="str" cm="1">
        <f t="array" ref="H1014">INDEX(DbaseIndices!E:E,$B1014)</f>
        <v>CH4</v>
      </c>
      <c r="I1014" s="197">
        <f>IF(I1013=DbaseIndices!$N$3,DbaseIndices!$N$2,I1013+1)</f>
        <v>2016</v>
      </c>
      <c r="J1014" s="404" cm="1">
        <f t="array" aca="1" ref="J1014" ca="1">OFFSET(INDIRECT(INDEX(DbaseIndices!J:J,B1014)),0,I1014-2000+1)</f>
        <v>9.4133701171875001E-3</v>
      </c>
    </row>
    <row r="1015" spans="1:10" x14ac:dyDescent="0.25">
      <c r="A1015" s="197">
        <f>IF(I1014=DbaseIndices!$N$3,A1014+1,A1014)</f>
        <v>169</v>
      </c>
      <c r="B1015" s="197">
        <f>MATCH(A1015,DbaseIndices!A:A,0)</f>
        <v>236</v>
      </c>
      <c r="C1015" s="197" t="str" cm="1">
        <f t="array" ref="C1015">INDEX(DbaseIndices!F:F,$B1015)</f>
        <v>1 Energy</v>
      </c>
      <c r="D1015" s="197" t="str" cm="1">
        <f t="array" ref="D1015">INDEX(DbaseIndices!G:G,$B1015)</f>
        <v>1A Fuel Combustion Activities</v>
      </c>
      <c r="E1015" s="197" t="str" cm="1">
        <f t="array" ref="E1015">INDEX(DbaseIndices!H:H,$B1015)</f>
        <v>1A4 Other Sectors</v>
      </c>
      <c r="F1015" s="197" t="str" cm="1">
        <f t="array" ref="F1015">INDEX(DbaseIndices!I:I,$B1015)</f>
        <v>1A4b Residential</v>
      </c>
      <c r="G1015" s="197" t="str" cm="1">
        <f t="array" ref="G1015">INDEX(DbaseIndices!D:D,$B1015)</f>
        <v>Coal</v>
      </c>
      <c r="H1015" s="197" t="str" cm="1">
        <f t="array" ref="H1015">INDEX(DbaseIndices!E:E,$B1015)</f>
        <v>CH4</v>
      </c>
      <c r="I1015" s="197">
        <f>IF(I1014=DbaseIndices!$N$3,DbaseIndices!$N$2,I1014+1)</f>
        <v>2017</v>
      </c>
      <c r="J1015" s="404" cm="1">
        <f t="array" aca="1" ref="J1015" ca="1">OFFSET(INDIRECT(INDEX(DbaseIndices!J:J,B1015)),0,I1015-2000+1)</f>
        <v>1.5825653488702976E-2</v>
      </c>
    </row>
    <row r="1016" spans="1:10" x14ac:dyDescent="0.25">
      <c r="A1016" s="197">
        <f>IF(I1015=DbaseIndices!$N$3,A1015+1,A1015)</f>
        <v>170</v>
      </c>
      <c r="B1016" s="197">
        <f>MATCH(A1016,DbaseIndices!A:A,0)</f>
        <v>237</v>
      </c>
      <c r="C1016" s="197" t="str" cm="1">
        <f t="array" ref="C1016">INDEX(DbaseIndices!F:F,$B1016)</f>
        <v>1 Energy</v>
      </c>
      <c r="D1016" s="197" t="str" cm="1">
        <f t="array" ref="D1016">INDEX(DbaseIndices!G:G,$B1016)</f>
        <v>1A Fuel Combustion Activities</v>
      </c>
      <c r="E1016" s="197" t="str" cm="1">
        <f t="array" ref="E1016">INDEX(DbaseIndices!H:H,$B1016)</f>
        <v>1A4 Other Sectors</v>
      </c>
      <c r="F1016" s="197" t="str" cm="1">
        <f t="array" ref="F1016">INDEX(DbaseIndices!I:I,$B1016)</f>
        <v>1A4b Residential</v>
      </c>
      <c r="G1016" s="197" t="str" cm="1">
        <f t="array" ref="G1016">INDEX(DbaseIndices!D:D,$B1016)</f>
        <v>Wood/Wood Waste</v>
      </c>
      <c r="H1016" s="197" t="str" cm="1">
        <f t="array" ref="H1016">INDEX(DbaseIndices!E:E,$B1016)</f>
        <v>CH4</v>
      </c>
      <c r="I1016" s="197">
        <f>IF(I1015=DbaseIndices!$N$3,DbaseIndices!$N$2,I1015+1)</f>
        <v>2012</v>
      </c>
      <c r="J1016" s="404" cm="1">
        <f t="array" aca="1" ref="J1016" ca="1">OFFSET(INDIRECT(INDEX(DbaseIndices!J:J,B1016)),0,I1016-2000+1)</f>
        <v>3.6496531889999995</v>
      </c>
    </row>
    <row r="1017" spans="1:10" x14ac:dyDescent="0.25">
      <c r="A1017" s="197">
        <f>IF(I1016=DbaseIndices!$N$3,A1016+1,A1016)</f>
        <v>170</v>
      </c>
      <c r="B1017" s="197">
        <f>MATCH(A1017,DbaseIndices!A:A,0)</f>
        <v>237</v>
      </c>
      <c r="C1017" s="197" t="str" cm="1">
        <f t="array" ref="C1017">INDEX(DbaseIndices!F:F,$B1017)</f>
        <v>1 Energy</v>
      </c>
      <c r="D1017" s="197" t="str" cm="1">
        <f t="array" ref="D1017">INDEX(DbaseIndices!G:G,$B1017)</f>
        <v>1A Fuel Combustion Activities</v>
      </c>
      <c r="E1017" s="197" t="str" cm="1">
        <f t="array" ref="E1017">INDEX(DbaseIndices!H:H,$B1017)</f>
        <v>1A4 Other Sectors</v>
      </c>
      <c r="F1017" s="197" t="str" cm="1">
        <f t="array" ref="F1017">INDEX(DbaseIndices!I:I,$B1017)</f>
        <v>1A4b Residential</v>
      </c>
      <c r="G1017" s="197" t="str" cm="1">
        <f t="array" ref="G1017">INDEX(DbaseIndices!D:D,$B1017)</f>
        <v>Wood/Wood Waste</v>
      </c>
      <c r="H1017" s="197" t="str" cm="1">
        <f t="array" ref="H1017">INDEX(DbaseIndices!E:E,$B1017)</f>
        <v>CH4</v>
      </c>
      <c r="I1017" s="197">
        <f>IF(I1016=DbaseIndices!$N$3,DbaseIndices!$N$2,I1016+1)</f>
        <v>2013</v>
      </c>
      <c r="J1017" s="404" cm="1">
        <f t="array" aca="1" ref="J1017" ca="1">OFFSET(INDIRECT(INDEX(DbaseIndices!J:J,B1017)),0,I1017-2000+1)</f>
        <v>2.8314300000000001</v>
      </c>
    </row>
    <row r="1018" spans="1:10" x14ac:dyDescent="0.25">
      <c r="A1018" s="197">
        <f>IF(I1017=DbaseIndices!$N$3,A1017+1,A1017)</f>
        <v>170</v>
      </c>
      <c r="B1018" s="197">
        <f>MATCH(A1018,DbaseIndices!A:A,0)</f>
        <v>237</v>
      </c>
      <c r="C1018" s="197" t="str" cm="1">
        <f t="array" ref="C1018">INDEX(DbaseIndices!F:F,$B1018)</f>
        <v>1 Energy</v>
      </c>
      <c r="D1018" s="197" t="str" cm="1">
        <f t="array" ref="D1018">INDEX(DbaseIndices!G:G,$B1018)</f>
        <v>1A Fuel Combustion Activities</v>
      </c>
      <c r="E1018" s="197" t="str" cm="1">
        <f t="array" ref="E1018">INDEX(DbaseIndices!H:H,$B1018)</f>
        <v>1A4 Other Sectors</v>
      </c>
      <c r="F1018" s="197" t="str" cm="1">
        <f t="array" ref="F1018">INDEX(DbaseIndices!I:I,$B1018)</f>
        <v>1A4b Residential</v>
      </c>
      <c r="G1018" s="197" t="str" cm="1">
        <f t="array" ref="G1018">INDEX(DbaseIndices!D:D,$B1018)</f>
        <v>Wood/Wood Waste</v>
      </c>
      <c r="H1018" s="197" t="str" cm="1">
        <f t="array" ref="H1018">INDEX(DbaseIndices!E:E,$B1018)</f>
        <v>CH4</v>
      </c>
      <c r="I1018" s="197">
        <f>IF(I1017=DbaseIndices!$N$3,DbaseIndices!$N$2,I1017+1)</f>
        <v>2014</v>
      </c>
      <c r="J1018" s="404" cm="1">
        <f t="array" aca="1" ref="J1018" ca="1">OFFSET(INDIRECT(INDEX(DbaseIndices!J:J,B1018)),0,I1018-2000+1)</f>
        <v>2.72925</v>
      </c>
    </row>
    <row r="1019" spans="1:10" x14ac:dyDescent="0.25">
      <c r="A1019" s="197">
        <f>IF(I1018=DbaseIndices!$N$3,A1018+1,A1018)</f>
        <v>170</v>
      </c>
      <c r="B1019" s="197">
        <f>MATCH(A1019,DbaseIndices!A:A,0)</f>
        <v>237</v>
      </c>
      <c r="C1019" s="197" t="str" cm="1">
        <f t="array" ref="C1019">INDEX(DbaseIndices!F:F,$B1019)</f>
        <v>1 Energy</v>
      </c>
      <c r="D1019" s="197" t="str" cm="1">
        <f t="array" ref="D1019">INDEX(DbaseIndices!G:G,$B1019)</f>
        <v>1A Fuel Combustion Activities</v>
      </c>
      <c r="E1019" s="197" t="str" cm="1">
        <f t="array" ref="E1019">INDEX(DbaseIndices!H:H,$B1019)</f>
        <v>1A4 Other Sectors</v>
      </c>
      <c r="F1019" s="197" t="str" cm="1">
        <f t="array" ref="F1019">INDEX(DbaseIndices!I:I,$B1019)</f>
        <v>1A4b Residential</v>
      </c>
      <c r="G1019" s="197" t="str" cm="1">
        <f t="array" ref="G1019">INDEX(DbaseIndices!D:D,$B1019)</f>
        <v>Wood/Wood Waste</v>
      </c>
      <c r="H1019" s="197" t="str" cm="1">
        <f t="array" ref="H1019">INDEX(DbaseIndices!E:E,$B1019)</f>
        <v>CH4</v>
      </c>
      <c r="I1019" s="197">
        <f>IF(I1018=DbaseIndices!$N$3,DbaseIndices!$N$2,I1018+1)</f>
        <v>2015</v>
      </c>
      <c r="J1019" s="404" cm="1">
        <f t="array" aca="1" ref="J1019" ca="1">OFFSET(INDIRECT(INDEX(DbaseIndices!J:J,B1019)),0,I1019-2000+1)</f>
        <v>2.6763300000000001</v>
      </c>
    </row>
    <row r="1020" spans="1:10" x14ac:dyDescent="0.25">
      <c r="A1020" s="197">
        <f>IF(I1019=DbaseIndices!$N$3,A1019+1,A1019)</f>
        <v>170</v>
      </c>
      <c r="B1020" s="197">
        <f>MATCH(A1020,DbaseIndices!A:A,0)</f>
        <v>237</v>
      </c>
      <c r="C1020" s="197" t="str" cm="1">
        <f t="array" ref="C1020">INDEX(DbaseIndices!F:F,$B1020)</f>
        <v>1 Energy</v>
      </c>
      <c r="D1020" s="197" t="str" cm="1">
        <f t="array" ref="D1020">INDEX(DbaseIndices!G:G,$B1020)</f>
        <v>1A Fuel Combustion Activities</v>
      </c>
      <c r="E1020" s="197" t="str" cm="1">
        <f t="array" ref="E1020">INDEX(DbaseIndices!H:H,$B1020)</f>
        <v>1A4 Other Sectors</v>
      </c>
      <c r="F1020" s="197" t="str" cm="1">
        <f t="array" ref="F1020">INDEX(DbaseIndices!I:I,$B1020)</f>
        <v>1A4b Residential</v>
      </c>
      <c r="G1020" s="197" t="str" cm="1">
        <f t="array" ref="G1020">INDEX(DbaseIndices!D:D,$B1020)</f>
        <v>Wood/Wood Waste</v>
      </c>
      <c r="H1020" s="197" t="str" cm="1">
        <f t="array" ref="H1020">INDEX(DbaseIndices!E:E,$B1020)</f>
        <v>CH4</v>
      </c>
      <c r="I1020" s="197">
        <f>IF(I1019=DbaseIndices!$N$3,DbaseIndices!$N$2,I1019+1)</f>
        <v>2016</v>
      </c>
      <c r="J1020" s="404" cm="1">
        <f t="array" aca="1" ref="J1020" ca="1">OFFSET(INDIRECT(INDEX(DbaseIndices!J:J,B1020)),0,I1020-2000+1)</f>
        <v>2.59056</v>
      </c>
    </row>
    <row r="1021" spans="1:10" x14ac:dyDescent="0.25">
      <c r="A1021" s="197">
        <f>IF(I1020=DbaseIndices!$N$3,A1020+1,A1020)</f>
        <v>170</v>
      </c>
      <c r="B1021" s="197">
        <f>MATCH(A1021,DbaseIndices!A:A,0)</f>
        <v>237</v>
      </c>
      <c r="C1021" s="197" t="str" cm="1">
        <f t="array" ref="C1021">INDEX(DbaseIndices!F:F,$B1021)</f>
        <v>1 Energy</v>
      </c>
      <c r="D1021" s="197" t="str" cm="1">
        <f t="array" ref="D1021">INDEX(DbaseIndices!G:G,$B1021)</f>
        <v>1A Fuel Combustion Activities</v>
      </c>
      <c r="E1021" s="197" t="str" cm="1">
        <f t="array" ref="E1021">INDEX(DbaseIndices!H:H,$B1021)</f>
        <v>1A4 Other Sectors</v>
      </c>
      <c r="F1021" s="197" t="str" cm="1">
        <f t="array" ref="F1021">INDEX(DbaseIndices!I:I,$B1021)</f>
        <v>1A4b Residential</v>
      </c>
      <c r="G1021" s="197" t="str" cm="1">
        <f t="array" ref="G1021">INDEX(DbaseIndices!D:D,$B1021)</f>
        <v>Wood/Wood Waste</v>
      </c>
      <c r="H1021" s="197" t="str" cm="1">
        <f t="array" ref="H1021">INDEX(DbaseIndices!E:E,$B1021)</f>
        <v>CH4</v>
      </c>
      <c r="I1021" s="197">
        <f>IF(I1020=DbaseIndices!$N$3,DbaseIndices!$N$2,I1020+1)</f>
        <v>2017</v>
      </c>
      <c r="J1021" s="404" cm="1">
        <f t="array" aca="1" ref="J1021" ca="1">OFFSET(INDIRECT(INDEX(DbaseIndices!J:J,B1021)),0,I1021-2000+1)</f>
        <v>2.51301</v>
      </c>
    </row>
    <row r="1022" spans="1:10" x14ac:dyDescent="0.25">
      <c r="A1022" s="197">
        <f>IF(I1021=DbaseIndices!$N$3,A1021+1,A1021)</f>
        <v>171</v>
      </c>
      <c r="B1022" s="197">
        <f>MATCH(A1022,DbaseIndices!A:A,0)</f>
        <v>238</v>
      </c>
      <c r="C1022" s="197" t="str" cm="1">
        <f t="array" ref="C1022">INDEX(DbaseIndices!F:F,$B1022)</f>
        <v>1 Energy</v>
      </c>
      <c r="D1022" s="197" t="str" cm="1">
        <f t="array" ref="D1022">INDEX(DbaseIndices!G:G,$B1022)</f>
        <v>1A Fuel Combustion Activities</v>
      </c>
      <c r="E1022" s="197" t="str" cm="1">
        <f t="array" ref="E1022">INDEX(DbaseIndices!H:H,$B1022)</f>
        <v>1A4 Other Sectors</v>
      </c>
      <c r="F1022" s="197" t="str" cm="1">
        <f t="array" ref="F1022">INDEX(DbaseIndices!I:I,$B1022)</f>
        <v>1A4b Residential</v>
      </c>
      <c r="G1022" s="197" t="str" cm="1">
        <f t="array" ref="G1022">INDEX(DbaseIndices!D:D,$B1022)</f>
        <v>Other primary solid biomass</v>
      </c>
      <c r="H1022" s="197" t="str" cm="1">
        <f t="array" ref="H1022">INDEX(DbaseIndices!E:E,$B1022)</f>
        <v>CH4</v>
      </c>
      <c r="I1022" s="197">
        <f>IF(I1021=DbaseIndices!$N$3,DbaseIndices!$N$2,I1021+1)</f>
        <v>2012</v>
      </c>
      <c r="J1022" s="404" cm="1">
        <f t="array" aca="1" ref="J1022" ca="1">OFFSET(INDIRECT(INDEX(DbaseIndices!J:J,B1022)),0,I1022-2000+1)</f>
        <v>0</v>
      </c>
    </row>
    <row r="1023" spans="1:10" x14ac:dyDescent="0.25">
      <c r="A1023" s="197">
        <f>IF(I1022=DbaseIndices!$N$3,A1022+1,A1022)</f>
        <v>171</v>
      </c>
      <c r="B1023" s="197">
        <f>MATCH(A1023,DbaseIndices!A:A,0)</f>
        <v>238</v>
      </c>
      <c r="C1023" s="197" t="str" cm="1">
        <f t="array" ref="C1023">INDEX(DbaseIndices!F:F,$B1023)</f>
        <v>1 Energy</v>
      </c>
      <c r="D1023" s="197" t="str" cm="1">
        <f t="array" ref="D1023">INDEX(DbaseIndices!G:G,$B1023)</f>
        <v>1A Fuel Combustion Activities</v>
      </c>
      <c r="E1023" s="197" t="str" cm="1">
        <f t="array" ref="E1023">INDEX(DbaseIndices!H:H,$B1023)</f>
        <v>1A4 Other Sectors</v>
      </c>
      <c r="F1023" s="197" t="str" cm="1">
        <f t="array" ref="F1023">INDEX(DbaseIndices!I:I,$B1023)</f>
        <v>1A4b Residential</v>
      </c>
      <c r="G1023" s="197" t="str" cm="1">
        <f t="array" ref="G1023">INDEX(DbaseIndices!D:D,$B1023)</f>
        <v>Other primary solid biomass</v>
      </c>
      <c r="H1023" s="197" t="str" cm="1">
        <f t="array" ref="H1023">INDEX(DbaseIndices!E:E,$B1023)</f>
        <v>CH4</v>
      </c>
      <c r="I1023" s="197">
        <f>IF(I1022=DbaseIndices!$N$3,DbaseIndices!$N$2,I1022+1)</f>
        <v>2013</v>
      </c>
      <c r="J1023" s="404" cm="1">
        <f t="array" aca="1" ref="J1023" ca="1">OFFSET(INDIRECT(INDEX(DbaseIndices!J:J,B1023)),0,I1023-2000+1)</f>
        <v>0</v>
      </c>
    </row>
    <row r="1024" spans="1:10" x14ac:dyDescent="0.25">
      <c r="A1024" s="197">
        <f>IF(I1023=DbaseIndices!$N$3,A1023+1,A1023)</f>
        <v>171</v>
      </c>
      <c r="B1024" s="197">
        <f>MATCH(A1024,DbaseIndices!A:A,0)</f>
        <v>238</v>
      </c>
      <c r="C1024" s="197" t="str" cm="1">
        <f t="array" ref="C1024">INDEX(DbaseIndices!F:F,$B1024)</f>
        <v>1 Energy</v>
      </c>
      <c r="D1024" s="197" t="str" cm="1">
        <f t="array" ref="D1024">INDEX(DbaseIndices!G:G,$B1024)</f>
        <v>1A Fuel Combustion Activities</v>
      </c>
      <c r="E1024" s="197" t="str" cm="1">
        <f t="array" ref="E1024">INDEX(DbaseIndices!H:H,$B1024)</f>
        <v>1A4 Other Sectors</v>
      </c>
      <c r="F1024" s="197" t="str" cm="1">
        <f t="array" ref="F1024">INDEX(DbaseIndices!I:I,$B1024)</f>
        <v>1A4b Residential</v>
      </c>
      <c r="G1024" s="197" t="str" cm="1">
        <f t="array" ref="G1024">INDEX(DbaseIndices!D:D,$B1024)</f>
        <v>Other primary solid biomass</v>
      </c>
      <c r="H1024" s="197" t="str" cm="1">
        <f t="array" ref="H1024">INDEX(DbaseIndices!E:E,$B1024)</f>
        <v>CH4</v>
      </c>
      <c r="I1024" s="197">
        <f>IF(I1023=DbaseIndices!$N$3,DbaseIndices!$N$2,I1023+1)</f>
        <v>2014</v>
      </c>
      <c r="J1024" s="404" cm="1">
        <f t="array" aca="1" ref="J1024" ca="1">OFFSET(INDIRECT(INDEX(DbaseIndices!J:J,B1024)),0,I1024-2000+1)</f>
        <v>0</v>
      </c>
    </row>
    <row r="1025" spans="1:10" x14ac:dyDescent="0.25">
      <c r="A1025" s="197">
        <f>IF(I1024=DbaseIndices!$N$3,A1024+1,A1024)</f>
        <v>171</v>
      </c>
      <c r="B1025" s="197">
        <f>MATCH(A1025,DbaseIndices!A:A,0)</f>
        <v>238</v>
      </c>
      <c r="C1025" s="197" t="str" cm="1">
        <f t="array" ref="C1025">INDEX(DbaseIndices!F:F,$B1025)</f>
        <v>1 Energy</v>
      </c>
      <c r="D1025" s="197" t="str" cm="1">
        <f t="array" ref="D1025">INDEX(DbaseIndices!G:G,$B1025)</f>
        <v>1A Fuel Combustion Activities</v>
      </c>
      <c r="E1025" s="197" t="str" cm="1">
        <f t="array" ref="E1025">INDEX(DbaseIndices!H:H,$B1025)</f>
        <v>1A4 Other Sectors</v>
      </c>
      <c r="F1025" s="197" t="str" cm="1">
        <f t="array" ref="F1025">INDEX(DbaseIndices!I:I,$B1025)</f>
        <v>1A4b Residential</v>
      </c>
      <c r="G1025" s="197" t="str" cm="1">
        <f t="array" ref="G1025">INDEX(DbaseIndices!D:D,$B1025)</f>
        <v>Other primary solid biomass</v>
      </c>
      <c r="H1025" s="197" t="str" cm="1">
        <f t="array" ref="H1025">INDEX(DbaseIndices!E:E,$B1025)</f>
        <v>CH4</v>
      </c>
      <c r="I1025" s="197">
        <f>IF(I1024=DbaseIndices!$N$3,DbaseIndices!$N$2,I1024+1)</f>
        <v>2015</v>
      </c>
      <c r="J1025" s="404" cm="1">
        <f t="array" aca="1" ref="J1025" ca="1">OFFSET(INDIRECT(INDEX(DbaseIndices!J:J,B1025)),0,I1025-2000+1)</f>
        <v>0</v>
      </c>
    </row>
    <row r="1026" spans="1:10" x14ac:dyDescent="0.25">
      <c r="A1026" s="197">
        <f>IF(I1025=DbaseIndices!$N$3,A1025+1,A1025)</f>
        <v>171</v>
      </c>
      <c r="B1026" s="197">
        <f>MATCH(A1026,DbaseIndices!A:A,0)</f>
        <v>238</v>
      </c>
      <c r="C1026" s="197" t="str" cm="1">
        <f t="array" ref="C1026">INDEX(DbaseIndices!F:F,$B1026)</f>
        <v>1 Energy</v>
      </c>
      <c r="D1026" s="197" t="str" cm="1">
        <f t="array" ref="D1026">INDEX(DbaseIndices!G:G,$B1026)</f>
        <v>1A Fuel Combustion Activities</v>
      </c>
      <c r="E1026" s="197" t="str" cm="1">
        <f t="array" ref="E1026">INDEX(DbaseIndices!H:H,$B1026)</f>
        <v>1A4 Other Sectors</v>
      </c>
      <c r="F1026" s="197" t="str" cm="1">
        <f t="array" ref="F1026">INDEX(DbaseIndices!I:I,$B1026)</f>
        <v>1A4b Residential</v>
      </c>
      <c r="G1026" s="197" t="str" cm="1">
        <f t="array" ref="G1026">INDEX(DbaseIndices!D:D,$B1026)</f>
        <v>Other primary solid biomass</v>
      </c>
      <c r="H1026" s="197" t="str" cm="1">
        <f t="array" ref="H1026">INDEX(DbaseIndices!E:E,$B1026)</f>
        <v>CH4</v>
      </c>
      <c r="I1026" s="197">
        <f>IF(I1025=DbaseIndices!$N$3,DbaseIndices!$N$2,I1025+1)</f>
        <v>2016</v>
      </c>
      <c r="J1026" s="404" cm="1">
        <f t="array" aca="1" ref="J1026" ca="1">OFFSET(INDIRECT(INDEX(DbaseIndices!J:J,B1026)),0,I1026-2000+1)</f>
        <v>0</v>
      </c>
    </row>
    <row r="1027" spans="1:10" x14ac:dyDescent="0.25">
      <c r="A1027" s="197">
        <f>IF(I1026=DbaseIndices!$N$3,A1026+1,A1026)</f>
        <v>171</v>
      </c>
      <c r="B1027" s="197">
        <f>MATCH(A1027,DbaseIndices!A:A,0)</f>
        <v>238</v>
      </c>
      <c r="C1027" s="197" t="str" cm="1">
        <f t="array" ref="C1027">INDEX(DbaseIndices!F:F,$B1027)</f>
        <v>1 Energy</v>
      </c>
      <c r="D1027" s="197" t="str" cm="1">
        <f t="array" ref="D1027">INDEX(DbaseIndices!G:G,$B1027)</f>
        <v>1A Fuel Combustion Activities</v>
      </c>
      <c r="E1027" s="197" t="str" cm="1">
        <f t="array" ref="E1027">INDEX(DbaseIndices!H:H,$B1027)</f>
        <v>1A4 Other Sectors</v>
      </c>
      <c r="F1027" s="197" t="str" cm="1">
        <f t="array" ref="F1027">INDEX(DbaseIndices!I:I,$B1027)</f>
        <v>1A4b Residential</v>
      </c>
      <c r="G1027" s="197" t="str" cm="1">
        <f t="array" ref="G1027">INDEX(DbaseIndices!D:D,$B1027)</f>
        <v>Other primary solid biomass</v>
      </c>
      <c r="H1027" s="197" t="str" cm="1">
        <f t="array" ref="H1027">INDEX(DbaseIndices!E:E,$B1027)</f>
        <v>CH4</v>
      </c>
      <c r="I1027" s="197">
        <f>IF(I1026=DbaseIndices!$N$3,DbaseIndices!$N$2,I1026+1)</f>
        <v>2017</v>
      </c>
      <c r="J1027" s="404" cm="1">
        <f t="array" aca="1" ref="J1027" ca="1">OFFSET(INDIRECT(INDEX(DbaseIndices!J:J,B1027)),0,I1027-2000+1)</f>
        <v>0</v>
      </c>
    </row>
    <row r="1028" spans="1:10" x14ac:dyDescent="0.25">
      <c r="A1028" s="197">
        <f>IF(I1027=DbaseIndices!$N$3,A1027+1,A1027)</f>
        <v>172</v>
      </c>
      <c r="B1028" s="197">
        <f>MATCH(A1028,DbaseIndices!A:A,0)</f>
        <v>239</v>
      </c>
      <c r="C1028" s="197" t="str" cm="1">
        <f t="array" ref="C1028">INDEX(DbaseIndices!F:F,$B1028)</f>
        <v>1 Energy</v>
      </c>
      <c r="D1028" s="197" t="str" cm="1">
        <f t="array" ref="D1028">INDEX(DbaseIndices!G:G,$B1028)</f>
        <v>1A Fuel Combustion Activities</v>
      </c>
      <c r="E1028" s="197" t="str" cm="1">
        <f t="array" ref="E1028">INDEX(DbaseIndices!H:H,$B1028)</f>
        <v>1A4 Other Sectors</v>
      </c>
      <c r="F1028" s="197" t="str" cm="1">
        <f t="array" ref="F1028">INDEX(DbaseIndices!I:I,$B1028)</f>
        <v>1A4b Residential</v>
      </c>
      <c r="G1028" s="197" t="str" cm="1">
        <f t="array" ref="G1028">INDEX(DbaseIndices!D:D,$B1028)</f>
        <v>Wood/Wood Waste</v>
      </c>
      <c r="H1028" s="197" t="str" cm="1">
        <f t="array" ref="H1028">INDEX(DbaseIndices!E:E,$B1028)</f>
        <v>CH4</v>
      </c>
      <c r="I1028" s="197">
        <f>IF(I1027=DbaseIndices!$N$3,DbaseIndices!$N$2,I1027+1)</f>
        <v>2012</v>
      </c>
      <c r="J1028" s="404" cm="1">
        <f t="array" aca="1" ref="J1028" ca="1">OFFSET(INDIRECT(INDEX(DbaseIndices!J:J,B1028)),0,I1028-2000+1)</f>
        <v>7.981725000000002E-2</v>
      </c>
    </row>
    <row r="1029" spans="1:10" x14ac:dyDescent="0.25">
      <c r="A1029" s="197">
        <f>IF(I1028=DbaseIndices!$N$3,A1028+1,A1028)</f>
        <v>172</v>
      </c>
      <c r="B1029" s="197">
        <f>MATCH(A1029,DbaseIndices!A:A,0)</f>
        <v>239</v>
      </c>
      <c r="C1029" s="197" t="str" cm="1">
        <f t="array" ref="C1029">INDEX(DbaseIndices!F:F,$B1029)</f>
        <v>1 Energy</v>
      </c>
      <c r="D1029" s="197" t="str" cm="1">
        <f t="array" ref="D1029">INDEX(DbaseIndices!G:G,$B1029)</f>
        <v>1A Fuel Combustion Activities</v>
      </c>
      <c r="E1029" s="197" t="str" cm="1">
        <f t="array" ref="E1029">INDEX(DbaseIndices!H:H,$B1029)</f>
        <v>1A4 Other Sectors</v>
      </c>
      <c r="F1029" s="197" t="str" cm="1">
        <f t="array" ref="F1029">INDEX(DbaseIndices!I:I,$B1029)</f>
        <v>1A4b Residential</v>
      </c>
      <c r="G1029" s="197" t="str" cm="1">
        <f t="array" ref="G1029">INDEX(DbaseIndices!D:D,$B1029)</f>
        <v>Wood/Wood Waste</v>
      </c>
      <c r="H1029" s="197" t="str" cm="1">
        <f t="array" ref="H1029">INDEX(DbaseIndices!E:E,$B1029)</f>
        <v>CH4</v>
      </c>
      <c r="I1029" s="197">
        <f>IF(I1028=DbaseIndices!$N$3,DbaseIndices!$N$2,I1028+1)</f>
        <v>2013</v>
      </c>
      <c r="J1029" s="404" cm="1">
        <f t="array" aca="1" ref="J1029" ca="1">OFFSET(INDIRECT(INDEX(DbaseIndices!J:J,B1029)),0,I1029-2000+1)</f>
        <v>8.1654000000000018E-2</v>
      </c>
    </row>
    <row r="1030" spans="1:10" x14ac:dyDescent="0.25">
      <c r="A1030" s="197">
        <f>IF(I1029=DbaseIndices!$N$3,A1029+1,A1029)</f>
        <v>172</v>
      </c>
      <c r="B1030" s="197">
        <f>MATCH(A1030,DbaseIndices!A:A,0)</f>
        <v>239</v>
      </c>
      <c r="C1030" s="197" t="str" cm="1">
        <f t="array" ref="C1030">INDEX(DbaseIndices!F:F,$B1030)</f>
        <v>1 Energy</v>
      </c>
      <c r="D1030" s="197" t="str" cm="1">
        <f t="array" ref="D1030">INDEX(DbaseIndices!G:G,$B1030)</f>
        <v>1A Fuel Combustion Activities</v>
      </c>
      <c r="E1030" s="197" t="str" cm="1">
        <f t="array" ref="E1030">INDEX(DbaseIndices!H:H,$B1030)</f>
        <v>1A4 Other Sectors</v>
      </c>
      <c r="F1030" s="197" t="str" cm="1">
        <f t="array" ref="F1030">INDEX(DbaseIndices!I:I,$B1030)</f>
        <v>1A4b Residential</v>
      </c>
      <c r="G1030" s="197" t="str" cm="1">
        <f t="array" ref="G1030">INDEX(DbaseIndices!D:D,$B1030)</f>
        <v>Wood/Wood Waste</v>
      </c>
      <c r="H1030" s="197" t="str" cm="1">
        <f t="array" ref="H1030">INDEX(DbaseIndices!E:E,$B1030)</f>
        <v>CH4</v>
      </c>
      <c r="I1030" s="197">
        <f>IF(I1029=DbaseIndices!$N$3,DbaseIndices!$N$2,I1029+1)</f>
        <v>2014</v>
      </c>
      <c r="J1030" s="404" cm="1">
        <f t="array" aca="1" ref="J1030" ca="1">OFFSET(INDIRECT(INDEX(DbaseIndices!J:J,B1030)),0,I1030-2000+1)</f>
        <v>8.3490750000000016E-2</v>
      </c>
    </row>
    <row r="1031" spans="1:10" x14ac:dyDescent="0.25">
      <c r="A1031" s="197">
        <f>IF(I1030=DbaseIndices!$N$3,A1030+1,A1030)</f>
        <v>172</v>
      </c>
      <c r="B1031" s="197">
        <f>MATCH(A1031,DbaseIndices!A:A,0)</f>
        <v>239</v>
      </c>
      <c r="C1031" s="197" t="str" cm="1">
        <f t="array" ref="C1031">INDEX(DbaseIndices!F:F,$B1031)</f>
        <v>1 Energy</v>
      </c>
      <c r="D1031" s="197" t="str" cm="1">
        <f t="array" ref="D1031">INDEX(DbaseIndices!G:G,$B1031)</f>
        <v>1A Fuel Combustion Activities</v>
      </c>
      <c r="E1031" s="197" t="str" cm="1">
        <f t="array" ref="E1031">INDEX(DbaseIndices!H:H,$B1031)</f>
        <v>1A4 Other Sectors</v>
      </c>
      <c r="F1031" s="197" t="str" cm="1">
        <f t="array" ref="F1031">INDEX(DbaseIndices!I:I,$B1031)</f>
        <v>1A4b Residential</v>
      </c>
      <c r="G1031" s="197" t="str" cm="1">
        <f t="array" ref="G1031">INDEX(DbaseIndices!D:D,$B1031)</f>
        <v>Wood/Wood Waste</v>
      </c>
      <c r="H1031" s="197" t="str" cm="1">
        <f t="array" ref="H1031">INDEX(DbaseIndices!E:E,$B1031)</f>
        <v>CH4</v>
      </c>
      <c r="I1031" s="197">
        <f>IF(I1030=DbaseIndices!$N$3,DbaseIndices!$N$2,I1030+1)</f>
        <v>2015</v>
      </c>
      <c r="J1031" s="404" cm="1">
        <f t="array" aca="1" ref="J1031" ca="1">OFFSET(INDIRECT(INDEX(DbaseIndices!J:J,B1031)),0,I1031-2000+1)</f>
        <v>8.5327500000000028E-2</v>
      </c>
    </row>
    <row r="1032" spans="1:10" x14ac:dyDescent="0.25">
      <c r="A1032" s="197">
        <f>IF(I1031=DbaseIndices!$N$3,A1031+1,A1031)</f>
        <v>172</v>
      </c>
      <c r="B1032" s="197">
        <f>MATCH(A1032,DbaseIndices!A:A,0)</f>
        <v>239</v>
      </c>
      <c r="C1032" s="197" t="str" cm="1">
        <f t="array" ref="C1032">INDEX(DbaseIndices!F:F,$B1032)</f>
        <v>1 Energy</v>
      </c>
      <c r="D1032" s="197" t="str" cm="1">
        <f t="array" ref="D1032">INDEX(DbaseIndices!G:G,$B1032)</f>
        <v>1A Fuel Combustion Activities</v>
      </c>
      <c r="E1032" s="197" t="str" cm="1">
        <f t="array" ref="E1032">INDEX(DbaseIndices!H:H,$B1032)</f>
        <v>1A4 Other Sectors</v>
      </c>
      <c r="F1032" s="197" t="str" cm="1">
        <f t="array" ref="F1032">INDEX(DbaseIndices!I:I,$B1032)</f>
        <v>1A4b Residential</v>
      </c>
      <c r="G1032" s="197" t="str" cm="1">
        <f t="array" ref="G1032">INDEX(DbaseIndices!D:D,$B1032)</f>
        <v>Wood/Wood Waste</v>
      </c>
      <c r="H1032" s="197" t="str" cm="1">
        <f t="array" ref="H1032">INDEX(DbaseIndices!E:E,$B1032)</f>
        <v>CH4</v>
      </c>
      <c r="I1032" s="197">
        <f>IF(I1031=DbaseIndices!$N$3,DbaseIndices!$N$2,I1031+1)</f>
        <v>2016</v>
      </c>
      <c r="J1032" s="404" cm="1">
        <f t="array" aca="1" ref="J1032" ca="1">OFFSET(INDIRECT(INDEX(DbaseIndices!J:J,B1032)),0,I1032-2000+1)</f>
        <v>8.716425000000004E-2</v>
      </c>
    </row>
    <row r="1033" spans="1:10" x14ac:dyDescent="0.25">
      <c r="A1033" s="197">
        <f>IF(I1032=DbaseIndices!$N$3,A1032+1,A1032)</f>
        <v>172</v>
      </c>
      <c r="B1033" s="197">
        <f>MATCH(A1033,DbaseIndices!A:A,0)</f>
        <v>239</v>
      </c>
      <c r="C1033" s="197" t="str" cm="1">
        <f t="array" ref="C1033">INDEX(DbaseIndices!F:F,$B1033)</f>
        <v>1 Energy</v>
      </c>
      <c r="D1033" s="197" t="str" cm="1">
        <f t="array" ref="D1033">INDEX(DbaseIndices!G:G,$B1033)</f>
        <v>1A Fuel Combustion Activities</v>
      </c>
      <c r="E1033" s="197" t="str" cm="1">
        <f t="array" ref="E1033">INDEX(DbaseIndices!H:H,$B1033)</f>
        <v>1A4 Other Sectors</v>
      </c>
      <c r="F1033" s="197" t="str" cm="1">
        <f t="array" ref="F1033">INDEX(DbaseIndices!I:I,$B1033)</f>
        <v>1A4b Residential</v>
      </c>
      <c r="G1033" s="197" t="str" cm="1">
        <f t="array" ref="G1033">INDEX(DbaseIndices!D:D,$B1033)</f>
        <v>Wood/Wood Waste</v>
      </c>
      <c r="H1033" s="197" t="str" cm="1">
        <f t="array" ref="H1033">INDEX(DbaseIndices!E:E,$B1033)</f>
        <v>CH4</v>
      </c>
      <c r="I1033" s="197">
        <f>IF(I1032=DbaseIndices!$N$3,DbaseIndices!$N$2,I1032+1)</f>
        <v>2017</v>
      </c>
      <c r="J1033" s="404" cm="1">
        <f t="array" aca="1" ref="J1033" ca="1">OFFSET(INDIRECT(INDEX(DbaseIndices!J:J,B1033)),0,I1033-2000+1)</f>
        <v>8.9001000000000025E-2</v>
      </c>
    </row>
    <row r="1034" spans="1:10" x14ac:dyDescent="0.25">
      <c r="A1034" s="197">
        <f>IF(I1033=DbaseIndices!$N$3,A1033+1,A1033)</f>
        <v>173</v>
      </c>
      <c r="B1034" s="197">
        <f>MATCH(A1034,DbaseIndices!A:A,0)</f>
        <v>241</v>
      </c>
      <c r="C1034" s="197" t="str" cm="1">
        <f t="array" ref="C1034">INDEX(DbaseIndices!F:F,$B1034)</f>
        <v>1 Energy</v>
      </c>
      <c r="D1034" s="197" t="str" cm="1">
        <f t="array" ref="D1034">INDEX(DbaseIndices!G:G,$B1034)</f>
        <v>1A Fuel Combustion Activities</v>
      </c>
      <c r="E1034" s="197" t="str" cm="1">
        <f t="array" ref="E1034">INDEX(DbaseIndices!H:H,$B1034)</f>
        <v>1A4 Other Sectors</v>
      </c>
      <c r="F1034" s="197" t="str" cm="1">
        <f t="array" ref="F1034">INDEX(DbaseIndices!I:I,$B1034)</f>
        <v>1A4c Agriculture/Forestry/Fishing/Fish Farms</v>
      </c>
      <c r="G1034" s="197" t="str" cm="1">
        <f t="array" ref="G1034">INDEX(DbaseIndices!D:D,$B1034)</f>
        <v>Motor gasoline</v>
      </c>
      <c r="H1034" s="197" t="str" cm="1">
        <f t="array" ref="H1034">INDEX(DbaseIndices!E:E,$B1034)</f>
        <v>CH4</v>
      </c>
      <c r="I1034" s="197">
        <f>IF(I1033=DbaseIndices!$N$3,DbaseIndices!$N$2,I1033+1)</f>
        <v>2012</v>
      </c>
      <c r="J1034" s="404" cm="1">
        <f t="array" aca="1" ref="J1034" ca="1">OFFSET(INDIRECT(INDEX(DbaseIndices!J:J,B1034)),0,I1034-2000+1)</f>
        <v>1.2018564000000001E-2</v>
      </c>
    </row>
    <row r="1035" spans="1:10" x14ac:dyDescent="0.25">
      <c r="A1035" s="197">
        <f>IF(I1034=DbaseIndices!$N$3,A1034+1,A1034)</f>
        <v>173</v>
      </c>
      <c r="B1035" s="197">
        <f>MATCH(A1035,DbaseIndices!A:A,0)</f>
        <v>241</v>
      </c>
      <c r="C1035" s="197" t="str" cm="1">
        <f t="array" ref="C1035">INDEX(DbaseIndices!F:F,$B1035)</f>
        <v>1 Energy</v>
      </c>
      <c r="D1035" s="197" t="str" cm="1">
        <f t="array" ref="D1035">INDEX(DbaseIndices!G:G,$B1035)</f>
        <v>1A Fuel Combustion Activities</v>
      </c>
      <c r="E1035" s="197" t="str" cm="1">
        <f t="array" ref="E1035">INDEX(DbaseIndices!H:H,$B1035)</f>
        <v>1A4 Other Sectors</v>
      </c>
      <c r="F1035" s="197" t="str" cm="1">
        <f t="array" ref="F1035">INDEX(DbaseIndices!I:I,$B1035)</f>
        <v>1A4c Agriculture/Forestry/Fishing/Fish Farms</v>
      </c>
      <c r="G1035" s="197" t="str" cm="1">
        <f t="array" ref="G1035">INDEX(DbaseIndices!D:D,$B1035)</f>
        <v>Motor gasoline</v>
      </c>
      <c r="H1035" s="197" t="str" cm="1">
        <f t="array" ref="H1035">INDEX(DbaseIndices!E:E,$B1035)</f>
        <v>CH4</v>
      </c>
      <c r="I1035" s="197">
        <f>IF(I1034=DbaseIndices!$N$3,DbaseIndices!$N$2,I1034+1)</f>
        <v>2013</v>
      </c>
      <c r="J1035" s="404" cm="1">
        <f t="array" aca="1" ref="J1035" ca="1">OFFSET(INDIRECT(INDEX(DbaseIndices!J:J,B1035)),0,I1035-2000+1)</f>
        <v>1.1442000000000001E-2</v>
      </c>
    </row>
    <row r="1036" spans="1:10" x14ac:dyDescent="0.25">
      <c r="A1036" s="197">
        <f>IF(I1035=DbaseIndices!$N$3,A1035+1,A1035)</f>
        <v>173</v>
      </c>
      <c r="B1036" s="197">
        <f>MATCH(A1036,DbaseIndices!A:A,0)</f>
        <v>241</v>
      </c>
      <c r="C1036" s="197" t="str" cm="1">
        <f t="array" ref="C1036">INDEX(DbaseIndices!F:F,$B1036)</f>
        <v>1 Energy</v>
      </c>
      <c r="D1036" s="197" t="str" cm="1">
        <f t="array" ref="D1036">INDEX(DbaseIndices!G:G,$B1036)</f>
        <v>1A Fuel Combustion Activities</v>
      </c>
      <c r="E1036" s="197" t="str" cm="1">
        <f t="array" ref="E1036">INDEX(DbaseIndices!H:H,$B1036)</f>
        <v>1A4 Other Sectors</v>
      </c>
      <c r="F1036" s="197" t="str" cm="1">
        <f t="array" ref="F1036">INDEX(DbaseIndices!I:I,$B1036)</f>
        <v>1A4c Agriculture/Forestry/Fishing/Fish Farms</v>
      </c>
      <c r="G1036" s="197" t="str" cm="1">
        <f t="array" ref="G1036">INDEX(DbaseIndices!D:D,$B1036)</f>
        <v>Motor gasoline</v>
      </c>
      <c r="H1036" s="197" t="str" cm="1">
        <f t="array" ref="H1036">INDEX(DbaseIndices!E:E,$B1036)</f>
        <v>CH4</v>
      </c>
      <c r="I1036" s="197">
        <f>IF(I1035=DbaseIndices!$N$3,DbaseIndices!$N$2,I1035+1)</f>
        <v>2014</v>
      </c>
      <c r="J1036" s="404" cm="1">
        <f t="array" aca="1" ref="J1036" ca="1">OFFSET(INDIRECT(INDEX(DbaseIndices!J:J,B1036)),0,I1036-2000+1)</f>
        <v>1.1639999999999999E-2</v>
      </c>
    </row>
    <row r="1037" spans="1:10" x14ac:dyDescent="0.25">
      <c r="A1037" s="197">
        <f>IF(I1036=DbaseIndices!$N$3,A1036+1,A1036)</f>
        <v>173</v>
      </c>
      <c r="B1037" s="197">
        <f>MATCH(A1037,DbaseIndices!A:A,0)</f>
        <v>241</v>
      </c>
      <c r="C1037" s="197" t="str" cm="1">
        <f t="array" ref="C1037">INDEX(DbaseIndices!F:F,$B1037)</f>
        <v>1 Energy</v>
      </c>
      <c r="D1037" s="197" t="str" cm="1">
        <f t="array" ref="D1037">INDEX(DbaseIndices!G:G,$B1037)</f>
        <v>1A Fuel Combustion Activities</v>
      </c>
      <c r="E1037" s="197" t="str" cm="1">
        <f t="array" ref="E1037">INDEX(DbaseIndices!H:H,$B1037)</f>
        <v>1A4 Other Sectors</v>
      </c>
      <c r="F1037" s="197" t="str" cm="1">
        <f t="array" ref="F1037">INDEX(DbaseIndices!I:I,$B1037)</f>
        <v>1A4c Agriculture/Forestry/Fishing/Fish Farms</v>
      </c>
      <c r="G1037" s="197" t="str" cm="1">
        <f t="array" ref="G1037">INDEX(DbaseIndices!D:D,$B1037)</f>
        <v>Motor gasoline</v>
      </c>
      <c r="H1037" s="197" t="str" cm="1">
        <f t="array" ref="H1037">INDEX(DbaseIndices!E:E,$B1037)</f>
        <v>CH4</v>
      </c>
      <c r="I1037" s="197">
        <f>IF(I1036=DbaseIndices!$N$3,DbaseIndices!$N$2,I1036+1)</f>
        <v>2015</v>
      </c>
      <c r="J1037" s="404" cm="1">
        <f t="array" aca="1" ref="J1037" ca="1">OFFSET(INDIRECT(INDEX(DbaseIndices!J:J,B1037)),0,I1037-2000+1)</f>
        <v>1.2387E-2</v>
      </c>
    </row>
    <row r="1038" spans="1:10" x14ac:dyDescent="0.25">
      <c r="A1038" s="197">
        <f>IF(I1037=DbaseIndices!$N$3,A1037+1,A1037)</f>
        <v>173</v>
      </c>
      <c r="B1038" s="197">
        <f>MATCH(A1038,DbaseIndices!A:A,0)</f>
        <v>241</v>
      </c>
      <c r="C1038" s="197" t="str" cm="1">
        <f t="array" ref="C1038">INDEX(DbaseIndices!F:F,$B1038)</f>
        <v>1 Energy</v>
      </c>
      <c r="D1038" s="197" t="str" cm="1">
        <f t="array" ref="D1038">INDEX(DbaseIndices!G:G,$B1038)</f>
        <v>1A Fuel Combustion Activities</v>
      </c>
      <c r="E1038" s="197" t="str" cm="1">
        <f t="array" ref="E1038">INDEX(DbaseIndices!H:H,$B1038)</f>
        <v>1A4 Other Sectors</v>
      </c>
      <c r="F1038" s="197" t="str" cm="1">
        <f t="array" ref="F1038">INDEX(DbaseIndices!I:I,$B1038)</f>
        <v>1A4c Agriculture/Forestry/Fishing/Fish Farms</v>
      </c>
      <c r="G1038" s="197" t="str" cm="1">
        <f t="array" ref="G1038">INDEX(DbaseIndices!D:D,$B1038)</f>
        <v>Motor gasoline</v>
      </c>
      <c r="H1038" s="197" t="str" cm="1">
        <f t="array" ref="H1038">INDEX(DbaseIndices!E:E,$B1038)</f>
        <v>CH4</v>
      </c>
      <c r="I1038" s="197">
        <f>IF(I1037=DbaseIndices!$N$3,DbaseIndices!$N$2,I1037+1)</f>
        <v>2016</v>
      </c>
      <c r="J1038" s="404" cm="1">
        <f t="array" aca="1" ref="J1038" ca="1">OFFSET(INDIRECT(INDEX(DbaseIndices!J:J,B1038)),0,I1038-2000+1)</f>
        <v>1.2744E-2</v>
      </c>
    </row>
    <row r="1039" spans="1:10" x14ac:dyDescent="0.25">
      <c r="A1039" s="197">
        <f>IF(I1038=DbaseIndices!$N$3,A1038+1,A1038)</f>
        <v>173</v>
      </c>
      <c r="B1039" s="197">
        <f>MATCH(A1039,DbaseIndices!A:A,0)</f>
        <v>241</v>
      </c>
      <c r="C1039" s="197" t="str" cm="1">
        <f t="array" ref="C1039">INDEX(DbaseIndices!F:F,$B1039)</f>
        <v>1 Energy</v>
      </c>
      <c r="D1039" s="197" t="str" cm="1">
        <f t="array" ref="D1039">INDEX(DbaseIndices!G:G,$B1039)</f>
        <v>1A Fuel Combustion Activities</v>
      </c>
      <c r="E1039" s="197" t="str" cm="1">
        <f t="array" ref="E1039">INDEX(DbaseIndices!H:H,$B1039)</f>
        <v>1A4 Other Sectors</v>
      </c>
      <c r="F1039" s="197" t="str" cm="1">
        <f t="array" ref="F1039">INDEX(DbaseIndices!I:I,$B1039)</f>
        <v>1A4c Agriculture/Forestry/Fishing/Fish Farms</v>
      </c>
      <c r="G1039" s="197" t="str" cm="1">
        <f t="array" ref="G1039">INDEX(DbaseIndices!D:D,$B1039)</f>
        <v>Motor gasoline</v>
      </c>
      <c r="H1039" s="197" t="str" cm="1">
        <f t="array" ref="H1039">INDEX(DbaseIndices!E:E,$B1039)</f>
        <v>CH4</v>
      </c>
      <c r="I1039" s="197">
        <f>IF(I1038=DbaseIndices!$N$3,DbaseIndices!$N$2,I1038+1)</f>
        <v>2017</v>
      </c>
      <c r="J1039" s="404" cm="1">
        <f t="array" aca="1" ref="J1039" ca="1">OFFSET(INDIRECT(INDEX(DbaseIndices!J:J,B1039)),0,I1039-2000+1)</f>
        <v>1.3485E-2</v>
      </c>
    </row>
    <row r="1040" spans="1:10" x14ac:dyDescent="0.25">
      <c r="A1040" s="197">
        <f>IF(I1039=DbaseIndices!$N$3,A1039+1,A1039)</f>
        <v>174</v>
      </c>
      <c r="B1040" s="197">
        <f>MATCH(A1040,DbaseIndices!A:A,0)</f>
        <v>242</v>
      </c>
      <c r="C1040" s="197" t="str" cm="1">
        <f t="array" ref="C1040">INDEX(DbaseIndices!F:F,$B1040)</f>
        <v>1 Energy</v>
      </c>
      <c r="D1040" s="197" t="str" cm="1">
        <f t="array" ref="D1040">INDEX(DbaseIndices!G:G,$B1040)</f>
        <v>1A Fuel Combustion Activities</v>
      </c>
      <c r="E1040" s="197" t="str" cm="1">
        <f t="array" ref="E1040">INDEX(DbaseIndices!H:H,$B1040)</f>
        <v>1A4 Other Sectors</v>
      </c>
      <c r="F1040" s="197" t="str" cm="1">
        <f t="array" ref="F1040">INDEX(DbaseIndices!I:I,$B1040)</f>
        <v>1A4c Agriculture/Forestry/Fishing/Fish Farms</v>
      </c>
      <c r="G1040" s="197" t="str" cm="1">
        <f t="array" ref="G1040">INDEX(DbaseIndices!D:D,$B1040)</f>
        <v>Kerosene</v>
      </c>
      <c r="H1040" s="197" t="str" cm="1">
        <f t="array" ref="H1040">INDEX(DbaseIndices!E:E,$B1040)</f>
        <v>CH4</v>
      </c>
      <c r="I1040" s="197">
        <f>IF(I1039=DbaseIndices!$N$3,DbaseIndices!$N$2,I1039+1)</f>
        <v>2012</v>
      </c>
      <c r="J1040" s="404" cm="1">
        <f t="array" aca="1" ref="J1040" ca="1">OFFSET(INDIRECT(INDEX(DbaseIndices!J:J,B1040)),0,I1040-2000+1)</f>
        <v>4.7996399999999991E-3</v>
      </c>
    </row>
    <row r="1041" spans="1:10" x14ac:dyDescent="0.25">
      <c r="A1041" s="197">
        <f>IF(I1040=DbaseIndices!$N$3,A1040+1,A1040)</f>
        <v>174</v>
      </c>
      <c r="B1041" s="197">
        <f>MATCH(A1041,DbaseIndices!A:A,0)</f>
        <v>242</v>
      </c>
      <c r="C1041" s="197" t="str" cm="1">
        <f t="array" ref="C1041">INDEX(DbaseIndices!F:F,$B1041)</f>
        <v>1 Energy</v>
      </c>
      <c r="D1041" s="197" t="str" cm="1">
        <f t="array" ref="D1041">INDEX(DbaseIndices!G:G,$B1041)</f>
        <v>1A Fuel Combustion Activities</v>
      </c>
      <c r="E1041" s="197" t="str" cm="1">
        <f t="array" ref="E1041">INDEX(DbaseIndices!H:H,$B1041)</f>
        <v>1A4 Other Sectors</v>
      </c>
      <c r="F1041" s="197" t="str" cm="1">
        <f t="array" ref="F1041">INDEX(DbaseIndices!I:I,$B1041)</f>
        <v>1A4c Agriculture/Forestry/Fishing/Fish Farms</v>
      </c>
      <c r="G1041" s="197" t="str" cm="1">
        <f t="array" ref="G1041">INDEX(DbaseIndices!D:D,$B1041)</f>
        <v>Kerosene</v>
      </c>
      <c r="H1041" s="197" t="str" cm="1">
        <f t="array" ref="H1041">INDEX(DbaseIndices!E:E,$B1041)</f>
        <v>CH4</v>
      </c>
      <c r="I1041" s="197">
        <f>IF(I1040=DbaseIndices!$N$3,DbaseIndices!$N$2,I1040+1)</f>
        <v>2013</v>
      </c>
      <c r="J1041" s="404" cm="1">
        <f t="array" aca="1" ref="J1041" ca="1">OFFSET(INDIRECT(INDEX(DbaseIndices!J:J,B1041)),0,I1041-2000+1)</f>
        <v>1.0284E-2</v>
      </c>
    </row>
    <row r="1042" spans="1:10" x14ac:dyDescent="0.25">
      <c r="A1042" s="197">
        <f>IF(I1041=DbaseIndices!$N$3,A1041+1,A1041)</f>
        <v>174</v>
      </c>
      <c r="B1042" s="197">
        <f>MATCH(A1042,DbaseIndices!A:A,0)</f>
        <v>242</v>
      </c>
      <c r="C1042" s="197" t="str" cm="1">
        <f t="array" ref="C1042">INDEX(DbaseIndices!F:F,$B1042)</f>
        <v>1 Energy</v>
      </c>
      <c r="D1042" s="197" t="str" cm="1">
        <f t="array" ref="D1042">INDEX(DbaseIndices!G:G,$B1042)</f>
        <v>1A Fuel Combustion Activities</v>
      </c>
      <c r="E1042" s="197" t="str" cm="1">
        <f t="array" ref="E1042">INDEX(DbaseIndices!H:H,$B1042)</f>
        <v>1A4 Other Sectors</v>
      </c>
      <c r="F1042" s="197" t="str" cm="1">
        <f t="array" ref="F1042">INDEX(DbaseIndices!I:I,$B1042)</f>
        <v>1A4c Agriculture/Forestry/Fishing/Fish Farms</v>
      </c>
      <c r="G1042" s="197" t="str" cm="1">
        <f t="array" ref="G1042">INDEX(DbaseIndices!D:D,$B1042)</f>
        <v>Kerosene</v>
      </c>
      <c r="H1042" s="197" t="str" cm="1">
        <f t="array" ref="H1042">INDEX(DbaseIndices!E:E,$B1042)</f>
        <v>CH4</v>
      </c>
      <c r="I1042" s="197">
        <f>IF(I1041=DbaseIndices!$N$3,DbaseIndices!$N$2,I1041+1)</f>
        <v>2014</v>
      </c>
      <c r="J1042" s="404" cm="1">
        <f t="array" aca="1" ref="J1042" ca="1">OFFSET(INDIRECT(INDEX(DbaseIndices!J:J,B1042)),0,I1042-2000+1)</f>
        <v>1.299252E-2</v>
      </c>
    </row>
    <row r="1043" spans="1:10" x14ac:dyDescent="0.25">
      <c r="A1043" s="197">
        <f>IF(I1042=DbaseIndices!$N$3,A1042+1,A1042)</f>
        <v>174</v>
      </c>
      <c r="B1043" s="197">
        <f>MATCH(A1043,DbaseIndices!A:A,0)</f>
        <v>242</v>
      </c>
      <c r="C1043" s="197" t="str" cm="1">
        <f t="array" ref="C1043">INDEX(DbaseIndices!F:F,$B1043)</f>
        <v>1 Energy</v>
      </c>
      <c r="D1043" s="197" t="str" cm="1">
        <f t="array" ref="D1043">INDEX(DbaseIndices!G:G,$B1043)</f>
        <v>1A Fuel Combustion Activities</v>
      </c>
      <c r="E1043" s="197" t="str" cm="1">
        <f t="array" ref="E1043">INDEX(DbaseIndices!H:H,$B1043)</f>
        <v>1A4 Other Sectors</v>
      </c>
      <c r="F1043" s="197" t="str" cm="1">
        <f t="array" ref="F1043">INDEX(DbaseIndices!I:I,$B1043)</f>
        <v>1A4c Agriculture/Forestry/Fishing/Fish Farms</v>
      </c>
      <c r="G1043" s="197" t="str" cm="1">
        <f t="array" ref="G1043">INDEX(DbaseIndices!D:D,$B1043)</f>
        <v>Kerosene</v>
      </c>
      <c r="H1043" s="197" t="str" cm="1">
        <f t="array" ref="H1043">INDEX(DbaseIndices!E:E,$B1043)</f>
        <v>CH4</v>
      </c>
      <c r="I1043" s="197">
        <f>IF(I1042=DbaseIndices!$N$3,DbaseIndices!$N$2,I1042+1)</f>
        <v>2015</v>
      </c>
      <c r="J1043" s="404" cm="1">
        <f t="array" aca="1" ref="J1043" ca="1">OFFSET(INDIRECT(INDEX(DbaseIndices!J:J,B1043)),0,I1043-2000+1)</f>
        <v>1.7110949999999996E-2</v>
      </c>
    </row>
    <row r="1044" spans="1:10" x14ac:dyDescent="0.25">
      <c r="A1044" s="197">
        <f>IF(I1043=DbaseIndices!$N$3,A1043+1,A1043)</f>
        <v>174</v>
      </c>
      <c r="B1044" s="197">
        <f>MATCH(A1044,DbaseIndices!A:A,0)</f>
        <v>242</v>
      </c>
      <c r="C1044" s="197" t="str" cm="1">
        <f t="array" ref="C1044">INDEX(DbaseIndices!F:F,$B1044)</f>
        <v>1 Energy</v>
      </c>
      <c r="D1044" s="197" t="str" cm="1">
        <f t="array" ref="D1044">INDEX(DbaseIndices!G:G,$B1044)</f>
        <v>1A Fuel Combustion Activities</v>
      </c>
      <c r="E1044" s="197" t="str" cm="1">
        <f t="array" ref="E1044">INDEX(DbaseIndices!H:H,$B1044)</f>
        <v>1A4 Other Sectors</v>
      </c>
      <c r="F1044" s="197" t="str" cm="1">
        <f t="array" ref="F1044">INDEX(DbaseIndices!I:I,$B1044)</f>
        <v>1A4c Agriculture/Forestry/Fishing/Fish Farms</v>
      </c>
      <c r="G1044" s="197" t="str" cm="1">
        <f t="array" ref="G1044">INDEX(DbaseIndices!D:D,$B1044)</f>
        <v>Kerosene</v>
      </c>
      <c r="H1044" s="197" t="str" cm="1">
        <f t="array" ref="H1044">INDEX(DbaseIndices!E:E,$B1044)</f>
        <v>CH4</v>
      </c>
      <c r="I1044" s="197">
        <f>IF(I1043=DbaseIndices!$N$3,DbaseIndices!$N$2,I1043+1)</f>
        <v>2016</v>
      </c>
      <c r="J1044" s="404" cm="1">
        <f t="array" aca="1" ref="J1044" ca="1">OFFSET(INDIRECT(INDEX(DbaseIndices!J:J,B1044)),0,I1044-2000+1)</f>
        <v>8.8229999999999992E-3</v>
      </c>
    </row>
    <row r="1045" spans="1:10" x14ac:dyDescent="0.25">
      <c r="A1045" s="197">
        <f>IF(I1044=DbaseIndices!$N$3,A1044+1,A1044)</f>
        <v>174</v>
      </c>
      <c r="B1045" s="197">
        <f>MATCH(A1045,DbaseIndices!A:A,0)</f>
        <v>242</v>
      </c>
      <c r="C1045" s="197" t="str" cm="1">
        <f t="array" ref="C1045">INDEX(DbaseIndices!F:F,$B1045)</f>
        <v>1 Energy</v>
      </c>
      <c r="D1045" s="197" t="str" cm="1">
        <f t="array" ref="D1045">INDEX(DbaseIndices!G:G,$B1045)</f>
        <v>1A Fuel Combustion Activities</v>
      </c>
      <c r="E1045" s="197" t="str" cm="1">
        <f t="array" ref="E1045">INDEX(DbaseIndices!H:H,$B1045)</f>
        <v>1A4 Other Sectors</v>
      </c>
      <c r="F1045" s="197" t="str" cm="1">
        <f t="array" ref="F1045">INDEX(DbaseIndices!I:I,$B1045)</f>
        <v>1A4c Agriculture/Forestry/Fishing/Fish Farms</v>
      </c>
      <c r="G1045" s="197" t="str" cm="1">
        <f t="array" ref="G1045">INDEX(DbaseIndices!D:D,$B1045)</f>
        <v>Kerosene</v>
      </c>
      <c r="H1045" s="197" t="str" cm="1">
        <f t="array" ref="H1045">INDEX(DbaseIndices!E:E,$B1045)</f>
        <v>CH4</v>
      </c>
      <c r="I1045" s="197">
        <f>IF(I1044=DbaseIndices!$N$3,DbaseIndices!$N$2,I1044+1)</f>
        <v>2017</v>
      </c>
      <c r="J1045" s="404" cm="1">
        <f t="array" aca="1" ref="J1045" ca="1">OFFSET(INDIRECT(INDEX(DbaseIndices!J:J,B1045)),0,I1045-2000+1)</f>
        <v>9.4859999999999996E-3</v>
      </c>
    </row>
    <row r="1046" spans="1:10" x14ac:dyDescent="0.25">
      <c r="A1046" s="197">
        <f>IF(I1045=DbaseIndices!$N$3,A1045+1,A1045)</f>
        <v>175</v>
      </c>
      <c r="B1046" s="197">
        <f>MATCH(A1046,DbaseIndices!A:A,0)</f>
        <v>243</v>
      </c>
      <c r="C1046" s="197" t="str" cm="1">
        <f t="array" ref="C1046">INDEX(DbaseIndices!F:F,$B1046)</f>
        <v>1 Energy</v>
      </c>
      <c r="D1046" s="197" t="str" cm="1">
        <f t="array" ref="D1046">INDEX(DbaseIndices!G:G,$B1046)</f>
        <v>1A Fuel Combustion Activities</v>
      </c>
      <c r="E1046" s="197" t="str" cm="1">
        <f t="array" ref="E1046">INDEX(DbaseIndices!H:H,$B1046)</f>
        <v>1A4 Other Sectors</v>
      </c>
      <c r="F1046" s="197" t="str" cm="1">
        <f t="array" ref="F1046">INDEX(DbaseIndices!I:I,$B1046)</f>
        <v>1A4c Agriculture/Forestry/Fishing/Fish Farms</v>
      </c>
      <c r="G1046" s="197" t="str" cm="1">
        <f t="array" ref="G1046">INDEX(DbaseIndices!D:D,$B1046)</f>
        <v>Diesel</v>
      </c>
      <c r="H1046" s="197" t="str" cm="1">
        <f t="array" ref="H1046">INDEX(DbaseIndices!E:E,$B1046)</f>
        <v>CH4</v>
      </c>
      <c r="I1046" s="197">
        <f>IF(I1045=DbaseIndices!$N$3,DbaseIndices!$N$2,I1045+1)</f>
        <v>2012</v>
      </c>
      <c r="J1046" s="404" cm="1">
        <f t="array" aca="1" ref="J1046" ca="1">OFFSET(INDIRECT(INDEX(DbaseIndices!J:J,B1046)),0,I1046-2000+1)</f>
        <v>0.11585219400000001</v>
      </c>
    </row>
    <row r="1047" spans="1:10" x14ac:dyDescent="0.25">
      <c r="A1047" s="197">
        <f>IF(I1046=DbaseIndices!$N$3,A1046+1,A1046)</f>
        <v>175</v>
      </c>
      <c r="B1047" s="197">
        <f>MATCH(A1047,DbaseIndices!A:A,0)</f>
        <v>243</v>
      </c>
      <c r="C1047" s="197" t="str" cm="1">
        <f t="array" ref="C1047">INDEX(DbaseIndices!F:F,$B1047)</f>
        <v>1 Energy</v>
      </c>
      <c r="D1047" s="197" t="str" cm="1">
        <f t="array" ref="D1047">INDEX(DbaseIndices!G:G,$B1047)</f>
        <v>1A Fuel Combustion Activities</v>
      </c>
      <c r="E1047" s="197" t="str" cm="1">
        <f t="array" ref="E1047">INDEX(DbaseIndices!H:H,$B1047)</f>
        <v>1A4 Other Sectors</v>
      </c>
      <c r="F1047" s="197" t="str" cm="1">
        <f t="array" ref="F1047">INDEX(DbaseIndices!I:I,$B1047)</f>
        <v>1A4c Agriculture/Forestry/Fishing/Fish Farms</v>
      </c>
      <c r="G1047" s="197" t="str" cm="1">
        <f t="array" ref="G1047">INDEX(DbaseIndices!D:D,$B1047)</f>
        <v>Diesel</v>
      </c>
      <c r="H1047" s="197" t="str" cm="1">
        <f t="array" ref="H1047">INDEX(DbaseIndices!E:E,$B1047)</f>
        <v>CH4</v>
      </c>
      <c r="I1047" s="197">
        <f>IF(I1046=DbaseIndices!$N$3,DbaseIndices!$N$2,I1046+1)</f>
        <v>2013</v>
      </c>
      <c r="J1047" s="404" cm="1">
        <f t="array" aca="1" ref="J1047" ca="1">OFFSET(INDIRECT(INDEX(DbaseIndices!J:J,B1047)),0,I1047-2000+1)</f>
        <v>0.12395100000000001</v>
      </c>
    </row>
    <row r="1048" spans="1:10" x14ac:dyDescent="0.25">
      <c r="A1048" s="197">
        <f>IF(I1047=DbaseIndices!$N$3,A1047+1,A1047)</f>
        <v>175</v>
      </c>
      <c r="B1048" s="197">
        <f>MATCH(A1048,DbaseIndices!A:A,0)</f>
        <v>243</v>
      </c>
      <c r="C1048" s="197" t="str" cm="1">
        <f t="array" ref="C1048">INDEX(DbaseIndices!F:F,$B1048)</f>
        <v>1 Energy</v>
      </c>
      <c r="D1048" s="197" t="str" cm="1">
        <f t="array" ref="D1048">INDEX(DbaseIndices!G:G,$B1048)</f>
        <v>1A Fuel Combustion Activities</v>
      </c>
      <c r="E1048" s="197" t="str" cm="1">
        <f t="array" ref="E1048">INDEX(DbaseIndices!H:H,$B1048)</f>
        <v>1A4 Other Sectors</v>
      </c>
      <c r="F1048" s="197" t="str" cm="1">
        <f t="array" ref="F1048">INDEX(DbaseIndices!I:I,$B1048)</f>
        <v>1A4c Agriculture/Forestry/Fishing/Fish Farms</v>
      </c>
      <c r="G1048" s="197" t="str" cm="1">
        <f t="array" ref="G1048">INDEX(DbaseIndices!D:D,$B1048)</f>
        <v>Diesel</v>
      </c>
      <c r="H1048" s="197" t="str" cm="1">
        <f t="array" ref="H1048">INDEX(DbaseIndices!E:E,$B1048)</f>
        <v>CH4</v>
      </c>
      <c r="I1048" s="197">
        <f>IF(I1047=DbaseIndices!$N$3,DbaseIndices!$N$2,I1047+1)</f>
        <v>2014</v>
      </c>
      <c r="J1048" s="404" cm="1">
        <f t="array" aca="1" ref="J1048" ca="1">OFFSET(INDIRECT(INDEX(DbaseIndices!J:J,B1048)),0,I1048-2000+1)</f>
        <v>0.12487259999999999</v>
      </c>
    </row>
    <row r="1049" spans="1:10" x14ac:dyDescent="0.25">
      <c r="A1049" s="197">
        <f>IF(I1048=DbaseIndices!$N$3,A1048+1,A1048)</f>
        <v>175</v>
      </c>
      <c r="B1049" s="197">
        <f>MATCH(A1049,DbaseIndices!A:A,0)</f>
        <v>243</v>
      </c>
      <c r="C1049" s="197" t="str" cm="1">
        <f t="array" ref="C1049">INDEX(DbaseIndices!F:F,$B1049)</f>
        <v>1 Energy</v>
      </c>
      <c r="D1049" s="197" t="str" cm="1">
        <f t="array" ref="D1049">INDEX(DbaseIndices!G:G,$B1049)</f>
        <v>1A Fuel Combustion Activities</v>
      </c>
      <c r="E1049" s="197" t="str" cm="1">
        <f t="array" ref="E1049">INDEX(DbaseIndices!H:H,$B1049)</f>
        <v>1A4 Other Sectors</v>
      </c>
      <c r="F1049" s="197" t="str" cm="1">
        <f t="array" ref="F1049">INDEX(DbaseIndices!I:I,$B1049)</f>
        <v>1A4c Agriculture/Forestry/Fishing/Fish Farms</v>
      </c>
      <c r="G1049" s="197" t="str" cm="1">
        <f t="array" ref="G1049">INDEX(DbaseIndices!D:D,$B1049)</f>
        <v>Diesel</v>
      </c>
      <c r="H1049" s="197" t="str" cm="1">
        <f t="array" ref="H1049">INDEX(DbaseIndices!E:E,$B1049)</f>
        <v>CH4</v>
      </c>
      <c r="I1049" s="197">
        <f>IF(I1048=DbaseIndices!$N$3,DbaseIndices!$N$2,I1048+1)</f>
        <v>2015</v>
      </c>
      <c r="J1049" s="404" cm="1">
        <f t="array" aca="1" ref="J1049" ca="1">OFFSET(INDIRECT(INDEX(DbaseIndices!J:J,B1049)),0,I1049-2000+1)</f>
        <v>0.12270038999999998</v>
      </c>
    </row>
    <row r="1050" spans="1:10" x14ac:dyDescent="0.25">
      <c r="A1050" s="197">
        <f>IF(I1049=DbaseIndices!$N$3,A1049+1,A1049)</f>
        <v>175</v>
      </c>
      <c r="B1050" s="197">
        <f>MATCH(A1050,DbaseIndices!A:A,0)</f>
        <v>243</v>
      </c>
      <c r="C1050" s="197" t="str" cm="1">
        <f t="array" ref="C1050">INDEX(DbaseIndices!F:F,$B1050)</f>
        <v>1 Energy</v>
      </c>
      <c r="D1050" s="197" t="str" cm="1">
        <f t="array" ref="D1050">INDEX(DbaseIndices!G:G,$B1050)</f>
        <v>1A Fuel Combustion Activities</v>
      </c>
      <c r="E1050" s="197" t="str" cm="1">
        <f t="array" ref="E1050">INDEX(DbaseIndices!H:H,$B1050)</f>
        <v>1A4 Other Sectors</v>
      </c>
      <c r="F1050" s="197" t="str" cm="1">
        <f t="array" ref="F1050">INDEX(DbaseIndices!I:I,$B1050)</f>
        <v>1A4c Agriculture/Forestry/Fishing/Fish Farms</v>
      </c>
      <c r="G1050" s="197" t="str" cm="1">
        <f t="array" ref="G1050">INDEX(DbaseIndices!D:D,$B1050)</f>
        <v>Diesel</v>
      </c>
      <c r="H1050" s="197" t="str" cm="1">
        <f t="array" ref="H1050">INDEX(DbaseIndices!E:E,$B1050)</f>
        <v>CH4</v>
      </c>
      <c r="I1050" s="197">
        <f>IF(I1049=DbaseIndices!$N$3,DbaseIndices!$N$2,I1049+1)</f>
        <v>2016</v>
      </c>
      <c r="J1050" s="404" cm="1">
        <f t="array" aca="1" ref="J1050" ca="1">OFFSET(INDIRECT(INDEX(DbaseIndices!J:J,B1050)),0,I1050-2000+1)</f>
        <v>0.13389899999999999</v>
      </c>
    </row>
    <row r="1051" spans="1:10" x14ac:dyDescent="0.25">
      <c r="A1051" s="197">
        <f>IF(I1050=DbaseIndices!$N$3,A1050+1,A1050)</f>
        <v>175</v>
      </c>
      <c r="B1051" s="197">
        <f>MATCH(A1051,DbaseIndices!A:A,0)</f>
        <v>243</v>
      </c>
      <c r="C1051" s="197" t="str" cm="1">
        <f t="array" ref="C1051">INDEX(DbaseIndices!F:F,$B1051)</f>
        <v>1 Energy</v>
      </c>
      <c r="D1051" s="197" t="str" cm="1">
        <f t="array" ref="D1051">INDEX(DbaseIndices!G:G,$B1051)</f>
        <v>1A Fuel Combustion Activities</v>
      </c>
      <c r="E1051" s="197" t="str" cm="1">
        <f t="array" ref="E1051">INDEX(DbaseIndices!H:H,$B1051)</f>
        <v>1A4 Other Sectors</v>
      </c>
      <c r="F1051" s="197" t="str" cm="1">
        <f t="array" ref="F1051">INDEX(DbaseIndices!I:I,$B1051)</f>
        <v>1A4c Agriculture/Forestry/Fishing/Fish Farms</v>
      </c>
      <c r="G1051" s="197" t="str" cm="1">
        <f t="array" ref="G1051">INDEX(DbaseIndices!D:D,$B1051)</f>
        <v>Diesel</v>
      </c>
      <c r="H1051" s="197" t="str" cm="1">
        <f t="array" ref="H1051">INDEX(DbaseIndices!E:E,$B1051)</f>
        <v>CH4</v>
      </c>
      <c r="I1051" s="197">
        <f>IF(I1050=DbaseIndices!$N$3,DbaseIndices!$N$2,I1050+1)</f>
        <v>2017</v>
      </c>
      <c r="J1051" s="404" cm="1">
        <f t="array" aca="1" ref="J1051" ca="1">OFFSET(INDIRECT(INDEX(DbaseIndices!J:J,B1051)),0,I1051-2000+1)</f>
        <v>0.138321</v>
      </c>
    </row>
    <row r="1052" spans="1:10" x14ac:dyDescent="0.25">
      <c r="A1052" s="197">
        <f>IF(I1051=DbaseIndices!$N$3,A1051+1,A1051)</f>
        <v>176</v>
      </c>
      <c r="B1052" s="197">
        <f>MATCH(A1052,DbaseIndices!A:A,0)</f>
        <v>244</v>
      </c>
      <c r="C1052" s="197" t="str" cm="1">
        <f t="array" ref="C1052">INDEX(DbaseIndices!F:F,$B1052)</f>
        <v>1 Energy</v>
      </c>
      <c r="D1052" s="197" t="str" cm="1">
        <f t="array" ref="D1052">INDEX(DbaseIndices!G:G,$B1052)</f>
        <v>1A Fuel Combustion Activities</v>
      </c>
      <c r="E1052" s="197" t="str" cm="1">
        <f t="array" ref="E1052">INDEX(DbaseIndices!H:H,$B1052)</f>
        <v>1A4 Other Sectors</v>
      </c>
      <c r="F1052" s="197" t="str" cm="1">
        <f t="array" ref="F1052">INDEX(DbaseIndices!I:I,$B1052)</f>
        <v>1A4c Agriculture/Forestry/Fishing/Fish Farms</v>
      </c>
      <c r="G1052" s="197" t="str" cm="1">
        <f t="array" ref="G1052">INDEX(DbaseIndices!D:D,$B1052)</f>
        <v>Residual Fuel Oil (HFO)</v>
      </c>
      <c r="H1052" s="197" t="str" cm="1">
        <f t="array" ref="H1052">INDEX(DbaseIndices!E:E,$B1052)</f>
        <v>CH4</v>
      </c>
      <c r="I1052" s="197">
        <f>IF(I1051=DbaseIndices!$N$3,DbaseIndices!$N$2,I1051+1)</f>
        <v>2012</v>
      </c>
      <c r="J1052" s="404" cm="1">
        <f t="array" aca="1" ref="J1052" ca="1">OFFSET(INDIRECT(INDEX(DbaseIndices!J:J,B1052)),0,I1052-2000+1)</f>
        <v>6.3159782399999998E-3</v>
      </c>
    </row>
    <row r="1053" spans="1:10" x14ac:dyDescent="0.25">
      <c r="A1053" s="197">
        <f>IF(I1052=DbaseIndices!$N$3,A1052+1,A1052)</f>
        <v>176</v>
      </c>
      <c r="B1053" s="197">
        <f>MATCH(A1053,DbaseIndices!A:A,0)</f>
        <v>244</v>
      </c>
      <c r="C1053" s="197" t="str" cm="1">
        <f t="array" ref="C1053">INDEX(DbaseIndices!F:F,$B1053)</f>
        <v>1 Energy</v>
      </c>
      <c r="D1053" s="197" t="str" cm="1">
        <f t="array" ref="D1053">INDEX(DbaseIndices!G:G,$B1053)</f>
        <v>1A Fuel Combustion Activities</v>
      </c>
      <c r="E1053" s="197" t="str" cm="1">
        <f t="array" ref="E1053">INDEX(DbaseIndices!H:H,$B1053)</f>
        <v>1A4 Other Sectors</v>
      </c>
      <c r="F1053" s="197" t="str" cm="1">
        <f t="array" ref="F1053">INDEX(DbaseIndices!I:I,$B1053)</f>
        <v>1A4c Agriculture/Forestry/Fishing/Fish Farms</v>
      </c>
      <c r="G1053" s="197" t="str" cm="1">
        <f t="array" ref="G1053">INDEX(DbaseIndices!D:D,$B1053)</f>
        <v>Residual Fuel Oil (HFO)</v>
      </c>
      <c r="H1053" s="197" t="str" cm="1">
        <f t="array" ref="H1053">INDEX(DbaseIndices!E:E,$B1053)</f>
        <v>CH4</v>
      </c>
      <c r="I1053" s="197">
        <f>IF(I1052=DbaseIndices!$N$3,DbaseIndices!$N$2,I1052+1)</f>
        <v>2013</v>
      </c>
      <c r="J1053" s="404" cm="1">
        <f t="array" aca="1" ref="J1053" ca="1">OFFSET(INDIRECT(INDEX(DbaseIndices!J:J,B1053)),0,I1053-2000+1)</f>
        <v>6.5603723999999993E-3</v>
      </c>
    </row>
    <row r="1054" spans="1:10" x14ac:dyDescent="0.25">
      <c r="A1054" s="197">
        <f>IF(I1053=DbaseIndices!$N$3,A1053+1,A1053)</f>
        <v>176</v>
      </c>
      <c r="B1054" s="197">
        <f>MATCH(A1054,DbaseIndices!A:A,0)</f>
        <v>244</v>
      </c>
      <c r="C1054" s="197" t="str" cm="1">
        <f t="array" ref="C1054">INDEX(DbaseIndices!F:F,$B1054)</f>
        <v>1 Energy</v>
      </c>
      <c r="D1054" s="197" t="str" cm="1">
        <f t="array" ref="D1054">INDEX(DbaseIndices!G:G,$B1054)</f>
        <v>1A Fuel Combustion Activities</v>
      </c>
      <c r="E1054" s="197" t="str" cm="1">
        <f t="array" ref="E1054">INDEX(DbaseIndices!H:H,$B1054)</f>
        <v>1A4 Other Sectors</v>
      </c>
      <c r="F1054" s="197" t="str" cm="1">
        <f t="array" ref="F1054">INDEX(DbaseIndices!I:I,$B1054)</f>
        <v>1A4c Agriculture/Forestry/Fishing/Fish Farms</v>
      </c>
      <c r="G1054" s="197" t="str" cm="1">
        <f t="array" ref="G1054">INDEX(DbaseIndices!D:D,$B1054)</f>
        <v>Residual Fuel Oil (HFO)</v>
      </c>
      <c r="H1054" s="197" t="str" cm="1">
        <f t="array" ref="H1054">INDEX(DbaseIndices!E:E,$B1054)</f>
        <v>CH4</v>
      </c>
      <c r="I1054" s="197">
        <f>IF(I1053=DbaseIndices!$N$3,DbaseIndices!$N$2,I1053+1)</f>
        <v>2014</v>
      </c>
      <c r="J1054" s="404" cm="1">
        <f t="array" aca="1" ref="J1054" ca="1">OFFSET(INDIRECT(INDEX(DbaseIndices!J:J,B1054)),0,I1054-2000+1)</f>
        <v>6.8336400000000002E-3</v>
      </c>
    </row>
    <row r="1055" spans="1:10" x14ac:dyDescent="0.25">
      <c r="A1055" s="197">
        <f>IF(I1054=DbaseIndices!$N$3,A1054+1,A1054)</f>
        <v>176</v>
      </c>
      <c r="B1055" s="197">
        <f>MATCH(A1055,DbaseIndices!A:A,0)</f>
        <v>244</v>
      </c>
      <c r="C1055" s="197" t="str" cm="1">
        <f t="array" ref="C1055">INDEX(DbaseIndices!F:F,$B1055)</f>
        <v>1 Energy</v>
      </c>
      <c r="D1055" s="197" t="str" cm="1">
        <f t="array" ref="D1055">INDEX(DbaseIndices!G:G,$B1055)</f>
        <v>1A Fuel Combustion Activities</v>
      </c>
      <c r="E1055" s="197" t="str" cm="1">
        <f t="array" ref="E1055">INDEX(DbaseIndices!H:H,$B1055)</f>
        <v>1A4 Other Sectors</v>
      </c>
      <c r="F1055" s="197" t="str" cm="1">
        <f t="array" ref="F1055">INDEX(DbaseIndices!I:I,$B1055)</f>
        <v>1A4c Agriculture/Forestry/Fishing/Fish Farms</v>
      </c>
      <c r="G1055" s="197" t="str" cm="1">
        <f t="array" ref="G1055">INDEX(DbaseIndices!D:D,$B1055)</f>
        <v>Residual Fuel Oil (HFO)</v>
      </c>
      <c r="H1055" s="197" t="str" cm="1">
        <f t="array" ref="H1055">INDEX(DbaseIndices!E:E,$B1055)</f>
        <v>CH4</v>
      </c>
      <c r="I1055" s="197">
        <f>IF(I1054=DbaseIndices!$N$3,DbaseIndices!$N$2,I1054+1)</f>
        <v>2015</v>
      </c>
      <c r="J1055" s="404" cm="1">
        <f t="array" aca="1" ref="J1055" ca="1">OFFSET(INDIRECT(INDEX(DbaseIndices!J:J,B1055)),0,I1055-2000+1)</f>
        <v>7.1430864E-3</v>
      </c>
    </row>
    <row r="1056" spans="1:10" x14ac:dyDescent="0.25">
      <c r="A1056" s="197">
        <f>IF(I1055=DbaseIndices!$N$3,A1055+1,A1055)</f>
        <v>176</v>
      </c>
      <c r="B1056" s="197">
        <f>MATCH(A1056,DbaseIndices!A:A,0)</f>
        <v>244</v>
      </c>
      <c r="C1056" s="197" t="str" cm="1">
        <f t="array" ref="C1056">INDEX(DbaseIndices!F:F,$B1056)</f>
        <v>1 Energy</v>
      </c>
      <c r="D1056" s="197" t="str" cm="1">
        <f t="array" ref="D1056">INDEX(DbaseIndices!G:G,$B1056)</f>
        <v>1A Fuel Combustion Activities</v>
      </c>
      <c r="E1056" s="197" t="str" cm="1">
        <f t="array" ref="E1056">INDEX(DbaseIndices!H:H,$B1056)</f>
        <v>1A4 Other Sectors</v>
      </c>
      <c r="F1056" s="197" t="str" cm="1">
        <f t="array" ref="F1056">INDEX(DbaseIndices!I:I,$B1056)</f>
        <v>1A4c Agriculture/Forestry/Fishing/Fish Farms</v>
      </c>
      <c r="G1056" s="197" t="str" cm="1">
        <f t="array" ref="G1056">INDEX(DbaseIndices!D:D,$B1056)</f>
        <v>Residual Fuel Oil (HFO)</v>
      </c>
      <c r="H1056" s="197" t="str" cm="1">
        <f t="array" ref="H1056">INDEX(DbaseIndices!E:E,$B1056)</f>
        <v>CH4</v>
      </c>
      <c r="I1056" s="197">
        <f>IF(I1055=DbaseIndices!$N$3,DbaseIndices!$N$2,I1055+1)</f>
        <v>2016</v>
      </c>
      <c r="J1056" s="404" cm="1">
        <f t="array" aca="1" ref="J1056" ca="1">OFFSET(INDIRECT(INDEX(DbaseIndices!J:J,B1056)),0,I1056-2000+1)</f>
        <v>7.4879999999999999E-3</v>
      </c>
    </row>
    <row r="1057" spans="1:10" x14ac:dyDescent="0.25">
      <c r="A1057" s="197">
        <f>IF(I1056=DbaseIndices!$N$3,A1056+1,A1056)</f>
        <v>176</v>
      </c>
      <c r="B1057" s="197">
        <f>MATCH(A1057,DbaseIndices!A:A,0)</f>
        <v>244</v>
      </c>
      <c r="C1057" s="197" t="str" cm="1">
        <f t="array" ref="C1057">INDEX(DbaseIndices!F:F,$B1057)</f>
        <v>1 Energy</v>
      </c>
      <c r="D1057" s="197" t="str" cm="1">
        <f t="array" ref="D1057">INDEX(DbaseIndices!G:G,$B1057)</f>
        <v>1A Fuel Combustion Activities</v>
      </c>
      <c r="E1057" s="197" t="str" cm="1">
        <f t="array" ref="E1057">INDEX(DbaseIndices!H:H,$B1057)</f>
        <v>1A4 Other Sectors</v>
      </c>
      <c r="F1057" s="197" t="str" cm="1">
        <f t="array" ref="F1057">INDEX(DbaseIndices!I:I,$B1057)</f>
        <v>1A4c Agriculture/Forestry/Fishing/Fish Farms</v>
      </c>
      <c r="G1057" s="197" t="str" cm="1">
        <f t="array" ref="G1057">INDEX(DbaseIndices!D:D,$B1057)</f>
        <v>Residual Fuel Oil (HFO)</v>
      </c>
      <c r="H1057" s="197" t="str" cm="1">
        <f t="array" ref="H1057">INDEX(DbaseIndices!E:E,$B1057)</f>
        <v>CH4</v>
      </c>
      <c r="I1057" s="197">
        <f>IF(I1056=DbaseIndices!$N$3,DbaseIndices!$N$2,I1056+1)</f>
        <v>2017</v>
      </c>
      <c r="J1057" s="404" cm="1">
        <f t="array" aca="1" ref="J1057" ca="1">OFFSET(INDIRECT(INDEX(DbaseIndices!J:J,B1057)),0,I1057-2000+1)</f>
        <v>7.8720000000000005E-3</v>
      </c>
    </row>
    <row r="1058" spans="1:10" x14ac:dyDescent="0.25">
      <c r="A1058" s="197">
        <f>IF(I1057=DbaseIndices!$N$3,A1057+1,A1057)</f>
        <v>177</v>
      </c>
      <c r="B1058" s="197">
        <f>MATCH(A1058,DbaseIndices!A:A,0)</f>
        <v>245</v>
      </c>
      <c r="C1058" s="197" t="str" cm="1">
        <f t="array" ref="C1058">INDEX(DbaseIndices!F:F,$B1058)</f>
        <v>1 Energy</v>
      </c>
      <c r="D1058" s="197" t="str" cm="1">
        <f t="array" ref="D1058">INDEX(DbaseIndices!G:G,$B1058)</f>
        <v>1A Fuel Combustion Activities</v>
      </c>
      <c r="E1058" s="197" t="str" cm="1">
        <f t="array" ref="E1058">INDEX(DbaseIndices!H:H,$B1058)</f>
        <v>1A4 Other Sectors</v>
      </c>
      <c r="F1058" s="197" t="str" cm="1">
        <f t="array" ref="F1058">INDEX(DbaseIndices!I:I,$B1058)</f>
        <v>1A4c Agriculture/Forestry/Fishing/Fish Farms</v>
      </c>
      <c r="G1058" s="197" t="str" cm="1">
        <f t="array" ref="G1058">INDEX(DbaseIndices!D:D,$B1058)</f>
        <v>LPG</v>
      </c>
      <c r="H1058" s="197" t="str" cm="1">
        <f t="array" ref="H1058">INDEX(DbaseIndices!E:E,$B1058)</f>
        <v>CH4</v>
      </c>
      <c r="I1058" s="197">
        <f>IF(I1057=DbaseIndices!$N$3,DbaseIndices!$N$2,I1057+1)</f>
        <v>2012</v>
      </c>
      <c r="J1058" s="404" cm="1">
        <f t="array" aca="1" ref="J1058" ca="1">OFFSET(INDIRECT(INDEX(DbaseIndices!J:J,B1058)),0,I1058-2000+1)</f>
        <v>5.0794080000000011E-6</v>
      </c>
    </row>
    <row r="1059" spans="1:10" x14ac:dyDescent="0.25">
      <c r="A1059" s="197">
        <f>IF(I1058=DbaseIndices!$N$3,A1058+1,A1058)</f>
        <v>177</v>
      </c>
      <c r="B1059" s="197">
        <f>MATCH(A1059,DbaseIndices!A:A,0)</f>
        <v>245</v>
      </c>
      <c r="C1059" s="197" t="str" cm="1">
        <f t="array" ref="C1059">INDEX(DbaseIndices!F:F,$B1059)</f>
        <v>1 Energy</v>
      </c>
      <c r="D1059" s="197" t="str" cm="1">
        <f t="array" ref="D1059">INDEX(DbaseIndices!G:G,$B1059)</f>
        <v>1A Fuel Combustion Activities</v>
      </c>
      <c r="E1059" s="197" t="str" cm="1">
        <f t="array" ref="E1059">INDEX(DbaseIndices!H:H,$B1059)</f>
        <v>1A4 Other Sectors</v>
      </c>
      <c r="F1059" s="197" t="str" cm="1">
        <f t="array" ref="F1059">INDEX(DbaseIndices!I:I,$B1059)</f>
        <v>1A4c Agriculture/Forestry/Fishing/Fish Farms</v>
      </c>
      <c r="G1059" s="197" t="str" cm="1">
        <f t="array" ref="G1059">INDEX(DbaseIndices!D:D,$B1059)</f>
        <v>LPG</v>
      </c>
      <c r="H1059" s="197" t="str" cm="1">
        <f t="array" ref="H1059">INDEX(DbaseIndices!E:E,$B1059)</f>
        <v>CH4</v>
      </c>
      <c r="I1059" s="197">
        <f>IF(I1058=DbaseIndices!$N$3,DbaseIndices!$N$2,I1058+1)</f>
        <v>2013</v>
      </c>
      <c r="J1059" s="404" cm="1">
        <f t="array" aca="1" ref="J1059" ca="1">OFFSET(INDIRECT(INDEX(DbaseIndices!J:J,B1059)),0,I1059-2000+1)</f>
        <v>3.9999999999999998E-6</v>
      </c>
    </row>
    <row r="1060" spans="1:10" x14ac:dyDescent="0.25">
      <c r="A1060" s="197">
        <f>IF(I1059=DbaseIndices!$N$3,A1059+1,A1059)</f>
        <v>177</v>
      </c>
      <c r="B1060" s="197">
        <f>MATCH(A1060,DbaseIndices!A:A,0)</f>
        <v>245</v>
      </c>
      <c r="C1060" s="197" t="str" cm="1">
        <f t="array" ref="C1060">INDEX(DbaseIndices!F:F,$B1060)</f>
        <v>1 Energy</v>
      </c>
      <c r="D1060" s="197" t="str" cm="1">
        <f t="array" ref="D1060">INDEX(DbaseIndices!G:G,$B1060)</f>
        <v>1A Fuel Combustion Activities</v>
      </c>
      <c r="E1060" s="197" t="str" cm="1">
        <f t="array" ref="E1060">INDEX(DbaseIndices!H:H,$B1060)</f>
        <v>1A4 Other Sectors</v>
      </c>
      <c r="F1060" s="197" t="str" cm="1">
        <f t="array" ref="F1060">INDEX(DbaseIndices!I:I,$B1060)</f>
        <v>1A4c Agriculture/Forestry/Fishing/Fish Farms</v>
      </c>
      <c r="G1060" s="197" t="str" cm="1">
        <f t="array" ref="G1060">INDEX(DbaseIndices!D:D,$B1060)</f>
        <v>LPG</v>
      </c>
      <c r="H1060" s="197" t="str" cm="1">
        <f t="array" ref="H1060">INDEX(DbaseIndices!E:E,$B1060)</f>
        <v>CH4</v>
      </c>
      <c r="I1060" s="197">
        <f>IF(I1059=DbaseIndices!$N$3,DbaseIndices!$N$2,I1059+1)</f>
        <v>2014</v>
      </c>
      <c r="J1060" s="404" cm="1">
        <f t="array" aca="1" ref="J1060" ca="1">OFFSET(INDIRECT(INDEX(DbaseIndices!J:J,B1060)),0,I1060-2000+1)</f>
        <v>3.7000000000000002E-6</v>
      </c>
    </row>
    <row r="1061" spans="1:10" x14ac:dyDescent="0.25">
      <c r="A1061" s="197">
        <f>IF(I1060=DbaseIndices!$N$3,A1060+1,A1060)</f>
        <v>177</v>
      </c>
      <c r="B1061" s="197">
        <f>MATCH(A1061,DbaseIndices!A:A,0)</f>
        <v>245</v>
      </c>
      <c r="C1061" s="197" t="str" cm="1">
        <f t="array" ref="C1061">INDEX(DbaseIndices!F:F,$B1061)</f>
        <v>1 Energy</v>
      </c>
      <c r="D1061" s="197" t="str" cm="1">
        <f t="array" ref="D1061">INDEX(DbaseIndices!G:G,$B1061)</f>
        <v>1A Fuel Combustion Activities</v>
      </c>
      <c r="E1061" s="197" t="str" cm="1">
        <f t="array" ref="E1061">INDEX(DbaseIndices!H:H,$B1061)</f>
        <v>1A4 Other Sectors</v>
      </c>
      <c r="F1061" s="197" t="str" cm="1">
        <f t="array" ref="F1061">INDEX(DbaseIndices!I:I,$B1061)</f>
        <v>1A4c Agriculture/Forestry/Fishing/Fish Farms</v>
      </c>
      <c r="G1061" s="197" t="str" cm="1">
        <f t="array" ref="G1061">INDEX(DbaseIndices!D:D,$B1061)</f>
        <v>LPG</v>
      </c>
      <c r="H1061" s="197" t="str" cm="1">
        <f t="array" ref="H1061">INDEX(DbaseIndices!E:E,$B1061)</f>
        <v>CH4</v>
      </c>
      <c r="I1061" s="197">
        <f>IF(I1060=DbaseIndices!$N$3,DbaseIndices!$N$2,I1060+1)</f>
        <v>2015</v>
      </c>
      <c r="J1061" s="404" cm="1">
        <f t="array" aca="1" ref="J1061" ca="1">OFFSET(INDIRECT(INDEX(DbaseIndices!J:J,B1061)),0,I1061-2000+1)</f>
        <v>4.5000000000000001E-6</v>
      </c>
    </row>
    <row r="1062" spans="1:10" x14ac:dyDescent="0.25">
      <c r="A1062" s="197">
        <f>IF(I1061=DbaseIndices!$N$3,A1061+1,A1061)</f>
        <v>177</v>
      </c>
      <c r="B1062" s="197">
        <f>MATCH(A1062,DbaseIndices!A:A,0)</f>
        <v>245</v>
      </c>
      <c r="C1062" s="197" t="str" cm="1">
        <f t="array" ref="C1062">INDEX(DbaseIndices!F:F,$B1062)</f>
        <v>1 Energy</v>
      </c>
      <c r="D1062" s="197" t="str" cm="1">
        <f t="array" ref="D1062">INDEX(DbaseIndices!G:G,$B1062)</f>
        <v>1A Fuel Combustion Activities</v>
      </c>
      <c r="E1062" s="197" t="str" cm="1">
        <f t="array" ref="E1062">INDEX(DbaseIndices!H:H,$B1062)</f>
        <v>1A4 Other Sectors</v>
      </c>
      <c r="F1062" s="197" t="str" cm="1">
        <f t="array" ref="F1062">INDEX(DbaseIndices!I:I,$B1062)</f>
        <v>1A4c Agriculture/Forestry/Fishing/Fish Farms</v>
      </c>
      <c r="G1062" s="197" t="str" cm="1">
        <f t="array" ref="G1062">INDEX(DbaseIndices!D:D,$B1062)</f>
        <v>LPG</v>
      </c>
      <c r="H1062" s="197" t="str" cm="1">
        <f t="array" ref="H1062">INDEX(DbaseIndices!E:E,$B1062)</f>
        <v>CH4</v>
      </c>
      <c r="I1062" s="197">
        <f>IF(I1061=DbaseIndices!$N$3,DbaseIndices!$N$2,I1061+1)</f>
        <v>2016</v>
      </c>
      <c r="J1062" s="404" cm="1">
        <f t="array" aca="1" ref="J1062" ca="1">OFFSET(INDIRECT(INDEX(DbaseIndices!J:J,B1062)),0,I1062-2000+1)</f>
        <v>4.5000000000000001E-6</v>
      </c>
    </row>
    <row r="1063" spans="1:10" x14ac:dyDescent="0.25">
      <c r="A1063" s="197">
        <f>IF(I1062=DbaseIndices!$N$3,A1062+1,A1062)</f>
        <v>177</v>
      </c>
      <c r="B1063" s="197">
        <f>MATCH(A1063,DbaseIndices!A:A,0)</f>
        <v>245</v>
      </c>
      <c r="C1063" s="197" t="str" cm="1">
        <f t="array" ref="C1063">INDEX(DbaseIndices!F:F,$B1063)</f>
        <v>1 Energy</v>
      </c>
      <c r="D1063" s="197" t="str" cm="1">
        <f t="array" ref="D1063">INDEX(DbaseIndices!G:G,$B1063)</f>
        <v>1A Fuel Combustion Activities</v>
      </c>
      <c r="E1063" s="197" t="str" cm="1">
        <f t="array" ref="E1063">INDEX(DbaseIndices!H:H,$B1063)</f>
        <v>1A4 Other Sectors</v>
      </c>
      <c r="F1063" s="197" t="str" cm="1">
        <f t="array" ref="F1063">INDEX(DbaseIndices!I:I,$B1063)</f>
        <v>1A4c Agriculture/Forestry/Fishing/Fish Farms</v>
      </c>
      <c r="G1063" s="197" t="str" cm="1">
        <f t="array" ref="G1063">INDEX(DbaseIndices!D:D,$B1063)</f>
        <v>LPG</v>
      </c>
      <c r="H1063" s="197" t="str" cm="1">
        <f t="array" ref="H1063">INDEX(DbaseIndices!E:E,$B1063)</f>
        <v>CH4</v>
      </c>
      <c r="I1063" s="197">
        <f>IF(I1062=DbaseIndices!$N$3,DbaseIndices!$N$2,I1062+1)</f>
        <v>2017</v>
      </c>
      <c r="J1063" s="404" cm="1">
        <f t="array" aca="1" ref="J1063" ca="1">OFFSET(INDIRECT(INDEX(DbaseIndices!J:J,B1063)),0,I1063-2000+1)</f>
        <v>4.5000000000000001E-6</v>
      </c>
    </row>
    <row r="1064" spans="1:10" x14ac:dyDescent="0.25">
      <c r="A1064" s="197">
        <f>IF(I1063=DbaseIndices!$N$3,A1063+1,A1063)</f>
        <v>178</v>
      </c>
      <c r="B1064" s="197">
        <f>MATCH(A1064,DbaseIndices!A:A,0)</f>
        <v>246</v>
      </c>
      <c r="C1064" s="197" t="str" cm="1">
        <f t="array" ref="C1064">INDEX(DbaseIndices!F:F,$B1064)</f>
        <v>1 Energy</v>
      </c>
      <c r="D1064" s="197" t="str" cm="1">
        <f t="array" ref="D1064">INDEX(DbaseIndices!G:G,$B1064)</f>
        <v>1A Fuel Combustion Activities</v>
      </c>
      <c r="E1064" s="197" t="str" cm="1">
        <f t="array" ref="E1064">INDEX(DbaseIndices!H:H,$B1064)</f>
        <v>1A4 Other Sectors</v>
      </c>
      <c r="F1064" s="197" t="str" cm="1">
        <f t="array" ref="F1064">INDEX(DbaseIndices!I:I,$B1064)</f>
        <v>1A4c Agriculture/Forestry/Fishing/Fish Farms</v>
      </c>
      <c r="G1064" s="197" t="str" cm="1">
        <f t="array" ref="G1064">INDEX(DbaseIndices!D:D,$B1064)</f>
        <v>Coal</v>
      </c>
      <c r="H1064" s="197" t="str" cm="1">
        <f t="array" ref="H1064">INDEX(DbaseIndices!E:E,$B1064)</f>
        <v>CH4</v>
      </c>
      <c r="I1064" s="197">
        <f>IF(I1063=DbaseIndices!$N$3,DbaseIndices!$N$2,I1063+1)</f>
        <v>2012</v>
      </c>
      <c r="J1064" s="404" cm="1">
        <f t="array" aca="1" ref="J1064" ca="1">OFFSET(INDIRECT(INDEX(DbaseIndices!J:J,B1064)),0,I1064-2000+1)</f>
        <v>2.6222320858519089E-3</v>
      </c>
    </row>
    <row r="1065" spans="1:10" x14ac:dyDescent="0.25">
      <c r="A1065" s="197">
        <f>IF(I1064=DbaseIndices!$N$3,A1064+1,A1064)</f>
        <v>178</v>
      </c>
      <c r="B1065" s="197">
        <f>MATCH(A1065,DbaseIndices!A:A,0)</f>
        <v>246</v>
      </c>
      <c r="C1065" s="197" t="str" cm="1">
        <f t="array" ref="C1065">INDEX(DbaseIndices!F:F,$B1065)</f>
        <v>1 Energy</v>
      </c>
      <c r="D1065" s="197" t="str" cm="1">
        <f t="array" ref="D1065">INDEX(DbaseIndices!G:G,$B1065)</f>
        <v>1A Fuel Combustion Activities</v>
      </c>
      <c r="E1065" s="197" t="str" cm="1">
        <f t="array" ref="E1065">INDEX(DbaseIndices!H:H,$B1065)</f>
        <v>1A4 Other Sectors</v>
      </c>
      <c r="F1065" s="197" t="str" cm="1">
        <f t="array" ref="F1065">INDEX(DbaseIndices!I:I,$B1065)</f>
        <v>1A4c Agriculture/Forestry/Fishing/Fish Farms</v>
      </c>
      <c r="G1065" s="197" t="str" cm="1">
        <f t="array" ref="G1065">INDEX(DbaseIndices!D:D,$B1065)</f>
        <v>Coal</v>
      </c>
      <c r="H1065" s="197" t="str" cm="1">
        <f t="array" ref="H1065">INDEX(DbaseIndices!E:E,$B1065)</f>
        <v>CH4</v>
      </c>
      <c r="I1065" s="197">
        <f>IF(I1064=DbaseIndices!$N$3,DbaseIndices!$N$2,I1064+1)</f>
        <v>2013</v>
      </c>
      <c r="J1065" s="404" cm="1">
        <f t="array" aca="1" ref="J1065" ca="1">OFFSET(INDIRECT(INDEX(DbaseIndices!J:J,B1065)),0,I1065-2000+1)</f>
        <v>1.3046314651435264E-3</v>
      </c>
    </row>
    <row r="1066" spans="1:10" x14ac:dyDescent="0.25">
      <c r="A1066" s="197">
        <f>IF(I1065=DbaseIndices!$N$3,A1065+1,A1065)</f>
        <v>178</v>
      </c>
      <c r="B1066" s="197">
        <f>MATCH(A1066,DbaseIndices!A:A,0)</f>
        <v>246</v>
      </c>
      <c r="C1066" s="197" t="str" cm="1">
        <f t="array" ref="C1066">INDEX(DbaseIndices!F:F,$B1066)</f>
        <v>1 Energy</v>
      </c>
      <c r="D1066" s="197" t="str" cm="1">
        <f t="array" ref="D1066">INDEX(DbaseIndices!G:G,$B1066)</f>
        <v>1A Fuel Combustion Activities</v>
      </c>
      <c r="E1066" s="197" t="str" cm="1">
        <f t="array" ref="E1066">INDEX(DbaseIndices!H:H,$B1066)</f>
        <v>1A4 Other Sectors</v>
      </c>
      <c r="F1066" s="197" t="str" cm="1">
        <f t="array" ref="F1066">INDEX(DbaseIndices!I:I,$B1066)</f>
        <v>1A4c Agriculture/Forestry/Fishing/Fish Farms</v>
      </c>
      <c r="G1066" s="197" t="str" cm="1">
        <f t="array" ref="G1066">INDEX(DbaseIndices!D:D,$B1066)</f>
        <v>Coal</v>
      </c>
      <c r="H1066" s="197" t="str" cm="1">
        <f t="array" ref="H1066">INDEX(DbaseIndices!E:E,$B1066)</f>
        <v>CH4</v>
      </c>
      <c r="I1066" s="197">
        <f>IF(I1065=DbaseIndices!$N$3,DbaseIndices!$N$2,I1065+1)</f>
        <v>2014</v>
      </c>
      <c r="J1066" s="404" cm="1">
        <f t="array" aca="1" ref="J1066" ca="1">OFFSET(INDIRECT(INDEX(DbaseIndices!J:J,B1066)),0,I1066-2000+1)</f>
        <v>8.3101442250858078E-4</v>
      </c>
    </row>
    <row r="1067" spans="1:10" x14ac:dyDescent="0.25">
      <c r="A1067" s="197">
        <f>IF(I1066=DbaseIndices!$N$3,A1066+1,A1066)</f>
        <v>178</v>
      </c>
      <c r="B1067" s="197">
        <f>MATCH(A1067,DbaseIndices!A:A,0)</f>
        <v>246</v>
      </c>
      <c r="C1067" s="197" t="str" cm="1">
        <f t="array" ref="C1067">INDEX(DbaseIndices!F:F,$B1067)</f>
        <v>1 Energy</v>
      </c>
      <c r="D1067" s="197" t="str" cm="1">
        <f t="array" ref="D1067">INDEX(DbaseIndices!G:G,$B1067)</f>
        <v>1A Fuel Combustion Activities</v>
      </c>
      <c r="E1067" s="197" t="str" cm="1">
        <f t="array" ref="E1067">INDEX(DbaseIndices!H:H,$B1067)</f>
        <v>1A4 Other Sectors</v>
      </c>
      <c r="F1067" s="197" t="str" cm="1">
        <f t="array" ref="F1067">INDEX(DbaseIndices!I:I,$B1067)</f>
        <v>1A4c Agriculture/Forestry/Fishing/Fish Farms</v>
      </c>
      <c r="G1067" s="197" t="str" cm="1">
        <f t="array" ref="G1067">INDEX(DbaseIndices!D:D,$B1067)</f>
        <v>Coal</v>
      </c>
      <c r="H1067" s="197" t="str" cm="1">
        <f t="array" ref="H1067">INDEX(DbaseIndices!E:E,$B1067)</f>
        <v>CH4</v>
      </c>
      <c r="I1067" s="197">
        <f>IF(I1066=DbaseIndices!$N$3,DbaseIndices!$N$2,I1066+1)</f>
        <v>2015</v>
      </c>
      <c r="J1067" s="404" cm="1">
        <f t="array" aca="1" ref="J1067" ca="1">OFFSET(INDIRECT(INDEX(DbaseIndices!J:J,B1067)),0,I1067-2000+1)</f>
        <v>8.6054810223989498E-4</v>
      </c>
    </row>
    <row r="1068" spans="1:10" x14ac:dyDescent="0.25">
      <c r="A1068" s="197">
        <f>IF(I1067=DbaseIndices!$N$3,A1067+1,A1067)</f>
        <v>178</v>
      </c>
      <c r="B1068" s="197">
        <f>MATCH(A1068,DbaseIndices!A:A,0)</f>
        <v>246</v>
      </c>
      <c r="C1068" s="197" t="str" cm="1">
        <f t="array" ref="C1068">INDEX(DbaseIndices!F:F,$B1068)</f>
        <v>1 Energy</v>
      </c>
      <c r="D1068" s="197" t="str" cm="1">
        <f t="array" ref="D1068">INDEX(DbaseIndices!G:G,$B1068)</f>
        <v>1A Fuel Combustion Activities</v>
      </c>
      <c r="E1068" s="197" t="str" cm="1">
        <f t="array" ref="E1068">INDEX(DbaseIndices!H:H,$B1068)</f>
        <v>1A4 Other Sectors</v>
      </c>
      <c r="F1068" s="197" t="str" cm="1">
        <f t="array" ref="F1068">INDEX(DbaseIndices!I:I,$B1068)</f>
        <v>1A4c Agriculture/Forestry/Fishing/Fish Farms</v>
      </c>
      <c r="G1068" s="197" t="str" cm="1">
        <f t="array" ref="G1068">INDEX(DbaseIndices!D:D,$B1068)</f>
        <v>Coal</v>
      </c>
      <c r="H1068" s="197" t="str" cm="1">
        <f t="array" ref="H1068">INDEX(DbaseIndices!E:E,$B1068)</f>
        <v>CH4</v>
      </c>
      <c r="I1068" s="197">
        <f>IF(I1067=DbaseIndices!$N$3,DbaseIndices!$N$2,I1067+1)</f>
        <v>2016</v>
      </c>
      <c r="J1068" s="404" cm="1">
        <f t="array" aca="1" ref="J1068" ca="1">OFFSET(INDIRECT(INDEX(DbaseIndices!J:J,B1068)),0,I1068-2000+1)</f>
        <v>8.6857522863939974E-4</v>
      </c>
    </row>
    <row r="1069" spans="1:10" x14ac:dyDescent="0.25">
      <c r="A1069" s="197">
        <f>IF(I1068=DbaseIndices!$N$3,A1068+1,A1068)</f>
        <v>178</v>
      </c>
      <c r="B1069" s="197">
        <f>MATCH(A1069,DbaseIndices!A:A,0)</f>
        <v>246</v>
      </c>
      <c r="C1069" s="197" t="str" cm="1">
        <f t="array" ref="C1069">INDEX(DbaseIndices!F:F,$B1069)</f>
        <v>1 Energy</v>
      </c>
      <c r="D1069" s="197" t="str" cm="1">
        <f t="array" ref="D1069">INDEX(DbaseIndices!G:G,$B1069)</f>
        <v>1A Fuel Combustion Activities</v>
      </c>
      <c r="E1069" s="197" t="str" cm="1">
        <f t="array" ref="E1069">INDEX(DbaseIndices!H:H,$B1069)</f>
        <v>1A4 Other Sectors</v>
      </c>
      <c r="F1069" s="197" t="str" cm="1">
        <f t="array" ref="F1069">INDEX(DbaseIndices!I:I,$B1069)</f>
        <v>1A4c Agriculture/Forestry/Fishing/Fish Farms</v>
      </c>
      <c r="G1069" s="197" t="str" cm="1">
        <f t="array" ref="G1069">INDEX(DbaseIndices!D:D,$B1069)</f>
        <v>Coal</v>
      </c>
      <c r="H1069" s="197" t="str" cm="1">
        <f t="array" ref="H1069">INDEX(DbaseIndices!E:E,$B1069)</f>
        <v>CH4</v>
      </c>
      <c r="I1069" s="197">
        <f>IF(I1068=DbaseIndices!$N$3,DbaseIndices!$N$2,I1068+1)</f>
        <v>2017</v>
      </c>
      <c r="J1069" s="404" cm="1">
        <f t="array" aca="1" ref="J1069" ca="1">OFFSET(INDIRECT(INDEX(DbaseIndices!J:J,B1069)),0,I1069-2000+1)</f>
        <v>1.0715409794189391E-3</v>
      </c>
    </row>
    <row r="1070" spans="1:10" x14ac:dyDescent="0.25">
      <c r="A1070" s="197">
        <f>IF(I1069=DbaseIndices!$N$3,A1069+1,A1069)</f>
        <v>179</v>
      </c>
      <c r="B1070" s="197">
        <f>MATCH(A1070,DbaseIndices!A:A,0)</f>
        <v>250</v>
      </c>
      <c r="C1070" s="197" t="str" cm="1">
        <f t="array" ref="C1070">INDEX(DbaseIndices!F:F,$B1070)</f>
        <v>1 Energy</v>
      </c>
      <c r="D1070" s="197" t="str" cm="1">
        <f t="array" ref="D1070">INDEX(DbaseIndices!G:G,$B1070)</f>
        <v>1A Fuel Combustion Activities</v>
      </c>
      <c r="E1070" s="197" t="str" cm="1">
        <f t="array" ref="E1070">INDEX(DbaseIndices!H:H,$B1070)</f>
        <v>1A4 Other Sectors</v>
      </c>
      <c r="F1070" s="197" t="str" cm="1">
        <f t="array" ref="F1070">INDEX(DbaseIndices!I:I,$B1070)</f>
        <v>1A4a Commercial/Institutional</v>
      </c>
      <c r="G1070" s="197" t="str" cm="1">
        <f t="array" ref="G1070">INDEX(DbaseIndices!D:D,$B1070)</f>
        <v>Kerosene</v>
      </c>
      <c r="H1070" s="197" t="str" cm="1">
        <f t="array" ref="H1070">INDEX(DbaseIndices!E:E,$B1070)</f>
        <v>N2O</v>
      </c>
      <c r="I1070" s="197">
        <f>IF(I1069=DbaseIndices!$N$3,DbaseIndices!$N$2,I1069+1)</f>
        <v>2012</v>
      </c>
      <c r="J1070" s="404" cm="1">
        <f t="array" aca="1" ref="J1070" ca="1">OFFSET(INDIRECT(INDEX(DbaseIndices!J:J,B1070)),0,I1070-2000+1)</f>
        <v>3.8605799999999994E-4</v>
      </c>
    </row>
    <row r="1071" spans="1:10" x14ac:dyDescent="0.25">
      <c r="A1071" s="197">
        <f>IF(I1070=DbaseIndices!$N$3,A1070+1,A1070)</f>
        <v>179</v>
      </c>
      <c r="B1071" s="197">
        <f>MATCH(A1071,DbaseIndices!A:A,0)</f>
        <v>250</v>
      </c>
      <c r="C1071" s="197" t="str" cm="1">
        <f t="array" ref="C1071">INDEX(DbaseIndices!F:F,$B1071)</f>
        <v>1 Energy</v>
      </c>
      <c r="D1071" s="197" t="str" cm="1">
        <f t="array" ref="D1071">INDEX(DbaseIndices!G:G,$B1071)</f>
        <v>1A Fuel Combustion Activities</v>
      </c>
      <c r="E1071" s="197" t="str" cm="1">
        <f t="array" ref="E1071">INDEX(DbaseIndices!H:H,$B1071)</f>
        <v>1A4 Other Sectors</v>
      </c>
      <c r="F1071" s="197" t="str" cm="1">
        <f t="array" ref="F1071">INDEX(DbaseIndices!I:I,$B1071)</f>
        <v>1A4a Commercial/Institutional</v>
      </c>
      <c r="G1071" s="197" t="str" cm="1">
        <f t="array" ref="G1071">INDEX(DbaseIndices!D:D,$B1071)</f>
        <v>Kerosene</v>
      </c>
      <c r="H1071" s="197" t="str" cm="1">
        <f t="array" ref="H1071">INDEX(DbaseIndices!E:E,$B1071)</f>
        <v>N2O</v>
      </c>
      <c r="I1071" s="197">
        <f>IF(I1070=DbaseIndices!$N$3,DbaseIndices!$N$2,I1070+1)</f>
        <v>2013</v>
      </c>
      <c r="J1071" s="404" cm="1">
        <f t="array" aca="1" ref="J1071" ca="1">OFFSET(INDIRECT(INDEX(DbaseIndices!J:J,B1071)),0,I1071-2000+1)</f>
        <v>4.1274479999999994E-4</v>
      </c>
    </row>
    <row r="1072" spans="1:10" x14ac:dyDescent="0.25">
      <c r="A1072" s="197">
        <f>IF(I1071=DbaseIndices!$N$3,A1071+1,A1071)</f>
        <v>179</v>
      </c>
      <c r="B1072" s="197">
        <f>MATCH(A1072,DbaseIndices!A:A,0)</f>
        <v>250</v>
      </c>
      <c r="C1072" s="197" t="str" cm="1">
        <f t="array" ref="C1072">INDEX(DbaseIndices!F:F,$B1072)</f>
        <v>1 Energy</v>
      </c>
      <c r="D1072" s="197" t="str" cm="1">
        <f t="array" ref="D1072">INDEX(DbaseIndices!G:G,$B1072)</f>
        <v>1A Fuel Combustion Activities</v>
      </c>
      <c r="E1072" s="197" t="str" cm="1">
        <f t="array" ref="E1072">INDEX(DbaseIndices!H:H,$B1072)</f>
        <v>1A4 Other Sectors</v>
      </c>
      <c r="F1072" s="197" t="str" cm="1">
        <f t="array" ref="F1072">INDEX(DbaseIndices!I:I,$B1072)</f>
        <v>1A4a Commercial/Institutional</v>
      </c>
      <c r="G1072" s="197" t="str" cm="1">
        <f t="array" ref="G1072">INDEX(DbaseIndices!D:D,$B1072)</f>
        <v>Kerosene</v>
      </c>
      <c r="H1072" s="197" t="str" cm="1">
        <f t="array" ref="H1072">INDEX(DbaseIndices!E:E,$B1072)</f>
        <v>N2O</v>
      </c>
      <c r="I1072" s="197">
        <f>IF(I1071=DbaseIndices!$N$3,DbaseIndices!$N$2,I1071+1)</f>
        <v>2014</v>
      </c>
      <c r="J1072" s="404" cm="1">
        <f t="array" aca="1" ref="J1072" ca="1">OFFSET(INDIRECT(INDEX(DbaseIndices!J:J,B1072)),0,I1072-2000+1)</f>
        <v>3.8846159999999993E-4</v>
      </c>
    </row>
    <row r="1073" spans="1:10" x14ac:dyDescent="0.25">
      <c r="A1073" s="197">
        <f>IF(I1072=DbaseIndices!$N$3,A1072+1,A1072)</f>
        <v>179</v>
      </c>
      <c r="B1073" s="197">
        <f>MATCH(A1073,DbaseIndices!A:A,0)</f>
        <v>250</v>
      </c>
      <c r="C1073" s="197" t="str" cm="1">
        <f t="array" ref="C1073">INDEX(DbaseIndices!F:F,$B1073)</f>
        <v>1 Energy</v>
      </c>
      <c r="D1073" s="197" t="str" cm="1">
        <f t="array" ref="D1073">INDEX(DbaseIndices!G:G,$B1073)</f>
        <v>1A Fuel Combustion Activities</v>
      </c>
      <c r="E1073" s="197" t="str" cm="1">
        <f t="array" ref="E1073">INDEX(DbaseIndices!H:H,$B1073)</f>
        <v>1A4 Other Sectors</v>
      </c>
      <c r="F1073" s="197" t="str" cm="1">
        <f t="array" ref="F1073">INDEX(DbaseIndices!I:I,$B1073)</f>
        <v>1A4a Commercial/Institutional</v>
      </c>
      <c r="G1073" s="197" t="str" cm="1">
        <f t="array" ref="G1073">INDEX(DbaseIndices!D:D,$B1073)</f>
        <v>Kerosene</v>
      </c>
      <c r="H1073" s="197" t="str" cm="1">
        <f t="array" ref="H1073">INDEX(DbaseIndices!E:E,$B1073)</f>
        <v>N2O</v>
      </c>
      <c r="I1073" s="197">
        <f>IF(I1072=DbaseIndices!$N$3,DbaseIndices!$N$2,I1072+1)</f>
        <v>2015</v>
      </c>
      <c r="J1073" s="404" cm="1">
        <f t="array" aca="1" ref="J1073" ca="1">OFFSET(INDIRECT(INDEX(DbaseIndices!J:J,B1073)),0,I1073-2000+1)</f>
        <v>3.6417839999999997E-4</v>
      </c>
    </row>
    <row r="1074" spans="1:10" x14ac:dyDescent="0.25">
      <c r="A1074" s="197">
        <f>IF(I1073=DbaseIndices!$N$3,A1073+1,A1073)</f>
        <v>179</v>
      </c>
      <c r="B1074" s="197">
        <f>MATCH(A1074,DbaseIndices!A:A,0)</f>
        <v>250</v>
      </c>
      <c r="C1074" s="197" t="str" cm="1">
        <f t="array" ref="C1074">INDEX(DbaseIndices!F:F,$B1074)</f>
        <v>1 Energy</v>
      </c>
      <c r="D1074" s="197" t="str" cm="1">
        <f t="array" ref="D1074">INDEX(DbaseIndices!G:G,$B1074)</f>
        <v>1A Fuel Combustion Activities</v>
      </c>
      <c r="E1074" s="197" t="str" cm="1">
        <f t="array" ref="E1074">INDEX(DbaseIndices!H:H,$B1074)</f>
        <v>1A4 Other Sectors</v>
      </c>
      <c r="F1074" s="197" t="str" cm="1">
        <f t="array" ref="F1074">INDEX(DbaseIndices!I:I,$B1074)</f>
        <v>1A4a Commercial/Institutional</v>
      </c>
      <c r="G1074" s="197" t="str" cm="1">
        <f t="array" ref="G1074">INDEX(DbaseIndices!D:D,$B1074)</f>
        <v>Kerosene</v>
      </c>
      <c r="H1074" s="197" t="str" cm="1">
        <f t="array" ref="H1074">INDEX(DbaseIndices!E:E,$B1074)</f>
        <v>N2O</v>
      </c>
      <c r="I1074" s="197">
        <f>IF(I1073=DbaseIndices!$N$3,DbaseIndices!$N$2,I1073+1)</f>
        <v>2016</v>
      </c>
      <c r="J1074" s="404" cm="1">
        <f t="array" aca="1" ref="J1074" ca="1">OFFSET(INDIRECT(INDEX(DbaseIndices!J:J,B1074)),0,I1074-2000+1)</f>
        <v>3.3959999999999996E-4</v>
      </c>
    </row>
    <row r="1075" spans="1:10" x14ac:dyDescent="0.25">
      <c r="A1075" s="197">
        <f>IF(I1074=DbaseIndices!$N$3,A1074+1,A1074)</f>
        <v>179</v>
      </c>
      <c r="B1075" s="197">
        <f>MATCH(A1075,DbaseIndices!A:A,0)</f>
        <v>250</v>
      </c>
      <c r="C1075" s="197" t="str" cm="1">
        <f t="array" ref="C1075">INDEX(DbaseIndices!F:F,$B1075)</f>
        <v>1 Energy</v>
      </c>
      <c r="D1075" s="197" t="str" cm="1">
        <f t="array" ref="D1075">INDEX(DbaseIndices!G:G,$B1075)</f>
        <v>1A Fuel Combustion Activities</v>
      </c>
      <c r="E1075" s="197" t="str" cm="1">
        <f t="array" ref="E1075">INDEX(DbaseIndices!H:H,$B1075)</f>
        <v>1A4 Other Sectors</v>
      </c>
      <c r="F1075" s="197" t="str" cm="1">
        <f t="array" ref="F1075">INDEX(DbaseIndices!I:I,$B1075)</f>
        <v>1A4a Commercial/Institutional</v>
      </c>
      <c r="G1075" s="197" t="str" cm="1">
        <f t="array" ref="G1075">INDEX(DbaseIndices!D:D,$B1075)</f>
        <v>Kerosene</v>
      </c>
      <c r="H1075" s="197" t="str" cm="1">
        <f t="array" ref="H1075">INDEX(DbaseIndices!E:E,$B1075)</f>
        <v>N2O</v>
      </c>
      <c r="I1075" s="197">
        <f>IF(I1074=DbaseIndices!$N$3,DbaseIndices!$N$2,I1074+1)</f>
        <v>2017</v>
      </c>
      <c r="J1075" s="404" cm="1">
        <f t="array" aca="1" ref="J1075" ca="1">OFFSET(INDIRECT(INDEX(DbaseIndices!J:J,B1075)),0,I1075-2000+1)</f>
        <v>3.1559999999999997E-4</v>
      </c>
    </row>
    <row r="1076" spans="1:10" x14ac:dyDescent="0.25">
      <c r="A1076" s="197">
        <f>IF(I1075=DbaseIndices!$N$3,A1075+1,A1075)</f>
        <v>180</v>
      </c>
      <c r="B1076" s="197">
        <f>MATCH(A1076,DbaseIndices!A:A,0)</f>
        <v>251</v>
      </c>
      <c r="C1076" s="197" t="str" cm="1">
        <f t="array" ref="C1076">INDEX(DbaseIndices!F:F,$B1076)</f>
        <v>1 Energy</v>
      </c>
      <c r="D1076" s="197" t="str" cm="1">
        <f t="array" ref="D1076">INDEX(DbaseIndices!G:G,$B1076)</f>
        <v>1A Fuel Combustion Activities</v>
      </c>
      <c r="E1076" s="197" t="str" cm="1">
        <f t="array" ref="E1076">INDEX(DbaseIndices!H:H,$B1076)</f>
        <v>1A4 Other Sectors</v>
      </c>
      <c r="F1076" s="197" t="str" cm="1">
        <f t="array" ref="F1076">INDEX(DbaseIndices!I:I,$B1076)</f>
        <v>1A4a Commercial/Institutional</v>
      </c>
      <c r="G1076" s="197" t="str" cm="1">
        <f t="array" ref="G1076">INDEX(DbaseIndices!D:D,$B1076)</f>
        <v>Diesel</v>
      </c>
      <c r="H1076" s="197" t="str" cm="1">
        <f t="array" ref="H1076">INDEX(DbaseIndices!E:E,$B1076)</f>
        <v>N2O</v>
      </c>
      <c r="I1076" s="197">
        <f>IF(I1075=DbaseIndices!$N$3,DbaseIndices!$N$2,I1075+1)</f>
        <v>2012</v>
      </c>
      <c r="J1076" s="404" cm="1">
        <f t="array" aca="1" ref="J1076" ca="1">OFFSET(INDIRECT(INDEX(DbaseIndices!J:J,B1076)),0,I1076-2000+1)</f>
        <v>4.9957489332244347E-3</v>
      </c>
    </row>
    <row r="1077" spans="1:10" x14ac:dyDescent="0.25">
      <c r="A1077" s="197">
        <f>IF(I1076=DbaseIndices!$N$3,A1076+1,A1076)</f>
        <v>180</v>
      </c>
      <c r="B1077" s="197">
        <f>MATCH(A1077,DbaseIndices!A:A,0)</f>
        <v>251</v>
      </c>
      <c r="C1077" s="197" t="str" cm="1">
        <f t="array" ref="C1077">INDEX(DbaseIndices!F:F,$B1077)</f>
        <v>1 Energy</v>
      </c>
      <c r="D1077" s="197" t="str" cm="1">
        <f t="array" ref="D1077">INDEX(DbaseIndices!G:G,$B1077)</f>
        <v>1A Fuel Combustion Activities</v>
      </c>
      <c r="E1077" s="197" t="str" cm="1">
        <f t="array" ref="E1077">INDEX(DbaseIndices!H:H,$B1077)</f>
        <v>1A4 Other Sectors</v>
      </c>
      <c r="F1077" s="197" t="str" cm="1">
        <f t="array" ref="F1077">INDEX(DbaseIndices!I:I,$B1077)</f>
        <v>1A4a Commercial/Institutional</v>
      </c>
      <c r="G1077" s="197" t="str" cm="1">
        <f t="array" ref="G1077">INDEX(DbaseIndices!D:D,$B1077)</f>
        <v>Diesel</v>
      </c>
      <c r="H1077" s="197" t="str" cm="1">
        <f t="array" ref="H1077">INDEX(DbaseIndices!E:E,$B1077)</f>
        <v>N2O</v>
      </c>
      <c r="I1077" s="197">
        <f>IF(I1076=DbaseIndices!$N$3,DbaseIndices!$N$2,I1076+1)</f>
        <v>2013</v>
      </c>
      <c r="J1077" s="404" cm="1">
        <f t="array" aca="1" ref="J1077" ca="1">OFFSET(INDIRECT(INDEX(DbaseIndices!J:J,B1077)),0,I1077-2000+1)</f>
        <v>5.4897978477664901E-3</v>
      </c>
    </row>
    <row r="1078" spans="1:10" x14ac:dyDescent="0.25">
      <c r="A1078" s="197">
        <f>IF(I1077=DbaseIndices!$N$3,A1077+1,A1077)</f>
        <v>180</v>
      </c>
      <c r="B1078" s="197">
        <f>MATCH(A1078,DbaseIndices!A:A,0)</f>
        <v>251</v>
      </c>
      <c r="C1078" s="197" t="str" cm="1">
        <f t="array" ref="C1078">INDEX(DbaseIndices!F:F,$B1078)</f>
        <v>1 Energy</v>
      </c>
      <c r="D1078" s="197" t="str" cm="1">
        <f t="array" ref="D1078">INDEX(DbaseIndices!G:G,$B1078)</f>
        <v>1A Fuel Combustion Activities</v>
      </c>
      <c r="E1078" s="197" t="str" cm="1">
        <f t="array" ref="E1078">INDEX(DbaseIndices!H:H,$B1078)</f>
        <v>1A4 Other Sectors</v>
      </c>
      <c r="F1078" s="197" t="str" cm="1">
        <f t="array" ref="F1078">INDEX(DbaseIndices!I:I,$B1078)</f>
        <v>1A4a Commercial/Institutional</v>
      </c>
      <c r="G1078" s="197" t="str" cm="1">
        <f t="array" ref="G1078">INDEX(DbaseIndices!D:D,$B1078)</f>
        <v>Diesel</v>
      </c>
      <c r="H1078" s="197" t="str" cm="1">
        <f t="array" ref="H1078">INDEX(DbaseIndices!E:E,$B1078)</f>
        <v>N2O</v>
      </c>
      <c r="I1078" s="197">
        <f>IF(I1077=DbaseIndices!$N$3,DbaseIndices!$N$2,I1077+1)</f>
        <v>2014</v>
      </c>
      <c r="J1078" s="404" cm="1">
        <f t="array" aca="1" ref="J1078" ca="1">OFFSET(INDIRECT(INDEX(DbaseIndices!J:J,B1078)),0,I1078-2000+1)</f>
        <v>5.783424218579491E-3</v>
      </c>
    </row>
    <row r="1079" spans="1:10" x14ac:dyDescent="0.25">
      <c r="A1079" s="197">
        <f>IF(I1078=DbaseIndices!$N$3,A1078+1,A1078)</f>
        <v>180</v>
      </c>
      <c r="B1079" s="197">
        <f>MATCH(A1079,DbaseIndices!A:A,0)</f>
        <v>251</v>
      </c>
      <c r="C1079" s="197" t="str" cm="1">
        <f t="array" ref="C1079">INDEX(DbaseIndices!F:F,$B1079)</f>
        <v>1 Energy</v>
      </c>
      <c r="D1079" s="197" t="str" cm="1">
        <f t="array" ref="D1079">INDEX(DbaseIndices!G:G,$B1079)</f>
        <v>1A Fuel Combustion Activities</v>
      </c>
      <c r="E1079" s="197" t="str" cm="1">
        <f t="array" ref="E1079">INDEX(DbaseIndices!H:H,$B1079)</f>
        <v>1A4 Other Sectors</v>
      </c>
      <c r="F1079" s="197" t="str" cm="1">
        <f t="array" ref="F1079">INDEX(DbaseIndices!I:I,$B1079)</f>
        <v>1A4a Commercial/Institutional</v>
      </c>
      <c r="G1079" s="197" t="str" cm="1">
        <f t="array" ref="G1079">INDEX(DbaseIndices!D:D,$B1079)</f>
        <v>Diesel</v>
      </c>
      <c r="H1079" s="197" t="str" cm="1">
        <f t="array" ref="H1079">INDEX(DbaseIndices!E:E,$B1079)</f>
        <v>N2O</v>
      </c>
      <c r="I1079" s="197">
        <f>IF(I1078=DbaseIndices!$N$3,DbaseIndices!$N$2,I1078+1)</f>
        <v>2015</v>
      </c>
      <c r="J1079" s="404" cm="1">
        <f t="array" aca="1" ref="J1079" ca="1">OFFSET(INDIRECT(INDEX(DbaseIndices!J:J,B1079)),0,I1079-2000+1)</f>
        <v>6.0927554382826481E-3</v>
      </c>
    </row>
    <row r="1080" spans="1:10" x14ac:dyDescent="0.25">
      <c r="A1080" s="197">
        <f>IF(I1079=DbaseIndices!$N$3,A1079+1,A1079)</f>
        <v>180</v>
      </c>
      <c r="B1080" s="197">
        <f>MATCH(A1080,DbaseIndices!A:A,0)</f>
        <v>251</v>
      </c>
      <c r="C1080" s="197" t="str" cm="1">
        <f t="array" ref="C1080">INDEX(DbaseIndices!F:F,$B1080)</f>
        <v>1 Energy</v>
      </c>
      <c r="D1080" s="197" t="str" cm="1">
        <f t="array" ref="D1080">INDEX(DbaseIndices!G:G,$B1080)</f>
        <v>1A Fuel Combustion Activities</v>
      </c>
      <c r="E1080" s="197" t="str" cm="1">
        <f t="array" ref="E1080">INDEX(DbaseIndices!H:H,$B1080)</f>
        <v>1A4 Other Sectors</v>
      </c>
      <c r="F1080" s="197" t="str" cm="1">
        <f t="array" ref="F1080">INDEX(DbaseIndices!I:I,$B1080)</f>
        <v>1A4a Commercial/Institutional</v>
      </c>
      <c r="G1080" s="197" t="str" cm="1">
        <f t="array" ref="G1080">INDEX(DbaseIndices!D:D,$B1080)</f>
        <v>Diesel</v>
      </c>
      <c r="H1080" s="197" t="str" cm="1">
        <f t="array" ref="H1080">INDEX(DbaseIndices!E:E,$B1080)</f>
        <v>N2O</v>
      </c>
      <c r="I1080" s="197">
        <f>IF(I1079=DbaseIndices!$N$3,DbaseIndices!$N$2,I1079+1)</f>
        <v>2016</v>
      </c>
      <c r="J1080" s="404" cm="1">
        <f t="array" aca="1" ref="J1080" ca="1">OFFSET(INDIRECT(INDEX(DbaseIndices!J:J,B1080)),0,I1080-2000+1)</f>
        <v>6.4186314936864079E-3</v>
      </c>
    </row>
    <row r="1081" spans="1:10" x14ac:dyDescent="0.25">
      <c r="A1081" s="197">
        <f>IF(I1080=DbaseIndices!$N$3,A1080+1,A1080)</f>
        <v>180</v>
      </c>
      <c r="B1081" s="197">
        <f>MATCH(A1081,DbaseIndices!A:A,0)</f>
        <v>251</v>
      </c>
      <c r="C1081" s="197" t="str" cm="1">
        <f t="array" ref="C1081">INDEX(DbaseIndices!F:F,$B1081)</f>
        <v>1 Energy</v>
      </c>
      <c r="D1081" s="197" t="str" cm="1">
        <f t="array" ref="D1081">INDEX(DbaseIndices!G:G,$B1081)</f>
        <v>1A Fuel Combustion Activities</v>
      </c>
      <c r="E1081" s="197" t="str" cm="1">
        <f t="array" ref="E1081">INDEX(DbaseIndices!H:H,$B1081)</f>
        <v>1A4 Other Sectors</v>
      </c>
      <c r="F1081" s="197" t="str" cm="1">
        <f t="array" ref="F1081">INDEX(DbaseIndices!I:I,$B1081)</f>
        <v>1A4a Commercial/Institutional</v>
      </c>
      <c r="G1081" s="197" t="str" cm="1">
        <f t="array" ref="G1081">INDEX(DbaseIndices!D:D,$B1081)</f>
        <v>Diesel</v>
      </c>
      <c r="H1081" s="197" t="str" cm="1">
        <f t="array" ref="H1081">INDEX(DbaseIndices!E:E,$B1081)</f>
        <v>N2O</v>
      </c>
      <c r="I1081" s="197">
        <f>IF(I1080=DbaseIndices!$N$3,DbaseIndices!$N$2,I1080+1)</f>
        <v>2017</v>
      </c>
      <c r="J1081" s="404" cm="1">
        <f t="array" aca="1" ref="J1081" ca="1">OFFSET(INDIRECT(INDEX(DbaseIndices!J:J,B1081)),0,I1081-2000+1)</f>
        <v>6.7619372989892006E-3</v>
      </c>
    </row>
    <row r="1082" spans="1:10" x14ac:dyDescent="0.25">
      <c r="A1082" s="197">
        <f>IF(I1081=DbaseIndices!$N$3,A1081+1,A1081)</f>
        <v>181</v>
      </c>
      <c r="B1082" s="197">
        <f>MATCH(A1082,DbaseIndices!A:A,0)</f>
        <v>252</v>
      </c>
      <c r="C1082" s="197" t="str" cm="1">
        <f t="array" ref="C1082">INDEX(DbaseIndices!F:F,$B1082)</f>
        <v>1 Energy</v>
      </c>
      <c r="D1082" s="197" t="str" cm="1">
        <f t="array" ref="D1082">INDEX(DbaseIndices!G:G,$B1082)</f>
        <v>1A Fuel Combustion Activities</v>
      </c>
      <c r="E1082" s="197" t="str" cm="1">
        <f t="array" ref="E1082">INDEX(DbaseIndices!H:H,$B1082)</f>
        <v>1A4 Other Sectors</v>
      </c>
      <c r="F1082" s="197" t="str" cm="1">
        <f t="array" ref="F1082">INDEX(DbaseIndices!I:I,$B1082)</f>
        <v>1A4a Commercial/Institutional</v>
      </c>
      <c r="G1082" s="197" t="str" cm="1">
        <f t="array" ref="G1082">INDEX(DbaseIndices!D:D,$B1082)</f>
        <v>Residual Fuel Oil (HFO)</v>
      </c>
      <c r="H1082" s="197" t="str" cm="1">
        <f t="array" ref="H1082">INDEX(DbaseIndices!E:E,$B1082)</f>
        <v>N2O</v>
      </c>
      <c r="I1082" s="197">
        <f>IF(I1081=DbaseIndices!$N$3,DbaseIndices!$N$2,I1081+1)</f>
        <v>2012</v>
      </c>
      <c r="J1082" s="404" cm="1">
        <f t="array" aca="1" ref="J1082" ca="1">OFFSET(INDIRECT(INDEX(DbaseIndices!J:J,B1082)),0,I1082-2000+1)</f>
        <v>1.4177279999999999E-2</v>
      </c>
    </row>
    <row r="1083" spans="1:10" x14ac:dyDescent="0.25">
      <c r="A1083" s="197">
        <f>IF(I1082=DbaseIndices!$N$3,A1082+1,A1082)</f>
        <v>181</v>
      </c>
      <c r="B1083" s="197">
        <f>MATCH(A1083,DbaseIndices!A:A,0)</f>
        <v>252</v>
      </c>
      <c r="C1083" s="197" t="str" cm="1">
        <f t="array" ref="C1083">INDEX(DbaseIndices!F:F,$B1083)</f>
        <v>1 Energy</v>
      </c>
      <c r="D1083" s="197" t="str" cm="1">
        <f t="array" ref="D1083">INDEX(DbaseIndices!G:G,$B1083)</f>
        <v>1A Fuel Combustion Activities</v>
      </c>
      <c r="E1083" s="197" t="str" cm="1">
        <f t="array" ref="E1083">INDEX(DbaseIndices!H:H,$B1083)</f>
        <v>1A4 Other Sectors</v>
      </c>
      <c r="F1083" s="197" t="str" cm="1">
        <f t="array" ref="F1083">INDEX(DbaseIndices!I:I,$B1083)</f>
        <v>1A4a Commercial/Institutional</v>
      </c>
      <c r="G1083" s="197" t="str" cm="1">
        <f t="array" ref="G1083">INDEX(DbaseIndices!D:D,$B1083)</f>
        <v>Residual Fuel Oil (HFO)</v>
      </c>
      <c r="H1083" s="197" t="str" cm="1">
        <f t="array" ref="H1083">INDEX(DbaseIndices!E:E,$B1083)</f>
        <v>N2O</v>
      </c>
      <c r="I1083" s="197">
        <f>IF(I1082=DbaseIndices!$N$3,DbaseIndices!$N$2,I1082+1)</f>
        <v>2013</v>
      </c>
      <c r="J1083" s="404" cm="1">
        <f t="array" aca="1" ref="J1083" ca="1">OFFSET(INDIRECT(INDEX(DbaseIndices!J:J,B1083)),0,I1083-2000+1)</f>
        <v>1.2040194915601606E-2</v>
      </c>
    </row>
    <row r="1084" spans="1:10" x14ac:dyDescent="0.25">
      <c r="A1084" s="197">
        <f>IF(I1083=DbaseIndices!$N$3,A1083+1,A1083)</f>
        <v>181</v>
      </c>
      <c r="B1084" s="197">
        <f>MATCH(A1084,DbaseIndices!A:A,0)</f>
        <v>252</v>
      </c>
      <c r="C1084" s="197" t="str" cm="1">
        <f t="array" ref="C1084">INDEX(DbaseIndices!F:F,$B1084)</f>
        <v>1 Energy</v>
      </c>
      <c r="D1084" s="197" t="str" cm="1">
        <f t="array" ref="D1084">INDEX(DbaseIndices!G:G,$B1084)</f>
        <v>1A Fuel Combustion Activities</v>
      </c>
      <c r="E1084" s="197" t="str" cm="1">
        <f t="array" ref="E1084">INDEX(DbaseIndices!H:H,$B1084)</f>
        <v>1A4 Other Sectors</v>
      </c>
      <c r="F1084" s="197" t="str" cm="1">
        <f t="array" ref="F1084">INDEX(DbaseIndices!I:I,$B1084)</f>
        <v>1A4a Commercial/Institutional</v>
      </c>
      <c r="G1084" s="197" t="str" cm="1">
        <f t="array" ref="G1084">INDEX(DbaseIndices!D:D,$B1084)</f>
        <v>Residual Fuel Oil (HFO)</v>
      </c>
      <c r="H1084" s="197" t="str" cm="1">
        <f t="array" ref="H1084">INDEX(DbaseIndices!E:E,$B1084)</f>
        <v>N2O</v>
      </c>
      <c r="I1084" s="197">
        <f>IF(I1083=DbaseIndices!$N$3,DbaseIndices!$N$2,I1083+1)</f>
        <v>2014</v>
      </c>
      <c r="J1084" s="404" cm="1">
        <f t="array" aca="1" ref="J1084" ca="1">OFFSET(INDIRECT(INDEX(DbaseIndices!J:J,B1084)),0,I1084-2000+1)</f>
        <v>1.2038712286390498E-2</v>
      </c>
    </row>
    <row r="1085" spans="1:10" x14ac:dyDescent="0.25">
      <c r="A1085" s="197">
        <f>IF(I1084=DbaseIndices!$N$3,A1084+1,A1084)</f>
        <v>181</v>
      </c>
      <c r="B1085" s="197">
        <f>MATCH(A1085,DbaseIndices!A:A,0)</f>
        <v>252</v>
      </c>
      <c r="C1085" s="197" t="str" cm="1">
        <f t="array" ref="C1085">INDEX(DbaseIndices!F:F,$B1085)</f>
        <v>1 Energy</v>
      </c>
      <c r="D1085" s="197" t="str" cm="1">
        <f t="array" ref="D1085">INDEX(DbaseIndices!G:G,$B1085)</f>
        <v>1A Fuel Combustion Activities</v>
      </c>
      <c r="E1085" s="197" t="str" cm="1">
        <f t="array" ref="E1085">INDEX(DbaseIndices!H:H,$B1085)</f>
        <v>1A4 Other Sectors</v>
      </c>
      <c r="F1085" s="197" t="str" cm="1">
        <f t="array" ref="F1085">INDEX(DbaseIndices!I:I,$B1085)</f>
        <v>1A4a Commercial/Institutional</v>
      </c>
      <c r="G1085" s="197" t="str" cm="1">
        <f t="array" ref="G1085">INDEX(DbaseIndices!D:D,$B1085)</f>
        <v>Residual Fuel Oil (HFO)</v>
      </c>
      <c r="H1085" s="197" t="str" cm="1">
        <f t="array" ref="H1085">INDEX(DbaseIndices!E:E,$B1085)</f>
        <v>N2O</v>
      </c>
      <c r="I1085" s="197">
        <f>IF(I1084=DbaseIndices!$N$3,DbaseIndices!$N$2,I1084+1)</f>
        <v>2015</v>
      </c>
      <c r="J1085" s="404" cm="1">
        <f t="array" aca="1" ref="J1085" ca="1">OFFSET(INDIRECT(INDEX(DbaseIndices!J:J,B1085)),0,I1085-2000+1)</f>
        <v>1.2041581822605445E-2</v>
      </c>
    </row>
    <row r="1086" spans="1:10" x14ac:dyDescent="0.25">
      <c r="A1086" s="197">
        <f>IF(I1085=DbaseIndices!$N$3,A1085+1,A1085)</f>
        <v>181</v>
      </c>
      <c r="B1086" s="197">
        <f>MATCH(A1086,DbaseIndices!A:A,0)</f>
        <v>252</v>
      </c>
      <c r="C1086" s="197" t="str" cm="1">
        <f t="array" ref="C1086">INDEX(DbaseIndices!F:F,$B1086)</f>
        <v>1 Energy</v>
      </c>
      <c r="D1086" s="197" t="str" cm="1">
        <f t="array" ref="D1086">INDEX(DbaseIndices!G:G,$B1086)</f>
        <v>1A Fuel Combustion Activities</v>
      </c>
      <c r="E1086" s="197" t="str" cm="1">
        <f t="array" ref="E1086">INDEX(DbaseIndices!H:H,$B1086)</f>
        <v>1A4 Other Sectors</v>
      </c>
      <c r="F1086" s="197" t="str" cm="1">
        <f t="array" ref="F1086">INDEX(DbaseIndices!I:I,$B1086)</f>
        <v>1A4a Commercial/Institutional</v>
      </c>
      <c r="G1086" s="197" t="str" cm="1">
        <f t="array" ref="G1086">INDEX(DbaseIndices!D:D,$B1086)</f>
        <v>Residual Fuel Oil (HFO)</v>
      </c>
      <c r="H1086" s="197" t="str" cm="1">
        <f t="array" ref="H1086">INDEX(DbaseIndices!E:E,$B1086)</f>
        <v>N2O</v>
      </c>
      <c r="I1086" s="197">
        <f>IF(I1085=DbaseIndices!$N$3,DbaseIndices!$N$2,I1085+1)</f>
        <v>2016</v>
      </c>
      <c r="J1086" s="404" cm="1">
        <f t="array" aca="1" ref="J1086" ca="1">OFFSET(INDIRECT(INDEX(DbaseIndices!J:J,B1086)),0,I1086-2000+1)</f>
        <v>1.2042600000000001E-2</v>
      </c>
    </row>
    <row r="1087" spans="1:10" x14ac:dyDescent="0.25">
      <c r="A1087" s="197">
        <f>IF(I1086=DbaseIndices!$N$3,A1086+1,A1086)</f>
        <v>181</v>
      </c>
      <c r="B1087" s="197">
        <f>MATCH(A1087,DbaseIndices!A:A,0)</f>
        <v>252</v>
      </c>
      <c r="C1087" s="197" t="str" cm="1">
        <f t="array" ref="C1087">INDEX(DbaseIndices!F:F,$B1087)</f>
        <v>1 Energy</v>
      </c>
      <c r="D1087" s="197" t="str" cm="1">
        <f t="array" ref="D1087">INDEX(DbaseIndices!G:G,$B1087)</f>
        <v>1A Fuel Combustion Activities</v>
      </c>
      <c r="E1087" s="197" t="str" cm="1">
        <f t="array" ref="E1087">INDEX(DbaseIndices!H:H,$B1087)</f>
        <v>1A4 Other Sectors</v>
      </c>
      <c r="F1087" s="197" t="str" cm="1">
        <f t="array" ref="F1087">INDEX(DbaseIndices!I:I,$B1087)</f>
        <v>1A4a Commercial/Institutional</v>
      </c>
      <c r="G1087" s="197" t="str" cm="1">
        <f t="array" ref="G1087">INDEX(DbaseIndices!D:D,$B1087)</f>
        <v>Residual Fuel Oil (HFO)</v>
      </c>
      <c r="H1087" s="197" t="str" cm="1">
        <f t="array" ref="H1087">INDEX(DbaseIndices!E:E,$B1087)</f>
        <v>N2O</v>
      </c>
      <c r="I1087" s="197">
        <f>IF(I1086=DbaseIndices!$N$3,DbaseIndices!$N$2,I1086+1)</f>
        <v>2017</v>
      </c>
      <c r="J1087" s="404" cm="1">
        <f t="array" aca="1" ref="J1087" ca="1">OFFSET(INDIRECT(INDEX(DbaseIndices!J:J,B1087)),0,I1087-2000+1)</f>
        <v>1.20444E-2</v>
      </c>
    </row>
    <row r="1088" spans="1:10" x14ac:dyDescent="0.25">
      <c r="A1088" s="197">
        <f>IF(I1087=DbaseIndices!$N$3,A1087+1,A1087)</f>
        <v>182</v>
      </c>
      <c r="B1088" s="197">
        <f>MATCH(A1088,DbaseIndices!A:A,0)</f>
        <v>253</v>
      </c>
      <c r="C1088" s="197" t="str" cm="1">
        <f t="array" ref="C1088">INDEX(DbaseIndices!F:F,$B1088)</f>
        <v>1 Energy</v>
      </c>
      <c r="D1088" s="197" t="str" cm="1">
        <f t="array" ref="D1088">INDEX(DbaseIndices!G:G,$B1088)</f>
        <v>1A Fuel Combustion Activities</v>
      </c>
      <c r="E1088" s="197" t="str" cm="1">
        <f t="array" ref="E1088">INDEX(DbaseIndices!H:H,$B1088)</f>
        <v>1A4 Other Sectors</v>
      </c>
      <c r="F1088" s="197" t="str" cm="1">
        <f t="array" ref="F1088">INDEX(DbaseIndices!I:I,$B1088)</f>
        <v>1A4a Commercial/Institutional</v>
      </c>
      <c r="G1088" s="197" t="str" cm="1">
        <f t="array" ref="G1088">INDEX(DbaseIndices!D:D,$B1088)</f>
        <v>Coal</v>
      </c>
      <c r="H1088" s="197" t="str" cm="1">
        <f t="array" ref="H1088">INDEX(DbaseIndices!E:E,$B1088)</f>
        <v>N2O</v>
      </c>
      <c r="I1088" s="197">
        <f>IF(I1087=DbaseIndices!$N$3,DbaseIndices!$N$2,I1087+1)</f>
        <v>2012</v>
      </c>
      <c r="J1088" s="404" cm="1">
        <f t="array" aca="1" ref="J1088" ca="1">OFFSET(INDIRECT(INDEX(DbaseIndices!J:J,B1088)),0,I1088-2000+1)</f>
        <v>0.11801181820936336</v>
      </c>
    </row>
    <row r="1089" spans="1:10" x14ac:dyDescent="0.25">
      <c r="A1089" s="197">
        <f>IF(I1088=DbaseIndices!$N$3,A1088+1,A1088)</f>
        <v>182</v>
      </c>
      <c r="B1089" s="197">
        <f>MATCH(A1089,DbaseIndices!A:A,0)</f>
        <v>253</v>
      </c>
      <c r="C1089" s="197" t="str" cm="1">
        <f t="array" ref="C1089">INDEX(DbaseIndices!F:F,$B1089)</f>
        <v>1 Energy</v>
      </c>
      <c r="D1089" s="197" t="str" cm="1">
        <f t="array" ref="D1089">INDEX(DbaseIndices!G:G,$B1089)</f>
        <v>1A Fuel Combustion Activities</v>
      </c>
      <c r="E1089" s="197" t="str" cm="1">
        <f t="array" ref="E1089">INDEX(DbaseIndices!H:H,$B1089)</f>
        <v>1A4 Other Sectors</v>
      </c>
      <c r="F1089" s="197" t="str" cm="1">
        <f t="array" ref="F1089">INDEX(DbaseIndices!I:I,$B1089)</f>
        <v>1A4a Commercial/Institutional</v>
      </c>
      <c r="G1089" s="197" t="str" cm="1">
        <f t="array" ref="G1089">INDEX(DbaseIndices!D:D,$B1089)</f>
        <v>Coal</v>
      </c>
      <c r="H1089" s="197" t="str" cm="1">
        <f t="array" ref="H1089">INDEX(DbaseIndices!E:E,$B1089)</f>
        <v>N2O</v>
      </c>
      <c r="I1089" s="197">
        <f>IF(I1088=DbaseIndices!$N$3,DbaseIndices!$N$2,I1088+1)</f>
        <v>2013</v>
      </c>
      <c r="J1089" s="404" cm="1">
        <f t="array" aca="1" ref="J1089" ca="1">OFFSET(INDIRECT(INDEX(DbaseIndices!J:J,B1089)),0,I1089-2000+1)</f>
        <v>0.18098611599806244</v>
      </c>
    </row>
    <row r="1090" spans="1:10" x14ac:dyDescent="0.25">
      <c r="A1090" s="197">
        <f>IF(I1089=DbaseIndices!$N$3,A1089+1,A1089)</f>
        <v>182</v>
      </c>
      <c r="B1090" s="197">
        <f>MATCH(A1090,DbaseIndices!A:A,0)</f>
        <v>253</v>
      </c>
      <c r="C1090" s="197" t="str" cm="1">
        <f t="array" ref="C1090">INDEX(DbaseIndices!F:F,$B1090)</f>
        <v>1 Energy</v>
      </c>
      <c r="D1090" s="197" t="str" cm="1">
        <f t="array" ref="D1090">INDEX(DbaseIndices!G:G,$B1090)</f>
        <v>1A Fuel Combustion Activities</v>
      </c>
      <c r="E1090" s="197" t="str" cm="1">
        <f t="array" ref="E1090">INDEX(DbaseIndices!H:H,$B1090)</f>
        <v>1A4 Other Sectors</v>
      </c>
      <c r="F1090" s="197" t="str" cm="1">
        <f t="array" ref="F1090">INDEX(DbaseIndices!I:I,$B1090)</f>
        <v>1A4a Commercial/Institutional</v>
      </c>
      <c r="G1090" s="197" t="str" cm="1">
        <f t="array" ref="G1090">INDEX(DbaseIndices!D:D,$B1090)</f>
        <v>Coal</v>
      </c>
      <c r="H1090" s="197" t="str" cm="1">
        <f t="array" ref="H1090">INDEX(DbaseIndices!E:E,$B1090)</f>
        <v>N2O</v>
      </c>
      <c r="I1090" s="197">
        <f>IF(I1089=DbaseIndices!$N$3,DbaseIndices!$N$2,I1089+1)</f>
        <v>2014</v>
      </c>
      <c r="J1090" s="404" cm="1">
        <f t="array" aca="1" ref="J1090" ca="1">OFFSET(INDIRECT(INDEX(DbaseIndices!J:J,B1090)),0,I1090-2000+1)</f>
        <v>0.61288149233860489</v>
      </c>
    </row>
    <row r="1091" spans="1:10" x14ac:dyDescent="0.25">
      <c r="A1091" s="197">
        <f>IF(I1090=DbaseIndices!$N$3,A1090+1,A1090)</f>
        <v>182</v>
      </c>
      <c r="B1091" s="197">
        <f>MATCH(A1091,DbaseIndices!A:A,0)</f>
        <v>253</v>
      </c>
      <c r="C1091" s="197" t="str" cm="1">
        <f t="array" ref="C1091">INDEX(DbaseIndices!F:F,$B1091)</f>
        <v>1 Energy</v>
      </c>
      <c r="D1091" s="197" t="str" cm="1">
        <f t="array" ref="D1091">INDEX(DbaseIndices!G:G,$B1091)</f>
        <v>1A Fuel Combustion Activities</v>
      </c>
      <c r="E1091" s="197" t="str" cm="1">
        <f t="array" ref="E1091">INDEX(DbaseIndices!H:H,$B1091)</f>
        <v>1A4 Other Sectors</v>
      </c>
      <c r="F1091" s="197" t="str" cm="1">
        <f t="array" ref="F1091">INDEX(DbaseIndices!I:I,$B1091)</f>
        <v>1A4a Commercial/Institutional</v>
      </c>
      <c r="G1091" s="197" t="str" cm="1">
        <f t="array" ref="G1091">INDEX(DbaseIndices!D:D,$B1091)</f>
        <v>Coal</v>
      </c>
      <c r="H1091" s="197" t="str" cm="1">
        <f t="array" ref="H1091">INDEX(DbaseIndices!E:E,$B1091)</f>
        <v>N2O</v>
      </c>
      <c r="I1091" s="197">
        <f>IF(I1090=DbaseIndices!$N$3,DbaseIndices!$N$2,I1090+1)</f>
        <v>2015</v>
      </c>
      <c r="J1091" s="404" cm="1">
        <f t="array" aca="1" ref="J1091" ca="1">OFFSET(INDIRECT(INDEX(DbaseIndices!J:J,B1091)),0,I1091-2000+1)</f>
        <v>0.56095536368678156</v>
      </c>
    </row>
    <row r="1092" spans="1:10" x14ac:dyDescent="0.25">
      <c r="A1092" s="197">
        <f>IF(I1091=DbaseIndices!$N$3,A1091+1,A1091)</f>
        <v>182</v>
      </c>
      <c r="B1092" s="197">
        <f>MATCH(A1092,DbaseIndices!A:A,0)</f>
        <v>253</v>
      </c>
      <c r="C1092" s="197" t="str" cm="1">
        <f t="array" ref="C1092">INDEX(DbaseIndices!F:F,$B1092)</f>
        <v>1 Energy</v>
      </c>
      <c r="D1092" s="197" t="str" cm="1">
        <f t="array" ref="D1092">INDEX(DbaseIndices!G:G,$B1092)</f>
        <v>1A Fuel Combustion Activities</v>
      </c>
      <c r="E1092" s="197" t="str" cm="1">
        <f t="array" ref="E1092">INDEX(DbaseIndices!H:H,$B1092)</f>
        <v>1A4 Other Sectors</v>
      </c>
      <c r="F1092" s="197" t="str" cm="1">
        <f t="array" ref="F1092">INDEX(DbaseIndices!I:I,$B1092)</f>
        <v>1A4a Commercial/Institutional</v>
      </c>
      <c r="G1092" s="197" t="str" cm="1">
        <f t="array" ref="G1092">INDEX(DbaseIndices!D:D,$B1092)</f>
        <v>Coal</v>
      </c>
      <c r="H1092" s="197" t="str" cm="1">
        <f t="array" ref="H1092">INDEX(DbaseIndices!E:E,$B1092)</f>
        <v>N2O</v>
      </c>
      <c r="I1092" s="197">
        <f>IF(I1091=DbaseIndices!$N$3,DbaseIndices!$N$2,I1091+1)</f>
        <v>2016</v>
      </c>
      <c r="J1092" s="404" cm="1">
        <f t="array" aca="1" ref="J1092" ca="1">OFFSET(INDIRECT(INDEX(DbaseIndices!J:J,B1092)),0,I1092-2000+1)</f>
        <v>0.48258938160935611</v>
      </c>
    </row>
    <row r="1093" spans="1:10" x14ac:dyDescent="0.25">
      <c r="A1093" s="197">
        <f>IF(I1092=DbaseIndices!$N$3,A1092+1,A1092)</f>
        <v>182</v>
      </c>
      <c r="B1093" s="197">
        <f>MATCH(A1093,DbaseIndices!A:A,0)</f>
        <v>253</v>
      </c>
      <c r="C1093" s="197" t="str" cm="1">
        <f t="array" ref="C1093">INDEX(DbaseIndices!F:F,$B1093)</f>
        <v>1 Energy</v>
      </c>
      <c r="D1093" s="197" t="str" cm="1">
        <f t="array" ref="D1093">INDEX(DbaseIndices!G:G,$B1093)</f>
        <v>1A Fuel Combustion Activities</v>
      </c>
      <c r="E1093" s="197" t="str" cm="1">
        <f t="array" ref="E1093">INDEX(DbaseIndices!H:H,$B1093)</f>
        <v>1A4 Other Sectors</v>
      </c>
      <c r="F1093" s="197" t="str" cm="1">
        <f t="array" ref="F1093">INDEX(DbaseIndices!I:I,$B1093)</f>
        <v>1A4a Commercial/Institutional</v>
      </c>
      <c r="G1093" s="197" t="str" cm="1">
        <f t="array" ref="G1093">INDEX(DbaseIndices!D:D,$B1093)</f>
        <v>Coal</v>
      </c>
      <c r="H1093" s="197" t="str" cm="1">
        <f t="array" ref="H1093">INDEX(DbaseIndices!E:E,$B1093)</f>
        <v>N2O</v>
      </c>
      <c r="I1093" s="197">
        <f>IF(I1092=DbaseIndices!$N$3,DbaseIndices!$N$2,I1092+1)</f>
        <v>2017</v>
      </c>
      <c r="J1093" s="404" cm="1">
        <f t="array" aca="1" ref="J1093" ca="1">OFFSET(INDIRECT(INDEX(DbaseIndices!J:J,B1093)),0,I1093-2000+1)</f>
        <v>0.85631390157563436</v>
      </c>
    </row>
    <row r="1094" spans="1:10" x14ac:dyDescent="0.25">
      <c r="A1094" s="197">
        <f>IF(I1093=DbaseIndices!$N$3,A1093+1,A1093)</f>
        <v>183</v>
      </c>
      <c r="B1094" s="197">
        <f>MATCH(A1094,DbaseIndices!A:A,0)</f>
        <v>254</v>
      </c>
      <c r="C1094" s="197" t="str" cm="1">
        <f t="array" ref="C1094">INDEX(DbaseIndices!F:F,$B1094)</f>
        <v>1 Energy</v>
      </c>
      <c r="D1094" s="197" t="str" cm="1">
        <f t="array" ref="D1094">INDEX(DbaseIndices!G:G,$B1094)</f>
        <v>1A Fuel Combustion Activities</v>
      </c>
      <c r="E1094" s="197" t="str" cm="1">
        <f t="array" ref="E1094">INDEX(DbaseIndices!H:H,$B1094)</f>
        <v>1A4 Other Sectors</v>
      </c>
      <c r="F1094" s="197" t="str" cm="1">
        <f t="array" ref="F1094">INDEX(DbaseIndices!I:I,$B1094)</f>
        <v>1A4a Commercial/Institutional</v>
      </c>
      <c r="G1094" s="197" t="str" cm="1">
        <f t="array" ref="G1094">INDEX(DbaseIndices!D:D,$B1094)</f>
        <v>Gas work gas</v>
      </c>
      <c r="H1094" s="197" t="str" cm="1">
        <f t="array" ref="H1094">INDEX(DbaseIndices!E:E,$B1094)</f>
        <v>N2O</v>
      </c>
      <c r="I1094" s="197">
        <f>IF(I1093=DbaseIndices!$N$3,DbaseIndices!$N$2,I1093+1)</f>
        <v>2012</v>
      </c>
      <c r="J1094" s="404" cm="1">
        <f t="array" aca="1" ref="J1094" ca="1">OFFSET(INDIRECT(INDEX(DbaseIndices!J:J,B1094)),0,I1094-2000+1)</f>
        <v>0</v>
      </c>
    </row>
    <row r="1095" spans="1:10" x14ac:dyDescent="0.25">
      <c r="A1095" s="197">
        <f>IF(I1094=DbaseIndices!$N$3,A1094+1,A1094)</f>
        <v>183</v>
      </c>
      <c r="B1095" s="197">
        <f>MATCH(A1095,DbaseIndices!A:A,0)</f>
        <v>254</v>
      </c>
      <c r="C1095" s="197" t="str" cm="1">
        <f t="array" ref="C1095">INDEX(DbaseIndices!F:F,$B1095)</f>
        <v>1 Energy</v>
      </c>
      <c r="D1095" s="197" t="str" cm="1">
        <f t="array" ref="D1095">INDEX(DbaseIndices!G:G,$B1095)</f>
        <v>1A Fuel Combustion Activities</v>
      </c>
      <c r="E1095" s="197" t="str" cm="1">
        <f t="array" ref="E1095">INDEX(DbaseIndices!H:H,$B1095)</f>
        <v>1A4 Other Sectors</v>
      </c>
      <c r="F1095" s="197" t="str" cm="1">
        <f t="array" ref="F1095">INDEX(DbaseIndices!I:I,$B1095)</f>
        <v>1A4a Commercial/Institutional</v>
      </c>
      <c r="G1095" s="197" t="str" cm="1">
        <f t="array" ref="G1095">INDEX(DbaseIndices!D:D,$B1095)</f>
        <v>Gas work gas</v>
      </c>
      <c r="H1095" s="197" t="str" cm="1">
        <f t="array" ref="H1095">INDEX(DbaseIndices!E:E,$B1095)</f>
        <v>N2O</v>
      </c>
      <c r="I1095" s="197">
        <f>IF(I1094=DbaseIndices!$N$3,DbaseIndices!$N$2,I1094+1)</f>
        <v>2013</v>
      </c>
      <c r="J1095" s="404" cm="1">
        <f t="array" aca="1" ref="J1095" ca="1">OFFSET(INDIRECT(INDEX(DbaseIndices!J:J,B1095)),0,I1095-2000+1)</f>
        <v>0</v>
      </c>
    </row>
    <row r="1096" spans="1:10" x14ac:dyDescent="0.25">
      <c r="A1096" s="197">
        <f>IF(I1095=DbaseIndices!$N$3,A1095+1,A1095)</f>
        <v>183</v>
      </c>
      <c r="B1096" s="197">
        <f>MATCH(A1096,DbaseIndices!A:A,0)</f>
        <v>254</v>
      </c>
      <c r="C1096" s="197" t="str" cm="1">
        <f t="array" ref="C1096">INDEX(DbaseIndices!F:F,$B1096)</f>
        <v>1 Energy</v>
      </c>
      <c r="D1096" s="197" t="str" cm="1">
        <f t="array" ref="D1096">INDEX(DbaseIndices!G:G,$B1096)</f>
        <v>1A Fuel Combustion Activities</v>
      </c>
      <c r="E1096" s="197" t="str" cm="1">
        <f t="array" ref="E1096">INDEX(DbaseIndices!H:H,$B1096)</f>
        <v>1A4 Other Sectors</v>
      </c>
      <c r="F1096" s="197" t="str" cm="1">
        <f t="array" ref="F1096">INDEX(DbaseIndices!I:I,$B1096)</f>
        <v>1A4a Commercial/Institutional</v>
      </c>
      <c r="G1096" s="197" t="str" cm="1">
        <f t="array" ref="G1096">INDEX(DbaseIndices!D:D,$B1096)</f>
        <v>Gas work gas</v>
      </c>
      <c r="H1096" s="197" t="str" cm="1">
        <f t="array" ref="H1096">INDEX(DbaseIndices!E:E,$B1096)</f>
        <v>N2O</v>
      </c>
      <c r="I1096" s="197">
        <f>IF(I1095=DbaseIndices!$N$3,DbaseIndices!$N$2,I1095+1)</f>
        <v>2014</v>
      </c>
      <c r="J1096" s="404" cm="1">
        <f t="array" aca="1" ref="J1096" ca="1">OFFSET(INDIRECT(INDEX(DbaseIndices!J:J,B1096)),0,I1096-2000+1)</f>
        <v>0</v>
      </c>
    </row>
    <row r="1097" spans="1:10" x14ac:dyDescent="0.25">
      <c r="A1097" s="197">
        <f>IF(I1096=DbaseIndices!$N$3,A1096+1,A1096)</f>
        <v>183</v>
      </c>
      <c r="B1097" s="197">
        <f>MATCH(A1097,DbaseIndices!A:A,0)</f>
        <v>254</v>
      </c>
      <c r="C1097" s="197" t="str" cm="1">
        <f t="array" ref="C1097">INDEX(DbaseIndices!F:F,$B1097)</f>
        <v>1 Energy</v>
      </c>
      <c r="D1097" s="197" t="str" cm="1">
        <f t="array" ref="D1097">INDEX(DbaseIndices!G:G,$B1097)</f>
        <v>1A Fuel Combustion Activities</v>
      </c>
      <c r="E1097" s="197" t="str" cm="1">
        <f t="array" ref="E1097">INDEX(DbaseIndices!H:H,$B1097)</f>
        <v>1A4 Other Sectors</v>
      </c>
      <c r="F1097" s="197" t="str" cm="1">
        <f t="array" ref="F1097">INDEX(DbaseIndices!I:I,$B1097)</f>
        <v>1A4a Commercial/Institutional</v>
      </c>
      <c r="G1097" s="197" t="str" cm="1">
        <f t="array" ref="G1097">INDEX(DbaseIndices!D:D,$B1097)</f>
        <v>Gas work gas</v>
      </c>
      <c r="H1097" s="197" t="str" cm="1">
        <f t="array" ref="H1097">INDEX(DbaseIndices!E:E,$B1097)</f>
        <v>N2O</v>
      </c>
      <c r="I1097" s="197">
        <f>IF(I1096=DbaseIndices!$N$3,DbaseIndices!$N$2,I1096+1)</f>
        <v>2015</v>
      </c>
      <c r="J1097" s="404" cm="1">
        <f t="array" aca="1" ref="J1097" ca="1">OFFSET(INDIRECT(INDEX(DbaseIndices!J:J,B1097)),0,I1097-2000+1)</f>
        <v>0</v>
      </c>
    </row>
    <row r="1098" spans="1:10" x14ac:dyDescent="0.25">
      <c r="A1098" s="197">
        <f>IF(I1097=DbaseIndices!$N$3,A1097+1,A1097)</f>
        <v>183</v>
      </c>
      <c r="B1098" s="197">
        <f>MATCH(A1098,DbaseIndices!A:A,0)</f>
        <v>254</v>
      </c>
      <c r="C1098" s="197" t="str" cm="1">
        <f t="array" ref="C1098">INDEX(DbaseIndices!F:F,$B1098)</f>
        <v>1 Energy</v>
      </c>
      <c r="D1098" s="197" t="str" cm="1">
        <f t="array" ref="D1098">INDEX(DbaseIndices!G:G,$B1098)</f>
        <v>1A Fuel Combustion Activities</v>
      </c>
      <c r="E1098" s="197" t="str" cm="1">
        <f t="array" ref="E1098">INDEX(DbaseIndices!H:H,$B1098)</f>
        <v>1A4 Other Sectors</v>
      </c>
      <c r="F1098" s="197" t="str" cm="1">
        <f t="array" ref="F1098">INDEX(DbaseIndices!I:I,$B1098)</f>
        <v>1A4a Commercial/Institutional</v>
      </c>
      <c r="G1098" s="197" t="str" cm="1">
        <f t="array" ref="G1098">INDEX(DbaseIndices!D:D,$B1098)</f>
        <v>Gas work gas</v>
      </c>
      <c r="H1098" s="197" t="str" cm="1">
        <f t="array" ref="H1098">INDEX(DbaseIndices!E:E,$B1098)</f>
        <v>N2O</v>
      </c>
      <c r="I1098" s="197">
        <f>IF(I1097=DbaseIndices!$N$3,DbaseIndices!$N$2,I1097+1)</f>
        <v>2016</v>
      </c>
      <c r="J1098" s="404" cm="1">
        <f t="array" aca="1" ref="J1098" ca="1">OFFSET(INDIRECT(INDEX(DbaseIndices!J:J,B1098)),0,I1098-2000+1)</f>
        <v>0</v>
      </c>
    </row>
    <row r="1099" spans="1:10" x14ac:dyDescent="0.25">
      <c r="A1099" s="197">
        <f>IF(I1098=DbaseIndices!$N$3,A1098+1,A1098)</f>
        <v>183</v>
      </c>
      <c r="B1099" s="197">
        <f>MATCH(A1099,DbaseIndices!A:A,0)</f>
        <v>254</v>
      </c>
      <c r="C1099" s="197" t="str" cm="1">
        <f t="array" ref="C1099">INDEX(DbaseIndices!F:F,$B1099)</f>
        <v>1 Energy</v>
      </c>
      <c r="D1099" s="197" t="str" cm="1">
        <f t="array" ref="D1099">INDEX(DbaseIndices!G:G,$B1099)</f>
        <v>1A Fuel Combustion Activities</v>
      </c>
      <c r="E1099" s="197" t="str" cm="1">
        <f t="array" ref="E1099">INDEX(DbaseIndices!H:H,$B1099)</f>
        <v>1A4 Other Sectors</v>
      </c>
      <c r="F1099" s="197" t="str" cm="1">
        <f t="array" ref="F1099">INDEX(DbaseIndices!I:I,$B1099)</f>
        <v>1A4a Commercial/Institutional</v>
      </c>
      <c r="G1099" s="197" t="str" cm="1">
        <f t="array" ref="G1099">INDEX(DbaseIndices!D:D,$B1099)</f>
        <v>Gas work gas</v>
      </c>
      <c r="H1099" s="197" t="str" cm="1">
        <f t="array" ref="H1099">INDEX(DbaseIndices!E:E,$B1099)</f>
        <v>N2O</v>
      </c>
      <c r="I1099" s="197">
        <f>IF(I1098=DbaseIndices!$N$3,DbaseIndices!$N$2,I1098+1)</f>
        <v>2017</v>
      </c>
      <c r="J1099" s="404" cm="1">
        <f t="array" aca="1" ref="J1099" ca="1">OFFSET(INDIRECT(INDEX(DbaseIndices!J:J,B1099)),0,I1099-2000+1)</f>
        <v>0</v>
      </c>
    </row>
    <row r="1100" spans="1:10" x14ac:dyDescent="0.25">
      <c r="A1100" s="197">
        <f>IF(I1099=DbaseIndices!$N$3,A1099+1,A1099)</f>
        <v>184</v>
      </c>
      <c r="B1100" s="197">
        <f>MATCH(A1100,DbaseIndices!A:A,0)</f>
        <v>255</v>
      </c>
      <c r="C1100" s="197" t="str" cm="1">
        <f t="array" ref="C1100">INDEX(DbaseIndices!F:F,$B1100)</f>
        <v>1 Energy</v>
      </c>
      <c r="D1100" s="197" t="str" cm="1">
        <f t="array" ref="D1100">INDEX(DbaseIndices!G:G,$B1100)</f>
        <v>1A Fuel Combustion Activities</v>
      </c>
      <c r="E1100" s="197" t="str" cm="1">
        <f t="array" ref="E1100">INDEX(DbaseIndices!H:H,$B1100)</f>
        <v>1A4 Other Sectors</v>
      </c>
      <c r="F1100" s="197" t="str" cm="1">
        <f t="array" ref="F1100">INDEX(DbaseIndices!I:I,$B1100)</f>
        <v>1A4a Commercial/Institutional</v>
      </c>
      <c r="G1100" s="197" t="str" cm="1">
        <f t="array" ref="G1100">INDEX(DbaseIndices!D:D,$B1100)</f>
        <v>Gas</v>
      </c>
      <c r="H1100" s="197" t="str" cm="1">
        <f t="array" ref="H1100">INDEX(DbaseIndices!E:E,$B1100)</f>
        <v>N2O</v>
      </c>
      <c r="I1100" s="197">
        <f>IF(I1099=DbaseIndices!$N$3,DbaseIndices!$N$2,I1099+1)</f>
        <v>2012</v>
      </c>
      <c r="J1100" s="404" cm="1">
        <f t="array" aca="1" ref="J1100" ca="1">OFFSET(INDIRECT(INDEX(DbaseIndices!J:J,B1100)),0,I1100-2000+1)</f>
        <v>3.1382400000000033E-5</v>
      </c>
    </row>
    <row r="1101" spans="1:10" x14ac:dyDescent="0.25">
      <c r="A1101" s="197">
        <f>IF(I1100=DbaseIndices!$N$3,A1100+1,A1100)</f>
        <v>184</v>
      </c>
      <c r="B1101" s="197">
        <f>MATCH(A1101,DbaseIndices!A:A,0)</f>
        <v>255</v>
      </c>
      <c r="C1101" s="197" t="str" cm="1">
        <f t="array" ref="C1101">INDEX(DbaseIndices!F:F,$B1101)</f>
        <v>1 Energy</v>
      </c>
      <c r="D1101" s="197" t="str" cm="1">
        <f t="array" ref="D1101">INDEX(DbaseIndices!G:G,$B1101)</f>
        <v>1A Fuel Combustion Activities</v>
      </c>
      <c r="E1101" s="197" t="str" cm="1">
        <f t="array" ref="E1101">INDEX(DbaseIndices!H:H,$B1101)</f>
        <v>1A4 Other Sectors</v>
      </c>
      <c r="F1101" s="197" t="str" cm="1">
        <f t="array" ref="F1101">INDEX(DbaseIndices!I:I,$B1101)</f>
        <v>1A4a Commercial/Institutional</v>
      </c>
      <c r="G1101" s="197" t="str" cm="1">
        <f t="array" ref="G1101">INDEX(DbaseIndices!D:D,$B1101)</f>
        <v>Gas</v>
      </c>
      <c r="H1101" s="197" t="str" cm="1">
        <f t="array" ref="H1101">INDEX(DbaseIndices!E:E,$B1101)</f>
        <v>N2O</v>
      </c>
      <c r="I1101" s="197">
        <f>IF(I1100=DbaseIndices!$N$3,DbaseIndices!$N$2,I1100+1)</f>
        <v>2013</v>
      </c>
      <c r="J1101" s="404" cm="1">
        <f t="array" aca="1" ref="J1101" ca="1">OFFSET(INDIRECT(INDEX(DbaseIndices!J:J,B1101)),0,I1101-2000+1)</f>
        <v>4.66396E-5</v>
      </c>
    </row>
    <row r="1102" spans="1:10" x14ac:dyDescent="0.25">
      <c r="A1102" s="197">
        <f>IF(I1101=DbaseIndices!$N$3,A1101+1,A1101)</f>
        <v>184</v>
      </c>
      <c r="B1102" s="197">
        <f>MATCH(A1102,DbaseIndices!A:A,0)</f>
        <v>255</v>
      </c>
      <c r="C1102" s="197" t="str" cm="1">
        <f t="array" ref="C1102">INDEX(DbaseIndices!F:F,$B1102)</f>
        <v>1 Energy</v>
      </c>
      <c r="D1102" s="197" t="str" cm="1">
        <f t="array" ref="D1102">INDEX(DbaseIndices!G:G,$B1102)</f>
        <v>1A Fuel Combustion Activities</v>
      </c>
      <c r="E1102" s="197" t="str" cm="1">
        <f t="array" ref="E1102">INDEX(DbaseIndices!H:H,$B1102)</f>
        <v>1A4 Other Sectors</v>
      </c>
      <c r="F1102" s="197" t="str" cm="1">
        <f t="array" ref="F1102">INDEX(DbaseIndices!I:I,$B1102)</f>
        <v>1A4a Commercial/Institutional</v>
      </c>
      <c r="G1102" s="197" t="str" cm="1">
        <f t="array" ref="G1102">INDEX(DbaseIndices!D:D,$B1102)</f>
        <v>Gas</v>
      </c>
      <c r="H1102" s="197" t="str" cm="1">
        <f t="array" ref="H1102">INDEX(DbaseIndices!E:E,$B1102)</f>
        <v>N2O</v>
      </c>
      <c r="I1102" s="197">
        <f>IF(I1101=DbaseIndices!$N$3,DbaseIndices!$N$2,I1101+1)</f>
        <v>2014</v>
      </c>
      <c r="J1102" s="404" cm="1">
        <f t="array" aca="1" ref="J1102" ca="1">OFFSET(INDIRECT(INDEX(DbaseIndices!J:J,B1102)),0,I1102-2000+1)</f>
        <v>4.8508499999999998E-5</v>
      </c>
    </row>
    <row r="1103" spans="1:10" x14ac:dyDescent="0.25">
      <c r="A1103" s="197">
        <f>IF(I1102=DbaseIndices!$N$3,A1102+1,A1102)</f>
        <v>184</v>
      </c>
      <c r="B1103" s="197">
        <f>MATCH(A1103,DbaseIndices!A:A,0)</f>
        <v>255</v>
      </c>
      <c r="C1103" s="197" t="str" cm="1">
        <f t="array" ref="C1103">INDEX(DbaseIndices!F:F,$B1103)</f>
        <v>1 Energy</v>
      </c>
      <c r="D1103" s="197" t="str" cm="1">
        <f t="array" ref="D1103">INDEX(DbaseIndices!G:G,$B1103)</f>
        <v>1A Fuel Combustion Activities</v>
      </c>
      <c r="E1103" s="197" t="str" cm="1">
        <f t="array" ref="E1103">INDEX(DbaseIndices!H:H,$B1103)</f>
        <v>1A4 Other Sectors</v>
      </c>
      <c r="F1103" s="197" t="str" cm="1">
        <f t="array" ref="F1103">INDEX(DbaseIndices!I:I,$B1103)</f>
        <v>1A4a Commercial/Institutional</v>
      </c>
      <c r="G1103" s="197" t="str" cm="1">
        <f t="array" ref="G1103">INDEX(DbaseIndices!D:D,$B1103)</f>
        <v>Gas</v>
      </c>
      <c r="H1103" s="197" t="str" cm="1">
        <f t="array" ref="H1103">INDEX(DbaseIndices!E:E,$B1103)</f>
        <v>N2O</v>
      </c>
      <c r="I1103" s="197">
        <f>IF(I1102=DbaseIndices!$N$3,DbaseIndices!$N$2,I1102+1)</f>
        <v>2015</v>
      </c>
      <c r="J1103" s="404" cm="1">
        <f t="array" aca="1" ref="J1103" ca="1">OFFSET(INDIRECT(INDEX(DbaseIndices!J:J,B1103)),0,I1103-2000+1)</f>
        <v>5.0377400000000003E-5</v>
      </c>
    </row>
    <row r="1104" spans="1:10" x14ac:dyDescent="0.25">
      <c r="A1104" s="197">
        <f>IF(I1103=DbaseIndices!$N$3,A1103+1,A1103)</f>
        <v>184</v>
      </c>
      <c r="B1104" s="197">
        <f>MATCH(A1104,DbaseIndices!A:A,0)</f>
        <v>255</v>
      </c>
      <c r="C1104" s="197" t="str" cm="1">
        <f t="array" ref="C1104">INDEX(DbaseIndices!F:F,$B1104)</f>
        <v>1 Energy</v>
      </c>
      <c r="D1104" s="197" t="str" cm="1">
        <f t="array" ref="D1104">INDEX(DbaseIndices!G:G,$B1104)</f>
        <v>1A Fuel Combustion Activities</v>
      </c>
      <c r="E1104" s="197" t="str" cm="1">
        <f t="array" ref="E1104">INDEX(DbaseIndices!H:H,$B1104)</f>
        <v>1A4 Other Sectors</v>
      </c>
      <c r="F1104" s="197" t="str" cm="1">
        <f t="array" ref="F1104">INDEX(DbaseIndices!I:I,$B1104)</f>
        <v>1A4a Commercial/Institutional</v>
      </c>
      <c r="G1104" s="197" t="str" cm="1">
        <f t="array" ref="G1104">INDEX(DbaseIndices!D:D,$B1104)</f>
        <v>Gas</v>
      </c>
      <c r="H1104" s="197" t="str" cm="1">
        <f t="array" ref="H1104">INDEX(DbaseIndices!E:E,$B1104)</f>
        <v>N2O</v>
      </c>
      <c r="I1104" s="197">
        <f>IF(I1103=DbaseIndices!$N$3,DbaseIndices!$N$2,I1103+1)</f>
        <v>2016</v>
      </c>
      <c r="J1104" s="404" cm="1">
        <f t="array" aca="1" ref="J1104" ca="1">OFFSET(INDIRECT(INDEX(DbaseIndices!J:J,B1104)),0,I1104-2000+1)</f>
        <v>5.2200000000000002E-5</v>
      </c>
    </row>
    <row r="1105" spans="1:10" x14ac:dyDescent="0.25">
      <c r="A1105" s="197">
        <f>IF(I1104=DbaseIndices!$N$3,A1104+1,A1104)</f>
        <v>184</v>
      </c>
      <c r="B1105" s="197">
        <f>MATCH(A1105,DbaseIndices!A:A,0)</f>
        <v>255</v>
      </c>
      <c r="C1105" s="197" t="str" cm="1">
        <f t="array" ref="C1105">INDEX(DbaseIndices!F:F,$B1105)</f>
        <v>1 Energy</v>
      </c>
      <c r="D1105" s="197" t="str" cm="1">
        <f t="array" ref="D1105">INDEX(DbaseIndices!G:G,$B1105)</f>
        <v>1A Fuel Combustion Activities</v>
      </c>
      <c r="E1105" s="197" t="str" cm="1">
        <f t="array" ref="E1105">INDEX(DbaseIndices!H:H,$B1105)</f>
        <v>1A4 Other Sectors</v>
      </c>
      <c r="F1105" s="197" t="str" cm="1">
        <f t="array" ref="F1105">INDEX(DbaseIndices!I:I,$B1105)</f>
        <v>1A4a Commercial/Institutional</v>
      </c>
      <c r="G1105" s="197" t="str" cm="1">
        <f t="array" ref="G1105">INDEX(DbaseIndices!D:D,$B1105)</f>
        <v>Gas</v>
      </c>
      <c r="H1105" s="197" t="str" cm="1">
        <f t="array" ref="H1105">INDEX(DbaseIndices!E:E,$B1105)</f>
        <v>N2O</v>
      </c>
      <c r="I1105" s="197">
        <f>IF(I1104=DbaseIndices!$N$3,DbaseIndices!$N$2,I1104+1)</f>
        <v>2017</v>
      </c>
      <c r="J1105" s="404" cm="1">
        <f t="array" aca="1" ref="J1105" ca="1">OFFSET(INDIRECT(INDEX(DbaseIndices!J:J,B1105)),0,I1105-2000+1)</f>
        <v>5.41E-5</v>
      </c>
    </row>
    <row r="1106" spans="1:10" x14ac:dyDescent="0.25">
      <c r="A1106" s="197">
        <f>IF(I1105=DbaseIndices!$N$3,A1105+1,A1105)</f>
        <v>185</v>
      </c>
      <c r="B1106" s="197">
        <f>MATCH(A1106,DbaseIndices!A:A,0)</f>
        <v>257</v>
      </c>
      <c r="C1106" s="197" t="str" cm="1">
        <f t="array" ref="C1106">INDEX(DbaseIndices!F:F,$B1106)</f>
        <v>1 Energy</v>
      </c>
      <c r="D1106" s="197" t="str" cm="1">
        <f t="array" ref="D1106">INDEX(DbaseIndices!G:G,$B1106)</f>
        <v>1A Fuel Combustion Activities</v>
      </c>
      <c r="E1106" s="197" t="str" cm="1">
        <f t="array" ref="E1106">INDEX(DbaseIndices!H:H,$B1106)</f>
        <v>1A4 Other Sectors</v>
      </c>
      <c r="F1106" s="197" t="str" cm="1">
        <f t="array" ref="F1106">INDEX(DbaseIndices!I:I,$B1106)</f>
        <v>1A4b Residential</v>
      </c>
      <c r="G1106" s="197" t="str" cm="1">
        <f t="array" ref="G1106">INDEX(DbaseIndices!D:D,$B1106)</f>
        <v>Kerosene</v>
      </c>
      <c r="H1106" s="197" t="str" cm="1">
        <f t="array" ref="H1106">INDEX(DbaseIndices!E:E,$B1106)</f>
        <v>N2O</v>
      </c>
      <c r="I1106" s="197">
        <f>IF(I1105=DbaseIndices!$N$3,DbaseIndices!$N$2,I1105+1)</f>
        <v>2012</v>
      </c>
      <c r="J1106" s="404" cm="1">
        <f t="array" aca="1" ref="J1106" ca="1">OFFSET(INDIRECT(INDEX(DbaseIndices!J:J,B1106)),0,I1106-2000+1)</f>
        <v>8.7572562000000007E-3</v>
      </c>
    </row>
    <row r="1107" spans="1:10" x14ac:dyDescent="0.25">
      <c r="A1107" s="197">
        <f>IF(I1106=DbaseIndices!$N$3,A1106+1,A1106)</f>
        <v>185</v>
      </c>
      <c r="B1107" s="197">
        <f>MATCH(A1107,DbaseIndices!A:A,0)</f>
        <v>257</v>
      </c>
      <c r="C1107" s="197" t="str" cm="1">
        <f t="array" ref="C1107">INDEX(DbaseIndices!F:F,$B1107)</f>
        <v>1 Energy</v>
      </c>
      <c r="D1107" s="197" t="str" cm="1">
        <f t="array" ref="D1107">INDEX(DbaseIndices!G:G,$B1107)</f>
        <v>1A Fuel Combustion Activities</v>
      </c>
      <c r="E1107" s="197" t="str" cm="1">
        <f t="array" ref="E1107">INDEX(DbaseIndices!H:H,$B1107)</f>
        <v>1A4 Other Sectors</v>
      </c>
      <c r="F1107" s="197" t="str" cm="1">
        <f t="array" ref="F1107">INDEX(DbaseIndices!I:I,$B1107)</f>
        <v>1A4b Residential</v>
      </c>
      <c r="G1107" s="197" t="str" cm="1">
        <f t="array" ref="G1107">INDEX(DbaseIndices!D:D,$B1107)</f>
        <v>Kerosene</v>
      </c>
      <c r="H1107" s="197" t="str" cm="1">
        <f t="array" ref="H1107">INDEX(DbaseIndices!E:E,$B1107)</f>
        <v>N2O</v>
      </c>
      <c r="I1107" s="197">
        <f>IF(I1106=DbaseIndices!$N$3,DbaseIndices!$N$2,I1106+1)</f>
        <v>2013</v>
      </c>
      <c r="J1107" s="404" cm="1">
        <f t="array" aca="1" ref="J1107" ca="1">OFFSET(INDIRECT(INDEX(DbaseIndices!J:J,B1107)),0,I1107-2000+1)</f>
        <v>8.7569999999999992E-3</v>
      </c>
    </row>
    <row r="1108" spans="1:10" x14ac:dyDescent="0.25">
      <c r="A1108" s="197">
        <f>IF(I1107=DbaseIndices!$N$3,A1107+1,A1107)</f>
        <v>185</v>
      </c>
      <c r="B1108" s="197">
        <f>MATCH(A1108,DbaseIndices!A:A,0)</f>
        <v>257</v>
      </c>
      <c r="C1108" s="197" t="str" cm="1">
        <f t="array" ref="C1108">INDEX(DbaseIndices!F:F,$B1108)</f>
        <v>1 Energy</v>
      </c>
      <c r="D1108" s="197" t="str" cm="1">
        <f t="array" ref="D1108">INDEX(DbaseIndices!G:G,$B1108)</f>
        <v>1A Fuel Combustion Activities</v>
      </c>
      <c r="E1108" s="197" t="str" cm="1">
        <f t="array" ref="E1108">INDEX(DbaseIndices!H:H,$B1108)</f>
        <v>1A4 Other Sectors</v>
      </c>
      <c r="F1108" s="197" t="str" cm="1">
        <f t="array" ref="F1108">INDEX(DbaseIndices!I:I,$B1108)</f>
        <v>1A4b Residential</v>
      </c>
      <c r="G1108" s="197" t="str" cm="1">
        <f t="array" ref="G1108">INDEX(DbaseIndices!D:D,$B1108)</f>
        <v>Kerosene</v>
      </c>
      <c r="H1108" s="197" t="str" cm="1">
        <f t="array" ref="H1108">INDEX(DbaseIndices!E:E,$B1108)</f>
        <v>N2O</v>
      </c>
      <c r="I1108" s="197">
        <f>IF(I1107=DbaseIndices!$N$3,DbaseIndices!$N$2,I1107+1)</f>
        <v>2014</v>
      </c>
      <c r="J1108" s="404" cm="1">
        <f t="array" aca="1" ref="J1108" ca="1">OFFSET(INDIRECT(INDEX(DbaseIndices!J:J,B1108)),0,I1108-2000+1)</f>
        <v>6.3971999999999996E-3</v>
      </c>
    </row>
    <row r="1109" spans="1:10" x14ac:dyDescent="0.25">
      <c r="A1109" s="197">
        <f>IF(I1108=DbaseIndices!$N$3,A1108+1,A1108)</f>
        <v>185</v>
      </c>
      <c r="B1109" s="197">
        <f>MATCH(A1109,DbaseIndices!A:A,0)</f>
        <v>257</v>
      </c>
      <c r="C1109" s="197" t="str" cm="1">
        <f t="array" ref="C1109">INDEX(DbaseIndices!F:F,$B1109)</f>
        <v>1 Energy</v>
      </c>
      <c r="D1109" s="197" t="str" cm="1">
        <f t="array" ref="D1109">INDEX(DbaseIndices!G:G,$B1109)</f>
        <v>1A Fuel Combustion Activities</v>
      </c>
      <c r="E1109" s="197" t="str" cm="1">
        <f t="array" ref="E1109">INDEX(DbaseIndices!H:H,$B1109)</f>
        <v>1A4 Other Sectors</v>
      </c>
      <c r="F1109" s="197" t="str" cm="1">
        <f t="array" ref="F1109">INDEX(DbaseIndices!I:I,$B1109)</f>
        <v>1A4b Residential</v>
      </c>
      <c r="G1109" s="197" t="str" cm="1">
        <f t="array" ref="G1109">INDEX(DbaseIndices!D:D,$B1109)</f>
        <v>Kerosene</v>
      </c>
      <c r="H1109" s="197" t="str" cm="1">
        <f t="array" ref="H1109">INDEX(DbaseIndices!E:E,$B1109)</f>
        <v>N2O</v>
      </c>
      <c r="I1109" s="197">
        <f>IF(I1108=DbaseIndices!$N$3,DbaseIndices!$N$2,I1108+1)</f>
        <v>2015</v>
      </c>
      <c r="J1109" s="404" cm="1">
        <f t="array" aca="1" ref="J1109" ca="1">OFFSET(INDIRECT(INDEX(DbaseIndices!J:J,B1109)),0,I1109-2000+1)</f>
        <v>7.3652220000000003E-3</v>
      </c>
    </row>
    <row r="1110" spans="1:10" x14ac:dyDescent="0.25">
      <c r="A1110" s="197">
        <f>IF(I1109=DbaseIndices!$N$3,A1109+1,A1109)</f>
        <v>185</v>
      </c>
      <c r="B1110" s="197">
        <f>MATCH(A1110,DbaseIndices!A:A,0)</f>
        <v>257</v>
      </c>
      <c r="C1110" s="197" t="str" cm="1">
        <f t="array" ref="C1110">INDEX(DbaseIndices!F:F,$B1110)</f>
        <v>1 Energy</v>
      </c>
      <c r="D1110" s="197" t="str" cm="1">
        <f t="array" ref="D1110">INDEX(DbaseIndices!G:G,$B1110)</f>
        <v>1A Fuel Combustion Activities</v>
      </c>
      <c r="E1110" s="197" t="str" cm="1">
        <f t="array" ref="E1110">INDEX(DbaseIndices!H:H,$B1110)</f>
        <v>1A4 Other Sectors</v>
      </c>
      <c r="F1110" s="197" t="str" cm="1">
        <f t="array" ref="F1110">INDEX(DbaseIndices!I:I,$B1110)</f>
        <v>1A4b Residential</v>
      </c>
      <c r="G1110" s="197" t="str" cm="1">
        <f t="array" ref="G1110">INDEX(DbaseIndices!D:D,$B1110)</f>
        <v>Kerosene</v>
      </c>
      <c r="H1110" s="197" t="str" cm="1">
        <f t="array" ref="H1110">INDEX(DbaseIndices!E:E,$B1110)</f>
        <v>N2O</v>
      </c>
      <c r="I1110" s="197">
        <f>IF(I1109=DbaseIndices!$N$3,DbaseIndices!$N$2,I1109+1)</f>
        <v>2016</v>
      </c>
      <c r="J1110" s="404" cm="1">
        <f t="array" aca="1" ref="J1110" ca="1">OFFSET(INDIRECT(INDEX(DbaseIndices!J:J,B1110)),0,I1110-2000+1)</f>
        <v>6.6521999999999996E-3</v>
      </c>
    </row>
    <row r="1111" spans="1:10" x14ac:dyDescent="0.25">
      <c r="A1111" s="197">
        <f>IF(I1110=DbaseIndices!$N$3,A1110+1,A1110)</f>
        <v>185</v>
      </c>
      <c r="B1111" s="197">
        <f>MATCH(A1111,DbaseIndices!A:A,0)</f>
        <v>257</v>
      </c>
      <c r="C1111" s="197" t="str" cm="1">
        <f t="array" ref="C1111">INDEX(DbaseIndices!F:F,$B1111)</f>
        <v>1 Energy</v>
      </c>
      <c r="D1111" s="197" t="str" cm="1">
        <f t="array" ref="D1111">INDEX(DbaseIndices!G:G,$B1111)</f>
        <v>1A Fuel Combustion Activities</v>
      </c>
      <c r="E1111" s="197" t="str" cm="1">
        <f t="array" ref="E1111">INDEX(DbaseIndices!H:H,$B1111)</f>
        <v>1A4 Other Sectors</v>
      </c>
      <c r="F1111" s="197" t="str" cm="1">
        <f t="array" ref="F1111">INDEX(DbaseIndices!I:I,$B1111)</f>
        <v>1A4b Residential</v>
      </c>
      <c r="G1111" s="197" t="str" cm="1">
        <f t="array" ref="G1111">INDEX(DbaseIndices!D:D,$B1111)</f>
        <v>Kerosene</v>
      </c>
      <c r="H1111" s="197" t="str" cm="1">
        <f t="array" ref="H1111">INDEX(DbaseIndices!E:E,$B1111)</f>
        <v>N2O</v>
      </c>
      <c r="I1111" s="197">
        <f>IF(I1110=DbaseIndices!$N$3,DbaseIndices!$N$2,I1110+1)</f>
        <v>2017</v>
      </c>
      <c r="J1111" s="404" cm="1">
        <f t="array" aca="1" ref="J1111" ca="1">OFFSET(INDIRECT(INDEX(DbaseIndices!J:J,B1111)),0,I1111-2000+1)</f>
        <v>5.7893999999999992E-3</v>
      </c>
    </row>
    <row r="1112" spans="1:10" x14ac:dyDescent="0.25">
      <c r="A1112" s="197">
        <f>IF(I1111=DbaseIndices!$N$3,A1111+1,A1111)</f>
        <v>186</v>
      </c>
      <c r="B1112" s="197">
        <f>MATCH(A1112,DbaseIndices!A:A,0)</f>
        <v>258</v>
      </c>
      <c r="C1112" s="197" t="str" cm="1">
        <f t="array" ref="C1112">INDEX(DbaseIndices!F:F,$B1112)</f>
        <v>1 Energy</v>
      </c>
      <c r="D1112" s="197" t="str" cm="1">
        <f t="array" ref="D1112">INDEX(DbaseIndices!G:G,$B1112)</f>
        <v>1A Fuel Combustion Activities</v>
      </c>
      <c r="E1112" s="197" t="str" cm="1">
        <f t="array" ref="E1112">INDEX(DbaseIndices!H:H,$B1112)</f>
        <v>1A4 Other Sectors</v>
      </c>
      <c r="F1112" s="197" t="str" cm="1">
        <f t="array" ref="F1112">INDEX(DbaseIndices!I:I,$B1112)</f>
        <v>1A4b Residential</v>
      </c>
      <c r="G1112" s="197" t="str" cm="1">
        <f t="array" ref="G1112">INDEX(DbaseIndices!D:D,$B1112)</f>
        <v>Residual Fuel Oil (HFO)</v>
      </c>
      <c r="H1112" s="197" t="str" cm="1">
        <f t="array" ref="H1112">INDEX(DbaseIndices!E:E,$B1112)</f>
        <v>N2O</v>
      </c>
      <c r="I1112" s="197">
        <f>IF(I1111=DbaseIndices!$N$3,DbaseIndices!$N$2,I1111+1)</f>
        <v>2012</v>
      </c>
      <c r="J1112" s="404" cm="1">
        <f t="array" aca="1" ref="J1112" ca="1">OFFSET(INDIRECT(INDEX(DbaseIndices!J:J,B1112)),0,I1112-2000+1)</f>
        <v>8.3645952000000007E-6</v>
      </c>
    </row>
    <row r="1113" spans="1:10" x14ac:dyDescent="0.25">
      <c r="A1113" s="197">
        <f>IF(I1112=DbaseIndices!$N$3,A1112+1,A1112)</f>
        <v>186</v>
      </c>
      <c r="B1113" s="197">
        <f>MATCH(A1113,DbaseIndices!A:A,0)</f>
        <v>258</v>
      </c>
      <c r="C1113" s="197" t="str" cm="1">
        <f t="array" ref="C1113">INDEX(DbaseIndices!F:F,$B1113)</f>
        <v>1 Energy</v>
      </c>
      <c r="D1113" s="197" t="str" cm="1">
        <f t="array" ref="D1113">INDEX(DbaseIndices!G:G,$B1113)</f>
        <v>1A Fuel Combustion Activities</v>
      </c>
      <c r="E1113" s="197" t="str" cm="1">
        <f t="array" ref="E1113">INDEX(DbaseIndices!H:H,$B1113)</f>
        <v>1A4 Other Sectors</v>
      </c>
      <c r="F1113" s="197" t="str" cm="1">
        <f t="array" ref="F1113">INDEX(DbaseIndices!I:I,$B1113)</f>
        <v>1A4b Residential</v>
      </c>
      <c r="G1113" s="197" t="str" cm="1">
        <f t="array" ref="G1113">INDEX(DbaseIndices!D:D,$B1113)</f>
        <v>Residual Fuel Oil (HFO)</v>
      </c>
      <c r="H1113" s="197" t="str" cm="1">
        <f t="array" ref="H1113">INDEX(DbaseIndices!E:E,$B1113)</f>
        <v>N2O</v>
      </c>
      <c r="I1113" s="197">
        <f>IF(I1112=DbaseIndices!$N$3,DbaseIndices!$N$2,I1112+1)</f>
        <v>2013</v>
      </c>
      <c r="J1113" s="404" cm="1">
        <f t="array" aca="1" ref="J1113" ca="1">OFFSET(INDIRECT(INDEX(DbaseIndices!J:J,B1113)),0,I1113-2000+1)</f>
        <v>7.8590399999999999E-6</v>
      </c>
    </row>
    <row r="1114" spans="1:10" x14ac:dyDescent="0.25">
      <c r="A1114" s="197">
        <f>IF(I1113=DbaseIndices!$N$3,A1113+1,A1113)</f>
        <v>186</v>
      </c>
      <c r="B1114" s="197">
        <f>MATCH(A1114,DbaseIndices!A:A,0)</f>
        <v>258</v>
      </c>
      <c r="C1114" s="197" t="str" cm="1">
        <f t="array" ref="C1114">INDEX(DbaseIndices!F:F,$B1114)</f>
        <v>1 Energy</v>
      </c>
      <c r="D1114" s="197" t="str" cm="1">
        <f t="array" ref="D1114">INDEX(DbaseIndices!G:G,$B1114)</f>
        <v>1A Fuel Combustion Activities</v>
      </c>
      <c r="E1114" s="197" t="str" cm="1">
        <f t="array" ref="E1114">INDEX(DbaseIndices!H:H,$B1114)</f>
        <v>1A4 Other Sectors</v>
      </c>
      <c r="F1114" s="197" t="str" cm="1">
        <f t="array" ref="F1114">INDEX(DbaseIndices!I:I,$B1114)</f>
        <v>1A4b Residential</v>
      </c>
      <c r="G1114" s="197" t="str" cm="1">
        <f t="array" ref="G1114">INDEX(DbaseIndices!D:D,$B1114)</f>
        <v>Residual Fuel Oil (HFO)</v>
      </c>
      <c r="H1114" s="197" t="str" cm="1">
        <f t="array" ref="H1114">INDEX(DbaseIndices!E:E,$B1114)</f>
        <v>N2O</v>
      </c>
      <c r="I1114" s="197">
        <f>IF(I1113=DbaseIndices!$N$3,DbaseIndices!$N$2,I1113+1)</f>
        <v>2014</v>
      </c>
      <c r="J1114" s="404" cm="1">
        <f t="array" aca="1" ref="J1114" ca="1">OFFSET(INDIRECT(INDEX(DbaseIndices!J:J,B1114)),0,I1114-2000+1)</f>
        <v>7.9036199999999997E-6</v>
      </c>
    </row>
    <row r="1115" spans="1:10" x14ac:dyDescent="0.25">
      <c r="A1115" s="197">
        <f>IF(I1114=DbaseIndices!$N$3,A1114+1,A1114)</f>
        <v>186</v>
      </c>
      <c r="B1115" s="197">
        <f>MATCH(A1115,DbaseIndices!A:A,0)</f>
        <v>258</v>
      </c>
      <c r="C1115" s="197" t="str" cm="1">
        <f t="array" ref="C1115">INDEX(DbaseIndices!F:F,$B1115)</f>
        <v>1 Energy</v>
      </c>
      <c r="D1115" s="197" t="str" cm="1">
        <f t="array" ref="D1115">INDEX(DbaseIndices!G:G,$B1115)</f>
        <v>1A Fuel Combustion Activities</v>
      </c>
      <c r="E1115" s="197" t="str" cm="1">
        <f t="array" ref="E1115">INDEX(DbaseIndices!H:H,$B1115)</f>
        <v>1A4 Other Sectors</v>
      </c>
      <c r="F1115" s="197" t="str" cm="1">
        <f t="array" ref="F1115">INDEX(DbaseIndices!I:I,$B1115)</f>
        <v>1A4b Residential</v>
      </c>
      <c r="G1115" s="197" t="str" cm="1">
        <f t="array" ref="G1115">INDEX(DbaseIndices!D:D,$B1115)</f>
        <v>Residual Fuel Oil (HFO)</v>
      </c>
      <c r="H1115" s="197" t="str" cm="1">
        <f t="array" ref="H1115">INDEX(DbaseIndices!E:E,$B1115)</f>
        <v>N2O</v>
      </c>
      <c r="I1115" s="197">
        <f>IF(I1114=DbaseIndices!$N$3,DbaseIndices!$N$2,I1114+1)</f>
        <v>2015</v>
      </c>
      <c r="J1115" s="404" cm="1">
        <f t="array" aca="1" ref="J1115" ca="1">OFFSET(INDIRECT(INDEX(DbaseIndices!J:J,B1115)),0,I1115-2000+1)</f>
        <v>7.9481999999999996E-6</v>
      </c>
    </row>
    <row r="1116" spans="1:10" x14ac:dyDescent="0.25">
      <c r="A1116" s="197">
        <f>IF(I1115=DbaseIndices!$N$3,A1115+1,A1115)</f>
        <v>186</v>
      </c>
      <c r="B1116" s="197">
        <f>MATCH(A1116,DbaseIndices!A:A,0)</f>
        <v>258</v>
      </c>
      <c r="C1116" s="197" t="str" cm="1">
        <f t="array" ref="C1116">INDEX(DbaseIndices!F:F,$B1116)</f>
        <v>1 Energy</v>
      </c>
      <c r="D1116" s="197" t="str" cm="1">
        <f t="array" ref="D1116">INDEX(DbaseIndices!G:G,$B1116)</f>
        <v>1A Fuel Combustion Activities</v>
      </c>
      <c r="E1116" s="197" t="str" cm="1">
        <f t="array" ref="E1116">INDEX(DbaseIndices!H:H,$B1116)</f>
        <v>1A4 Other Sectors</v>
      </c>
      <c r="F1116" s="197" t="str" cm="1">
        <f t="array" ref="F1116">INDEX(DbaseIndices!I:I,$B1116)</f>
        <v>1A4b Residential</v>
      </c>
      <c r="G1116" s="197" t="str" cm="1">
        <f t="array" ref="G1116">INDEX(DbaseIndices!D:D,$B1116)</f>
        <v>Residual Fuel Oil (HFO)</v>
      </c>
      <c r="H1116" s="197" t="str" cm="1">
        <f t="array" ref="H1116">INDEX(DbaseIndices!E:E,$B1116)</f>
        <v>N2O</v>
      </c>
      <c r="I1116" s="197">
        <f>IF(I1115=DbaseIndices!$N$3,DbaseIndices!$N$2,I1115+1)</f>
        <v>2016</v>
      </c>
      <c r="J1116" s="404" cm="1">
        <f t="array" aca="1" ref="J1116" ca="1">OFFSET(INDIRECT(INDEX(DbaseIndices!J:J,B1116)),0,I1116-2000+1)</f>
        <v>7.7999999999999999E-6</v>
      </c>
    </row>
    <row r="1117" spans="1:10" x14ac:dyDescent="0.25">
      <c r="A1117" s="197">
        <f>IF(I1116=DbaseIndices!$N$3,A1116+1,A1116)</f>
        <v>186</v>
      </c>
      <c r="B1117" s="197">
        <f>MATCH(A1117,DbaseIndices!A:A,0)</f>
        <v>258</v>
      </c>
      <c r="C1117" s="197" t="str" cm="1">
        <f t="array" ref="C1117">INDEX(DbaseIndices!F:F,$B1117)</f>
        <v>1 Energy</v>
      </c>
      <c r="D1117" s="197" t="str" cm="1">
        <f t="array" ref="D1117">INDEX(DbaseIndices!G:G,$B1117)</f>
        <v>1A Fuel Combustion Activities</v>
      </c>
      <c r="E1117" s="197" t="str" cm="1">
        <f t="array" ref="E1117">INDEX(DbaseIndices!H:H,$B1117)</f>
        <v>1A4 Other Sectors</v>
      </c>
      <c r="F1117" s="197" t="str" cm="1">
        <f t="array" ref="F1117">INDEX(DbaseIndices!I:I,$B1117)</f>
        <v>1A4b Residential</v>
      </c>
      <c r="G1117" s="197" t="str" cm="1">
        <f t="array" ref="G1117">INDEX(DbaseIndices!D:D,$B1117)</f>
        <v>Residual Fuel Oil (HFO)</v>
      </c>
      <c r="H1117" s="197" t="str" cm="1">
        <f t="array" ref="H1117">INDEX(DbaseIndices!E:E,$B1117)</f>
        <v>N2O</v>
      </c>
      <c r="I1117" s="197">
        <f>IF(I1116=DbaseIndices!$N$3,DbaseIndices!$N$2,I1116+1)</f>
        <v>2017</v>
      </c>
      <c r="J1117" s="404" cm="1">
        <f t="array" aca="1" ref="J1117" ca="1">OFFSET(INDIRECT(INDEX(DbaseIndices!J:J,B1117)),0,I1117-2000+1)</f>
        <v>7.7999999999999999E-6</v>
      </c>
    </row>
    <row r="1118" spans="1:10" x14ac:dyDescent="0.25">
      <c r="A1118" s="197">
        <f>IF(I1117=DbaseIndices!$N$3,A1117+1,A1117)</f>
        <v>187</v>
      </c>
      <c r="B1118" s="197">
        <f>MATCH(A1118,DbaseIndices!A:A,0)</f>
        <v>259</v>
      </c>
      <c r="C1118" s="197" t="str" cm="1">
        <f t="array" ref="C1118">INDEX(DbaseIndices!F:F,$B1118)</f>
        <v>1 Energy</v>
      </c>
      <c r="D1118" s="197" t="str" cm="1">
        <f t="array" ref="D1118">INDEX(DbaseIndices!G:G,$B1118)</f>
        <v>1A Fuel Combustion Activities</v>
      </c>
      <c r="E1118" s="197" t="str" cm="1">
        <f t="array" ref="E1118">INDEX(DbaseIndices!H:H,$B1118)</f>
        <v>1A4 Other Sectors</v>
      </c>
      <c r="F1118" s="197" t="str" cm="1">
        <f t="array" ref="F1118">INDEX(DbaseIndices!I:I,$B1118)</f>
        <v>1A4b Residential</v>
      </c>
      <c r="G1118" s="197" t="str" cm="1">
        <f t="array" ref="G1118">INDEX(DbaseIndices!D:D,$B1118)</f>
        <v>LPG</v>
      </c>
      <c r="H1118" s="197" t="str" cm="1">
        <f t="array" ref="H1118">INDEX(DbaseIndices!E:E,$B1118)</f>
        <v>N2O</v>
      </c>
      <c r="I1118" s="197">
        <f>IF(I1117=DbaseIndices!$N$3,DbaseIndices!$N$2,I1117+1)</f>
        <v>2012</v>
      </c>
      <c r="J1118" s="404" cm="1">
        <f t="array" aca="1" ref="J1118" ca="1">OFFSET(INDIRECT(INDEX(DbaseIndices!J:J,B1118)),0,I1118-2000+1)</f>
        <v>1.7497684799999999E-3</v>
      </c>
    </row>
    <row r="1119" spans="1:10" x14ac:dyDescent="0.25">
      <c r="A1119" s="197">
        <f>IF(I1118=DbaseIndices!$N$3,A1118+1,A1118)</f>
        <v>187</v>
      </c>
      <c r="B1119" s="197">
        <f>MATCH(A1119,DbaseIndices!A:A,0)</f>
        <v>259</v>
      </c>
      <c r="C1119" s="197" t="str" cm="1">
        <f t="array" ref="C1119">INDEX(DbaseIndices!F:F,$B1119)</f>
        <v>1 Energy</v>
      </c>
      <c r="D1119" s="197" t="str" cm="1">
        <f t="array" ref="D1119">INDEX(DbaseIndices!G:G,$B1119)</f>
        <v>1A Fuel Combustion Activities</v>
      </c>
      <c r="E1119" s="197" t="str" cm="1">
        <f t="array" ref="E1119">INDEX(DbaseIndices!H:H,$B1119)</f>
        <v>1A4 Other Sectors</v>
      </c>
      <c r="F1119" s="197" t="str" cm="1">
        <f t="array" ref="F1119">INDEX(DbaseIndices!I:I,$B1119)</f>
        <v>1A4b Residential</v>
      </c>
      <c r="G1119" s="197" t="str" cm="1">
        <f t="array" ref="G1119">INDEX(DbaseIndices!D:D,$B1119)</f>
        <v>LPG</v>
      </c>
      <c r="H1119" s="197" t="str" cm="1">
        <f t="array" ref="H1119">INDEX(DbaseIndices!E:E,$B1119)</f>
        <v>N2O</v>
      </c>
      <c r="I1119" s="197">
        <f>IF(I1118=DbaseIndices!$N$3,DbaseIndices!$N$2,I1118+1)</f>
        <v>2013</v>
      </c>
      <c r="J1119" s="404" cm="1">
        <f t="array" aca="1" ref="J1119" ca="1">OFFSET(INDIRECT(INDEX(DbaseIndices!J:J,B1119)),0,I1119-2000+1)</f>
        <v>1.7243200000000001E-3</v>
      </c>
    </row>
    <row r="1120" spans="1:10" x14ac:dyDescent="0.25">
      <c r="A1120" s="197">
        <f>IF(I1119=DbaseIndices!$N$3,A1119+1,A1119)</f>
        <v>187</v>
      </c>
      <c r="B1120" s="197">
        <f>MATCH(A1120,DbaseIndices!A:A,0)</f>
        <v>259</v>
      </c>
      <c r="C1120" s="197" t="str" cm="1">
        <f t="array" ref="C1120">INDEX(DbaseIndices!F:F,$B1120)</f>
        <v>1 Energy</v>
      </c>
      <c r="D1120" s="197" t="str" cm="1">
        <f t="array" ref="D1120">INDEX(DbaseIndices!G:G,$B1120)</f>
        <v>1A Fuel Combustion Activities</v>
      </c>
      <c r="E1120" s="197" t="str" cm="1">
        <f t="array" ref="E1120">INDEX(DbaseIndices!H:H,$B1120)</f>
        <v>1A4 Other Sectors</v>
      </c>
      <c r="F1120" s="197" t="str" cm="1">
        <f t="array" ref="F1120">INDEX(DbaseIndices!I:I,$B1120)</f>
        <v>1A4b Residential</v>
      </c>
      <c r="G1120" s="197" t="str" cm="1">
        <f t="array" ref="G1120">INDEX(DbaseIndices!D:D,$B1120)</f>
        <v>LPG</v>
      </c>
      <c r="H1120" s="197" t="str" cm="1">
        <f t="array" ref="H1120">INDEX(DbaseIndices!E:E,$B1120)</f>
        <v>N2O</v>
      </c>
      <c r="I1120" s="197">
        <f>IF(I1119=DbaseIndices!$N$3,DbaseIndices!$N$2,I1119+1)</f>
        <v>2014</v>
      </c>
      <c r="J1120" s="404" cm="1">
        <f t="array" aca="1" ref="J1120" ca="1">OFFSET(INDIRECT(INDEX(DbaseIndices!J:J,B1120)),0,I1120-2000+1)</f>
        <v>1.7427E-3</v>
      </c>
    </row>
    <row r="1121" spans="1:10" x14ac:dyDescent="0.25">
      <c r="A1121" s="197">
        <f>IF(I1120=DbaseIndices!$N$3,A1120+1,A1120)</f>
        <v>187</v>
      </c>
      <c r="B1121" s="197">
        <f>MATCH(A1121,DbaseIndices!A:A,0)</f>
        <v>259</v>
      </c>
      <c r="C1121" s="197" t="str" cm="1">
        <f t="array" ref="C1121">INDEX(DbaseIndices!F:F,$B1121)</f>
        <v>1 Energy</v>
      </c>
      <c r="D1121" s="197" t="str" cm="1">
        <f t="array" ref="D1121">INDEX(DbaseIndices!G:G,$B1121)</f>
        <v>1A Fuel Combustion Activities</v>
      </c>
      <c r="E1121" s="197" t="str" cm="1">
        <f t="array" ref="E1121">INDEX(DbaseIndices!H:H,$B1121)</f>
        <v>1A4 Other Sectors</v>
      </c>
      <c r="F1121" s="197" t="str" cm="1">
        <f t="array" ref="F1121">INDEX(DbaseIndices!I:I,$B1121)</f>
        <v>1A4b Residential</v>
      </c>
      <c r="G1121" s="197" t="str" cm="1">
        <f t="array" ref="G1121">INDEX(DbaseIndices!D:D,$B1121)</f>
        <v>LPG</v>
      </c>
      <c r="H1121" s="197" t="str" cm="1">
        <f t="array" ref="H1121">INDEX(DbaseIndices!E:E,$B1121)</f>
        <v>N2O</v>
      </c>
      <c r="I1121" s="197">
        <f>IF(I1120=DbaseIndices!$N$3,DbaseIndices!$N$2,I1120+1)</f>
        <v>2015</v>
      </c>
      <c r="J1121" s="404" cm="1">
        <f t="array" aca="1" ref="J1121" ca="1">OFFSET(INDIRECT(INDEX(DbaseIndices!J:J,B1121)),0,I1121-2000+1)</f>
        <v>1.7610799999999999E-3</v>
      </c>
    </row>
    <row r="1122" spans="1:10" x14ac:dyDescent="0.25">
      <c r="A1122" s="197">
        <f>IF(I1121=DbaseIndices!$N$3,A1121+1,A1121)</f>
        <v>187</v>
      </c>
      <c r="B1122" s="197">
        <f>MATCH(A1122,DbaseIndices!A:A,0)</f>
        <v>259</v>
      </c>
      <c r="C1122" s="197" t="str" cm="1">
        <f t="array" ref="C1122">INDEX(DbaseIndices!F:F,$B1122)</f>
        <v>1 Energy</v>
      </c>
      <c r="D1122" s="197" t="str" cm="1">
        <f t="array" ref="D1122">INDEX(DbaseIndices!G:G,$B1122)</f>
        <v>1A Fuel Combustion Activities</v>
      </c>
      <c r="E1122" s="197" t="str" cm="1">
        <f t="array" ref="E1122">INDEX(DbaseIndices!H:H,$B1122)</f>
        <v>1A4 Other Sectors</v>
      </c>
      <c r="F1122" s="197" t="str" cm="1">
        <f t="array" ref="F1122">INDEX(DbaseIndices!I:I,$B1122)</f>
        <v>1A4b Residential</v>
      </c>
      <c r="G1122" s="197" t="str" cm="1">
        <f t="array" ref="G1122">INDEX(DbaseIndices!D:D,$B1122)</f>
        <v>LPG</v>
      </c>
      <c r="H1122" s="197" t="str" cm="1">
        <f t="array" ref="H1122">INDEX(DbaseIndices!E:E,$B1122)</f>
        <v>N2O</v>
      </c>
      <c r="I1122" s="197">
        <f>IF(I1121=DbaseIndices!$N$3,DbaseIndices!$N$2,I1121+1)</f>
        <v>2016</v>
      </c>
      <c r="J1122" s="404" cm="1">
        <f t="array" aca="1" ref="J1122" ca="1">OFFSET(INDIRECT(INDEX(DbaseIndices!J:J,B1122)),0,I1122-2000+1)</f>
        <v>1.7795E-3</v>
      </c>
    </row>
    <row r="1123" spans="1:10" x14ac:dyDescent="0.25">
      <c r="A1123" s="197">
        <f>IF(I1122=DbaseIndices!$N$3,A1122+1,A1122)</f>
        <v>187</v>
      </c>
      <c r="B1123" s="197">
        <f>MATCH(A1123,DbaseIndices!A:A,0)</f>
        <v>259</v>
      </c>
      <c r="C1123" s="197" t="str" cm="1">
        <f t="array" ref="C1123">INDEX(DbaseIndices!F:F,$B1123)</f>
        <v>1 Energy</v>
      </c>
      <c r="D1123" s="197" t="str" cm="1">
        <f t="array" ref="D1123">INDEX(DbaseIndices!G:G,$B1123)</f>
        <v>1A Fuel Combustion Activities</v>
      </c>
      <c r="E1123" s="197" t="str" cm="1">
        <f t="array" ref="E1123">INDEX(DbaseIndices!H:H,$B1123)</f>
        <v>1A4 Other Sectors</v>
      </c>
      <c r="F1123" s="197" t="str" cm="1">
        <f t="array" ref="F1123">INDEX(DbaseIndices!I:I,$B1123)</f>
        <v>1A4b Residential</v>
      </c>
      <c r="G1123" s="197" t="str" cm="1">
        <f t="array" ref="G1123">INDEX(DbaseIndices!D:D,$B1123)</f>
        <v>LPG</v>
      </c>
      <c r="H1123" s="197" t="str" cm="1">
        <f t="array" ref="H1123">INDEX(DbaseIndices!E:E,$B1123)</f>
        <v>N2O</v>
      </c>
      <c r="I1123" s="197">
        <f>IF(I1122=DbaseIndices!$N$3,DbaseIndices!$N$2,I1122+1)</f>
        <v>2017</v>
      </c>
      <c r="J1123" s="404" cm="1">
        <f t="array" aca="1" ref="J1123" ca="1">OFFSET(INDIRECT(INDEX(DbaseIndices!J:J,B1123)),0,I1123-2000+1)</f>
        <v>1.7978000000000002E-3</v>
      </c>
    </row>
    <row r="1124" spans="1:10" x14ac:dyDescent="0.25">
      <c r="A1124" s="197">
        <f>IF(I1123=DbaseIndices!$N$3,A1123+1,A1123)</f>
        <v>188</v>
      </c>
      <c r="B1124" s="197">
        <f>MATCH(A1124,DbaseIndices!A:A,0)</f>
        <v>260</v>
      </c>
      <c r="C1124" s="197" t="str" cm="1">
        <f t="array" ref="C1124">INDEX(DbaseIndices!F:F,$B1124)</f>
        <v>1 Energy</v>
      </c>
      <c r="D1124" s="197" t="str" cm="1">
        <f t="array" ref="D1124">INDEX(DbaseIndices!G:G,$B1124)</f>
        <v>1A Fuel Combustion Activities</v>
      </c>
      <c r="E1124" s="197" t="str" cm="1">
        <f t="array" ref="E1124">INDEX(DbaseIndices!H:H,$B1124)</f>
        <v>1A4 Other Sectors</v>
      </c>
      <c r="F1124" s="197" t="str" cm="1">
        <f t="array" ref="F1124">INDEX(DbaseIndices!I:I,$B1124)</f>
        <v>1A4b Residential</v>
      </c>
      <c r="G1124" s="197" t="str" cm="1">
        <f t="array" ref="G1124">INDEX(DbaseIndices!D:D,$B1124)</f>
        <v>Coal</v>
      </c>
      <c r="H1124" s="197" t="str" cm="1">
        <f t="array" ref="H1124">INDEX(DbaseIndices!E:E,$B1124)</f>
        <v>N2O</v>
      </c>
      <c r="I1124" s="197">
        <f>IF(I1123=DbaseIndices!$N$3,DbaseIndices!$N$2,I1123+1)</f>
        <v>2012</v>
      </c>
      <c r="J1124" s="404" cm="1">
        <f t="array" aca="1" ref="J1124" ca="1">OFFSET(INDIRECT(INDEX(DbaseIndices!J:J,B1124)),0,I1124-2000+1)</f>
        <v>0.43254740624999999</v>
      </c>
    </row>
    <row r="1125" spans="1:10" x14ac:dyDescent="0.25">
      <c r="A1125" s="197">
        <f>IF(I1124=DbaseIndices!$N$3,A1124+1,A1124)</f>
        <v>188</v>
      </c>
      <c r="B1125" s="197">
        <f>MATCH(A1125,DbaseIndices!A:A,0)</f>
        <v>260</v>
      </c>
      <c r="C1125" s="197" t="str" cm="1">
        <f t="array" ref="C1125">INDEX(DbaseIndices!F:F,$B1125)</f>
        <v>1 Energy</v>
      </c>
      <c r="D1125" s="197" t="str" cm="1">
        <f t="array" ref="D1125">INDEX(DbaseIndices!G:G,$B1125)</f>
        <v>1A Fuel Combustion Activities</v>
      </c>
      <c r="E1125" s="197" t="str" cm="1">
        <f t="array" ref="E1125">INDEX(DbaseIndices!H:H,$B1125)</f>
        <v>1A4 Other Sectors</v>
      </c>
      <c r="F1125" s="197" t="str" cm="1">
        <f t="array" ref="F1125">INDEX(DbaseIndices!I:I,$B1125)</f>
        <v>1A4b Residential</v>
      </c>
      <c r="G1125" s="197" t="str" cm="1">
        <f t="array" ref="G1125">INDEX(DbaseIndices!D:D,$B1125)</f>
        <v>Coal</v>
      </c>
      <c r="H1125" s="197" t="str" cm="1">
        <f t="array" ref="H1125">INDEX(DbaseIndices!E:E,$B1125)</f>
        <v>N2O</v>
      </c>
      <c r="I1125" s="197">
        <f>IF(I1124=DbaseIndices!$N$3,DbaseIndices!$N$2,I1124+1)</f>
        <v>2013</v>
      </c>
      <c r="J1125" s="404" cm="1">
        <f t="array" aca="1" ref="J1125" ca="1">OFFSET(INDIRECT(INDEX(DbaseIndices!J:J,B1125)),0,I1125-2000+1)</f>
        <v>0.52230651562499997</v>
      </c>
    </row>
    <row r="1126" spans="1:10" x14ac:dyDescent="0.25">
      <c r="A1126" s="197">
        <f>IF(I1125=DbaseIndices!$N$3,A1125+1,A1125)</f>
        <v>188</v>
      </c>
      <c r="B1126" s="197">
        <f>MATCH(A1126,DbaseIndices!A:A,0)</f>
        <v>260</v>
      </c>
      <c r="C1126" s="197" t="str" cm="1">
        <f t="array" ref="C1126">INDEX(DbaseIndices!F:F,$B1126)</f>
        <v>1 Energy</v>
      </c>
      <c r="D1126" s="197" t="str" cm="1">
        <f t="array" ref="D1126">INDEX(DbaseIndices!G:G,$B1126)</f>
        <v>1A Fuel Combustion Activities</v>
      </c>
      <c r="E1126" s="197" t="str" cm="1">
        <f t="array" ref="E1126">INDEX(DbaseIndices!H:H,$B1126)</f>
        <v>1A4 Other Sectors</v>
      </c>
      <c r="F1126" s="197" t="str" cm="1">
        <f t="array" ref="F1126">INDEX(DbaseIndices!I:I,$B1126)</f>
        <v>1A4b Residential</v>
      </c>
      <c r="G1126" s="197" t="str" cm="1">
        <f t="array" ref="G1126">INDEX(DbaseIndices!D:D,$B1126)</f>
        <v>Coal</v>
      </c>
      <c r="H1126" s="197" t="str" cm="1">
        <f t="array" ref="H1126">INDEX(DbaseIndices!E:E,$B1126)</f>
        <v>N2O</v>
      </c>
      <c r="I1126" s="197">
        <f>IF(I1125=DbaseIndices!$N$3,DbaseIndices!$N$2,I1125+1)</f>
        <v>2014</v>
      </c>
      <c r="J1126" s="404" cm="1">
        <f t="array" aca="1" ref="J1126" ca="1">OFFSET(INDIRECT(INDEX(DbaseIndices!J:J,B1126)),0,I1126-2000+1)</f>
        <v>4.1152605468749999E-2</v>
      </c>
    </row>
    <row r="1127" spans="1:10" x14ac:dyDescent="0.25">
      <c r="A1127" s="197">
        <f>IF(I1126=DbaseIndices!$N$3,A1126+1,A1126)</f>
        <v>188</v>
      </c>
      <c r="B1127" s="197">
        <f>MATCH(A1127,DbaseIndices!A:A,0)</f>
        <v>260</v>
      </c>
      <c r="C1127" s="197" t="str" cm="1">
        <f t="array" ref="C1127">INDEX(DbaseIndices!F:F,$B1127)</f>
        <v>1 Energy</v>
      </c>
      <c r="D1127" s="197" t="str" cm="1">
        <f t="array" ref="D1127">INDEX(DbaseIndices!G:G,$B1127)</f>
        <v>1A Fuel Combustion Activities</v>
      </c>
      <c r="E1127" s="197" t="str" cm="1">
        <f t="array" ref="E1127">INDEX(DbaseIndices!H:H,$B1127)</f>
        <v>1A4 Other Sectors</v>
      </c>
      <c r="F1127" s="197" t="str" cm="1">
        <f t="array" ref="F1127">INDEX(DbaseIndices!I:I,$B1127)</f>
        <v>1A4b Residential</v>
      </c>
      <c r="G1127" s="197" t="str" cm="1">
        <f t="array" ref="G1127">INDEX(DbaseIndices!D:D,$B1127)</f>
        <v>Coal</v>
      </c>
      <c r="H1127" s="197" t="str" cm="1">
        <f t="array" ref="H1127">INDEX(DbaseIndices!E:E,$B1127)</f>
        <v>N2O</v>
      </c>
      <c r="I1127" s="197">
        <f>IF(I1126=DbaseIndices!$N$3,DbaseIndices!$N$2,I1126+1)</f>
        <v>2015</v>
      </c>
      <c r="J1127" s="404" cm="1">
        <f t="array" aca="1" ref="J1127" ca="1">OFFSET(INDIRECT(INDEX(DbaseIndices!J:J,B1127)),0,I1127-2000+1)</f>
        <v>3.2886430664062501E-2</v>
      </c>
    </row>
    <row r="1128" spans="1:10" x14ac:dyDescent="0.25">
      <c r="A1128" s="197">
        <f>IF(I1127=DbaseIndices!$N$3,A1127+1,A1127)</f>
        <v>188</v>
      </c>
      <c r="B1128" s="197">
        <f>MATCH(A1128,DbaseIndices!A:A,0)</f>
        <v>260</v>
      </c>
      <c r="C1128" s="197" t="str" cm="1">
        <f t="array" ref="C1128">INDEX(DbaseIndices!F:F,$B1128)</f>
        <v>1 Energy</v>
      </c>
      <c r="D1128" s="197" t="str" cm="1">
        <f t="array" ref="D1128">INDEX(DbaseIndices!G:G,$B1128)</f>
        <v>1A Fuel Combustion Activities</v>
      </c>
      <c r="E1128" s="197" t="str" cm="1">
        <f t="array" ref="E1128">INDEX(DbaseIndices!H:H,$B1128)</f>
        <v>1A4 Other Sectors</v>
      </c>
      <c r="F1128" s="197" t="str" cm="1">
        <f t="array" ref="F1128">INDEX(DbaseIndices!I:I,$B1128)</f>
        <v>1A4b Residential</v>
      </c>
      <c r="G1128" s="197" t="str" cm="1">
        <f t="array" ref="G1128">INDEX(DbaseIndices!D:D,$B1128)</f>
        <v>Coal</v>
      </c>
      <c r="H1128" s="197" t="str" cm="1">
        <f t="array" ref="H1128">INDEX(DbaseIndices!E:E,$B1128)</f>
        <v>N2O</v>
      </c>
      <c r="I1128" s="197">
        <f>IF(I1127=DbaseIndices!$N$3,DbaseIndices!$N$2,I1127+1)</f>
        <v>2016</v>
      </c>
      <c r="J1128" s="404" cm="1">
        <f t="array" aca="1" ref="J1128" ca="1">OFFSET(INDIRECT(INDEX(DbaseIndices!J:J,B1128)),0,I1128-2000+1)</f>
        <v>2.82401103515625E-2</v>
      </c>
    </row>
    <row r="1129" spans="1:10" x14ac:dyDescent="0.25">
      <c r="A1129" s="197">
        <f>IF(I1128=DbaseIndices!$N$3,A1128+1,A1128)</f>
        <v>188</v>
      </c>
      <c r="B1129" s="197">
        <f>MATCH(A1129,DbaseIndices!A:A,0)</f>
        <v>260</v>
      </c>
      <c r="C1129" s="197" t="str" cm="1">
        <f t="array" ref="C1129">INDEX(DbaseIndices!F:F,$B1129)</f>
        <v>1 Energy</v>
      </c>
      <c r="D1129" s="197" t="str" cm="1">
        <f t="array" ref="D1129">INDEX(DbaseIndices!G:G,$B1129)</f>
        <v>1A Fuel Combustion Activities</v>
      </c>
      <c r="E1129" s="197" t="str" cm="1">
        <f t="array" ref="E1129">INDEX(DbaseIndices!H:H,$B1129)</f>
        <v>1A4 Other Sectors</v>
      </c>
      <c r="F1129" s="197" t="str" cm="1">
        <f t="array" ref="F1129">INDEX(DbaseIndices!I:I,$B1129)</f>
        <v>1A4b Residential</v>
      </c>
      <c r="G1129" s="197" t="str" cm="1">
        <f t="array" ref="G1129">INDEX(DbaseIndices!D:D,$B1129)</f>
        <v>Coal</v>
      </c>
      <c r="H1129" s="197" t="str" cm="1">
        <f t="array" ref="H1129">INDEX(DbaseIndices!E:E,$B1129)</f>
        <v>N2O</v>
      </c>
      <c r="I1129" s="197">
        <f>IF(I1128=DbaseIndices!$N$3,DbaseIndices!$N$2,I1128+1)</f>
        <v>2017</v>
      </c>
      <c r="J1129" s="404" cm="1">
        <f t="array" aca="1" ref="J1129" ca="1">OFFSET(INDIRECT(INDEX(DbaseIndices!J:J,B1129)),0,I1129-2000+1)</f>
        <v>4.7476960466108928E-2</v>
      </c>
    </row>
    <row r="1130" spans="1:10" x14ac:dyDescent="0.25">
      <c r="A1130" s="197">
        <f>IF(I1129=DbaseIndices!$N$3,A1129+1,A1129)</f>
        <v>189</v>
      </c>
      <c r="B1130" s="197">
        <f>MATCH(A1130,DbaseIndices!A:A,0)</f>
        <v>261</v>
      </c>
      <c r="C1130" s="197" t="str" cm="1">
        <f t="array" ref="C1130">INDEX(DbaseIndices!F:F,$B1130)</f>
        <v>1 Energy</v>
      </c>
      <c r="D1130" s="197" t="str" cm="1">
        <f t="array" ref="D1130">INDEX(DbaseIndices!G:G,$B1130)</f>
        <v>1A Fuel Combustion Activities</v>
      </c>
      <c r="E1130" s="197" t="str" cm="1">
        <f t="array" ref="E1130">INDEX(DbaseIndices!H:H,$B1130)</f>
        <v>1A4 Other Sectors</v>
      </c>
      <c r="F1130" s="197" t="str" cm="1">
        <f t="array" ref="F1130">INDEX(DbaseIndices!I:I,$B1130)</f>
        <v>1A4b Residential</v>
      </c>
      <c r="G1130" s="197" t="str" cm="1">
        <f t="array" ref="G1130">INDEX(DbaseIndices!D:D,$B1130)</f>
        <v>Wood/Wood Waste</v>
      </c>
      <c r="H1130" s="197" t="str" cm="1">
        <f t="array" ref="H1130">INDEX(DbaseIndices!E:E,$B1130)</f>
        <v>N2O</v>
      </c>
      <c r="I1130" s="197">
        <f>IF(I1129=DbaseIndices!$N$3,DbaseIndices!$N$2,I1129+1)</f>
        <v>2012</v>
      </c>
      <c r="J1130" s="404" cm="1">
        <f t="array" aca="1" ref="J1130" ca="1">OFFSET(INDIRECT(INDEX(DbaseIndices!J:J,B1130)),0,I1130-2000+1)</f>
        <v>0.48662042519999993</v>
      </c>
    </row>
    <row r="1131" spans="1:10" x14ac:dyDescent="0.25">
      <c r="A1131" s="197">
        <f>IF(I1130=DbaseIndices!$N$3,A1130+1,A1130)</f>
        <v>189</v>
      </c>
      <c r="B1131" s="197">
        <f>MATCH(A1131,DbaseIndices!A:A,0)</f>
        <v>261</v>
      </c>
      <c r="C1131" s="197" t="str" cm="1">
        <f t="array" ref="C1131">INDEX(DbaseIndices!F:F,$B1131)</f>
        <v>1 Energy</v>
      </c>
      <c r="D1131" s="197" t="str" cm="1">
        <f t="array" ref="D1131">INDEX(DbaseIndices!G:G,$B1131)</f>
        <v>1A Fuel Combustion Activities</v>
      </c>
      <c r="E1131" s="197" t="str" cm="1">
        <f t="array" ref="E1131">INDEX(DbaseIndices!H:H,$B1131)</f>
        <v>1A4 Other Sectors</v>
      </c>
      <c r="F1131" s="197" t="str" cm="1">
        <f t="array" ref="F1131">INDEX(DbaseIndices!I:I,$B1131)</f>
        <v>1A4b Residential</v>
      </c>
      <c r="G1131" s="197" t="str" cm="1">
        <f t="array" ref="G1131">INDEX(DbaseIndices!D:D,$B1131)</f>
        <v>Wood/Wood Waste</v>
      </c>
      <c r="H1131" s="197" t="str" cm="1">
        <f t="array" ref="H1131">INDEX(DbaseIndices!E:E,$B1131)</f>
        <v>N2O</v>
      </c>
      <c r="I1131" s="197">
        <f>IF(I1130=DbaseIndices!$N$3,DbaseIndices!$N$2,I1130+1)</f>
        <v>2013</v>
      </c>
      <c r="J1131" s="404" cm="1">
        <f t="array" aca="1" ref="J1131" ca="1">OFFSET(INDIRECT(INDEX(DbaseIndices!J:J,B1131)),0,I1131-2000+1)</f>
        <v>0.37752400000000003</v>
      </c>
    </row>
    <row r="1132" spans="1:10" x14ac:dyDescent="0.25">
      <c r="A1132" s="197">
        <f>IF(I1131=DbaseIndices!$N$3,A1131+1,A1131)</f>
        <v>189</v>
      </c>
      <c r="B1132" s="197">
        <f>MATCH(A1132,DbaseIndices!A:A,0)</f>
        <v>261</v>
      </c>
      <c r="C1132" s="197" t="str" cm="1">
        <f t="array" ref="C1132">INDEX(DbaseIndices!F:F,$B1132)</f>
        <v>1 Energy</v>
      </c>
      <c r="D1132" s="197" t="str" cm="1">
        <f t="array" ref="D1132">INDEX(DbaseIndices!G:G,$B1132)</f>
        <v>1A Fuel Combustion Activities</v>
      </c>
      <c r="E1132" s="197" t="str" cm="1">
        <f t="array" ref="E1132">INDEX(DbaseIndices!H:H,$B1132)</f>
        <v>1A4 Other Sectors</v>
      </c>
      <c r="F1132" s="197" t="str" cm="1">
        <f t="array" ref="F1132">INDEX(DbaseIndices!I:I,$B1132)</f>
        <v>1A4b Residential</v>
      </c>
      <c r="G1132" s="197" t="str" cm="1">
        <f t="array" ref="G1132">INDEX(DbaseIndices!D:D,$B1132)</f>
        <v>Wood/Wood Waste</v>
      </c>
      <c r="H1132" s="197" t="str" cm="1">
        <f t="array" ref="H1132">INDEX(DbaseIndices!E:E,$B1132)</f>
        <v>N2O</v>
      </c>
      <c r="I1132" s="197">
        <f>IF(I1131=DbaseIndices!$N$3,DbaseIndices!$N$2,I1131+1)</f>
        <v>2014</v>
      </c>
      <c r="J1132" s="404" cm="1">
        <f t="array" aca="1" ref="J1132" ca="1">OFFSET(INDIRECT(INDEX(DbaseIndices!J:J,B1132)),0,I1132-2000+1)</f>
        <v>0.3639</v>
      </c>
    </row>
    <row r="1133" spans="1:10" x14ac:dyDescent="0.25">
      <c r="A1133" s="197">
        <f>IF(I1132=DbaseIndices!$N$3,A1132+1,A1132)</f>
        <v>189</v>
      </c>
      <c r="B1133" s="197">
        <f>MATCH(A1133,DbaseIndices!A:A,0)</f>
        <v>261</v>
      </c>
      <c r="C1133" s="197" t="str" cm="1">
        <f t="array" ref="C1133">INDEX(DbaseIndices!F:F,$B1133)</f>
        <v>1 Energy</v>
      </c>
      <c r="D1133" s="197" t="str" cm="1">
        <f t="array" ref="D1133">INDEX(DbaseIndices!G:G,$B1133)</f>
        <v>1A Fuel Combustion Activities</v>
      </c>
      <c r="E1133" s="197" t="str" cm="1">
        <f t="array" ref="E1133">INDEX(DbaseIndices!H:H,$B1133)</f>
        <v>1A4 Other Sectors</v>
      </c>
      <c r="F1133" s="197" t="str" cm="1">
        <f t="array" ref="F1133">INDEX(DbaseIndices!I:I,$B1133)</f>
        <v>1A4b Residential</v>
      </c>
      <c r="G1133" s="197" t="str" cm="1">
        <f t="array" ref="G1133">INDEX(DbaseIndices!D:D,$B1133)</f>
        <v>Wood/Wood Waste</v>
      </c>
      <c r="H1133" s="197" t="str" cm="1">
        <f t="array" ref="H1133">INDEX(DbaseIndices!E:E,$B1133)</f>
        <v>N2O</v>
      </c>
      <c r="I1133" s="197">
        <f>IF(I1132=DbaseIndices!$N$3,DbaseIndices!$N$2,I1132+1)</f>
        <v>2015</v>
      </c>
      <c r="J1133" s="404" cm="1">
        <f t="array" aca="1" ref="J1133" ca="1">OFFSET(INDIRECT(INDEX(DbaseIndices!J:J,B1133)),0,I1133-2000+1)</f>
        <v>0.35684399999999999</v>
      </c>
    </row>
    <row r="1134" spans="1:10" x14ac:dyDescent="0.25">
      <c r="A1134" s="197">
        <f>IF(I1133=DbaseIndices!$N$3,A1133+1,A1133)</f>
        <v>189</v>
      </c>
      <c r="B1134" s="197">
        <f>MATCH(A1134,DbaseIndices!A:A,0)</f>
        <v>261</v>
      </c>
      <c r="C1134" s="197" t="str" cm="1">
        <f t="array" ref="C1134">INDEX(DbaseIndices!F:F,$B1134)</f>
        <v>1 Energy</v>
      </c>
      <c r="D1134" s="197" t="str" cm="1">
        <f t="array" ref="D1134">INDEX(DbaseIndices!G:G,$B1134)</f>
        <v>1A Fuel Combustion Activities</v>
      </c>
      <c r="E1134" s="197" t="str" cm="1">
        <f t="array" ref="E1134">INDEX(DbaseIndices!H:H,$B1134)</f>
        <v>1A4 Other Sectors</v>
      </c>
      <c r="F1134" s="197" t="str" cm="1">
        <f t="array" ref="F1134">INDEX(DbaseIndices!I:I,$B1134)</f>
        <v>1A4b Residential</v>
      </c>
      <c r="G1134" s="197" t="str" cm="1">
        <f t="array" ref="G1134">INDEX(DbaseIndices!D:D,$B1134)</f>
        <v>Wood/Wood Waste</v>
      </c>
      <c r="H1134" s="197" t="str" cm="1">
        <f t="array" ref="H1134">INDEX(DbaseIndices!E:E,$B1134)</f>
        <v>N2O</v>
      </c>
      <c r="I1134" s="197">
        <f>IF(I1133=DbaseIndices!$N$3,DbaseIndices!$N$2,I1133+1)</f>
        <v>2016</v>
      </c>
      <c r="J1134" s="404" cm="1">
        <f t="array" aca="1" ref="J1134" ca="1">OFFSET(INDIRECT(INDEX(DbaseIndices!J:J,B1134)),0,I1134-2000+1)</f>
        <v>0.34540799999999999</v>
      </c>
    </row>
    <row r="1135" spans="1:10" x14ac:dyDescent="0.25">
      <c r="A1135" s="197">
        <f>IF(I1134=DbaseIndices!$N$3,A1134+1,A1134)</f>
        <v>189</v>
      </c>
      <c r="B1135" s="197">
        <f>MATCH(A1135,DbaseIndices!A:A,0)</f>
        <v>261</v>
      </c>
      <c r="C1135" s="197" t="str" cm="1">
        <f t="array" ref="C1135">INDEX(DbaseIndices!F:F,$B1135)</f>
        <v>1 Energy</v>
      </c>
      <c r="D1135" s="197" t="str" cm="1">
        <f t="array" ref="D1135">INDEX(DbaseIndices!G:G,$B1135)</f>
        <v>1A Fuel Combustion Activities</v>
      </c>
      <c r="E1135" s="197" t="str" cm="1">
        <f t="array" ref="E1135">INDEX(DbaseIndices!H:H,$B1135)</f>
        <v>1A4 Other Sectors</v>
      </c>
      <c r="F1135" s="197" t="str" cm="1">
        <f t="array" ref="F1135">INDEX(DbaseIndices!I:I,$B1135)</f>
        <v>1A4b Residential</v>
      </c>
      <c r="G1135" s="197" t="str" cm="1">
        <f t="array" ref="G1135">INDEX(DbaseIndices!D:D,$B1135)</f>
        <v>Wood/Wood Waste</v>
      </c>
      <c r="H1135" s="197" t="str" cm="1">
        <f t="array" ref="H1135">INDEX(DbaseIndices!E:E,$B1135)</f>
        <v>N2O</v>
      </c>
      <c r="I1135" s="197">
        <f>IF(I1134=DbaseIndices!$N$3,DbaseIndices!$N$2,I1134+1)</f>
        <v>2017</v>
      </c>
      <c r="J1135" s="404" cm="1">
        <f t="array" aca="1" ref="J1135" ca="1">OFFSET(INDIRECT(INDEX(DbaseIndices!J:J,B1135)),0,I1135-2000+1)</f>
        <v>0.33506799999999998</v>
      </c>
    </row>
    <row r="1136" spans="1:10" x14ac:dyDescent="0.25">
      <c r="A1136" s="197">
        <f>IF(I1135=DbaseIndices!$N$3,A1135+1,A1135)</f>
        <v>190</v>
      </c>
      <c r="B1136" s="197">
        <f>MATCH(A1136,DbaseIndices!A:A,0)</f>
        <v>262</v>
      </c>
      <c r="C1136" s="197" t="str" cm="1">
        <f t="array" ref="C1136">INDEX(DbaseIndices!F:F,$B1136)</f>
        <v>1 Energy</v>
      </c>
      <c r="D1136" s="197" t="str" cm="1">
        <f t="array" ref="D1136">INDEX(DbaseIndices!G:G,$B1136)</f>
        <v>1A Fuel Combustion Activities</v>
      </c>
      <c r="E1136" s="197" t="str" cm="1">
        <f t="array" ref="E1136">INDEX(DbaseIndices!H:H,$B1136)</f>
        <v>1A4 Other Sectors</v>
      </c>
      <c r="F1136" s="197" t="str" cm="1">
        <f t="array" ref="F1136">INDEX(DbaseIndices!I:I,$B1136)</f>
        <v>1A4b Residential</v>
      </c>
      <c r="G1136" s="197" t="str" cm="1">
        <f t="array" ref="G1136">INDEX(DbaseIndices!D:D,$B1136)</f>
        <v>Other primary solid biomass</v>
      </c>
      <c r="H1136" s="197" t="str" cm="1">
        <f t="array" ref="H1136">INDEX(DbaseIndices!E:E,$B1136)</f>
        <v>N2O</v>
      </c>
      <c r="I1136" s="197">
        <f>IF(I1135=DbaseIndices!$N$3,DbaseIndices!$N$2,I1135+1)</f>
        <v>2012</v>
      </c>
      <c r="J1136" s="404" cm="1">
        <f t="array" aca="1" ref="J1136" ca="1">OFFSET(INDIRECT(INDEX(DbaseIndices!J:J,B1136)),0,I1136-2000+1)</f>
        <v>0</v>
      </c>
    </row>
    <row r="1137" spans="1:10" x14ac:dyDescent="0.25">
      <c r="A1137" s="197">
        <f>IF(I1136=DbaseIndices!$N$3,A1136+1,A1136)</f>
        <v>190</v>
      </c>
      <c r="B1137" s="197">
        <f>MATCH(A1137,DbaseIndices!A:A,0)</f>
        <v>262</v>
      </c>
      <c r="C1137" s="197" t="str" cm="1">
        <f t="array" ref="C1137">INDEX(DbaseIndices!F:F,$B1137)</f>
        <v>1 Energy</v>
      </c>
      <c r="D1137" s="197" t="str" cm="1">
        <f t="array" ref="D1137">INDEX(DbaseIndices!G:G,$B1137)</f>
        <v>1A Fuel Combustion Activities</v>
      </c>
      <c r="E1137" s="197" t="str" cm="1">
        <f t="array" ref="E1137">INDEX(DbaseIndices!H:H,$B1137)</f>
        <v>1A4 Other Sectors</v>
      </c>
      <c r="F1137" s="197" t="str" cm="1">
        <f t="array" ref="F1137">INDEX(DbaseIndices!I:I,$B1137)</f>
        <v>1A4b Residential</v>
      </c>
      <c r="G1137" s="197" t="str" cm="1">
        <f t="array" ref="G1137">INDEX(DbaseIndices!D:D,$B1137)</f>
        <v>Other primary solid biomass</v>
      </c>
      <c r="H1137" s="197" t="str" cm="1">
        <f t="array" ref="H1137">INDEX(DbaseIndices!E:E,$B1137)</f>
        <v>N2O</v>
      </c>
      <c r="I1137" s="197">
        <f>IF(I1136=DbaseIndices!$N$3,DbaseIndices!$N$2,I1136+1)</f>
        <v>2013</v>
      </c>
      <c r="J1137" s="404" cm="1">
        <f t="array" aca="1" ref="J1137" ca="1">OFFSET(INDIRECT(INDEX(DbaseIndices!J:J,B1137)),0,I1137-2000+1)</f>
        <v>0</v>
      </c>
    </row>
    <row r="1138" spans="1:10" x14ac:dyDescent="0.25">
      <c r="A1138" s="197">
        <f>IF(I1137=DbaseIndices!$N$3,A1137+1,A1137)</f>
        <v>190</v>
      </c>
      <c r="B1138" s="197">
        <f>MATCH(A1138,DbaseIndices!A:A,0)</f>
        <v>262</v>
      </c>
      <c r="C1138" s="197" t="str" cm="1">
        <f t="array" ref="C1138">INDEX(DbaseIndices!F:F,$B1138)</f>
        <v>1 Energy</v>
      </c>
      <c r="D1138" s="197" t="str" cm="1">
        <f t="array" ref="D1138">INDEX(DbaseIndices!G:G,$B1138)</f>
        <v>1A Fuel Combustion Activities</v>
      </c>
      <c r="E1138" s="197" t="str" cm="1">
        <f t="array" ref="E1138">INDEX(DbaseIndices!H:H,$B1138)</f>
        <v>1A4 Other Sectors</v>
      </c>
      <c r="F1138" s="197" t="str" cm="1">
        <f t="array" ref="F1138">INDEX(DbaseIndices!I:I,$B1138)</f>
        <v>1A4b Residential</v>
      </c>
      <c r="G1138" s="197" t="str" cm="1">
        <f t="array" ref="G1138">INDEX(DbaseIndices!D:D,$B1138)</f>
        <v>Other primary solid biomass</v>
      </c>
      <c r="H1138" s="197" t="str" cm="1">
        <f t="array" ref="H1138">INDEX(DbaseIndices!E:E,$B1138)</f>
        <v>N2O</v>
      </c>
      <c r="I1138" s="197">
        <f>IF(I1137=DbaseIndices!$N$3,DbaseIndices!$N$2,I1137+1)</f>
        <v>2014</v>
      </c>
      <c r="J1138" s="404" cm="1">
        <f t="array" aca="1" ref="J1138" ca="1">OFFSET(INDIRECT(INDEX(DbaseIndices!J:J,B1138)),0,I1138-2000+1)</f>
        <v>0</v>
      </c>
    </row>
    <row r="1139" spans="1:10" x14ac:dyDescent="0.25">
      <c r="A1139" s="197">
        <f>IF(I1138=DbaseIndices!$N$3,A1138+1,A1138)</f>
        <v>190</v>
      </c>
      <c r="B1139" s="197">
        <f>MATCH(A1139,DbaseIndices!A:A,0)</f>
        <v>262</v>
      </c>
      <c r="C1139" s="197" t="str" cm="1">
        <f t="array" ref="C1139">INDEX(DbaseIndices!F:F,$B1139)</f>
        <v>1 Energy</v>
      </c>
      <c r="D1139" s="197" t="str" cm="1">
        <f t="array" ref="D1139">INDEX(DbaseIndices!G:G,$B1139)</f>
        <v>1A Fuel Combustion Activities</v>
      </c>
      <c r="E1139" s="197" t="str" cm="1">
        <f t="array" ref="E1139">INDEX(DbaseIndices!H:H,$B1139)</f>
        <v>1A4 Other Sectors</v>
      </c>
      <c r="F1139" s="197" t="str" cm="1">
        <f t="array" ref="F1139">INDEX(DbaseIndices!I:I,$B1139)</f>
        <v>1A4b Residential</v>
      </c>
      <c r="G1139" s="197" t="str" cm="1">
        <f t="array" ref="G1139">INDEX(DbaseIndices!D:D,$B1139)</f>
        <v>Other primary solid biomass</v>
      </c>
      <c r="H1139" s="197" t="str" cm="1">
        <f t="array" ref="H1139">INDEX(DbaseIndices!E:E,$B1139)</f>
        <v>N2O</v>
      </c>
      <c r="I1139" s="197">
        <f>IF(I1138=DbaseIndices!$N$3,DbaseIndices!$N$2,I1138+1)</f>
        <v>2015</v>
      </c>
      <c r="J1139" s="404" cm="1">
        <f t="array" aca="1" ref="J1139" ca="1">OFFSET(INDIRECT(INDEX(DbaseIndices!J:J,B1139)),0,I1139-2000+1)</f>
        <v>0</v>
      </c>
    </row>
    <row r="1140" spans="1:10" x14ac:dyDescent="0.25">
      <c r="A1140" s="197">
        <f>IF(I1139=DbaseIndices!$N$3,A1139+1,A1139)</f>
        <v>190</v>
      </c>
      <c r="B1140" s="197">
        <f>MATCH(A1140,DbaseIndices!A:A,0)</f>
        <v>262</v>
      </c>
      <c r="C1140" s="197" t="str" cm="1">
        <f t="array" ref="C1140">INDEX(DbaseIndices!F:F,$B1140)</f>
        <v>1 Energy</v>
      </c>
      <c r="D1140" s="197" t="str" cm="1">
        <f t="array" ref="D1140">INDEX(DbaseIndices!G:G,$B1140)</f>
        <v>1A Fuel Combustion Activities</v>
      </c>
      <c r="E1140" s="197" t="str" cm="1">
        <f t="array" ref="E1140">INDEX(DbaseIndices!H:H,$B1140)</f>
        <v>1A4 Other Sectors</v>
      </c>
      <c r="F1140" s="197" t="str" cm="1">
        <f t="array" ref="F1140">INDEX(DbaseIndices!I:I,$B1140)</f>
        <v>1A4b Residential</v>
      </c>
      <c r="G1140" s="197" t="str" cm="1">
        <f t="array" ref="G1140">INDEX(DbaseIndices!D:D,$B1140)</f>
        <v>Other primary solid biomass</v>
      </c>
      <c r="H1140" s="197" t="str" cm="1">
        <f t="array" ref="H1140">INDEX(DbaseIndices!E:E,$B1140)</f>
        <v>N2O</v>
      </c>
      <c r="I1140" s="197">
        <f>IF(I1139=DbaseIndices!$N$3,DbaseIndices!$N$2,I1139+1)</f>
        <v>2016</v>
      </c>
      <c r="J1140" s="404" cm="1">
        <f t="array" aca="1" ref="J1140" ca="1">OFFSET(INDIRECT(INDEX(DbaseIndices!J:J,B1140)),0,I1140-2000+1)</f>
        <v>0</v>
      </c>
    </row>
    <row r="1141" spans="1:10" x14ac:dyDescent="0.25">
      <c r="A1141" s="197">
        <f>IF(I1140=DbaseIndices!$N$3,A1140+1,A1140)</f>
        <v>190</v>
      </c>
      <c r="B1141" s="197">
        <f>MATCH(A1141,DbaseIndices!A:A,0)</f>
        <v>262</v>
      </c>
      <c r="C1141" s="197" t="str" cm="1">
        <f t="array" ref="C1141">INDEX(DbaseIndices!F:F,$B1141)</f>
        <v>1 Energy</v>
      </c>
      <c r="D1141" s="197" t="str" cm="1">
        <f t="array" ref="D1141">INDEX(DbaseIndices!G:G,$B1141)</f>
        <v>1A Fuel Combustion Activities</v>
      </c>
      <c r="E1141" s="197" t="str" cm="1">
        <f t="array" ref="E1141">INDEX(DbaseIndices!H:H,$B1141)</f>
        <v>1A4 Other Sectors</v>
      </c>
      <c r="F1141" s="197" t="str" cm="1">
        <f t="array" ref="F1141">INDEX(DbaseIndices!I:I,$B1141)</f>
        <v>1A4b Residential</v>
      </c>
      <c r="G1141" s="197" t="str" cm="1">
        <f t="array" ref="G1141">INDEX(DbaseIndices!D:D,$B1141)</f>
        <v>Other primary solid biomass</v>
      </c>
      <c r="H1141" s="197" t="str" cm="1">
        <f t="array" ref="H1141">INDEX(DbaseIndices!E:E,$B1141)</f>
        <v>N2O</v>
      </c>
      <c r="I1141" s="197">
        <f>IF(I1140=DbaseIndices!$N$3,DbaseIndices!$N$2,I1140+1)</f>
        <v>2017</v>
      </c>
      <c r="J1141" s="404" cm="1">
        <f t="array" aca="1" ref="J1141" ca="1">OFFSET(INDIRECT(INDEX(DbaseIndices!J:J,B1141)),0,I1141-2000+1)</f>
        <v>0</v>
      </c>
    </row>
    <row r="1142" spans="1:10" x14ac:dyDescent="0.25">
      <c r="A1142" s="197">
        <f>IF(I1141=DbaseIndices!$N$3,A1141+1,A1141)</f>
        <v>191</v>
      </c>
      <c r="B1142" s="197">
        <f>MATCH(A1142,DbaseIndices!A:A,0)</f>
        <v>263</v>
      </c>
      <c r="C1142" s="197" t="str" cm="1">
        <f t="array" ref="C1142">INDEX(DbaseIndices!F:F,$B1142)</f>
        <v>1 Energy</v>
      </c>
      <c r="D1142" s="197" t="str" cm="1">
        <f t="array" ref="D1142">INDEX(DbaseIndices!G:G,$B1142)</f>
        <v>1A Fuel Combustion Activities</v>
      </c>
      <c r="E1142" s="197" t="str" cm="1">
        <f t="array" ref="E1142">INDEX(DbaseIndices!H:H,$B1142)</f>
        <v>1A4 Other Sectors</v>
      </c>
      <c r="F1142" s="197" t="str" cm="1">
        <f t="array" ref="F1142">INDEX(DbaseIndices!I:I,$B1142)</f>
        <v>1A4b Residential</v>
      </c>
      <c r="G1142" s="197" t="str" cm="1">
        <f t="array" ref="G1142">INDEX(DbaseIndices!D:D,$B1142)</f>
        <v>Wood/Wood Waste</v>
      </c>
      <c r="H1142" s="197" t="str" cm="1">
        <f t="array" ref="H1142">INDEX(DbaseIndices!E:E,$B1142)</f>
        <v>N2O</v>
      </c>
      <c r="I1142" s="197">
        <f>IF(I1141=DbaseIndices!$N$3,DbaseIndices!$N$2,I1141+1)</f>
        <v>2012</v>
      </c>
      <c r="J1142" s="404" cm="1">
        <f t="array" aca="1" ref="J1142" ca="1">OFFSET(INDIRECT(INDEX(DbaseIndices!J:J,B1142)),0,I1142-2000+1)</f>
        <v>1.06423E-2</v>
      </c>
    </row>
    <row r="1143" spans="1:10" x14ac:dyDescent="0.25">
      <c r="A1143" s="197">
        <f>IF(I1142=DbaseIndices!$N$3,A1142+1,A1142)</f>
        <v>191</v>
      </c>
      <c r="B1143" s="197">
        <f>MATCH(A1143,DbaseIndices!A:A,0)</f>
        <v>263</v>
      </c>
      <c r="C1143" s="197" t="str" cm="1">
        <f t="array" ref="C1143">INDEX(DbaseIndices!F:F,$B1143)</f>
        <v>1 Energy</v>
      </c>
      <c r="D1143" s="197" t="str" cm="1">
        <f t="array" ref="D1143">INDEX(DbaseIndices!G:G,$B1143)</f>
        <v>1A Fuel Combustion Activities</v>
      </c>
      <c r="E1143" s="197" t="str" cm="1">
        <f t="array" ref="E1143">INDEX(DbaseIndices!H:H,$B1143)</f>
        <v>1A4 Other Sectors</v>
      </c>
      <c r="F1143" s="197" t="str" cm="1">
        <f t="array" ref="F1143">INDEX(DbaseIndices!I:I,$B1143)</f>
        <v>1A4b Residential</v>
      </c>
      <c r="G1143" s="197" t="str" cm="1">
        <f t="array" ref="G1143">INDEX(DbaseIndices!D:D,$B1143)</f>
        <v>Wood/Wood Waste</v>
      </c>
      <c r="H1143" s="197" t="str" cm="1">
        <f t="array" ref="H1143">INDEX(DbaseIndices!E:E,$B1143)</f>
        <v>N2O</v>
      </c>
      <c r="I1143" s="197">
        <f>IF(I1142=DbaseIndices!$N$3,DbaseIndices!$N$2,I1142+1)</f>
        <v>2013</v>
      </c>
      <c r="J1143" s="404" cm="1">
        <f t="array" aca="1" ref="J1143" ca="1">OFFSET(INDIRECT(INDEX(DbaseIndices!J:J,B1143)),0,I1143-2000+1)</f>
        <v>1.0887200000000003E-2</v>
      </c>
    </row>
    <row r="1144" spans="1:10" x14ac:dyDescent="0.25">
      <c r="A1144" s="197">
        <f>IF(I1143=DbaseIndices!$N$3,A1143+1,A1143)</f>
        <v>191</v>
      </c>
      <c r="B1144" s="197">
        <f>MATCH(A1144,DbaseIndices!A:A,0)</f>
        <v>263</v>
      </c>
      <c r="C1144" s="197" t="str" cm="1">
        <f t="array" ref="C1144">INDEX(DbaseIndices!F:F,$B1144)</f>
        <v>1 Energy</v>
      </c>
      <c r="D1144" s="197" t="str" cm="1">
        <f t="array" ref="D1144">INDEX(DbaseIndices!G:G,$B1144)</f>
        <v>1A Fuel Combustion Activities</v>
      </c>
      <c r="E1144" s="197" t="str" cm="1">
        <f t="array" ref="E1144">INDEX(DbaseIndices!H:H,$B1144)</f>
        <v>1A4 Other Sectors</v>
      </c>
      <c r="F1144" s="197" t="str" cm="1">
        <f t="array" ref="F1144">INDEX(DbaseIndices!I:I,$B1144)</f>
        <v>1A4b Residential</v>
      </c>
      <c r="G1144" s="197" t="str" cm="1">
        <f t="array" ref="G1144">INDEX(DbaseIndices!D:D,$B1144)</f>
        <v>Wood/Wood Waste</v>
      </c>
      <c r="H1144" s="197" t="str" cm="1">
        <f t="array" ref="H1144">INDEX(DbaseIndices!E:E,$B1144)</f>
        <v>N2O</v>
      </c>
      <c r="I1144" s="197">
        <f>IF(I1143=DbaseIndices!$N$3,DbaseIndices!$N$2,I1143+1)</f>
        <v>2014</v>
      </c>
      <c r="J1144" s="404" cm="1">
        <f t="array" aca="1" ref="J1144" ca="1">OFFSET(INDIRECT(INDEX(DbaseIndices!J:J,B1144)),0,I1144-2000+1)</f>
        <v>1.1132100000000002E-2</v>
      </c>
    </row>
    <row r="1145" spans="1:10" x14ac:dyDescent="0.25">
      <c r="A1145" s="197">
        <f>IF(I1144=DbaseIndices!$N$3,A1144+1,A1144)</f>
        <v>191</v>
      </c>
      <c r="B1145" s="197">
        <f>MATCH(A1145,DbaseIndices!A:A,0)</f>
        <v>263</v>
      </c>
      <c r="C1145" s="197" t="str" cm="1">
        <f t="array" ref="C1145">INDEX(DbaseIndices!F:F,$B1145)</f>
        <v>1 Energy</v>
      </c>
      <c r="D1145" s="197" t="str" cm="1">
        <f t="array" ref="D1145">INDEX(DbaseIndices!G:G,$B1145)</f>
        <v>1A Fuel Combustion Activities</v>
      </c>
      <c r="E1145" s="197" t="str" cm="1">
        <f t="array" ref="E1145">INDEX(DbaseIndices!H:H,$B1145)</f>
        <v>1A4 Other Sectors</v>
      </c>
      <c r="F1145" s="197" t="str" cm="1">
        <f t="array" ref="F1145">INDEX(DbaseIndices!I:I,$B1145)</f>
        <v>1A4b Residential</v>
      </c>
      <c r="G1145" s="197" t="str" cm="1">
        <f t="array" ref="G1145">INDEX(DbaseIndices!D:D,$B1145)</f>
        <v>Wood/Wood Waste</v>
      </c>
      <c r="H1145" s="197" t="str" cm="1">
        <f t="array" ref="H1145">INDEX(DbaseIndices!E:E,$B1145)</f>
        <v>N2O</v>
      </c>
      <c r="I1145" s="197">
        <f>IF(I1144=DbaseIndices!$N$3,DbaseIndices!$N$2,I1144+1)</f>
        <v>2015</v>
      </c>
      <c r="J1145" s="404" cm="1">
        <f t="array" aca="1" ref="J1145" ca="1">OFFSET(INDIRECT(INDEX(DbaseIndices!J:J,B1145)),0,I1145-2000+1)</f>
        <v>1.1377000000000003E-2</v>
      </c>
    </row>
    <row r="1146" spans="1:10" x14ac:dyDescent="0.25">
      <c r="A1146" s="197">
        <f>IF(I1145=DbaseIndices!$N$3,A1145+1,A1145)</f>
        <v>191</v>
      </c>
      <c r="B1146" s="197">
        <f>MATCH(A1146,DbaseIndices!A:A,0)</f>
        <v>263</v>
      </c>
      <c r="C1146" s="197" t="str" cm="1">
        <f t="array" ref="C1146">INDEX(DbaseIndices!F:F,$B1146)</f>
        <v>1 Energy</v>
      </c>
      <c r="D1146" s="197" t="str" cm="1">
        <f t="array" ref="D1146">INDEX(DbaseIndices!G:G,$B1146)</f>
        <v>1A Fuel Combustion Activities</v>
      </c>
      <c r="E1146" s="197" t="str" cm="1">
        <f t="array" ref="E1146">INDEX(DbaseIndices!H:H,$B1146)</f>
        <v>1A4 Other Sectors</v>
      </c>
      <c r="F1146" s="197" t="str" cm="1">
        <f t="array" ref="F1146">INDEX(DbaseIndices!I:I,$B1146)</f>
        <v>1A4b Residential</v>
      </c>
      <c r="G1146" s="197" t="str" cm="1">
        <f t="array" ref="G1146">INDEX(DbaseIndices!D:D,$B1146)</f>
        <v>Wood/Wood Waste</v>
      </c>
      <c r="H1146" s="197" t="str" cm="1">
        <f t="array" ref="H1146">INDEX(DbaseIndices!E:E,$B1146)</f>
        <v>N2O</v>
      </c>
      <c r="I1146" s="197">
        <f>IF(I1145=DbaseIndices!$N$3,DbaseIndices!$N$2,I1145+1)</f>
        <v>2016</v>
      </c>
      <c r="J1146" s="404" cm="1">
        <f t="array" aca="1" ref="J1146" ca="1">OFFSET(INDIRECT(INDEX(DbaseIndices!J:J,B1146)),0,I1146-2000+1)</f>
        <v>1.1621900000000004E-2</v>
      </c>
    </row>
    <row r="1147" spans="1:10" x14ac:dyDescent="0.25">
      <c r="A1147" s="197">
        <f>IF(I1146=DbaseIndices!$N$3,A1146+1,A1146)</f>
        <v>191</v>
      </c>
      <c r="B1147" s="197">
        <f>MATCH(A1147,DbaseIndices!A:A,0)</f>
        <v>263</v>
      </c>
      <c r="C1147" s="197" t="str" cm="1">
        <f t="array" ref="C1147">INDEX(DbaseIndices!F:F,$B1147)</f>
        <v>1 Energy</v>
      </c>
      <c r="D1147" s="197" t="str" cm="1">
        <f t="array" ref="D1147">INDEX(DbaseIndices!G:G,$B1147)</f>
        <v>1A Fuel Combustion Activities</v>
      </c>
      <c r="E1147" s="197" t="str" cm="1">
        <f t="array" ref="E1147">INDEX(DbaseIndices!H:H,$B1147)</f>
        <v>1A4 Other Sectors</v>
      </c>
      <c r="F1147" s="197" t="str" cm="1">
        <f t="array" ref="F1147">INDEX(DbaseIndices!I:I,$B1147)</f>
        <v>1A4b Residential</v>
      </c>
      <c r="G1147" s="197" t="str" cm="1">
        <f t="array" ref="G1147">INDEX(DbaseIndices!D:D,$B1147)</f>
        <v>Wood/Wood Waste</v>
      </c>
      <c r="H1147" s="197" t="str" cm="1">
        <f t="array" ref="H1147">INDEX(DbaseIndices!E:E,$B1147)</f>
        <v>N2O</v>
      </c>
      <c r="I1147" s="197">
        <f>IF(I1146=DbaseIndices!$N$3,DbaseIndices!$N$2,I1146+1)</f>
        <v>2017</v>
      </c>
      <c r="J1147" s="404" cm="1">
        <f t="array" aca="1" ref="J1147" ca="1">OFFSET(INDIRECT(INDEX(DbaseIndices!J:J,B1147)),0,I1147-2000+1)</f>
        <v>1.1866800000000005E-2</v>
      </c>
    </row>
    <row r="1148" spans="1:10" x14ac:dyDescent="0.25">
      <c r="A1148" s="197">
        <f>IF(I1147=DbaseIndices!$N$3,A1147+1,A1147)</f>
        <v>192</v>
      </c>
      <c r="B1148" s="197">
        <f>MATCH(A1148,DbaseIndices!A:A,0)</f>
        <v>265</v>
      </c>
      <c r="C1148" s="197" t="str" cm="1">
        <f t="array" ref="C1148">INDEX(DbaseIndices!F:F,$B1148)</f>
        <v>1 Energy</v>
      </c>
      <c r="D1148" s="197" t="str" cm="1">
        <f t="array" ref="D1148">INDEX(DbaseIndices!G:G,$B1148)</f>
        <v>1A Fuel Combustion Activities</v>
      </c>
      <c r="E1148" s="197" t="str" cm="1">
        <f t="array" ref="E1148">INDEX(DbaseIndices!H:H,$B1148)</f>
        <v>1A4 Other Sectors</v>
      </c>
      <c r="F1148" s="197" t="str" cm="1">
        <f t="array" ref="F1148">INDEX(DbaseIndices!I:I,$B1148)</f>
        <v>1A4c Agriculture/Forestry/Fishing/Fish Farms</v>
      </c>
      <c r="G1148" s="197" t="str" cm="1">
        <f t="array" ref="G1148">INDEX(DbaseIndices!D:D,$B1148)</f>
        <v>Motor gasoline</v>
      </c>
      <c r="H1148" s="197" t="str" cm="1">
        <f t="array" ref="H1148">INDEX(DbaseIndices!E:E,$B1148)</f>
        <v>N2O</v>
      </c>
      <c r="I1148" s="197">
        <f>IF(I1147=DbaseIndices!$N$3,DbaseIndices!$N$2,I1147+1)</f>
        <v>2012</v>
      </c>
      <c r="J1148" s="404" cm="1">
        <f t="array" aca="1" ref="J1148" ca="1">OFFSET(INDIRECT(INDEX(DbaseIndices!J:J,B1148)),0,I1148-2000+1)</f>
        <v>2.4037128E-3</v>
      </c>
    </row>
    <row r="1149" spans="1:10" x14ac:dyDescent="0.25">
      <c r="A1149" s="197">
        <f>IF(I1148=DbaseIndices!$N$3,A1148+1,A1148)</f>
        <v>192</v>
      </c>
      <c r="B1149" s="197">
        <f>MATCH(A1149,DbaseIndices!A:A,0)</f>
        <v>265</v>
      </c>
      <c r="C1149" s="197" t="str" cm="1">
        <f t="array" ref="C1149">INDEX(DbaseIndices!F:F,$B1149)</f>
        <v>1 Energy</v>
      </c>
      <c r="D1149" s="197" t="str" cm="1">
        <f t="array" ref="D1149">INDEX(DbaseIndices!G:G,$B1149)</f>
        <v>1A Fuel Combustion Activities</v>
      </c>
      <c r="E1149" s="197" t="str" cm="1">
        <f t="array" ref="E1149">INDEX(DbaseIndices!H:H,$B1149)</f>
        <v>1A4 Other Sectors</v>
      </c>
      <c r="F1149" s="197" t="str" cm="1">
        <f t="array" ref="F1149">INDEX(DbaseIndices!I:I,$B1149)</f>
        <v>1A4c Agriculture/Forestry/Fishing/Fish Farms</v>
      </c>
      <c r="G1149" s="197" t="str" cm="1">
        <f t="array" ref="G1149">INDEX(DbaseIndices!D:D,$B1149)</f>
        <v>Motor gasoline</v>
      </c>
      <c r="H1149" s="197" t="str" cm="1">
        <f t="array" ref="H1149">INDEX(DbaseIndices!E:E,$B1149)</f>
        <v>N2O</v>
      </c>
      <c r="I1149" s="197">
        <f>IF(I1148=DbaseIndices!$N$3,DbaseIndices!$N$2,I1148+1)</f>
        <v>2013</v>
      </c>
      <c r="J1149" s="404" cm="1">
        <f t="array" aca="1" ref="J1149" ca="1">OFFSET(INDIRECT(INDEX(DbaseIndices!J:J,B1149)),0,I1149-2000+1)</f>
        <v>2.2883999999999999E-3</v>
      </c>
    </row>
    <row r="1150" spans="1:10" x14ac:dyDescent="0.25">
      <c r="A1150" s="197">
        <f>IF(I1149=DbaseIndices!$N$3,A1149+1,A1149)</f>
        <v>192</v>
      </c>
      <c r="B1150" s="197">
        <f>MATCH(A1150,DbaseIndices!A:A,0)</f>
        <v>265</v>
      </c>
      <c r="C1150" s="197" t="str" cm="1">
        <f t="array" ref="C1150">INDEX(DbaseIndices!F:F,$B1150)</f>
        <v>1 Energy</v>
      </c>
      <c r="D1150" s="197" t="str" cm="1">
        <f t="array" ref="D1150">INDEX(DbaseIndices!G:G,$B1150)</f>
        <v>1A Fuel Combustion Activities</v>
      </c>
      <c r="E1150" s="197" t="str" cm="1">
        <f t="array" ref="E1150">INDEX(DbaseIndices!H:H,$B1150)</f>
        <v>1A4 Other Sectors</v>
      </c>
      <c r="F1150" s="197" t="str" cm="1">
        <f t="array" ref="F1150">INDEX(DbaseIndices!I:I,$B1150)</f>
        <v>1A4c Agriculture/Forestry/Fishing/Fish Farms</v>
      </c>
      <c r="G1150" s="197" t="str" cm="1">
        <f t="array" ref="G1150">INDEX(DbaseIndices!D:D,$B1150)</f>
        <v>Motor gasoline</v>
      </c>
      <c r="H1150" s="197" t="str" cm="1">
        <f t="array" ref="H1150">INDEX(DbaseIndices!E:E,$B1150)</f>
        <v>N2O</v>
      </c>
      <c r="I1150" s="197">
        <f>IF(I1149=DbaseIndices!$N$3,DbaseIndices!$N$2,I1149+1)</f>
        <v>2014</v>
      </c>
      <c r="J1150" s="404" cm="1">
        <f t="array" aca="1" ref="J1150" ca="1">OFFSET(INDIRECT(INDEX(DbaseIndices!J:J,B1150)),0,I1150-2000+1)</f>
        <v>2.3280000000000002E-3</v>
      </c>
    </row>
    <row r="1151" spans="1:10" x14ac:dyDescent="0.25">
      <c r="A1151" s="197">
        <f>IF(I1150=DbaseIndices!$N$3,A1150+1,A1150)</f>
        <v>192</v>
      </c>
      <c r="B1151" s="197">
        <f>MATCH(A1151,DbaseIndices!A:A,0)</f>
        <v>265</v>
      </c>
      <c r="C1151" s="197" t="str" cm="1">
        <f t="array" ref="C1151">INDEX(DbaseIndices!F:F,$B1151)</f>
        <v>1 Energy</v>
      </c>
      <c r="D1151" s="197" t="str" cm="1">
        <f t="array" ref="D1151">INDEX(DbaseIndices!G:G,$B1151)</f>
        <v>1A Fuel Combustion Activities</v>
      </c>
      <c r="E1151" s="197" t="str" cm="1">
        <f t="array" ref="E1151">INDEX(DbaseIndices!H:H,$B1151)</f>
        <v>1A4 Other Sectors</v>
      </c>
      <c r="F1151" s="197" t="str" cm="1">
        <f t="array" ref="F1151">INDEX(DbaseIndices!I:I,$B1151)</f>
        <v>1A4c Agriculture/Forestry/Fishing/Fish Farms</v>
      </c>
      <c r="G1151" s="197" t="str" cm="1">
        <f t="array" ref="G1151">INDEX(DbaseIndices!D:D,$B1151)</f>
        <v>Motor gasoline</v>
      </c>
      <c r="H1151" s="197" t="str" cm="1">
        <f t="array" ref="H1151">INDEX(DbaseIndices!E:E,$B1151)</f>
        <v>N2O</v>
      </c>
      <c r="I1151" s="197">
        <f>IF(I1150=DbaseIndices!$N$3,DbaseIndices!$N$2,I1150+1)</f>
        <v>2015</v>
      </c>
      <c r="J1151" s="404" cm="1">
        <f t="array" aca="1" ref="J1151" ca="1">OFFSET(INDIRECT(INDEX(DbaseIndices!J:J,B1151)),0,I1151-2000+1)</f>
        <v>2.4774000000000003E-3</v>
      </c>
    </row>
    <row r="1152" spans="1:10" x14ac:dyDescent="0.25">
      <c r="A1152" s="197">
        <f>IF(I1151=DbaseIndices!$N$3,A1151+1,A1151)</f>
        <v>192</v>
      </c>
      <c r="B1152" s="197">
        <f>MATCH(A1152,DbaseIndices!A:A,0)</f>
        <v>265</v>
      </c>
      <c r="C1152" s="197" t="str" cm="1">
        <f t="array" ref="C1152">INDEX(DbaseIndices!F:F,$B1152)</f>
        <v>1 Energy</v>
      </c>
      <c r="D1152" s="197" t="str" cm="1">
        <f t="array" ref="D1152">INDEX(DbaseIndices!G:G,$B1152)</f>
        <v>1A Fuel Combustion Activities</v>
      </c>
      <c r="E1152" s="197" t="str" cm="1">
        <f t="array" ref="E1152">INDEX(DbaseIndices!H:H,$B1152)</f>
        <v>1A4 Other Sectors</v>
      </c>
      <c r="F1152" s="197" t="str" cm="1">
        <f t="array" ref="F1152">INDEX(DbaseIndices!I:I,$B1152)</f>
        <v>1A4c Agriculture/Forestry/Fishing/Fish Farms</v>
      </c>
      <c r="G1152" s="197" t="str" cm="1">
        <f t="array" ref="G1152">INDEX(DbaseIndices!D:D,$B1152)</f>
        <v>Motor gasoline</v>
      </c>
      <c r="H1152" s="197" t="str" cm="1">
        <f t="array" ref="H1152">INDEX(DbaseIndices!E:E,$B1152)</f>
        <v>N2O</v>
      </c>
      <c r="I1152" s="197">
        <f>IF(I1151=DbaseIndices!$N$3,DbaseIndices!$N$2,I1151+1)</f>
        <v>2016</v>
      </c>
      <c r="J1152" s="404" cm="1">
        <f t="array" aca="1" ref="J1152" ca="1">OFFSET(INDIRECT(INDEX(DbaseIndices!J:J,B1152)),0,I1152-2000+1)</f>
        <v>2.5487999999999999E-3</v>
      </c>
    </row>
    <row r="1153" spans="1:10" x14ac:dyDescent="0.25">
      <c r="A1153" s="197">
        <f>IF(I1152=DbaseIndices!$N$3,A1152+1,A1152)</f>
        <v>192</v>
      </c>
      <c r="B1153" s="197">
        <f>MATCH(A1153,DbaseIndices!A:A,0)</f>
        <v>265</v>
      </c>
      <c r="C1153" s="197" t="str" cm="1">
        <f t="array" ref="C1153">INDEX(DbaseIndices!F:F,$B1153)</f>
        <v>1 Energy</v>
      </c>
      <c r="D1153" s="197" t="str" cm="1">
        <f t="array" ref="D1153">INDEX(DbaseIndices!G:G,$B1153)</f>
        <v>1A Fuel Combustion Activities</v>
      </c>
      <c r="E1153" s="197" t="str" cm="1">
        <f t="array" ref="E1153">INDEX(DbaseIndices!H:H,$B1153)</f>
        <v>1A4 Other Sectors</v>
      </c>
      <c r="F1153" s="197" t="str" cm="1">
        <f t="array" ref="F1153">INDEX(DbaseIndices!I:I,$B1153)</f>
        <v>1A4c Agriculture/Forestry/Fishing/Fish Farms</v>
      </c>
      <c r="G1153" s="197" t="str" cm="1">
        <f t="array" ref="G1153">INDEX(DbaseIndices!D:D,$B1153)</f>
        <v>Motor gasoline</v>
      </c>
      <c r="H1153" s="197" t="str" cm="1">
        <f t="array" ref="H1153">INDEX(DbaseIndices!E:E,$B1153)</f>
        <v>N2O</v>
      </c>
      <c r="I1153" s="197">
        <f>IF(I1152=DbaseIndices!$N$3,DbaseIndices!$N$2,I1152+1)</f>
        <v>2017</v>
      </c>
      <c r="J1153" s="404" cm="1">
        <f t="array" aca="1" ref="J1153" ca="1">OFFSET(INDIRECT(INDEX(DbaseIndices!J:J,B1153)),0,I1153-2000+1)</f>
        <v>2.6970000000000002E-3</v>
      </c>
    </row>
    <row r="1154" spans="1:10" x14ac:dyDescent="0.25">
      <c r="A1154" s="197">
        <f>IF(I1153=DbaseIndices!$N$3,A1153+1,A1153)</f>
        <v>193</v>
      </c>
      <c r="B1154" s="197">
        <f>MATCH(A1154,DbaseIndices!A:A,0)</f>
        <v>266</v>
      </c>
      <c r="C1154" s="197" t="str" cm="1">
        <f t="array" ref="C1154">INDEX(DbaseIndices!F:F,$B1154)</f>
        <v>1 Energy</v>
      </c>
      <c r="D1154" s="197" t="str" cm="1">
        <f t="array" ref="D1154">INDEX(DbaseIndices!G:G,$B1154)</f>
        <v>1A Fuel Combustion Activities</v>
      </c>
      <c r="E1154" s="197" t="str" cm="1">
        <f t="array" ref="E1154">INDEX(DbaseIndices!H:H,$B1154)</f>
        <v>1A4 Other Sectors</v>
      </c>
      <c r="F1154" s="197" t="str" cm="1">
        <f t="array" ref="F1154">INDEX(DbaseIndices!I:I,$B1154)</f>
        <v>1A4c Agriculture/Forestry/Fishing/Fish Farms</v>
      </c>
      <c r="G1154" s="197" t="str" cm="1">
        <f t="array" ref="G1154">INDEX(DbaseIndices!D:D,$B1154)</f>
        <v>Kerosene</v>
      </c>
      <c r="H1154" s="197" t="str" cm="1">
        <f t="array" ref="H1154">INDEX(DbaseIndices!E:E,$B1154)</f>
        <v>N2O</v>
      </c>
      <c r="I1154" s="197">
        <f>IF(I1153=DbaseIndices!$N$3,DbaseIndices!$N$2,I1153+1)</f>
        <v>2012</v>
      </c>
      <c r="J1154" s="404" cm="1">
        <f t="array" aca="1" ref="J1154" ca="1">OFFSET(INDIRECT(INDEX(DbaseIndices!J:J,B1154)),0,I1154-2000+1)</f>
        <v>9.5992799999999987E-4</v>
      </c>
    </row>
    <row r="1155" spans="1:10" x14ac:dyDescent="0.25">
      <c r="A1155" s="197">
        <f>IF(I1154=DbaseIndices!$N$3,A1154+1,A1154)</f>
        <v>193</v>
      </c>
      <c r="B1155" s="197">
        <f>MATCH(A1155,DbaseIndices!A:A,0)</f>
        <v>266</v>
      </c>
      <c r="C1155" s="197" t="str" cm="1">
        <f t="array" ref="C1155">INDEX(DbaseIndices!F:F,$B1155)</f>
        <v>1 Energy</v>
      </c>
      <c r="D1155" s="197" t="str" cm="1">
        <f t="array" ref="D1155">INDEX(DbaseIndices!G:G,$B1155)</f>
        <v>1A Fuel Combustion Activities</v>
      </c>
      <c r="E1155" s="197" t="str" cm="1">
        <f t="array" ref="E1155">INDEX(DbaseIndices!H:H,$B1155)</f>
        <v>1A4 Other Sectors</v>
      </c>
      <c r="F1155" s="197" t="str" cm="1">
        <f t="array" ref="F1155">INDEX(DbaseIndices!I:I,$B1155)</f>
        <v>1A4c Agriculture/Forestry/Fishing/Fish Farms</v>
      </c>
      <c r="G1155" s="197" t="str" cm="1">
        <f t="array" ref="G1155">INDEX(DbaseIndices!D:D,$B1155)</f>
        <v>Kerosene</v>
      </c>
      <c r="H1155" s="197" t="str" cm="1">
        <f t="array" ref="H1155">INDEX(DbaseIndices!E:E,$B1155)</f>
        <v>N2O</v>
      </c>
      <c r="I1155" s="197">
        <f>IF(I1154=DbaseIndices!$N$3,DbaseIndices!$N$2,I1154+1)</f>
        <v>2013</v>
      </c>
      <c r="J1155" s="404" cm="1">
        <f t="array" aca="1" ref="J1155" ca="1">OFFSET(INDIRECT(INDEX(DbaseIndices!J:J,B1155)),0,I1155-2000+1)</f>
        <v>2.0567999999999997E-3</v>
      </c>
    </row>
    <row r="1156" spans="1:10" x14ac:dyDescent="0.25">
      <c r="A1156" s="197">
        <f>IF(I1155=DbaseIndices!$N$3,A1155+1,A1155)</f>
        <v>193</v>
      </c>
      <c r="B1156" s="197">
        <f>MATCH(A1156,DbaseIndices!A:A,0)</f>
        <v>266</v>
      </c>
      <c r="C1156" s="197" t="str" cm="1">
        <f t="array" ref="C1156">INDEX(DbaseIndices!F:F,$B1156)</f>
        <v>1 Energy</v>
      </c>
      <c r="D1156" s="197" t="str" cm="1">
        <f t="array" ref="D1156">INDEX(DbaseIndices!G:G,$B1156)</f>
        <v>1A Fuel Combustion Activities</v>
      </c>
      <c r="E1156" s="197" t="str" cm="1">
        <f t="array" ref="E1156">INDEX(DbaseIndices!H:H,$B1156)</f>
        <v>1A4 Other Sectors</v>
      </c>
      <c r="F1156" s="197" t="str" cm="1">
        <f t="array" ref="F1156">INDEX(DbaseIndices!I:I,$B1156)</f>
        <v>1A4c Agriculture/Forestry/Fishing/Fish Farms</v>
      </c>
      <c r="G1156" s="197" t="str" cm="1">
        <f t="array" ref="G1156">INDEX(DbaseIndices!D:D,$B1156)</f>
        <v>Kerosene</v>
      </c>
      <c r="H1156" s="197" t="str" cm="1">
        <f t="array" ref="H1156">INDEX(DbaseIndices!E:E,$B1156)</f>
        <v>N2O</v>
      </c>
      <c r="I1156" s="197">
        <f>IF(I1155=DbaseIndices!$N$3,DbaseIndices!$N$2,I1155+1)</f>
        <v>2014</v>
      </c>
      <c r="J1156" s="404" cm="1">
        <f t="array" aca="1" ref="J1156" ca="1">OFFSET(INDIRECT(INDEX(DbaseIndices!J:J,B1156)),0,I1156-2000+1)</f>
        <v>2.5985039999999997E-3</v>
      </c>
    </row>
    <row r="1157" spans="1:10" x14ac:dyDescent="0.25">
      <c r="A1157" s="197">
        <f>IF(I1156=DbaseIndices!$N$3,A1156+1,A1156)</f>
        <v>193</v>
      </c>
      <c r="B1157" s="197">
        <f>MATCH(A1157,DbaseIndices!A:A,0)</f>
        <v>266</v>
      </c>
      <c r="C1157" s="197" t="str" cm="1">
        <f t="array" ref="C1157">INDEX(DbaseIndices!F:F,$B1157)</f>
        <v>1 Energy</v>
      </c>
      <c r="D1157" s="197" t="str" cm="1">
        <f t="array" ref="D1157">INDEX(DbaseIndices!G:G,$B1157)</f>
        <v>1A Fuel Combustion Activities</v>
      </c>
      <c r="E1157" s="197" t="str" cm="1">
        <f t="array" ref="E1157">INDEX(DbaseIndices!H:H,$B1157)</f>
        <v>1A4 Other Sectors</v>
      </c>
      <c r="F1157" s="197" t="str" cm="1">
        <f t="array" ref="F1157">INDEX(DbaseIndices!I:I,$B1157)</f>
        <v>1A4c Agriculture/Forestry/Fishing/Fish Farms</v>
      </c>
      <c r="G1157" s="197" t="str" cm="1">
        <f t="array" ref="G1157">INDEX(DbaseIndices!D:D,$B1157)</f>
        <v>Kerosene</v>
      </c>
      <c r="H1157" s="197" t="str" cm="1">
        <f t="array" ref="H1157">INDEX(DbaseIndices!E:E,$B1157)</f>
        <v>N2O</v>
      </c>
      <c r="I1157" s="197">
        <f>IF(I1156=DbaseIndices!$N$3,DbaseIndices!$N$2,I1156+1)</f>
        <v>2015</v>
      </c>
      <c r="J1157" s="404" cm="1">
        <f t="array" aca="1" ref="J1157" ca="1">OFFSET(INDIRECT(INDEX(DbaseIndices!J:J,B1157)),0,I1157-2000+1)</f>
        <v>3.4221899999999994E-3</v>
      </c>
    </row>
    <row r="1158" spans="1:10" x14ac:dyDescent="0.25">
      <c r="A1158" s="197">
        <f>IF(I1157=DbaseIndices!$N$3,A1157+1,A1157)</f>
        <v>193</v>
      </c>
      <c r="B1158" s="197">
        <f>MATCH(A1158,DbaseIndices!A:A,0)</f>
        <v>266</v>
      </c>
      <c r="C1158" s="197" t="str" cm="1">
        <f t="array" ref="C1158">INDEX(DbaseIndices!F:F,$B1158)</f>
        <v>1 Energy</v>
      </c>
      <c r="D1158" s="197" t="str" cm="1">
        <f t="array" ref="D1158">INDEX(DbaseIndices!G:G,$B1158)</f>
        <v>1A Fuel Combustion Activities</v>
      </c>
      <c r="E1158" s="197" t="str" cm="1">
        <f t="array" ref="E1158">INDEX(DbaseIndices!H:H,$B1158)</f>
        <v>1A4 Other Sectors</v>
      </c>
      <c r="F1158" s="197" t="str" cm="1">
        <f t="array" ref="F1158">INDEX(DbaseIndices!I:I,$B1158)</f>
        <v>1A4c Agriculture/Forestry/Fishing/Fish Farms</v>
      </c>
      <c r="G1158" s="197" t="str" cm="1">
        <f t="array" ref="G1158">INDEX(DbaseIndices!D:D,$B1158)</f>
        <v>Kerosene</v>
      </c>
      <c r="H1158" s="197" t="str" cm="1">
        <f t="array" ref="H1158">INDEX(DbaseIndices!E:E,$B1158)</f>
        <v>N2O</v>
      </c>
      <c r="I1158" s="197">
        <f>IF(I1157=DbaseIndices!$N$3,DbaseIndices!$N$2,I1157+1)</f>
        <v>2016</v>
      </c>
      <c r="J1158" s="404" cm="1">
        <f t="array" aca="1" ref="J1158" ca="1">OFFSET(INDIRECT(INDEX(DbaseIndices!J:J,B1158)),0,I1158-2000+1)</f>
        <v>1.7645999999999998E-3</v>
      </c>
    </row>
    <row r="1159" spans="1:10" x14ac:dyDescent="0.25">
      <c r="A1159" s="197">
        <f>IF(I1158=DbaseIndices!$N$3,A1158+1,A1158)</f>
        <v>193</v>
      </c>
      <c r="B1159" s="197">
        <f>MATCH(A1159,DbaseIndices!A:A,0)</f>
        <v>266</v>
      </c>
      <c r="C1159" s="197" t="str" cm="1">
        <f t="array" ref="C1159">INDEX(DbaseIndices!F:F,$B1159)</f>
        <v>1 Energy</v>
      </c>
      <c r="D1159" s="197" t="str" cm="1">
        <f t="array" ref="D1159">INDEX(DbaseIndices!G:G,$B1159)</f>
        <v>1A Fuel Combustion Activities</v>
      </c>
      <c r="E1159" s="197" t="str" cm="1">
        <f t="array" ref="E1159">INDEX(DbaseIndices!H:H,$B1159)</f>
        <v>1A4 Other Sectors</v>
      </c>
      <c r="F1159" s="197" t="str" cm="1">
        <f t="array" ref="F1159">INDEX(DbaseIndices!I:I,$B1159)</f>
        <v>1A4c Agriculture/Forestry/Fishing/Fish Farms</v>
      </c>
      <c r="G1159" s="197" t="str" cm="1">
        <f t="array" ref="G1159">INDEX(DbaseIndices!D:D,$B1159)</f>
        <v>Kerosene</v>
      </c>
      <c r="H1159" s="197" t="str" cm="1">
        <f t="array" ref="H1159">INDEX(DbaseIndices!E:E,$B1159)</f>
        <v>N2O</v>
      </c>
      <c r="I1159" s="197">
        <f>IF(I1158=DbaseIndices!$N$3,DbaseIndices!$N$2,I1158+1)</f>
        <v>2017</v>
      </c>
      <c r="J1159" s="404" cm="1">
        <f t="array" aca="1" ref="J1159" ca="1">OFFSET(INDIRECT(INDEX(DbaseIndices!J:J,B1159)),0,I1159-2000+1)</f>
        <v>1.8971999999999997E-3</v>
      </c>
    </row>
    <row r="1160" spans="1:10" x14ac:dyDescent="0.25">
      <c r="A1160" s="197">
        <f>IF(I1159=DbaseIndices!$N$3,A1159+1,A1159)</f>
        <v>194</v>
      </c>
      <c r="B1160" s="197">
        <f>MATCH(A1160,DbaseIndices!A:A,0)</f>
        <v>267</v>
      </c>
      <c r="C1160" s="197" t="str" cm="1">
        <f t="array" ref="C1160">INDEX(DbaseIndices!F:F,$B1160)</f>
        <v>1 Energy</v>
      </c>
      <c r="D1160" s="197" t="str" cm="1">
        <f t="array" ref="D1160">INDEX(DbaseIndices!G:G,$B1160)</f>
        <v>1A Fuel Combustion Activities</v>
      </c>
      <c r="E1160" s="197" t="str" cm="1">
        <f t="array" ref="E1160">INDEX(DbaseIndices!H:H,$B1160)</f>
        <v>1A4 Other Sectors</v>
      </c>
      <c r="F1160" s="197" t="str" cm="1">
        <f t="array" ref="F1160">INDEX(DbaseIndices!I:I,$B1160)</f>
        <v>1A4c Agriculture/Forestry/Fishing/Fish Farms</v>
      </c>
      <c r="G1160" s="197" t="str" cm="1">
        <f t="array" ref="G1160">INDEX(DbaseIndices!D:D,$B1160)</f>
        <v>Diesel</v>
      </c>
      <c r="H1160" s="197" t="str" cm="1">
        <f t="array" ref="H1160">INDEX(DbaseIndices!E:E,$B1160)</f>
        <v>N2O</v>
      </c>
      <c r="I1160" s="197">
        <f>IF(I1159=DbaseIndices!$N$3,DbaseIndices!$N$2,I1159+1)</f>
        <v>2012</v>
      </c>
      <c r="J1160" s="404" cm="1">
        <f t="array" aca="1" ref="J1160" ca="1">OFFSET(INDIRECT(INDEX(DbaseIndices!J:J,B1160)),0,I1160-2000+1)</f>
        <v>2.3170438799999998E-2</v>
      </c>
    </row>
    <row r="1161" spans="1:10" x14ac:dyDescent="0.25">
      <c r="A1161" s="197">
        <f>IF(I1160=DbaseIndices!$N$3,A1160+1,A1160)</f>
        <v>194</v>
      </c>
      <c r="B1161" s="197">
        <f>MATCH(A1161,DbaseIndices!A:A,0)</f>
        <v>267</v>
      </c>
      <c r="C1161" s="197" t="str" cm="1">
        <f t="array" ref="C1161">INDEX(DbaseIndices!F:F,$B1161)</f>
        <v>1 Energy</v>
      </c>
      <c r="D1161" s="197" t="str" cm="1">
        <f t="array" ref="D1161">INDEX(DbaseIndices!G:G,$B1161)</f>
        <v>1A Fuel Combustion Activities</v>
      </c>
      <c r="E1161" s="197" t="str" cm="1">
        <f t="array" ref="E1161">INDEX(DbaseIndices!H:H,$B1161)</f>
        <v>1A4 Other Sectors</v>
      </c>
      <c r="F1161" s="197" t="str" cm="1">
        <f t="array" ref="F1161">INDEX(DbaseIndices!I:I,$B1161)</f>
        <v>1A4c Agriculture/Forestry/Fishing/Fish Farms</v>
      </c>
      <c r="G1161" s="197" t="str" cm="1">
        <f t="array" ref="G1161">INDEX(DbaseIndices!D:D,$B1161)</f>
        <v>Diesel</v>
      </c>
      <c r="H1161" s="197" t="str" cm="1">
        <f t="array" ref="H1161">INDEX(DbaseIndices!E:E,$B1161)</f>
        <v>N2O</v>
      </c>
      <c r="I1161" s="197">
        <f>IF(I1160=DbaseIndices!$N$3,DbaseIndices!$N$2,I1160+1)</f>
        <v>2013</v>
      </c>
      <c r="J1161" s="404" cm="1">
        <f t="array" aca="1" ref="J1161" ca="1">OFFSET(INDIRECT(INDEX(DbaseIndices!J:J,B1161)),0,I1161-2000+1)</f>
        <v>2.4790200000000002E-2</v>
      </c>
    </row>
    <row r="1162" spans="1:10" x14ac:dyDescent="0.25">
      <c r="A1162" s="197">
        <f>IF(I1161=DbaseIndices!$N$3,A1161+1,A1161)</f>
        <v>194</v>
      </c>
      <c r="B1162" s="197">
        <f>MATCH(A1162,DbaseIndices!A:A,0)</f>
        <v>267</v>
      </c>
      <c r="C1162" s="197" t="str" cm="1">
        <f t="array" ref="C1162">INDEX(DbaseIndices!F:F,$B1162)</f>
        <v>1 Energy</v>
      </c>
      <c r="D1162" s="197" t="str" cm="1">
        <f t="array" ref="D1162">INDEX(DbaseIndices!G:G,$B1162)</f>
        <v>1A Fuel Combustion Activities</v>
      </c>
      <c r="E1162" s="197" t="str" cm="1">
        <f t="array" ref="E1162">INDEX(DbaseIndices!H:H,$B1162)</f>
        <v>1A4 Other Sectors</v>
      </c>
      <c r="F1162" s="197" t="str" cm="1">
        <f t="array" ref="F1162">INDEX(DbaseIndices!I:I,$B1162)</f>
        <v>1A4c Agriculture/Forestry/Fishing/Fish Farms</v>
      </c>
      <c r="G1162" s="197" t="str" cm="1">
        <f t="array" ref="G1162">INDEX(DbaseIndices!D:D,$B1162)</f>
        <v>Diesel</v>
      </c>
      <c r="H1162" s="197" t="str" cm="1">
        <f t="array" ref="H1162">INDEX(DbaseIndices!E:E,$B1162)</f>
        <v>N2O</v>
      </c>
      <c r="I1162" s="197">
        <f>IF(I1161=DbaseIndices!$N$3,DbaseIndices!$N$2,I1161+1)</f>
        <v>2014</v>
      </c>
      <c r="J1162" s="404" cm="1">
        <f t="array" aca="1" ref="J1162" ca="1">OFFSET(INDIRECT(INDEX(DbaseIndices!J:J,B1162)),0,I1162-2000+1)</f>
        <v>2.4974519999999997E-2</v>
      </c>
    </row>
    <row r="1163" spans="1:10" x14ac:dyDescent="0.25">
      <c r="A1163" s="197">
        <f>IF(I1162=DbaseIndices!$N$3,A1162+1,A1162)</f>
        <v>194</v>
      </c>
      <c r="B1163" s="197">
        <f>MATCH(A1163,DbaseIndices!A:A,0)</f>
        <v>267</v>
      </c>
      <c r="C1163" s="197" t="str" cm="1">
        <f t="array" ref="C1163">INDEX(DbaseIndices!F:F,$B1163)</f>
        <v>1 Energy</v>
      </c>
      <c r="D1163" s="197" t="str" cm="1">
        <f t="array" ref="D1163">INDEX(DbaseIndices!G:G,$B1163)</f>
        <v>1A Fuel Combustion Activities</v>
      </c>
      <c r="E1163" s="197" t="str" cm="1">
        <f t="array" ref="E1163">INDEX(DbaseIndices!H:H,$B1163)</f>
        <v>1A4 Other Sectors</v>
      </c>
      <c r="F1163" s="197" t="str" cm="1">
        <f t="array" ref="F1163">INDEX(DbaseIndices!I:I,$B1163)</f>
        <v>1A4c Agriculture/Forestry/Fishing/Fish Farms</v>
      </c>
      <c r="G1163" s="197" t="str" cm="1">
        <f t="array" ref="G1163">INDEX(DbaseIndices!D:D,$B1163)</f>
        <v>Diesel</v>
      </c>
      <c r="H1163" s="197" t="str" cm="1">
        <f t="array" ref="H1163">INDEX(DbaseIndices!E:E,$B1163)</f>
        <v>N2O</v>
      </c>
      <c r="I1163" s="197">
        <f>IF(I1162=DbaseIndices!$N$3,DbaseIndices!$N$2,I1162+1)</f>
        <v>2015</v>
      </c>
      <c r="J1163" s="404" cm="1">
        <f t="array" aca="1" ref="J1163" ca="1">OFFSET(INDIRECT(INDEX(DbaseIndices!J:J,B1163)),0,I1163-2000+1)</f>
        <v>2.4540077999999996E-2</v>
      </c>
    </row>
    <row r="1164" spans="1:10" x14ac:dyDescent="0.25">
      <c r="A1164" s="197">
        <f>IF(I1163=DbaseIndices!$N$3,A1163+1,A1163)</f>
        <v>194</v>
      </c>
      <c r="B1164" s="197">
        <f>MATCH(A1164,DbaseIndices!A:A,0)</f>
        <v>267</v>
      </c>
      <c r="C1164" s="197" t="str" cm="1">
        <f t="array" ref="C1164">INDEX(DbaseIndices!F:F,$B1164)</f>
        <v>1 Energy</v>
      </c>
      <c r="D1164" s="197" t="str" cm="1">
        <f t="array" ref="D1164">INDEX(DbaseIndices!G:G,$B1164)</f>
        <v>1A Fuel Combustion Activities</v>
      </c>
      <c r="E1164" s="197" t="str" cm="1">
        <f t="array" ref="E1164">INDEX(DbaseIndices!H:H,$B1164)</f>
        <v>1A4 Other Sectors</v>
      </c>
      <c r="F1164" s="197" t="str" cm="1">
        <f t="array" ref="F1164">INDEX(DbaseIndices!I:I,$B1164)</f>
        <v>1A4c Agriculture/Forestry/Fishing/Fish Farms</v>
      </c>
      <c r="G1164" s="197" t="str" cm="1">
        <f t="array" ref="G1164">INDEX(DbaseIndices!D:D,$B1164)</f>
        <v>Diesel</v>
      </c>
      <c r="H1164" s="197" t="str" cm="1">
        <f t="array" ref="H1164">INDEX(DbaseIndices!E:E,$B1164)</f>
        <v>N2O</v>
      </c>
      <c r="I1164" s="197">
        <f>IF(I1163=DbaseIndices!$N$3,DbaseIndices!$N$2,I1163+1)</f>
        <v>2016</v>
      </c>
      <c r="J1164" s="404" cm="1">
        <f t="array" aca="1" ref="J1164" ca="1">OFFSET(INDIRECT(INDEX(DbaseIndices!J:J,B1164)),0,I1164-2000+1)</f>
        <v>2.6779799999999999E-2</v>
      </c>
    </row>
    <row r="1165" spans="1:10" x14ac:dyDescent="0.25">
      <c r="A1165" s="197">
        <f>IF(I1164=DbaseIndices!$N$3,A1164+1,A1164)</f>
        <v>194</v>
      </c>
      <c r="B1165" s="197">
        <f>MATCH(A1165,DbaseIndices!A:A,0)</f>
        <v>267</v>
      </c>
      <c r="C1165" s="197" t="str" cm="1">
        <f t="array" ref="C1165">INDEX(DbaseIndices!F:F,$B1165)</f>
        <v>1 Energy</v>
      </c>
      <c r="D1165" s="197" t="str" cm="1">
        <f t="array" ref="D1165">INDEX(DbaseIndices!G:G,$B1165)</f>
        <v>1A Fuel Combustion Activities</v>
      </c>
      <c r="E1165" s="197" t="str" cm="1">
        <f t="array" ref="E1165">INDEX(DbaseIndices!H:H,$B1165)</f>
        <v>1A4 Other Sectors</v>
      </c>
      <c r="F1165" s="197" t="str" cm="1">
        <f t="array" ref="F1165">INDEX(DbaseIndices!I:I,$B1165)</f>
        <v>1A4c Agriculture/Forestry/Fishing/Fish Farms</v>
      </c>
      <c r="G1165" s="197" t="str" cm="1">
        <f t="array" ref="G1165">INDEX(DbaseIndices!D:D,$B1165)</f>
        <v>Diesel</v>
      </c>
      <c r="H1165" s="197" t="str" cm="1">
        <f t="array" ref="H1165">INDEX(DbaseIndices!E:E,$B1165)</f>
        <v>N2O</v>
      </c>
      <c r="I1165" s="197">
        <f>IF(I1164=DbaseIndices!$N$3,DbaseIndices!$N$2,I1164+1)</f>
        <v>2017</v>
      </c>
      <c r="J1165" s="404" cm="1">
        <f t="array" aca="1" ref="J1165" ca="1">OFFSET(INDIRECT(INDEX(DbaseIndices!J:J,B1165)),0,I1165-2000+1)</f>
        <v>2.76642E-2</v>
      </c>
    </row>
    <row r="1166" spans="1:10" x14ac:dyDescent="0.25">
      <c r="A1166" s="197">
        <f>IF(I1165=DbaseIndices!$N$3,A1165+1,A1165)</f>
        <v>195</v>
      </c>
      <c r="B1166" s="197">
        <f>MATCH(A1166,DbaseIndices!A:A,0)</f>
        <v>268</v>
      </c>
      <c r="C1166" s="197" t="str" cm="1">
        <f t="array" ref="C1166">INDEX(DbaseIndices!F:F,$B1166)</f>
        <v>1 Energy</v>
      </c>
      <c r="D1166" s="197" t="str" cm="1">
        <f t="array" ref="D1166">INDEX(DbaseIndices!G:G,$B1166)</f>
        <v>1A Fuel Combustion Activities</v>
      </c>
      <c r="E1166" s="197" t="str" cm="1">
        <f t="array" ref="E1166">INDEX(DbaseIndices!H:H,$B1166)</f>
        <v>1A4 Other Sectors</v>
      </c>
      <c r="F1166" s="197" t="str" cm="1">
        <f t="array" ref="F1166">INDEX(DbaseIndices!I:I,$B1166)</f>
        <v>1A4c Agriculture/Forestry/Fishing/Fish Farms</v>
      </c>
      <c r="G1166" s="197" t="str" cm="1">
        <f t="array" ref="G1166">INDEX(DbaseIndices!D:D,$B1166)</f>
        <v>Residual Fuel Oil (HFO)</v>
      </c>
      <c r="H1166" s="197" t="str" cm="1">
        <f t="array" ref="H1166">INDEX(DbaseIndices!E:E,$B1166)</f>
        <v>N2O</v>
      </c>
      <c r="I1166" s="197">
        <f>IF(I1165=DbaseIndices!$N$3,DbaseIndices!$N$2,I1165+1)</f>
        <v>2012</v>
      </c>
      <c r="J1166" s="404" cm="1">
        <f t="array" aca="1" ref="J1166" ca="1">OFFSET(INDIRECT(INDEX(DbaseIndices!J:J,B1166)),0,I1166-2000+1)</f>
        <v>1.263195648E-3</v>
      </c>
    </row>
    <row r="1167" spans="1:10" x14ac:dyDescent="0.25">
      <c r="A1167" s="197">
        <f>IF(I1166=DbaseIndices!$N$3,A1166+1,A1166)</f>
        <v>195</v>
      </c>
      <c r="B1167" s="197">
        <f>MATCH(A1167,DbaseIndices!A:A,0)</f>
        <v>268</v>
      </c>
      <c r="C1167" s="197" t="str" cm="1">
        <f t="array" ref="C1167">INDEX(DbaseIndices!F:F,$B1167)</f>
        <v>1 Energy</v>
      </c>
      <c r="D1167" s="197" t="str" cm="1">
        <f t="array" ref="D1167">INDEX(DbaseIndices!G:G,$B1167)</f>
        <v>1A Fuel Combustion Activities</v>
      </c>
      <c r="E1167" s="197" t="str" cm="1">
        <f t="array" ref="E1167">INDEX(DbaseIndices!H:H,$B1167)</f>
        <v>1A4 Other Sectors</v>
      </c>
      <c r="F1167" s="197" t="str" cm="1">
        <f t="array" ref="F1167">INDEX(DbaseIndices!I:I,$B1167)</f>
        <v>1A4c Agriculture/Forestry/Fishing/Fish Farms</v>
      </c>
      <c r="G1167" s="197" t="str" cm="1">
        <f t="array" ref="G1167">INDEX(DbaseIndices!D:D,$B1167)</f>
        <v>Residual Fuel Oil (HFO)</v>
      </c>
      <c r="H1167" s="197" t="str" cm="1">
        <f t="array" ref="H1167">INDEX(DbaseIndices!E:E,$B1167)</f>
        <v>N2O</v>
      </c>
      <c r="I1167" s="197">
        <f>IF(I1166=DbaseIndices!$N$3,DbaseIndices!$N$2,I1166+1)</f>
        <v>2013</v>
      </c>
      <c r="J1167" s="404" cm="1">
        <f t="array" aca="1" ref="J1167" ca="1">OFFSET(INDIRECT(INDEX(DbaseIndices!J:J,B1167)),0,I1167-2000+1)</f>
        <v>1.3120744799999997E-3</v>
      </c>
    </row>
    <row r="1168" spans="1:10" x14ac:dyDescent="0.25">
      <c r="A1168" s="197">
        <f>IF(I1167=DbaseIndices!$N$3,A1167+1,A1167)</f>
        <v>195</v>
      </c>
      <c r="B1168" s="197">
        <f>MATCH(A1168,DbaseIndices!A:A,0)</f>
        <v>268</v>
      </c>
      <c r="C1168" s="197" t="str" cm="1">
        <f t="array" ref="C1168">INDEX(DbaseIndices!F:F,$B1168)</f>
        <v>1 Energy</v>
      </c>
      <c r="D1168" s="197" t="str" cm="1">
        <f t="array" ref="D1168">INDEX(DbaseIndices!G:G,$B1168)</f>
        <v>1A Fuel Combustion Activities</v>
      </c>
      <c r="E1168" s="197" t="str" cm="1">
        <f t="array" ref="E1168">INDEX(DbaseIndices!H:H,$B1168)</f>
        <v>1A4 Other Sectors</v>
      </c>
      <c r="F1168" s="197" t="str" cm="1">
        <f t="array" ref="F1168">INDEX(DbaseIndices!I:I,$B1168)</f>
        <v>1A4c Agriculture/Forestry/Fishing/Fish Farms</v>
      </c>
      <c r="G1168" s="197" t="str" cm="1">
        <f t="array" ref="G1168">INDEX(DbaseIndices!D:D,$B1168)</f>
        <v>Residual Fuel Oil (HFO)</v>
      </c>
      <c r="H1168" s="197" t="str" cm="1">
        <f t="array" ref="H1168">INDEX(DbaseIndices!E:E,$B1168)</f>
        <v>N2O</v>
      </c>
      <c r="I1168" s="197">
        <f>IF(I1167=DbaseIndices!$N$3,DbaseIndices!$N$2,I1167+1)</f>
        <v>2014</v>
      </c>
      <c r="J1168" s="404" cm="1">
        <f t="array" aca="1" ref="J1168" ca="1">OFFSET(INDIRECT(INDEX(DbaseIndices!J:J,B1168)),0,I1168-2000+1)</f>
        <v>1.366728E-3</v>
      </c>
    </row>
    <row r="1169" spans="1:10" x14ac:dyDescent="0.25">
      <c r="A1169" s="197">
        <f>IF(I1168=DbaseIndices!$N$3,A1168+1,A1168)</f>
        <v>195</v>
      </c>
      <c r="B1169" s="197">
        <f>MATCH(A1169,DbaseIndices!A:A,0)</f>
        <v>268</v>
      </c>
      <c r="C1169" s="197" t="str" cm="1">
        <f t="array" ref="C1169">INDEX(DbaseIndices!F:F,$B1169)</f>
        <v>1 Energy</v>
      </c>
      <c r="D1169" s="197" t="str" cm="1">
        <f t="array" ref="D1169">INDEX(DbaseIndices!G:G,$B1169)</f>
        <v>1A Fuel Combustion Activities</v>
      </c>
      <c r="E1169" s="197" t="str" cm="1">
        <f t="array" ref="E1169">INDEX(DbaseIndices!H:H,$B1169)</f>
        <v>1A4 Other Sectors</v>
      </c>
      <c r="F1169" s="197" t="str" cm="1">
        <f t="array" ref="F1169">INDEX(DbaseIndices!I:I,$B1169)</f>
        <v>1A4c Agriculture/Forestry/Fishing/Fish Farms</v>
      </c>
      <c r="G1169" s="197" t="str" cm="1">
        <f t="array" ref="G1169">INDEX(DbaseIndices!D:D,$B1169)</f>
        <v>Residual Fuel Oil (HFO)</v>
      </c>
      <c r="H1169" s="197" t="str" cm="1">
        <f t="array" ref="H1169">INDEX(DbaseIndices!E:E,$B1169)</f>
        <v>N2O</v>
      </c>
      <c r="I1169" s="197">
        <f>IF(I1168=DbaseIndices!$N$3,DbaseIndices!$N$2,I1168+1)</f>
        <v>2015</v>
      </c>
      <c r="J1169" s="404" cm="1">
        <f t="array" aca="1" ref="J1169" ca="1">OFFSET(INDIRECT(INDEX(DbaseIndices!J:J,B1169)),0,I1169-2000+1)</f>
        <v>1.4286172799999998E-3</v>
      </c>
    </row>
    <row r="1170" spans="1:10" x14ac:dyDescent="0.25">
      <c r="A1170" s="197">
        <f>IF(I1169=DbaseIndices!$N$3,A1169+1,A1169)</f>
        <v>195</v>
      </c>
      <c r="B1170" s="197">
        <f>MATCH(A1170,DbaseIndices!A:A,0)</f>
        <v>268</v>
      </c>
      <c r="C1170" s="197" t="str" cm="1">
        <f t="array" ref="C1170">INDEX(DbaseIndices!F:F,$B1170)</f>
        <v>1 Energy</v>
      </c>
      <c r="D1170" s="197" t="str" cm="1">
        <f t="array" ref="D1170">INDEX(DbaseIndices!G:G,$B1170)</f>
        <v>1A Fuel Combustion Activities</v>
      </c>
      <c r="E1170" s="197" t="str" cm="1">
        <f t="array" ref="E1170">INDEX(DbaseIndices!H:H,$B1170)</f>
        <v>1A4 Other Sectors</v>
      </c>
      <c r="F1170" s="197" t="str" cm="1">
        <f t="array" ref="F1170">INDEX(DbaseIndices!I:I,$B1170)</f>
        <v>1A4c Agriculture/Forestry/Fishing/Fish Farms</v>
      </c>
      <c r="G1170" s="197" t="str" cm="1">
        <f t="array" ref="G1170">INDEX(DbaseIndices!D:D,$B1170)</f>
        <v>Residual Fuel Oil (HFO)</v>
      </c>
      <c r="H1170" s="197" t="str" cm="1">
        <f t="array" ref="H1170">INDEX(DbaseIndices!E:E,$B1170)</f>
        <v>N2O</v>
      </c>
      <c r="I1170" s="197">
        <f>IF(I1169=DbaseIndices!$N$3,DbaseIndices!$N$2,I1169+1)</f>
        <v>2016</v>
      </c>
      <c r="J1170" s="404" cm="1">
        <f t="array" aca="1" ref="J1170" ca="1">OFFSET(INDIRECT(INDEX(DbaseIndices!J:J,B1170)),0,I1170-2000+1)</f>
        <v>1.4976E-3</v>
      </c>
    </row>
    <row r="1171" spans="1:10" x14ac:dyDescent="0.25">
      <c r="A1171" s="197">
        <f>IF(I1170=DbaseIndices!$N$3,A1170+1,A1170)</f>
        <v>195</v>
      </c>
      <c r="B1171" s="197">
        <f>MATCH(A1171,DbaseIndices!A:A,0)</f>
        <v>268</v>
      </c>
      <c r="C1171" s="197" t="str" cm="1">
        <f t="array" ref="C1171">INDEX(DbaseIndices!F:F,$B1171)</f>
        <v>1 Energy</v>
      </c>
      <c r="D1171" s="197" t="str" cm="1">
        <f t="array" ref="D1171">INDEX(DbaseIndices!G:G,$B1171)</f>
        <v>1A Fuel Combustion Activities</v>
      </c>
      <c r="E1171" s="197" t="str" cm="1">
        <f t="array" ref="E1171">INDEX(DbaseIndices!H:H,$B1171)</f>
        <v>1A4 Other Sectors</v>
      </c>
      <c r="F1171" s="197" t="str" cm="1">
        <f t="array" ref="F1171">INDEX(DbaseIndices!I:I,$B1171)</f>
        <v>1A4c Agriculture/Forestry/Fishing/Fish Farms</v>
      </c>
      <c r="G1171" s="197" t="str" cm="1">
        <f t="array" ref="G1171">INDEX(DbaseIndices!D:D,$B1171)</f>
        <v>Residual Fuel Oil (HFO)</v>
      </c>
      <c r="H1171" s="197" t="str" cm="1">
        <f t="array" ref="H1171">INDEX(DbaseIndices!E:E,$B1171)</f>
        <v>N2O</v>
      </c>
      <c r="I1171" s="197">
        <f>IF(I1170=DbaseIndices!$N$3,DbaseIndices!$N$2,I1170+1)</f>
        <v>2017</v>
      </c>
      <c r="J1171" s="404" cm="1">
        <f t="array" aca="1" ref="J1171" ca="1">OFFSET(INDIRECT(INDEX(DbaseIndices!J:J,B1171)),0,I1171-2000+1)</f>
        <v>1.5743999999999999E-3</v>
      </c>
    </row>
    <row r="1172" spans="1:10" x14ac:dyDescent="0.25">
      <c r="A1172" s="197">
        <f>IF(I1171=DbaseIndices!$N$3,A1171+1,A1171)</f>
        <v>196</v>
      </c>
      <c r="B1172" s="197">
        <f>MATCH(A1172,DbaseIndices!A:A,0)</f>
        <v>269</v>
      </c>
      <c r="C1172" s="197" t="str" cm="1">
        <f t="array" ref="C1172">INDEX(DbaseIndices!F:F,$B1172)</f>
        <v>1 Energy</v>
      </c>
      <c r="D1172" s="197" t="str" cm="1">
        <f t="array" ref="D1172">INDEX(DbaseIndices!G:G,$B1172)</f>
        <v>1A Fuel Combustion Activities</v>
      </c>
      <c r="E1172" s="197" t="str" cm="1">
        <f t="array" ref="E1172">INDEX(DbaseIndices!H:H,$B1172)</f>
        <v>1A4 Other Sectors</v>
      </c>
      <c r="F1172" s="197" t="str" cm="1">
        <f t="array" ref="F1172">INDEX(DbaseIndices!I:I,$B1172)</f>
        <v>1A4c Agriculture/Forestry/Fishing/Fish Farms</v>
      </c>
      <c r="G1172" s="197" t="str" cm="1">
        <f t="array" ref="G1172">INDEX(DbaseIndices!D:D,$B1172)</f>
        <v>LPG</v>
      </c>
      <c r="H1172" s="197" t="str" cm="1">
        <f t="array" ref="H1172">INDEX(DbaseIndices!E:E,$B1172)</f>
        <v>N2O</v>
      </c>
      <c r="I1172" s="197">
        <f>IF(I1171=DbaseIndices!$N$3,DbaseIndices!$N$2,I1171+1)</f>
        <v>2012</v>
      </c>
      <c r="J1172" s="404" cm="1">
        <f t="array" aca="1" ref="J1172" ca="1">OFFSET(INDIRECT(INDEX(DbaseIndices!J:J,B1172)),0,I1172-2000+1)</f>
        <v>5.0794080000000011E-6</v>
      </c>
    </row>
    <row r="1173" spans="1:10" x14ac:dyDescent="0.25">
      <c r="A1173" s="197">
        <f>IF(I1172=DbaseIndices!$N$3,A1172+1,A1172)</f>
        <v>196</v>
      </c>
      <c r="B1173" s="197">
        <f>MATCH(A1173,DbaseIndices!A:A,0)</f>
        <v>269</v>
      </c>
      <c r="C1173" s="197" t="str" cm="1">
        <f t="array" ref="C1173">INDEX(DbaseIndices!F:F,$B1173)</f>
        <v>1 Energy</v>
      </c>
      <c r="D1173" s="197" t="str" cm="1">
        <f t="array" ref="D1173">INDEX(DbaseIndices!G:G,$B1173)</f>
        <v>1A Fuel Combustion Activities</v>
      </c>
      <c r="E1173" s="197" t="str" cm="1">
        <f t="array" ref="E1173">INDEX(DbaseIndices!H:H,$B1173)</f>
        <v>1A4 Other Sectors</v>
      </c>
      <c r="F1173" s="197" t="str" cm="1">
        <f t="array" ref="F1173">INDEX(DbaseIndices!I:I,$B1173)</f>
        <v>1A4c Agriculture/Forestry/Fishing/Fish Farms</v>
      </c>
      <c r="G1173" s="197" t="str" cm="1">
        <f t="array" ref="G1173">INDEX(DbaseIndices!D:D,$B1173)</f>
        <v>LPG</v>
      </c>
      <c r="H1173" s="197" t="str" cm="1">
        <f t="array" ref="H1173">INDEX(DbaseIndices!E:E,$B1173)</f>
        <v>N2O</v>
      </c>
      <c r="I1173" s="197">
        <f>IF(I1172=DbaseIndices!$N$3,DbaseIndices!$N$2,I1172+1)</f>
        <v>2013</v>
      </c>
      <c r="J1173" s="404" cm="1">
        <f t="array" aca="1" ref="J1173" ca="1">OFFSET(INDIRECT(INDEX(DbaseIndices!J:J,B1173)),0,I1173-2000+1)</f>
        <v>3.9999999999999998E-6</v>
      </c>
    </row>
    <row r="1174" spans="1:10" x14ac:dyDescent="0.25">
      <c r="A1174" s="197">
        <f>IF(I1173=DbaseIndices!$N$3,A1173+1,A1173)</f>
        <v>196</v>
      </c>
      <c r="B1174" s="197">
        <f>MATCH(A1174,DbaseIndices!A:A,0)</f>
        <v>269</v>
      </c>
      <c r="C1174" s="197" t="str" cm="1">
        <f t="array" ref="C1174">INDEX(DbaseIndices!F:F,$B1174)</f>
        <v>1 Energy</v>
      </c>
      <c r="D1174" s="197" t="str" cm="1">
        <f t="array" ref="D1174">INDEX(DbaseIndices!G:G,$B1174)</f>
        <v>1A Fuel Combustion Activities</v>
      </c>
      <c r="E1174" s="197" t="str" cm="1">
        <f t="array" ref="E1174">INDEX(DbaseIndices!H:H,$B1174)</f>
        <v>1A4 Other Sectors</v>
      </c>
      <c r="F1174" s="197" t="str" cm="1">
        <f t="array" ref="F1174">INDEX(DbaseIndices!I:I,$B1174)</f>
        <v>1A4c Agriculture/Forestry/Fishing/Fish Farms</v>
      </c>
      <c r="G1174" s="197" t="str" cm="1">
        <f t="array" ref="G1174">INDEX(DbaseIndices!D:D,$B1174)</f>
        <v>LPG</v>
      </c>
      <c r="H1174" s="197" t="str" cm="1">
        <f t="array" ref="H1174">INDEX(DbaseIndices!E:E,$B1174)</f>
        <v>N2O</v>
      </c>
      <c r="I1174" s="197">
        <f>IF(I1173=DbaseIndices!$N$3,DbaseIndices!$N$2,I1173+1)</f>
        <v>2014</v>
      </c>
      <c r="J1174" s="404" cm="1">
        <f t="array" aca="1" ref="J1174" ca="1">OFFSET(INDIRECT(INDEX(DbaseIndices!J:J,B1174)),0,I1174-2000+1)</f>
        <v>3.7000000000000002E-6</v>
      </c>
    </row>
    <row r="1175" spans="1:10" x14ac:dyDescent="0.25">
      <c r="A1175" s="197">
        <f>IF(I1174=DbaseIndices!$N$3,A1174+1,A1174)</f>
        <v>196</v>
      </c>
      <c r="B1175" s="197">
        <f>MATCH(A1175,DbaseIndices!A:A,0)</f>
        <v>269</v>
      </c>
      <c r="C1175" s="197" t="str" cm="1">
        <f t="array" ref="C1175">INDEX(DbaseIndices!F:F,$B1175)</f>
        <v>1 Energy</v>
      </c>
      <c r="D1175" s="197" t="str" cm="1">
        <f t="array" ref="D1175">INDEX(DbaseIndices!G:G,$B1175)</f>
        <v>1A Fuel Combustion Activities</v>
      </c>
      <c r="E1175" s="197" t="str" cm="1">
        <f t="array" ref="E1175">INDEX(DbaseIndices!H:H,$B1175)</f>
        <v>1A4 Other Sectors</v>
      </c>
      <c r="F1175" s="197" t="str" cm="1">
        <f t="array" ref="F1175">INDEX(DbaseIndices!I:I,$B1175)</f>
        <v>1A4c Agriculture/Forestry/Fishing/Fish Farms</v>
      </c>
      <c r="G1175" s="197" t="str" cm="1">
        <f t="array" ref="G1175">INDEX(DbaseIndices!D:D,$B1175)</f>
        <v>LPG</v>
      </c>
      <c r="H1175" s="197" t="str" cm="1">
        <f t="array" ref="H1175">INDEX(DbaseIndices!E:E,$B1175)</f>
        <v>N2O</v>
      </c>
      <c r="I1175" s="197">
        <f>IF(I1174=DbaseIndices!$N$3,DbaseIndices!$N$2,I1174+1)</f>
        <v>2015</v>
      </c>
      <c r="J1175" s="404" cm="1">
        <f t="array" aca="1" ref="J1175" ca="1">OFFSET(INDIRECT(INDEX(DbaseIndices!J:J,B1175)),0,I1175-2000+1)</f>
        <v>4.5000000000000001E-6</v>
      </c>
    </row>
    <row r="1176" spans="1:10" x14ac:dyDescent="0.25">
      <c r="A1176" s="197">
        <f>IF(I1175=DbaseIndices!$N$3,A1175+1,A1175)</f>
        <v>196</v>
      </c>
      <c r="B1176" s="197">
        <f>MATCH(A1176,DbaseIndices!A:A,0)</f>
        <v>269</v>
      </c>
      <c r="C1176" s="197" t="str" cm="1">
        <f t="array" ref="C1176">INDEX(DbaseIndices!F:F,$B1176)</f>
        <v>1 Energy</v>
      </c>
      <c r="D1176" s="197" t="str" cm="1">
        <f t="array" ref="D1176">INDEX(DbaseIndices!G:G,$B1176)</f>
        <v>1A Fuel Combustion Activities</v>
      </c>
      <c r="E1176" s="197" t="str" cm="1">
        <f t="array" ref="E1176">INDEX(DbaseIndices!H:H,$B1176)</f>
        <v>1A4 Other Sectors</v>
      </c>
      <c r="F1176" s="197" t="str" cm="1">
        <f t="array" ref="F1176">INDEX(DbaseIndices!I:I,$B1176)</f>
        <v>1A4c Agriculture/Forestry/Fishing/Fish Farms</v>
      </c>
      <c r="G1176" s="197" t="str" cm="1">
        <f t="array" ref="G1176">INDEX(DbaseIndices!D:D,$B1176)</f>
        <v>LPG</v>
      </c>
      <c r="H1176" s="197" t="str" cm="1">
        <f t="array" ref="H1176">INDEX(DbaseIndices!E:E,$B1176)</f>
        <v>N2O</v>
      </c>
      <c r="I1176" s="197">
        <f>IF(I1175=DbaseIndices!$N$3,DbaseIndices!$N$2,I1175+1)</f>
        <v>2016</v>
      </c>
      <c r="J1176" s="404" cm="1">
        <f t="array" aca="1" ref="J1176" ca="1">OFFSET(INDIRECT(INDEX(DbaseIndices!J:J,B1176)),0,I1176-2000+1)</f>
        <v>4.5000000000000001E-6</v>
      </c>
    </row>
    <row r="1177" spans="1:10" x14ac:dyDescent="0.25">
      <c r="A1177" s="197">
        <f>IF(I1176=DbaseIndices!$N$3,A1176+1,A1176)</f>
        <v>196</v>
      </c>
      <c r="B1177" s="197">
        <f>MATCH(A1177,DbaseIndices!A:A,0)</f>
        <v>269</v>
      </c>
      <c r="C1177" s="197" t="str" cm="1">
        <f t="array" ref="C1177">INDEX(DbaseIndices!F:F,$B1177)</f>
        <v>1 Energy</v>
      </c>
      <c r="D1177" s="197" t="str" cm="1">
        <f t="array" ref="D1177">INDEX(DbaseIndices!G:G,$B1177)</f>
        <v>1A Fuel Combustion Activities</v>
      </c>
      <c r="E1177" s="197" t="str" cm="1">
        <f t="array" ref="E1177">INDEX(DbaseIndices!H:H,$B1177)</f>
        <v>1A4 Other Sectors</v>
      </c>
      <c r="F1177" s="197" t="str" cm="1">
        <f t="array" ref="F1177">INDEX(DbaseIndices!I:I,$B1177)</f>
        <v>1A4c Agriculture/Forestry/Fishing/Fish Farms</v>
      </c>
      <c r="G1177" s="197" t="str" cm="1">
        <f t="array" ref="G1177">INDEX(DbaseIndices!D:D,$B1177)</f>
        <v>LPG</v>
      </c>
      <c r="H1177" s="197" t="str" cm="1">
        <f t="array" ref="H1177">INDEX(DbaseIndices!E:E,$B1177)</f>
        <v>N2O</v>
      </c>
      <c r="I1177" s="197">
        <f>IF(I1176=DbaseIndices!$N$3,DbaseIndices!$N$2,I1176+1)</f>
        <v>2017</v>
      </c>
      <c r="J1177" s="404" cm="1">
        <f t="array" aca="1" ref="J1177" ca="1">OFFSET(INDIRECT(INDEX(DbaseIndices!J:J,B1177)),0,I1177-2000+1)</f>
        <v>4.5000000000000001E-6</v>
      </c>
    </row>
    <row r="1178" spans="1:10" x14ac:dyDescent="0.25">
      <c r="A1178" s="197">
        <f>IF(I1177=DbaseIndices!$N$3,A1177+1,A1177)</f>
        <v>197</v>
      </c>
      <c r="B1178" s="197">
        <f>MATCH(A1178,DbaseIndices!A:A,0)</f>
        <v>270</v>
      </c>
      <c r="C1178" s="197" t="str" cm="1">
        <f t="array" ref="C1178">INDEX(DbaseIndices!F:F,$B1178)</f>
        <v>1 Energy</v>
      </c>
      <c r="D1178" s="197" t="str" cm="1">
        <f t="array" ref="D1178">INDEX(DbaseIndices!G:G,$B1178)</f>
        <v>1A Fuel Combustion Activities</v>
      </c>
      <c r="E1178" s="197" t="str" cm="1">
        <f t="array" ref="E1178">INDEX(DbaseIndices!H:H,$B1178)</f>
        <v>1A4 Other Sectors</v>
      </c>
      <c r="F1178" s="197" t="str" cm="1">
        <f t="array" ref="F1178">INDEX(DbaseIndices!I:I,$B1178)</f>
        <v>1A4c Agriculture/Forestry/Fishing/Fish Farms</v>
      </c>
      <c r="G1178" s="197" t="str" cm="1">
        <f t="array" ref="G1178">INDEX(DbaseIndices!D:D,$B1178)</f>
        <v>Coal</v>
      </c>
      <c r="H1178" s="197" t="str" cm="1">
        <f t="array" ref="H1178">INDEX(DbaseIndices!E:E,$B1178)</f>
        <v>N2O</v>
      </c>
      <c r="I1178" s="197">
        <f>IF(I1177=DbaseIndices!$N$3,DbaseIndices!$N$2,I1177+1)</f>
        <v>2012</v>
      </c>
      <c r="J1178" s="404" cm="1">
        <f t="array" aca="1" ref="J1178" ca="1">OFFSET(INDIRECT(INDEX(DbaseIndices!J:J,B1178)),0,I1178-2000+1)</f>
        <v>7.8666962575557262E-3</v>
      </c>
    </row>
    <row r="1179" spans="1:10" x14ac:dyDescent="0.25">
      <c r="A1179" s="197">
        <f>IF(I1178=DbaseIndices!$N$3,A1178+1,A1178)</f>
        <v>197</v>
      </c>
      <c r="B1179" s="197">
        <f>MATCH(A1179,DbaseIndices!A:A,0)</f>
        <v>270</v>
      </c>
      <c r="C1179" s="197" t="str" cm="1">
        <f t="array" ref="C1179">INDEX(DbaseIndices!F:F,$B1179)</f>
        <v>1 Energy</v>
      </c>
      <c r="D1179" s="197" t="str" cm="1">
        <f t="array" ref="D1179">INDEX(DbaseIndices!G:G,$B1179)</f>
        <v>1A Fuel Combustion Activities</v>
      </c>
      <c r="E1179" s="197" t="str" cm="1">
        <f t="array" ref="E1179">INDEX(DbaseIndices!H:H,$B1179)</f>
        <v>1A4 Other Sectors</v>
      </c>
      <c r="F1179" s="197" t="str" cm="1">
        <f t="array" ref="F1179">INDEX(DbaseIndices!I:I,$B1179)</f>
        <v>1A4c Agriculture/Forestry/Fishing/Fish Farms</v>
      </c>
      <c r="G1179" s="197" t="str" cm="1">
        <f t="array" ref="G1179">INDEX(DbaseIndices!D:D,$B1179)</f>
        <v>Coal</v>
      </c>
      <c r="H1179" s="197" t="str" cm="1">
        <f t="array" ref="H1179">INDEX(DbaseIndices!E:E,$B1179)</f>
        <v>N2O</v>
      </c>
      <c r="I1179" s="197">
        <f>IF(I1178=DbaseIndices!$N$3,DbaseIndices!$N$2,I1178+1)</f>
        <v>2013</v>
      </c>
      <c r="J1179" s="404" cm="1">
        <f t="array" aca="1" ref="J1179" ca="1">OFFSET(INDIRECT(INDEX(DbaseIndices!J:J,B1179)),0,I1179-2000+1)</f>
        <v>3.9138943954305791E-3</v>
      </c>
    </row>
    <row r="1180" spans="1:10" x14ac:dyDescent="0.25">
      <c r="A1180" s="197">
        <f>IF(I1179=DbaseIndices!$N$3,A1179+1,A1179)</f>
        <v>197</v>
      </c>
      <c r="B1180" s="197">
        <f>MATCH(A1180,DbaseIndices!A:A,0)</f>
        <v>270</v>
      </c>
      <c r="C1180" s="197" t="str" cm="1">
        <f t="array" ref="C1180">INDEX(DbaseIndices!F:F,$B1180)</f>
        <v>1 Energy</v>
      </c>
      <c r="D1180" s="197" t="str" cm="1">
        <f t="array" ref="D1180">INDEX(DbaseIndices!G:G,$B1180)</f>
        <v>1A Fuel Combustion Activities</v>
      </c>
      <c r="E1180" s="197" t="str" cm="1">
        <f t="array" ref="E1180">INDEX(DbaseIndices!H:H,$B1180)</f>
        <v>1A4 Other Sectors</v>
      </c>
      <c r="F1180" s="197" t="str" cm="1">
        <f t="array" ref="F1180">INDEX(DbaseIndices!I:I,$B1180)</f>
        <v>1A4c Agriculture/Forestry/Fishing/Fish Farms</v>
      </c>
      <c r="G1180" s="197" t="str" cm="1">
        <f t="array" ref="G1180">INDEX(DbaseIndices!D:D,$B1180)</f>
        <v>Coal</v>
      </c>
      <c r="H1180" s="197" t="str" cm="1">
        <f t="array" ref="H1180">INDEX(DbaseIndices!E:E,$B1180)</f>
        <v>N2O</v>
      </c>
      <c r="I1180" s="197">
        <f>IF(I1179=DbaseIndices!$N$3,DbaseIndices!$N$2,I1179+1)</f>
        <v>2014</v>
      </c>
      <c r="J1180" s="404" cm="1">
        <f t="array" aca="1" ref="J1180" ca="1">OFFSET(INDIRECT(INDEX(DbaseIndices!J:J,B1180)),0,I1180-2000+1)</f>
        <v>2.4930432675257424E-3</v>
      </c>
    </row>
    <row r="1181" spans="1:10" x14ac:dyDescent="0.25">
      <c r="A1181" s="197">
        <f>IF(I1180=DbaseIndices!$N$3,A1180+1,A1180)</f>
        <v>197</v>
      </c>
      <c r="B1181" s="197">
        <f>MATCH(A1181,DbaseIndices!A:A,0)</f>
        <v>270</v>
      </c>
      <c r="C1181" s="197" t="str" cm="1">
        <f t="array" ref="C1181">INDEX(DbaseIndices!F:F,$B1181)</f>
        <v>1 Energy</v>
      </c>
      <c r="D1181" s="197" t="str" cm="1">
        <f t="array" ref="D1181">INDEX(DbaseIndices!G:G,$B1181)</f>
        <v>1A Fuel Combustion Activities</v>
      </c>
      <c r="E1181" s="197" t="str" cm="1">
        <f t="array" ref="E1181">INDEX(DbaseIndices!H:H,$B1181)</f>
        <v>1A4 Other Sectors</v>
      </c>
      <c r="F1181" s="197" t="str" cm="1">
        <f t="array" ref="F1181">INDEX(DbaseIndices!I:I,$B1181)</f>
        <v>1A4c Agriculture/Forestry/Fishing/Fish Farms</v>
      </c>
      <c r="G1181" s="197" t="str" cm="1">
        <f t="array" ref="G1181">INDEX(DbaseIndices!D:D,$B1181)</f>
        <v>Coal</v>
      </c>
      <c r="H1181" s="197" t="str" cm="1">
        <f t="array" ref="H1181">INDEX(DbaseIndices!E:E,$B1181)</f>
        <v>N2O</v>
      </c>
      <c r="I1181" s="197">
        <f>IF(I1180=DbaseIndices!$N$3,DbaseIndices!$N$2,I1180+1)</f>
        <v>2015</v>
      </c>
      <c r="J1181" s="404" cm="1">
        <f t="array" aca="1" ref="J1181" ca="1">OFFSET(INDIRECT(INDEX(DbaseIndices!J:J,B1181)),0,I1181-2000+1)</f>
        <v>2.5816443067196849E-3</v>
      </c>
    </row>
    <row r="1182" spans="1:10" x14ac:dyDescent="0.25">
      <c r="A1182" s="197">
        <f>IF(I1181=DbaseIndices!$N$3,A1181+1,A1181)</f>
        <v>197</v>
      </c>
      <c r="B1182" s="197">
        <f>MATCH(A1182,DbaseIndices!A:A,0)</f>
        <v>270</v>
      </c>
      <c r="C1182" s="197" t="str" cm="1">
        <f t="array" ref="C1182">INDEX(DbaseIndices!F:F,$B1182)</f>
        <v>1 Energy</v>
      </c>
      <c r="D1182" s="197" t="str" cm="1">
        <f t="array" ref="D1182">INDEX(DbaseIndices!G:G,$B1182)</f>
        <v>1A Fuel Combustion Activities</v>
      </c>
      <c r="E1182" s="197" t="str" cm="1">
        <f t="array" ref="E1182">INDEX(DbaseIndices!H:H,$B1182)</f>
        <v>1A4 Other Sectors</v>
      </c>
      <c r="F1182" s="197" t="str" cm="1">
        <f t="array" ref="F1182">INDEX(DbaseIndices!I:I,$B1182)</f>
        <v>1A4c Agriculture/Forestry/Fishing/Fish Farms</v>
      </c>
      <c r="G1182" s="197" t="str" cm="1">
        <f t="array" ref="G1182">INDEX(DbaseIndices!D:D,$B1182)</f>
        <v>Coal</v>
      </c>
      <c r="H1182" s="197" t="str" cm="1">
        <f t="array" ref="H1182">INDEX(DbaseIndices!E:E,$B1182)</f>
        <v>N2O</v>
      </c>
      <c r="I1182" s="197">
        <f>IF(I1181=DbaseIndices!$N$3,DbaseIndices!$N$2,I1181+1)</f>
        <v>2016</v>
      </c>
      <c r="J1182" s="404" cm="1">
        <f t="array" aca="1" ref="J1182" ca="1">OFFSET(INDIRECT(INDEX(DbaseIndices!J:J,B1182)),0,I1182-2000+1)</f>
        <v>2.6057256859181991E-3</v>
      </c>
    </row>
    <row r="1183" spans="1:10" x14ac:dyDescent="0.25">
      <c r="A1183" s="197">
        <f>IF(I1182=DbaseIndices!$N$3,A1182+1,A1182)</f>
        <v>197</v>
      </c>
      <c r="B1183" s="197">
        <f>MATCH(A1183,DbaseIndices!A:A,0)</f>
        <v>270</v>
      </c>
      <c r="C1183" s="197" t="str" cm="1">
        <f t="array" ref="C1183">INDEX(DbaseIndices!F:F,$B1183)</f>
        <v>1 Energy</v>
      </c>
      <c r="D1183" s="197" t="str" cm="1">
        <f t="array" ref="D1183">INDEX(DbaseIndices!G:G,$B1183)</f>
        <v>1A Fuel Combustion Activities</v>
      </c>
      <c r="E1183" s="197" t="str" cm="1">
        <f t="array" ref="E1183">INDEX(DbaseIndices!H:H,$B1183)</f>
        <v>1A4 Other Sectors</v>
      </c>
      <c r="F1183" s="197" t="str" cm="1">
        <f t="array" ref="F1183">INDEX(DbaseIndices!I:I,$B1183)</f>
        <v>1A4c Agriculture/Forestry/Fishing/Fish Farms</v>
      </c>
      <c r="G1183" s="197" t="str" cm="1">
        <f t="array" ref="G1183">INDEX(DbaseIndices!D:D,$B1183)</f>
        <v>Coal</v>
      </c>
      <c r="H1183" s="197" t="str" cm="1">
        <f t="array" ref="H1183">INDEX(DbaseIndices!E:E,$B1183)</f>
        <v>N2O</v>
      </c>
      <c r="I1183" s="197">
        <f>IF(I1182=DbaseIndices!$N$3,DbaseIndices!$N$2,I1182+1)</f>
        <v>2017</v>
      </c>
      <c r="J1183" s="404" cm="1">
        <f t="array" aca="1" ref="J1183" ca="1">OFFSET(INDIRECT(INDEX(DbaseIndices!J:J,B1183)),0,I1183-2000+1)</f>
        <v>3.2146229382568172E-3</v>
      </c>
    </row>
    <row r="1184" spans="1:10" x14ac:dyDescent="0.25">
      <c r="A1184" s="197">
        <f>IF(I1183=DbaseIndices!$N$3,A1183+1,A1183)</f>
        <v>198</v>
      </c>
      <c r="B1184" s="197">
        <f>MATCH(A1184,DbaseIndices!A:A,0)</f>
        <v>272</v>
      </c>
      <c r="C1184" s="197" t="str" cm="1">
        <f t="array" ref="C1184">INDEX(DbaseIndices!F:F,$B1184)</f>
        <v>1 Energy</v>
      </c>
      <c r="D1184" s="197" t="str" cm="1">
        <f t="array" ref="D1184">INDEX(DbaseIndices!G:G,$B1184)</f>
        <v>1A Fuel Combustion Activities</v>
      </c>
      <c r="E1184" s="197" t="str" cm="1">
        <f t="array" ref="E1184">INDEX(DbaseIndices!H:H,$B1184)</f>
        <v>1A4 Other Sectors</v>
      </c>
      <c r="F1184" s="197" t="str" cm="1">
        <f t="array" ref="F1184">INDEX(DbaseIndices!I:I,$B1184)</f>
        <v>1A5a Non-specified</v>
      </c>
      <c r="G1184" s="197" t="str" cm="1">
        <f t="array" ref="G1184">INDEX(DbaseIndices!D:D,$B1184)</f>
        <v>Motor gasoline</v>
      </c>
      <c r="H1184" s="197" t="str" cm="1">
        <f t="array" ref="H1184">INDEX(DbaseIndices!E:E,$B1184)</f>
        <v>FlowIn</v>
      </c>
      <c r="I1184" s="197">
        <f>IF(I1183=DbaseIndices!$N$3,DbaseIndices!$N$2,I1183+1)</f>
        <v>2012</v>
      </c>
      <c r="J1184" s="404" cm="1">
        <f t="array" aca="1" ref="J1184" ca="1">OFFSET(INDIRECT(INDEX(DbaseIndices!J:J,B1184)),0,I1184-2000+1)</f>
        <v>16024.752</v>
      </c>
    </row>
    <row r="1185" spans="1:10" x14ac:dyDescent="0.25">
      <c r="A1185" s="197">
        <f>IF(I1184=DbaseIndices!$N$3,A1184+1,A1184)</f>
        <v>198</v>
      </c>
      <c r="B1185" s="197">
        <f>MATCH(A1185,DbaseIndices!A:A,0)</f>
        <v>272</v>
      </c>
      <c r="C1185" s="197" t="str" cm="1">
        <f t="array" ref="C1185">INDEX(DbaseIndices!F:F,$B1185)</f>
        <v>1 Energy</v>
      </c>
      <c r="D1185" s="197" t="str" cm="1">
        <f t="array" ref="D1185">INDEX(DbaseIndices!G:G,$B1185)</f>
        <v>1A Fuel Combustion Activities</v>
      </c>
      <c r="E1185" s="197" t="str" cm="1">
        <f t="array" ref="E1185">INDEX(DbaseIndices!H:H,$B1185)</f>
        <v>1A4 Other Sectors</v>
      </c>
      <c r="F1185" s="197" t="str" cm="1">
        <f t="array" ref="F1185">INDEX(DbaseIndices!I:I,$B1185)</f>
        <v>1A5a Non-specified</v>
      </c>
      <c r="G1185" s="197" t="str" cm="1">
        <f t="array" ref="G1185">INDEX(DbaseIndices!D:D,$B1185)</f>
        <v>Motor gasoline</v>
      </c>
      <c r="H1185" s="197" t="str" cm="1">
        <f t="array" ref="H1185">INDEX(DbaseIndices!E:E,$B1185)</f>
        <v>FlowIn</v>
      </c>
      <c r="I1185" s="197">
        <f>IF(I1184=DbaseIndices!$N$3,DbaseIndices!$N$2,I1184+1)</f>
        <v>2013</v>
      </c>
      <c r="J1185" s="404" cm="1">
        <f t="array" aca="1" ref="J1185" ca="1">OFFSET(INDIRECT(INDEX(DbaseIndices!J:J,B1185)),0,I1185-2000+1)</f>
        <v>16551.88</v>
      </c>
    </row>
    <row r="1186" spans="1:10" x14ac:dyDescent="0.25">
      <c r="A1186" s="197">
        <f>IF(I1185=DbaseIndices!$N$3,A1185+1,A1185)</f>
        <v>198</v>
      </c>
      <c r="B1186" s="197">
        <f>MATCH(A1186,DbaseIndices!A:A,0)</f>
        <v>272</v>
      </c>
      <c r="C1186" s="197" t="str" cm="1">
        <f t="array" ref="C1186">INDEX(DbaseIndices!F:F,$B1186)</f>
        <v>1 Energy</v>
      </c>
      <c r="D1186" s="197" t="str" cm="1">
        <f t="array" ref="D1186">INDEX(DbaseIndices!G:G,$B1186)</f>
        <v>1A Fuel Combustion Activities</v>
      </c>
      <c r="E1186" s="197" t="str" cm="1">
        <f t="array" ref="E1186">INDEX(DbaseIndices!H:H,$B1186)</f>
        <v>1A4 Other Sectors</v>
      </c>
      <c r="F1186" s="197" t="str" cm="1">
        <f t="array" ref="F1186">INDEX(DbaseIndices!I:I,$B1186)</f>
        <v>1A5a Non-specified</v>
      </c>
      <c r="G1186" s="197" t="str" cm="1">
        <f t="array" ref="G1186">INDEX(DbaseIndices!D:D,$B1186)</f>
        <v>Motor gasoline</v>
      </c>
      <c r="H1186" s="197" t="str" cm="1">
        <f t="array" ref="H1186">INDEX(DbaseIndices!E:E,$B1186)</f>
        <v>FlowIn</v>
      </c>
      <c r="I1186" s="197">
        <f>IF(I1185=DbaseIndices!$N$3,DbaseIndices!$N$2,I1185+1)</f>
        <v>2014</v>
      </c>
      <c r="J1186" s="404" cm="1">
        <f t="array" aca="1" ref="J1186" ca="1">OFFSET(INDIRECT(INDEX(DbaseIndices!J:J,B1186)),0,I1186-2000+1)</f>
        <v>16740.3</v>
      </c>
    </row>
    <row r="1187" spans="1:10" x14ac:dyDescent="0.25">
      <c r="A1187" s="197">
        <f>IF(I1186=DbaseIndices!$N$3,A1186+1,A1186)</f>
        <v>198</v>
      </c>
      <c r="B1187" s="197">
        <f>MATCH(A1187,DbaseIndices!A:A,0)</f>
        <v>272</v>
      </c>
      <c r="C1187" s="197" t="str" cm="1">
        <f t="array" ref="C1187">INDEX(DbaseIndices!F:F,$B1187)</f>
        <v>1 Energy</v>
      </c>
      <c r="D1187" s="197" t="str" cm="1">
        <f t="array" ref="D1187">INDEX(DbaseIndices!G:G,$B1187)</f>
        <v>1A Fuel Combustion Activities</v>
      </c>
      <c r="E1187" s="197" t="str" cm="1">
        <f t="array" ref="E1187">INDEX(DbaseIndices!H:H,$B1187)</f>
        <v>1A4 Other Sectors</v>
      </c>
      <c r="F1187" s="197" t="str" cm="1">
        <f t="array" ref="F1187">INDEX(DbaseIndices!I:I,$B1187)</f>
        <v>1A5a Non-specified</v>
      </c>
      <c r="G1187" s="197" t="str" cm="1">
        <f t="array" ref="G1187">INDEX(DbaseIndices!D:D,$B1187)</f>
        <v>Motor gasoline</v>
      </c>
      <c r="H1187" s="197" t="str" cm="1">
        <f t="array" ref="H1187">INDEX(DbaseIndices!E:E,$B1187)</f>
        <v>FlowIn</v>
      </c>
      <c r="I1187" s="197">
        <f>IF(I1186=DbaseIndices!$N$3,DbaseIndices!$N$2,I1186+1)</f>
        <v>2015</v>
      </c>
      <c r="J1187" s="404" cm="1">
        <f t="array" aca="1" ref="J1187" ca="1">OFFSET(INDIRECT(INDEX(DbaseIndices!J:J,B1187)),0,I1187-2000+1)</f>
        <v>16928.72</v>
      </c>
    </row>
    <row r="1188" spans="1:10" x14ac:dyDescent="0.25">
      <c r="A1188" s="197">
        <f>IF(I1187=DbaseIndices!$N$3,A1187+1,A1187)</f>
        <v>198</v>
      </c>
      <c r="B1188" s="197">
        <f>MATCH(A1188,DbaseIndices!A:A,0)</f>
        <v>272</v>
      </c>
      <c r="C1188" s="197" t="str" cm="1">
        <f t="array" ref="C1188">INDEX(DbaseIndices!F:F,$B1188)</f>
        <v>1 Energy</v>
      </c>
      <c r="D1188" s="197" t="str" cm="1">
        <f t="array" ref="D1188">INDEX(DbaseIndices!G:G,$B1188)</f>
        <v>1A Fuel Combustion Activities</v>
      </c>
      <c r="E1188" s="197" t="str" cm="1">
        <f t="array" ref="E1188">INDEX(DbaseIndices!H:H,$B1188)</f>
        <v>1A4 Other Sectors</v>
      </c>
      <c r="F1188" s="197" t="str" cm="1">
        <f t="array" ref="F1188">INDEX(DbaseIndices!I:I,$B1188)</f>
        <v>1A5a Non-specified</v>
      </c>
      <c r="G1188" s="197" t="str" cm="1">
        <f t="array" ref="G1188">INDEX(DbaseIndices!D:D,$B1188)</f>
        <v>Motor gasoline</v>
      </c>
      <c r="H1188" s="197" t="str" cm="1">
        <f t="array" ref="H1188">INDEX(DbaseIndices!E:E,$B1188)</f>
        <v>FlowIn</v>
      </c>
      <c r="I1188" s="197">
        <f>IF(I1187=DbaseIndices!$N$3,DbaseIndices!$N$2,I1187+1)</f>
        <v>2016</v>
      </c>
      <c r="J1188" s="404" cm="1">
        <f t="array" aca="1" ref="J1188" ca="1">OFFSET(INDIRECT(INDEX(DbaseIndices!J:J,B1188)),0,I1188-2000+1)</f>
        <v>17117</v>
      </c>
    </row>
    <row r="1189" spans="1:10" x14ac:dyDescent="0.25">
      <c r="A1189" s="197">
        <f>IF(I1188=DbaseIndices!$N$3,A1188+1,A1188)</f>
        <v>198</v>
      </c>
      <c r="B1189" s="197">
        <f>MATCH(A1189,DbaseIndices!A:A,0)</f>
        <v>272</v>
      </c>
      <c r="C1189" s="197" t="str" cm="1">
        <f t="array" ref="C1189">INDEX(DbaseIndices!F:F,$B1189)</f>
        <v>1 Energy</v>
      </c>
      <c r="D1189" s="197" t="str" cm="1">
        <f t="array" ref="D1189">INDEX(DbaseIndices!G:G,$B1189)</f>
        <v>1A Fuel Combustion Activities</v>
      </c>
      <c r="E1189" s="197" t="str" cm="1">
        <f t="array" ref="E1189">INDEX(DbaseIndices!H:H,$B1189)</f>
        <v>1A4 Other Sectors</v>
      </c>
      <c r="F1189" s="197" t="str" cm="1">
        <f t="array" ref="F1189">INDEX(DbaseIndices!I:I,$B1189)</f>
        <v>1A5a Non-specified</v>
      </c>
      <c r="G1189" s="197" t="str" cm="1">
        <f t="array" ref="G1189">INDEX(DbaseIndices!D:D,$B1189)</f>
        <v>Motor gasoline</v>
      </c>
      <c r="H1189" s="197" t="str" cm="1">
        <f t="array" ref="H1189">INDEX(DbaseIndices!E:E,$B1189)</f>
        <v>FlowIn</v>
      </c>
      <c r="I1189" s="197">
        <f>IF(I1188=DbaseIndices!$N$3,DbaseIndices!$N$2,I1188+1)</f>
        <v>2017</v>
      </c>
      <c r="J1189" s="404" cm="1">
        <f t="array" aca="1" ref="J1189" ca="1">OFFSET(INDIRECT(INDEX(DbaseIndices!J:J,B1189)),0,I1189-2000+1)</f>
        <v>17306</v>
      </c>
    </row>
    <row r="1190" spans="1:10" x14ac:dyDescent="0.25">
      <c r="A1190" s="197">
        <f>IF(I1189=DbaseIndices!$N$3,A1189+1,A1189)</f>
        <v>199</v>
      </c>
      <c r="B1190" s="197">
        <f>MATCH(A1190,DbaseIndices!A:A,0)</f>
        <v>273</v>
      </c>
      <c r="C1190" s="197" t="str" cm="1">
        <f t="array" ref="C1190">INDEX(DbaseIndices!F:F,$B1190)</f>
        <v>1 Energy</v>
      </c>
      <c r="D1190" s="197" t="str" cm="1">
        <f t="array" ref="D1190">INDEX(DbaseIndices!G:G,$B1190)</f>
        <v>1A Fuel Combustion Activities</v>
      </c>
      <c r="E1190" s="197" t="str" cm="1">
        <f t="array" ref="E1190">INDEX(DbaseIndices!H:H,$B1190)</f>
        <v>1A4 Other Sectors</v>
      </c>
      <c r="F1190" s="197" t="str" cm="1">
        <f t="array" ref="F1190">INDEX(DbaseIndices!I:I,$B1190)</f>
        <v>1A5a Non-specified</v>
      </c>
      <c r="G1190" s="197" t="str" cm="1">
        <f t="array" ref="G1190">INDEX(DbaseIndices!D:D,$B1190)</f>
        <v>Diesel</v>
      </c>
      <c r="H1190" s="197" t="str" cm="1">
        <f t="array" ref="H1190">INDEX(DbaseIndices!E:E,$B1190)</f>
        <v>FlowIn</v>
      </c>
      <c r="I1190" s="197">
        <f>IF(I1189=DbaseIndices!$N$3,DbaseIndices!$N$2,I1189+1)</f>
        <v>2012</v>
      </c>
      <c r="J1190" s="404" cm="1">
        <f t="array" aca="1" ref="J1190" ca="1">OFFSET(INDIRECT(INDEX(DbaseIndices!J:J,B1190)),0,I1190-2000+1)</f>
        <v>31316.01171875</v>
      </c>
    </row>
    <row r="1191" spans="1:10" x14ac:dyDescent="0.25">
      <c r="A1191" s="197">
        <f>IF(I1190=DbaseIndices!$N$3,A1190+1,A1190)</f>
        <v>199</v>
      </c>
      <c r="B1191" s="197">
        <f>MATCH(A1191,DbaseIndices!A:A,0)</f>
        <v>273</v>
      </c>
      <c r="C1191" s="197" t="str" cm="1">
        <f t="array" ref="C1191">INDEX(DbaseIndices!F:F,$B1191)</f>
        <v>1 Energy</v>
      </c>
      <c r="D1191" s="197" t="str" cm="1">
        <f t="array" ref="D1191">INDEX(DbaseIndices!G:G,$B1191)</f>
        <v>1A Fuel Combustion Activities</v>
      </c>
      <c r="E1191" s="197" t="str" cm="1">
        <f t="array" ref="E1191">INDEX(DbaseIndices!H:H,$B1191)</f>
        <v>1A4 Other Sectors</v>
      </c>
      <c r="F1191" s="197" t="str" cm="1">
        <f t="array" ref="F1191">INDEX(DbaseIndices!I:I,$B1191)</f>
        <v>1A5a Non-specified</v>
      </c>
      <c r="G1191" s="197" t="str" cm="1">
        <f t="array" ref="G1191">INDEX(DbaseIndices!D:D,$B1191)</f>
        <v>Diesel</v>
      </c>
      <c r="H1191" s="197" t="str" cm="1">
        <f t="array" ref="H1191">INDEX(DbaseIndices!E:E,$B1191)</f>
        <v>FlowIn</v>
      </c>
      <c r="I1191" s="197">
        <f>IF(I1190=DbaseIndices!$N$3,DbaseIndices!$N$2,I1190+1)</f>
        <v>2013</v>
      </c>
      <c r="J1191" s="404" cm="1">
        <f t="array" aca="1" ref="J1191" ca="1">OFFSET(INDIRECT(INDEX(DbaseIndices!J:J,B1191)),0,I1191-2000+1)</f>
        <v>28510.2265625</v>
      </c>
    </row>
    <row r="1192" spans="1:10" x14ac:dyDescent="0.25">
      <c r="A1192" s="197">
        <f>IF(I1191=DbaseIndices!$N$3,A1191+1,A1191)</f>
        <v>199</v>
      </c>
      <c r="B1192" s="197">
        <f>MATCH(A1192,DbaseIndices!A:A,0)</f>
        <v>273</v>
      </c>
      <c r="C1192" s="197" t="str" cm="1">
        <f t="array" ref="C1192">INDEX(DbaseIndices!F:F,$B1192)</f>
        <v>1 Energy</v>
      </c>
      <c r="D1192" s="197" t="str" cm="1">
        <f t="array" ref="D1192">INDEX(DbaseIndices!G:G,$B1192)</f>
        <v>1A Fuel Combustion Activities</v>
      </c>
      <c r="E1192" s="197" t="str" cm="1">
        <f t="array" ref="E1192">INDEX(DbaseIndices!H:H,$B1192)</f>
        <v>1A4 Other Sectors</v>
      </c>
      <c r="F1192" s="197" t="str" cm="1">
        <f t="array" ref="F1192">INDEX(DbaseIndices!I:I,$B1192)</f>
        <v>1A5a Non-specified</v>
      </c>
      <c r="G1192" s="197" t="str" cm="1">
        <f t="array" ref="G1192">INDEX(DbaseIndices!D:D,$B1192)</f>
        <v>Diesel</v>
      </c>
      <c r="H1192" s="197" t="str" cm="1">
        <f t="array" ref="H1192">INDEX(DbaseIndices!E:E,$B1192)</f>
        <v>FlowIn</v>
      </c>
      <c r="I1192" s="197">
        <f>IF(I1191=DbaseIndices!$N$3,DbaseIndices!$N$2,I1191+1)</f>
        <v>2014</v>
      </c>
      <c r="J1192" s="404" cm="1">
        <f t="array" aca="1" ref="J1192" ca="1">OFFSET(INDIRECT(INDEX(DbaseIndices!J:J,B1192)),0,I1192-2000+1)</f>
        <v>32041.267578125</v>
      </c>
    </row>
    <row r="1193" spans="1:10" x14ac:dyDescent="0.25">
      <c r="A1193" s="197">
        <f>IF(I1192=DbaseIndices!$N$3,A1192+1,A1192)</f>
        <v>199</v>
      </c>
      <c r="B1193" s="197">
        <f>MATCH(A1193,DbaseIndices!A:A,0)</f>
        <v>273</v>
      </c>
      <c r="C1193" s="197" t="str" cm="1">
        <f t="array" ref="C1193">INDEX(DbaseIndices!F:F,$B1193)</f>
        <v>1 Energy</v>
      </c>
      <c r="D1193" s="197" t="str" cm="1">
        <f t="array" ref="D1193">INDEX(DbaseIndices!G:G,$B1193)</f>
        <v>1A Fuel Combustion Activities</v>
      </c>
      <c r="E1193" s="197" t="str" cm="1">
        <f t="array" ref="E1193">INDEX(DbaseIndices!H:H,$B1193)</f>
        <v>1A4 Other Sectors</v>
      </c>
      <c r="F1193" s="197" t="str" cm="1">
        <f t="array" ref="F1193">INDEX(DbaseIndices!I:I,$B1193)</f>
        <v>1A5a Non-specified</v>
      </c>
      <c r="G1193" s="197" t="str" cm="1">
        <f t="array" ref="G1193">INDEX(DbaseIndices!D:D,$B1193)</f>
        <v>Diesel</v>
      </c>
      <c r="H1193" s="197" t="str" cm="1">
        <f t="array" ref="H1193">INDEX(DbaseIndices!E:E,$B1193)</f>
        <v>FlowIn</v>
      </c>
      <c r="I1193" s="197">
        <f>IF(I1192=DbaseIndices!$N$3,DbaseIndices!$N$2,I1192+1)</f>
        <v>2015</v>
      </c>
      <c r="J1193" s="404" cm="1">
        <f t="array" aca="1" ref="J1193" ca="1">OFFSET(INDIRECT(INDEX(DbaseIndices!J:J,B1193)),0,I1193-2000+1)</f>
        <v>34743.171875</v>
      </c>
    </row>
    <row r="1194" spans="1:10" x14ac:dyDescent="0.25">
      <c r="A1194" s="197">
        <f>IF(I1193=DbaseIndices!$N$3,A1193+1,A1193)</f>
        <v>199</v>
      </c>
      <c r="B1194" s="197">
        <f>MATCH(A1194,DbaseIndices!A:A,0)</f>
        <v>273</v>
      </c>
      <c r="C1194" s="197" t="str" cm="1">
        <f t="array" ref="C1194">INDEX(DbaseIndices!F:F,$B1194)</f>
        <v>1 Energy</v>
      </c>
      <c r="D1194" s="197" t="str" cm="1">
        <f t="array" ref="D1194">INDEX(DbaseIndices!G:G,$B1194)</f>
        <v>1A Fuel Combustion Activities</v>
      </c>
      <c r="E1194" s="197" t="str" cm="1">
        <f t="array" ref="E1194">INDEX(DbaseIndices!H:H,$B1194)</f>
        <v>1A4 Other Sectors</v>
      </c>
      <c r="F1194" s="197" t="str" cm="1">
        <f t="array" ref="F1194">INDEX(DbaseIndices!I:I,$B1194)</f>
        <v>1A5a Non-specified</v>
      </c>
      <c r="G1194" s="197" t="str" cm="1">
        <f t="array" ref="G1194">INDEX(DbaseIndices!D:D,$B1194)</f>
        <v>Diesel</v>
      </c>
      <c r="H1194" s="197" t="str" cm="1">
        <f t="array" ref="H1194">INDEX(DbaseIndices!E:E,$B1194)</f>
        <v>FlowIn</v>
      </c>
      <c r="I1194" s="197">
        <f>IF(I1193=DbaseIndices!$N$3,DbaseIndices!$N$2,I1193+1)</f>
        <v>2016</v>
      </c>
      <c r="J1194" s="404" cm="1">
        <f t="array" aca="1" ref="J1194" ca="1">OFFSET(INDIRECT(INDEX(DbaseIndices!J:J,B1194)),0,I1194-2000+1)</f>
        <v>3381.5509262084961</v>
      </c>
    </row>
    <row r="1195" spans="1:10" x14ac:dyDescent="0.25">
      <c r="A1195" s="197">
        <f>IF(I1194=DbaseIndices!$N$3,A1194+1,A1194)</f>
        <v>199</v>
      </c>
      <c r="B1195" s="197">
        <f>MATCH(A1195,DbaseIndices!A:A,0)</f>
        <v>273</v>
      </c>
      <c r="C1195" s="197" t="str" cm="1">
        <f t="array" ref="C1195">INDEX(DbaseIndices!F:F,$B1195)</f>
        <v>1 Energy</v>
      </c>
      <c r="D1195" s="197" t="str" cm="1">
        <f t="array" ref="D1195">INDEX(DbaseIndices!G:G,$B1195)</f>
        <v>1A Fuel Combustion Activities</v>
      </c>
      <c r="E1195" s="197" t="str" cm="1">
        <f t="array" ref="E1195">INDEX(DbaseIndices!H:H,$B1195)</f>
        <v>1A4 Other Sectors</v>
      </c>
      <c r="F1195" s="197" t="str" cm="1">
        <f t="array" ref="F1195">INDEX(DbaseIndices!I:I,$B1195)</f>
        <v>1A5a Non-specified</v>
      </c>
      <c r="G1195" s="197" t="str" cm="1">
        <f t="array" ref="G1195">INDEX(DbaseIndices!D:D,$B1195)</f>
        <v>Diesel</v>
      </c>
      <c r="H1195" s="197" t="str" cm="1">
        <f t="array" ref="H1195">INDEX(DbaseIndices!E:E,$B1195)</f>
        <v>FlowIn</v>
      </c>
      <c r="I1195" s="197">
        <f>IF(I1194=DbaseIndices!$N$3,DbaseIndices!$N$2,I1194+1)</f>
        <v>2017</v>
      </c>
      <c r="J1195" s="404" cm="1">
        <f t="array" aca="1" ref="J1195" ca="1">OFFSET(INDIRECT(INDEX(DbaseIndices!J:J,B1195)),0,I1195-2000+1)</f>
        <v>3383.3157501220703</v>
      </c>
    </row>
    <row r="1196" spans="1:10" x14ac:dyDescent="0.25">
      <c r="A1196" s="197">
        <f>IF(I1195=DbaseIndices!$N$3,A1195+1,A1195)</f>
        <v>200</v>
      </c>
      <c r="B1196" s="197">
        <f>MATCH(A1196,DbaseIndices!A:A,0)</f>
        <v>274</v>
      </c>
      <c r="C1196" s="197" t="str" cm="1">
        <f t="array" ref="C1196">INDEX(DbaseIndices!F:F,$B1196)</f>
        <v>1 Energy</v>
      </c>
      <c r="D1196" s="197" t="str" cm="1">
        <f t="array" ref="D1196">INDEX(DbaseIndices!G:G,$B1196)</f>
        <v>1A Fuel Combustion Activities</v>
      </c>
      <c r="E1196" s="197" t="str" cm="1">
        <f t="array" ref="E1196">INDEX(DbaseIndices!H:H,$B1196)</f>
        <v>1A4 Other Sectors</v>
      </c>
      <c r="F1196" s="197" t="str" cm="1">
        <f t="array" ref="F1196">INDEX(DbaseIndices!I:I,$B1196)</f>
        <v>1A5a Non-specified</v>
      </c>
      <c r="G1196" s="197" t="str" cm="1">
        <f t="array" ref="G1196">INDEX(DbaseIndices!D:D,$B1196)</f>
        <v>Coal</v>
      </c>
      <c r="H1196" s="197" t="str" cm="1">
        <f t="array" ref="H1196">INDEX(DbaseIndices!E:E,$B1196)</f>
        <v>FlowIn</v>
      </c>
      <c r="I1196" s="197">
        <f>IF(I1195=DbaseIndices!$N$3,DbaseIndices!$N$2,I1195+1)</f>
        <v>2012</v>
      </c>
      <c r="J1196" s="404" cm="1">
        <f t="array" aca="1" ref="J1196" ca="1">OFFSET(INDIRECT(INDEX(DbaseIndices!J:J,B1196)),0,I1196-2000+1)</f>
        <v>75777.71292000002</v>
      </c>
    </row>
    <row r="1197" spans="1:10" x14ac:dyDescent="0.25">
      <c r="A1197" s="197">
        <f>IF(I1196=DbaseIndices!$N$3,A1196+1,A1196)</f>
        <v>200</v>
      </c>
      <c r="B1197" s="197">
        <f>MATCH(A1197,DbaseIndices!A:A,0)</f>
        <v>274</v>
      </c>
      <c r="C1197" s="197" t="str" cm="1">
        <f t="array" ref="C1197">INDEX(DbaseIndices!F:F,$B1197)</f>
        <v>1 Energy</v>
      </c>
      <c r="D1197" s="197" t="str" cm="1">
        <f t="array" ref="D1197">INDEX(DbaseIndices!G:G,$B1197)</f>
        <v>1A Fuel Combustion Activities</v>
      </c>
      <c r="E1197" s="197" t="str" cm="1">
        <f t="array" ref="E1197">INDEX(DbaseIndices!H:H,$B1197)</f>
        <v>1A4 Other Sectors</v>
      </c>
      <c r="F1197" s="197" t="str" cm="1">
        <f t="array" ref="F1197">INDEX(DbaseIndices!I:I,$B1197)</f>
        <v>1A5a Non-specified</v>
      </c>
      <c r="G1197" s="197" t="str" cm="1">
        <f t="array" ref="G1197">INDEX(DbaseIndices!D:D,$B1197)</f>
        <v>Coal</v>
      </c>
      <c r="H1197" s="197" t="str" cm="1">
        <f t="array" ref="H1197">INDEX(DbaseIndices!E:E,$B1197)</f>
        <v>FlowIn</v>
      </c>
      <c r="I1197" s="197">
        <f>IF(I1196=DbaseIndices!$N$3,DbaseIndices!$N$2,I1196+1)</f>
        <v>2013</v>
      </c>
      <c r="J1197" s="404" cm="1">
        <f t="array" aca="1" ref="J1197" ca="1">OFFSET(INDIRECT(INDEX(DbaseIndices!J:J,B1197)),0,I1197-2000+1)</f>
        <v>132320.97856800002</v>
      </c>
    </row>
    <row r="1198" spans="1:10" x14ac:dyDescent="0.25">
      <c r="A1198" s="197">
        <f>IF(I1197=DbaseIndices!$N$3,A1197+1,A1197)</f>
        <v>200</v>
      </c>
      <c r="B1198" s="197">
        <f>MATCH(A1198,DbaseIndices!A:A,0)</f>
        <v>274</v>
      </c>
      <c r="C1198" s="197" t="str" cm="1">
        <f t="array" ref="C1198">INDEX(DbaseIndices!F:F,$B1198)</f>
        <v>1 Energy</v>
      </c>
      <c r="D1198" s="197" t="str" cm="1">
        <f t="array" ref="D1198">INDEX(DbaseIndices!G:G,$B1198)</f>
        <v>1A Fuel Combustion Activities</v>
      </c>
      <c r="E1198" s="197" t="str" cm="1">
        <f t="array" ref="E1198">INDEX(DbaseIndices!H:H,$B1198)</f>
        <v>1A4 Other Sectors</v>
      </c>
      <c r="F1198" s="197" t="str" cm="1">
        <f t="array" ref="F1198">INDEX(DbaseIndices!I:I,$B1198)</f>
        <v>1A5a Non-specified</v>
      </c>
      <c r="G1198" s="197" t="str" cm="1">
        <f t="array" ref="G1198">INDEX(DbaseIndices!D:D,$B1198)</f>
        <v>Coal</v>
      </c>
      <c r="H1198" s="197" t="str" cm="1">
        <f t="array" ref="H1198">INDEX(DbaseIndices!E:E,$B1198)</f>
        <v>FlowIn</v>
      </c>
      <c r="I1198" s="197">
        <f>IF(I1197=DbaseIndices!$N$3,DbaseIndices!$N$2,I1197+1)</f>
        <v>2014</v>
      </c>
      <c r="J1198" s="404" cm="1">
        <f t="array" aca="1" ref="J1198" ca="1">OFFSET(INDIRECT(INDEX(DbaseIndices!J:J,B1198)),0,I1198-2000+1)</f>
        <v>76494.161484000011</v>
      </c>
    </row>
    <row r="1199" spans="1:10" x14ac:dyDescent="0.25">
      <c r="A1199" s="197">
        <f>IF(I1198=DbaseIndices!$N$3,A1198+1,A1198)</f>
        <v>200</v>
      </c>
      <c r="B1199" s="197">
        <f>MATCH(A1199,DbaseIndices!A:A,0)</f>
        <v>274</v>
      </c>
      <c r="C1199" s="197" t="str" cm="1">
        <f t="array" ref="C1199">INDEX(DbaseIndices!F:F,$B1199)</f>
        <v>1 Energy</v>
      </c>
      <c r="D1199" s="197" t="str" cm="1">
        <f t="array" ref="D1199">INDEX(DbaseIndices!G:G,$B1199)</f>
        <v>1A Fuel Combustion Activities</v>
      </c>
      <c r="E1199" s="197" t="str" cm="1">
        <f t="array" ref="E1199">INDEX(DbaseIndices!H:H,$B1199)</f>
        <v>1A4 Other Sectors</v>
      </c>
      <c r="F1199" s="197" t="str" cm="1">
        <f t="array" ref="F1199">INDEX(DbaseIndices!I:I,$B1199)</f>
        <v>1A5a Non-specified</v>
      </c>
      <c r="G1199" s="197" t="str" cm="1">
        <f t="array" ref="G1199">INDEX(DbaseIndices!D:D,$B1199)</f>
        <v>Coal</v>
      </c>
      <c r="H1199" s="197" t="str" cm="1">
        <f t="array" ref="H1199">INDEX(DbaseIndices!E:E,$B1199)</f>
        <v>FlowIn</v>
      </c>
      <c r="I1199" s="197">
        <f>IF(I1198=DbaseIndices!$N$3,DbaseIndices!$N$2,I1198+1)</f>
        <v>2015</v>
      </c>
      <c r="J1199" s="404" cm="1">
        <f t="array" aca="1" ref="J1199" ca="1">OFFSET(INDIRECT(INDEX(DbaseIndices!J:J,B1199)),0,I1199-2000+1)</f>
        <v>20901.888000000003</v>
      </c>
    </row>
    <row r="1200" spans="1:10" x14ac:dyDescent="0.25">
      <c r="A1200" s="197">
        <f>IF(I1199=DbaseIndices!$N$3,A1199+1,A1199)</f>
        <v>200</v>
      </c>
      <c r="B1200" s="197">
        <f>MATCH(A1200,DbaseIndices!A:A,0)</f>
        <v>274</v>
      </c>
      <c r="C1200" s="197" t="str" cm="1">
        <f t="array" ref="C1200">INDEX(DbaseIndices!F:F,$B1200)</f>
        <v>1 Energy</v>
      </c>
      <c r="D1200" s="197" t="str" cm="1">
        <f t="array" ref="D1200">INDEX(DbaseIndices!G:G,$B1200)</f>
        <v>1A Fuel Combustion Activities</v>
      </c>
      <c r="E1200" s="197" t="str" cm="1">
        <f t="array" ref="E1200">INDEX(DbaseIndices!H:H,$B1200)</f>
        <v>1A4 Other Sectors</v>
      </c>
      <c r="F1200" s="197" t="str" cm="1">
        <f t="array" ref="F1200">INDEX(DbaseIndices!I:I,$B1200)</f>
        <v>1A5a Non-specified</v>
      </c>
      <c r="G1200" s="197" t="str" cm="1">
        <f t="array" ref="G1200">INDEX(DbaseIndices!D:D,$B1200)</f>
        <v>Coal</v>
      </c>
      <c r="H1200" s="197" t="str" cm="1">
        <f t="array" ref="H1200">INDEX(DbaseIndices!E:E,$B1200)</f>
        <v>FlowIn</v>
      </c>
      <c r="I1200" s="197">
        <f>IF(I1199=DbaseIndices!$N$3,DbaseIndices!$N$2,I1199+1)</f>
        <v>2016</v>
      </c>
      <c r="J1200" s="404" cm="1">
        <f t="array" aca="1" ref="J1200" ca="1">OFFSET(INDIRECT(INDEX(DbaseIndices!J:J,B1200)),0,I1200-2000+1)</f>
        <v>24225.799950000001</v>
      </c>
    </row>
    <row r="1201" spans="1:10" x14ac:dyDescent="0.25">
      <c r="A1201" s="197">
        <f>IF(I1200=DbaseIndices!$N$3,A1200+1,A1200)</f>
        <v>200</v>
      </c>
      <c r="B1201" s="197">
        <f>MATCH(A1201,DbaseIndices!A:A,0)</f>
        <v>274</v>
      </c>
      <c r="C1201" s="197" t="str" cm="1">
        <f t="array" ref="C1201">INDEX(DbaseIndices!F:F,$B1201)</f>
        <v>1 Energy</v>
      </c>
      <c r="D1201" s="197" t="str" cm="1">
        <f t="array" ref="D1201">INDEX(DbaseIndices!G:G,$B1201)</f>
        <v>1A Fuel Combustion Activities</v>
      </c>
      <c r="E1201" s="197" t="str" cm="1">
        <f t="array" ref="E1201">INDEX(DbaseIndices!H:H,$B1201)</f>
        <v>1A4 Other Sectors</v>
      </c>
      <c r="F1201" s="197" t="str" cm="1">
        <f t="array" ref="F1201">INDEX(DbaseIndices!I:I,$B1201)</f>
        <v>1A5a Non-specified</v>
      </c>
      <c r="G1201" s="197" t="str" cm="1">
        <f t="array" ref="G1201">INDEX(DbaseIndices!D:D,$B1201)</f>
        <v>Coal</v>
      </c>
      <c r="H1201" s="197" t="str" cm="1">
        <f t="array" ref="H1201">INDEX(DbaseIndices!E:E,$B1201)</f>
        <v>FlowIn</v>
      </c>
      <c r="I1201" s="197">
        <f>IF(I1200=DbaseIndices!$N$3,DbaseIndices!$N$2,I1200+1)</f>
        <v>2017</v>
      </c>
      <c r="J1201" s="404" cm="1">
        <f t="array" aca="1" ref="J1201" ca="1">OFFSET(INDIRECT(INDEX(DbaseIndices!J:J,B1201)),0,I1201-2000+1)</f>
        <v>85500.031140000006</v>
      </c>
    </row>
    <row r="1202" spans="1:10" x14ac:dyDescent="0.25">
      <c r="A1202" s="197">
        <f>IF(I1201=DbaseIndices!$N$3,A1201+1,A1201)</f>
        <v>201</v>
      </c>
      <c r="B1202" s="197">
        <f>MATCH(A1202,DbaseIndices!A:A,0)</f>
        <v>276</v>
      </c>
      <c r="C1202" s="197" t="str" cm="1">
        <f t="array" ref="C1202">INDEX(DbaseIndices!F:F,$B1202)</f>
        <v>1 Energy</v>
      </c>
      <c r="D1202" s="197" t="str" cm="1">
        <f t="array" ref="D1202">INDEX(DbaseIndices!G:G,$B1202)</f>
        <v>1A Fuel Combustion Activities</v>
      </c>
      <c r="E1202" s="197" t="str" cm="1">
        <f t="array" ref="E1202">INDEX(DbaseIndices!H:H,$B1202)</f>
        <v>1A4 Other Sectors</v>
      </c>
      <c r="F1202" s="197" t="str" cm="1">
        <f t="array" ref="F1202">INDEX(DbaseIndices!I:I,$B1202)</f>
        <v>1A5a Non-specified</v>
      </c>
      <c r="G1202" s="197" t="str" cm="1">
        <f t="array" ref="G1202">INDEX(DbaseIndices!D:D,$B1202)</f>
        <v>Motor gasoline</v>
      </c>
      <c r="H1202" s="197" t="str" cm="1">
        <f t="array" ref="H1202">INDEX(DbaseIndices!E:E,$B1202)</f>
        <v>CO2</v>
      </c>
      <c r="I1202" s="197">
        <f>IF(I1201=DbaseIndices!$N$3,DbaseIndices!$N$2,I1201+1)</f>
        <v>2012</v>
      </c>
      <c r="J1202" s="404" cm="1">
        <f t="array" aca="1" ref="J1202" ca="1">OFFSET(INDIRECT(INDEX(DbaseIndices!J:J,B1202)),0,I1202-2000+1)</f>
        <v>1110.5153136000001</v>
      </c>
    </row>
    <row r="1203" spans="1:10" x14ac:dyDescent="0.25">
      <c r="A1203" s="197">
        <f>IF(I1202=DbaseIndices!$N$3,A1202+1,A1202)</f>
        <v>201</v>
      </c>
      <c r="B1203" s="197">
        <f>MATCH(A1203,DbaseIndices!A:A,0)</f>
        <v>276</v>
      </c>
      <c r="C1203" s="197" t="str" cm="1">
        <f t="array" ref="C1203">INDEX(DbaseIndices!F:F,$B1203)</f>
        <v>1 Energy</v>
      </c>
      <c r="D1203" s="197" t="str" cm="1">
        <f t="array" ref="D1203">INDEX(DbaseIndices!G:G,$B1203)</f>
        <v>1A Fuel Combustion Activities</v>
      </c>
      <c r="E1203" s="197" t="str" cm="1">
        <f t="array" ref="E1203">INDEX(DbaseIndices!H:H,$B1203)</f>
        <v>1A4 Other Sectors</v>
      </c>
      <c r="F1203" s="197" t="str" cm="1">
        <f t="array" ref="F1203">INDEX(DbaseIndices!I:I,$B1203)</f>
        <v>1A5a Non-specified</v>
      </c>
      <c r="G1203" s="197" t="str" cm="1">
        <f t="array" ref="G1203">INDEX(DbaseIndices!D:D,$B1203)</f>
        <v>Motor gasoline</v>
      </c>
      <c r="H1203" s="197" t="str" cm="1">
        <f t="array" ref="H1203">INDEX(DbaseIndices!E:E,$B1203)</f>
        <v>CO2</v>
      </c>
      <c r="I1203" s="197">
        <f>IF(I1202=DbaseIndices!$N$3,DbaseIndices!$N$2,I1202+1)</f>
        <v>2013</v>
      </c>
      <c r="J1203" s="404" cm="1">
        <f t="array" aca="1" ref="J1203" ca="1">OFFSET(INDIRECT(INDEX(DbaseIndices!J:J,B1203)),0,I1203-2000+1)</f>
        <v>1147.045284</v>
      </c>
    </row>
    <row r="1204" spans="1:10" x14ac:dyDescent="0.25">
      <c r="A1204" s="197">
        <f>IF(I1203=DbaseIndices!$N$3,A1203+1,A1203)</f>
        <v>201</v>
      </c>
      <c r="B1204" s="197">
        <f>MATCH(A1204,DbaseIndices!A:A,0)</f>
        <v>276</v>
      </c>
      <c r="C1204" s="197" t="str" cm="1">
        <f t="array" ref="C1204">INDEX(DbaseIndices!F:F,$B1204)</f>
        <v>1 Energy</v>
      </c>
      <c r="D1204" s="197" t="str" cm="1">
        <f t="array" ref="D1204">INDEX(DbaseIndices!G:G,$B1204)</f>
        <v>1A Fuel Combustion Activities</v>
      </c>
      <c r="E1204" s="197" t="str" cm="1">
        <f t="array" ref="E1204">INDEX(DbaseIndices!H:H,$B1204)</f>
        <v>1A4 Other Sectors</v>
      </c>
      <c r="F1204" s="197" t="str" cm="1">
        <f t="array" ref="F1204">INDEX(DbaseIndices!I:I,$B1204)</f>
        <v>1A5a Non-specified</v>
      </c>
      <c r="G1204" s="197" t="str" cm="1">
        <f t="array" ref="G1204">INDEX(DbaseIndices!D:D,$B1204)</f>
        <v>Motor gasoline</v>
      </c>
      <c r="H1204" s="197" t="str" cm="1">
        <f t="array" ref="H1204">INDEX(DbaseIndices!E:E,$B1204)</f>
        <v>CO2</v>
      </c>
      <c r="I1204" s="197">
        <f>IF(I1203=DbaseIndices!$N$3,DbaseIndices!$N$2,I1203+1)</f>
        <v>2014</v>
      </c>
      <c r="J1204" s="404" cm="1">
        <f t="array" aca="1" ref="J1204" ca="1">OFFSET(INDIRECT(INDEX(DbaseIndices!J:J,B1204)),0,I1204-2000+1)</f>
        <v>1160.1027899999999</v>
      </c>
    </row>
    <row r="1205" spans="1:10" x14ac:dyDescent="0.25">
      <c r="A1205" s="197">
        <f>IF(I1204=DbaseIndices!$N$3,A1204+1,A1204)</f>
        <v>201</v>
      </c>
      <c r="B1205" s="197">
        <f>MATCH(A1205,DbaseIndices!A:A,0)</f>
        <v>276</v>
      </c>
      <c r="C1205" s="197" t="str" cm="1">
        <f t="array" ref="C1205">INDEX(DbaseIndices!F:F,$B1205)</f>
        <v>1 Energy</v>
      </c>
      <c r="D1205" s="197" t="str" cm="1">
        <f t="array" ref="D1205">INDEX(DbaseIndices!G:G,$B1205)</f>
        <v>1A Fuel Combustion Activities</v>
      </c>
      <c r="E1205" s="197" t="str" cm="1">
        <f t="array" ref="E1205">INDEX(DbaseIndices!H:H,$B1205)</f>
        <v>1A4 Other Sectors</v>
      </c>
      <c r="F1205" s="197" t="str" cm="1">
        <f t="array" ref="F1205">INDEX(DbaseIndices!I:I,$B1205)</f>
        <v>1A5a Non-specified</v>
      </c>
      <c r="G1205" s="197" t="str" cm="1">
        <f t="array" ref="G1205">INDEX(DbaseIndices!D:D,$B1205)</f>
        <v>Motor gasoline</v>
      </c>
      <c r="H1205" s="197" t="str" cm="1">
        <f t="array" ref="H1205">INDEX(DbaseIndices!E:E,$B1205)</f>
        <v>CO2</v>
      </c>
      <c r="I1205" s="197">
        <f>IF(I1204=DbaseIndices!$N$3,DbaseIndices!$N$2,I1204+1)</f>
        <v>2015</v>
      </c>
      <c r="J1205" s="404" cm="1">
        <f t="array" aca="1" ref="J1205" ca="1">OFFSET(INDIRECT(INDEX(DbaseIndices!J:J,B1205)),0,I1205-2000+1)</f>
        <v>1173.160296</v>
      </c>
    </row>
    <row r="1206" spans="1:10" x14ac:dyDescent="0.25">
      <c r="A1206" s="197">
        <f>IF(I1205=DbaseIndices!$N$3,A1205+1,A1205)</f>
        <v>201</v>
      </c>
      <c r="B1206" s="197">
        <f>MATCH(A1206,DbaseIndices!A:A,0)</f>
        <v>276</v>
      </c>
      <c r="C1206" s="197" t="str" cm="1">
        <f t="array" ref="C1206">INDEX(DbaseIndices!F:F,$B1206)</f>
        <v>1 Energy</v>
      </c>
      <c r="D1206" s="197" t="str" cm="1">
        <f t="array" ref="D1206">INDEX(DbaseIndices!G:G,$B1206)</f>
        <v>1A Fuel Combustion Activities</v>
      </c>
      <c r="E1206" s="197" t="str" cm="1">
        <f t="array" ref="E1206">INDEX(DbaseIndices!H:H,$B1206)</f>
        <v>1A4 Other Sectors</v>
      </c>
      <c r="F1206" s="197" t="str" cm="1">
        <f t="array" ref="F1206">INDEX(DbaseIndices!I:I,$B1206)</f>
        <v>1A5a Non-specified</v>
      </c>
      <c r="G1206" s="197" t="str" cm="1">
        <f t="array" ref="G1206">INDEX(DbaseIndices!D:D,$B1206)</f>
        <v>Motor gasoline</v>
      </c>
      <c r="H1206" s="197" t="str" cm="1">
        <f t="array" ref="H1206">INDEX(DbaseIndices!E:E,$B1206)</f>
        <v>CO2</v>
      </c>
      <c r="I1206" s="197">
        <f>IF(I1205=DbaseIndices!$N$3,DbaseIndices!$N$2,I1205+1)</f>
        <v>2016</v>
      </c>
      <c r="J1206" s="404" cm="1">
        <f t="array" aca="1" ref="J1206" ca="1">OFFSET(INDIRECT(INDEX(DbaseIndices!J:J,B1206)),0,I1206-2000+1)</f>
        <v>1186.2081000000001</v>
      </c>
    </row>
    <row r="1207" spans="1:10" x14ac:dyDescent="0.25">
      <c r="A1207" s="197">
        <f>IF(I1206=DbaseIndices!$N$3,A1206+1,A1206)</f>
        <v>201</v>
      </c>
      <c r="B1207" s="197">
        <f>MATCH(A1207,DbaseIndices!A:A,0)</f>
        <v>276</v>
      </c>
      <c r="C1207" s="197" t="str" cm="1">
        <f t="array" ref="C1207">INDEX(DbaseIndices!F:F,$B1207)</f>
        <v>1 Energy</v>
      </c>
      <c r="D1207" s="197" t="str" cm="1">
        <f t="array" ref="D1207">INDEX(DbaseIndices!G:G,$B1207)</f>
        <v>1A Fuel Combustion Activities</v>
      </c>
      <c r="E1207" s="197" t="str" cm="1">
        <f t="array" ref="E1207">INDEX(DbaseIndices!H:H,$B1207)</f>
        <v>1A4 Other Sectors</v>
      </c>
      <c r="F1207" s="197" t="str" cm="1">
        <f t="array" ref="F1207">INDEX(DbaseIndices!I:I,$B1207)</f>
        <v>1A5a Non-specified</v>
      </c>
      <c r="G1207" s="197" t="str" cm="1">
        <f t="array" ref="G1207">INDEX(DbaseIndices!D:D,$B1207)</f>
        <v>Motor gasoline</v>
      </c>
      <c r="H1207" s="197" t="str" cm="1">
        <f t="array" ref="H1207">INDEX(DbaseIndices!E:E,$B1207)</f>
        <v>CO2</v>
      </c>
      <c r="I1207" s="197">
        <f>IF(I1206=DbaseIndices!$N$3,DbaseIndices!$N$2,I1206+1)</f>
        <v>2017</v>
      </c>
      <c r="J1207" s="404" cm="1">
        <f t="array" aca="1" ref="J1207" ca="1">OFFSET(INDIRECT(INDEX(DbaseIndices!J:J,B1207)),0,I1207-2000+1)</f>
        <v>1199.3058000000001</v>
      </c>
    </row>
    <row r="1208" spans="1:10" x14ac:dyDescent="0.25">
      <c r="A1208" s="197">
        <f>IF(I1207=DbaseIndices!$N$3,A1207+1,A1207)</f>
        <v>202</v>
      </c>
      <c r="B1208" s="197">
        <f>MATCH(A1208,DbaseIndices!A:A,0)</f>
        <v>277</v>
      </c>
      <c r="C1208" s="197" t="str" cm="1">
        <f t="array" ref="C1208">INDEX(DbaseIndices!F:F,$B1208)</f>
        <v>1 Energy</v>
      </c>
      <c r="D1208" s="197" t="str" cm="1">
        <f t="array" ref="D1208">INDEX(DbaseIndices!G:G,$B1208)</f>
        <v>1A Fuel Combustion Activities</v>
      </c>
      <c r="E1208" s="197" t="str" cm="1">
        <f t="array" ref="E1208">INDEX(DbaseIndices!H:H,$B1208)</f>
        <v>1A4 Other Sectors</v>
      </c>
      <c r="F1208" s="197" t="str" cm="1">
        <f t="array" ref="F1208">INDEX(DbaseIndices!I:I,$B1208)</f>
        <v>1A5a Non-specified</v>
      </c>
      <c r="G1208" s="197" t="str" cm="1">
        <f t="array" ref="G1208">INDEX(DbaseIndices!D:D,$B1208)</f>
        <v>Diesel</v>
      </c>
      <c r="H1208" s="197" t="str" cm="1">
        <f t="array" ref="H1208">INDEX(DbaseIndices!E:E,$B1208)</f>
        <v>CO2</v>
      </c>
      <c r="I1208" s="197">
        <f>IF(I1207=DbaseIndices!$N$3,DbaseIndices!$N$2,I1207+1)</f>
        <v>2012</v>
      </c>
      <c r="J1208" s="404" cm="1">
        <f t="array" aca="1" ref="J1208" ca="1">OFFSET(INDIRECT(INDEX(DbaseIndices!J:J,B1208)),0,I1208-2000+1)</f>
        <v>2320.5164683593748</v>
      </c>
    </row>
    <row r="1209" spans="1:10" x14ac:dyDescent="0.25">
      <c r="A1209" s="197">
        <f>IF(I1208=DbaseIndices!$N$3,A1208+1,A1208)</f>
        <v>202</v>
      </c>
      <c r="B1209" s="197">
        <f>MATCH(A1209,DbaseIndices!A:A,0)</f>
        <v>277</v>
      </c>
      <c r="C1209" s="197" t="str" cm="1">
        <f t="array" ref="C1209">INDEX(DbaseIndices!F:F,$B1209)</f>
        <v>1 Energy</v>
      </c>
      <c r="D1209" s="197" t="str" cm="1">
        <f t="array" ref="D1209">INDEX(DbaseIndices!G:G,$B1209)</f>
        <v>1A Fuel Combustion Activities</v>
      </c>
      <c r="E1209" s="197" t="str" cm="1">
        <f t="array" ref="E1209">INDEX(DbaseIndices!H:H,$B1209)</f>
        <v>1A4 Other Sectors</v>
      </c>
      <c r="F1209" s="197" t="str" cm="1">
        <f t="array" ref="F1209">INDEX(DbaseIndices!I:I,$B1209)</f>
        <v>1A5a Non-specified</v>
      </c>
      <c r="G1209" s="197" t="str" cm="1">
        <f t="array" ref="G1209">INDEX(DbaseIndices!D:D,$B1209)</f>
        <v>Diesel</v>
      </c>
      <c r="H1209" s="197" t="str" cm="1">
        <f t="array" ref="H1209">INDEX(DbaseIndices!E:E,$B1209)</f>
        <v>CO2</v>
      </c>
      <c r="I1209" s="197">
        <f>IF(I1208=DbaseIndices!$N$3,DbaseIndices!$N$2,I1208+1)</f>
        <v>2013</v>
      </c>
      <c r="J1209" s="404" cm="1">
        <f t="array" aca="1" ref="J1209" ca="1">OFFSET(INDIRECT(INDEX(DbaseIndices!J:J,B1209)),0,I1209-2000+1)</f>
        <v>2112.6077882812501</v>
      </c>
    </row>
    <row r="1210" spans="1:10" x14ac:dyDescent="0.25">
      <c r="A1210" s="197">
        <f>IF(I1209=DbaseIndices!$N$3,A1209+1,A1209)</f>
        <v>202</v>
      </c>
      <c r="B1210" s="197">
        <f>MATCH(A1210,DbaseIndices!A:A,0)</f>
        <v>277</v>
      </c>
      <c r="C1210" s="197" t="str" cm="1">
        <f t="array" ref="C1210">INDEX(DbaseIndices!F:F,$B1210)</f>
        <v>1 Energy</v>
      </c>
      <c r="D1210" s="197" t="str" cm="1">
        <f t="array" ref="D1210">INDEX(DbaseIndices!G:G,$B1210)</f>
        <v>1A Fuel Combustion Activities</v>
      </c>
      <c r="E1210" s="197" t="str" cm="1">
        <f t="array" ref="E1210">INDEX(DbaseIndices!H:H,$B1210)</f>
        <v>1A4 Other Sectors</v>
      </c>
      <c r="F1210" s="197" t="str" cm="1">
        <f t="array" ref="F1210">INDEX(DbaseIndices!I:I,$B1210)</f>
        <v>1A5a Non-specified</v>
      </c>
      <c r="G1210" s="197" t="str" cm="1">
        <f t="array" ref="G1210">INDEX(DbaseIndices!D:D,$B1210)</f>
        <v>Diesel</v>
      </c>
      <c r="H1210" s="197" t="str" cm="1">
        <f t="array" ref="H1210">INDEX(DbaseIndices!E:E,$B1210)</f>
        <v>CO2</v>
      </c>
      <c r="I1210" s="197">
        <f>IF(I1209=DbaseIndices!$N$3,DbaseIndices!$N$2,I1209+1)</f>
        <v>2014</v>
      </c>
      <c r="J1210" s="404" cm="1">
        <f t="array" aca="1" ref="J1210" ca="1">OFFSET(INDIRECT(INDEX(DbaseIndices!J:J,B1210)),0,I1210-2000+1)</f>
        <v>2374.2579275390626</v>
      </c>
    </row>
    <row r="1211" spans="1:10" x14ac:dyDescent="0.25">
      <c r="A1211" s="197">
        <f>IF(I1210=DbaseIndices!$N$3,A1210+1,A1210)</f>
        <v>202</v>
      </c>
      <c r="B1211" s="197">
        <f>MATCH(A1211,DbaseIndices!A:A,0)</f>
        <v>277</v>
      </c>
      <c r="C1211" s="197" t="str" cm="1">
        <f t="array" ref="C1211">INDEX(DbaseIndices!F:F,$B1211)</f>
        <v>1 Energy</v>
      </c>
      <c r="D1211" s="197" t="str" cm="1">
        <f t="array" ref="D1211">INDEX(DbaseIndices!G:G,$B1211)</f>
        <v>1A Fuel Combustion Activities</v>
      </c>
      <c r="E1211" s="197" t="str" cm="1">
        <f t="array" ref="E1211">INDEX(DbaseIndices!H:H,$B1211)</f>
        <v>1A4 Other Sectors</v>
      </c>
      <c r="F1211" s="197" t="str" cm="1">
        <f t="array" ref="F1211">INDEX(DbaseIndices!I:I,$B1211)</f>
        <v>1A5a Non-specified</v>
      </c>
      <c r="G1211" s="197" t="str" cm="1">
        <f t="array" ref="G1211">INDEX(DbaseIndices!D:D,$B1211)</f>
        <v>Diesel</v>
      </c>
      <c r="H1211" s="197" t="str" cm="1">
        <f t="array" ref="H1211">INDEX(DbaseIndices!E:E,$B1211)</f>
        <v>CO2</v>
      </c>
      <c r="I1211" s="197">
        <f>IF(I1210=DbaseIndices!$N$3,DbaseIndices!$N$2,I1210+1)</f>
        <v>2015</v>
      </c>
      <c r="J1211" s="404" cm="1">
        <f t="array" aca="1" ref="J1211" ca="1">OFFSET(INDIRECT(INDEX(DbaseIndices!J:J,B1211)),0,I1211-2000+1)</f>
        <v>2574.4690359374999</v>
      </c>
    </row>
    <row r="1212" spans="1:10" x14ac:dyDescent="0.25">
      <c r="A1212" s="197">
        <f>IF(I1211=DbaseIndices!$N$3,A1211+1,A1211)</f>
        <v>202</v>
      </c>
      <c r="B1212" s="197">
        <f>MATCH(A1212,DbaseIndices!A:A,0)</f>
        <v>277</v>
      </c>
      <c r="C1212" s="197" t="str" cm="1">
        <f t="array" ref="C1212">INDEX(DbaseIndices!F:F,$B1212)</f>
        <v>1 Energy</v>
      </c>
      <c r="D1212" s="197" t="str" cm="1">
        <f t="array" ref="D1212">INDEX(DbaseIndices!G:G,$B1212)</f>
        <v>1A Fuel Combustion Activities</v>
      </c>
      <c r="E1212" s="197" t="str" cm="1">
        <f t="array" ref="E1212">INDEX(DbaseIndices!H:H,$B1212)</f>
        <v>1A4 Other Sectors</v>
      </c>
      <c r="F1212" s="197" t="str" cm="1">
        <f t="array" ref="F1212">INDEX(DbaseIndices!I:I,$B1212)</f>
        <v>1A5a Non-specified</v>
      </c>
      <c r="G1212" s="197" t="str" cm="1">
        <f t="array" ref="G1212">INDEX(DbaseIndices!D:D,$B1212)</f>
        <v>Diesel</v>
      </c>
      <c r="H1212" s="197" t="str" cm="1">
        <f t="array" ref="H1212">INDEX(DbaseIndices!E:E,$B1212)</f>
        <v>CO2</v>
      </c>
      <c r="I1212" s="197">
        <f>IF(I1211=DbaseIndices!$N$3,DbaseIndices!$N$2,I1211+1)</f>
        <v>2016</v>
      </c>
      <c r="J1212" s="404" cm="1">
        <f t="array" aca="1" ref="J1212" ca="1">OFFSET(INDIRECT(INDEX(DbaseIndices!J:J,B1212)),0,I1212-2000+1)</f>
        <v>250.57292363204957</v>
      </c>
    </row>
    <row r="1213" spans="1:10" x14ac:dyDescent="0.25">
      <c r="A1213" s="197">
        <f>IF(I1212=DbaseIndices!$N$3,A1212+1,A1212)</f>
        <v>202</v>
      </c>
      <c r="B1213" s="197">
        <f>MATCH(A1213,DbaseIndices!A:A,0)</f>
        <v>277</v>
      </c>
      <c r="C1213" s="197" t="str" cm="1">
        <f t="array" ref="C1213">INDEX(DbaseIndices!F:F,$B1213)</f>
        <v>1 Energy</v>
      </c>
      <c r="D1213" s="197" t="str" cm="1">
        <f t="array" ref="D1213">INDEX(DbaseIndices!G:G,$B1213)</f>
        <v>1A Fuel Combustion Activities</v>
      </c>
      <c r="E1213" s="197" t="str" cm="1">
        <f t="array" ref="E1213">INDEX(DbaseIndices!H:H,$B1213)</f>
        <v>1A4 Other Sectors</v>
      </c>
      <c r="F1213" s="197" t="str" cm="1">
        <f t="array" ref="F1213">INDEX(DbaseIndices!I:I,$B1213)</f>
        <v>1A5a Non-specified</v>
      </c>
      <c r="G1213" s="197" t="str" cm="1">
        <f t="array" ref="G1213">INDEX(DbaseIndices!D:D,$B1213)</f>
        <v>Diesel</v>
      </c>
      <c r="H1213" s="197" t="str" cm="1">
        <f t="array" ref="H1213">INDEX(DbaseIndices!E:E,$B1213)</f>
        <v>CO2</v>
      </c>
      <c r="I1213" s="197">
        <f>IF(I1212=DbaseIndices!$N$3,DbaseIndices!$N$2,I1212+1)</f>
        <v>2017</v>
      </c>
      <c r="J1213" s="404" cm="1">
        <f t="array" aca="1" ref="J1213" ca="1">OFFSET(INDIRECT(INDEX(DbaseIndices!J:J,B1213)),0,I1213-2000+1)</f>
        <v>250.70369708404542</v>
      </c>
    </row>
    <row r="1214" spans="1:10" x14ac:dyDescent="0.25">
      <c r="A1214" s="197">
        <f>IF(I1213=DbaseIndices!$N$3,A1213+1,A1213)</f>
        <v>203</v>
      </c>
      <c r="B1214" s="197">
        <f>MATCH(A1214,DbaseIndices!A:A,0)</f>
        <v>278</v>
      </c>
      <c r="C1214" s="197" t="str" cm="1">
        <f t="array" ref="C1214">INDEX(DbaseIndices!F:F,$B1214)</f>
        <v>1 Energy</v>
      </c>
      <c r="D1214" s="197" t="str" cm="1">
        <f t="array" ref="D1214">INDEX(DbaseIndices!G:G,$B1214)</f>
        <v>1A Fuel Combustion Activities</v>
      </c>
      <c r="E1214" s="197" t="str" cm="1">
        <f t="array" ref="E1214">INDEX(DbaseIndices!H:H,$B1214)</f>
        <v>1A4 Other Sectors</v>
      </c>
      <c r="F1214" s="197" t="str" cm="1">
        <f t="array" ref="F1214">INDEX(DbaseIndices!I:I,$B1214)</f>
        <v>1A5a Non-specified</v>
      </c>
      <c r="G1214" s="197" t="str" cm="1">
        <f t="array" ref="G1214">INDEX(DbaseIndices!D:D,$B1214)</f>
        <v>Coal</v>
      </c>
      <c r="H1214" s="197" t="str" cm="1">
        <f t="array" ref="H1214">INDEX(DbaseIndices!E:E,$B1214)</f>
        <v>CO2</v>
      </c>
      <c r="I1214" s="197">
        <f>IF(I1213=DbaseIndices!$N$3,DbaseIndices!$N$2,I1213+1)</f>
        <v>2012</v>
      </c>
      <c r="J1214" s="404" cm="1">
        <f t="array" aca="1" ref="J1214" ca="1">OFFSET(INDIRECT(INDEX(DbaseIndices!J:J,B1214)),0,I1214-2000+1)</f>
        <v>7293.6048685500018</v>
      </c>
    </row>
    <row r="1215" spans="1:10" x14ac:dyDescent="0.25">
      <c r="A1215" s="197">
        <f>IF(I1214=DbaseIndices!$N$3,A1214+1,A1214)</f>
        <v>203</v>
      </c>
      <c r="B1215" s="197">
        <f>MATCH(A1215,DbaseIndices!A:A,0)</f>
        <v>278</v>
      </c>
      <c r="C1215" s="197" t="str" cm="1">
        <f t="array" ref="C1215">INDEX(DbaseIndices!F:F,$B1215)</f>
        <v>1 Energy</v>
      </c>
      <c r="D1215" s="197" t="str" cm="1">
        <f t="array" ref="D1215">INDEX(DbaseIndices!G:G,$B1215)</f>
        <v>1A Fuel Combustion Activities</v>
      </c>
      <c r="E1215" s="197" t="str" cm="1">
        <f t="array" ref="E1215">INDEX(DbaseIndices!H:H,$B1215)</f>
        <v>1A4 Other Sectors</v>
      </c>
      <c r="F1215" s="197" t="str" cm="1">
        <f t="array" ref="F1215">INDEX(DbaseIndices!I:I,$B1215)</f>
        <v>1A5a Non-specified</v>
      </c>
      <c r="G1215" s="197" t="str" cm="1">
        <f t="array" ref="G1215">INDEX(DbaseIndices!D:D,$B1215)</f>
        <v>Coal</v>
      </c>
      <c r="H1215" s="197" t="str" cm="1">
        <f t="array" ref="H1215">INDEX(DbaseIndices!E:E,$B1215)</f>
        <v>CO2</v>
      </c>
      <c r="I1215" s="197">
        <f>IF(I1214=DbaseIndices!$N$3,DbaseIndices!$N$2,I1214+1)</f>
        <v>2013</v>
      </c>
      <c r="J1215" s="404" cm="1">
        <f t="array" aca="1" ref="J1215" ca="1">OFFSET(INDIRECT(INDEX(DbaseIndices!J:J,B1215)),0,I1215-2000+1)</f>
        <v>12735.894187170003</v>
      </c>
    </row>
    <row r="1216" spans="1:10" x14ac:dyDescent="0.25">
      <c r="A1216" s="197">
        <f>IF(I1215=DbaseIndices!$N$3,A1215+1,A1215)</f>
        <v>203</v>
      </c>
      <c r="B1216" s="197">
        <f>MATCH(A1216,DbaseIndices!A:A,0)</f>
        <v>278</v>
      </c>
      <c r="C1216" s="197" t="str" cm="1">
        <f t="array" ref="C1216">INDEX(DbaseIndices!F:F,$B1216)</f>
        <v>1 Energy</v>
      </c>
      <c r="D1216" s="197" t="str" cm="1">
        <f t="array" ref="D1216">INDEX(DbaseIndices!G:G,$B1216)</f>
        <v>1A Fuel Combustion Activities</v>
      </c>
      <c r="E1216" s="197" t="str" cm="1">
        <f t="array" ref="E1216">INDEX(DbaseIndices!H:H,$B1216)</f>
        <v>1A4 Other Sectors</v>
      </c>
      <c r="F1216" s="197" t="str" cm="1">
        <f t="array" ref="F1216">INDEX(DbaseIndices!I:I,$B1216)</f>
        <v>1A5a Non-specified</v>
      </c>
      <c r="G1216" s="197" t="str" cm="1">
        <f t="array" ref="G1216">INDEX(DbaseIndices!D:D,$B1216)</f>
        <v>Coal</v>
      </c>
      <c r="H1216" s="197" t="str" cm="1">
        <f t="array" ref="H1216">INDEX(DbaseIndices!E:E,$B1216)</f>
        <v>CO2</v>
      </c>
      <c r="I1216" s="197">
        <f>IF(I1215=DbaseIndices!$N$3,DbaseIndices!$N$2,I1215+1)</f>
        <v>2014</v>
      </c>
      <c r="J1216" s="404" cm="1">
        <f t="array" aca="1" ref="J1216" ca="1">OFFSET(INDIRECT(INDEX(DbaseIndices!J:J,B1216)),0,I1216-2000+1)</f>
        <v>7362.5630428350014</v>
      </c>
    </row>
    <row r="1217" spans="1:10" x14ac:dyDescent="0.25">
      <c r="A1217" s="197">
        <f>IF(I1216=DbaseIndices!$N$3,A1216+1,A1216)</f>
        <v>203</v>
      </c>
      <c r="B1217" s="197">
        <f>MATCH(A1217,DbaseIndices!A:A,0)</f>
        <v>278</v>
      </c>
      <c r="C1217" s="197" t="str" cm="1">
        <f t="array" ref="C1217">INDEX(DbaseIndices!F:F,$B1217)</f>
        <v>1 Energy</v>
      </c>
      <c r="D1217" s="197" t="str" cm="1">
        <f t="array" ref="D1217">INDEX(DbaseIndices!G:G,$B1217)</f>
        <v>1A Fuel Combustion Activities</v>
      </c>
      <c r="E1217" s="197" t="str" cm="1">
        <f t="array" ref="E1217">INDEX(DbaseIndices!H:H,$B1217)</f>
        <v>1A4 Other Sectors</v>
      </c>
      <c r="F1217" s="197" t="str" cm="1">
        <f t="array" ref="F1217">INDEX(DbaseIndices!I:I,$B1217)</f>
        <v>1A5a Non-specified</v>
      </c>
      <c r="G1217" s="197" t="str" cm="1">
        <f t="array" ref="G1217">INDEX(DbaseIndices!D:D,$B1217)</f>
        <v>Coal</v>
      </c>
      <c r="H1217" s="197" t="str" cm="1">
        <f t="array" ref="H1217">INDEX(DbaseIndices!E:E,$B1217)</f>
        <v>CO2</v>
      </c>
      <c r="I1217" s="197">
        <f>IF(I1216=DbaseIndices!$N$3,DbaseIndices!$N$2,I1216+1)</f>
        <v>2015</v>
      </c>
      <c r="J1217" s="404" cm="1">
        <f t="array" aca="1" ref="J1217" ca="1">OFFSET(INDIRECT(INDEX(DbaseIndices!J:J,B1217)),0,I1217-2000+1)</f>
        <v>2011.8067200000003</v>
      </c>
    </row>
    <row r="1218" spans="1:10" x14ac:dyDescent="0.25">
      <c r="A1218" s="197">
        <f>IF(I1217=DbaseIndices!$N$3,A1217+1,A1217)</f>
        <v>203</v>
      </c>
      <c r="B1218" s="197">
        <f>MATCH(A1218,DbaseIndices!A:A,0)</f>
        <v>278</v>
      </c>
      <c r="C1218" s="197" t="str" cm="1">
        <f t="array" ref="C1218">INDEX(DbaseIndices!F:F,$B1218)</f>
        <v>1 Energy</v>
      </c>
      <c r="D1218" s="197" t="str" cm="1">
        <f t="array" ref="D1218">INDEX(DbaseIndices!G:G,$B1218)</f>
        <v>1A Fuel Combustion Activities</v>
      </c>
      <c r="E1218" s="197" t="str" cm="1">
        <f t="array" ref="E1218">INDEX(DbaseIndices!H:H,$B1218)</f>
        <v>1A4 Other Sectors</v>
      </c>
      <c r="F1218" s="197" t="str" cm="1">
        <f t="array" ref="F1218">INDEX(DbaseIndices!I:I,$B1218)</f>
        <v>1A5a Non-specified</v>
      </c>
      <c r="G1218" s="197" t="str" cm="1">
        <f t="array" ref="G1218">INDEX(DbaseIndices!D:D,$B1218)</f>
        <v>Coal</v>
      </c>
      <c r="H1218" s="197" t="str" cm="1">
        <f t="array" ref="H1218">INDEX(DbaseIndices!E:E,$B1218)</f>
        <v>CO2</v>
      </c>
      <c r="I1218" s="197">
        <f>IF(I1217=DbaseIndices!$N$3,DbaseIndices!$N$2,I1217+1)</f>
        <v>2016</v>
      </c>
      <c r="J1218" s="404" cm="1">
        <f t="array" aca="1" ref="J1218" ca="1">OFFSET(INDIRECT(INDEX(DbaseIndices!J:J,B1218)),0,I1218-2000+1)</f>
        <v>2331.7332451875</v>
      </c>
    </row>
    <row r="1219" spans="1:10" x14ac:dyDescent="0.25">
      <c r="A1219" s="197">
        <f>IF(I1218=DbaseIndices!$N$3,A1218+1,A1218)</f>
        <v>203</v>
      </c>
      <c r="B1219" s="197">
        <f>MATCH(A1219,DbaseIndices!A:A,0)</f>
        <v>278</v>
      </c>
      <c r="C1219" s="197" t="str" cm="1">
        <f t="array" ref="C1219">INDEX(DbaseIndices!F:F,$B1219)</f>
        <v>1 Energy</v>
      </c>
      <c r="D1219" s="197" t="str" cm="1">
        <f t="array" ref="D1219">INDEX(DbaseIndices!G:G,$B1219)</f>
        <v>1A Fuel Combustion Activities</v>
      </c>
      <c r="E1219" s="197" t="str" cm="1">
        <f t="array" ref="E1219">INDEX(DbaseIndices!H:H,$B1219)</f>
        <v>1A4 Other Sectors</v>
      </c>
      <c r="F1219" s="197" t="str" cm="1">
        <f t="array" ref="F1219">INDEX(DbaseIndices!I:I,$B1219)</f>
        <v>1A5a Non-specified</v>
      </c>
      <c r="G1219" s="197" t="str" cm="1">
        <f t="array" ref="G1219">INDEX(DbaseIndices!D:D,$B1219)</f>
        <v>Coal</v>
      </c>
      <c r="H1219" s="197" t="str" cm="1">
        <f t="array" ref="H1219">INDEX(DbaseIndices!E:E,$B1219)</f>
        <v>CO2</v>
      </c>
      <c r="I1219" s="197">
        <f>IF(I1218=DbaseIndices!$N$3,DbaseIndices!$N$2,I1218+1)</f>
        <v>2017</v>
      </c>
      <c r="J1219" s="404" cm="1">
        <f t="array" aca="1" ref="J1219" ca="1">OFFSET(INDIRECT(INDEX(DbaseIndices!J:J,B1219)),0,I1219-2000+1)</f>
        <v>8229.3779972249995</v>
      </c>
    </row>
    <row r="1220" spans="1:10" x14ac:dyDescent="0.25">
      <c r="A1220" s="197">
        <f>IF(I1219=DbaseIndices!$N$3,A1219+1,A1219)</f>
        <v>204</v>
      </c>
      <c r="B1220" s="197">
        <f>MATCH(A1220,DbaseIndices!A:A,0)</f>
        <v>282</v>
      </c>
      <c r="C1220" s="197" t="str" cm="1">
        <f t="array" ref="C1220">INDEX(DbaseIndices!F:F,$B1220)</f>
        <v>1 Energy</v>
      </c>
      <c r="D1220" s="197" t="str" cm="1">
        <f t="array" ref="D1220">INDEX(DbaseIndices!G:G,$B1220)</f>
        <v>1A Fuel Combustion Activities</v>
      </c>
      <c r="E1220" s="197" t="str" cm="1">
        <f t="array" ref="E1220">INDEX(DbaseIndices!H:H,$B1220)</f>
        <v>1A4 Other Sectors</v>
      </c>
      <c r="F1220" s="197" t="str" cm="1">
        <f t="array" ref="F1220">INDEX(DbaseIndices!I:I,$B1220)</f>
        <v>1A5a Non-specified</v>
      </c>
      <c r="G1220" s="197" t="str" cm="1">
        <f t="array" ref="G1220">INDEX(DbaseIndices!D:D,$B1220)</f>
        <v>Motor gasoline</v>
      </c>
      <c r="H1220" s="197" t="str" cm="1">
        <f t="array" ref="H1220">INDEX(DbaseIndices!E:E,$B1220)</f>
        <v>CH4</v>
      </c>
      <c r="I1220" s="197">
        <f>IF(I1219=DbaseIndices!$N$3,DbaseIndices!$N$2,I1219+1)</f>
        <v>2012</v>
      </c>
      <c r="J1220" s="404" cm="1">
        <f t="array" aca="1" ref="J1220" ca="1">OFFSET(INDIRECT(INDEX(DbaseIndices!J:J,B1220)),0,I1220-2000+1)</f>
        <v>4.8074256000000003E-2</v>
      </c>
    </row>
    <row r="1221" spans="1:10" x14ac:dyDescent="0.25">
      <c r="A1221" s="197">
        <f>IF(I1220=DbaseIndices!$N$3,A1220+1,A1220)</f>
        <v>204</v>
      </c>
      <c r="B1221" s="197">
        <f>MATCH(A1221,DbaseIndices!A:A,0)</f>
        <v>282</v>
      </c>
      <c r="C1221" s="197" t="str" cm="1">
        <f t="array" ref="C1221">INDEX(DbaseIndices!F:F,$B1221)</f>
        <v>1 Energy</v>
      </c>
      <c r="D1221" s="197" t="str" cm="1">
        <f t="array" ref="D1221">INDEX(DbaseIndices!G:G,$B1221)</f>
        <v>1A Fuel Combustion Activities</v>
      </c>
      <c r="E1221" s="197" t="str" cm="1">
        <f t="array" ref="E1221">INDEX(DbaseIndices!H:H,$B1221)</f>
        <v>1A4 Other Sectors</v>
      </c>
      <c r="F1221" s="197" t="str" cm="1">
        <f t="array" ref="F1221">INDEX(DbaseIndices!I:I,$B1221)</f>
        <v>1A5a Non-specified</v>
      </c>
      <c r="G1221" s="197" t="str" cm="1">
        <f t="array" ref="G1221">INDEX(DbaseIndices!D:D,$B1221)</f>
        <v>Motor gasoline</v>
      </c>
      <c r="H1221" s="197" t="str" cm="1">
        <f t="array" ref="H1221">INDEX(DbaseIndices!E:E,$B1221)</f>
        <v>CH4</v>
      </c>
      <c r="I1221" s="197">
        <f>IF(I1220=DbaseIndices!$N$3,DbaseIndices!$N$2,I1220+1)</f>
        <v>2013</v>
      </c>
      <c r="J1221" s="404" cm="1">
        <f t="array" aca="1" ref="J1221" ca="1">OFFSET(INDIRECT(INDEX(DbaseIndices!J:J,B1221)),0,I1221-2000+1)</f>
        <v>4.9655640000000001E-2</v>
      </c>
    </row>
    <row r="1222" spans="1:10" x14ac:dyDescent="0.25">
      <c r="A1222" s="197">
        <f>IF(I1221=DbaseIndices!$N$3,A1221+1,A1221)</f>
        <v>204</v>
      </c>
      <c r="B1222" s="197">
        <f>MATCH(A1222,DbaseIndices!A:A,0)</f>
        <v>282</v>
      </c>
      <c r="C1222" s="197" t="str" cm="1">
        <f t="array" ref="C1222">INDEX(DbaseIndices!F:F,$B1222)</f>
        <v>1 Energy</v>
      </c>
      <c r="D1222" s="197" t="str" cm="1">
        <f t="array" ref="D1222">INDEX(DbaseIndices!G:G,$B1222)</f>
        <v>1A Fuel Combustion Activities</v>
      </c>
      <c r="E1222" s="197" t="str" cm="1">
        <f t="array" ref="E1222">INDEX(DbaseIndices!H:H,$B1222)</f>
        <v>1A4 Other Sectors</v>
      </c>
      <c r="F1222" s="197" t="str" cm="1">
        <f t="array" ref="F1222">INDEX(DbaseIndices!I:I,$B1222)</f>
        <v>1A5a Non-specified</v>
      </c>
      <c r="G1222" s="197" t="str" cm="1">
        <f t="array" ref="G1222">INDEX(DbaseIndices!D:D,$B1222)</f>
        <v>Motor gasoline</v>
      </c>
      <c r="H1222" s="197" t="str" cm="1">
        <f t="array" ref="H1222">INDEX(DbaseIndices!E:E,$B1222)</f>
        <v>CH4</v>
      </c>
      <c r="I1222" s="197">
        <f>IF(I1221=DbaseIndices!$N$3,DbaseIndices!$N$2,I1221+1)</f>
        <v>2014</v>
      </c>
      <c r="J1222" s="404" cm="1">
        <f t="array" aca="1" ref="J1222" ca="1">OFFSET(INDIRECT(INDEX(DbaseIndices!J:J,B1222)),0,I1222-2000+1)</f>
        <v>5.0220899999999992E-2</v>
      </c>
    </row>
    <row r="1223" spans="1:10" x14ac:dyDescent="0.25">
      <c r="A1223" s="197">
        <f>IF(I1222=DbaseIndices!$N$3,A1222+1,A1222)</f>
        <v>204</v>
      </c>
      <c r="B1223" s="197">
        <f>MATCH(A1223,DbaseIndices!A:A,0)</f>
        <v>282</v>
      </c>
      <c r="C1223" s="197" t="str" cm="1">
        <f t="array" ref="C1223">INDEX(DbaseIndices!F:F,$B1223)</f>
        <v>1 Energy</v>
      </c>
      <c r="D1223" s="197" t="str" cm="1">
        <f t="array" ref="D1223">INDEX(DbaseIndices!G:G,$B1223)</f>
        <v>1A Fuel Combustion Activities</v>
      </c>
      <c r="E1223" s="197" t="str" cm="1">
        <f t="array" ref="E1223">INDEX(DbaseIndices!H:H,$B1223)</f>
        <v>1A4 Other Sectors</v>
      </c>
      <c r="F1223" s="197" t="str" cm="1">
        <f t="array" ref="F1223">INDEX(DbaseIndices!I:I,$B1223)</f>
        <v>1A5a Non-specified</v>
      </c>
      <c r="G1223" s="197" t="str" cm="1">
        <f t="array" ref="G1223">INDEX(DbaseIndices!D:D,$B1223)</f>
        <v>Motor gasoline</v>
      </c>
      <c r="H1223" s="197" t="str" cm="1">
        <f t="array" ref="H1223">INDEX(DbaseIndices!E:E,$B1223)</f>
        <v>CH4</v>
      </c>
      <c r="I1223" s="197">
        <f>IF(I1222=DbaseIndices!$N$3,DbaseIndices!$N$2,I1222+1)</f>
        <v>2015</v>
      </c>
      <c r="J1223" s="404" cm="1">
        <f t="array" aca="1" ref="J1223" ca="1">OFFSET(INDIRECT(INDEX(DbaseIndices!J:J,B1223)),0,I1223-2000+1)</f>
        <v>5.0786160000000004E-2</v>
      </c>
    </row>
    <row r="1224" spans="1:10" x14ac:dyDescent="0.25">
      <c r="A1224" s="197">
        <f>IF(I1223=DbaseIndices!$N$3,A1223+1,A1223)</f>
        <v>204</v>
      </c>
      <c r="B1224" s="197">
        <f>MATCH(A1224,DbaseIndices!A:A,0)</f>
        <v>282</v>
      </c>
      <c r="C1224" s="197" t="str" cm="1">
        <f t="array" ref="C1224">INDEX(DbaseIndices!F:F,$B1224)</f>
        <v>1 Energy</v>
      </c>
      <c r="D1224" s="197" t="str" cm="1">
        <f t="array" ref="D1224">INDEX(DbaseIndices!G:G,$B1224)</f>
        <v>1A Fuel Combustion Activities</v>
      </c>
      <c r="E1224" s="197" t="str" cm="1">
        <f t="array" ref="E1224">INDEX(DbaseIndices!H:H,$B1224)</f>
        <v>1A4 Other Sectors</v>
      </c>
      <c r="F1224" s="197" t="str" cm="1">
        <f t="array" ref="F1224">INDEX(DbaseIndices!I:I,$B1224)</f>
        <v>1A5a Non-specified</v>
      </c>
      <c r="G1224" s="197" t="str" cm="1">
        <f t="array" ref="G1224">INDEX(DbaseIndices!D:D,$B1224)</f>
        <v>Motor gasoline</v>
      </c>
      <c r="H1224" s="197" t="str" cm="1">
        <f t="array" ref="H1224">INDEX(DbaseIndices!E:E,$B1224)</f>
        <v>CH4</v>
      </c>
      <c r="I1224" s="197">
        <f>IF(I1223=DbaseIndices!$N$3,DbaseIndices!$N$2,I1223+1)</f>
        <v>2016</v>
      </c>
      <c r="J1224" s="404" cm="1">
        <f t="array" aca="1" ref="J1224" ca="1">OFFSET(INDIRECT(INDEX(DbaseIndices!J:J,B1224)),0,I1224-2000+1)</f>
        <v>5.1351000000000001E-2</v>
      </c>
    </row>
    <row r="1225" spans="1:10" x14ac:dyDescent="0.25">
      <c r="A1225" s="197">
        <f>IF(I1224=DbaseIndices!$N$3,A1224+1,A1224)</f>
        <v>204</v>
      </c>
      <c r="B1225" s="197">
        <f>MATCH(A1225,DbaseIndices!A:A,0)</f>
        <v>282</v>
      </c>
      <c r="C1225" s="197" t="str" cm="1">
        <f t="array" ref="C1225">INDEX(DbaseIndices!F:F,$B1225)</f>
        <v>1 Energy</v>
      </c>
      <c r="D1225" s="197" t="str" cm="1">
        <f t="array" ref="D1225">INDEX(DbaseIndices!G:G,$B1225)</f>
        <v>1A Fuel Combustion Activities</v>
      </c>
      <c r="E1225" s="197" t="str" cm="1">
        <f t="array" ref="E1225">INDEX(DbaseIndices!H:H,$B1225)</f>
        <v>1A4 Other Sectors</v>
      </c>
      <c r="F1225" s="197" t="str" cm="1">
        <f t="array" ref="F1225">INDEX(DbaseIndices!I:I,$B1225)</f>
        <v>1A5a Non-specified</v>
      </c>
      <c r="G1225" s="197" t="str" cm="1">
        <f t="array" ref="G1225">INDEX(DbaseIndices!D:D,$B1225)</f>
        <v>Motor gasoline</v>
      </c>
      <c r="H1225" s="197" t="str" cm="1">
        <f t="array" ref="H1225">INDEX(DbaseIndices!E:E,$B1225)</f>
        <v>CH4</v>
      </c>
      <c r="I1225" s="197">
        <f>IF(I1224=DbaseIndices!$N$3,DbaseIndices!$N$2,I1224+1)</f>
        <v>2017</v>
      </c>
      <c r="J1225" s="404" cm="1">
        <f t="array" aca="1" ref="J1225" ca="1">OFFSET(INDIRECT(INDEX(DbaseIndices!J:J,B1225)),0,I1225-2000+1)</f>
        <v>5.1917999999999999E-2</v>
      </c>
    </row>
    <row r="1226" spans="1:10" x14ac:dyDescent="0.25">
      <c r="A1226" s="197">
        <f>IF(I1225=DbaseIndices!$N$3,A1225+1,A1225)</f>
        <v>205</v>
      </c>
      <c r="B1226" s="197">
        <f>MATCH(A1226,DbaseIndices!A:A,0)</f>
        <v>283</v>
      </c>
      <c r="C1226" s="197" t="str" cm="1">
        <f t="array" ref="C1226">INDEX(DbaseIndices!F:F,$B1226)</f>
        <v>1 Energy</v>
      </c>
      <c r="D1226" s="197" t="str" cm="1">
        <f t="array" ref="D1226">INDEX(DbaseIndices!G:G,$B1226)</f>
        <v>1A Fuel Combustion Activities</v>
      </c>
      <c r="E1226" s="197" t="str" cm="1">
        <f t="array" ref="E1226">INDEX(DbaseIndices!H:H,$B1226)</f>
        <v>1A4 Other Sectors</v>
      </c>
      <c r="F1226" s="197" t="str" cm="1">
        <f t="array" ref="F1226">INDEX(DbaseIndices!I:I,$B1226)</f>
        <v>1A5a Non-specified</v>
      </c>
      <c r="G1226" s="197" t="str" cm="1">
        <f t="array" ref="G1226">INDEX(DbaseIndices!D:D,$B1226)</f>
        <v>Diesel</v>
      </c>
      <c r="H1226" s="197" t="str" cm="1">
        <f t="array" ref="H1226">INDEX(DbaseIndices!E:E,$B1226)</f>
        <v>CH4</v>
      </c>
      <c r="I1226" s="197">
        <f>IF(I1225=DbaseIndices!$N$3,DbaseIndices!$N$2,I1225+1)</f>
        <v>2012</v>
      </c>
      <c r="J1226" s="404" cm="1">
        <f t="array" aca="1" ref="J1226" ca="1">OFFSET(INDIRECT(INDEX(DbaseIndices!J:J,B1226)),0,I1226-2000+1)</f>
        <v>9.3948035156249998E-2</v>
      </c>
    </row>
    <row r="1227" spans="1:10" x14ac:dyDescent="0.25">
      <c r="A1227" s="197">
        <f>IF(I1226=DbaseIndices!$N$3,A1226+1,A1226)</f>
        <v>205</v>
      </c>
      <c r="B1227" s="197">
        <f>MATCH(A1227,DbaseIndices!A:A,0)</f>
        <v>283</v>
      </c>
      <c r="C1227" s="197" t="str" cm="1">
        <f t="array" ref="C1227">INDEX(DbaseIndices!F:F,$B1227)</f>
        <v>1 Energy</v>
      </c>
      <c r="D1227" s="197" t="str" cm="1">
        <f t="array" ref="D1227">INDEX(DbaseIndices!G:G,$B1227)</f>
        <v>1A Fuel Combustion Activities</v>
      </c>
      <c r="E1227" s="197" t="str" cm="1">
        <f t="array" ref="E1227">INDEX(DbaseIndices!H:H,$B1227)</f>
        <v>1A4 Other Sectors</v>
      </c>
      <c r="F1227" s="197" t="str" cm="1">
        <f t="array" ref="F1227">INDEX(DbaseIndices!I:I,$B1227)</f>
        <v>1A5a Non-specified</v>
      </c>
      <c r="G1227" s="197" t="str" cm="1">
        <f t="array" ref="G1227">INDEX(DbaseIndices!D:D,$B1227)</f>
        <v>Diesel</v>
      </c>
      <c r="H1227" s="197" t="str" cm="1">
        <f t="array" ref="H1227">INDEX(DbaseIndices!E:E,$B1227)</f>
        <v>CH4</v>
      </c>
      <c r="I1227" s="197">
        <f>IF(I1226=DbaseIndices!$N$3,DbaseIndices!$N$2,I1226+1)</f>
        <v>2013</v>
      </c>
      <c r="J1227" s="404" cm="1">
        <f t="array" aca="1" ref="J1227" ca="1">OFFSET(INDIRECT(INDEX(DbaseIndices!J:J,B1227)),0,I1227-2000+1)</f>
        <v>8.55306796875E-2</v>
      </c>
    </row>
    <row r="1228" spans="1:10" x14ac:dyDescent="0.25">
      <c r="A1228" s="197">
        <f>IF(I1227=DbaseIndices!$N$3,A1227+1,A1227)</f>
        <v>205</v>
      </c>
      <c r="B1228" s="197">
        <f>MATCH(A1228,DbaseIndices!A:A,0)</f>
        <v>283</v>
      </c>
      <c r="C1228" s="197" t="str" cm="1">
        <f t="array" ref="C1228">INDEX(DbaseIndices!F:F,$B1228)</f>
        <v>1 Energy</v>
      </c>
      <c r="D1228" s="197" t="str" cm="1">
        <f t="array" ref="D1228">INDEX(DbaseIndices!G:G,$B1228)</f>
        <v>1A Fuel Combustion Activities</v>
      </c>
      <c r="E1228" s="197" t="str" cm="1">
        <f t="array" ref="E1228">INDEX(DbaseIndices!H:H,$B1228)</f>
        <v>1A4 Other Sectors</v>
      </c>
      <c r="F1228" s="197" t="str" cm="1">
        <f t="array" ref="F1228">INDEX(DbaseIndices!I:I,$B1228)</f>
        <v>1A5a Non-specified</v>
      </c>
      <c r="G1228" s="197" t="str" cm="1">
        <f t="array" ref="G1228">INDEX(DbaseIndices!D:D,$B1228)</f>
        <v>Diesel</v>
      </c>
      <c r="H1228" s="197" t="str" cm="1">
        <f t="array" ref="H1228">INDEX(DbaseIndices!E:E,$B1228)</f>
        <v>CH4</v>
      </c>
      <c r="I1228" s="197">
        <f>IF(I1227=DbaseIndices!$N$3,DbaseIndices!$N$2,I1227+1)</f>
        <v>2014</v>
      </c>
      <c r="J1228" s="404" cm="1">
        <f t="array" aca="1" ref="J1228" ca="1">OFFSET(INDIRECT(INDEX(DbaseIndices!J:J,B1228)),0,I1228-2000+1)</f>
        <v>9.6123802734375E-2</v>
      </c>
    </row>
    <row r="1229" spans="1:10" x14ac:dyDescent="0.25">
      <c r="A1229" s="197">
        <f>IF(I1228=DbaseIndices!$N$3,A1228+1,A1228)</f>
        <v>205</v>
      </c>
      <c r="B1229" s="197">
        <f>MATCH(A1229,DbaseIndices!A:A,0)</f>
        <v>283</v>
      </c>
      <c r="C1229" s="197" t="str" cm="1">
        <f t="array" ref="C1229">INDEX(DbaseIndices!F:F,$B1229)</f>
        <v>1 Energy</v>
      </c>
      <c r="D1229" s="197" t="str" cm="1">
        <f t="array" ref="D1229">INDEX(DbaseIndices!G:G,$B1229)</f>
        <v>1A Fuel Combustion Activities</v>
      </c>
      <c r="E1229" s="197" t="str" cm="1">
        <f t="array" ref="E1229">INDEX(DbaseIndices!H:H,$B1229)</f>
        <v>1A4 Other Sectors</v>
      </c>
      <c r="F1229" s="197" t="str" cm="1">
        <f t="array" ref="F1229">INDEX(DbaseIndices!I:I,$B1229)</f>
        <v>1A5a Non-specified</v>
      </c>
      <c r="G1229" s="197" t="str" cm="1">
        <f t="array" ref="G1229">INDEX(DbaseIndices!D:D,$B1229)</f>
        <v>Diesel</v>
      </c>
      <c r="H1229" s="197" t="str" cm="1">
        <f t="array" ref="H1229">INDEX(DbaseIndices!E:E,$B1229)</f>
        <v>CH4</v>
      </c>
      <c r="I1229" s="197">
        <f>IF(I1228=DbaseIndices!$N$3,DbaseIndices!$N$2,I1228+1)</f>
        <v>2015</v>
      </c>
      <c r="J1229" s="404" cm="1">
        <f t="array" aca="1" ref="J1229" ca="1">OFFSET(INDIRECT(INDEX(DbaseIndices!J:J,B1229)),0,I1229-2000+1)</f>
        <v>0.104229515625</v>
      </c>
    </row>
    <row r="1230" spans="1:10" x14ac:dyDescent="0.25">
      <c r="A1230" s="197">
        <f>IF(I1229=DbaseIndices!$N$3,A1229+1,A1229)</f>
        <v>205</v>
      </c>
      <c r="B1230" s="197">
        <f>MATCH(A1230,DbaseIndices!A:A,0)</f>
        <v>283</v>
      </c>
      <c r="C1230" s="197" t="str" cm="1">
        <f t="array" ref="C1230">INDEX(DbaseIndices!F:F,$B1230)</f>
        <v>1 Energy</v>
      </c>
      <c r="D1230" s="197" t="str" cm="1">
        <f t="array" ref="D1230">INDEX(DbaseIndices!G:G,$B1230)</f>
        <v>1A Fuel Combustion Activities</v>
      </c>
      <c r="E1230" s="197" t="str" cm="1">
        <f t="array" ref="E1230">INDEX(DbaseIndices!H:H,$B1230)</f>
        <v>1A4 Other Sectors</v>
      </c>
      <c r="F1230" s="197" t="str" cm="1">
        <f t="array" ref="F1230">INDEX(DbaseIndices!I:I,$B1230)</f>
        <v>1A5a Non-specified</v>
      </c>
      <c r="G1230" s="197" t="str" cm="1">
        <f t="array" ref="G1230">INDEX(DbaseIndices!D:D,$B1230)</f>
        <v>Diesel</v>
      </c>
      <c r="H1230" s="197" t="str" cm="1">
        <f t="array" ref="H1230">INDEX(DbaseIndices!E:E,$B1230)</f>
        <v>CH4</v>
      </c>
      <c r="I1230" s="197">
        <f>IF(I1229=DbaseIndices!$N$3,DbaseIndices!$N$2,I1229+1)</f>
        <v>2016</v>
      </c>
      <c r="J1230" s="404" cm="1">
        <f t="array" aca="1" ref="J1230" ca="1">OFFSET(INDIRECT(INDEX(DbaseIndices!J:J,B1230)),0,I1230-2000+1)</f>
        <v>1.0144652778625488E-2</v>
      </c>
    </row>
    <row r="1231" spans="1:10" x14ac:dyDescent="0.25">
      <c r="A1231" s="197">
        <f>IF(I1230=DbaseIndices!$N$3,A1230+1,A1230)</f>
        <v>205</v>
      </c>
      <c r="B1231" s="197">
        <f>MATCH(A1231,DbaseIndices!A:A,0)</f>
        <v>283</v>
      </c>
      <c r="C1231" s="197" t="str" cm="1">
        <f t="array" ref="C1231">INDEX(DbaseIndices!F:F,$B1231)</f>
        <v>1 Energy</v>
      </c>
      <c r="D1231" s="197" t="str" cm="1">
        <f t="array" ref="D1231">INDEX(DbaseIndices!G:G,$B1231)</f>
        <v>1A Fuel Combustion Activities</v>
      </c>
      <c r="E1231" s="197" t="str" cm="1">
        <f t="array" ref="E1231">INDEX(DbaseIndices!H:H,$B1231)</f>
        <v>1A4 Other Sectors</v>
      </c>
      <c r="F1231" s="197" t="str" cm="1">
        <f t="array" ref="F1231">INDEX(DbaseIndices!I:I,$B1231)</f>
        <v>1A5a Non-specified</v>
      </c>
      <c r="G1231" s="197" t="str" cm="1">
        <f t="array" ref="G1231">INDEX(DbaseIndices!D:D,$B1231)</f>
        <v>Diesel</v>
      </c>
      <c r="H1231" s="197" t="str" cm="1">
        <f t="array" ref="H1231">INDEX(DbaseIndices!E:E,$B1231)</f>
        <v>CH4</v>
      </c>
      <c r="I1231" s="197">
        <f>IF(I1230=DbaseIndices!$N$3,DbaseIndices!$N$2,I1230+1)</f>
        <v>2017</v>
      </c>
      <c r="J1231" s="404" cm="1">
        <f t="array" aca="1" ref="J1231" ca="1">OFFSET(INDIRECT(INDEX(DbaseIndices!J:J,B1231)),0,I1231-2000+1)</f>
        <v>1.0149947250366212E-2</v>
      </c>
    </row>
    <row r="1232" spans="1:10" x14ac:dyDescent="0.25">
      <c r="A1232" s="197">
        <f>IF(I1231=DbaseIndices!$N$3,A1231+1,A1231)</f>
        <v>206</v>
      </c>
      <c r="B1232" s="197">
        <f>MATCH(A1232,DbaseIndices!A:A,0)</f>
        <v>284</v>
      </c>
      <c r="C1232" s="197" t="str" cm="1">
        <f t="array" ref="C1232">INDEX(DbaseIndices!F:F,$B1232)</f>
        <v>1 Energy</v>
      </c>
      <c r="D1232" s="197" t="str" cm="1">
        <f t="array" ref="D1232">INDEX(DbaseIndices!G:G,$B1232)</f>
        <v>1A Fuel Combustion Activities</v>
      </c>
      <c r="E1232" s="197" t="str" cm="1">
        <f t="array" ref="E1232">INDEX(DbaseIndices!H:H,$B1232)</f>
        <v>1A4 Other Sectors</v>
      </c>
      <c r="F1232" s="197" t="str" cm="1">
        <f t="array" ref="F1232">INDEX(DbaseIndices!I:I,$B1232)</f>
        <v>1A5a Non-specified</v>
      </c>
      <c r="G1232" s="197" t="str" cm="1">
        <f t="array" ref="G1232">INDEX(DbaseIndices!D:D,$B1232)</f>
        <v>Coal</v>
      </c>
      <c r="H1232" s="197" t="str" cm="1">
        <f t="array" ref="H1232">INDEX(DbaseIndices!E:E,$B1232)</f>
        <v>CH4</v>
      </c>
      <c r="I1232" s="197">
        <f>IF(I1231=DbaseIndices!$N$3,DbaseIndices!$N$2,I1231+1)</f>
        <v>2012</v>
      </c>
      <c r="J1232" s="404" cm="1">
        <f t="array" aca="1" ref="J1232" ca="1">OFFSET(INDIRECT(INDEX(DbaseIndices!J:J,B1232)),0,I1232-2000+1)</f>
        <v>7.5777712920000018E-2</v>
      </c>
    </row>
    <row r="1233" spans="1:10" x14ac:dyDescent="0.25">
      <c r="A1233" s="197">
        <f>IF(I1232=DbaseIndices!$N$3,A1232+1,A1232)</f>
        <v>206</v>
      </c>
      <c r="B1233" s="197">
        <f>MATCH(A1233,DbaseIndices!A:A,0)</f>
        <v>284</v>
      </c>
      <c r="C1233" s="197" t="str" cm="1">
        <f t="array" ref="C1233">INDEX(DbaseIndices!F:F,$B1233)</f>
        <v>1 Energy</v>
      </c>
      <c r="D1233" s="197" t="str" cm="1">
        <f t="array" ref="D1233">INDEX(DbaseIndices!G:G,$B1233)</f>
        <v>1A Fuel Combustion Activities</v>
      </c>
      <c r="E1233" s="197" t="str" cm="1">
        <f t="array" ref="E1233">INDEX(DbaseIndices!H:H,$B1233)</f>
        <v>1A4 Other Sectors</v>
      </c>
      <c r="F1233" s="197" t="str" cm="1">
        <f t="array" ref="F1233">INDEX(DbaseIndices!I:I,$B1233)</f>
        <v>1A5a Non-specified</v>
      </c>
      <c r="G1233" s="197" t="str" cm="1">
        <f t="array" ref="G1233">INDEX(DbaseIndices!D:D,$B1233)</f>
        <v>Coal</v>
      </c>
      <c r="H1233" s="197" t="str" cm="1">
        <f t="array" ref="H1233">INDEX(DbaseIndices!E:E,$B1233)</f>
        <v>CH4</v>
      </c>
      <c r="I1233" s="197">
        <f>IF(I1232=DbaseIndices!$N$3,DbaseIndices!$N$2,I1232+1)</f>
        <v>2013</v>
      </c>
      <c r="J1233" s="404" cm="1">
        <f t="array" aca="1" ref="J1233" ca="1">OFFSET(INDIRECT(INDEX(DbaseIndices!J:J,B1233)),0,I1233-2000+1)</f>
        <v>0.13232097856800001</v>
      </c>
    </row>
    <row r="1234" spans="1:10" x14ac:dyDescent="0.25">
      <c r="A1234" s="197">
        <f>IF(I1233=DbaseIndices!$N$3,A1233+1,A1233)</f>
        <v>206</v>
      </c>
      <c r="B1234" s="197">
        <f>MATCH(A1234,DbaseIndices!A:A,0)</f>
        <v>284</v>
      </c>
      <c r="C1234" s="197" t="str" cm="1">
        <f t="array" ref="C1234">INDEX(DbaseIndices!F:F,$B1234)</f>
        <v>1 Energy</v>
      </c>
      <c r="D1234" s="197" t="str" cm="1">
        <f t="array" ref="D1234">INDEX(DbaseIndices!G:G,$B1234)</f>
        <v>1A Fuel Combustion Activities</v>
      </c>
      <c r="E1234" s="197" t="str" cm="1">
        <f t="array" ref="E1234">INDEX(DbaseIndices!H:H,$B1234)</f>
        <v>1A4 Other Sectors</v>
      </c>
      <c r="F1234" s="197" t="str" cm="1">
        <f t="array" ref="F1234">INDEX(DbaseIndices!I:I,$B1234)</f>
        <v>1A5a Non-specified</v>
      </c>
      <c r="G1234" s="197" t="str" cm="1">
        <f t="array" ref="G1234">INDEX(DbaseIndices!D:D,$B1234)</f>
        <v>Coal</v>
      </c>
      <c r="H1234" s="197" t="str" cm="1">
        <f t="array" ref="H1234">INDEX(DbaseIndices!E:E,$B1234)</f>
        <v>CH4</v>
      </c>
      <c r="I1234" s="197">
        <f>IF(I1233=DbaseIndices!$N$3,DbaseIndices!$N$2,I1233+1)</f>
        <v>2014</v>
      </c>
      <c r="J1234" s="404" cm="1">
        <f t="array" aca="1" ref="J1234" ca="1">OFFSET(INDIRECT(INDEX(DbaseIndices!J:J,B1234)),0,I1234-2000+1)</f>
        <v>7.6494161484000012E-2</v>
      </c>
    </row>
    <row r="1235" spans="1:10" x14ac:dyDescent="0.25">
      <c r="A1235" s="197">
        <f>IF(I1234=DbaseIndices!$N$3,A1234+1,A1234)</f>
        <v>206</v>
      </c>
      <c r="B1235" s="197">
        <f>MATCH(A1235,DbaseIndices!A:A,0)</f>
        <v>284</v>
      </c>
      <c r="C1235" s="197" t="str" cm="1">
        <f t="array" ref="C1235">INDEX(DbaseIndices!F:F,$B1235)</f>
        <v>1 Energy</v>
      </c>
      <c r="D1235" s="197" t="str" cm="1">
        <f t="array" ref="D1235">INDEX(DbaseIndices!G:G,$B1235)</f>
        <v>1A Fuel Combustion Activities</v>
      </c>
      <c r="E1235" s="197" t="str" cm="1">
        <f t="array" ref="E1235">INDEX(DbaseIndices!H:H,$B1235)</f>
        <v>1A4 Other Sectors</v>
      </c>
      <c r="F1235" s="197" t="str" cm="1">
        <f t="array" ref="F1235">INDEX(DbaseIndices!I:I,$B1235)</f>
        <v>1A5a Non-specified</v>
      </c>
      <c r="G1235" s="197" t="str" cm="1">
        <f t="array" ref="G1235">INDEX(DbaseIndices!D:D,$B1235)</f>
        <v>Coal</v>
      </c>
      <c r="H1235" s="197" t="str" cm="1">
        <f t="array" ref="H1235">INDEX(DbaseIndices!E:E,$B1235)</f>
        <v>CH4</v>
      </c>
      <c r="I1235" s="197">
        <f>IF(I1234=DbaseIndices!$N$3,DbaseIndices!$N$2,I1234+1)</f>
        <v>2015</v>
      </c>
      <c r="J1235" s="404" cm="1">
        <f t="array" aca="1" ref="J1235" ca="1">OFFSET(INDIRECT(INDEX(DbaseIndices!J:J,B1235)),0,I1235-2000+1)</f>
        <v>2.0901888000000004E-2</v>
      </c>
    </row>
    <row r="1236" spans="1:10" x14ac:dyDescent="0.25">
      <c r="A1236" s="197">
        <f>IF(I1235=DbaseIndices!$N$3,A1235+1,A1235)</f>
        <v>206</v>
      </c>
      <c r="B1236" s="197">
        <f>MATCH(A1236,DbaseIndices!A:A,0)</f>
        <v>284</v>
      </c>
      <c r="C1236" s="197" t="str" cm="1">
        <f t="array" ref="C1236">INDEX(DbaseIndices!F:F,$B1236)</f>
        <v>1 Energy</v>
      </c>
      <c r="D1236" s="197" t="str" cm="1">
        <f t="array" ref="D1236">INDEX(DbaseIndices!G:G,$B1236)</f>
        <v>1A Fuel Combustion Activities</v>
      </c>
      <c r="E1236" s="197" t="str" cm="1">
        <f t="array" ref="E1236">INDEX(DbaseIndices!H:H,$B1236)</f>
        <v>1A4 Other Sectors</v>
      </c>
      <c r="F1236" s="197" t="str" cm="1">
        <f t="array" ref="F1236">INDEX(DbaseIndices!I:I,$B1236)</f>
        <v>1A5a Non-specified</v>
      </c>
      <c r="G1236" s="197" t="str" cm="1">
        <f t="array" ref="G1236">INDEX(DbaseIndices!D:D,$B1236)</f>
        <v>Coal</v>
      </c>
      <c r="H1236" s="197" t="str" cm="1">
        <f t="array" ref="H1236">INDEX(DbaseIndices!E:E,$B1236)</f>
        <v>CH4</v>
      </c>
      <c r="I1236" s="197">
        <f>IF(I1235=DbaseIndices!$N$3,DbaseIndices!$N$2,I1235+1)</f>
        <v>2016</v>
      </c>
      <c r="J1236" s="404" cm="1">
        <f t="array" aca="1" ref="J1236" ca="1">OFFSET(INDIRECT(INDEX(DbaseIndices!J:J,B1236)),0,I1236-2000+1)</f>
        <v>2.4225799950000002E-2</v>
      </c>
    </row>
    <row r="1237" spans="1:10" x14ac:dyDescent="0.25">
      <c r="A1237" s="197">
        <f>IF(I1236=DbaseIndices!$N$3,A1236+1,A1236)</f>
        <v>206</v>
      </c>
      <c r="B1237" s="197">
        <f>MATCH(A1237,DbaseIndices!A:A,0)</f>
        <v>284</v>
      </c>
      <c r="C1237" s="197" t="str" cm="1">
        <f t="array" ref="C1237">INDEX(DbaseIndices!F:F,$B1237)</f>
        <v>1 Energy</v>
      </c>
      <c r="D1237" s="197" t="str" cm="1">
        <f t="array" ref="D1237">INDEX(DbaseIndices!G:G,$B1237)</f>
        <v>1A Fuel Combustion Activities</v>
      </c>
      <c r="E1237" s="197" t="str" cm="1">
        <f t="array" ref="E1237">INDEX(DbaseIndices!H:H,$B1237)</f>
        <v>1A4 Other Sectors</v>
      </c>
      <c r="F1237" s="197" t="str" cm="1">
        <f t="array" ref="F1237">INDEX(DbaseIndices!I:I,$B1237)</f>
        <v>1A5a Non-specified</v>
      </c>
      <c r="G1237" s="197" t="str" cm="1">
        <f t="array" ref="G1237">INDEX(DbaseIndices!D:D,$B1237)</f>
        <v>Coal</v>
      </c>
      <c r="H1237" s="197" t="str" cm="1">
        <f t="array" ref="H1237">INDEX(DbaseIndices!E:E,$B1237)</f>
        <v>CH4</v>
      </c>
      <c r="I1237" s="197">
        <f>IF(I1236=DbaseIndices!$N$3,DbaseIndices!$N$2,I1236+1)</f>
        <v>2017</v>
      </c>
      <c r="J1237" s="404" cm="1">
        <f t="array" aca="1" ref="J1237" ca="1">OFFSET(INDIRECT(INDEX(DbaseIndices!J:J,B1237)),0,I1237-2000+1)</f>
        <v>8.5500031140000002E-2</v>
      </c>
    </row>
    <row r="1238" spans="1:10" x14ac:dyDescent="0.25">
      <c r="A1238" s="197">
        <f>IF(I1237=DbaseIndices!$N$3,A1237+1,A1237)</f>
        <v>207</v>
      </c>
      <c r="B1238" s="197">
        <f>MATCH(A1238,DbaseIndices!A:A,0)</f>
        <v>288</v>
      </c>
      <c r="C1238" s="197" t="str" cm="1">
        <f t="array" ref="C1238">INDEX(DbaseIndices!F:F,$B1238)</f>
        <v>1 Energy</v>
      </c>
      <c r="D1238" s="197" t="str" cm="1">
        <f t="array" ref="D1238">INDEX(DbaseIndices!G:G,$B1238)</f>
        <v>1A Fuel Combustion Activities</v>
      </c>
      <c r="E1238" s="197" t="str" cm="1">
        <f t="array" ref="E1238">INDEX(DbaseIndices!H:H,$B1238)</f>
        <v>1A4 Other Sectors</v>
      </c>
      <c r="F1238" s="197" t="str" cm="1">
        <f t="array" ref="F1238">INDEX(DbaseIndices!I:I,$B1238)</f>
        <v>1A5a Non-specified</v>
      </c>
      <c r="G1238" s="197" t="str" cm="1">
        <f t="array" ref="G1238">INDEX(DbaseIndices!D:D,$B1238)</f>
        <v>Motor gasoline</v>
      </c>
      <c r="H1238" s="197" t="str" cm="1">
        <f t="array" ref="H1238">INDEX(DbaseIndices!E:E,$B1238)</f>
        <v>N2O</v>
      </c>
      <c r="I1238" s="197">
        <f>IF(I1237=DbaseIndices!$N$3,DbaseIndices!$N$2,I1237+1)</f>
        <v>2012</v>
      </c>
      <c r="J1238" s="404" cm="1">
        <f t="array" aca="1" ref="J1238" ca="1">OFFSET(INDIRECT(INDEX(DbaseIndices!J:J,B1238)),0,I1238-2000+1)</f>
        <v>9.6148511999999998E-3</v>
      </c>
    </row>
    <row r="1239" spans="1:10" x14ac:dyDescent="0.25">
      <c r="A1239" s="197">
        <f>IF(I1238=DbaseIndices!$N$3,A1238+1,A1238)</f>
        <v>207</v>
      </c>
      <c r="B1239" s="197">
        <f>MATCH(A1239,DbaseIndices!A:A,0)</f>
        <v>288</v>
      </c>
      <c r="C1239" s="197" t="str" cm="1">
        <f t="array" ref="C1239">INDEX(DbaseIndices!F:F,$B1239)</f>
        <v>1 Energy</v>
      </c>
      <c r="D1239" s="197" t="str" cm="1">
        <f t="array" ref="D1239">INDEX(DbaseIndices!G:G,$B1239)</f>
        <v>1A Fuel Combustion Activities</v>
      </c>
      <c r="E1239" s="197" t="str" cm="1">
        <f t="array" ref="E1239">INDEX(DbaseIndices!H:H,$B1239)</f>
        <v>1A4 Other Sectors</v>
      </c>
      <c r="F1239" s="197" t="str" cm="1">
        <f t="array" ref="F1239">INDEX(DbaseIndices!I:I,$B1239)</f>
        <v>1A5a Non-specified</v>
      </c>
      <c r="G1239" s="197" t="str" cm="1">
        <f t="array" ref="G1239">INDEX(DbaseIndices!D:D,$B1239)</f>
        <v>Motor gasoline</v>
      </c>
      <c r="H1239" s="197" t="str" cm="1">
        <f t="array" ref="H1239">INDEX(DbaseIndices!E:E,$B1239)</f>
        <v>N2O</v>
      </c>
      <c r="I1239" s="197">
        <f>IF(I1238=DbaseIndices!$N$3,DbaseIndices!$N$2,I1238+1)</f>
        <v>2013</v>
      </c>
      <c r="J1239" s="404" cm="1">
        <f t="array" aca="1" ref="J1239" ca="1">OFFSET(INDIRECT(INDEX(DbaseIndices!J:J,B1239)),0,I1239-2000+1)</f>
        <v>9.9311280000000009E-3</v>
      </c>
    </row>
    <row r="1240" spans="1:10" x14ac:dyDescent="0.25">
      <c r="A1240" s="197">
        <f>IF(I1239=DbaseIndices!$N$3,A1239+1,A1239)</f>
        <v>207</v>
      </c>
      <c r="B1240" s="197">
        <f>MATCH(A1240,DbaseIndices!A:A,0)</f>
        <v>288</v>
      </c>
      <c r="C1240" s="197" t="str" cm="1">
        <f t="array" ref="C1240">INDEX(DbaseIndices!F:F,$B1240)</f>
        <v>1 Energy</v>
      </c>
      <c r="D1240" s="197" t="str" cm="1">
        <f t="array" ref="D1240">INDEX(DbaseIndices!G:G,$B1240)</f>
        <v>1A Fuel Combustion Activities</v>
      </c>
      <c r="E1240" s="197" t="str" cm="1">
        <f t="array" ref="E1240">INDEX(DbaseIndices!H:H,$B1240)</f>
        <v>1A4 Other Sectors</v>
      </c>
      <c r="F1240" s="197" t="str" cm="1">
        <f t="array" ref="F1240">INDEX(DbaseIndices!I:I,$B1240)</f>
        <v>1A5a Non-specified</v>
      </c>
      <c r="G1240" s="197" t="str" cm="1">
        <f t="array" ref="G1240">INDEX(DbaseIndices!D:D,$B1240)</f>
        <v>Motor gasoline</v>
      </c>
      <c r="H1240" s="197" t="str" cm="1">
        <f t="array" ref="H1240">INDEX(DbaseIndices!E:E,$B1240)</f>
        <v>N2O</v>
      </c>
      <c r="I1240" s="197">
        <f>IF(I1239=DbaseIndices!$N$3,DbaseIndices!$N$2,I1239+1)</f>
        <v>2014</v>
      </c>
      <c r="J1240" s="404" cm="1">
        <f t="array" aca="1" ref="J1240" ca="1">OFFSET(INDIRECT(INDEX(DbaseIndices!J:J,B1240)),0,I1240-2000+1)</f>
        <v>1.0044179999999998E-2</v>
      </c>
    </row>
    <row r="1241" spans="1:10" x14ac:dyDescent="0.25">
      <c r="A1241" s="197">
        <f>IF(I1240=DbaseIndices!$N$3,A1240+1,A1240)</f>
        <v>207</v>
      </c>
      <c r="B1241" s="197">
        <f>MATCH(A1241,DbaseIndices!A:A,0)</f>
        <v>288</v>
      </c>
      <c r="C1241" s="197" t="str" cm="1">
        <f t="array" ref="C1241">INDEX(DbaseIndices!F:F,$B1241)</f>
        <v>1 Energy</v>
      </c>
      <c r="D1241" s="197" t="str" cm="1">
        <f t="array" ref="D1241">INDEX(DbaseIndices!G:G,$B1241)</f>
        <v>1A Fuel Combustion Activities</v>
      </c>
      <c r="E1241" s="197" t="str" cm="1">
        <f t="array" ref="E1241">INDEX(DbaseIndices!H:H,$B1241)</f>
        <v>1A4 Other Sectors</v>
      </c>
      <c r="F1241" s="197" t="str" cm="1">
        <f t="array" ref="F1241">INDEX(DbaseIndices!I:I,$B1241)</f>
        <v>1A5a Non-specified</v>
      </c>
      <c r="G1241" s="197" t="str" cm="1">
        <f t="array" ref="G1241">INDEX(DbaseIndices!D:D,$B1241)</f>
        <v>Motor gasoline</v>
      </c>
      <c r="H1241" s="197" t="str" cm="1">
        <f t="array" ref="H1241">INDEX(DbaseIndices!E:E,$B1241)</f>
        <v>N2O</v>
      </c>
      <c r="I1241" s="197">
        <f>IF(I1240=DbaseIndices!$N$3,DbaseIndices!$N$2,I1240+1)</f>
        <v>2015</v>
      </c>
      <c r="J1241" s="404" cm="1">
        <f t="array" aca="1" ref="J1241" ca="1">OFFSET(INDIRECT(INDEX(DbaseIndices!J:J,B1241)),0,I1241-2000+1)</f>
        <v>1.0157232E-2</v>
      </c>
    </row>
    <row r="1242" spans="1:10" x14ac:dyDescent="0.25">
      <c r="A1242" s="197">
        <f>IF(I1241=DbaseIndices!$N$3,A1241+1,A1241)</f>
        <v>207</v>
      </c>
      <c r="B1242" s="197">
        <f>MATCH(A1242,DbaseIndices!A:A,0)</f>
        <v>288</v>
      </c>
      <c r="C1242" s="197" t="str" cm="1">
        <f t="array" ref="C1242">INDEX(DbaseIndices!F:F,$B1242)</f>
        <v>1 Energy</v>
      </c>
      <c r="D1242" s="197" t="str" cm="1">
        <f t="array" ref="D1242">INDEX(DbaseIndices!G:G,$B1242)</f>
        <v>1A Fuel Combustion Activities</v>
      </c>
      <c r="E1242" s="197" t="str" cm="1">
        <f t="array" ref="E1242">INDEX(DbaseIndices!H:H,$B1242)</f>
        <v>1A4 Other Sectors</v>
      </c>
      <c r="F1242" s="197" t="str" cm="1">
        <f t="array" ref="F1242">INDEX(DbaseIndices!I:I,$B1242)</f>
        <v>1A5a Non-specified</v>
      </c>
      <c r="G1242" s="197" t="str" cm="1">
        <f t="array" ref="G1242">INDEX(DbaseIndices!D:D,$B1242)</f>
        <v>Motor gasoline</v>
      </c>
      <c r="H1242" s="197" t="str" cm="1">
        <f t="array" ref="H1242">INDEX(DbaseIndices!E:E,$B1242)</f>
        <v>N2O</v>
      </c>
      <c r="I1242" s="197">
        <f>IF(I1241=DbaseIndices!$N$3,DbaseIndices!$N$2,I1241+1)</f>
        <v>2016</v>
      </c>
      <c r="J1242" s="404" cm="1">
        <f t="array" aca="1" ref="J1242" ca="1">OFFSET(INDIRECT(INDEX(DbaseIndices!J:J,B1242)),0,I1242-2000+1)</f>
        <v>1.0270199999999998E-2</v>
      </c>
    </row>
    <row r="1243" spans="1:10" x14ac:dyDescent="0.25">
      <c r="A1243" s="197">
        <f>IF(I1242=DbaseIndices!$N$3,A1242+1,A1242)</f>
        <v>207</v>
      </c>
      <c r="B1243" s="197">
        <f>MATCH(A1243,DbaseIndices!A:A,0)</f>
        <v>288</v>
      </c>
      <c r="C1243" s="197" t="str" cm="1">
        <f t="array" ref="C1243">INDEX(DbaseIndices!F:F,$B1243)</f>
        <v>1 Energy</v>
      </c>
      <c r="D1243" s="197" t="str" cm="1">
        <f t="array" ref="D1243">INDEX(DbaseIndices!G:G,$B1243)</f>
        <v>1A Fuel Combustion Activities</v>
      </c>
      <c r="E1243" s="197" t="str" cm="1">
        <f t="array" ref="E1243">INDEX(DbaseIndices!H:H,$B1243)</f>
        <v>1A4 Other Sectors</v>
      </c>
      <c r="F1243" s="197" t="str" cm="1">
        <f t="array" ref="F1243">INDEX(DbaseIndices!I:I,$B1243)</f>
        <v>1A5a Non-specified</v>
      </c>
      <c r="G1243" s="197" t="str" cm="1">
        <f t="array" ref="G1243">INDEX(DbaseIndices!D:D,$B1243)</f>
        <v>Motor gasoline</v>
      </c>
      <c r="H1243" s="197" t="str" cm="1">
        <f t="array" ref="H1243">INDEX(DbaseIndices!E:E,$B1243)</f>
        <v>N2O</v>
      </c>
      <c r="I1243" s="197">
        <f>IF(I1242=DbaseIndices!$N$3,DbaseIndices!$N$2,I1242+1)</f>
        <v>2017</v>
      </c>
      <c r="J1243" s="404" cm="1">
        <f t="array" aca="1" ref="J1243" ca="1">OFFSET(INDIRECT(INDEX(DbaseIndices!J:J,B1243)),0,I1243-2000+1)</f>
        <v>1.03836E-2</v>
      </c>
    </row>
    <row r="1244" spans="1:10" x14ac:dyDescent="0.25">
      <c r="A1244" s="197">
        <f>IF(I1243=DbaseIndices!$N$3,A1243+1,A1243)</f>
        <v>208</v>
      </c>
      <c r="B1244" s="197">
        <f>MATCH(A1244,DbaseIndices!A:A,0)</f>
        <v>289</v>
      </c>
      <c r="C1244" s="197" t="str" cm="1">
        <f t="array" ref="C1244">INDEX(DbaseIndices!F:F,$B1244)</f>
        <v>1 Energy</v>
      </c>
      <c r="D1244" s="197" t="str" cm="1">
        <f t="array" ref="D1244">INDEX(DbaseIndices!G:G,$B1244)</f>
        <v>1A Fuel Combustion Activities</v>
      </c>
      <c r="E1244" s="197" t="str" cm="1">
        <f t="array" ref="E1244">INDEX(DbaseIndices!H:H,$B1244)</f>
        <v>1A4 Other Sectors</v>
      </c>
      <c r="F1244" s="197" t="str" cm="1">
        <f t="array" ref="F1244">INDEX(DbaseIndices!I:I,$B1244)</f>
        <v>1A5a Non-specified</v>
      </c>
      <c r="G1244" s="197" t="str" cm="1">
        <f t="array" ref="G1244">INDEX(DbaseIndices!D:D,$B1244)</f>
        <v>Diesel</v>
      </c>
      <c r="H1244" s="197" t="str" cm="1">
        <f t="array" ref="H1244">INDEX(DbaseIndices!E:E,$B1244)</f>
        <v>N2O</v>
      </c>
      <c r="I1244" s="197">
        <f>IF(I1243=DbaseIndices!$N$3,DbaseIndices!$N$2,I1243+1)</f>
        <v>2012</v>
      </c>
      <c r="J1244" s="404" cm="1">
        <f t="array" aca="1" ref="J1244" ca="1">OFFSET(INDIRECT(INDEX(DbaseIndices!J:J,B1244)),0,I1244-2000+1)</f>
        <v>1.8789607031249999E-2</v>
      </c>
    </row>
    <row r="1245" spans="1:10" x14ac:dyDescent="0.25">
      <c r="A1245" s="197">
        <f>IF(I1244=DbaseIndices!$N$3,A1244+1,A1244)</f>
        <v>208</v>
      </c>
      <c r="B1245" s="197">
        <f>MATCH(A1245,DbaseIndices!A:A,0)</f>
        <v>289</v>
      </c>
      <c r="C1245" s="197" t="str" cm="1">
        <f t="array" ref="C1245">INDEX(DbaseIndices!F:F,$B1245)</f>
        <v>1 Energy</v>
      </c>
      <c r="D1245" s="197" t="str" cm="1">
        <f t="array" ref="D1245">INDEX(DbaseIndices!G:G,$B1245)</f>
        <v>1A Fuel Combustion Activities</v>
      </c>
      <c r="E1245" s="197" t="str" cm="1">
        <f t="array" ref="E1245">INDEX(DbaseIndices!H:H,$B1245)</f>
        <v>1A4 Other Sectors</v>
      </c>
      <c r="F1245" s="197" t="str" cm="1">
        <f t="array" ref="F1245">INDEX(DbaseIndices!I:I,$B1245)</f>
        <v>1A5a Non-specified</v>
      </c>
      <c r="G1245" s="197" t="str" cm="1">
        <f t="array" ref="G1245">INDEX(DbaseIndices!D:D,$B1245)</f>
        <v>Diesel</v>
      </c>
      <c r="H1245" s="197" t="str" cm="1">
        <f t="array" ref="H1245">INDEX(DbaseIndices!E:E,$B1245)</f>
        <v>N2O</v>
      </c>
      <c r="I1245" s="197">
        <f>IF(I1244=DbaseIndices!$N$3,DbaseIndices!$N$2,I1244+1)</f>
        <v>2013</v>
      </c>
      <c r="J1245" s="404" cm="1">
        <f t="array" aca="1" ref="J1245" ca="1">OFFSET(INDIRECT(INDEX(DbaseIndices!J:J,B1245)),0,I1245-2000+1)</f>
        <v>1.7106135937499999E-2</v>
      </c>
    </row>
    <row r="1246" spans="1:10" x14ac:dyDescent="0.25">
      <c r="A1246" s="197">
        <f>IF(I1245=DbaseIndices!$N$3,A1245+1,A1245)</f>
        <v>208</v>
      </c>
      <c r="B1246" s="197">
        <f>MATCH(A1246,DbaseIndices!A:A,0)</f>
        <v>289</v>
      </c>
      <c r="C1246" s="197" t="str" cm="1">
        <f t="array" ref="C1246">INDEX(DbaseIndices!F:F,$B1246)</f>
        <v>1 Energy</v>
      </c>
      <c r="D1246" s="197" t="str" cm="1">
        <f t="array" ref="D1246">INDEX(DbaseIndices!G:G,$B1246)</f>
        <v>1A Fuel Combustion Activities</v>
      </c>
      <c r="E1246" s="197" t="str" cm="1">
        <f t="array" ref="E1246">INDEX(DbaseIndices!H:H,$B1246)</f>
        <v>1A4 Other Sectors</v>
      </c>
      <c r="F1246" s="197" t="str" cm="1">
        <f t="array" ref="F1246">INDEX(DbaseIndices!I:I,$B1246)</f>
        <v>1A5a Non-specified</v>
      </c>
      <c r="G1246" s="197" t="str" cm="1">
        <f t="array" ref="G1246">INDEX(DbaseIndices!D:D,$B1246)</f>
        <v>Diesel</v>
      </c>
      <c r="H1246" s="197" t="str" cm="1">
        <f t="array" ref="H1246">INDEX(DbaseIndices!E:E,$B1246)</f>
        <v>N2O</v>
      </c>
      <c r="I1246" s="197">
        <f>IF(I1245=DbaseIndices!$N$3,DbaseIndices!$N$2,I1245+1)</f>
        <v>2014</v>
      </c>
      <c r="J1246" s="404" cm="1">
        <f t="array" aca="1" ref="J1246" ca="1">OFFSET(INDIRECT(INDEX(DbaseIndices!J:J,B1246)),0,I1246-2000+1)</f>
        <v>1.9224760546875001E-2</v>
      </c>
    </row>
    <row r="1247" spans="1:10" x14ac:dyDescent="0.25">
      <c r="A1247" s="197">
        <f>IF(I1246=DbaseIndices!$N$3,A1246+1,A1246)</f>
        <v>208</v>
      </c>
      <c r="B1247" s="197">
        <f>MATCH(A1247,DbaseIndices!A:A,0)</f>
        <v>289</v>
      </c>
      <c r="C1247" s="197" t="str" cm="1">
        <f t="array" ref="C1247">INDEX(DbaseIndices!F:F,$B1247)</f>
        <v>1 Energy</v>
      </c>
      <c r="D1247" s="197" t="str" cm="1">
        <f t="array" ref="D1247">INDEX(DbaseIndices!G:G,$B1247)</f>
        <v>1A Fuel Combustion Activities</v>
      </c>
      <c r="E1247" s="197" t="str" cm="1">
        <f t="array" ref="E1247">INDEX(DbaseIndices!H:H,$B1247)</f>
        <v>1A4 Other Sectors</v>
      </c>
      <c r="F1247" s="197" t="str" cm="1">
        <f t="array" ref="F1247">INDEX(DbaseIndices!I:I,$B1247)</f>
        <v>1A5a Non-specified</v>
      </c>
      <c r="G1247" s="197" t="str" cm="1">
        <f t="array" ref="G1247">INDEX(DbaseIndices!D:D,$B1247)</f>
        <v>Diesel</v>
      </c>
      <c r="H1247" s="197" t="str" cm="1">
        <f t="array" ref="H1247">INDEX(DbaseIndices!E:E,$B1247)</f>
        <v>N2O</v>
      </c>
      <c r="I1247" s="197">
        <f>IF(I1246=DbaseIndices!$N$3,DbaseIndices!$N$2,I1246+1)</f>
        <v>2015</v>
      </c>
      <c r="J1247" s="404" cm="1">
        <f t="array" aca="1" ref="J1247" ca="1">OFFSET(INDIRECT(INDEX(DbaseIndices!J:J,B1247)),0,I1247-2000+1)</f>
        <v>2.0845903125000002E-2</v>
      </c>
    </row>
    <row r="1248" spans="1:10" x14ac:dyDescent="0.25">
      <c r="A1248" s="197">
        <f>IF(I1247=DbaseIndices!$N$3,A1247+1,A1247)</f>
        <v>208</v>
      </c>
      <c r="B1248" s="197">
        <f>MATCH(A1248,DbaseIndices!A:A,0)</f>
        <v>289</v>
      </c>
      <c r="C1248" s="197" t="str" cm="1">
        <f t="array" ref="C1248">INDEX(DbaseIndices!F:F,$B1248)</f>
        <v>1 Energy</v>
      </c>
      <c r="D1248" s="197" t="str" cm="1">
        <f t="array" ref="D1248">INDEX(DbaseIndices!G:G,$B1248)</f>
        <v>1A Fuel Combustion Activities</v>
      </c>
      <c r="E1248" s="197" t="str" cm="1">
        <f t="array" ref="E1248">INDEX(DbaseIndices!H:H,$B1248)</f>
        <v>1A4 Other Sectors</v>
      </c>
      <c r="F1248" s="197" t="str" cm="1">
        <f t="array" ref="F1248">INDEX(DbaseIndices!I:I,$B1248)</f>
        <v>1A5a Non-specified</v>
      </c>
      <c r="G1248" s="197" t="str" cm="1">
        <f t="array" ref="G1248">INDEX(DbaseIndices!D:D,$B1248)</f>
        <v>Diesel</v>
      </c>
      <c r="H1248" s="197" t="str" cm="1">
        <f t="array" ref="H1248">INDEX(DbaseIndices!E:E,$B1248)</f>
        <v>N2O</v>
      </c>
      <c r="I1248" s="197">
        <f>IF(I1247=DbaseIndices!$N$3,DbaseIndices!$N$2,I1247+1)</f>
        <v>2016</v>
      </c>
      <c r="J1248" s="404" cm="1">
        <f t="array" aca="1" ref="J1248" ca="1">OFFSET(INDIRECT(INDEX(DbaseIndices!J:J,B1248)),0,I1248-2000+1)</f>
        <v>2.0289305557250974E-3</v>
      </c>
    </row>
    <row r="1249" spans="1:10" x14ac:dyDescent="0.25">
      <c r="A1249" s="197">
        <f>IF(I1248=DbaseIndices!$N$3,A1248+1,A1248)</f>
        <v>208</v>
      </c>
      <c r="B1249" s="197">
        <f>MATCH(A1249,DbaseIndices!A:A,0)</f>
        <v>289</v>
      </c>
      <c r="C1249" s="197" t="str" cm="1">
        <f t="array" ref="C1249">INDEX(DbaseIndices!F:F,$B1249)</f>
        <v>1 Energy</v>
      </c>
      <c r="D1249" s="197" t="str" cm="1">
        <f t="array" ref="D1249">INDEX(DbaseIndices!G:G,$B1249)</f>
        <v>1A Fuel Combustion Activities</v>
      </c>
      <c r="E1249" s="197" t="str" cm="1">
        <f t="array" ref="E1249">INDEX(DbaseIndices!H:H,$B1249)</f>
        <v>1A4 Other Sectors</v>
      </c>
      <c r="F1249" s="197" t="str" cm="1">
        <f t="array" ref="F1249">INDEX(DbaseIndices!I:I,$B1249)</f>
        <v>1A5a Non-specified</v>
      </c>
      <c r="G1249" s="197" t="str" cm="1">
        <f t="array" ref="G1249">INDEX(DbaseIndices!D:D,$B1249)</f>
        <v>Diesel</v>
      </c>
      <c r="H1249" s="197" t="str" cm="1">
        <f t="array" ref="H1249">INDEX(DbaseIndices!E:E,$B1249)</f>
        <v>N2O</v>
      </c>
      <c r="I1249" s="197">
        <f>IF(I1248=DbaseIndices!$N$3,DbaseIndices!$N$2,I1248+1)</f>
        <v>2017</v>
      </c>
      <c r="J1249" s="404" cm="1">
        <f t="array" aca="1" ref="J1249" ca="1">OFFSET(INDIRECT(INDEX(DbaseIndices!J:J,B1249)),0,I1249-2000+1)</f>
        <v>2.029989450073242E-3</v>
      </c>
    </row>
    <row r="1250" spans="1:10" x14ac:dyDescent="0.25">
      <c r="A1250" s="197">
        <f>IF(I1249=DbaseIndices!$N$3,A1249+1,A1249)</f>
        <v>209</v>
      </c>
      <c r="B1250" s="197">
        <f>MATCH(A1250,DbaseIndices!A:A,0)</f>
        <v>290</v>
      </c>
      <c r="C1250" s="197" t="str" cm="1">
        <f t="array" ref="C1250">INDEX(DbaseIndices!F:F,$B1250)</f>
        <v>1 Energy</v>
      </c>
      <c r="D1250" s="197" t="str" cm="1">
        <f t="array" ref="D1250">INDEX(DbaseIndices!G:G,$B1250)</f>
        <v>1A Fuel Combustion Activities</v>
      </c>
      <c r="E1250" s="197" t="str" cm="1">
        <f t="array" ref="E1250">INDEX(DbaseIndices!H:H,$B1250)</f>
        <v>1A4 Other Sectors</v>
      </c>
      <c r="F1250" s="197" t="str" cm="1">
        <f t="array" ref="F1250">INDEX(DbaseIndices!I:I,$B1250)</f>
        <v>1A5a Non-specified</v>
      </c>
      <c r="G1250" s="197" t="str" cm="1">
        <f t="array" ref="G1250">INDEX(DbaseIndices!D:D,$B1250)</f>
        <v>Coal</v>
      </c>
      <c r="H1250" s="197" t="str" cm="1">
        <f t="array" ref="H1250">INDEX(DbaseIndices!E:E,$B1250)</f>
        <v>N2O</v>
      </c>
      <c r="I1250" s="197">
        <f>IF(I1249=DbaseIndices!$N$3,DbaseIndices!$N$2,I1249+1)</f>
        <v>2012</v>
      </c>
      <c r="J1250" s="404" cm="1">
        <f t="array" aca="1" ref="J1250" ca="1">OFFSET(INDIRECT(INDEX(DbaseIndices!J:J,B1250)),0,I1250-2000+1)</f>
        <v>0.11366656938000003</v>
      </c>
    </row>
    <row r="1251" spans="1:10" x14ac:dyDescent="0.25">
      <c r="A1251" s="197">
        <f>IF(I1250=DbaseIndices!$N$3,A1250+1,A1250)</f>
        <v>209</v>
      </c>
      <c r="B1251" s="197">
        <f>MATCH(A1251,DbaseIndices!A:A,0)</f>
        <v>290</v>
      </c>
      <c r="C1251" s="197" t="str" cm="1">
        <f t="array" ref="C1251">INDEX(DbaseIndices!F:F,$B1251)</f>
        <v>1 Energy</v>
      </c>
      <c r="D1251" s="197" t="str" cm="1">
        <f t="array" ref="D1251">INDEX(DbaseIndices!G:G,$B1251)</f>
        <v>1A Fuel Combustion Activities</v>
      </c>
      <c r="E1251" s="197" t="str" cm="1">
        <f t="array" ref="E1251">INDEX(DbaseIndices!H:H,$B1251)</f>
        <v>1A4 Other Sectors</v>
      </c>
      <c r="F1251" s="197" t="str" cm="1">
        <f t="array" ref="F1251">INDEX(DbaseIndices!I:I,$B1251)</f>
        <v>1A5a Non-specified</v>
      </c>
      <c r="G1251" s="197" t="str" cm="1">
        <f t="array" ref="G1251">INDEX(DbaseIndices!D:D,$B1251)</f>
        <v>Coal</v>
      </c>
      <c r="H1251" s="197" t="str" cm="1">
        <f t="array" ref="H1251">INDEX(DbaseIndices!E:E,$B1251)</f>
        <v>N2O</v>
      </c>
      <c r="I1251" s="197">
        <f>IF(I1250=DbaseIndices!$N$3,DbaseIndices!$N$2,I1250+1)</f>
        <v>2013</v>
      </c>
      <c r="J1251" s="404" cm="1">
        <f t="array" aca="1" ref="J1251" ca="1">OFFSET(INDIRECT(INDEX(DbaseIndices!J:J,B1251)),0,I1251-2000+1)</f>
        <v>0.19848146785200002</v>
      </c>
    </row>
    <row r="1252" spans="1:10" x14ac:dyDescent="0.25">
      <c r="A1252" s="197">
        <f>IF(I1251=DbaseIndices!$N$3,A1251+1,A1251)</f>
        <v>209</v>
      </c>
      <c r="B1252" s="197">
        <f>MATCH(A1252,DbaseIndices!A:A,0)</f>
        <v>290</v>
      </c>
      <c r="C1252" s="197" t="str" cm="1">
        <f t="array" ref="C1252">INDEX(DbaseIndices!F:F,$B1252)</f>
        <v>1 Energy</v>
      </c>
      <c r="D1252" s="197" t="str" cm="1">
        <f t="array" ref="D1252">INDEX(DbaseIndices!G:G,$B1252)</f>
        <v>1A Fuel Combustion Activities</v>
      </c>
      <c r="E1252" s="197" t="str" cm="1">
        <f t="array" ref="E1252">INDEX(DbaseIndices!H:H,$B1252)</f>
        <v>1A4 Other Sectors</v>
      </c>
      <c r="F1252" s="197" t="str" cm="1">
        <f t="array" ref="F1252">INDEX(DbaseIndices!I:I,$B1252)</f>
        <v>1A5a Non-specified</v>
      </c>
      <c r="G1252" s="197" t="str" cm="1">
        <f t="array" ref="G1252">INDEX(DbaseIndices!D:D,$B1252)</f>
        <v>Coal</v>
      </c>
      <c r="H1252" s="197" t="str" cm="1">
        <f t="array" ref="H1252">INDEX(DbaseIndices!E:E,$B1252)</f>
        <v>N2O</v>
      </c>
      <c r="I1252" s="197">
        <f>IF(I1251=DbaseIndices!$N$3,DbaseIndices!$N$2,I1251+1)</f>
        <v>2014</v>
      </c>
      <c r="J1252" s="404" cm="1">
        <f t="array" aca="1" ref="J1252" ca="1">OFFSET(INDIRECT(INDEX(DbaseIndices!J:J,B1252)),0,I1252-2000+1)</f>
        <v>0.11474124222600002</v>
      </c>
    </row>
    <row r="1253" spans="1:10" x14ac:dyDescent="0.25">
      <c r="A1253" s="197">
        <f>IF(I1252=DbaseIndices!$N$3,A1252+1,A1252)</f>
        <v>209</v>
      </c>
      <c r="B1253" s="197">
        <f>MATCH(A1253,DbaseIndices!A:A,0)</f>
        <v>290</v>
      </c>
      <c r="C1253" s="197" t="str" cm="1">
        <f t="array" ref="C1253">INDEX(DbaseIndices!F:F,$B1253)</f>
        <v>1 Energy</v>
      </c>
      <c r="D1253" s="197" t="str" cm="1">
        <f t="array" ref="D1253">INDEX(DbaseIndices!G:G,$B1253)</f>
        <v>1A Fuel Combustion Activities</v>
      </c>
      <c r="E1253" s="197" t="str" cm="1">
        <f t="array" ref="E1253">INDEX(DbaseIndices!H:H,$B1253)</f>
        <v>1A4 Other Sectors</v>
      </c>
      <c r="F1253" s="197" t="str" cm="1">
        <f t="array" ref="F1253">INDEX(DbaseIndices!I:I,$B1253)</f>
        <v>1A5a Non-specified</v>
      </c>
      <c r="G1253" s="197" t="str" cm="1">
        <f t="array" ref="G1253">INDEX(DbaseIndices!D:D,$B1253)</f>
        <v>Coal</v>
      </c>
      <c r="H1253" s="197" t="str" cm="1">
        <f t="array" ref="H1253">INDEX(DbaseIndices!E:E,$B1253)</f>
        <v>N2O</v>
      </c>
      <c r="I1253" s="197">
        <f>IF(I1252=DbaseIndices!$N$3,DbaseIndices!$N$2,I1252+1)</f>
        <v>2015</v>
      </c>
      <c r="J1253" s="404" cm="1">
        <f t="array" aca="1" ref="J1253" ca="1">OFFSET(INDIRECT(INDEX(DbaseIndices!J:J,B1253)),0,I1253-2000+1)</f>
        <v>3.1352832000000004E-2</v>
      </c>
    </row>
    <row r="1254" spans="1:10" x14ac:dyDescent="0.25">
      <c r="A1254" s="197">
        <f>IF(I1253=DbaseIndices!$N$3,A1253+1,A1253)</f>
        <v>209</v>
      </c>
      <c r="B1254" s="197">
        <f>MATCH(A1254,DbaseIndices!A:A,0)</f>
        <v>290</v>
      </c>
      <c r="C1254" s="197" t="str" cm="1">
        <f t="array" ref="C1254">INDEX(DbaseIndices!F:F,$B1254)</f>
        <v>1 Energy</v>
      </c>
      <c r="D1254" s="197" t="str" cm="1">
        <f t="array" ref="D1254">INDEX(DbaseIndices!G:G,$B1254)</f>
        <v>1A Fuel Combustion Activities</v>
      </c>
      <c r="E1254" s="197" t="str" cm="1">
        <f t="array" ref="E1254">INDEX(DbaseIndices!H:H,$B1254)</f>
        <v>1A4 Other Sectors</v>
      </c>
      <c r="F1254" s="197" t="str" cm="1">
        <f t="array" ref="F1254">INDEX(DbaseIndices!I:I,$B1254)</f>
        <v>1A5a Non-specified</v>
      </c>
      <c r="G1254" s="197" t="str" cm="1">
        <f t="array" ref="G1254">INDEX(DbaseIndices!D:D,$B1254)</f>
        <v>Coal</v>
      </c>
      <c r="H1254" s="197" t="str" cm="1">
        <f t="array" ref="H1254">INDEX(DbaseIndices!E:E,$B1254)</f>
        <v>N2O</v>
      </c>
      <c r="I1254" s="197">
        <f>IF(I1253=DbaseIndices!$N$3,DbaseIndices!$N$2,I1253+1)</f>
        <v>2016</v>
      </c>
      <c r="J1254" s="404" cm="1">
        <f t="array" aca="1" ref="J1254" ca="1">OFFSET(INDIRECT(INDEX(DbaseIndices!J:J,B1254)),0,I1254-2000+1)</f>
        <v>3.6338699925000002E-2</v>
      </c>
    </row>
    <row r="1255" spans="1:10" x14ac:dyDescent="0.25">
      <c r="A1255" s="197">
        <f>IF(I1254=DbaseIndices!$N$3,A1254+1,A1254)</f>
        <v>209</v>
      </c>
      <c r="B1255" s="197">
        <f>MATCH(A1255,DbaseIndices!A:A,0)</f>
        <v>290</v>
      </c>
      <c r="C1255" s="197" t="str" cm="1">
        <f t="array" ref="C1255">INDEX(DbaseIndices!F:F,$B1255)</f>
        <v>1 Energy</v>
      </c>
      <c r="D1255" s="197" t="str" cm="1">
        <f t="array" ref="D1255">INDEX(DbaseIndices!G:G,$B1255)</f>
        <v>1A Fuel Combustion Activities</v>
      </c>
      <c r="E1255" s="197" t="str" cm="1">
        <f t="array" ref="E1255">INDEX(DbaseIndices!H:H,$B1255)</f>
        <v>1A4 Other Sectors</v>
      </c>
      <c r="F1255" s="197" t="str" cm="1">
        <f t="array" ref="F1255">INDEX(DbaseIndices!I:I,$B1255)</f>
        <v>1A5a Non-specified</v>
      </c>
      <c r="G1255" s="197" t="str" cm="1">
        <f t="array" ref="G1255">INDEX(DbaseIndices!D:D,$B1255)</f>
        <v>Coal</v>
      </c>
      <c r="H1255" s="197" t="str" cm="1">
        <f t="array" ref="H1255">INDEX(DbaseIndices!E:E,$B1255)</f>
        <v>N2O</v>
      </c>
      <c r="I1255" s="197">
        <f>IF(I1254=DbaseIndices!$N$3,DbaseIndices!$N$2,I1254+1)</f>
        <v>2017</v>
      </c>
      <c r="J1255" s="404" cm="1">
        <f t="array" aca="1" ref="J1255" ca="1">OFFSET(INDIRECT(INDEX(DbaseIndices!J:J,B1255)),0,I1255-2000+1)</f>
        <v>0.12825004671000001</v>
      </c>
    </row>
    <row r="1256" spans="1:10" x14ac:dyDescent="0.25">
      <c r="A1256" s="197">
        <f>IF(I1255=DbaseIndices!$N$3,A1255+1,A1255)</f>
        <v>210</v>
      </c>
      <c r="B1256" s="197">
        <f>MATCH(A1256,DbaseIndices!A:A,0)</f>
        <v>292</v>
      </c>
      <c r="C1256" s="197" t="str" cm="1">
        <f t="array" ref="C1256">INDEX(DbaseIndices!F:F,$B1256)</f>
        <v>1 Energy</v>
      </c>
      <c r="D1256" s="197" t="str" cm="1">
        <f t="array" ref="D1256">INDEX(DbaseIndices!G:G,$B1256)</f>
        <v>1B Fugitive Emissions from Fuels</v>
      </c>
      <c r="E1256" s="197" t="str" cm="1">
        <f t="array" ref="E1256">INDEX(DbaseIndices!H:H,$B1256)</f>
        <v>1B1 Solid Fuels</v>
      </c>
      <c r="F1256" s="197" t="str" cm="1">
        <f t="array" ref="F1256">INDEX(DbaseIndices!I:I,$B1256)</f>
        <v>1B1a Mining</v>
      </c>
      <c r="G1256" s="197" cm="1">
        <f t="array" ref="G1256">INDEX(DbaseIndices!D:D,$B1256)</f>
        <v>0</v>
      </c>
      <c r="H1256" s="197" t="str" cm="1">
        <f t="array" ref="H1256">INDEX(DbaseIndices!E:E,$B1256)</f>
        <v>CO2</v>
      </c>
      <c r="I1256" s="197">
        <f>IF(I1255=DbaseIndices!$N$3,DbaseIndices!$N$2,I1255+1)</f>
        <v>2012</v>
      </c>
      <c r="J1256" s="404" cm="1">
        <f t="array" aca="1" ref="J1256" ca="1">OFFSET(INDIRECT(INDEX(DbaseIndices!J:J,B1256)),0,I1256-2000+1)</f>
        <v>16.218694800000002</v>
      </c>
    </row>
    <row r="1257" spans="1:10" x14ac:dyDescent="0.25">
      <c r="A1257" s="197">
        <f>IF(I1256=DbaseIndices!$N$3,A1256+1,A1256)</f>
        <v>210</v>
      </c>
      <c r="B1257" s="197">
        <f>MATCH(A1257,DbaseIndices!A:A,0)</f>
        <v>292</v>
      </c>
      <c r="C1257" s="197" t="str" cm="1">
        <f t="array" ref="C1257">INDEX(DbaseIndices!F:F,$B1257)</f>
        <v>1 Energy</v>
      </c>
      <c r="D1257" s="197" t="str" cm="1">
        <f t="array" ref="D1257">INDEX(DbaseIndices!G:G,$B1257)</f>
        <v>1B Fugitive Emissions from Fuels</v>
      </c>
      <c r="E1257" s="197" t="str" cm="1">
        <f t="array" ref="E1257">INDEX(DbaseIndices!H:H,$B1257)</f>
        <v>1B1 Solid Fuels</v>
      </c>
      <c r="F1257" s="197" t="str" cm="1">
        <f t="array" ref="F1257">INDEX(DbaseIndices!I:I,$B1257)</f>
        <v>1B1a Mining</v>
      </c>
      <c r="G1257" s="197" cm="1">
        <f t="array" ref="G1257">INDEX(DbaseIndices!D:D,$B1257)</f>
        <v>0</v>
      </c>
      <c r="H1257" s="197" t="str" cm="1">
        <f t="array" ref="H1257">INDEX(DbaseIndices!E:E,$B1257)</f>
        <v>CO2</v>
      </c>
      <c r="I1257" s="197">
        <f>IF(I1256=DbaseIndices!$N$3,DbaseIndices!$N$2,I1256+1)</f>
        <v>2013</v>
      </c>
      <c r="J1257" s="404" cm="1">
        <f t="array" aca="1" ref="J1257" ca="1">OFFSET(INDIRECT(INDEX(DbaseIndices!J:J,B1257)),0,I1257-2000+1)</f>
        <v>16.500597012900002</v>
      </c>
    </row>
    <row r="1258" spans="1:10" x14ac:dyDescent="0.25">
      <c r="A1258" s="197">
        <f>IF(I1257=DbaseIndices!$N$3,A1257+1,A1257)</f>
        <v>210</v>
      </c>
      <c r="B1258" s="197">
        <f>MATCH(A1258,DbaseIndices!A:A,0)</f>
        <v>292</v>
      </c>
      <c r="C1258" s="197" t="str" cm="1">
        <f t="array" ref="C1258">INDEX(DbaseIndices!F:F,$B1258)</f>
        <v>1 Energy</v>
      </c>
      <c r="D1258" s="197" t="str" cm="1">
        <f t="array" ref="D1258">INDEX(DbaseIndices!G:G,$B1258)</f>
        <v>1B Fugitive Emissions from Fuels</v>
      </c>
      <c r="E1258" s="197" t="str" cm="1">
        <f t="array" ref="E1258">INDEX(DbaseIndices!H:H,$B1258)</f>
        <v>1B1 Solid Fuels</v>
      </c>
      <c r="F1258" s="197" t="str" cm="1">
        <f t="array" ref="F1258">INDEX(DbaseIndices!I:I,$B1258)</f>
        <v>1B1a Mining</v>
      </c>
      <c r="G1258" s="197" cm="1">
        <f t="array" ref="G1258">INDEX(DbaseIndices!D:D,$B1258)</f>
        <v>0</v>
      </c>
      <c r="H1258" s="197" t="str" cm="1">
        <f t="array" ref="H1258">INDEX(DbaseIndices!E:E,$B1258)</f>
        <v>CO2</v>
      </c>
      <c r="I1258" s="197">
        <f>IF(I1257=DbaseIndices!$N$3,DbaseIndices!$N$2,I1257+1)</f>
        <v>2014</v>
      </c>
      <c r="J1258" s="404" cm="1">
        <f t="array" aca="1" ref="J1258" ca="1">OFFSET(INDIRECT(INDEX(DbaseIndices!J:J,B1258)),0,I1258-2000+1)</f>
        <v>17.051522047559999</v>
      </c>
    </row>
    <row r="1259" spans="1:10" x14ac:dyDescent="0.25">
      <c r="A1259" s="197">
        <f>IF(I1258=DbaseIndices!$N$3,A1258+1,A1258)</f>
        <v>210</v>
      </c>
      <c r="B1259" s="197">
        <f>MATCH(A1259,DbaseIndices!A:A,0)</f>
        <v>292</v>
      </c>
      <c r="C1259" s="197" t="str" cm="1">
        <f t="array" ref="C1259">INDEX(DbaseIndices!F:F,$B1259)</f>
        <v>1 Energy</v>
      </c>
      <c r="D1259" s="197" t="str" cm="1">
        <f t="array" ref="D1259">INDEX(DbaseIndices!G:G,$B1259)</f>
        <v>1B Fugitive Emissions from Fuels</v>
      </c>
      <c r="E1259" s="197" t="str" cm="1">
        <f t="array" ref="E1259">INDEX(DbaseIndices!H:H,$B1259)</f>
        <v>1B1 Solid Fuels</v>
      </c>
      <c r="F1259" s="197" t="str" cm="1">
        <f t="array" ref="F1259">INDEX(DbaseIndices!I:I,$B1259)</f>
        <v>1B1a Mining</v>
      </c>
      <c r="G1259" s="197" cm="1">
        <f t="array" ref="G1259">INDEX(DbaseIndices!D:D,$B1259)</f>
        <v>0</v>
      </c>
      <c r="H1259" s="197" t="str" cm="1">
        <f t="array" ref="H1259">INDEX(DbaseIndices!E:E,$B1259)</f>
        <v>CO2</v>
      </c>
      <c r="I1259" s="197">
        <f>IF(I1258=DbaseIndices!$N$3,DbaseIndices!$N$2,I1258+1)</f>
        <v>2015</v>
      </c>
      <c r="J1259" s="404" cm="1">
        <f t="array" aca="1" ref="J1259" ca="1">OFFSET(INDIRECT(INDEX(DbaseIndices!J:J,B1259)),0,I1259-2000+1)</f>
        <v>15.875153355599998</v>
      </c>
    </row>
    <row r="1260" spans="1:10" x14ac:dyDescent="0.25">
      <c r="A1260" s="197">
        <f>IF(I1259=DbaseIndices!$N$3,A1259+1,A1259)</f>
        <v>210</v>
      </c>
      <c r="B1260" s="197">
        <f>MATCH(A1260,DbaseIndices!A:A,0)</f>
        <v>292</v>
      </c>
      <c r="C1260" s="197" t="str" cm="1">
        <f t="array" ref="C1260">INDEX(DbaseIndices!F:F,$B1260)</f>
        <v>1 Energy</v>
      </c>
      <c r="D1260" s="197" t="str" cm="1">
        <f t="array" ref="D1260">INDEX(DbaseIndices!G:G,$B1260)</f>
        <v>1B Fugitive Emissions from Fuels</v>
      </c>
      <c r="E1260" s="197" t="str" cm="1">
        <f t="array" ref="E1260">INDEX(DbaseIndices!H:H,$B1260)</f>
        <v>1B1 Solid Fuels</v>
      </c>
      <c r="F1260" s="197" t="str" cm="1">
        <f t="array" ref="F1260">INDEX(DbaseIndices!I:I,$B1260)</f>
        <v>1B1a Mining</v>
      </c>
      <c r="G1260" s="197" cm="1">
        <f t="array" ref="G1260">INDEX(DbaseIndices!D:D,$B1260)</f>
        <v>0</v>
      </c>
      <c r="H1260" s="197" t="str" cm="1">
        <f t="array" ref="H1260">INDEX(DbaseIndices!E:E,$B1260)</f>
        <v>CO2</v>
      </c>
      <c r="I1260" s="197">
        <f>IF(I1259=DbaseIndices!$N$3,DbaseIndices!$N$2,I1259+1)</f>
        <v>2016</v>
      </c>
      <c r="J1260" s="404" cm="1">
        <f t="array" aca="1" ref="J1260" ca="1">OFFSET(INDIRECT(INDEX(DbaseIndices!J:J,B1260)),0,I1260-2000+1)</f>
        <v>15.506552799044998</v>
      </c>
    </row>
    <row r="1261" spans="1:10" x14ac:dyDescent="0.25">
      <c r="A1261" s="197">
        <f>IF(I1260=DbaseIndices!$N$3,A1260+1,A1260)</f>
        <v>210</v>
      </c>
      <c r="B1261" s="197">
        <f>MATCH(A1261,DbaseIndices!A:A,0)</f>
        <v>292</v>
      </c>
      <c r="C1261" s="197" t="str" cm="1">
        <f t="array" ref="C1261">INDEX(DbaseIndices!F:F,$B1261)</f>
        <v>1 Energy</v>
      </c>
      <c r="D1261" s="197" t="str" cm="1">
        <f t="array" ref="D1261">INDEX(DbaseIndices!G:G,$B1261)</f>
        <v>1B Fugitive Emissions from Fuels</v>
      </c>
      <c r="E1261" s="197" t="str" cm="1">
        <f t="array" ref="E1261">INDEX(DbaseIndices!H:H,$B1261)</f>
        <v>1B1 Solid Fuels</v>
      </c>
      <c r="F1261" s="197" t="str" cm="1">
        <f t="array" ref="F1261">INDEX(DbaseIndices!I:I,$B1261)</f>
        <v>1B1a Mining</v>
      </c>
      <c r="G1261" s="197" cm="1">
        <f t="array" ref="G1261">INDEX(DbaseIndices!D:D,$B1261)</f>
        <v>0</v>
      </c>
      <c r="H1261" s="197" t="str" cm="1">
        <f t="array" ref="H1261">INDEX(DbaseIndices!E:E,$B1261)</f>
        <v>CO2</v>
      </c>
      <c r="I1261" s="197">
        <f>IF(I1260=DbaseIndices!$N$3,DbaseIndices!$N$2,I1260+1)</f>
        <v>2017</v>
      </c>
      <c r="J1261" s="404" cm="1">
        <f t="array" aca="1" ref="J1261" ca="1">OFFSET(INDIRECT(INDEX(DbaseIndices!J:J,B1261)),0,I1261-2000+1)</f>
        <v>15.845500994400002</v>
      </c>
    </row>
    <row r="1262" spans="1:10" x14ac:dyDescent="0.25">
      <c r="A1262" s="197">
        <f>IF(I1261=DbaseIndices!$N$3,A1261+1,A1261)</f>
        <v>211</v>
      </c>
      <c r="B1262" s="197">
        <f>MATCH(A1262,DbaseIndices!A:A,0)</f>
        <v>293</v>
      </c>
      <c r="C1262" s="197" t="str" cm="1">
        <f t="array" ref="C1262">INDEX(DbaseIndices!F:F,$B1262)</f>
        <v>1 Energy</v>
      </c>
      <c r="D1262" s="197" t="str" cm="1">
        <f t="array" ref="D1262">INDEX(DbaseIndices!G:G,$B1262)</f>
        <v>1B Fugitive Emissions from Fuels</v>
      </c>
      <c r="E1262" s="197" t="str" cm="1">
        <f t="array" ref="E1262">INDEX(DbaseIndices!H:H,$B1262)</f>
        <v>1B1 Solid Fuels</v>
      </c>
      <c r="F1262" s="197" t="str" cm="1">
        <f t="array" ref="F1262">INDEX(DbaseIndices!I:I,$B1262)</f>
        <v>1B1a Mining</v>
      </c>
      <c r="G1262" s="197" cm="1">
        <f t="array" ref="G1262">INDEX(DbaseIndices!D:D,$B1262)</f>
        <v>0</v>
      </c>
      <c r="H1262" s="197" t="str" cm="1">
        <f t="array" ref="H1262">INDEX(DbaseIndices!E:E,$B1262)</f>
        <v>CO2</v>
      </c>
      <c r="I1262" s="197">
        <f>IF(I1261=DbaseIndices!$N$3,DbaseIndices!$N$2,I1261+1)</f>
        <v>2012</v>
      </c>
      <c r="J1262" s="404" cm="1">
        <f t="array" aca="1" ref="J1262" ca="1">OFFSET(INDIRECT(INDEX(DbaseIndices!J:J,B1262)),0,I1262-2000+1)</f>
        <v>3.7913831999999998</v>
      </c>
    </row>
    <row r="1263" spans="1:10" x14ac:dyDescent="0.25">
      <c r="A1263" s="197">
        <f>IF(I1262=DbaseIndices!$N$3,A1262+1,A1262)</f>
        <v>211</v>
      </c>
      <c r="B1263" s="197">
        <f>MATCH(A1263,DbaseIndices!A:A,0)</f>
        <v>293</v>
      </c>
      <c r="C1263" s="197" t="str" cm="1">
        <f t="array" ref="C1263">INDEX(DbaseIndices!F:F,$B1263)</f>
        <v>1 Energy</v>
      </c>
      <c r="D1263" s="197" t="str" cm="1">
        <f t="array" ref="D1263">INDEX(DbaseIndices!G:G,$B1263)</f>
        <v>1B Fugitive Emissions from Fuels</v>
      </c>
      <c r="E1263" s="197" t="str" cm="1">
        <f t="array" ref="E1263">INDEX(DbaseIndices!H:H,$B1263)</f>
        <v>1B1 Solid Fuels</v>
      </c>
      <c r="F1263" s="197" t="str" cm="1">
        <f t="array" ref="F1263">INDEX(DbaseIndices!I:I,$B1263)</f>
        <v>1B1a Mining</v>
      </c>
      <c r="G1263" s="197" cm="1">
        <f t="array" ref="G1263">INDEX(DbaseIndices!D:D,$B1263)</f>
        <v>0</v>
      </c>
      <c r="H1263" s="197" t="str" cm="1">
        <f t="array" ref="H1263">INDEX(DbaseIndices!E:E,$B1263)</f>
        <v>CO2</v>
      </c>
      <c r="I1263" s="197">
        <f>IF(I1262=DbaseIndices!$N$3,DbaseIndices!$N$2,I1262+1)</f>
        <v>2013</v>
      </c>
      <c r="J1263" s="404" cm="1">
        <f t="array" aca="1" ref="J1263" ca="1">OFFSET(INDIRECT(INDEX(DbaseIndices!J:J,B1263)),0,I1263-2000+1)</f>
        <v>3.8572824186000005</v>
      </c>
    </row>
    <row r="1264" spans="1:10" x14ac:dyDescent="0.25">
      <c r="A1264" s="197">
        <f>IF(I1263=DbaseIndices!$N$3,A1263+1,A1263)</f>
        <v>211</v>
      </c>
      <c r="B1264" s="197">
        <f>MATCH(A1264,DbaseIndices!A:A,0)</f>
        <v>293</v>
      </c>
      <c r="C1264" s="197" t="str" cm="1">
        <f t="array" ref="C1264">INDEX(DbaseIndices!F:F,$B1264)</f>
        <v>1 Energy</v>
      </c>
      <c r="D1264" s="197" t="str" cm="1">
        <f t="array" ref="D1264">INDEX(DbaseIndices!G:G,$B1264)</f>
        <v>1B Fugitive Emissions from Fuels</v>
      </c>
      <c r="E1264" s="197" t="str" cm="1">
        <f t="array" ref="E1264">INDEX(DbaseIndices!H:H,$B1264)</f>
        <v>1B1 Solid Fuels</v>
      </c>
      <c r="F1264" s="197" t="str" cm="1">
        <f t="array" ref="F1264">INDEX(DbaseIndices!I:I,$B1264)</f>
        <v>1B1a Mining</v>
      </c>
      <c r="G1264" s="197" cm="1">
        <f t="array" ref="G1264">INDEX(DbaseIndices!D:D,$B1264)</f>
        <v>0</v>
      </c>
      <c r="H1264" s="197" t="str" cm="1">
        <f t="array" ref="H1264">INDEX(DbaseIndices!E:E,$B1264)</f>
        <v>CO2</v>
      </c>
      <c r="I1264" s="197">
        <f>IF(I1263=DbaseIndices!$N$3,DbaseIndices!$N$2,I1263+1)</f>
        <v>2014</v>
      </c>
      <c r="J1264" s="404" cm="1">
        <f t="array" aca="1" ref="J1264" ca="1">OFFSET(INDIRECT(INDEX(DbaseIndices!J:J,B1264)),0,I1264-2000+1)</f>
        <v>3.9860700890399992</v>
      </c>
    </row>
    <row r="1265" spans="1:10" x14ac:dyDescent="0.25">
      <c r="A1265" s="197">
        <f>IF(I1264=DbaseIndices!$N$3,A1264+1,A1264)</f>
        <v>211</v>
      </c>
      <c r="B1265" s="197">
        <f>MATCH(A1265,DbaseIndices!A:A,0)</f>
        <v>293</v>
      </c>
      <c r="C1265" s="197" t="str" cm="1">
        <f t="array" ref="C1265">INDEX(DbaseIndices!F:F,$B1265)</f>
        <v>1 Energy</v>
      </c>
      <c r="D1265" s="197" t="str" cm="1">
        <f t="array" ref="D1265">INDEX(DbaseIndices!G:G,$B1265)</f>
        <v>1B Fugitive Emissions from Fuels</v>
      </c>
      <c r="E1265" s="197" t="str" cm="1">
        <f t="array" ref="E1265">INDEX(DbaseIndices!H:H,$B1265)</f>
        <v>1B1 Solid Fuels</v>
      </c>
      <c r="F1265" s="197" t="str" cm="1">
        <f t="array" ref="F1265">INDEX(DbaseIndices!I:I,$B1265)</f>
        <v>1B1a Mining</v>
      </c>
      <c r="G1265" s="197" cm="1">
        <f t="array" ref="G1265">INDEX(DbaseIndices!D:D,$B1265)</f>
        <v>0</v>
      </c>
      <c r="H1265" s="197" t="str" cm="1">
        <f t="array" ref="H1265">INDEX(DbaseIndices!E:E,$B1265)</f>
        <v>CO2</v>
      </c>
      <c r="I1265" s="197">
        <f>IF(I1264=DbaseIndices!$N$3,DbaseIndices!$N$2,I1264+1)</f>
        <v>2015</v>
      </c>
      <c r="J1265" s="404" cm="1">
        <f t="array" aca="1" ref="J1265" ca="1">OFFSET(INDIRECT(INDEX(DbaseIndices!J:J,B1265)),0,I1265-2000+1)</f>
        <v>3.7110748103999995</v>
      </c>
    </row>
    <row r="1266" spans="1:10" x14ac:dyDescent="0.25">
      <c r="A1266" s="197">
        <f>IF(I1265=DbaseIndices!$N$3,A1265+1,A1265)</f>
        <v>211</v>
      </c>
      <c r="B1266" s="197">
        <f>MATCH(A1266,DbaseIndices!A:A,0)</f>
        <v>293</v>
      </c>
      <c r="C1266" s="197" t="str" cm="1">
        <f t="array" ref="C1266">INDEX(DbaseIndices!F:F,$B1266)</f>
        <v>1 Energy</v>
      </c>
      <c r="D1266" s="197" t="str" cm="1">
        <f t="array" ref="D1266">INDEX(DbaseIndices!G:G,$B1266)</f>
        <v>1B Fugitive Emissions from Fuels</v>
      </c>
      <c r="E1266" s="197" t="str" cm="1">
        <f t="array" ref="E1266">INDEX(DbaseIndices!H:H,$B1266)</f>
        <v>1B1 Solid Fuels</v>
      </c>
      <c r="F1266" s="197" t="str" cm="1">
        <f t="array" ref="F1266">INDEX(DbaseIndices!I:I,$B1266)</f>
        <v>1B1a Mining</v>
      </c>
      <c r="G1266" s="197" cm="1">
        <f t="array" ref="G1266">INDEX(DbaseIndices!D:D,$B1266)</f>
        <v>0</v>
      </c>
      <c r="H1266" s="197" t="str" cm="1">
        <f t="array" ref="H1266">INDEX(DbaseIndices!E:E,$B1266)</f>
        <v>CO2</v>
      </c>
      <c r="I1266" s="197">
        <f>IF(I1265=DbaseIndices!$N$3,DbaseIndices!$N$2,I1265+1)</f>
        <v>2016</v>
      </c>
      <c r="J1266" s="404" cm="1">
        <f t="array" aca="1" ref="J1266" ca="1">OFFSET(INDIRECT(INDEX(DbaseIndices!J:J,B1266)),0,I1266-2000+1)</f>
        <v>3.6249084465299992</v>
      </c>
    </row>
    <row r="1267" spans="1:10" x14ac:dyDescent="0.25">
      <c r="A1267" s="197">
        <f>IF(I1266=DbaseIndices!$N$3,A1266+1,A1266)</f>
        <v>211</v>
      </c>
      <c r="B1267" s="197">
        <f>MATCH(A1267,DbaseIndices!A:A,0)</f>
        <v>293</v>
      </c>
      <c r="C1267" s="197" t="str" cm="1">
        <f t="array" ref="C1267">INDEX(DbaseIndices!F:F,$B1267)</f>
        <v>1 Energy</v>
      </c>
      <c r="D1267" s="197" t="str" cm="1">
        <f t="array" ref="D1267">INDEX(DbaseIndices!G:G,$B1267)</f>
        <v>1B Fugitive Emissions from Fuels</v>
      </c>
      <c r="E1267" s="197" t="str" cm="1">
        <f t="array" ref="E1267">INDEX(DbaseIndices!H:H,$B1267)</f>
        <v>1B1 Solid Fuels</v>
      </c>
      <c r="F1267" s="197" t="str" cm="1">
        <f t="array" ref="F1267">INDEX(DbaseIndices!I:I,$B1267)</f>
        <v>1B1a Mining</v>
      </c>
      <c r="G1267" s="197" cm="1">
        <f t="array" ref="G1267">INDEX(DbaseIndices!D:D,$B1267)</f>
        <v>0</v>
      </c>
      <c r="H1267" s="197" t="str" cm="1">
        <f t="array" ref="H1267">INDEX(DbaseIndices!E:E,$B1267)</f>
        <v>CO2</v>
      </c>
      <c r="I1267" s="197">
        <f>IF(I1266=DbaseIndices!$N$3,DbaseIndices!$N$2,I1266+1)</f>
        <v>2017</v>
      </c>
      <c r="J1267" s="404" cm="1">
        <f t="array" aca="1" ref="J1267" ca="1">OFFSET(INDIRECT(INDEX(DbaseIndices!J:J,B1267)),0,I1267-2000+1)</f>
        <v>3.7041430896</v>
      </c>
    </row>
    <row r="1268" spans="1:10" x14ac:dyDescent="0.25">
      <c r="A1268" s="197">
        <f>IF(I1267=DbaseIndices!$N$3,A1267+1,A1267)</f>
        <v>212</v>
      </c>
      <c r="B1268" s="197">
        <f>MATCH(A1268,DbaseIndices!A:A,0)</f>
        <v>294</v>
      </c>
      <c r="C1268" s="197" t="str" cm="1">
        <f t="array" ref="C1268">INDEX(DbaseIndices!F:F,$B1268)</f>
        <v>1 Energy</v>
      </c>
      <c r="D1268" s="197" t="str" cm="1">
        <f t="array" ref="D1268">INDEX(DbaseIndices!G:G,$B1268)</f>
        <v>1B Fugitive Emissions from Fuels</v>
      </c>
      <c r="E1268" s="197" t="str" cm="1">
        <f t="array" ref="E1268">INDEX(DbaseIndices!H:H,$B1268)</f>
        <v>1B1 Solid Fuels</v>
      </c>
      <c r="F1268" s="197" t="str" cm="1">
        <f t="array" ref="F1268">INDEX(DbaseIndices!I:I,$B1268)</f>
        <v>1B1a Mining</v>
      </c>
      <c r="G1268" s="197" cm="1">
        <f t="array" ref="G1268">INDEX(DbaseIndices!D:D,$B1268)</f>
        <v>0</v>
      </c>
      <c r="H1268" s="197" t="str" cm="1">
        <f t="array" ref="H1268">INDEX(DbaseIndices!E:E,$B1268)</f>
        <v>CH4</v>
      </c>
      <c r="I1268" s="197">
        <f>IF(I1267=DbaseIndices!$N$3,DbaseIndices!$N$2,I1267+1)</f>
        <v>2012</v>
      </c>
      <c r="J1268" s="404" cm="1">
        <f t="array" aca="1" ref="J1268" ca="1">OFFSET(INDIRECT(INDEX(DbaseIndices!J:J,B1268)),0,I1268-2000+1)</f>
        <v>61.288920000000005</v>
      </c>
    </row>
    <row r="1269" spans="1:10" x14ac:dyDescent="0.25">
      <c r="A1269" s="197">
        <f>IF(I1268=DbaseIndices!$N$3,A1268+1,A1268)</f>
        <v>212</v>
      </c>
      <c r="B1269" s="197">
        <f>MATCH(A1269,DbaseIndices!A:A,0)</f>
        <v>294</v>
      </c>
      <c r="C1269" s="197" t="str" cm="1">
        <f t="array" ref="C1269">INDEX(DbaseIndices!F:F,$B1269)</f>
        <v>1 Energy</v>
      </c>
      <c r="D1269" s="197" t="str" cm="1">
        <f t="array" ref="D1269">INDEX(DbaseIndices!G:G,$B1269)</f>
        <v>1B Fugitive Emissions from Fuels</v>
      </c>
      <c r="E1269" s="197" t="str" cm="1">
        <f t="array" ref="E1269">INDEX(DbaseIndices!H:H,$B1269)</f>
        <v>1B1 Solid Fuels</v>
      </c>
      <c r="F1269" s="197" t="str" cm="1">
        <f t="array" ref="F1269">INDEX(DbaseIndices!I:I,$B1269)</f>
        <v>1B1a Mining</v>
      </c>
      <c r="G1269" s="197" cm="1">
        <f t="array" ref="G1269">INDEX(DbaseIndices!D:D,$B1269)</f>
        <v>0</v>
      </c>
      <c r="H1269" s="197" t="str" cm="1">
        <f t="array" ref="H1269">INDEX(DbaseIndices!E:E,$B1269)</f>
        <v>CH4</v>
      </c>
      <c r="I1269" s="197">
        <f>IF(I1268=DbaseIndices!$N$3,DbaseIndices!$N$2,I1268+1)</f>
        <v>2013</v>
      </c>
      <c r="J1269" s="404" cm="1">
        <f t="array" aca="1" ref="J1269" ca="1">OFFSET(INDIRECT(INDEX(DbaseIndices!J:J,B1269)),0,I1269-2000+1)</f>
        <v>62.354201910000015</v>
      </c>
    </row>
    <row r="1270" spans="1:10" x14ac:dyDescent="0.25">
      <c r="A1270" s="197">
        <f>IF(I1269=DbaseIndices!$N$3,A1269+1,A1269)</f>
        <v>212</v>
      </c>
      <c r="B1270" s="197">
        <f>MATCH(A1270,DbaseIndices!A:A,0)</f>
        <v>294</v>
      </c>
      <c r="C1270" s="197" t="str" cm="1">
        <f t="array" ref="C1270">INDEX(DbaseIndices!F:F,$B1270)</f>
        <v>1 Energy</v>
      </c>
      <c r="D1270" s="197" t="str" cm="1">
        <f t="array" ref="D1270">INDEX(DbaseIndices!G:G,$B1270)</f>
        <v>1B Fugitive Emissions from Fuels</v>
      </c>
      <c r="E1270" s="197" t="str" cm="1">
        <f t="array" ref="E1270">INDEX(DbaseIndices!H:H,$B1270)</f>
        <v>1B1 Solid Fuels</v>
      </c>
      <c r="F1270" s="197" t="str" cm="1">
        <f t="array" ref="F1270">INDEX(DbaseIndices!I:I,$B1270)</f>
        <v>1B1a Mining</v>
      </c>
      <c r="G1270" s="197" cm="1">
        <f t="array" ref="G1270">INDEX(DbaseIndices!D:D,$B1270)</f>
        <v>0</v>
      </c>
      <c r="H1270" s="197" t="str" cm="1">
        <f t="array" ref="H1270">INDEX(DbaseIndices!E:E,$B1270)</f>
        <v>CH4</v>
      </c>
      <c r="I1270" s="197">
        <f>IF(I1269=DbaseIndices!$N$3,DbaseIndices!$N$2,I1269+1)</f>
        <v>2014</v>
      </c>
      <c r="J1270" s="404" cm="1">
        <f t="array" aca="1" ref="J1270" ca="1">OFFSET(INDIRECT(INDEX(DbaseIndices!J:J,B1270)),0,I1270-2000+1)</f>
        <v>64.436095723999998</v>
      </c>
    </row>
    <row r="1271" spans="1:10" x14ac:dyDescent="0.25">
      <c r="A1271" s="197">
        <f>IF(I1270=DbaseIndices!$N$3,A1270+1,A1270)</f>
        <v>212</v>
      </c>
      <c r="B1271" s="197">
        <f>MATCH(A1271,DbaseIndices!A:A,0)</f>
        <v>294</v>
      </c>
      <c r="C1271" s="197" t="str" cm="1">
        <f t="array" ref="C1271">INDEX(DbaseIndices!F:F,$B1271)</f>
        <v>1 Energy</v>
      </c>
      <c r="D1271" s="197" t="str" cm="1">
        <f t="array" ref="D1271">INDEX(DbaseIndices!G:G,$B1271)</f>
        <v>1B Fugitive Emissions from Fuels</v>
      </c>
      <c r="E1271" s="197" t="str" cm="1">
        <f t="array" ref="E1271">INDEX(DbaseIndices!H:H,$B1271)</f>
        <v>1B1 Solid Fuels</v>
      </c>
      <c r="F1271" s="197" t="str" cm="1">
        <f t="array" ref="F1271">INDEX(DbaseIndices!I:I,$B1271)</f>
        <v>1B1a Mining</v>
      </c>
      <c r="G1271" s="197" cm="1">
        <f t="array" ref="G1271">INDEX(DbaseIndices!D:D,$B1271)</f>
        <v>0</v>
      </c>
      <c r="H1271" s="197" t="str" cm="1">
        <f t="array" ref="H1271">INDEX(DbaseIndices!E:E,$B1271)</f>
        <v>CH4</v>
      </c>
      <c r="I1271" s="197">
        <f>IF(I1270=DbaseIndices!$N$3,DbaseIndices!$N$2,I1270+1)</f>
        <v>2015</v>
      </c>
      <c r="J1271" s="404" cm="1">
        <f t="array" aca="1" ref="J1271" ca="1">OFFSET(INDIRECT(INDEX(DbaseIndices!J:J,B1271)),0,I1271-2000+1)</f>
        <v>59.990709240000001</v>
      </c>
    </row>
    <row r="1272" spans="1:10" x14ac:dyDescent="0.25">
      <c r="A1272" s="197">
        <f>IF(I1271=DbaseIndices!$N$3,A1271+1,A1271)</f>
        <v>212</v>
      </c>
      <c r="B1272" s="197">
        <f>MATCH(A1272,DbaseIndices!A:A,0)</f>
        <v>294</v>
      </c>
      <c r="C1272" s="197" t="str" cm="1">
        <f t="array" ref="C1272">INDEX(DbaseIndices!F:F,$B1272)</f>
        <v>1 Energy</v>
      </c>
      <c r="D1272" s="197" t="str" cm="1">
        <f t="array" ref="D1272">INDEX(DbaseIndices!G:G,$B1272)</f>
        <v>1B Fugitive Emissions from Fuels</v>
      </c>
      <c r="E1272" s="197" t="str" cm="1">
        <f t="array" ref="E1272">INDEX(DbaseIndices!H:H,$B1272)</f>
        <v>1B1 Solid Fuels</v>
      </c>
      <c r="F1272" s="197" t="str" cm="1">
        <f t="array" ref="F1272">INDEX(DbaseIndices!I:I,$B1272)</f>
        <v>1B1a Mining</v>
      </c>
      <c r="G1272" s="197" cm="1">
        <f t="array" ref="G1272">INDEX(DbaseIndices!D:D,$B1272)</f>
        <v>0</v>
      </c>
      <c r="H1272" s="197" t="str" cm="1">
        <f t="array" ref="H1272">INDEX(DbaseIndices!E:E,$B1272)</f>
        <v>CH4</v>
      </c>
      <c r="I1272" s="197">
        <f>IF(I1271=DbaseIndices!$N$3,DbaseIndices!$N$2,I1271+1)</f>
        <v>2016</v>
      </c>
      <c r="J1272" s="404" cm="1">
        <f t="array" aca="1" ref="J1272" ca="1">OFFSET(INDIRECT(INDEX(DbaseIndices!J:J,B1272)),0,I1272-2000+1)</f>
        <v>58.597802455499995</v>
      </c>
    </row>
    <row r="1273" spans="1:10" x14ac:dyDescent="0.25">
      <c r="A1273" s="197">
        <f>IF(I1272=DbaseIndices!$N$3,A1272+1,A1272)</f>
        <v>212</v>
      </c>
      <c r="B1273" s="197">
        <f>MATCH(A1273,DbaseIndices!A:A,0)</f>
        <v>294</v>
      </c>
      <c r="C1273" s="197" t="str" cm="1">
        <f t="array" ref="C1273">INDEX(DbaseIndices!F:F,$B1273)</f>
        <v>1 Energy</v>
      </c>
      <c r="D1273" s="197" t="str" cm="1">
        <f t="array" ref="D1273">INDEX(DbaseIndices!G:G,$B1273)</f>
        <v>1B Fugitive Emissions from Fuels</v>
      </c>
      <c r="E1273" s="197" t="str" cm="1">
        <f t="array" ref="E1273">INDEX(DbaseIndices!H:H,$B1273)</f>
        <v>1B1 Solid Fuels</v>
      </c>
      <c r="F1273" s="197" t="str" cm="1">
        <f t="array" ref="F1273">INDEX(DbaseIndices!I:I,$B1273)</f>
        <v>1B1a Mining</v>
      </c>
      <c r="G1273" s="197" cm="1">
        <f t="array" ref="G1273">INDEX(DbaseIndices!D:D,$B1273)</f>
        <v>0</v>
      </c>
      <c r="H1273" s="197" t="str" cm="1">
        <f t="array" ref="H1273">INDEX(DbaseIndices!E:E,$B1273)</f>
        <v>CH4</v>
      </c>
      <c r="I1273" s="197">
        <f>IF(I1272=DbaseIndices!$N$3,DbaseIndices!$N$2,I1272+1)</f>
        <v>2017</v>
      </c>
      <c r="J1273" s="404" cm="1">
        <f t="array" aca="1" ref="J1273" ca="1">OFFSET(INDIRECT(INDEX(DbaseIndices!J:J,B1273)),0,I1273-2000+1)</f>
        <v>59.878655760000001</v>
      </c>
    </row>
    <row r="1274" spans="1:10" x14ac:dyDescent="0.25">
      <c r="A1274" s="197">
        <f>IF(I1273=DbaseIndices!$N$3,A1273+1,A1273)</f>
        <v>213</v>
      </c>
      <c r="B1274" s="197">
        <f>MATCH(A1274,DbaseIndices!A:A,0)</f>
        <v>295</v>
      </c>
      <c r="C1274" s="197" t="str" cm="1">
        <f t="array" ref="C1274">INDEX(DbaseIndices!F:F,$B1274)</f>
        <v>1 Energy</v>
      </c>
      <c r="D1274" s="197" t="str" cm="1">
        <f t="array" ref="D1274">INDEX(DbaseIndices!G:G,$B1274)</f>
        <v>1B Fugitive Emissions from Fuels</v>
      </c>
      <c r="E1274" s="197" t="str" cm="1">
        <f t="array" ref="E1274">INDEX(DbaseIndices!H:H,$B1274)</f>
        <v>1B1 Solid Fuels</v>
      </c>
      <c r="F1274" s="197" t="str" cm="1">
        <f t="array" ref="F1274">INDEX(DbaseIndices!I:I,$B1274)</f>
        <v>1B1a Mining</v>
      </c>
      <c r="G1274" s="197" cm="1">
        <f t="array" ref="G1274">INDEX(DbaseIndices!D:D,$B1274)</f>
        <v>0</v>
      </c>
      <c r="H1274" s="197" t="str" cm="1">
        <f t="array" ref="H1274">INDEX(DbaseIndices!E:E,$B1274)</f>
        <v>CH4</v>
      </c>
      <c r="I1274" s="197">
        <f>IF(I1273=DbaseIndices!$N$3,DbaseIndices!$N$2,I1273+1)</f>
        <v>2012</v>
      </c>
      <c r="J1274" s="404" cm="1">
        <f t="array" aca="1" ref="J1274" ca="1">OFFSET(INDIRECT(INDEX(DbaseIndices!J:J,B1274)),0,I1274-2000+1)</f>
        <v>14.327280000000002</v>
      </c>
    </row>
    <row r="1275" spans="1:10" x14ac:dyDescent="0.25">
      <c r="A1275" s="197">
        <f>IF(I1274=DbaseIndices!$N$3,A1274+1,A1274)</f>
        <v>213</v>
      </c>
      <c r="B1275" s="197">
        <f>MATCH(A1275,DbaseIndices!A:A,0)</f>
        <v>295</v>
      </c>
      <c r="C1275" s="197" t="str" cm="1">
        <f t="array" ref="C1275">INDEX(DbaseIndices!F:F,$B1275)</f>
        <v>1 Energy</v>
      </c>
      <c r="D1275" s="197" t="str" cm="1">
        <f t="array" ref="D1275">INDEX(DbaseIndices!G:G,$B1275)</f>
        <v>1B Fugitive Emissions from Fuels</v>
      </c>
      <c r="E1275" s="197" t="str" cm="1">
        <f t="array" ref="E1275">INDEX(DbaseIndices!H:H,$B1275)</f>
        <v>1B1 Solid Fuels</v>
      </c>
      <c r="F1275" s="197" t="str" cm="1">
        <f t="array" ref="F1275">INDEX(DbaseIndices!I:I,$B1275)</f>
        <v>1B1a Mining</v>
      </c>
      <c r="G1275" s="197" cm="1">
        <f t="array" ref="G1275">INDEX(DbaseIndices!D:D,$B1275)</f>
        <v>0</v>
      </c>
      <c r="H1275" s="197" t="str" cm="1">
        <f t="array" ref="H1275">INDEX(DbaseIndices!E:E,$B1275)</f>
        <v>CH4</v>
      </c>
      <c r="I1275" s="197">
        <f>IF(I1274=DbaseIndices!$N$3,DbaseIndices!$N$2,I1274+1)</f>
        <v>2013</v>
      </c>
      <c r="J1275" s="404" cm="1">
        <f t="array" aca="1" ref="J1275" ca="1">OFFSET(INDIRECT(INDEX(DbaseIndices!J:J,B1275)),0,I1275-2000+1)</f>
        <v>14.576306940000004</v>
      </c>
    </row>
    <row r="1276" spans="1:10" x14ac:dyDescent="0.25">
      <c r="A1276" s="197">
        <f>IF(I1275=DbaseIndices!$N$3,A1275+1,A1275)</f>
        <v>213</v>
      </c>
      <c r="B1276" s="197">
        <f>MATCH(A1276,DbaseIndices!A:A,0)</f>
        <v>295</v>
      </c>
      <c r="C1276" s="197" t="str" cm="1">
        <f t="array" ref="C1276">INDEX(DbaseIndices!F:F,$B1276)</f>
        <v>1 Energy</v>
      </c>
      <c r="D1276" s="197" t="str" cm="1">
        <f t="array" ref="D1276">INDEX(DbaseIndices!G:G,$B1276)</f>
        <v>1B Fugitive Emissions from Fuels</v>
      </c>
      <c r="E1276" s="197" t="str" cm="1">
        <f t="array" ref="E1276">INDEX(DbaseIndices!H:H,$B1276)</f>
        <v>1B1 Solid Fuels</v>
      </c>
      <c r="F1276" s="197" t="str" cm="1">
        <f t="array" ref="F1276">INDEX(DbaseIndices!I:I,$B1276)</f>
        <v>1B1a Mining</v>
      </c>
      <c r="G1276" s="197" cm="1">
        <f t="array" ref="G1276">INDEX(DbaseIndices!D:D,$B1276)</f>
        <v>0</v>
      </c>
      <c r="H1276" s="197" t="str" cm="1">
        <f t="array" ref="H1276">INDEX(DbaseIndices!E:E,$B1276)</f>
        <v>CH4</v>
      </c>
      <c r="I1276" s="197">
        <f>IF(I1275=DbaseIndices!$N$3,DbaseIndices!$N$2,I1275+1)</f>
        <v>2014</v>
      </c>
      <c r="J1276" s="404" cm="1">
        <f t="array" aca="1" ref="J1276" ca="1">OFFSET(INDIRECT(INDEX(DbaseIndices!J:J,B1276)),0,I1276-2000+1)</f>
        <v>15.062983416</v>
      </c>
    </row>
    <row r="1277" spans="1:10" x14ac:dyDescent="0.25">
      <c r="A1277" s="197">
        <f>IF(I1276=DbaseIndices!$N$3,A1276+1,A1276)</f>
        <v>213</v>
      </c>
      <c r="B1277" s="197">
        <f>MATCH(A1277,DbaseIndices!A:A,0)</f>
        <v>295</v>
      </c>
      <c r="C1277" s="197" t="str" cm="1">
        <f t="array" ref="C1277">INDEX(DbaseIndices!F:F,$B1277)</f>
        <v>1 Energy</v>
      </c>
      <c r="D1277" s="197" t="str" cm="1">
        <f t="array" ref="D1277">INDEX(DbaseIndices!G:G,$B1277)</f>
        <v>1B Fugitive Emissions from Fuels</v>
      </c>
      <c r="E1277" s="197" t="str" cm="1">
        <f t="array" ref="E1277">INDEX(DbaseIndices!H:H,$B1277)</f>
        <v>1B1 Solid Fuels</v>
      </c>
      <c r="F1277" s="197" t="str" cm="1">
        <f t="array" ref="F1277">INDEX(DbaseIndices!I:I,$B1277)</f>
        <v>1B1a Mining</v>
      </c>
      <c r="G1277" s="197" cm="1">
        <f t="array" ref="G1277">INDEX(DbaseIndices!D:D,$B1277)</f>
        <v>0</v>
      </c>
      <c r="H1277" s="197" t="str" cm="1">
        <f t="array" ref="H1277">INDEX(DbaseIndices!E:E,$B1277)</f>
        <v>CH4</v>
      </c>
      <c r="I1277" s="197">
        <f>IF(I1276=DbaseIndices!$N$3,DbaseIndices!$N$2,I1276+1)</f>
        <v>2015</v>
      </c>
      <c r="J1277" s="404" cm="1">
        <f t="array" aca="1" ref="J1277" ca="1">OFFSET(INDIRECT(INDEX(DbaseIndices!J:J,B1277)),0,I1277-2000+1)</f>
        <v>14.023802160000001</v>
      </c>
    </row>
    <row r="1278" spans="1:10" x14ac:dyDescent="0.25">
      <c r="A1278" s="197">
        <f>IF(I1277=DbaseIndices!$N$3,A1277+1,A1277)</f>
        <v>213</v>
      </c>
      <c r="B1278" s="197">
        <f>MATCH(A1278,DbaseIndices!A:A,0)</f>
        <v>295</v>
      </c>
      <c r="C1278" s="197" t="str" cm="1">
        <f t="array" ref="C1278">INDEX(DbaseIndices!F:F,$B1278)</f>
        <v>1 Energy</v>
      </c>
      <c r="D1278" s="197" t="str" cm="1">
        <f t="array" ref="D1278">INDEX(DbaseIndices!G:G,$B1278)</f>
        <v>1B Fugitive Emissions from Fuels</v>
      </c>
      <c r="E1278" s="197" t="str" cm="1">
        <f t="array" ref="E1278">INDEX(DbaseIndices!H:H,$B1278)</f>
        <v>1B1 Solid Fuels</v>
      </c>
      <c r="F1278" s="197" t="str" cm="1">
        <f t="array" ref="F1278">INDEX(DbaseIndices!I:I,$B1278)</f>
        <v>1B1a Mining</v>
      </c>
      <c r="G1278" s="197" cm="1">
        <f t="array" ref="G1278">INDEX(DbaseIndices!D:D,$B1278)</f>
        <v>0</v>
      </c>
      <c r="H1278" s="197" t="str" cm="1">
        <f t="array" ref="H1278">INDEX(DbaseIndices!E:E,$B1278)</f>
        <v>CH4</v>
      </c>
      <c r="I1278" s="197">
        <f>IF(I1277=DbaseIndices!$N$3,DbaseIndices!$N$2,I1277+1)</f>
        <v>2016</v>
      </c>
      <c r="J1278" s="404" cm="1">
        <f t="array" aca="1" ref="J1278" ca="1">OFFSET(INDIRECT(INDEX(DbaseIndices!J:J,B1278)),0,I1278-2000+1)</f>
        <v>13.698187587</v>
      </c>
    </row>
    <row r="1279" spans="1:10" x14ac:dyDescent="0.25">
      <c r="A1279" s="197">
        <f>IF(I1278=DbaseIndices!$N$3,A1278+1,A1278)</f>
        <v>213</v>
      </c>
      <c r="B1279" s="197">
        <f>MATCH(A1279,DbaseIndices!A:A,0)</f>
        <v>295</v>
      </c>
      <c r="C1279" s="197" t="str" cm="1">
        <f t="array" ref="C1279">INDEX(DbaseIndices!F:F,$B1279)</f>
        <v>1 Energy</v>
      </c>
      <c r="D1279" s="197" t="str" cm="1">
        <f t="array" ref="D1279">INDEX(DbaseIndices!G:G,$B1279)</f>
        <v>1B Fugitive Emissions from Fuels</v>
      </c>
      <c r="E1279" s="197" t="str" cm="1">
        <f t="array" ref="E1279">INDEX(DbaseIndices!H:H,$B1279)</f>
        <v>1B1 Solid Fuels</v>
      </c>
      <c r="F1279" s="197" t="str" cm="1">
        <f t="array" ref="F1279">INDEX(DbaseIndices!I:I,$B1279)</f>
        <v>1B1a Mining</v>
      </c>
      <c r="G1279" s="197" cm="1">
        <f t="array" ref="G1279">INDEX(DbaseIndices!D:D,$B1279)</f>
        <v>0</v>
      </c>
      <c r="H1279" s="197" t="str" cm="1">
        <f t="array" ref="H1279">INDEX(DbaseIndices!E:E,$B1279)</f>
        <v>CH4</v>
      </c>
      <c r="I1279" s="197">
        <f>IF(I1278=DbaseIndices!$N$3,DbaseIndices!$N$2,I1278+1)</f>
        <v>2017</v>
      </c>
      <c r="J1279" s="404" cm="1">
        <f t="array" aca="1" ref="J1279" ca="1">OFFSET(INDIRECT(INDEX(DbaseIndices!J:J,B1279)),0,I1279-2000+1)</f>
        <v>13.997607840000001</v>
      </c>
    </row>
    <row r="1280" spans="1:10" x14ac:dyDescent="0.25">
      <c r="A1280" s="197">
        <f>IF(I1279=DbaseIndices!$N$3,A1279+1,A1279)</f>
        <v>214</v>
      </c>
      <c r="B1280" s="197">
        <f>MATCH(A1280,DbaseIndices!A:A,0)</f>
        <v>296</v>
      </c>
      <c r="C1280" s="197" t="str" cm="1">
        <f t="array" ref="C1280">INDEX(DbaseIndices!F:F,$B1280)</f>
        <v>1 Energy</v>
      </c>
      <c r="D1280" s="197" t="str" cm="1">
        <f t="array" ref="D1280">INDEX(DbaseIndices!G:G,$B1280)</f>
        <v>1B Fugitive Emissions from Fuels</v>
      </c>
      <c r="E1280" s="197" t="str" cm="1">
        <f t="array" ref="E1280">INDEX(DbaseIndices!H:H,$B1280)</f>
        <v>1B1 Solid Fuels</v>
      </c>
      <c r="F1280" s="197" t="str" cm="1">
        <f t="array" ref="F1280">INDEX(DbaseIndices!I:I,$B1280)</f>
        <v>1B1a Mining</v>
      </c>
      <c r="G1280" s="197" cm="1">
        <f t="array" ref="G1280">INDEX(DbaseIndices!D:D,$B1280)</f>
        <v>0</v>
      </c>
      <c r="H1280" s="197" t="str" cm="1">
        <f t="array" ref="H1280">INDEX(DbaseIndices!E:E,$B1280)</f>
        <v>CO2</v>
      </c>
      <c r="I1280" s="197">
        <f>IF(I1279=DbaseIndices!$N$3,DbaseIndices!$N$2,I1279+1)</f>
        <v>2012</v>
      </c>
      <c r="J1280" s="404" cm="1">
        <f t="array" aca="1" ref="J1280" ca="1">OFFSET(INDIRECT(INDEX(DbaseIndices!J:J,B1280)),0,I1280-2000+1)</f>
        <v>0</v>
      </c>
    </row>
    <row r="1281" spans="1:10" x14ac:dyDescent="0.25">
      <c r="A1281" s="197">
        <f>IF(I1280=DbaseIndices!$N$3,A1280+1,A1280)</f>
        <v>214</v>
      </c>
      <c r="B1281" s="197">
        <f>MATCH(A1281,DbaseIndices!A:A,0)</f>
        <v>296</v>
      </c>
      <c r="C1281" s="197" t="str" cm="1">
        <f t="array" ref="C1281">INDEX(DbaseIndices!F:F,$B1281)</f>
        <v>1 Energy</v>
      </c>
      <c r="D1281" s="197" t="str" cm="1">
        <f t="array" ref="D1281">INDEX(DbaseIndices!G:G,$B1281)</f>
        <v>1B Fugitive Emissions from Fuels</v>
      </c>
      <c r="E1281" s="197" t="str" cm="1">
        <f t="array" ref="E1281">INDEX(DbaseIndices!H:H,$B1281)</f>
        <v>1B1 Solid Fuels</v>
      </c>
      <c r="F1281" s="197" t="str" cm="1">
        <f t="array" ref="F1281">INDEX(DbaseIndices!I:I,$B1281)</f>
        <v>1B1a Mining</v>
      </c>
      <c r="G1281" s="197" cm="1">
        <f t="array" ref="G1281">INDEX(DbaseIndices!D:D,$B1281)</f>
        <v>0</v>
      </c>
      <c r="H1281" s="197" t="str" cm="1">
        <f t="array" ref="H1281">INDEX(DbaseIndices!E:E,$B1281)</f>
        <v>CO2</v>
      </c>
      <c r="I1281" s="197">
        <f>IF(I1280=DbaseIndices!$N$3,DbaseIndices!$N$2,I1280+1)</f>
        <v>2013</v>
      </c>
      <c r="J1281" s="404" cm="1">
        <f t="array" aca="1" ref="J1281" ca="1">OFFSET(INDIRECT(INDEX(DbaseIndices!J:J,B1281)),0,I1281-2000+1)</f>
        <v>0</v>
      </c>
    </row>
    <row r="1282" spans="1:10" x14ac:dyDescent="0.25">
      <c r="A1282" s="197">
        <f>IF(I1281=DbaseIndices!$N$3,A1281+1,A1281)</f>
        <v>214</v>
      </c>
      <c r="B1282" s="197">
        <f>MATCH(A1282,DbaseIndices!A:A,0)</f>
        <v>296</v>
      </c>
      <c r="C1282" s="197" t="str" cm="1">
        <f t="array" ref="C1282">INDEX(DbaseIndices!F:F,$B1282)</f>
        <v>1 Energy</v>
      </c>
      <c r="D1282" s="197" t="str" cm="1">
        <f t="array" ref="D1282">INDEX(DbaseIndices!G:G,$B1282)</f>
        <v>1B Fugitive Emissions from Fuels</v>
      </c>
      <c r="E1282" s="197" t="str" cm="1">
        <f t="array" ref="E1282">INDEX(DbaseIndices!H:H,$B1282)</f>
        <v>1B1 Solid Fuels</v>
      </c>
      <c r="F1282" s="197" t="str" cm="1">
        <f t="array" ref="F1282">INDEX(DbaseIndices!I:I,$B1282)</f>
        <v>1B1a Mining</v>
      </c>
      <c r="G1282" s="197" cm="1">
        <f t="array" ref="G1282">INDEX(DbaseIndices!D:D,$B1282)</f>
        <v>0</v>
      </c>
      <c r="H1282" s="197" t="str" cm="1">
        <f t="array" ref="H1282">INDEX(DbaseIndices!E:E,$B1282)</f>
        <v>CO2</v>
      </c>
      <c r="I1282" s="197">
        <f>IF(I1281=DbaseIndices!$N$3,DbaseIndices!$N$2,I1281+1)</f>
        <v>2014</v>
      </c>
      <c r="J1282" s="404" cm="1">
        <f t="array" aca="1" ref="J1282" ca="1">OFFSET(INDIRECT(INDEX(DbaseIndices!J:J,B1282)),0,I1282-2000+1)</f>
        <v>0</v>
      </c>
    </row>
    <row r="1283" spans="1:10" x14ac:dyDescent="0.25">
      <c r="A1283" s="197">
        <f>IF(I1282=DbaseIndices!$N$3,A1282+1,A1282)</f>
        <v>214</v>
      </c>
      <c r="B1283" s="197">
        <f>MATCH(A1283,DbaseIndices!A:A,0)</f>
        <v>296</v>
      </c>
      <c r="C1283" s="197" t="str" cm="1">
        <f t="array" ref="C1283">INDEX(DbaseIndices!F:F,$B1283)</f>
        <v>1 Energy</v>
      </c>
      <c r="D1283" s="197" t="str" cm="1">
        <f t="array" ref="D1283">INDEX(DbaseIndices!G:G,$B1283)</f>
        <v>1B Fugitive Emissions from Fuels</v>
      </c>
      <c r="E1283" s="197" t="str" cm="1">
        <f t="array" ref="E1283">INDEX(DbaseIndices!H:H,$B1283)</f>
        <v>1B1 Solid Fuels</v>
      </c>
      <c r="F1283" s="197" t="str" cm="1">
        <f t="array" ref="F1283">INDEX(DbaseIndices!I:I,$B1283)</f>
        <v>1B1a Mining</v>
      </c>
      <c r="G1283" s="197" cm="1">
        <f t="array" ref="G1283">INDEX(DbaseIndices!D:D,$B1283)</f>
        <v>0</v>
      </c>
      <c r="H1283" s="197" t="str" cm="1">
        <f t="array" ref="H1283">INDEX(DbaseIndices!E:E,$B1283)</f>
        <v>CO2</v>
      </c>
      <c r="I1283" s="197">
        <f>IF(I1282=DbaseIndices!$N$3,DbaseIndices!$N$2,I1282+1)</f>
        <v>2015</v>
      </c>
      <c r="J1283" s="404" cm="1">
        <f t="array" aca="1" ref="J1283" ca="1">OFFSET(INDIRECT(INDEX(DbaseIndices!J:J,B1283)),0,I1283-2000+1)</f>
        <v>0</v>
      </c>
    </row>
    <row r="1284" spans="1:10" x14ac:dyDescent="0.25">
      <c r="A1284" s="197">
        <f>IF(I1283=DbaseIndices!$N$3,A1283+1,A1283)</f>
        <v>214</v>
      </c>
      <c r="B1284" s="197">
        <f>MATCH(A1284,DbaseIndices!A:A,0)</f>
        <v>296</v>
      </c>
      <c r="C1284" s="197" t="str" cm="1">
        <f t="array" ref="C1284">INDEX(DbaseIndices!F:F,$B1284)</f>
        <v>1 Energy</v>
      </c>
      <c r="D1284" s="197" t="str" cm="1">
        <f t="array" ref="D1284">INDEX(DbaseIndices!G:G,$B1284)</f>
        <v>1B Fugitive Emissions from Fuels</v>
      </c>
      <c r="E1284" s="197" t="str" cm="1">
        <f t="array" ref="E1284">INDEX(DbaseIndices!H:H,$B1284)</f>
        <v>1B1 Solid Fuels</v>
      </c>
      <c r="F1284" s="197" t="str" cm="1">
        <f t="array" ref="F1284">INDEX(DbaseIndices!I:I,$B1284)</f>
        <v>1B1a Mining</v>
      </c>
      <c r="G1284" s="197" cm="1">
        <f t="array" ref="G1284">INDEX(DbaseIndices!D:D,$B1284)</f>
        <v>0</v>
      </c>
      <c r="H1284" s="197" t="str" cm="1">
        <f t="array" ref="H1284">INDEX(DbaseIndices!E:E,$B1284)</f>
        <v>CO2</v>
      </c>
      <c r="I1284" s="197">
        <f>IF(I1283=DbaseIndices!$N$3,DbaseIndices!$N$2,I1283+1)</f>
        <v>2016</v>
      </c>
      <c r="J1284" s="404" cm="1">
        <f t="array" aca="1" ref="J1284" ca="1">OFFSET(INDIRECT(INDEX(DbaseIndices!J:J,B1284)),0,I1284-2000+1)</f>
        <v>0</v>
      </c>
    </row>
    <row r="1285" spans="1:10" x14ac:dyDescent="0.25">
      <c r="A1285" s="197">
        <f>IF(I1284=DbaseIndices!$N$3,A1284+1,A1284)</f>
        <v>214</v>
      </c>
      <c r="B1285" s="197">
        <f>MATCH(A1285,DbaseIndices!A:A,0)</f>
        <v>296</v>
      </c>
      <c r="C1285" s="197" t="str" cm="1">
        <f t="array" ref="C1285">INDEX(DbaseIndices!F:F,$B1285)</f>
        <v>1 Energy</v>
      </c>
      <c r="D1285" s="197" t="str" cm="1">
        <f t="array" ref="D1285">INDEX(DbaseIndices!G:G,$B1285)</f>
        <v>1B Fugitive Emissions from Fuels</v>
      </c>
      <c r="E1285" s="197" t="str" cm="1">
        <f t="array" ref="E1285">INDEX(DbaseIndices!H:H,$B1285)</f>
        <v>1B1 Solid Fuels</v>
      </c>
      <c r="F1285" s="197" t="str" cm="1">
        <f t="array" ref="F1285">INDEX(DbaseIndices!I:I,$B1285)</f>
        <v>1B1a Mining</v>
      </c>
      <c r="G1285" s="197" cm="1">
        <f t="array" ref="G1285">INDEX(DbaseIndices!D:D,$B1285)</f>
        <v>0</v>
      </c>
      <c r="H1285" s="197" t="str" cm="1">
        <f t="array" ref="H1285">INDEX(DbaseIndices!E:E,$B1285)</f>
        <v>CO2</v>
      </c>
      <c r="I1285" s="197">
        <f>IF(I1284=DbaseIndices!$N$3,DbaseIndices!$N$2,I1284+1)</f>
        <v>2017</v>
      </c>
      <c r="J1285" s="404" cm="1">
        <f t="array" aca="1" ref="J1285" ca="1">OFFSET(INDIRECT(INDEX(DbaseIndices!J:J,B1285)),0,I1285-2000+1)</f>
        <v>0</v>
      </c>
    </row>
    <row r="1286" spans="1:10" x14ac:dyDescent="0.25">
      <c r="A1286" s="197">
        <f>IF(I1285=DbaseIndices!$N$3,A1285+1,A1285)</f>
        <v>215</v>
      </c>
      <c r="B1286" s="197">
        <f>MATCH(A1286,DbaseIndices!A:A,0)</f>
        <v>297</v>
      </c>
      <c r="C1286" s="197" t="str" cm="1">
        <f t="array" ref="C1286">INDEX(DbaseIndices!F:F,$B1286)</f>
        <v>1 Energy</v>
      </c>
      <c r="D1286" s="197" t="str" cm="1">
        <f t="array" ref="D1286">INDEX(DbaseIndices!G:G,$B1286)</f>
        <v>1B Fugitive Emissions from Fuels</v>
      </c>
      <c r="E1286" s="197" t="str" cm="1">
        <f t="array" ref="E1286">INDEX(DbaseIndices!H:H,$B1286)</f>
        <v>1B1 Solid Fuels</v>
      </c>
      <c r="F1286" s="197" t="str" cm="1">
        <f t="array" ref="F1286">INDEX(DbaseIndices!I:I,$B1286)</f>
        <v>1B1a Mining</v>
      </c>
      <c r="G1286" s="197" cm="1">
        <f t="array" ref="G1286">INDEX(DbaseIndices!D:D,$B1286)</f>
        <v>0</v>
      </c>
      <c r="H1286" s="197" t="str" cm="1">
        <f t="array" ref="H1286">INDEX(DbaseIndices!E:E,$B1286)</f>
        <v>CO2</v>
      </c>
      <c r="I1286" s="197">
        <f>IF(I1285=DbaseIndices!$N$3,DbaseIndices!$N$2,I1285+1)</f>
        <v>2012</v>
      </c>
      <c r="J1286" s="404" cm="1">
        <f t="array" aca="1" ref="J1286" ca="1">OFFSET(INDIRECT(INDEX(DbaseIndices!J:J,B1286)),0,I1286-2000+1)</f>
        <v>0</v>
      </c>
    </row>
    <row r="1287" spans="1:10" x14ac:dyDescent="0.25">
      <c r="A1287" s="197">
        <f>IF(I1286=DbaseIndices!$N$3,A1286+1,A1286)</f>
        <v>215</v>
      </c>
      <c r="B1287" s="197">
        <f>MATCH(A1287,DbaseIndices!A:A,0)</f>
        <v>297</v>
      </c>
      <c r="C1287" s="197" t="str" cm="1">
        <f t="array" ref="C1287">INDEX(DbaseIndices!F:F,$B1287)</f>
        <v>1 Energy</v>
      </c>
      <c r="D1287" s="197" t="str" cm="1">
        <f t="array" ref="D1287">INDEX(DbaseIndices!G:G,$B1287)</f>
        <v>1B Fugitive Emissions from Fuels</v>
      </c>
      <c r="E1287" s="197" t="str" cm="1">
        <f t="array" ref="E1287">INDEX(DbaseIndices!H:H,$B1287)</f>
        <v>1B1 Solid Fuels</v>
      </c>
      <c r="F1287" s="197" t="str" cm="1">
        <f t="array" ref="F1287">INDEX(DbaseIndices!I:I,$B1287)</f>
        <v>1B1a Mining</v>
      </c>
      <c r="G1287" s="197" cm="1">
        <f t="array" ref="G1287">INDEX(DbaseIndices!D:D,$B1287)</f>
        <v>0</v>
      </c>
      <c r="H1287" s="197" t="str" cm="1">
        <f t="array" ref="H1287">INDEX(DbaseIndices!E:E,$B1287)</f>
        <v>CO2</v>
      </c>
      <c r="I1287" s="197">
        <f>IF(I1286=DbaseIndices!$N$3,DbaseIndices!$N$2,I1286+1)</f>
        <v>2013</v>
      </c>
      <c r="J1287" s="404" cm="1">
        <f t="array" aca="1" ref="J1287" ca="1">OFFSET(INDIRECT(INDEX(DbaseIndices!J:J,B1287)),0,I1287-2000+1)</f>
        <v>0</v>
      </c>
    </row>
    <row r="1288" spans="1:10" x14ac:dyDescent="0.25">
      <c r="A1288" s="197">
        <f>IF(I1287=DbaseIndices!$N$3,A1287+1,A1287)</f>
        <v>215</v>
      </c>
      <c r="B1288" s="197">
        <f>MATCH(A1288,DbaseIndices!A:A,0)</f>
        <v>297</v>
      </c>
      <c r="C1288" s="197" t="str" cm="1">
        <f t="array" ref="C1288">INDEX(DbaseIndices!F:F,$B1288)</f>
        <v>1 Energy</v>
      </c>
      <c r="D1288" s="197" t="str" cm="1">
        <f t="array" ref="D1288">INDEX(DbaseIndices!G:G,$B1288)</f>
        <v>1B Fugitive Emissions from Fuels</v>
      </c>
      <c r="E1288" s="197" t="str" cm="1">
        <f t="array" ref="E1288">INDEX(DbaseIndices!H:H,$B1288)</f>
        <v>1B1 Solid Fuels</v>
      </c>
      <c r="F1288" s="197" t="str" cm="1">
        <f t="array" ref="F1288">INDEX(DbaseIndices!I:I,$B1288)</f>
        <v>1B1a Mining</v>
      </c>
      <c r="G1288" s="197" cm="1">
        <f t="array" ref="G1288">INDEX(DbaseIndices!D:D,$B1288)</f>
        <v>0</v>
      </c>
      <c r="H1288" s="197" t="str" cm="1">
        <f t="array" ref="H1288">INDEX(DbaseIndices!E:E,$B1288)</f>
        <v>CO2</v>
      </c>
      <c r="I1288" s="197">
        <f>IF(I1287=DbaseIndices!$N$3,DbaseIndices!$N$2,I1287+1)</f>
        <v>2014</v>
      </c>
      <c r="J1288" s="404" cm="1">
        <f t="array" aca="1" ref="J1288" ca="1">OFFSET(INDIRECT(INDEX(DbaseIndices!J:J,B1288)),0,I1288-2000+1)</f>
        <v>0</v>
      </c>
    </row>
    <row r="1289" spans="1:10" x14ac:dyDescent="0.25">
      <c r="A1289" s="197">
        <f>IF(I1288=DbaseIndices!$N$3,A1288+1,A1288)</f>
        <v>215</v>
      </c>
      <c r="B1289" s="197">
        <f>MATCH(A1289,DbaseIndices!A:A,0)</f>
        <v>297</v>
      </c>
      <c r="C1289" s="197" t="str" cm="1">
        <f t="array" ref="C1289">INDEX(DbaseIndices!F:F,$B1289)</f>
        <v>1 Energy</v>
      </c>
      <c r="D1289" s="197" t="str" cm="1">
        <f t="array" ref="D1289">INDEX(DbaseIndices!G:G,$B1289)</f>
        <v>1B Fugitive Emissions from Fuels</v>
      </c>
      <c r="E1289" s="197" t="str" cm="1">
        <f t="array" ref="E1289">INDEX(DbaseIndices!H:H,$B1289)</f>
        <v>1B1 Solid Fuels</v>
      </c>
      <c r="F1289" s="197" t="str" cm="1">
        <f t="array" ref="F1289">INDEX(DbaseIndices!I:I,$B1289)</f>
        <v>1B1a Mining</v>
      </c>
      <c r="G1289" s="197" cm="1">
        <f t="array" ref="G1289">INDEX(DbaseIndices!D:D,$B1289)</f>
        <v>0</v>
      </c>
      <c r="H1289" s="197" t="str" cm="1">
        <f t="array" ref="H1289">INDEX(DbaseIndices!E:E,$B1289)</f>
        <v>CO2</v>
      </c>
      <c r="I1289" s="197">
        <f>IF(I1288=DbaseIndices!$N$3,DbaseIndices!$N$2,I1288+1)</f>
        <v>2015</v>
      </c>
      <c r="J1289" s="404" cm="1">
        <f t="array" aca="1" ref="J1289" ca="1">OFFSET(INDIRECT(INDEX(DbaseIndices!J:J,B1289)),0,I1289-2000+1)</f>
        <v>0</v>
      </c>
    </row>
    <row r="1290" spans="1:10" x14ac:dyDescent="0.25">
      <c r="A1290" s="197">
        <f>IF(I1289=DbaseIndices!$N$3,A1289+1,A1289)</f>
        <v>215</v>
      </c>
      <c r="B1290" s="197">
        <f>MATCH(A1290,DbaseIndices!A:A,0)</f>
        <v>297</v>
      </c>
      <c r="C1290" s="197" t="str" cm="1">
        <f t="array" ref="C1290">INDEX(DbaseIndices!F:F,$B1290)</f>
        <v>1 Energy</v>
      </c>
      <c r="D1290" s="197" t="str" cm="1">
        <f t="array" ref="D1290">INDEX(DbaseIndices!G:G,$B1290)</f>
        <v>1B Fugitive Emissions from Fuels</v>
      </c>
      <c r="E1290" s="197" t="str" cm="1">
        <f t="array" ref="E1290">INDEX(DbaseIndices!H:H,$B1290)</f>
        <v>1B1 Solid Fuels</v>
      </c>
      <c r="F1290" s="197" t="str" cm="1">
        <f t="array" ref="F1290">INDEX(DbaseIndices!I:I,$B1290)</f>
        <v>1B1a Mining</v>
      </c>
      <c r="G1290" s="197" cm="1">
        <f t="array" ref="G1290">INDEX(DbaseIndices!D:D,$B1290)</f>
        <v>0</v>
      </c>
      <c r="H1290" s="197" t="str" cm="1">
        <f t="array" ref="H1290">INDEX(DbaseIndices!E:E,$B1290)</f>
        <v>CO2</v>
      </c>
      <c r="I1290" s="197">
        <f>IF(I1289=DbaseIndices!$N$3,DbaseIndices!$N$2,I1289+1)</f>
        <v>2016</v>
      </c>
      <c r="J1290" s="404" cm="1">
        <f t="array" aca="1" ref="J1290" ca="1">OFFSET(INDIRECT(INDEX(DbaseIndices!J:J,B1290)),0,I1290-2000+1)</f>
        <v>0</v>
      </c>
    </row>
    <row r="1291" spans="1:10" x14ac:dyDescent="0.25">
      <c r="A1291" s="197">
        <f>IF(I1290=DbaseIndices!$N$3,A1290+1,A1290)</f>
        <v>215</v>
      </c>
      <c r="B1291" s="197">
        <f>MATCH(A1291,DbaseIndices!A:A,0)</f>
        <v>297</v>
      </c>
      <c r="C1291" s="197" t="str" cm="1">
        <f t="array" ref="C1291">INDEX(DbaseIndices!F:F,$B1291)</f>
        <v>1 Energy</v>
      </c>
      <c r="D1291" s="197" t="str" cm="1">
        <f t="array" ref="D1291">INDEX(DbaseIndices!G:G,$B1291)</f>
        <v>1B Fugitive Emissions from Fuels</v>
      </c>
      <c r="E1291" s="197" t="str" cm="1">
        <f t="array" ref="E1291">INDEX(DbaseIndices!H:H,$B1291)</f>
        <v>1B1 Solid Fuels</v>
      </c>
      <c r="F1291" s="197" t="str" cm="1">
        <f t="array" ref="F1291">INDEX(DbaseIndices!I:I,$B1291)</f>
        <v>1B1a Mining</v>
      </c>
      <c r="G1291" s="197" cm="1">
        <f t="array" ref="G1291">INDEX(DbaseIndices!D:D,$B1291)</f>
        <v>0</v>
      </c>
      <c r="H1291" s="197" t="str" cm="1">
        <f t="array" ref="H1291">INDEX(DbaseIndices!E:E,$B1291)</f>
        <v>CO2</v>
      </c>
      <c r="I1291" s="197">
        <f>IF(I1290=DbaseIndices!$N$3,DbaseIndices!$N$2,I1290+1)</f>
        <v>2017</v>
      </c>
      <c r="J1291" s="404" cm="1">
        <f t="array" aca="1" ref="J1291" ca="1">OFFSET(INDIRECT(INDEX(DbaseIndices!J:J,B1291)),0,I1291-2000+1)</f>
        <v>0</v>
      </c>
    </row>
    <row r="1292" spans="1:10" x14ac:dyDescent="0.25">
      <c r="A1292" s="197">
        <f>IF(I1291=DbaseIndices!$N$3,A1291+1,A1291)</f>
        <v>216</v>
      </c>
      <c r="B1292" s="197">
        <f>MATCH(A1292,DbaseIndices!A:A,0)</f>
        <v>298</v>
      </c>
      <c r="C1292" s="197" t="str" cm="1">
        <f t="array" ref="C1292">INDEX(DbaseIndices!F:F,$B1292)</f>
        <v>1 Energy</v>
      </c>
      <c r="D1292" s="197" t="str" cm="1">
        <f t="array" ref="D1292">INDEX(DbaseIndices!G:G,$B1292)</f>
        <v>1B Fugitive Emissions from Fuels</v>
      </c>
      <c r="E1292" s="197" t="str" cm="1">
        <f t="array" ref="E1292">INDEX(DbaseIndices!H:H,$B1292)</f>
        <v>1B1 Solid Fuels</v>
      </c>
      <c r="F1292" s="197" t="str" cm="1">
        <f t="array" ref="F1292">INDEX(DbaseIndices!I:I,$B1292)</f>
        <v>1B1a Mining</v>
      </c>
      <c r="G1292" s="197" cm="1">
        <f t="array" ref="G1292">INDEX(DbaseIndices!D:D,$B1292)</f>
        <v>0</v>
      </c>
      <c r="H1292" s="197" t="str" cm="1">
        <f t="array" ref="H1292">INDEX(DbaseIndices!E:E,$B1292)</f>
        <v>CH4</v>
      </c>
      <c r="I1292" s="197">
        <f>IF(I1291=DbaseIndices!$N$3,DbaseIndices!$N$2,I1291+1)</f>
        <v>2012</v>
      </c>
      <c r="J1292" s="404" cm="1">
        <f t="array" aca="1" ref="J1292" ca="1">OFFSET(INDIRECT(INDEX(DbaseIndices!J:J,B1292)),0,I1292-2000+1)</f>
        <v>0</v>
      </c>
    </row>
    <row r="1293" spans="1:10" x14ac:dyDescent="0.25">
      <c r="A1293" s="197">
        <f>IF(I1292=DbaseIndices!$N$3,A1292+1,A1292)</f>
        <v>216</v>
      </c>
      <c r="B1293" s="197">
        <f>MATCH(A1293,DbaseIndices!A:A,0)</f>
        <v>298</v>
      </c>
      <c r="C1293" s="197" t="str" cm="1">
        <f t="array" ref="C1293">INDEX(DbaseIndices!F:F,$B1293)</f>
        <v>1 Energy</v>
      </c>
      <c r="D1293" s="197" t="str" cm="1">
        <f t="array" ref="D1293">INDEX(DbaseIndices!G:G,$B1293)</f>
        <v>1B Fugitive Emissions from Fuels</v>
      </c>
      <c r="E1293" s="197" t="str" cm="1">
        <f t="array" ref="E1293">INDEX(DbaseIndices!H:H,$B1293)</f>
        <v>1B1 Solid Fuels</v>
      </c>
      <c r="F1293" s="197" t="str" cm="1">
        <f t="array" ref="F1293">INDEX(DbaseIndices!I:I,$B1293)</f>
        <v>1B1a Mining</v>
      </c>
      <c r="G1293" s="197" cm="1">
        <f t="array" ref="G1293">INDEX(DbaseIndices!D:D,$B1293)</f>
        <v>0</v>
      </c>
      <c r="H1293" s="197" t="str" cm="1">
        <f t="array" ref="H1293">INDEX(DbaseIndices!E:E,$B1293)</f>
        <v>CH4</v>
      </c>
      <c r="I1293" s="197">
        <f>IF(I1292=DbaseIndices!$N$3,DbaseIndices!$N$2,I1292+1)</f>
        <v>2013</v>
      </c>
      <c r="J1293" s="404" cm="1">
        <f t="array" aca="1" ref="J1293" ca="1">OFFSET(INDIRECT(INDEX(DbaseIndices!J:J,B1293)),0,I1293-2000+1)</f>
        <v>0</v>
      </c>
    </row>
    <row r="1294" spans="1:10" x14ac:dyDescent="0.25">
      <c r="A1294" s="197">
        <f>IF(I1293=DbaseIndices!$N$3,A1293+1,A1293)</f>
        <v>216</v>
      </c>
      <c r="B1294" s="197">
        <f>MATCH(A1294,DbaseIndices!A:A,0)</f>
        <v>298</v>
      </c>
      <c r="C1294" s="197" t="str" cm="1">
        <f t="array" ref="C1294">INDEX(DbaseIndices!F:F,$B1294)</f>
        <v>1 Energy</v>
      </c>
      <c r="D1294" s="197" t="str" cm="1">
        <f t="array" ref="D1294">INDEX(DbaseIndices!G:G,$B1294)</f>
        <v>1B Fugitive Emissions from Fuels</v>
      </c>
      <c r="E1294" s="197" t="str" cm="1">
        <f t="array" ref="E1294">INDEX(DbaseIndices!H:H,$B1294)</f>
        <v>1B1 Solid Fuels</v>
      </c>
      <c r="F1294" s="197" t="str" cm="1">
        <f t="array" ref="F1294">INDEX(DbaseIndices!I:I,$B1294)</f>
        <v>1B1a Mining</v>
      </c>
      <c r="G1294" s="197" cm="1">
        <f t="array" ref="G1294">INDEX(DbaseIndices!D:D,$B1294)</f>
        <v>0</v>
      </c>
      <c r="H1294" s="197" t="str" cm="1">
        <f t="array" ref="H1294">INDEX(DbaseIndices!E:E,$B1294)</f>
        <v>CH4</v>
      </c>
      <c r="I1294" s="197">
        <f>IF(I1293=DbaseIndices!$N$3,DbaseIndices!$N$2,I1293+1)</f>
        <v>2014</v>
      </c>
      <c r="J1294" s="404" cm="1">
        <f t="array" aca="1" ref="J1294" ca="1">OFFSET(INDIRECT(INDEX(DbaseIndices!J:J,B1294)),0,I1294-2000+1)</f>
        <v>0</v>
      </c>
    </row>
    <row r="1295" spans="1:10" x14ac:dyDescent="0.25">
      <c r="A1295" s="197">
        <f>IF(I1294=DbaseIndices!$N$3,A1294+1,A1294)</f>
        <v>216</v>
      </c>
      <c r="B1295" s="197">
        <f>MATCH(A1295,DbaseIndices!A:A,0)</f>
        <v>298</v>
      </c>
      <c r="C1295" s="197" t="str" cm="1">
        <f t="array" ref="C1295">INDEX(DbaseIndices!F:F,$B1295)</f>
        <v>1 Energy</v>
      </c>
      <c r="D1295" s="197" t="str" cm="1">
        <f t="array" ref="D1295">INDEX(DbaseIndices!G:G,$B1295)</f>
        <v>1B Fugitive Emissions from Fuels</v>
      </c>
      <c r="E1295" s="197" t="str" cm="1">
        <f t="array" ref="E1295">INDEX(DbaseIndices!H:H,$B1295)</f>
        <v>1B1 Solid Fuels</v>
      </c>
      <c r="F1295" s="197" t="str" cm="1">
        <f t="array" ref="F1295">INDEX(DbaseIndices!I:I,$B1295)</f>
        <v>1B1a Mining</v>
      </c>
      <c r="G1295" s="197" cm="1">
        <f t="array" ref="G1295">INDEX(DbaseIndices!D:D,$B1295)</f>
        <v>0</v>
      </c>
      <c r="H1295" s="197" t="str" cm="1">
        <f t="array" ref="H1295">INDEX(DbaseIndices!E:E,$B1295)</f>
        <v>CH4</v>
      </c>
      <c r="I1295" s="197">
        <f>IF(I1294=DbaseIndices!$N$3,DbaseIndices!$N$2,I1294+1)</f>
        <v>2015</v>
      </c>
      <c r="J1295" s="404" cm="1">
        <f t="array" aca="1" ref="J1295" ca="1">OFFSET(INDIRECT(INDEX(DbaseIndices!J:J,B1295)),0,I1295-2000+1)</f>
        <v>0</v>
      </c>
    </row>
    <row r="1296" spans="1:10" x14ac:dyDescent="0.25">
      <c r="A1296" s="197">
        <f>IF(I1295=DbaseIndices!$N$3,A1295+1,A1295)</f>
        <v>216</v>
      </c>
      <c r="B1296" s="197">
        <f>MATCH(A1296,DbaseIndices!A:A,0)</f>
        <v>298</v>
      </c>
      <c r="C1296" s="197" t="str" cm="1">
        <f t="array" ref="C1296">INDEX(DbaseIndices!F:F,$B1296)</f>
        <v>1 Energy</v>
      </c>
      <c r="D1296" s="197" t="str" cm="1">
        <f t="array" ref="D1296">INDEX(DbaseIndices!G:G,$B1296)</f>
        <v>1B Fugitive Emissions from Fuels</v>
      </c>
      <c r="E1296" s="197" t="str" cm="1">
        <f t="array" ref="E1296">INDEX(DbaseIndices!H:H,$B1296)</f>
        <v>1B1 Solid Fuels</v>
      </c>
      <c r="F1296" s="197" t="str" cm="1">
        <f t="array" ref="F1296">INDEX(DbaseIndices!I:I,$B1296)</f>
        <v>1B1a Mining</v>
      </c>
      <c r="G1296" s="197" cm="1">
        <f t="array" ref="G1296">INDEX(DbaseIndices!D:D,$B1296)</f>
        <v>0</v>
      </c>
      <c r="H1296" s="197" t="str" cm="1">
        <f t="array" ref="H1296">INDEX(DbaseIndices!E:E,$B1296)</f>
        <v>CH4</v>
      </c>
      <c r="I1296" s="197">
        <f>IF(I1295=DbaseIndices!$N$3,DbaseIndices!$N$2,I1295+1)</f>
        <v>2016</v>
      </c>
      <c r="J1296" s="404" cm="1">
        <f t="array" aca="1" ref="J1296" ca="1">OFFSET(INDIRECT(INDEX(DbaseIndices!J:J,B1296)),0,I1296-2000+1)</f>
        <v>0</v>
      </c>
    </row>
    <row r="1297" spans="1:10" x14ac:dyDescent="0.25">
      <c r="A1297" s="197">
        <f>IF(I1296=DbaseIndices!$N$3,A1296+1,A1296)</f>
        <v>216</v>
      </c>
      <c r="B1297" s="197">
        <f>MATCH(A1297,DbaseIndices!A:A,0)</f>
        <v>298</v>
      </c>
      <c r="C1297" s="197" t="str" cm="1">
        <f t="array" ref="C1297">INDEX(DbaseIndices!F:F,$B1297)</f>
        <v>1 Energy</v>
      </c>
      <c r="D1297" s="197" t="str" cm="1">
        <f t="array" ref="D1297">INDEX(DbaseIndices!G:G,$B1297)</f>
        <v>1B Fugitive Emissions from Fuels</v>
      </c>
      <c r="E1297" s="197" t="str" cm="1">
        <f t="array" ref="E1297">INDEX(DbaseIndices!H:H,$B1297)</f>
        <v>1B1 Solid Fuels</v>
      </c>
      <c r="F1297" s="197" t="str" cm="1">
        <f t="array" ref="F1297">INDEX(DbaseIndices!I:I,$B1297)</f>
        <v>1B1a Mining</v>
      </c>
      <c r="G1297" s="197" cm="1">
        <f t="array" ref="G1297">INDEX(DbaseIndices!D:D,$B1297)</f>
        <v>0</v>
      </c>
      <c r="H1297" s="197" t="str" cm="1">
        <f t="array" ref="H1297">INDEX(DbaseIndices!E:E,$B1297)</f>
        <v>CH4</v>
      </c>
      <c r="I1297" s="197">
        <f>IF(I1296=DbaseIndices!$N$3,DbaseIndices!$N$2,I1296+1)</f>
        <v>2017</v>
      </c>
      <c r="J1297" s="404" cm="1">
        <f t="array" aca="1" ref="J1297" ca="1">OFFSET(INDIRECT(INDEX(DbaseIndices!J:J,B1297)),0,I1297-2000+1)</f>
        <v>0</v>
      </c>
    </row>
    <row r="1298" spans="1:10" x14ac:dyDescent="0.25">
      <c r="A1298" s="197">
        <f>IF(I1297=DbaseIndices!$N$3,A1297+1,A1297)</f>
        <v>217</v>
      </c>
      <c r="B1298" s="197">
        <f>MATCH(A1298,DbaseIndices!A:A,0)</f>
        <v>299</v>
      </c>
      <c r="C1298" s="197" t="str" cm="1">
        <f t="array" ref="C1298">INDEX(DbaseIndices!F:F,$B1298)</f>
        <v>1 Energy</v>
      </c>
      <c r="D1298" s="197" t="str" cm="1">
        <f t="array" ref="D1298">INDEX(DbaseIndices!G:G,$B1298)</f>
        <v>1B Fugitive Emissions from Fuels</v>
      </c>
      <c r="E1298" s="197" t="str" cm="1">
        <f t="array" ref="E1298">INDEX(DbaseIndices!H:H,$B1298)</f>
        <v>1B1 Solid Fuels</v>
      </c>
      <c r="F1298" s="197" t="str" cm="1">
        <f t="array" ref="F1298">INDEX(DbaseIndices!I:I,$B1298)</f>
        <v>1B1a Mining</v>
      </c>
      <c r="G1298" s="197" cm="1">
        <f t="array" ref="G1298">INDEX(DbaseIndices!D:D,$B1298)</f>
        <v>0</v>
      </c>
      <c r="H1298" s="197" t="str" cm="1">
        <f t="array" ref="H1298">INDEX(DbaseIndices!E:E,$B1298)</f>
        <v>CH4</v>
      </c>
      <c r="I1298" s="197">
        <f>IF(I1297=DbaseIndices!$N$3,DbaseIndices!$N$2,I1297+1)</f>
        <v>2012</v>
      </c>
      <c r="J1298" s="404" cm="1">
        <f t="array" aca="1" ref="J1298" ca="1">OFFSET(INDIRECT(INDEX(DbaseIndices!J:J,B1298)),0,I1298-2000+1)</f>
        <v>0</v>
      </c>
    </row>
    <row r="1299" spans="1:10" x14ac:dyDescent="0.25">
      <c r="A1299" s="197">
        <f>IF(I1298=DbaseIndices!$N$3,A1298+1,A1298)</f>
        <v>217</v>
      </c>
      <c r="B1299" s="197">
        <f>MATCH(A1299,DbaseIndices!A:A,0)</f>
        <v>299</v>
      </c>
      <c r="C1299" s="197" t="str" cm="1">
        <f t="array" ref="C1299">INDEX(DbaseIndices!F:F,$B1299)</f>
        <v>1 Energy</v>
      </c>
      <c r="D1299" s="197" t="str" cm="1">
        <f t="array" ref="D1299">INDEX(DbaseIndices!G:G,$B1299)</f>
        <v>1B Fugitive Emissions from Fuels</v>
      </c>
      <c r="E1299" s="197" t="str" cm="1">
        <f t="array" ref="E1299">INDEX(DbaseIndices!H:H,$B1299)</f>
        <v>1B1 Solid Fuels</v>
      </c>
      <c r="F1299" s="197" t="str" cm="1">
        <f t="array" ref="F1299">INDEX(DbaseIndices!I:I,$B1299)</f>
        <v>1B1a Mining</v>
      </c>
      <c r="G1299" s="197" cm="1">
        <f t="array" ref="G1299">INDEX(DbaseIndices!D:D,$B1299)</f>
        <v>0</v>
      </c>
      <c r="H1299" s="197" t="str" cm="1">
        <f t="array" ref="H1299">INDEX(DbaseIndices!E:E,$B1299)</f>
        <v>CH4</v>
      </c>
      <c r="I1299" s="197">
        <f>IF(I1298=DbaseIndices!$N$3,DbaseIndices!$N$2,I1298+1)</f>
        <v>2013</v>
      </c>
      <c r="J1299" s="404" cm="1">
        <f t="array" aca="1" ref="J1299" ca="1">OFFSET(INDIRECT(INDEX(DbaseIndices!J:J,B1299)),0,I1299-2000+1)</f>
        <v>0</v>
      </c>
    </row>
    <row r="1300" spans="1:10" x14ac:dyDescent="0.25">
      <c r="A1300" s="197">
        <f>IF(I1299=DbaseIndices!$N$3,A1299+1,A1299)</f>
        <v>217</v>
      </c>
      <c r="B1300" s="197">
        <f>MATCH(A1300,DbaseIndices!A:A,0)</f>
        <v>299</v>
      </c>
      <c r="C1300" s="197" t="str" cm="1">
        <f t="array" ref="C1300">INDEX(DbaseIndices!F:F,$B1300)</f>
        <v>1 Energy</v>
      </c>
      <c r="D1300" s="197" t="str" cm="1">
        <f t="array" ref="D1300">INDEX(DbaseIndices!G:G,$B1300)</f>
        <v>1B Fugitive Emissions from Fuels</v>
      </c>
      <c r="E1300" s="197" t="str" cm="1">
        <f t="array" ref="E1300">INDEX(DbaseIndices!H:H,$B1300)</f>
        <v>1B1 Solid Fuels</v>
      </c>
      <c r="F1300" s="197" t="str" cm="1">
        <f t="array" ref="F1300">INDEX(DbaseIndices!I:I,$B1300)</f>
        <v>1B1a Mining</v>
      </c>
      <c r="G1300" s="197" cm="1">
        <f t="array" ref="G1300">INDEX(DbaseIndices!D:D,$B1300)</f>
        <v>0</v>
      </c>
      <c r="H1300" s="197" t="str" cm="1">
        <f t="array" ref="H1300">INDEX(DbaseIndices!E:E,$B1300)</f>
        <v>CH4</v>
      </c>
      <c r="I1300" s="197">
        <f>IF(I1299=DbaseIndices!$N$3,DbaseIndices!$N$2,I1299+1)</f>
        <v>2014</v>
      </c>
      <c r="J1300" s="404" cm="1">
        <f t="array" aca="1" ref="J1300" ca="1">OFFSET(INDIRECT(INDEX(DbaseIndices!J:J,B1300)),0,I1300-2000+1)</f>
        <v>0</v>
      </c>
    </row>
    <row r="1301" spans="1:10" x14ac:dyDescent="0.25">
      <c r="A1301" s="197">
        <f>IF(I1300=DbaseIndices!$N$3,A1300+1,A1300)</f>
        <v>217</v>
      </c>
      <c r="B1301" s="197">
        <f>MATCH(A1301,DbaseIndices!A:A,0)</f>
        <v>299</v>
      </c>
      <c r="C1301" s="197" t="str" cm="1">
        <f t="array" ref="C1301">INDEX(DbaseIndices!F:F,$B1301)</f>
        <v>1 Energy</v>
      </c>
      <c r="D1301" s="197" t="str" cm="1">
        <f t="array" ref="D1301">INDEX(DbaseIndices!G:G,$B1301)</f>
        <v>1B Fugitive Emissions from Fuels</v>
      </c>
      <c r="E1301" s="197" t="str" cm="1">
        <f t="array" ref="E1301">INDEX(DbaseIndices!H:H,$B1301)</f>
        <v>1B1 Solid Fuels</v>
      </c>
      <c r="F1301" s="197" t="str" cm="1">
        <f t="array" ref="F1301">INDEX(DbaseIndices!I:I,$B1301)</f>
        <v>1B1a Mining</v>
      </c>
      <c r="G1301" s="197" cm="1">
        <f t="array" ref="G1301">INDEX(DbaseIndices!D:D,$B1301)</f>
        <v>0</v>
      </c>
      <c r="H1301" s="197" t="str" cm="1">
        <f t="array" ref="H1301">INDEX(DbaseIndices!E:E,$B1301)</f>
        <v>CH4</v>
      </c>
      <c r="I1301" s="197">
        <f>IF(I1300=DbaseIndices!$N$3,DbaseIndices!$N$2,I1300+1)</f>
        <v>2015</v>
      </c>
      <c r="J1301" s="404" cm="1">
        <f t="array" aca="1" ref="J1301" ca="1">OFFSET(INDIRECT(INDEX(DbaseIndices!J:J,B1301)),0,I1301-2000+1)</f>
        <v>0</v>
      </c>
    </row>
    <row r="1302" spans="1:10" x14ac:dyDescent="0.25">
      <c r="A1302" s="197">
        <f>IF(I1301=DbaseIndices!$N$3,A1301+1,A1301)</f>
        <v>217</v>
      </c>
      <c r="B1302" s="197">
        <f>MATCH(A1302,DbaseIndices!A:A,0)</f>
        <v>299</v>
      </c>
      <c r="C1302" s="197" t="str" cm="1">
        <f t="array" ref="C1302">INDEX(DbaseIndices!F:F,$B1302)</f>
        <v>1 Energy</v>
      </c>
      <c r="D1302" s="197" t="str" cm="1">
        <f t="array" ref="D1302">INDEX(DbaseIndices!G:G,$B1302)</f>
        <v>1B Fugitive Emissions from Fuels</v>
      </c>
      <c r="E1302" s="197" t="str" cm="1">
        <f t="array" ref="E1302">INDEX(DbaseIndices!H:H,$B1302)</f>
        <v>1B1 Solid Fuels</v>
      </c>
      <c r="F1302" s="197" t="str" cm="1">
        <f t="array" ref="F1302">INDEX(DbaseIndices!I:I,$B1302)</f>
        <v>1B1a Mining</v>
      </c>
      <c r="G1302" s="197" cm="1">
        <f t="array" ref="G1302">INDEX(DbaseIndices!D:D,$B1302)</f>
        <v>0</v>
      </c>
      <c r="H1302" s="197" t="str" cm="1">
        <f t="array" ref="H1302">INDEX(DbaseIndices!E:E,$B1302)</f>
        <v>CH4</v>
      </c>
      <c r="I1302" s="197">
        <f>IF(I1301=DbaseIndices!$N$3,DbaseIndices!$N$2,I1301+1)</f>
        <v>2016</v>
      </c>
      <c r="J1302" s="404" cm="1">
        <f t="array" aca="1" ref="J1302" ca="1">OFFSET(INDIRECT(INDEX(DbaseIndices!J:J,B1302)),0,I1302-2000+1)</f>
        <v>0</v>
      </c>
    </row>
    <row r="1303" spans="1:10" x14ac:dyDescent="0.25">
      <c r="A1303" s="197">
        <f>IF(I1302=DbaseIndices!$N$3,A1302+1,A1302)</f>
        <v>217</v>
      </c>
      <c r="B1303" s="197">
        <f>MATCH(A1303,DbaseIndices!A:A,0)</f>
        <v>299</v>
      </c>
      <c r="C1303" s="197" t="str" cm="1">
        <f t="array" ref="C1303">INDEX(DbaseIndices!F:F,$B1303)</f>
        <v>1 Energy</v>
      </c>
      <c r="D1303" s="197" t="str" cm="1">
        <f t="array" ref="D1303">INDEX(DbaseIndices!G:G,$B1303)</f>
        <v>1B Fugitive Emissions from Fuels</v>
      </c>
      <c r="E1303" s="197" t="str" cm="1">
        <f t="array" ref="E1303">INDEX(DbaseIndices!H:H,$B1303)</f>
        <v>1B1 Solid Fuels</v>
      </c>
      <c r="F1303" s="197" t="str" cm="1">
        <f t="array" ref="F1303">INDEX(DbaseIndices!I:I,$B1303)</f>
        <v>1B1a Mining</v>
      </c>
      <c r="G1303" s="197" cm="1">
        <f t="array" ref="G1303">INDEX(DbaseIndices!D:D,$B1303)</f>
        <v>0</v>
      </c>
      <c r="H1303" s="197" t="str" cm="1">
        <f t="array" ref="H1303">INDEX(DbaseIndices!E:E,$B1303)</f>
        <v>CH4</v>
      </c>
      <c r="I1303" s="197">
        <f>IF(I1302=DbaseIndices!$N$3,DbaseIndices!$N$2,I1302+1)</f>
        <v>2017</v>
      </c>
      <c r="J1303" s="404" cm="1">
        <f t="array" aca="1" ref="J1303" ca="1">OFFSET(INDIRECT(INDEX(DbaseIndices!J:J,B1303)),0,I1303-2000+1)</f>
        <v>0</v>
      </c>
    </row>
    <row r="1304" spans="1:10" x14ac:dyDescent="0.25">
      <c r="A1304" s="197">
        <f>IF(I1303=DbaseIndices!$N$3,A1303+1,A1303)</f>
        <v>218</v>
      </c>
      <c r="B1304" s="197">
        <f>MATCH(A1304,DbaseIndices!A:A,0)</f>
        <v>300</v>
      </c>
      <c r="C1304" s="197" t="str" cm="1">
        <f t="array" ref="C1304">INDEX(DbaseIndices!F:F,$B1304)</f>
        <v>1 Energy</v>
      </c>
      <c r="D1304" s="197" t="str" cm="1">
        <f t="array" ref="D1304">INDEX(DbaseIndices!G:G,$B1304)</f>
        <v>1B Fugitive Emissions from Fuels</v>
      </c>
      <c r="E1304" s="197" t="str" cm="1">
        <f t="array" ref="E1304">INDEX(DbaseIndices!H:H,$B1304)</f>
        <v>1B2 Oil and Natural Gas</v>
      </c>
      <c r="F1304" s="197" t="str" cm="1">
        <f t="array" ref="F1304">INDEX(DbaseIndices!I:I,$B1304)</f>
        <v>1B2a Oil</v>
      </c>
      <c r="G1304" s="197" cm="1">
        <f t="array" ref="G1304">INDEX(DbaseIndices!D:D,$B1304)</f>
        <v>0</v>
      </c>
      <c r="H1304" s="197" t="str" cm="1">
        <f t="array" ref="H1304">INDEX(DbaseIndices!E:E,$B1304)</f>
        <v>CO2</v>
      </c>
      <c r="I1304" s="197">
        <f>IF(I1303=DbaseIndices!$N$3,DbaseIndices!$N$2,I1303+1)</f>
        <v>2012</v>
      </c>
      <c r="J1304" s="404" cm="1">
        <f t="array" aca="1" ref="J1304" ca="1">OFFSET(INDIRECT(INDEX(DbaseIndices!J:J,B1304)),0,I1304-2000+1)</f>
        <v>641.8246655595708</v>
      </c>
    </row>
    <row r="1305" spans="1:10" x14ac:dyDescent="0.25">
      <c r="A1305" s="197">
        <f>IF(I1304=DbaseIndices!$N$3,A1304+1,A1304)</f>
        <v>218</v>
      </c>
      <c r="B1305" s="197">
        <f>MATCH(A1305,DbaseIndices!A:A,0)</f>
        <v>300</v>
      </c>
      <c r="C1305" s="197" t="str" cm="1">
        <f t="array" ref="C1305">INDEX(DbaseIndices!F:F,$B1305)</f>
        <v>1 Energy</v>
      </c>
      <c r="D1305" s="197" t="str" cm="1">
        <f t="array" ref="D1305">INDEX(DbaseIndices!G:G,$B1305)</f>
        <v>1B Fugitive Emissions from Fuels</v>
      </c>
      <c r="E1305" s="197" t="str" cm="1">
        <f t="array" ref="E1305">INDEX(DbaseIndices!H:H,$B1305)</f>
        <v>1B2 Oil and Natural Gas</v>
      </c>
      <c r="F1305" s="197" t="str" cm="1">
        <f t="array" ref="F1305">INDEX(DbaseIndices!I:I,$B1305)</f>
        <v>1B2a Oil</v>
      </c>
      <c r="G1305" s="197" cm="1">
        <f t="array" ref="G1305">INDEX(DbaseIndices!D:D,$B1305)</f>
        <v>0</v>
      </c>
      <c r="H1305" s="197" t="str" cm="1">
        <f t="array" ref="H1305">INDEX(DbaseIndices!E:E,$B1305)</f>
        <v>CO2</v>
      </c>
      <c r="I1305" s="197">
        <f>IF(I1304=DbaseIndices!$N$3,DbaseIndices!$N$2,I1304+1)</f>
        <v>2013</v>
      </c>
      <c r="J1305" s="404" cm="1">
        <f t="array" aca="1" ref="J1305" ca="1">OFFSET(INDIRECT(INDEX(DbaseIndices!J:J,B1305)),0,I1305-2000+1)</f>
        <v>641.82500000000005</v>
      </c>
    </row>
    <row r="1306" spans="1:10" x14ac:dyDescent="0.25">
      <c r="A1306" s="197">
        <f>IF(I1305=DbaseIndices!$N$3,A1305+1,A1305)</f>
        <v>218</v>
      </c>
      <c r="B1306" s="197">
        <f>MATCH(A1306,DbaseIndices!A:A,0)</f>
        <v>300</v>
      </c>
      <c r="C1306" s="197" t="str" cm="1">
        <f t="array" ref="C1306">INDEX(DbaseIndices!F:F,$B1306)</f>
        <v>1 Energy</v>
      </c>
      <c r="D1306" s="197" t="str" cm="1">
        <f t="array" ref="D1306">INDEX(DbaseIndices!G:G,$B1306)</f>
        <v>1B Fugitive Emissions from Fuels</v>
      </c>
      <c r="E1306" s="197" t="str" cm="1">
        <f t="array" ref="E1306">INDEX(DbaseIndices!H:H,$B1306)</f>
        <v>1B2 Oil and Natural Gas</v>
      </c>
      <c r="F1306" s="197" t="str" cm="1">
        <f t="array" ref="F1306">INDEX(DbaseIndices!I:I,$B1306)</f>
        <v>1B2a Oil</v>
      </c>
      <c r="G1306" s="197" cm="1">
        <f t="array" ref="G1306">INDEX(DbaseIndices!D:D,$B1306)</f>
        <v>0</v>
      </c>
      <c r="H1306" s="197" t="str" cm="1">
        <f t="array" ref="H1306">INDEX(DbaseIndices!E:E,$B1306)</f>
        <v>CO2</v>
      </c>
      <c r="I1306" s="197">
        <f>IF(I1305=DbaseIndices!$N$3,DbaseIndices!$N$2,I1305+1)</f>
        <v>2014</v>
      </c>
      <c r="J1306" s="404" cm="1">
        <f t="array" aca="1" ref="J1306" ca="1">OFFSET(INDIRECT(INDEX(DbaseIndices!J:J,B1306)),0,I1306-2000+1)</f>
        <v>641.82500000000005</v>
      </c>
    </row>
    <row r="1307" spans="1:10" x14ac:dyDescent="0.25">
      <c r="A1307" s="197">
        <f>IF(I1306=DbaseIndices!$N$3,A1306+1,A1306)</f>
        <v>218</v>
      </c>
      <c r="B1307" s="197">
        <f>MATCH(A1307,DbaseIndices!A:A,0)</f>
        <v>300</v>
      </c>
      <c r="C1307" s="197" t="str" cm="1">
        <f t="array" ref="C1307">INDEX(DbaseIndices!F:F,$B1307)</f>
        <v>1 Energy</v>
      </c>
      <c r="D1307" s="197" t="str" cm="1">
        <f t="array" ref="D1307">INDEX(DbaseIndices!G:G,$B1307)</f>
        <v>1B Fugitive Emissions from Fuels</v>
      </c>
      <c r="E1307" s="197" t="str" cm="1">
        <f t="array" ref="E1307">INDEX(DbaseIndices!H:H,$B1307)</f>
        <v>1B2 Oil and Natural Gas</v>
      </c>
      <c r="F1307" s="197" t="str" cm="1">
        <f t="array" ref="F1307">INDEX(DbaseIndices!I:I,$B1307)</f>
        <v>1B2a Oil</v>
      </c>
      <c r="G1307" s="197" cm="1">
        <f t="array" ref="G1307">INDEX(DbaseIndices!D:D,$B1307)</f>
        <v>0</v>
      </c>
      <c r="H1307" s="197" t="str" cm="1">
        <f t="array" ref="H1307">INDEX(DbaseIndices!E:E,$B1307)</f>
        <v>CO2</v>
      </c>
      <c r="I1307" s="197">
        <f>IF(I1306=DbaseIndices!$N$3,DbaseIndices!$N$2,I1306+1)</f>
        <v>2015</v>
      </c>
      <c r="J1307" s="404" cm="1">
        <f t="array" aca="1" ref="J1307" ca="1">OFFSET(INDIRECT(INDEX(DbaseIndices!J:J,B1307)),0,I1307-2000+1)</f>
        <v>641.82500000000005</v>
      </c>
    </row>
    <row r="1308" spans="1:10" x14ac:dyDescent="0.25">
      <c r="A1308" s="197">
        <f>IF(I1307=DbaseIndices!$N$3,A1307+1,A1307)</f>
        <v>218</v>
      </c>
      <c r="B1308" s="197">
        <f>MATCH(A1308,DbaseIndices!A:A,0)</f>
        <v>300</v>
      </c>
      <c r="C1308" s="197" t="str" cm="1">
        <f t="array" ref="C1308">INDEX(DbaseIndices!F:F,$B1308)</f>
        <v>1 Energy</v>
      </c>
      <c r="D1308" s="197" t="str" cm="1">
        <f t="array" ref="D1308">INDEX(DbaseIndices!G:G,$B1308)</f>
        <v>1B Fugitive Emissions from Fuels</v>
      </c>
      <c r="E1308" s="197" t="str" cm="1">
        <f t="array" ref="E1308">INDEX(DbaseIndices!H:H,$B1308)</f>
        <v>1B2 Oil and Natural Gas</v>
      </c>
      <c r="F1308" s="197" t="str" cm="1">
        <f t="array" ref="F1308">INDEX(DbaseIndices!I:I,$B1308)</f>
        <v>1B2a Oil</v>
      </c>
      <c r="G1308" s="197" cm="1">
        <f t="array" ref="G1308">INDEX(DbaseIndices!D:D,$B1308)</f>
        <v>0</v>
      </c>
      <c r="H1308" s="197" t="str" cm="1">
        <f t="array" ref="H1308">INDEX(DbaseIndices!E:E,$B1308)</f>
        <v>CO2</v>
      </c>
      <c r="I1308" s="197">
        <f>IF(I1307=DbaseIndices!$N$3,DbaseIndices!$N$2,I1307+1)</f>
        <v>2016</v>
      </c>
      <c r="J1308" s="404" cm="1">
        <f t="array" aca="1" ref="J1308" ca="1">OFFSET(INDIRECT(INDEX(DbaseIndices!J:J,B1308)),0,I1308-2000+1)</f>
        <v>641.82500000000005</v>
      </c>
    </row>
    <row r="1309" spans="1:10" x14ac:dyDescent="0.25">
      <c r="A1309" s="197">
        <f>IF(I1308=DbaseIndices!$N$3,A1308+1,A1308)</f>
        <v>218</v>
      </c>
      <c r="B1309" s="197">
        <f>MATCH(A1309,DbaseIndices!A:A,0)</f>
        <v>300</v>
      </c>
      <c r="C1309" s="197" t="str" cm="1">
        <f t="array" ref="C1309">INDEX(DbaseIndices!F:F,$B1309)</f>
        <v>1 Energy</v>
      </c>
      <c r="D1309" s="197" t="str" cm="1">
        <f t="array" ref="D1309">INDEX(DbaseIndices!G:G,$B1309)</f>
        <v>1B Fugitive Emissions from Fuels</v>
      </c>
      <c r="E1309" s="197" t="str" cm="1">
        <f t="array" ref="E1309">INDEX(DbaseIndices!H:H,$B1309)</f>
        <v>1B2 Oil and Natural Gas</v>
      </c>
      <c r="F1309" s="197" t="str" cm="1">
        <f t="array" ref="F1309">INDEX(DbaseIndices!I:I,$B1309)</f>
        <v>1B2a Oil</v>
      </c>
      <c r="G1309" s="197" cm="1">
        <f t="array" ref="G1309">INDEX(DbaseIndices!D:D,$B1309)</f>
        <v>0</v>
      </c>
      <c r="H1309" s="197" t="str" cm="1">
        <f t="array" ref="H1309">INDEX(DbaseIndices!E:E,$B1309)</f>
        <v>CO2</v>
      </c>
      <c r="I1309" s="197">
        <f>IF(I1308=DbaseIndices!$N$3,DbaseIndices!$N$2,I1308+1)</f>
        <v>2017</v>
      </c>
      <c r="J1309" s="404" cm="1">
        <f t="array" aca="1" ref="J1309" ca="1">OFFSET(INDIRECT(INDEX(DbaseIndices!J:J,B1309)),0,I1309-2000+1)</f>
        <v>641.82500000000005</v>
      </c>
    </row>
    <row r="1310" spans="1:10" x14ac:dyDescent="0.25">
      <c r="A1310" s="197">
        <f>IF(I1309=DbaseIndices!$N$3,A1309+1,A1309)</f>
        <v>219</v>
      </c>
      <c r="B1310" s="197">
        <f>MATCH(A1310,DbaseIndices!A:A,0)</f>
        <v>301</v>
      </c>
      <c r="C1310" s="197" t="str" cm="1">
        <f t="array" ref="C1310">INDEX(DbaseIndices!F:F,$B1310)</f>
        <v>1 Energy</v>
      </c>
      <c r="D1310" s="197" t="str" cm="1">
        <f t="array" ref="D1310">INDEX(DbaseIndices!G:G,$B1310)</f>
        <v>1B Fugitive Emissions from Fuels</v>
      </c>
      <c r="E1310" s="197" t="str" cm="1">
        <f t="array" ref="E1310">INDEX(DbaseIndices!H:H,$B1310)</f>
        <v>1B3 Other Emissions</v>
      </c>
      <c r="F1310" s="197" t="str" cm="1">
        <f t="array" ref="F1310">INDEX(DbaseIndices!I:I,$B1310)</f>
        <v>1B3 Other Emissions - Sasol</v>
      </c>
      <c r="G1310" s="197" cm="1">
        <f t="array" ref="G1310">INDEX(DbaseIndices!D:D,$B1310)</f>
        <v>0</v>
      </c>
      <c r="H1310" s="197" t="str" cm="1">
        <f t="array" ref="H1310">INDEX(DbaseIndices!E:E,$B1310)</f>
        <v>CO2</v>
      </c>
      <c r="I1310" s="197">
        <f>IF(I1309=DbaseIndices!$N$3,DbaseIndices!$N$2,I1309+1)</f>
        <v>2012</v>
      </c>
      <c r="J1310" s="404" cm="1">
        <f t="array" aca="1" ref="J1310" ca="1">OFFSET(INDIRECT(INDEX(DbaseIndices!J:J,B1310)),0,I1310-2000+1)</f>
        <v>24968.904558209171</v>
      </c>
    </row>
    <row r="1311" spans="1:10" x14ac:dyDescent="0.25">
      <c r="A1311" s="197">
        <f>IF(I1310=DbaseIndices!$N$3,A1310+1,A1310)</f>
        <v>219</v>
      </c>
      <c r="B1311" s="197">
        <f>MATCH(A1311,DbaseIndices!A:A,0)</f>
        <v>301</v>
      </c>
      <c r="C1311" s="197" t="str" cm="1">
        <f t="array" ref="C1311">INDEX(DbaseIndices!F:F,$B1311)</f>
        <v>1 Energy</v>
      </c>
      <c r="D1311" s="197" t="str" cm="1">
        <f t="array" ref="D1311">INDEX(DbaseIndices!G:G,$B1311)</f>
        <v>1B Fugitive Emissions from Fuels</v>
      </c>
      <c r="E1311" s="197" t="str" cm="1">
        <f t="array" ref="E1311">INDEX(DbaseIndices!H:H,$B1311)</f>
        <v>1B3 Other Emissions</v>
      </c>
      <c r="F1311" s="197" t="str" cm="1">
        <f t="array" ref="F1311">INDEX(DbaseIndices!I:I,$B1311)</f>
        <v>1B3 Other Emissions - Sasol</v>
      </c>
      <c r="G1311" s="197" cm="1">
        <f t="array" ref="G1311">INDEX(DbaseIndices!D:D,$B1311)</f>
        <v>0</v>
      </c>
      <c r="H1311" s="197" t="str" cm="1">
        <f t="array" ref="H1311">INDEX(DbaseIndices!E:E,$B1311)</f>
        <v>CO2</v>
      </c>
      <c r="I1311" s="197">
        <f>IF(I1310=DbaseIndices!$N$3,DbaseIndices!$N$2,I1310+1)</f>
        <v>2013</v>
      </c>
      <c r="J1311" s="404" cm="1">
        <f t="array" aca="1" ref="J1311" ca="1">OFFSET(INDIRECT(INDEX(DbaseIndices!J:J,B1311)),0,I1311-2000+1)</f>
        <v>25364.472077781622</v>
      </c>
    </row>
    <row r="1312" spans="1:10" x14ac:dyDescent="0.25">
      <c r="A1312" s="197">
        <f>IF(I1311=DbaseIndices!$N$3,A1311+1,A1311)</f>
        <v>219</v>
      </c>
      <c r="B1312" s="197">
        <f>MATCH(A1312,DbaseIndices!A:A,0)</f>
        <v>301</v>
      </c>
      <c r="C1312" s="197" t="str" cm="1">
        <f t="array" ref="C1312">INDEX(DbaseIndices!F:F,$B1312)</f>
        <v>1 Energy</v>
      </c>
      <c r="D1312" s="197" t="str" cm="1">
        <f t="array" ref="D1312">INDEX(DbaseIndices!G:G,$B1312)</f>
        <v>1B Fugitive Emissions from Fuels</v>
      </c>
      <c r="E1312" s="197" t="str" cm="1">
        <f t="array" ref="E1312">INDEX(DbaseIndices!H:H,$B1312)</f>
        <v>1B3 Other Emissions</v>
      </c>
      <c r="F1312" s="197" t="str" cm="1">
        <f t="array" ref="F1312">INDEX(DbaseIndices!I:I,$B1312)</f>
        <v>1B3 Other Emissions - Sasol</v>
      </c>
      <c r="G1312" s="197" cm="1">
        <f t="array" ref="G1312">INDEX(DbaseIndices!D:D,$B1312)</f>
        <v>0</v>
      </c>
      <c r="H1312" s="197" t="str" cm="1">
        <f t="array" ref="H1312">INDEX(DbaseIndices!E:E,$B1312)</f>
        <v>CO2</v>
      </c>
      <c r="I1312" s="197">
        <f>IF(I1311=DbaseIndices!$N$3,DbaseIndices!$N$2,I1311+1)</f>
        <v>2014</v>
      </c>
      <c r="J1312" s="404" cm="1">
        <f t="array" aca="1" ref="J1312" ca="1">OFFSET(INDIRECT(INDEX(DbaseIndices!J:J,B1312)),0,I1312-2000+1)</f>
        <v>24937.188410706211</v>
      </c>
    </row>
    <row r="1313" spans="1:10" x14ac:dyDescent="0.25">
      <c r="A1313" s="197">
        <f>IF(I1312=DbaseIndices!$N$3,A1312+1,A1312)</f>
        <v>219</v>
      </c>
      <c r="B1313" s="197">
        <f>MATCH(A1313,DbaseIndices!A:A,0)</f>
        <v>301</v>
      </c>
      <c r="C1313" s="197" t="str" cm="1">
        <f t="array" ref="C1313">INDEX(DbaseIndices!F:F,$B1313)</f>
        <v>1 Energy</v>
      </c>
      <c r="D1313" s="197" t="str" cm="1">
        <f t="array" ref="D1313">INDEX(DbaseIndices!G:G,$B1313)</f>
        <v>1B Fugitive Emissions from Fuels</v>
      </c>
      <c r="E1313" s="197" t="str" cm="1">
        <f t="array" ref="E1313">INDEX(DbaseIndices!H:H,$B1313)</f>
        <v>1B3 Other Emissions</v>
      </c>
      <c r="F1313" s="197" t="str" cm="1">
        <f t="array" ref="F1313">INDEX(DbaseIndices!I:I,$B1313)</f>
        <v>1B3 Other Emissions - Sasol</v>
      </c>
      <c r="G1313" s="197" cm="1">
        <f t="array" ref="G1313">INDEX(DbaseIndices!D:D,$B1313)</f>
        <v>0</v>
      </c>
      <c r="H1313" s="197" t="str" cm="1">
        <f t="array" ref="H1313">INDEX(DbaseIndices!E:E,$B1313)</f>
        <v>CO2</v>
      </c>
      <c r="I1313" s="197">
        <f>IF(I1312=DbaseIndices!$N$3,DbaseIndices!$N$2,I1312+1)</f>
        <v>2015</v>
      </c>
      <c r="J1313" s="404" cm="1">
        <f t="array" aca="1" ref="J1313" ca="1">OFFSET(INDIRECT(INDEX(DbaseIndices!J:J,B1313)),0,I1313-2000+1)</f>
        <v>24487.754953329393</v>
      </c>
    </row>
    <row r="1314" spans="1:10" x14ac:dyDescent="0.25">
      <c r="A1314" s="197">
        <f>IF(I1313=DbaseIndices!$N$3,A1313+1,A1313)</f>
        <v>219</v>
      </c>
      <c r="B1314" s="197">
        <f>MATCH(A1314,DbaseIndices!A:A,0)</f>
        <v>301</v>
      </c>
      <c r="C1314" s="197" t="str" cm="1">
        <f t="array" ref="C1314">INDEX(DbaseIndices!F:F,$B1314)</f>
        <v>1 Energy</v>
      </c>
      <c r="D1314" s="197" t="str" cm="1">
        <f t="array" ref="D1314">INDEX(DbaseIndices!G:G,$B1314)</f>
        <v>1B Fugitive Emissions from Fuels</v>
      </c>
      <c r="E1314" s="197" t="str" cm="1">
        <f t="array" ref="E1314">INDEX(DbaseIndices!H:H,$B1314)</f>
        <v>1B3 Other Emissions</v>
      </c>
      <c r="F1314" s="197" t="str" cm="1">
        <f t="array" ref="F1314">INDEX(DbaseIndices!I:I,$B1314)</f>
        <v>1B3 Other Emissions - Sasol</v>
      </c>
      <c r="G1314" s="197" cm="1">
        <f t="array" ref="G1314">INDEX(DbaseIndices!D:D,$B1314)</f>
        <v>0</v>
      </c>
      <c r="H1314" s="197" t="str" cm="1">
        <f t="array" ref="H1314">INDEX(DbaseIndices!E:E,$B1314)</f>
        <v>CO2</v>
      </c>
      <c r="I1314" s="197">
        <f>IF(I1313=DbaseIndices!$N$3,DbaseIndices!$N$2,I1313+1)</f>
        <v>2016</v>
      </c>
      <c r="J1314" s="404" cm="1">
        <f t="array" aca="1" ref="J1314" ca="1">OFFSET(INDIRECT(INDEX(DbaseIndices!J:J,B1314)),0,I1314-2000+1)</f>
        <v>24690.944038892547</v>
      </c>
    </row>
    <row r="1315" spans="1:10" x14ac:dyDescent="0.25">
      <c r="A1315" s="197">
        <f>IF(I1314=DbaseIndices!$N$3,A1314+1,A1314)</f>
        <v>219</v>
      </c>
      <c r="B1315" s="197">
        <f>MATCH(A1315,DbaseIndices!A:A,0)</f>
        <v>301</v>
      </c>
      <c r="C1315" s="197" t="str" cm="1">
        <f t="array" ref="C1315">INDEX(DbaseIndices!F:F,$B1315)</f>
        <v>1 Energy</v>
      </c>
      <c r="D1315" s="197" t="str" cm="1">
        <f t="array" ref="D1315">INDEX(DbaseIndices!G:G,$B1315)</f>
        <v>1B Fugitive Emissions from Fuels</v>
      </c>
      <c r="E1315" s="197" t="str" cm="1">
        <f t="array" ref="E1315">INDEX(DbaseIndices!H:H,$B1315)</f>
        <v>1B3 Other Emissions</v>
      </c>
      <c r="F1315" s="197" t="str" cm="1">
        <f t="array" ref="F1315">INDEX(DbaseIndices!I:I,$B1315)</f>
        <v>1B3 Other Emissions - Sasol</v>
      </c>
      <c r="G1315" s="197" cm="1">
        <f t="array" ref="G1315">INDEX(DbaseIndices!D:D,$B1315)</f>
        <v>0</v>
      </c>
      <c r="H1315" s="197" t="str" cm="1">
        <f t="array" ref="H1315">INDEX(DbaseIndices!E:E,$B1315)</f>
        <v>CO2</v>
      </c>
      <c r="I1315" s="197">
        <f>IF(I1314=DbaseIndices!$N$3,DbaseIndices!$N$2,I1314+1)</f>
        <v>2017</v>
      </c>
      <c r="J1315" s="404" cm="1">
        <f t="array" aca="1" ref="J1315" ca="1">OFFSET(INDIRECT(INDEX(DbaseIndices!J:J,B1315)),0,I1315-2000+1)</f>
        <v>25578.843000000001</v>
      </c>
    </row>
    <row r="1316" spans="1:10" x14ac:dyDescent="0.25">
      <c r="A1316" s="197">
        <f>IF(I1315=DbaseIndices!$N$3,A1315+1,A1315)</f>
        <v>220</v>
      </c>
      <c r="B1316" s="197">
        <f>MATCH(A1316,DbaseIndices!A:A,0)</f>
        <v>302</v>
      </c>
      <c r="C1316" s="197" t="str" cm="1">
        <f t="array" ref="C1316">INDEX(DbaseIndices!F:F,$B1316)</f>
        <v>1 Energy</v>
      </c>
      <c r="D1316" s="197" t="str" cm="1">
        <f t="array" ref="D1316">INDEX(DbaseIndices!G:G,$B1316)</f>
        <v>1B Fugitive Emissions from Fuels</v>
      </c>
      <c r="E1316" s="197" t="str" cm="1">
        <f t="array" ref="E1316">INDEX(DbaseIndices!H:H,$B1316)</f>
        <v>1B3 Other Emissions</v>
      </c>
      <c r="F1316" s="197" t="str" cm="1">
        <f t="array" ref="F1316">INDEX(DbaseIndices!I:I,$B1316)</f>
        <v>1B3 Other Emissions - Petro SA</v>
      </c>
      <c r="G1316" s="197" cm="1">
        <f t="array" ref="G1316">INDEX(DbaseIndices!D:D,$B1316)</f>
        <v>0</v>
      </c>
      <c r="H1316" s="197" t="str" cm="1">
        <f t="array" ref="H1316">INDEX(DbaseIndices!E:E,$B1316)</f>
        <v>CO2</v>
      </c>
      <c r="I1316" s="197">
        <f>IF(I1315=DbaseIndices!$N$3,DbaseIndices!$N$2,I1315+1)</f>
        <v>2012</v>
      </c>
      <c r="J1316" s="404" cm="1">
        <f t="array" aca="1" ref="J1316" ca="1">OFFSET(INDIRECT(INDEX(DbaseIndices!J:J,B1316)),0,I1316-2000+1)</f>
        <v>167.529</v>
      </c>
    </row>
    <row r="1317" spans="1:10" x14ac:dyDescent="0.25">
      <c r="A1317" s="197">
        <f>IF(I1316=DbaseIndices!$N$3,A1316+1,A1316)</f>
        <v>220</v>
      </c>
      <c r="B1317" s="197">
        <f>MATCH(A1317,DbaseIndices!A:A,0)</f>
        <v>302</v>
      </c>
      <c r="C1317" s="197" t="str" cm="1">
        <f t="array" ref="C1317">INDEX(DbaseIndices!F:F,$B1317)</f>
        <v>1 Energy</v>
      </c>
      <c r="D1317" s="197" t="str" cm="1">
        <f t="array" ref="D1317">INDEX(DbaseIndices!G:G,$B1317)</f>
        <v>1B Fugitive Emissions from Fuels</v>
      </c>
      <c r="E1317" s="197" t="str" cm="1">
        <f t="array" ref="E1317">INDEX(DbaseIndices!H:H,$B1317)</f>
        <v>1B3 Other Emissions</v>
      </c>
      <c r="F1317" s="197" t="str" cm="1">
        <f t="array" ref="F1317">INDEX(DbaseIndices!I:I,$B1317)</f>
        <v>1B3 Other Emissions - Petro SA</v>
      </c>
      <c r="G1317" s="197" cm="1">
        <f t="array" ref="G1317">INDEX(DbaseIndices!D:D,$B1317)</f>
        <v>0</v>
      </c>
      <c r="H1317" s="197" t="str" cm="1">
        <f t="array" ref="H1317">INDEX(DbaseIndices!E:E,$B1317)</f>
        <v>CO2</v>
      </c>
      <c r="I1317" s="197">
        <f>IF(I1316=DbaseIndices!$N$3,DbaseIndices!$N$2,I1316+1)</f>
        <v>2013</v>
      </c>
      <c r="J1317" s="404" cm="1">
        <f t="array" aca="1" ref="J1317" ca="1">OFFSET(INDIRECT(INDEX(DbaseIndices!J:J,B1317)),0,I1317-2000+1)</f>
        <v>172.09497481949649</v>
      </c>
    </row>
    <row r="1318" spans="1:10" x14ac:dyDescent="0.25">
      <c r="A1318" s="197">
        <f>IF(I1317=DbaseIndices!$N$3,A1317+1,A1317)</f>
        <v>220</v>
      </c>
      <c r="B1318" s="197">
        <f>MATCH(A1318,DbaseIndices!A:A,0)</f>
        <v>302</v>
      </c>
      <c r="C1318" s="197" t="str" cm="1">
        <f t="array" ref="C1318">INDEX(DbaseIndices!F:F,$B1318)</f>
        <v>1 Energy</v>
      </c>
      <c r="D1318" s="197" t="str" cm="1">
        <f t="array" ref="D1318">INDEX(DbaseIndices!G:G,$B1318)</f>
        <v>1B Fugitive Emissions from Fuels</v>
      </c>
      <c r="E1318" s="197" t="str" cm="1">
        <f t="array" ref="E1318">INDEX(DbaseIndices!H:H,$B1318)</f>
        <v>1B3 Other Emissions</v>
      </c>
      <c r="F1318" s="197" t="str" cm="1">
        <f t="array" ref="F1318">INDEX(DbaseIndices!I:I,$B1318)</f>
        <v>1B3 Other Emissions - Petro SA</v>
      </c>
      <c r="G1318" s="197" cm="1">
        <f t="array" ref="G1318">INDEX(DbaseIndices!D:D,$B1318)</f>
        <v>0</v>
      </c>
      <c r="H1318" s="197" t="str" cm="1">
        <f t="array" ref="H1318">INDEX(DbaseIndices!E:E,$B1318)</f>
        <v>CO2</v>
      </c>
      <c r="I1318" s="197">
        <f>IF(I1317=DbaseIndices!$N$3,DbaseIndices!$N$2,I1317+1)</f>
        <v>2014</v>
      </c>
      <c r="J1318" s="404" cm="1">
        <f t="array" aca="1" ref="J1318" ca="1">OFFSET(INDIRECT(INDEX(DbaseIndices!J:J,B1318)),0,I1318-2000+1)</f>
        <v>170.86724667138617</v>
      </c>
    </row>
    <row r="1319" spans="1:10" x14ac:dyDescent="0.25">
      <c r="A1319" s="197">
        <f>IF(I1318=DbaseIndices!$N$3,A1318+1,A1318)</f>
        <v>220</v>
      </c>
      <c r="B1319" s="197">
        <f>MATCH(A1319,DbaseIndices!A:A,0)</f>
        <v>302</v>
      </c>
      <c r="C1319" s="197" t="str" cm="1">
        <f t="array" ref="C1319">INDEX(DbaseIndices!F:F,$B1319)</f>
        <v>1 Energy</v>
      </c>
      <c r="D1319" s="197" t="str" cm="1">
        <f t="array" ref="D1319">INDEX(DbaseIndices!G:G,$B1319)</f>
        <v>1B Fugitive Emissions from Fuels</v>
      </c>
      <c r="E1319" s="197" t="str" cm="1">
        <f t="array" ref="E1319">INDEX(DbaseIndices!H:H,$B1319)</f>
        <v>1B3 Other Emissions</v>
      </c>
      <c r="F1319" s="197" t="str" cm="1">
        <f t="array" ref="F1319">INDEX(DbaseIndices!I:I,$B1319)</f>
        <v>1B3 Other Emissions - Petro SA</v>
      </c>
      <c r="G1319" s="197" cm="1">
        <f t="array" ref="G1319">INDEX(DbaseIndices!D:D,$B1319)</f>
        <v>0</v>
      </c>
      <c r="H1319" s="197" t="str" cm="1">
        <f t="array" ref="H1319">INDEX(DbaseIndices!E:E,$B1319)</f>
        <v>CO2</v>
      </c>
      <c r="I1319" s="197">
        <f>IF(I1318=DbaseIndices!$N$3,DbaseIndices!$N$2,I1318+1)</f>
        <v>2015</v>
      </c>
      <c r="J1319" s="404" cm="1">
        <f t="array" aca="1" ref="J1319" ca="1">OFFSET(INDIRECT(INDEX(DbaseIndices!J:J,B1319)),0,I1319-2000+1)</f>
        <v>169.7187836877431</v>
      </c>
    </row>
    <row r="1320" spans="1:10" x14ac:dyDescent="0.25">
      <c r="A1320" s="197">
        <f>IF(I1319=DbaseIndices!$N$3,A1319+1,A1319)</f>
        <v>220</v>
      </c>
      <c r="B1320" s="197">
        <f>MATCH(A1320,DbaseIndices!A:A,0)</f>
        <v>302</v>
      </c>
      <c r="C1320" s="197" t="str" cm="1">
        <f t="array" ref="C1320">INDEX(DbaseIndices!F:F,$B1320)</f>
        <v>1 Energy</v>
      </c>
      <c r="D1320" s="197" t="str" cm="1">
        <f t="array" ref="D1320">INDEX(DbaseIndices!G:G,$B1320)</f>
        <v>1B Fugitive Emissions from Fuels</v>
      </c>
      <c r="E1320" s="197" t="str" cm="1">
        <f t="array" ref="E1320">INDEX(DbaseIndices!H:H,$B1320)</f>
        <v>1B3 Other Emissions</v>
      </c>
      <c r="F1320" s="197" t="str" cm="1">
        <f t="array" ref="F1320">INDEX(DbaseIndices!I:I,$B1320)</f>
        <v>1B3 Other Emissions - Petro SA</v>
      </c>
      <c r="G1320" s="197" cm="1">
        <f t="array" ref="G1320">INDEX(DbaseIndices!D:D,$B1320)</f>
        <v>0</v>
      </c>
      <c r="H1320" s="197" t="str" cm="1">
        <f t="array" ref="H1320">INDEX(DbaseIndices!E:E,$B1320)</f>
        <v>CO2</v>
      </c>
      <c r="I1320" s="197">
        <f>IF(I1319=DbaseIndices!$N$3,DbaseIndices!$N$2,I1319+1)</f>
        <v>2016</v>
      </c>
      <c r="J1320" s="404" cm="1">
        <f t="array" aca="1" ref="J1320" ca="1">OFFSET(INDIRECT(INDEX(DbaseIndices!J:J,B1320)),0,I1320-2000+1)</f>
        <v>168.64</v>
      </c>
    </row>
    <row r="1321" spans="1:10" x14ac:dyDescent="0.25">
      <c r="A1321" s="197">
        <f>IF(I1320=DbaseIndices!$N$3,A1320+1,A1320)</f>
        <v>220</v>
      </c>
      <c r="B1321" s="197">
        <f>MATCH(A1321,DbaseIndices!A:A,0)</f>
        <v>302</v>
      </c>
      <c r="C1321" s="197" t="str" cm="1">
        <f t="array" ref="C1321">INDEX(DbaseIndices!F:F,$B1321)</f>
        <v>1 Energy</v>
      </c>
      <c r="D1321" s="197" t="str" cm="1">
        <f t="array" ref="D1321">INDEX(DbaseIndices!G:G,$B1321)</f>
        <v>1B Fugitive Emissions from Fuels</v>
      </c>
      <c r="E1321" s="197" t="str" cm="1">
        <f t="array" ref="E1321">INDEX(DbaseIndices!H:H,$B1321)</f>
        <v>1B3 Other Emissions</v>
      </c>
      <c r="F1321" s="197" t="str" cm="1">
        <f t="array" ref="F1321">INDEX(DbaseIndices!I:I,$B1321)</f>
        <v>1B3 Other Emissions - Petro SA</v>
      </c>
      <c r="G1321" s="197" cm="1">
        <f t="array" ref="G1321">INDEX(DbaseIndices!D:D,$B1321)</f>
        <v>0</v>
      </c>
      <c r="H1321" s="197" t="str" cm="1">
        <f t="array" ref="H1321">INDEX(DbaseIndices!E:E,$B1321)</f>
        <v>CO2</v>
      </c>
      <c r="I1321" s="197">
        <f>IF(I1320=DbaseIndices!$N$3,DbaseIndices!$N$2,I1320+1)</f>
        <v>2017</v>
      </c>
      <c r="J1321" s="404" cm="1">
        <f t="array" aca="1" ref="J1321" ca="1">OFFSET(INDIRECT(INDEX(DbaseIndices!J:J,B1321)),0,I1321-2000+1)</f>
        <v>167.62299999999999</v>
      </c>
    </row>
    <row r="1322" spans="1:10" x14ac:dyDescent="0.25">
      <c r="A1322" s="197">
        <f>IF(I1321=DbaseIndices!$N$3,A1321+1,A1321)</f>
        <v>221</v>
      </c>
      <c r="B1322" s="197">
        <f>MATCH(A1322,DbaseIndices!A:A,0)</f>
        <v>303</v>
      </c>
      <c r="C1322" s="197" t="str" cm="1">
        <f t="array" ref="C1322">INDEX(DbaseIndices!F:F,$B1322)</f>
        <v>1 Energy</v>
      </c>
      <c r="D1322" s="197" t="str" cm="1">
        <f t="array" ref="D1322">INDEX(DbaseIndices!G:G,$B1322)</f>
        <v>1B Fugitive Emissions from Fuels</v>
      </c>
      <c r="E1322" s="197" t="str" cm="1">
        <f t="array" ref="E1322">INDEX(DbaseIndices!H:H,$B1322)</f>
        <v>1B3 Other Emissions</v>
      </c>
      <c r="F1322" s="197" t="str" cm="1">
        <f t="array" ref="F1322">INDEX(DbaseIndices!I:I,$B1322)</f>
        <v>1B3 Other Emissions - Sasol</v>
      </c>
      <c r="G1322" s="197" cm="1">
        <f t="array" ref="G1322">INDEX(DbaseIndices!D:D,$B1322)</f>
        <v>0</v>
      </c>
      <c r="H1322" s="197" t="str" cm="1">
        <f t="array" ref="H1322">INDEX(DbaseIndices!E:E,$B1322)</f>
        <v>CH4</v>
      </c>
      <c r="I1322" s="197">
        <f>IF(I1321=DbaseIndices!$N$3,DbaseIndices!$N$2,I1321+1)</f>
        <v>2012</v>
      </c>
      <c r="J1322" s="404" cm="1">
        <f t="array" aca="1" ref="J1322" ca="1">OFFSET(INDIRECT(INDEX(DbaseIndices!J:J,B1322)),0,I1322-2000+1)</f>
        <v>95.89457563861734</v>
      </c>
    </row>
    <row r="1323" spans="1:10" x14ac:dyDescent="0.25">
      <c r="A1323" s="197">
        <f>IF(I1322=DbaseIndices!$N$3,A1322+1,A1322)</f>
        <v>221</v>
      </c>
      <c r="B1323" s="197">
        <f>MATCH(A1323,DbaseIndices!A:A,0)</f>
        <v>303</v>
      </c>
      <c r="C1323" s="197" t="str" cm="1">
        <f t="array" ref="C1323">INDEX(DbaseIndices!F:F,$B1323)</f>
        <v>1 Energy</v>
      </c>
      <c r="D1323" s="197" t="str" cm="1">
        <f t="array" ref="D1323">INDEX(DbaseIndices!G:G,$B1323)</f>
        <v>1B Fugitive Emissions from Fuels</v>
      </c>
      <c r="E1323" s="197" t="str" cm="1">
        <f t="array" ref="E1323">INDEX(DbaseIndices!H:H,$B1323)</f>
        <v>1B3 Other Emissions</v>
      </c>
      <c r="F1323" s="197" t="str" cm="1">
        <f t="array" ref="F1323">INDEX(DbaseIndices!I:I,$B1323)</f>
        <v>1B3 Other Emissions - Sasol</v>
      </c>
      <c r="G1323" s="197" cm="1">
        <f t="array" ref="G1323">INDEX(DbaseIndices!D:D,$B1323)</f>
        <v>0</v>
      </c>
      <c r="H1323" s="197" t="str" cm="1">
        <f t="array" ref="H1323">INDEX(DbaseIndices!E:E,$B1323)</f>
        <v>CH4</v>
      </c>
      <c r="I1323" s="197">
        <f>IF(I1322=DbaseIndices!$N$3,DbaseIndices!$N$2,I1322+1)</f>
        <v>2013</v>
      </c>
      <c r="J1323" s="404" cm="1">
        <f t="array" aca="1" ref="J1323" ca="1">OFFSET(INDIRECT(INDEX(DbaseIndices!J:J,B1323)),0,I1323-2000+1)</f>
        <v>96.092164064362578</v>
      </c>
    </row>
    <row r="1324" spans="1:10" x14ac:dyDescent="0.25">
      <c r="A1324" s="197">
        <f>IF(I1323=DbaseIndices!$N$3,A1323+1,A1323)</f>
        <v>221</v>
      </c>
      <c r="B1324" s="197">
        <f>MATCH(A1324,DbaseIndices!A:A,0)</f>
        <v>303</v>
      </c>
      <c r="C1324" s="197" t="str" cm="1">
        <f t="array" ref="C1324">INDEX(DbaseIndices!F:F,$B1324)</f>
        <v>1 Energy</v>
      </c>
      <c r="D1324" s="197" t="str" cm="1">
        <f t="array" ref="D1324">INDEX(DbaseIndices!G:G,$B1324)</f>
        <v>1B Fugitive Emissions from Fuels</v>
      </c>
      <c r="E1324" s="197" t="str" cm="1">
        <f t="array" ref="E1324">INDEX(DbaseIndices!H:H,$B1324)</f>
        <v>1B3 Other Emissions</v>
      </c>
      <c r="F1324" s="197" t="str" cm="1">
        <f t="array" ref="F1324">INDEX(DbaseIndices!I:I,$B1324)</f>
        <v>1B3 Other Emissions - Sasol</v>
      </c>
      <c r="G1324" s="197" cm="1">
        <f t="array" ref="G1324">INDEX(DbaseIndices!D:D,$B1324)</f>
        <v>0</v>
      </c>
      <c r="H1324" s="197" t="str" cm="1">
        <f t="array" ref="H1324">INDEX(DbaseIndices!E:E,$B1324)</f>
        <v>CH4</v>
      </c>
      <c r="I1324" s="197">
        <f>IF(I1323=DbaseIndices!$N$3,DbaseIndices!$N$2,I1323+1)</f>
        <v>2014</v>
      </c>
      <c r="J1324" s="404" cm="1">
        <f t="array" aca="1" ref="J1324" ca="1">OFFSET(INDIRECT(INDEX(DbaseIndices!J:J,B1324)),0,I1324-2000+1)</f>
        <v>95.522643952600475</v>
      </c>
    </row>
    <row r="1325" spans="1:10" x14ac:dyDescent="0.25">
      <c r="A1325" s="197">
        <f>IF(I1324=DbaseIndices!$N$3,A1324+1,A1324)</f>
        <v>221</v>
      </c>
      <c r="B1325" s="197">
        <f>MATCH(A1325,DbaseIndices!A:A,0)</f>
        <v>303</v>
      </c>
      <c r="C1325" s="197" t="str" cm="1">
        <f t="array" ref="C1325">INDEX(DbaseIndices!F:F,$B1325)</f>
        <v>1 Energy</v>
      </c>
      <c r="D1325" s="197" t="str" cm="1">
        <f t="array" ref="D1325">INDEX(DbaseIndices!G:G,$B1325)</f>
        <v>1B Fugitive Emissions from Fuels</v>
      </c>
      <c r="E1325" s="197" t="str" cm="1">
        <f t="array" ref="E1325">INDEX(DbaseIndices!H:H,$B1325)</f>
        <v>1B3 Other Emissions</v>
      </c>
      <c r="F1325" s="197" t="str" cm="1">
        <f t="array" ref="F1325">INDEX(DbaseIndices!I:I,$B1325)</f>
        <v>1B3 Other Emissions - Sasol</v>
      </c>
      <c r="G1325" s="197" cm="1">
        <f t="array" ref="G1325">INDEX(DbaseIndices!D:D,$B1325)</f>
        <v>0</v>
      </c>
      <c r="H1325" s="197" t="str" cm="1">
        <f t="array" ref="H1325">INDEX(DbaseIndices!E:E,$B1325)</f>
        <v>CH4</v>
      </c>
      <c r="I1325" s="197">
        <f>IF(I1324=DbaseIndices!$N$3,DbaseIndices!$N$2,I1324+1)</f>
        <v>2015</v>
      </c>
      <c r="J1325" s="404" cm="1">
        <f t="array" aca="1" ref="J1325" ca="1">OFFSET(INDIRECT(INDEX(DbaseIndices!J:J,B1325)),0,I1325-2000+1)</f>
        <v>95.914861567191309</v>
      </c>
    </row>
    <row r="1326" spans="1:10" x14ac:dyDescent="0.25">
      <c r="A1326" s="197">
        <f>IF(I1325=DbaseIndices!$N$3,A1325+1,A1325)</f>
        <v>221</v>
      </c>
      <c r="B1326" s="197">
        <f>MATCH(A1326,DbaseIndices!A:A,0)</f>
        <v>303</v>
      </c>
      <c r="C1326" s="197" t="str" cm="1">
        <f t="array" ref="C1326">INDEX(DbaseIndices!F:F,$B1326)</f>
        <v>1 Energy</v>
      </c>
      <c r="D1326" s="197" t="str" cm="1">
        <f t="array" ref="D1326">INDEX(DbaseIndices!G:G,$B1326)</f>
        <v>1B Fugitive Emissions from Fuels</v>
      </c>
      <c r="E1326" s="197" t="str" cm="1">
        <f t="array" ref="E1326">INDEX(DbaseIndices!H:H,$B1326)</f>
        <v>1B3 Other Emissions</v>
      </c>
      <c r="F1326" s="197" t="str" cm="1">
        <f t="array" ref="F1326">INDEX(DbaseIndices!I:I,$B1326)</f>
        <v>1B3 Other Emissions - Sasol</v>
      </c>
      <c r="G1326" s="197" cm="1">
        <f t="array" ref="G1326">INDEX(DbaseIndices!D:D,$B1326)</f>
        <v>0</v>
      </c>
      <c r="H1326" s="197" t="str" cm="1">
        <f t="array" ref="H1326">INDEX(DbaseIndices!E:E,$B1326)</f>
        <v>CH4</v>
      </c>
      <c r="I1326" s="197">
        <f>IF(I1325=DbaseIndices!$N$3,DbaseIndices!$N$2,I1325+1)</f>
        <v>2016</v>
      </c>
      <c r="J1326" s="404" cm="1">
        <f t="array" aca="1" ref="J1326" ca="1">OFFSET(INDIRECT(INDEX(DbaseIndices!J:J,B1326)),0,I1326-2000+1)</f>
        <v>96</v>
      </c>
    </row>
    <row r="1327" spans="1:10" x14ac:dyDescent="0.25">
      <c r="A1327" s="197">
        <f>IF(I1326=DbaseIndices!$N$3,A1326+1,A1326)</f>
        <v>221</v>
      </c>
      <c r="B1327" s="197">
        <f>MATCH(A1327,DbaseIndices!A:A,0)</f>
        <v>303</v>
      </c>
      <c r="C1327" s="197" t="str" cm="1">
        <f t="array" ref="C1327">INDEX(DbaseIndices!F:F,$B1327)</f>
        <v>1 Energy</v>
      </c>
      <c r="D1327" s="197" t="str" cm="1">
        <f t="array" ref="D1327">INDEX(DbaseIndices!G:G,$B1327)</f>
        <v>1B Fugitive Emissions from Fuels</v>
      </c>
      <c r="E1327" s="197" t="str" cm="1">
        <f t="array" ref="E1327">INDEX(DbaseIndices!H:H,$B1327)</f>
        <v>1B3 Other Emissions</v>
      </c>
      <c r="F1327" s="197" t="str" cm="1">
        <f t="array" ref="F1327">INDEX(DbaseIndices!I:I,$B1327)</f>
        <v>1B3 Other Emissions - Sasol</v>
      </c>
      <c r="G1327" s="197" cm="1">
        <f t="array" ref="G1327">INDEX(DbaseIndices!D:D,$B1327)</f>
        <v>0</v>
      </c>
      <c r="H1327" s="197" t="str" cm="1">
        <f t="array" ref="H1327">INDEX(DbaseIndices!E:E,$B1327)</f>
        <v>CH4</v>
      </c>
      <c r="I1327" s="197">
        <f>IF(I1326=DbaseIndices!$N$3,DbaseIndices!$N$2,I1326+1)</f>
        <v>2017</v>
      </c>
      <c r="J1327" s="404" cm="1">
        <f t="array" aca="1" ref="J1327" ca="1">OFFSET(INDIRECT(INDEX(DbaseIndices!J:J,B1327)),0,I1327-2000+1)</f>
        <v>96.415999999999997</v>
      </c>
    </row>
    <row r="1328" spans="1:10" x14ac:dyDescent="0.25">
      <c r="A1328" s="197">
        <f>IF(I1327=DbaseIndices!$N$3,A1327+1,A1327)</f>
        <v>222</v>
      </c>
      <c r="B1328" s="197">
        <f>MATCH(A1328,DbaseIndices!A:A,0)</f>
        <v>304</v>
      </c>
      <c r="C1328" s="197" t="str" cm="1">
        <f t="array" ref="C1328">INDEX(DbaseIndices!F:F,$B1328)</f>
        <v>1 Energy</v>
      </c>
      <c r="D1328" s="197" t="str" cm="1">
        <f t="array" ref="D1328">INDEX(DbaseIndices!G:G,$B1328)</f>
        <v>1B Fugitive Emissions from Fuels</v>
      </c>
      <c r="E1328" s="197" t="str" cm="1">
        <f t="array" ref="E1328">INDEX(DbaseIndices!H:H,$B1328)</f>
        <v>1B3 Other Emissions</v>
      </c>
      <c r="F1328" s="197" t="str" cm="1">
        <f t="array" ref="F1328">INDEX(DbaseIndices!I:I,$B1328)</f>
        <v>1B3 Other Emissions - Petro SA</v>
      </c>
      <c r="G1328" s="197" cm="1">
        <f t="array" ref="G1328">INDEX(DbaseIndices!D:D,$B1328)</f>
        <v>0</v>
      </c>
      <c r="H1328" s="197" t="str" cm="1">
        <f t="array" ref="H1328">INDEX(DbaseIndices!E:E,$B1328)</f>
        <v>CH4</v>
      </c>
      <c r="I1328" s="197">
        <f>IF(I1327=DbaseIndices!$N$3,DbaseIndices!$N$2,I1327+1)</f>
        <v>2012</v>
      </c>
      <c r="J1328" s="404" cm="1">
        <f t="array" aca="1" ref="J1328" ca="1">OFFSET(INDIRECT(INDEX(DbaseIndices!J:J,B1328)),0,I1328-2000+1)</f>
        <v>7.0692916666666683</v>
      </c>
    </row>
    <row r="1329" spans="1:10" x14ac:dyDescent="0.25">
      <c r="A1329" s="197">
        <f>IF(I1328=DbaseIndices!$N$3,A1328+1,A1328)</f>
        <v>222</v>
      </c>
      <c r="B1329" s="197">
        <f>MATCH(A1329,DbaseIndices!A:A,0)</f>
        <v>304</v>
      </c>
      <c r="C1329" s="197" t="str" cm="1">
        <f t="array" ref="C1329">INDEX(DbaseIndices!F:F,$B1329)</f>
        <v>1 Energy</v>
      </c>
      <c r="D1329" s="197" t="str" cm="1">
        <f t="array" ref="D1329">INDEX(DbaseIndices!G:G,$B1329)</f>
        <v>1B Fugitive Emissions from Fuels</v>
      </c>
      <c r="E1329" s="197" t="str" cm="1">
        <f t="array" ref="E1329">INDEX(DbaseIndices!H:H,$B1329)</f>
        <v>1B3 Other Emissions</v>
      </c>
      <c r="F1329" s="197" t="str" cm="1">
        <f t="array" ref="F1329">INDEX(DbaseIndices!I:I,$B1329)</f>
        <v>1B3 Other Emissions - Petro SA</v>
      </c>
      <c r="G1329" s="197" cm="1">
        <f t="array" ref="G1329">INDEX(DbaseIndices!D:D,$B1329)</f>
        <v>0</v>
      </c>
      <c r="H1329" s="197" t="str" cm="1">
        <f t="array" ref="H1329">INDEX(DbaseIndices!E:E,$B1329)</f>
        <v>CH4</v>
      </c>
      <c r="I1329" s="197">
        <f>IF(I1328=DbaseIndices!$N$3,DbaseIndices!$N$2,I1328+1)</f>
        <v>2013</v>
      </c>
      <c r="J1329" s="404" cm="1">
        <f t="array" aca="1" ref="J1329" ca="1">OFFSET(INDIRECT(INDEX(DbaseIndices!J:J,B1329)),0,I1329-2000+1)</f>
        <v>7.1713333333333349</v>
      </c>
    </row>
    <row r="1330" spans="1:10" x14ac:dyDescent="0.25">
      <c r="A1330" s="197">
        <f>IF(I1329=DbaseIndices!$N$3,A1329+1,A1329)</f>
        <v>222</v>
      </c>
      <c r="B1330" s="197">
        <f>MATCH(A1330,DbaseIndices!A:A,0)</f>
        <v>304</v>
      </c>
      <c r="C1330" s="197" t="str" cm="1">
        <f t="array" ref="C1330">INDEX(DbaseIndices!F:F,$B1330)</f>
        <v>1 Energy</v>
      </c>
      <c r="D1330" s="197" t="str" cm="1">
        <f t="array" ref="D1330">INDEX(DbaseIndices!G:G,$B1330)</f>
        <v>1B Fugitive Emissions from Fuels</v>
      </c>
      <c r="E1330" s="197" t="str" cm="1">
        <f t="array" ref="E1330">INDEX(DbaseIndices!H:H,$B1330)</f>
        <v>1B3 Other Emissions</v>
      </c>
      <c r="F1330" s="197" t="str" cm="1">
        <f t="array" ref="F1330">INDEX(DbaseIndices!I:I,$B1330)</f>
        <v>1B3 Other Emissions - Petro SA</v>
      </c>
      <c r="G1330" s="197" cm="1">
        <f t="array" ref="G1330">INDEX(DbaseIndices!D:D,$B1330)</f>
        <v>0</v>
      </c>
      <c r="H1330" s="197" t="str" cm="1">
        <f t="array" ref="H1330">INDEX(DbaseIndices!E:E,$B1330)</f>
        <v>CH4</v>
      </c>
      <c r="I1330" s="197">
        <f>IF(I1329=DbaseIndices!$N$3,DbaseIndices!$N$2,I1329+1)</f>
        <v>2014</v>
      </c>
      <c r="J1330" s="404" cm="1">
        <f t="array" aca="1" ref="J1330" ca="1">OFFSET(INDIRECT(INDEX(DbaseIndices!J:J,B1330)),0,I1330-2000+1)</f>
        <v>7.2733750000000006</v>
      </c>
    </row>
    <row r="1331" spans="1:10" x14ac:dyDescent="0.25">
      <c r="A1331" s="197">
        <f>IF(I1330=DbaseIndices!$N$3,A1330+1,A1330)</f>
        <v>222</v>
      </c>
      <c r="B1331" s="197">
        <f>MATCH(A1331,DbaseIndices!A:A,0)</f>
        <v>304</v>
      </c>
      <c r="C1331" s="197" t="str" cm="1">
        <f t="array" ref="C1331">INDEX(DbaseIndices!F:F,$B1331)</f>
        <v>1 Energy</v>
      </c>
      <c r="D1331" s="197" t="str" cm="1">
        <f t="array" ref="D1331">INDEX(DbaseIndices!G:G,$B1331)</f>
        <v>1B Fugitive Emissions from Fuels</v>
      </c>
      <c r="E1331" s="197" t="str" cm="1">
        <f t="array" ref="E1331">INDEX(DbaseIndices!H:H,$B1331)</f>
        <v>1B3 Other Emissions</v>
      </c>
      <c r="F1331" s="197" t="str" cm="1">
        <f t="array" ref="F1331">INDEX(DbaseIndices!I:I,$B1331)</f>
        <v>1B3 Other Emissions - Petro SA</v>
      </c>
      <c r="G1331" s="197" cm="1">
        <f t="array" ref="G1331">INDEX(DbaseIndices!D:D,$B1331)</f>
        <v>0</v>
      </c>
      <c r="H1331" s="197" t="str" cm="1">
        <f t="array" ref="H1331">INDEX(DbaseIndices!E:E,$B1331)</f>
        <v>CH4</v>
      </c>
      <c r="I1331" s="197">
        <f>IF(I1330=DbaseIndices!$N$3,DbaseIndices!$N$2,I1330+1)</f>
        <v>2015</v>
      </c>
      <c r="J1331" s="404" cm="1">
        <f t="array" aca="1" ref="J1331" ca="1">OFFSET(INDIRECT(INDEX(DbaseIndices!J:J,B1331)),0,I1331-2000+1)</f>
        <v>7.3754166666666681</v>
      </c>
    </row>
    <row r="1332" spans="1:10" x14ac:dyDescent="0.25">
      <c r="A1332" s="197">
        <f>IF(I1331=DbaseIndices!$N$3,A1331+1,A1331)</f>
        <v>222</v>
      </c>
      <c r="B1332" s="197">
        <f>MATCH(A1332,DbaseIndices!A:A,0)</f>
        <v>304</v>
      </c>
      <c r="C1332" s="197" t="str" cm="1">
        <f t="array" ref="C1332">INDEX(DbaseIndices!F:F,$B1332)</f>
        <v>1 Energy</v>
      </c>
      <c r="D1332" s="197" t="str" cm="1">
        <f t="array" ref="D1332">INDEX(DbaseIndices!G:G,$B1332)</f>
        <v>1B Fugitive Emissions from Fuels</v>
      </c>
      <c r="E1332" s="197" t="str" cm="1">
        <f t="array" ref="E1332">INDEX(DbaseIndices!H:H,$B1332)</f>
        <v>1B3 Other Emissions</v>
      </c>
      <c r="F1332" s="197" t="str" cm="1">
        <f t="array" ref="F1332">INDEX(DbaseIndices!I:I,$B1332)</f>
        <v>1B3 Other Emissions - Petro SA</v>
      </c>
      <c r="G1332" s="197" cm="1">
        <f t="array" ref="G1332">INDEX(DbaseIndices!D:D,$B1332)</f>
        <v>0</v>
      </c>
      <c r="H1332" s="197" t="str" cm="1">
        <f t="array" ref="H1332">INDEX(DbaseIndices!E:E,$B1332)</f>
        <v>CH4</v>
      </c>
      <c r="I1332" s="197">
        <f>IF(I1331=DbaseIndices!$N$3,DbaseIndices!$N$2,I1331+1)</f>
        <v>2016</v>
      </c>
      <c r="J1332" s="404" cm="1">
        <f t="array" aca="1" ref="J1332" ca="1">OFFSET(INDIRECT(INDEX(DbaseIndices!J:J,B1332)),0,I1332-2000+1)</f>
        <v>7.4774583333333355</v>
      </c>
    </row>
    <row r="1333" spans="1:10" x14ac:dyDescent="0.25">
      <c r="A1333" s="197">
        <f>IF(I1332=DbaseIndices!$N$3,A1332+1,A1332)</f>
        <v>222</v>
      </c>
      <c r="B1333" s="197">
        <f>MATCH(A1333,DbaseIndices!A:A,0)</f>
        <v>304</v>
      </c>
      <c r="C1333" s="197" t="str" cm="1">
        <f t="array" ref="C1333">INDEX(DbaseIndices!F:F,$B1333)</f>
        <v>1 Energy</v>
      </c>
      <c r="D1333" s="197" t="str" cm="1">
        <f t="array" ref="D1333">INDEX(DbaseIndices!G:G,$B1333)</f>
        <v>1B Fugitive Emissions from Fuels</v>
      </c>
      <c r="E1333" s="197" t="str" cm="1">
        <f t="array" ref="E1333">INDEX(DbaseIndices!H:H,$B1333)</f>
        <v>1B3 Other Emissions</v>
      </c>
      <c r="F1333" s="197" t="str" cm="1">
        <f t="array" ref="F1333">INDEX(DbaseIndices!I:I,$B1333)</f>
        <v>1B3 Other Emissions - Petro SA</v>
      </c>
      <c r="G1333" s="197" cm="1">
        <f t="array" ref="G1333">INDEX(DbaseIndices!D:D,$B1333)</f>
        <v>0</v>
      </c>
      <c r="H1333" s="197" t="str" cm="1">
        <f t="array" ref="H1333">INDEX(DbaseIndices!E:E,$B1333)</f>
        <v>CH4</v>
      </c>
      <c r="I1333" s="197">
        <f>IF(I1332=DbaseIndices!$N$3,DbaseIndices!$N$2,I1332+1)</f>
        <v>2017</v>
      </c>
      <c r="J1333" s="404" cm="1">
        <f t="array" aca="1" ref="J1333" ca="1">OFFSET(INDIRECT(INDEX(DbaseIndices!J:J,B1333)),0,I1333-2000+1)</f>
        <v>7.5795000000000021</v>
      </c>
    </row>
    <row r="1334" spans="1:10" x14ac:dyDescent="0.25">
      <c r="J1334" s="404"/>
    </row>
    <row r="1335" spans="1:10" x14ac:dyDescent="0.25">
      <c r="J1335" s="404"/>
    </row>
    <row r="1336" spans="1:10" x14ac:dyDescent="0.25">
      <c r="J1336" s="404"/>
    </row>
    <row r="1337" spans="1:10" x14ac:dyDescent="0.25">
      <c r="J1337" s="404"/>
    </row>
    <row r="1338" spans="1:10" x14ac:dyDescent="0.25">
      <c r="J1338" s="404"/>
    </row>
    <row r="1339" spans="1:10" x14ac:dyDescent="0.25">
      <c r="J1339" s="404"/>
    </row>
    <row r="1340" spans="1:10" x14ac:dyDescent="0.25">
      <c r="J1340" s="404"/>
    </row>
    <row r="1341" spans="1:10" x14ac:dyDescent="0.25">
      <c r="J1341" s="404"/>
    </row>
    <row r="1342" spans="1:10" x14ac:dyDescent="0.25">
      <c r="J1342" s="404"/>
    </row>
    <row r="1343" spans="1:10" x14ac:dyDescent="0.25">
      <c r="J1343" s="404"/>
    </row>
    <row r="1344" spans="1:10" x14ac:dyDescent="0.25">
      <c r="J1344" s="404"/>
    </row>
    <row r="1345" spans="10:10" x14ac:dyDescent="0.25">
      <c r="J1345" s="404"/>
    </row>
    <row r="1346" spans="10:10" x14ac:dyDescent="0.25">
      <c r="J1346" s="404"/>
    </row>
    <row r="1347" spans="10:10" x14ac:dyDescent="0.25">
      <c r="J1347" s="404"/>
    </row>
    <row r="1348" spans="10:10" x14ac:dyDescent="0.25">
      <c r="J1348" s="404"/>
    </row>
    <row r="1349" spans="10:10" x14ac:dyDescent="0.25">
      <c r="J1349" s="404"/>
    </row>
    <row r="1350" spans="10:10" x14ac:dyDescent="0.25">
      <c r="J1350" s="404"/>
    </row>
    <row r="1351" spans="10:10" x14ac:dyDescent="0.25">
      <c r="J1351" s="404"/>
    </row>
    <row r="1352" spans="10:10" x14ac:dyDescent="0.25">
      <c r="J1352" s="404"/>
    </row>
    <row r="1353" spans="10:10" x14ac:dyDescent="0.25">
      <c r="J1353" s="404"/>
    </row>
    <row r="1354" spans="10:10" x14ac:dyDescent="0.25">
      <c r="J1354" s="404"/>
    </row>
    <row r="1355" spans="10:10" x14ac:dyDescent="0.25">
      <c r="J1355" s="404"/>
    </row>
    <row r="1356" spans="10:10" x14ac:dyDescent="0.25">
      <c r="J1356" s="404"/>
    </row>
    <row r="1357" spans="10:10" x14ac:dyDescent="0.25">
      <c r="J1357" s="404"/>
    </row>
    <row r="1358" spans="10:10" x14ac:dyDescent="0.25">
      <c r="J1358" s="404"/>
    </row>
    <row r="1359" spans="10:10" x14ac:dyDescent="0.25">
      <c r="J1359" s="404"/>
    </row>
    <row r="1360" spans="10:10" x14ac:dyDescent="0.25">
      <c r="J1360" s="404"/>
    </row>
    <row r="1361" spans="10:10" x14ac:dyDescent="0.25">
      <c r="J1361" s="404"/>
    </row>
    <row r="1362" spans="10:10" x14ac:dyDescent="0.25">
      <c r="J1362" s="404"/>
    </row>
    <row r="1363" spans="10:10" x14ac:dyDescent="0.25">
      <c r="J1363" s="404"/>
    </row>
    <row r="1364" spans="10:10" x14ac:dyDescent="0.25">
      <c r="J1364" s="404"/>
    </row>
    <row r="1365" spans="10:10" x14ac:dyDescent="0.25">
      <c r="J1365" s="404"/>
    </row>
    <row r="1366" spans="10:10" x14ac:dyDescent="0.25">
      <c r="J1366" s="404"/>
    </row>
    <row r="1367" spans="10:10" x14ac:dyDescent="0.25">
      <c r="J1367" s="404"/>
    </row>
  </sheetData>
  <autoFilter ref="A1:J1333" xr:uid="{FE3E3C35-165D-4027-B5EA-81B86CC5C6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DC3FCC8E0F7DE44B980713D6F77F4B4" ma:contentTypeVersion="11" ma:contentTypeDescription="Create a new document." ma:contentTypeScope="" ma:versionID="465866be2aefa657e19595bd4931fb39">
  <xsd:schema xmlns:xsd="http://www.w3.org/2001/XMLSchema" xmlns:xs="http://www.w3.org/2001/XMLSchema" xmlns:p="http://schemas.microsoft.com/office/2006/metadata/properties" xmlns:ns2="a359f3e7-de3c-461c-b264-92bf05305775" xmlns:ns3="f58b4fa8-99b1-4ff6-9b0e-b84262a79580" targetNamespace="http://schemas.microsoft.com/office/2006/metadata/properties" ma:root="true" ma:fieldsID="bb3a73ef1ede671b3e53d4625c067c87" ns2:_="" ns3:_="">
    <xsd:import namespace="a359f3e7-de3c-461c-b264-92bf05305775"/>
    <xsd:import namespace="f58b4fa8-99b1-4ff6-9b0e-b84262a79580"/>
    <xsd:element name="properties">
      <xsd:complexType>
        <xsd:sequence>
          <xsd:element name="documentManagement">
            <xsd:complexType>
              <xsd:all>
                <xsd:element ref="ns2:h84ad0c57913412f9cfaf4f703da47e9" minOccurs="0"/>
                <xsd:element ref="ns3:TaxCatchAll" minOccurs="0"/>
                <xsd:element ref="ns2:Status" minOccurs="0"/>
                <xsd:element ref="ns2:Comments" minOccurs="0"/>
                <xsd:element ref="ns2:Notes0" minOccurs="0"/>
                <xsd:element ref="ns3:SharedWithUsers" minOccurs="0"/>
                <xsd:element ref="ns3:SharedWithDetails"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59f3e7-de3c-461c-b264-92bf05305775" elementFormDefault="qualified">
    <xsd:import namespace="http://schemas.microsoft.com/office/2006/documentManagement/types"/>
    <xsd:import namespace="http://schemas.microsoft.com/office/infopath/2007/PartnerControls"/>
    <xsd:element name="h84ad0c57913412f9cfaf4f703da47e9" ma:index="9" nillable="true" ma:taxonomy="true" ma:internalName="h84ad0c57913412f9cfaf4f703da47e9" ma:taxonomyFieldName="Categories_x0020_Included" ma:displayName="Categories Included" ma:readOnly="false" ma:default="" ma:fieldId="{184ad0c5-7913-412f-9cfa-f4f703da47e9}" ma:taxonomyMulti="true" ma:sspId="85113b60-9a52-4c3e-b0ab-b0b0098a5783" ma:termSetId="5f45608b-e241-450c-9eb7-6105a78b5cf4" ma:anchorId="00000000-0000-0000-0000-000000000000" ma:open="true" ma:isKeyword="false">
      <xsd:complexType>
        <xsd:sequence>
          <xsd:element ref="pc:Terms" minOccurs="0" maxOccurs="1"/>
        </xsd:sequence>
      </xsd:complexType>
    </xsd:element>
    <xsd:element name="Status" ma:index="11" nillable="true" ma:displayName="Status" ma:default="Draft" ma:format="Dropdown" ma:internalName="Status">
      <xsd:simpleType>
        <xsd:restriction base="dms:Choice">
          <xsd:enumeration value="Draft"/>
          <xsd:enumeration value="In Preparation"/>
          <xsd:enumeration value="Under QA/QC"/>
          <xsd:enumeration value="Final"/>
        </xsd:restriction>
      </xsd:simpleType>
    </xsd:element>
    <xsd:element name="Comments" ma:index="12" nillable="true" ma:displayName="Comments" ma:internalName="Comments">
      <xsd:simpleType>
        <xsd:restriction base="dms:Note">
          <xsd:maxLength value="255"/>
        </xsd:restriction>
      </xsd:simpleType>
    </xsd:element>
    <xsd:element name="Notes0" ma:index="13" nillable="true" ma:displayName="Notes" ma:internalName="Notes0">
      <xsd:simpleType>
        <xsd:restriction base="dms:Note">
          <xsd:maxLength value="255"/>
        </xsd:restriction>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58b4fa8-99b1-4ff6-9b0e-b84262a79580" elementFormDefault="qualified">
    <xsd:import namespace="http://schemas.microsoft.com/office/2006/documentManagement/types"/>
    <xsd:import namespace="http://schemas.microsoft.com/office/infopath/2007/PartnerControls"/>
    <xsd:element name="TaxCatchAll" ma:index="10" nillable="true" ma:displayName="Taxonomy Catch All Column" ma:description="" ma:hidden="true" ma:list="{1ED4AEE4-A8B9-48F1-947E-12C87A9D7399}" ma:internalName="TaxCatchAll" ma:showField="CatchAllData" ma:web="{5db21e5a-2212-4b38-b5b0-0a6f018a5d5c}">
      <xsd:complexType>
        <xsd:complexContent>
          <xsd:extension base="dms:MultiChoiceLookup">
            <xsd:sequence>
              <xsd:element name="Value" type="dms:Lookup" maxOccurs="unbounded" minOccurs="0" nillable="true"/>
            </xsd:sequence>
          </xsd:extension>
        </xsd:complexContent>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h84ad0c57913412f9cfaf4f703da47e9 xmlns="a359f3e7-de3c-461c-b264-92bf05305775">
      <Terms xmlns="http://schemas.microsoft.com/office/infopath/2007/PartnerControls">
        <TermInfo xmlns="http://schemas.microsoft.com/office/infopath/2007/PartnerControls">
          <TermName xmlns="http://schemas.microsoft.com/office/infopath/2007/PartnerControls">1: Energy</TermName>
          <TermId xmlns="http://schemas.microsoft.com/office/infopath/2007/PartnerControls">55f05da0-e420-45a8-8172-99967e8d8a9d</TermId>
        </TermInfo>
      </Terms>
    </h84ad0c57913412f9cfaf4f703da47e9>
    <Comments xmlns="a359f3e7-de3c-461c-b264-92bf05305775">Calculation file is being prepared for 2017 inventory.</Comments>
    <TaxCatchAll xmlns="f58b4fa8-99b1-4ff6-9b0e-b84262a79580">
      <Value>85</Value>
    </TaxCatchAll>
    <Notes0 xmlns="a359f3e7-de3c-461c-b264-92bf05305775" xsi:nil="true"/>
    <Status xmlns="a359f3e7-de3c-461c-b264-92bf05305775">In Preparation</Status>
  </documentManagement>
</p:properties>
</file>

<file path=customXml/itemProps1.xml><?xml version="1.0" encoding="utf-8"?>
<ds:datastoreItem xmlns:ds="http://schemas.openxmlformats.org/officeDocument/2006/customXml" ds:itemID="{25303439-875C-407C-A9A9-CF6C8046E7A6}">
  <ds:schemaRefs>
    <ds:schemaRef ds:uri="http://schemas.microsoft.com/sharepoint/v3/contenttype/forms"/>
  </ds:schemaRefs>
</ds:datastoreItem>
</file>

<file path=customXml/itemProps2.xml><?xml version="1.0" encoding="utf-8"?>
<ds:datastoreItem xmlns:ds="http://schemas.openxmlformats.org/officeDocument/2006/customXml" ds:itemID="{95D71FEF-012C-4B14-B5BE-3513830715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59f3e7-de3c-461c-b264-92bf05305775"/>
    <ds:schemaRef ds:uri="f58b4fa8-99b1-4ff6-9b0e-b84262a79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177E01-081C-4424-A1CC-9EC6394AEE3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359f3e7-de3c-461c-b264-92bf05305775"/>
    <ds:schemaRef ds:uri="http://purl.org/dc/elements/1.1/"/>
    <ds:schemaRef ds:uri="http://schemas.microsoft.com/office/2006/metadata/properties"/>
    <ds:schemaRef ds:uri="f58b4fa8-99b1-4ff6-9b0e-b84262a79580"/>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29</vt:i4>
      </vt:variant>
      <vt:variant>
        <vt:lpstr>Charts</vt:lpstr>
      </vt:variant>
      <vt:variant>
        <vt:i4>10</vt:i4>
      </vt:variant>
      <vt:variant>
        <vt:lpstr>Named Ranges</vt:lpstr>
      </vt:variant>
      <vt:variant>
        <vt:i4>18</vt:i4>
      </vt:variant>
    </vt:vector>
  </HeadingPairs>
  <TitlesOfParts>
    <vt:vector size="57" baseType="lpstr">
      <vt:lpstr>QA Log</vt:lpstr>
      <vt:lpstr>QA Sheet</vt:lpstr>
      <vt:lpstr># Lookup Table</vt:lpstr>
      <vt:lpstr>CheckLibrary</vt:lpstr>
      <vt:lpstr>Version notes</vt:lpstr>
      <vt:lpstr>Reviewer comments</vt:lpstr>
      <vt:lpstr>Conversion Factors</vt:lpstr>
      <vt:lpstr>Summary Tables</vt:lpstr>
      <vt:lpstr>Tables ALL</vt:lpstr>
      <vt:lpstr>Reference Approach</vt:lpstr>
      <vt:lpstr>Sectoral table</vt:lpstr>
      <vt:lpstr>Completeness</vt:lpstr>
      <vt:lpstr>Data sources</vt:lpstr>
      <vt:lpstr>Trend table</vt:lpstr>
      <vt:lpstr>Energy Summary</vt:lpstr>
      <vt:lpstr>1A Summary</vt:lpstr>
      <vt:lpstr>1A1 Energy Industries</vt:lpstr>
      <vt:lpstr>1A2 Manufacturing Construction</vt:lpstr>
      <vt:lpstr>1A3 Transport</vt:lpstr>
      <vt:lpstr>Transport recalculation</vt:lpstr>
      <vt:lpstr>1A4 Other Sectors</vt:lpstr>
      <vt:lpstr>1A5 Non-Specified</vt:lpstr>
      <vt:lpstr>1B Summary</vt:lpstr>
      <vt:lpstr>1B1 Solid Fuels</vt:lpstr>
      <vt:lpstr>1B2 Oil and Natural Gas</vt:lpstr>
      <vt:lpstr>1C Summary</vt:lpstr>
      <vt:lpstr>1B3 Other Emissions</vt:lpstr>
      <vt:lpstr>DbaseIndices</vt:lpstr>
      <vt:lpstr>Dbase</vt:lpstr>
      <vt:lpstr>Chart1</vt:lpstr>
      <vt:lpstr>Energy Trend</vt:lpstr>
      <vt:lpstr>Annual change</vt:lpstr>
      <vt:lpstr>Energy recalculations</vt:lpstr>
      <vt:lpstr>Fuel combustion Trend</vt:lpstr>
      <vt:lpstr>Road fuel consumption trend</vt:lpstr>
      <vt:lpstr>Commercial consumption trend</vt:lpstr>
      <vt:lpstr>Residential consumption trend</vt:lpstr>
      <vt:lpstr>Agriculture consumption trend</vt:lpstr>
      <vt:lpstr>Solid oils and gas trend</vt:lpstr>
      <vt:lpstr>'Tables ALL'!_Ref531600445</vt:lpstr>
      <vt:lpstr>'QA Log'!Cell_Range</vt:lpstr>
      <vt:lpstr>CH4GWP</vt:lpstr>
      <vt:lpstr>'QA Log'!Date_comment_added</vt:lpstr>
      <vt:lpstr>'QA Log'!Documentation</vt:lpstr>
      <vt:lpstr>'QA Log'!Fix_Status</vt:lpstr>
      <vt:lpstr>'QA Log'!Fix_Status_Analyst</vt:lpstr>
      <vt:lpstr>'QA Log'!Fix_Status_Date</vt:lpstr>
      <vt:lpstr>'QA Log'!Full_String</vt:lpstr>
      <vt:lpstr>N2OGWP</vt:lpstr>
      <vt:lpstr>'QA Log'!Problem</vt:lpstr>
      <vt:lpstr>'QA Log'!QA_analyst</vt:lpstr>
      <vt:lpstr>'QA Log'!QA_analysts_reference</vt:lpstr>
      <vt:lpstr>'QA Log'!QAAnalystCopyright</vt:lpstr>
      <vt:lpstr>'QA Log'!QAAnalystLicenceExpiry</vt:lpstr>
      <vt:lpstr>'QA Log'!QALogValues</vt:lpstr>
      <vt:lpstr>'QA Log'!Unknown_Hashtag</vt:lpstr>
      <vt:lpstr>'QA Log'!Worksheet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LBS</dc:creator>
  <cp:lastModifiedBy>Bruno</cp:lastModifiedBy>
  <dcterms:created xsi:type="dcterms:W3CDTF">2016-11-03T08:46:59Z</dcterms:created>
  <dcterms:modified xsi:type="dcterms:W3CDTF">2021-01-20T13:35:33Z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0x0101007DC3FCC8E0F7DE44B980713D6F77F4B4</vt:lpwstr>
  </property>
  <property fmtid="{D5CDD505-2E9C-101B-9397-08002B2CF9AE}" pid="3" name="Categories Included">
    <vt:lpwstr>85;#1: Energy|55f05da0-e420-45a8-8172-99967e8d8a9d</vt:lpwstr>
  </property>
</Properties>
</file>